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0"/>
  <workbookPr/>
  <xr:revisionPtr revIDLastSave="0" documentId="8_{FC7D9CB9-9A12-4663-852F-8AFD8998F227}" xr6:coauthVersionLast="47" xr6:coauthVersionMax="47" xr10:uidLastSave="{00000000-0000-0000-0000-000000000000}"/>
  <bookViews>
    <workbookView xWindow="0" yWindow="0" windowWidth="24240" windowHeight="12210" firstSheet="20" activeTab="20" xr2:uid="{00000000-000D-0000-FFFF-FFFF00000000}"/>
  </bookViews>
  <sheets>
    <sheet name="Nota 01_Metodologia" sheetId="26" r:id="rId1"/>
    <sheet name="Notas 02_Metodologia" sheetId="27" r:id="rId2"/>
    <sheet name="Detalhamento ODS" sheetId="31" r:id="rId3"/>
    <sheet name="Detalhamento" sheetId="24" r:id="rId4"/>
    <sheet name="04 - Governo" sheetId="1" r:id="rId5"/>
    <sheet name="8 - Assistência Social" sheetId="2" r:id="rId6"/>
    <sheet name="14 - Direitos da Cidadania" sheetId="6" r:id="rId7"/>
    <sheet name="12 - Educação" sheetId="4" r:id="rId8"/>
    <sheet name="13 - Cultura" sheetId="5" r:id="rId9"/>
    <sheet name="Resumo_20%Linear" sheetId="9" state="hidden" r:id="rId10"/>
    <sheet name="Plano_Cont_20% sem recolher cot" sheetId="10" state="hidden" r:id="rId11"/>
    <sheet name="Proposta PL_Cont_det" sheetId="11" state="hidden" r:id="rId12"/>
    <sheet name="FC-PlanoB (1)" sheetId="12" state="hidden" r:id="rId13"/>
    <sheet name="FC-PlanoB (2)" sheetId="13" state="hidden" r:id="rId14"/>
    <sheet name="comparativo" sheetId="14" state="hidden" r:id="rId15"/>
    <sheet name="27 - Desporto e Lazer" sheetId="17" r:id="rId16"/>
    <sheet name="10 - Saúde" sheetId="3" r:id="rId17"/>
    <sheet name="15 - Urbanismo" sheetId="29" r:id="rId18"/>
    <sheet name="16 - Habitação" sheetId="16" r:id="rId19"/>
    <sheet name="17 - Saneamento" sheetId="8" r:id="rId20"/>
    <sheet name="18 - Gestão Ambiental" sheetId="15" r:id="rId21"/>
  </sheets>
  <externalReferences>
    <externalReference r:id="rId22"/>
  </externalReferences>
  <definedNames>
    <definedName name="_xlnm._FilterDatabase" localSheetId="4" hidden="1">'04 - Governo'!$A$1:$Z$1</definedName>
    <definedName name="_xlnm._FilterDatabase" localSheetId="16" hidden="1">'10 - Saúde'!$A$1:$Z$440</definedName>
    <definedName name="_xlnm._FilterDatabase" localSheetId="7" hidden="1">'12 - Educação'!$A$1:$Z$908</definedName>
    <definedName name="_xlnm._FilterDatabase" localSheetId="8" hidden="1">'13 - Cultura'!$A$1:$Z$863</definedName>
    <definedName name="_xlnm._FilterDatabase" localSheetId="6" hidden="1">'14 - Direitos da Cidadania'!$A$1:$Z$175</definedName>
    <definedName name="_xlnm._FilterDatabase" localSheetId="18" hidden="1">'16 - Habitação'!$A$1:$Z$134</definedName>
    <definedName name="_xlnm._FilterDatabase" localSheetId="19" hidden="1">'17 - Saneamento'!$A$1:$Z$116</definedName>
    <definedName name="_xlnm._FilterDatabase" localSheetId="20" hidden="1">'18 - Gestão Ambiental'!$A$1:$Z$57</definedName>
    <definedName name="_xlnm._FilterDatabase" localSheetId="15" hidden="1">'27 - Desporto e Lazer'!$A$1:$Z$37</definedName>
    <definedName name="_xlnm._FilterDatabase" localSheetId="5" hidden="1">'8 - Assistência Social'!$A$1:$Z$463</definedName>
    <definedName name="_xlnm._FilterDatabase" localSheetId="17" hidden="1">'15 - Urbanismo'!$A$1:$Z$757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 roundtripDataSignature="AMtx7mjUALf7Lovd4DyQesafz3FByyQo1A=="/>
    </ext>
  </extLst>
</workbook>
</file>

<file path=xl/calcChain.xml><?xml version="1.0" encoding="utf-8"?>
<calcChain xmlns="http://schemas.openxmlformats.org/spreadsheetml/2006/main">
  <c r="O440" i="3" l="1"/>
  <c r="J4" i="1"/>
  <c r="K4" i="1"/>
  <c r="L4" i="1"/>
  <c r="O4" i="1"/>
  <c r="P4" i="1"/>
  <c r="Q4" i="1"/>
  <c r="V4" i="1"/>
  <c r="W4" i="1"/>
  <c r="X4" i="1"/>
  <c r="O57" i="15"/>
  <c r="L57" i="15"/>
  <c r="K57" i="15"/>
  <c r="J57" i="15"/>
  <c r="L34" i="17"/>
  <c r="K34" i="17"/>
  <c r="J34" i="17"/>
  <c r="L757" i="29"/>
  <c r="K757" i="29"/>
  <c r="J757" i="29"/>
  <c r="X416" i="29"/>
  <c r="X417" i="29"/>
  <c r="X418" i="29"/>
  <c r="X419" i="29"/>
  <c r="X420" i="29"/>
  <c r="X421" i="29"/>
  <c r="X422" i="29"/>
  <c r="X423" i="29"/>
  <c r="X424" i="29"/>
  <c r="X425" i="29"/>
  <c r="X426" i="29"/>
  <c r="X427" i="29"/>
  <c r="X428" i="29"/>
  <c r="X429" i="29"/>
  <c r="X430" i="29"/>
  <c r="X431" i="29"/>
  <c r="X432" i="29"/>
  <c r="X433" i="29"/>
  <c r="X434" i="29"/>
  <c r="X435" i="29"/>
  <c r="X436" i="29"/>
  <c r="X437" i="29"/>
  <c r="X438" i="29"/>
  <c r="X439" i="29"/>
  <c r="X440" i="29"/>
  <c r="X441" i="29"/>
  <c r="X442" i="29"/>
  <c r="X443" i="29"/>
  <c r="X444" i="29"/>
  <c r="X445" i="29"/>
  <c r="X446" i="29"/>
  <c r="X447" i="29"/>
  <c r="X448" i="29"/>
  <c r="X449" i="29"/>
  <c r="X450" i="29"/>
  <c r="X451" i="29"/>
  <c r="X452" i="29"/>
  <c r="X453" i="29"/>
  <c r="X454" i="29"/>
  <c r="X455" i="29"/>
  <c r="X456" i="29"/>
  <c r="X457" i="29"/>
  <c r="X458" i="29"/>
  <c r="X459" i="29"/>
  <c r="X460" i="29"/>
  <c r="X461" i="29"/>
  <c r="X462" i="29"/>
  <c r="X463" i="29"/>
  <c r="X464" i="29"/>
  <c r="X465" i="29"/>
  <c r="X466" i="29"/>
  <c r="X467" i="29"/>
  <c r="X468" i="29"/>
  <c r="X469" i="29"/>
  <c r="X470" i="29"/>
  <c r="X471" i="29"/>
  <c r="X472" i="29"/>
  <c r="X473" i="29"/>
  <c r="X474" i="29"/>
  <c r="X475" i="29"/>
  <c r="X476" i="29"/>
  <c r="X477" i="29"/>
  <c r="X478" i="29"/>
  <c r="X479" i="29"/>
  <c r="X480" i="29"/>
  <c r="X481" i="29"/>
  <c r="X482" i="29"/>
  <c r="X483" i="29"/>
  <c r="X484" i="29"/>
  <c r="X485" i="29"/>
  <c r="X486" i="29"/>
  <c r="X487" i="29"/>
  <c r="X488" i="29"/>
  <c r="X489" i="29"/>
  <c r="X490" i="29"/>
  <c r="X491" i="29"/>
  <c r="X492" i="29"/>
  <c r="X493" i="29"/>
  <c r="X494" i="29"/>
  <c r="X495" i="29"/>
  <c r="X496" i="29"/>
  <c r="X497" i="29"/>
  <c r="X498" i="29"/>
  <c r="X499" i="29"/>
  <c r="X500" i="29"/>
  <c r="X501" i="29"/>
  <c r="X502" i="29"/>
  <c r="X503" i="29"/>
  <c r="X504" i="29"/>
  <c r="X505" i="29"/>
  <c r="X506" i="29"/>
  <c r="X507" i="29"/>
  <c r="X508" i="29"/>
  <c r="X509" i="29"/>
  <c r="X510" i="29"/>
  <c r="X511" i="29"/>
  <c r="X512" i="29"/>
  <c r="X513" i="29"/>
  <c r="X514" i="29"/>
  <c r="X515" i="29"/>
  <c r="X516" i="29"/>
  <c r="X517" i="29"/>
  <c r="X518" i="29"/>
  <c r="X519" i="29"/>
  <c r="X520" i="29"/>
  <c r="X521" i="29"/>
  <c r="X522" i="29"/>
  <c r="X523" i="29"/>
  <c r="X524" i="29"/>
  <c r="X525" i="29"/>
  <c r="X526" i="29"/>
  <c r="X527" i="29"/>
  <c r="X528" i="29"/>
  <c r="X529" i="29"/>
  <c r="X530" i="29"/>
  <c r="X531" i="29"/>
  <c r="X532" i="29"/>
  <c r="X533" i="29"/>
  <c r="X534" i="29"/>
  <c r="X535" i="29"/>
  <c r="X536" i="29"/>
  <c r="X537" i="29"/>
  <c r="X538" i="29"/>
  <c r="X539" i="29"/>
  <c r="X540" i="29"/>
  <c r="X541" i="29"/>
  <c r="X542" i="29"/>
  <c r="X543" i="29"/>
  <c r="X544" i="29"/>
  <c r="X545" i="29"/>
  <c r="X546" i="29"/>
  <c r="X547" i="29"/>
  <c r="X548" i="29"/>
  <c r="X549" i="29"/>
  <c r="X550" i="29"/>
  <c r="X551" i="29"/>
  <c r="X552" i="29"/>
  <c r="X553" i="29"/>
  <c r="X554" i="29"/>
  <c r="X555" i="29"/>
  <c r="X556" i="29"/>
  <c r="X557" i="29"/>
  <c r="X558" i="29"/>
  <c r="X559" i="29"/>
  <c r="X560" i="29"/>
  <c r="X561" i="29"/>
  <c r="X562" i="29"/>
  <c r="X563" i="29"/>
  <c r="X564" i="29"/>
  <c r="X565" i="29"/>
  <c r="X566" i="29"/>
  <c r="X567" i="29"/>
  <c r="X568" i="29"/>
  <c r="X569" i="29"/>
  <c r="X570" i="29"/>
  <c r="X571" i="29"/>
  <c r="X572" i="29"/>
  <c r="X573" i="29"/>
  <c r="X574" i="29"/>
  <c r="X575" i="29"/>
  <c r="X576" i="29"/>
  <c r="X577" i="29"/>
  <c r="X578" i="29"/>
  <c r="X579" i="29"/>
  <c r="X580" i="29"/>
  <c r="X581" i="29"/>
  <c r="X582" i="29"/>
  <c r="X583" i="29"/>
  <c r="X584" i="29"/>
  <c r="X585" i="29"/>
  <c r="X586" i="29"/>
  <c r="X587" i="29"/>
  <c r="X588" i="29"/>
  <c r="X589" i="29"/>
  <c r="X590" i="29"/>
  <c r="X591" i="29"/>
  <c r="X592" i="29"/>
  <c r="X593" i="29"/>
  <c r="X594" i="29"/>
  <c r="X595" i="29"/>
  <c r="X596" i="29"/>
  <c r="X597" i="29"/>
  <c r="X598" i="29"/>
  <c r="X599" i="29"/>
  <c r="X600" i="29"/>
  <c r="X601" i="29"/>
  <c r="X602" i="29"/>
  <c r="X603" i="29"/>
  <c r="X604" i="29"/>
  <c r="X605" i="29"/>
  <c r="X606" i="29"/>
  <c r="X607" i="29"/>
  <c r="X608" i="29"/>
  <c r="X609" i="29"/>
  <c r="X610" i="29"/>
  <c r="X611" i="29"/>
  <c r="X612" i="29"/>
  <c r="X613" i="29"/>
  <c r="X614" i="29"/>
  <c r="X615" i="29"/>
  <c r="X616" i="29"/>
  <c r="X617" i="29"/>
  <c r="X618" i="29"/>
  <c r="X619" i="29"/>
  <c r="X620" i="29"/>
  <c r="X621" i="29"/>
  <c r="X622" i="29"/>
  <c r="X623" i="29"/>
  <c r="X624" i="29"/>
  <c r="X625" i="29"/>
  <c r="X626" i="29"/>
  <c r="X627" i="29"/>
  <c r="X628" i="29"/>
  <c r="X629" i="29"/>
  <c r="X630" i="29"/>
  <c r="X631" i="29"/>
  <c r="X632" i="29"/>
  <c r="X633" i="29"/>
  <c r="X634" i="29"/>
  <c r="X635" i="29"/>
  <c r="X636" i="29"/>
  <c r="X637" i="29"/>
  <c r="X638" i="29"/>
  <c r="X639" i="29"/>
  <c r="X640" i="29"/>
  <c r="X641" i="29"/>
  <c r="X642" i="29"/>
  <c r="X643" i="29"/>
  <c r="X644" i="29"/>
  <c r="X645" i="29"/>
  <c r="X646" i="29"/>
  <c r="X647" i="29"/>
  <c r="X648" i="29"/>
  <c r="X649" i="29"/>
  <c r="X650" i="29"/>
  <c r="X651" i="29"/>
  <c r="X652" i="29"/>
  <c r="X653" i="29"/>
  <c r="X654" i="29"/>
  <c r="X655" i="29"/>
  <c r="X656" i="29"/>
  <c r="X657" i="29"/>
  <c r="X658" i="29"/>
  <c r="X659" i="29"/>
  <c r="X660" i="29"/>
  <c r="X661" i="29"/>
  <c r="X662" i="29"/>
  <c r="X663" i="29"/>
  <c r="X664" i="29"/>
  <c r="X665" i="29"/>
  <c r="X666" i="29"/>
  <c r="X667" i="29"/>
  <c r="X668" i="29"/>
  <c r="X669" i="29"/>
  <c r="X670" i="29"/>
  <c r="X671" i="29"/>
  <c r="X672" i="29"/>
  <c r="X673" i="29"/>
  <c r="X674" i="29"/>
  <c r="X675" i="29"/>
  <c r="X676" i="29"/>
  <c r="X677" i="29"/>
  <c r="X678" i="29"/>
  <c r="X679" i="29"/>
  <c r="X680" i="29"/>
  <c r="X681" i="29"/>
  <c r="X682" i="29"/>
  <c r="X683" i="29"/>
  <c r="X684" i="29"/>
  <c r="X685" i="29"/>
  <c r="X686" i="29"/>
  <c r="X687" i="29"/>
  <c r="X688" i="29"/>
  <c r="X689" i="29"/>
  <c r="X690" i="29"/>
  <c r="X691" i="29"/>
  <c r="X692" i="29"/>
  <c r="X693" i="29"/>
  <c r="X694" i="29"/>
  <c r="X695" i="29"/>
  <c r="X696" i="29"/>
  <c r="X697" i="29"/>
  <c r="X698" i="29"/>
  <c r="X699" i="29"/>
  <c r="X700" i="29"/>
  <c r="X701" i="29"/>
  <c r="X702" i="29"/>
  <c r="X703" i="29"/>
  <c r="X704" i="29"/>
  <c r="X705" i="29"/>
  <c r="X706" i="29"/>
  <c r="X707" i="29"/>
  <c r="X708" i="29"/>
  <c r="X709" i="29"/>
  <c r="X710" i="29"/>
  <c r="X711" i="29"/>
  <c r="X712" i="29"/>
  <c r="X713" i="29"/>
  <c r="X714" i="29"/>
  <c r="X715" i="29"/>
  <c r="X716" i="29"/>
  <c r="X717" i="29"/>
  <c r="X718" i="29"/>
  <c r="X719" i="29"/>
  <c r="X720" i="29"/>
  <c r="X721" i="29"/>
  <c r="X722" i="29"/>
  <c r="X723" i="29"/>
  <c r="X724" i="29"/>
  <c r="X725" i="29"/>
  <c r="X726" i="29"/>
  <c r="X727" i="29"/>
  <c r="X728" i="29"/>
  <c r="X729" i="29"/>
  <c r="X730" i="29"/>
  <c r="X731" i="29"/>
  <c r="X732" i="29"/>
  <c r="X733" i="29"/>
  <c r="X734" i="29"/>
  <c r="X735" i="29"/>
  <c r="X736" i="29"/>
  <c r="X737" i="29"/>
  <c r="X738" i="29"/>
  <c r="X739" i="29"/>
  <c r="X740" i="29"/>
  <c r="X741" i="29"/>
  <c r="X742" i="29"/>
  <c r="X743" i="29"/>
  <c r="X744" i="29"/>
  <c r="X745" i="29"/>
  <c r="X746" i="29"/>
  <c r="X747" i="29"/>
  <c r="X748" i="29"/>
  <c r="X749" i="29"/>
  <c r="X750" i="29"/>
  <c r="X751" i="29"/>
  <c r="X752" i="29"/>
  <c r="X753" i="29"/>
  <c r="X754" i="29"/>
  <c r="X755" i="29"/>
  <c r="X756" i="29"/>
  <c r="X3" i="29"/>
  <c r="X4" i="29"/>
  <c r="X5" i="29"/>
  <c r="X6" i="29"/>
  <c r="X7" i="29"/>
  <c r="X8" i="29"/>
  <c r="X9" i="29"/>
  <c r="X10" i="29"/>
  <c r="X11" i="29"/>
  <c r="X12" i="29"/>
  <c r="X13" i="29"/>
  <c r="X14" i="29"/>
  <c r="X15" i="29"/>
  <c r="X16" i="29"/>
  <c r="X17" i="29"/>
  <c r="X18" i="29"/>
  <c r="X19" i="29"/>
  <c r="X20" i="29"/>
  <c r="X21" i="29"/>
  <c r="X22" i="29"/>
  <c r="X23" i="29"/>
  <c r="X24" i="29"/>
  <c r="X25" i="29"/>
  <c r="X26" i="29"/>
  <c r="X27" i="29"/>
  <c r="X28" i="29"/>
  <c r="X29" i="29"/>
  <c r="X30" i="29"/>
  <c r="X31" i="29"/>
  <c r="X32" i="29"/>
  <c r="X33" i="29"/>
  <c r="X34" i="29"/>
  <c r="X35" i="29"/>
  <c r="X36" i="29"/>
  <c r="X37" i="29"/>
  <c r="X38" i="29"/>
  <c r="X39" i="29"/>
  <c r="X40" i="29"/>
  <c r="X41" i="29"/>
  <c r="X42" i="29"/>
  <c r="X43" i="29"/>
  <c r="X44" i="29"/>
  <c r="X45" i="29"/>
  <c r="X46" i="29"/>
  <c r="X47" i="29"/>
  <c r="X48" i="29"/>
  <c r="X49" i="29"/>
  <c r="X50" i="29"/>
  <c r="X51" i="29"/>
  <c r="X52" i="29"/>
  <c r="X53" i="29"/>
  <c r="X54" i="29"/>
  <c r="X55" i="29"/>
  <c r="X56" i="29"/>
  <c r="X57" i="29"/>
  <c r="X58" i="29"/>
  <c r="X59" i="29"/>
  <c r="X60" i="29"/>
  <c r="X61" i="29"/>
  <c r="X62" i="29"/>
  <c r="X63" i="29"/>
  <c r="X64" i="29"/>
  <c r="X65" i="29"/>
  <c r="X66" i="29"/>
  <c r="X67" i="29"/>
  <c r="X68" i="29"/>
  <c r="X69" i="29"/>
  <c r="X70" i="29"/>
  <c r="X71" i="29"/>
  <c r="X72" i="29"/>
  <c r="X73" i="29"/>
  <c r="X74" i="29"/>
  <c r="X75" i="29"/>
  <c r="X76" i="29"/>
  <c r="X77" i="29"/>
  <c r="X78" i="29"/>
  <c r="X79" i="29"/>
  <c r="X80" i="29"/>
  <c r="X81" i="29"/>
  <c r="X82" i="29"/>
  <c r="X83" i="29"/>
  <c r="X84" i="29"/>
  <c r="X85" i="29"/>
  <c r="X86" i="29"/>
  <c r="X87" i="29"/>
  <c r="X88" i="29"/>
  <c r="X89" i="29"/>
  <c r="X90" i="29"/>
  <c r="X91" i="29"/>
  <c r="X92" i="29"/>
  <c r="X93" i="29"/>
  <c r="X94" i="29"/>
  <c r="X95" i="29"/>
  <c r="X96" i="29"/>
  <c r="X97" i="29"/>
  <c r="X98" i="29"/>
  <c r="X99" i="29"/>
  <c r="X100" i="29"/>
  <c r="X101" i="29"/>
  <c r="X102" i="29"/>
  <c r="X103" i="29"/>
  <c r="X104" i="29"/>
  <c r="X105" i="29"/>
  <c r="X106" i="29"/>
  <c r="X107" i="29"/>
  <c r="X108" i="29"/>
  <c r="X109" i="29"/>
  <c r="X110" i="29"/>
  <c r="X111" i="29"/>
  <c r="X112" i="29"/>
  <c r="X113" i="29"/>
  <c r="X114" i="29"/>
  <c r="X115" i="29"/>
  <c r="X116" i="29"/>
  <c r="X117" i="29"/>
  <c r="X118" i="29"/>
  <c r="X119" i="29"/>
  <c r="X120" i="29"/>
  <c r="X121" i="29"/>
  <c r="X122" i="29"/>
  <c r="X123" i="29"/>
  <c r="X124" i="29"/>
  <c r="X125" i="29"/>
  <c r="X126" i="29"/>
  <c r="X127" i="29"/>
  <c r="X128" i="29"/>
  <c r="X129" i="29"/>
  <c r="X130" i="29"/>
  <c r="X131" i="29"/>
  <c r="X132" i="29"/>
  <c r="X133" i="29"/>
  <c r="X134" i="29"/>
  <c r="X135" i="29"/>
  <c r="X136" i="29"/>
  <c r="X137" i="29"/>
  <c r="X138" i="29"/>
  <c r="X139" i="29"/>
  <c r="X140" i="29"/>
  <c r="X141" i="29"/>
  <c r="X142" i="29"/>
  <c r="X143" i="29"/>
  <c r="X144" i="29"/>
  <c r="X145" i="29"/>
  <c r="X146" i="29"/>
  <c r="X147" i="29"/>
  <c r="X148" i="29"/>
  <c r="X149" i="29"/>
  <c r="X150" i="29"/>
  <c r="X151" i="29"/>
  <c r="X152" i="29"/>
  <c r="X153" i="29"/>
  <c r="X154" i="29"/>
  <c r="X155" i="29"/>
  <c r="X156" i="29"/>
  <c r="X157" i="29"/>
  <c r="X158" i="29"/>
  <c r="X159" i="29"/>
  <c r="X160" i="29"/>
  <c r="X161" i="29"/>
  <c r="X162" i="29"/>
  <c r="X163" i="29"/>
  <c r="X164" i="29"/>
  <c r="X165" i="29"/>
  <c r="X166" i="29"/>
  <c r="X167" i="29"/>
  <c r="X168" i="29"/>
  <c r="X169" i="29"/>
  <c r="X170" i="29"/>
  <c r="X171" i="29"/>
  <c r="X172" i="29"/>
  <c r="X173" i="29"/>
  <c r="X174" i="29"/>
  <c r="X175" i="29"/>
  <c r="X176" i="29"/>
  <c r="X177" i="29"/>
  <c r="X178" i="29"/>
  <c r="X179" i="29"/>
  <c r="X180" i="29"/>
  <c r="X181" i="29"/>
  <c r="X182" i="29"/>
  <c r="X183" i="29"/>
  <c r="X184" i="29"/>
  <c r="X185" i="29"/>
  <c r="X186" i="29"/>
  <c r="X187" i="29"/>
  <c r="X188" i="29"/>
  <c r="X189" i="29"/>
  <c r="X190" i="29"/>
  <c r="X191" i="29"/>
  <c r="X192" i="29"/>
  <c r="X193" i="29"/>
  <c r="X194" i="29"/>
  <c r="X195" i="29"/>
  <c r="X196" i="29"/>
  <c r="X197" i="29"/>
  <c r="X198" i="29"/>
  <c r="X199" i="29"/>
  <c r="X200" i="29"/>
  <c r="X201" i="29"/>
  <c r="X202" i="29"/>
  <c r="X203" i="29"/>
  <c r="X204" i="29"/>
  <c r="X205" i="29"/>
  <c r="X206" i="29"/>
  <c r="X207" i="29"/>
  <c r="X208" i="29"/>
  <c r="X209" i="29"/>
  <c r="X210" i="29"/>
  <c r="X211" i="29"/>
  <c r="X212" i="29"/>
  <c r="X213" i="29"/>
  <c r="X214" i="29"/>
  <c r="X215" i="29"/>
  <c r="X216" i="29"/>
  <c r="X217" i="29"/>
  <c r="X218" i="29"/>
  <c r="X219" i="29"/>
  <c r="X220" i="29"/>
  <c r="X221" i="29"/>
  <c r="X222" i="29"/>
  <c r="X223" i="29"/>
  <c r="X224" i="29"/>
  <c r="X225" i="29"/>
  <c r="X226" i="29"/>
  <c r="X227" i="29"/>
  <c r="X228" i="29"/>
  <c r="X229" i="29"/>
  <c r="X230" i="29"/>
  <c r="X231" i="29"/>
  <c r="X232" i="29"/>
  <c r="X233" i="29"/>
  <c r="X234" i="29"/>
  <c r="X235" i="29"/>
  <c r="X236" i="29"/>
  <c r="X237" i="29"/>
  <c r="X238" i="29"/>
  <c r="X239" i="29"/>
  <c r="X240" i="29"/>
  <c r="X241" i="29"/>
  <c r="X242" i="29"/>
  <c r="X243" i="29"/>
  <c r="X244" i="29"/>
  <c r="X245" i="29"/>
  <c r="X246" i="29"/>
  <c r="X247" i="29"/>
  <c r="X248" i="29"/>
  <c r="X249" i="29"/>
  <c r="X250" i="29"/>
  <c r="X251" i="29"/>
  <c r="X252" i="29"/>
  <c r="X253" i="29"/>
  <c r="X254" i="29"/>
  <c r="X255" i="29"/>
  <c r="X256" i="29"/>
  <c r="X257" i="29"/>
  <c r="X258" i="29"/>
  <c r="X259" i="29"/>
  <c r="X260" i="29"/>
  <c r="X261" i="29"/>
  <c r="X262" i="29"/>
  <c r="X263" i="29"/>
  <c r="X264" i="29"/>
  <c r="X265" i="29"/>
  <c r="X266" i="29"/>
  <c r="X267" i="29"/>
  <c r="X268" i="29"/>
  <c r="X269" i="29"/>
  <c r="X270" i="29"/>
  <c r="X271" i="29"/>
  <c r="X272" i="29"/>
  <c r="X273" i="29"/>
  <c r="X274" i="29"/>
  <c r="X275" i="29"/>
  <c r="X276" i="29"/>
  <c r="X277" i="29"/>
  <c r="X278" i="29"/>
  <c r="X279" i="29"/>
  <c r="X280" i="29"/>
  <c r="X281" i="29"/>
  <c r="X282" i="29"/>
  <c r="X283" i="29"/>
  <c r="X284" i="29"/>
  <c r="X285" i="29"/>
  <c r="X286" i="29"/>
  <c r="X287" i="29"/>
  <c r="X288" i="29"/>
  <c r="X289" i="29"/>
  <c r="X290" i="29"/>
  <c r="X291" i="29"/>
  <c r="X292" i="29"/>
  <c r="X293" i="29"/>
  <c r="X294" i="29"/>
  <c r="X295" i="29"/>
  <c r="X296" i="29"/>
  <c r="X297" i="29"/>
  <c r="X298" i="29"/>
  <c r="X299" i="29"/>
  <c r="X300" i="29"/>
  <c r="X301" i="29"/>
  <c r="X302" i="29"/>
  <c r="X303" i="29"/>
  <c r="X304" i="29"/>
  <c r="X305" i="29"/>
  <c r="X306" i="29"/>
  <c r="X307" i="29"/>
  <c r="X308" i="29"/>
  <c r="X309" i="29"/>
  <c r="X310" i="29"/>
  <c r="X311" i="29"/>
  <c r="X312" i="29"/>
  <c r="X313" i="29"/>
  <c r="X314" i="29"/>
  <c r="X315" i="29"/>
  <c r="X316" i="29"/>
  <c r="X317" i="29"/>
  <c r="X318" i="29"/>
  <c r="X319" i="29"/>
  <c r="X320" i="29"/>
  <c r="X321" i="29"/>
  <c r="X322" i="29"/>
  <c r="X323" i="29"/>
  <c r="X324" i="29"/>
  <c r="X325" i="29"/>
  <c r="X326" i="29"/>
  <c r="X327" i="29"/>
  <c r="X328" i="29"/>
  <c r="X329" i="29"/>
  <c r="X330" i="29"/>
  <c r="X331" i="29"/>
  <c r="X332" i="29"/>
  <c r="X333" i="29"/>
  <c r="X334" i="29"/>
  <c r="X335" i="29"/>
  <c r="X336" i="29"/>
  <c r="X337" i="29"/>
  <c r="X338" i="29"/>
  <c r="X339" i="29"/>
  <c r="X340" i="29"/>
  <c r="X341" i="29"/>
  <c r="X342" i="29"/>
  <c r="X343" i="29"/>
  <c r="X344" i="29"/>
  <c r="X345" i="29"/>
  <c r="X346" i="29"/>
  <c r="X347" i="29"/>
  <c r="X348" i="29"/>
  <c r="X349" i="29"/>
  <c r="X350" i="29"/>
  <c r="X351" i="29"/>
  <c r="X352" i="29"/>
  <c r="X353" i="29"/>
  <c r="X354" i="29"/>
  <c r="X355" i="29"/>
  <c r="X356" i="29"/>
  <c r="X357" i="29"/>
  <c r="X358" i="29"/>
  <c r="X359" i="29"/>
  <c r="X360" i="29"/>
  <c r="X361" i="29"/>
  <c r="X362" i="29"/>
  <c r="X363" i="29"/>
  <c r="X364" i="29"/>
  <c r="X365" i="29"/>
  <c r="X366" i="29"/>
  <c r="X367" i="29"/>
  <c r="X368" i="29"/>
  <c r="X369" i="29"/>
  <c r="X370" i="29"/>
  <c r="X371" i="29"/>
  <c r="X372" i="29"/>
  <c r="X373" i="29"/>
  <c r="X374" i="29"/>
  <c r="X375" i="29"/>
  <c r="X376" i="29"/>
  <c r="X377" i="29"/>
  <c r="X378" i="29"/>
  <c r="X379" i="29"/>
  <c r="X380" i="29"/>
  <c r="X381" i="29"/>
  <c r="X382" i="29"/>
  <c r="X383" i="29"/>
  <c r="X384" i="29"/>
  <c r="X385" i="29"/>
  <c r="X386" i="29"/>
  <c r="X387" i="29"/>
  <c r="X388" i="29"/>
  <c r="X389" i="29"/>
  <c r="X390" i="29"/>
  <c r="X391" i="29"/>
  <c r="X392" i="29"/>
  <c r="X393" i="29"/>
  <c r="X394" i="29"/>
  <c r="X395" i="29"/>
  <c r="X396" i="29"/>
  <c r="X397" i="29"/>
  <c r="X398" i="29"/>
  <c r="X399" i="29"/>
  <c r="X400" i="29"/>
  <c r="X401" i="29"/>
  <c r="X402" i="29"/>
  <c r="X403" i="29"/>
  <c r="X404" i="29"/>
  <c r="X405" i="29"/>
  <c r="X406" i="29"/>
  <c r="X407" i="29"/>
  <c r="X408" i="29"/>
  <c r="X409" i="29"/>
  <c r="X410" i="29"/>
  <c r="X411" i="29"/>
  <c r="X412" i="29"/>
  <c r="X413" i="29"/>
  <c r="X414" i="29"/>
  <c r="W2" i="29"/>
  <c r="V2" i="29"/>
  <c r="Q2" i="29"/>
  <c r="P2" i="29"/>
  <c r="O2" i="29"/>
  <c r="W416" i="29"/>
  <c r="W417" i="29"/>
  <c r="W418" i="29"/>
  <c r="W419" i="29"/>
  <c r="W420" i="29"/>
  <c r="W421" i="29"/>
  <c r="W422" i="29"/>
  <c r="W423" i="29"/>
  <c r="W424" i="29"/>
  <c r="W425" i="29"/>
  <c r="W426" i="29"/>
  <c r="W427" i="29"/>
  <c r="W428" i="29"/>
  <c r="W429" i="29"/>
  <c r="W430" i="29"/>
  <c r="W431" i="29"/>
  <c r="W432" i="29"/>
  <c r="W433" i="29"/>
  <c r="W434" i="29"/>
  <c r="W435" i="29"/>
  <c r="W436" i="29"/>
  <c r="W437" i="29"/>
  <c r="W438" i="29"/>
  <c r="W439" i="29"/>
  <c r="W440" i="29"/>
  <c r="W441" i="29"/>
  <c r="W442" i="29"/>
  <c r="W443" i="29"/>
  <c r="W444" i="29"/>
  <c r="W445" i="29"/>
  <c r="W446" i="29"/>
  <c r="W447" i="29"/>
  <c r="W448" i="29"/>
  <c r="W449" i="29"/>
  <c r="W450" i="29"/>
  <c r="W451" i="29"/>
  <c r="W452" i="29"/>
  <c r="W453" i="29"/>
  <c r="W454" i="29"/>
  <c r="W455" i="29"/>
  <c r="W456" i="29"/>
  <c r="W457" i="29"/>
  <c r="W458" i="29"/>
  <c r="W459" i="29"/>
  <c r="W460" i="29"/>
  <c r="W461" i="29"/>
  <c r="W462" i="29"/>
  <c r="W463" i="29"/>
  <c r="W464" i="29"/>
  <c r="W465" i="29"/>
  <c r="W466" i="29"/>
  <c r="W467" i="29"/>
  <c r="W468" i="29"/>
  <c r="W469" i="29"/>
  <c r="W470" i="29"/>
  <c r="W471" i="29"/>
  <c r="W472" i="29"/>
  <c r="W473" i="29"/>
  <c r="W474" i="29"/>
  <c r="W475" i="29"/>
  <c r="W476" i="29"/>
  <c r="W477" i="29"/>
  <c r="W478" i="29"/>
  <c r="W479" i="29"/>
  <c r="W480" i="29"/>
  <c r="W481" i="29"/>
  <c r="W482" i="29"/>
  <c r="W483" i="29"/>
  <c r="W484" i="29"/>
  <c r="W485" i="29"/>
  <c r="W486" i="29"/>
  <c r="W487" i="29"/>
  <c r="W488" i="29"/>
  <c r="W489" i="29"/>
  <c r="W490" i="29"/>
  <c r="W491" i="29"/>
  <c r="W492" i="29"/>
  <c r="W493" i="29"/>
  <c r="W494" i="29"/>
  <c r="W495" i="29"/>
  <c r="W496" i="29"/>
  <c r="W497" i="29"/>
  <c r="W498" i="29"/>
  <c r="W499" i="29"/>
  <c r="W500" i="29"/>
  <c r="W501" i="29"/>
  <c r="W502" i="29"/>
  <c r="W503" i="29"/>
  <c r="W504" i="29"/>
  <c r="W505" i="29"/>
  <c r="W506" i="29"/>
  <c r="W507" i="29"/>
  <c r="W508" i="29"/>
  <c r="W509" i="29"/>
  <c r="W510" i="29"/>
  <c r="W511" i="29"/>
  <c r="W512" i="29"/>
  <c r="W513" i="29"/>
  <c r="W514" i="29"/>
  <c r="W515" i="29"/>
  <c r="W516" i="29"/>
  <c r="W517" i="29"/>
  <c r="W518" i="29"/>
  <c r="W519" i="29"/>
  <c r="W520" i="29"/>
  <c r="W521" i="29"/>
  <c r="W522" i="29"/>
  <c r="W523" i="29"/>
  <c r="W524" i="29"/>
  <c r="W525" i="29"/>
  <c r="W526" i="29"/>
  <c r="W527" i="29"/>
  <c r="W528" i="29"/>
  <c r="W529" i="29"/>
  <c r="W530" i="29"/>
  <c r="W531" i="29"/>
  <c r="W532" i="29"/>
  <c r="W533" i="29"/>
  <c r="W534" i="29"/>
  <c r="W535" i="29"/>
  <c r="W536" i="29"/>
  <c r="W537" i="29"/>
  <c r="W538" i="29"/>
  <c r="W539" i="29"/>
  <c r="W540" i="29"/>
  <c r="W541" i="29"/>
  <c r="W542" i="29"/>
  <c r="W543" i="29"/>
  <c r="W544" i="29"/>
  <c r="W545" i="29"/>
  <c r="W546" i="29"/>
  <c r="W547" i="29"/>
  <c r="W548" i="29"/>
  <c r="W549" i="29"/>
  <c r="W550" i="29"/>
  <c r="W551" i="29"/>
  <c r="W552" i="29"/>
  <c r="W553" i="29"/>
  <c r="W554" i="29"/>
  <c r="W555" i="29"/>
  <c r="W556" i="29"/>
  <c r="W557" i="29"/>
  <c r="W558" i="29"/>
  <c r="W559" i="29"/>
  <c r="W560" i="29"/>
  <c r="W561" i="29"/>
  <c r="W562" i="29"/>
  <c r="W563" i="29"/>
  <c r="W564" i="29"/>
  <c r="W565" i="29"/>
  <c r="W566" i="29"/>
  <c r="W567" i="29"/>
  <c r="W568" i="29"/>
  <c r="W569" i="29"/>
  <c r="W570" i="29"/>
  <c r="W571" i="29"/>
  <c r="W572" i="29"/>
  <c r="W573" i="29"/>
  <c r="W574" i="29"/>
  <c r="W575" i="29"/>
  <c r="W576" i="29"/>
  <c r="W577" i="29"/>
  <c r="W578" i="29"/>
  <c r="W579" i="29"/>
  <c r="W580" i="29"/>
  <c r="W581" i="29"/>
  <c r="W582" i="29"/>
  <c r="W583" i="29"/>
  <c r="W584" i="29"/>
  <c r="W585" i="29"/>
  <c r="W586" i="29"/>
  <c r="W587" i="29"/>
  <c r="W588" i="29"/>
  <c r="W589" i="29"/>
  <c r="W590" i="29"/>
  <c r="W591" i="29"/>
  <c r="W592" i="29"/>
  <c r="W593" i="29"/>
  <c r="W594" i="29"/>
  <c r="W595" i="29"/>
  <c r="W596" i="29"/>
  <c r="W597" i="29"/>
  <c r="W598" i="29"/>
  <c r="W599" i="29"/>
  <c r="W600" i="29"/>
  <c r="W601" i="29"/>
  <c r="W602" i="29"/>
  <c r="W603" i="29"/>
  <c r="W604" i="29"/>
  <c r="W605" i="29"/>
  <c r="W606" i="29"/>
  <c r="W607" i="29"/>
  <c r="W608" i="29"/>
  <c r="W609" i="29"/>
  <c r="W610" i="29"/>
  <c r="W611" i="29"/>
  <c r="W612" i="29"/>
  <c r="W613" i="29"/>
  <c r="W614" i="29"/>
  <c r="W615" i="29"/>
  <c r="W616" i="29"/>
  <c r="W617" i="29"/>
  <c r="W618" i="29"/>
  <c r="W619" i="29"/>
  <c r="W620" i="29"/>
  <c r="W621" i="29"/>
  <c r="W622" i="29"/>
  <c r="W623" i="29"/>
  <c r="W624" i="29"/>
  <c r="W625" i="29"/>
  <c r="W626" i="29"/>
  <c r="W627" i="29"/>
  <c r="W628" i="29"/>
  <c r="W629" i="29"/>
  <c r="W630" i="29"/>
  <c r="W631" i="29"/>
  <c r="W632" i="29"/>
  <c r="W633" i="29"/>
  <c r="W634" i="29"/>
  <c r="W635" i="29"/>
  <c r="W636" i="29"/>
  <c r="W637" i="29"/>
  <c r="W638" i="29"/>
  <c r="W639" i="29"/>
  <c r="W640" i="29"/>
  <c r="W641" i="29"/>
  <c r="W642" i="29"/>
  <c r="W643" i="29"/>
  <c r="W644" i="29"/>
  <c r="W645" i="29"/>
  <c r="W646" i="29"/>
  <c r="W647" i="29"/>
  <c r="W648" i="29"/>
  <c r="W649" i="29"/>
  <c r="W650" i="29"/>
  <c r="W651" i="29"/>
  <c r="W652" i="29"/>
  <c r="W653" i="29"/>
  <c r="W654" i="29"/>
  <c r="W655" i="29"/>
  <c r="W656" i="29"/>
  <c r="W657" i="29"/>
  <c r="W658" i="29"/>
  <c r="W659" i="29"/>
  <c r="W660" i="29"/>
  <c r="W661" i="29"/>
  <c r="W662" i="29"/>
  <c r="W663" i="29"/>
  <c r="W664" i="29"/>
  <c r="W665" i="29"/>
  <c r="W666" i="29"/>
  <c r="W667" i="29"/>
  <c r="W668" i="29"/>
  <c r="W669" i="29"/>
  <c r="W670" i="29"/>
  <c r="W671" i="29"/>
  <c r="W672" i="29"/>
  <c r="W673" i="29"/>
  <c r="W674" i="29"/>
  <c r="W675" i="29"/>
  <c r="W676" i="29"/>
  <c r="W677" i="29"/>
  <c r="W678" i="29"/>
  <c r="W679" i="29"/>
  <c r="W680" i="29"/>
  <c r="W681" i="29"/>
  <c r="W682" i="29"/>
  <c r="W683" i="29"/>
  <c r="W684" i="29"/>
  <c r="W685" i="29"/>
  <c r="W686" i="29"/>
  <c r="W687" i="29"/>
  <c r="W688" i="29"/>
  <c r="W689" i="29"/>
  <c r="W690" i="29"/>
  <c r="W691" i="29"/>
  <c r="W692" i="29"/>
  <c r="W693" i="29"/>
  <c r="W694" i="29"/>
  <c r="W695" i="29"/>
  <c r="W696" i="29"/>
  <c r="W697" i="29"/>
  <c r="W698" i="29"/>
  <c r="W699" i="29"/>
  <c r="W700" i="29"/>
  <c r="W701" i="29"/>
  <c r="W702" i="29"/>
  <c r="W703" i="29"/>
  <c r="W704" i="29"/>
  <c r="W705" i="29"/>
  <c r="W706" i="29"/>
  <c r="W707" i="29"/>
  <c r="W708" i="29"/>
  <c r="W709" i="29"/>
  <c r="W710" i="29"/>
  <c r="W711" i="29"/>
  <c r="W712" i="29"/>
  <c r="W713" i="29"/>
  <c r="W714" i="29"/>
  <c r="W715" i="29"/>
  <c r="W716" i="29"/>
  <c r="W717" i="29"/>
  <c r="W718" i="29"/>
  <c r="W719" i="29"/>
  <c r="W720" i="29"/>
  <c r="W721" i="29"/>
  <c r="W722" i="29"/>
  <c r="W723" i="29"/>
  <c r="W724" i="29"/>
  <c r="W725" i="29"/>
  <c r="W726" i="29"/>
  <c r="W727" i="29"/>
  <c r="W728" i="29"/>
  <c r="W729" i="29"/>
  <c r="W730" i="29"/>
  <c r="W731" i="29"/>
  <c r="W732" i="29"/>
  <c r="W733" i="29"/>
  <c r="W734" i="29"/>
  <c r="W735" i="29"/>
  <c r="W736" i="29"/>
  <c r="W737" i="29"/>
  <c r="W738" i="29"/>
  <c r="W739" i="29"/>
  <c r="W740" i="29"/>
  <c r="W741" i="29"/>
  <c r="W742" i="29"/>
  <c r="W743" i="29"/>
  <c r="W744" i="29"/>
  <c r="W745" i="29"/>
  <c r="W746" i="29"/>
  <c r="W747" i="29"/>
  <c r="W748" i="29"/>
  <c r="W749" i="29"/>
  <c r="W750" i="29"/>
  <c r="W751" i="29"/>
  <c r="W752" i="29"/>
  <c r="W753" i="29"/>
  <c r="W754" i="29"/>
  <c r="W755" i="29"/>
  <c r="W756" i="29"/>
  <c r="W3" i="29"/>
  <c r="W4" i="29"/>
  <c r="W5" i="29"/>
  <c r="W6" i="29"/>
  <c r="W7" i="29"/>
  <c r="W8" i="29"/>
  <c r="W9" i="29"/>
  <c r="W10" i="29"/>
  <c r="W11" i="29"/>
  <c r="W12" i="29"/>
  <c r="W13" i="29"/>
  <c r="W14" i="29"/>
  <c r="W15" i="29"/>
  <c r="W16" i="29"/>
  <c r="W17" i="29"/>
  <c r="W18" i="29"/>
  <c r="W19" i="29"/>
  <c r="W20" i="29"/>
  <c r="W21" i="29"/>
  <c r="W22" i="29"/>
  <c r="W23" i="29"/>
  <c r="W24" i="29"/>
  <c r="W25" i="29"/>
  <c r="W26" i="29"/>
  <c r="W27" i="29"/>
  <c r="W28" i="29"/>
  <c r="W29" i="29"/>
  <c r="W30" i="29"/>
  <c r="W31" i="29"/>
  <c r="W32" i="29"/>
  <c r="W33" i="29"/>
  <c r="W34" i="29"/>
  <c r="W35" i="29"/>
  <c r="W36" i="29"/>
  <c r="W37" i="29"/>
  <c r="W38" i="29"/>
  <c r="W39" i="29"/>
  <c r="W40" i="29"/>
  <c r="W41" i="29"/>
  <c r="W42" i="29"/>
  <c r="W43" i="29"/>
  <c r="W44" i="29"/>
  <c r="W45" i="29"/>
  <c r="W46" i="29"/>
  <c r="W47" i="29"/>
  <c r="W48" i="29"/>
  <c r="W49" i="29"/>
  <c r="W50" i="29"/>
  <c r="W51" i="29"/>
  <c r="W52" i="29"/>
  <c r="W53" i="29"/>
  <c r="W54" i="29"/>
  <c r="W55" i="29"/>
  <c r="W56" i="29"/>
  <c r="W57" i="29"/>
  <c r="W58" i="29"/>
  <c r="W59" i="29"/>
  <c r="W60" i="29"/>
  <c r="W61" i="29"/>
  <c r="W62" i="29"/>
  <c r="W63" i="29"/>
  <c r="W64" i="29"/>
  <c r="W65" i="29"/>
  <c r="W66" i="29"/>
  <c r="W67" i="29"/>
  <c r="W68" i="29"/>
  <c r="W69" i="29"/>
  <c r="W70" i="29"/>
  <c r="W71" i="29"/>
  <c r="W72" i="29"/>
  <c r="W73" i="29"/>
  <c r="W74" i="29"/>
  <c r="W75" i="29"/>
  <c r="W76" i="29"/>
  <c r="W77" i="29"/>
  <c r="W78" i="29"/>
  <c r="W79" i="29"/>
  <c r="W80" i="29"/>
  <c r="W81" i="29"/>
  <c r="W82" i="29"/>
  <c r="W83" i="29"/>
  <c r="W84" i="29"/>
  <c r="W85" i="29"/>
  <c r="W86" i="29"/>
  <c r="W87" i="29"/>
  <c r="W88" i="29"/>
  <c r="W89" i="29"/>
  <c r="W90" i="29"/>
  <c r="W91" i="29"/>
  <c r="W92" i="29"/>
  <c r="W93" i="29"/>
  <c r="W94" i="29"/>
  <c r="W95" i="29"/>
  <c r="W96" i="29"/>
  <c r="W97" i="29"/>
  <c r="W98" i="29"/>
  <c r="W99" i="29"/>
  <c r="W100" i="29"/>
  <c r="W101" i="29"/>
  <c r="W102" i="29"/>
  <c r="W103" i="29"/>
  <c r="W104" i="29"/>
  <c r="W105" i="29"/>
  <c r="W106" i="29"/>
  <c r="W107" i="29"/>
  <c r="W108" i="29"/>
  <c r="W109" i="29"/>
  <c r="W110" i="29"/>
  <c r="W111" i="29"/>
  <c r="W112" i="29"/>
  <c r="W113" i="29"/>
  <c r="W114" i="29"/>
  <c r="W115" i="29"/>
  <c r="W116" i="29"/>
  <c r="W117" i="29"/>
  <c r="W118" i="29"/>
  <c r="W119" i="29"/>
  <c r="W120" i="29"/>
  <c r="W121" i="29"/>
  <c r="W122" i="29"/>
  <c r="W123" i="29"/>
  <c r="W124" i="29"/>
  <c r="W125" i="29"/>
  <c r="W126" i="29"/>
  <c r="W127" i="29"/>
  <c r="W128" i="29"/>
  <c r="W129" i="29"/>
  <c r="W130" i="29"/>
  <c r="W131" i="29"/>
  <c r="W132" i="29"/>
  <c r="W133" i="29"/>
  <c r="W134" i="29"/>
  <c r="W135" i="29"/>
  <c r="W136" i="29"/>
  <c r="W137" i="29"/>
  <c r="W138" i="29"/>
  <c r="W139" i="29"/>
  <c r="W140" i="29"/>
  <c r="W141" i="29"/>
  <c r="W142" i="29"/>
  <c r="W143" i="29"/>
  <c r="W144" i="29"/>
  <c r="W145" i="29"/>
  <c r="W146" i="29"/>
  <c r="W147" i="29"/>
  <c r="W148" i="29"/>
  <c r="W149" i="29"/>
  <c r="W150" i="29"/>
  <c r="W151" i="29"/>
  <c r="W152" i="29"/>
  <c r="W153" i="29"/>
  <c r="W154" i="29"/>
  <c r="W155" i="29"/>
  <c r="W156" i="29"/>
  <c r="W157" i="29"/>
  <c r="W158" i="29"/>
  <c r="W159" i="29"/>
  <c r="W160" i="29"/>
  <c r="W161" i="29"/>
  <c r="W162" i="29"/>
  <c r="W163" i="29"/>
  <c r="W164" i="29"/>
  <c r="W165" i="29"/>
  <c r="W166" i="29"/>
  <c r="W167" i="29"/>
  <c r="W168" i="29"/>
  <c r="W169" i="29"/>
  <c r="W170" i="29"/>
  <c r="W171" i="29"/>
  <c r="W172" i="29"/>
  <c r="W173" i="29"/>
  <c r="W174" i="29"/>
  <c r="W175" i="29"/>
  <c r="W176" i="29"/>
  <c r="W177" i="29"/>
  <c r="W178" i="29"/>
  <c r="W179" i="29"/>
  <c r="W180" i="29"/>
  <c r="W181" i="29"/>
  <c r="W182" i="29"/>
  <c r="W183" i="29"/>
  <c r="W184" i="29"/>
  <c r="W185" i="29"/>
  <c r="W186" i="29"/>
  <c r="W187" i="29"/>
  <c r="W188" i="29"/>
  <c r="W189" i="29"/>
  <c r="W190" i="29"/>
  <c r="W191" i="29"/>
  <c r="W192" i="29"/>
  <c r="W193" i="29"/>
  <c r="W194" i="29"/>
  <c r="W195" i="29"/>
  <c r="W196" i="29"/>
  <c r="W197" i="29"/>
  <c r="W198" i="29"/>
  <c r="W199" i="29"/>
  <c r="W200" i="29"/>
  <c r="W201" i="29"/>
  <c r="W202" i="29"/>
  <c r="W203" i="29"/>
  <c r="W204" i="29"/>
  <c r="W205" i="29"/>
  <c r="W206" i="29"/>
  <c r="W207" i="29"/>
  <c r="W208" i="29"/>
  <c r="W209" i="29"/>
  <c r="W210" i="29"/>
  <c r="W211" i="29"/>
  <c r="W212" i="29"/>
  <c r="W213" i="29"/>
  <c r="W214" i="29"/>
  <c r="W215" i="29"/>
  <c r="W216" i="29"/>
  <c r="W217" i="29"/>
  <c r="W218" i="29"/>
  <c r="W219" i="29"/>
  <c r="W220" i="29"/>
  <c r="W221" i="29"/>
  <c r="W222" i="29"/>
  <c r="W223" i="29"/>
  <c r="W224" i="29"/>
  <c r="W225" i="29"/>
  <c r="W226" i="29"/>
  <c r="W227" i="29"/>
  <c r="W228" i="29"/>
  <c r="W229" i="29"/>
  <c r="W230" i="29"/>
  <c r="W231" i="29"/>
  <c r="W232" i="29"/>
  <c r="W233" i="29"/>
  <c r="W234" i="29"/>
  <c r="W235" i="29"/>
  <c r="W236" i="29"/>
  <c r="W237" i="29"/>
  <c r="W238" i="29"/>
  <c r="W239" i="29"/>
  <c r="W240" i="29"/>
  <c r="W241" i="29"/>
  <c r="W242" i="29"/>
  <c r="W243" i="29"/>
  <c r="W244" i="29"/>
  <c r="W245" i="29"/>
  <c r="W246" i="29"/>
  <c r="W247" i="29"/>
  <c r="W248" i="29"/>
  <c r="W249" i="29"/>
  <c r="W250" i="29"/>
  <c r="W251" i="29"/>
  <c r="W252" i="29"/>
  <c r="W253" i="29"/>
  <c r="W254" i="29"/>
  <c r="W255" i="29"/>
  <c r="W256" i="29"/>
  <c r="W257" i="29"/>
  <c r="W258" i="29"/>
  <c r="W259" i="29"/>
  <c r="W260" i="29"/>
  <c r="W261" i="29"/>
  <c r="W262" i="29"/>
  <c r="W263" i="29"/>
  <c r="W264" i="29"/>
  <c r="W265" i="29"/>
  <c r="W266" i="29"/>
  <c r="W267" i="29"/>
  <c r="W268" i="29"/>
  <c r="W269" i="29"/>
  <c r="W270" i="29"/>
  <c r="W271" i="29"/>
  <c r="W272" i="29"/>
  <c r="W273" i="29"/>
  <c r="W274" i="29"/>
  <c r="W275" i="29"/>
  <c r="W276" i="29"/>
  <c r="W277" i="29"/>
  <c r="W278" i="29"/>
  <c r="W279" i="29"/>
  <c r="W280" i="29"/>
  <c r="W281" i="29"/>
  <c r="W282" i="29"/>
  <c r="W283" i="29"/>
  <c r="W284" i="29"/>
  <c r="W285" i="29"/>
  <c r="W286" i="29"/>
  <c r="W287" i="29"/>
  <c r="W288" i="29"/>
  <c r="W289" i="29"/>
  <c r="W290" i="29"/>
  <c r="W291" i="29"/>
  <c r="W292" i="29"/>
  <c r="W293" i="29"/>
  <c r="W294" i="29"/>
  <c r="W295" i="29"/>
  <c r="W296" i="29"/>
  <c r="W297" i="29"/>
  <c r="W298" i="29"/>
  <c r="W299" i="29"/>
  <c r="W300" i="29"/>
  <c r="W301" i="29"/>
  <c r="W302" i="29"/>
  <c r="W303" i="29"/>
  <c r="W304" i="29"/>
  <c r="W305" i="29"/>
  <c r="W306" i="29"/>
  <c r="W307" i="29"/>
  <c r="W308" i="29"/>
  <c r="W309" i="29"/>
  <c r="W310" i="29"/>
  <c r="W311" i="29"/>
  <c r="W312" i="29"/>
  <c r="W313" i="29"/>
  <c r="W314" i="29"/>
  <c r="W315" i="29"/>
  <c r="W316" i="29"/>
  <c r="W317" i="29"/>
  <c r="W318" i="29"/>
  <c r="W319" i="29"/>
  <c r="W320" i="29"/>
  <c r="W321" i="29"/>
  <c r="W322" i="29"/>
  <c r="W323" i="29"/>
  <c r="W324" i="29"/>
  <c r="W325" i="29"/>
  <c r="W326" i="29"/>
  <c r="W327" i="29"/>
  <c r="W328" i="29"/>
  <c r="W329" i="29"/>
  <c r="W330" i="29"/>
  <c r="W331" i="29"/>
  <c r="W332" i="29"/>
  <c r="W333" i="29"/>
  <c r="W334" i="29"/>
  <c r="W335" i="29"/>
  <c r="W336" i="29"/>
  <c r="W337" i="29"/>
  <c r="W338" i="29"/>
  <c r="W339" i="29"/>
  <c r="W340" i="29"/>
  <c r="W341" i="29"/>
  <c r="W342" i="29"/>
  <c r="W343" i="29"/>
  <c r="W344" i="29"/>
  <c r="W345" i="29"/>
  <c r="W346" i="29"/>
  <c r="W347" i="29"/>
  <c r="W348" i="29"/>
  <c r="W349" i="29"/>
  <c r="W350" i="29"/>
  <c r="W351" i="29"/>
  <c r="W352" i="29"/>
  <c r="W353" i="29"/>
  <c r="W354" i="29"/>
  <c r="W355" i="29"/>
  <c r="W356" i="29"/>
  <c r="W357" i="29"/>
  <c r="W358" i="29"/>
  <c r="W359" i="29"/>
  <c r="W360" i="29"/>
  <c r="W361" i="29"/>
  <c r="W362" i="29"/>
  <c r="W363" i="29"/>
  <c r="W364" i="29"/>
  <c r="W365" i="29"/>
  <c r="W366" i="29"/>
  <c r="W367" i="29"/>
  <c r="W368" i="29"/>
  <c r="W369" i="29"/>
  <c r="W370" i="29"/>
  <c r="W371" i="29"/>
  <c r="W372" i="29"/>
  <c r="W373" i="29"/>
  <c r="W374" i="29"/>
  <c r="W375" i="29"/>
  <c r="W376" i="29"/>
  <c r="W377" i="29"/>
  <c r="W378" i="29"/>
  <c r="W379" i="29"/>
  <c r="W380" i="29"/>
  <c r="W381" i="29"/>
  <c r="W382" i="29"/>
  <c r="W383" i="29"/>
  <c r="W384" i="29"/>
  <c r="W385" i="29"/>
  <c r="W386" i="29"/>
  <c r="W387" i="29"/>
  <c r="W388" i="29"/>
  <c r="W389" i="29"/>
  <c r="W390" i="29"/>
  <c r="W391" i="29"/>
  <c r="W392" i="29"/>
  <c r="W393" i="29"/>
  <c r="W394" i="29"/>
  <c r="W395" i="29"/>
  <c r="W396" i="29"/>
  <c r="W397" i="29"/>
  <c r="W398" i="29"/>
  <c r="W399" i="29"/>
  <c r="W400" i="29"/>
  <c r="W401" i="29"/>
  <c r="W402" i="29"/>
  <c r="W403" i="29"/>
  <c r="W404" i="29"/>
  <c r="W405" i="29"/>
  <c r="W406" i="29"/>
  <c r="W407" i="29"/>
  <c r="W408" i="29"/>
  <c r="W409" i="29"/>
  <c r="W410" i="29"/>
  <c r="W411" i="29"/>
  <c r="W412" i="29"/>
  <c r="W413" i="29"/>
  <c r="W414" i="29"/>
  <c r="W415" i="29"/>
  <c r="V3" i="29"/>
  <c r="V4" i="29"/>
  <c r="V5" i="29"/>
  <c r="V6" i="29"/>
  <c r="V7" i="29"/>
  <c r="V8" i="29"/>
  <c r="V9" i="29"/>
  <c r="V10" i="29"/>
  <c r="V11" i="29"/>
  <c r="V12" i="29"/>
  <c r="V13" i="29"/>
  <c r="V14" i="29"/>
  <c r="V15" i="29"/>
  <c r="V16" i="29"/>
  <c r="V17" i="29"/>
  <c r="V18" i="29"/>
  <c r="V19" i="29"/>
  <c r="V20" i="29"/>
  <c r="V21" i="29"/>
  <c r="V22" i="29"/>
  <c r="V23" i="29"/>
  <c r="V24" i="29"/>
  <c r="V25" i="29"/>
  <c r="V26" i="29"/>
  <c r="V27" i="29"/>
  <c r="V28" i="29"/>
  <c r="V29" i="29"/>
  <c r="V30" i="29"/>
  <c r="V31" i="29"/>
  <c r="V32" i="29"/>
  <c r="V33" i="29"/>
  <c r="V34" i="29"/>
  <c r="V35" i="29"/>
  <c r="V36" i="29"/>
  <c r="V37" i="29"/>
  <c r="V38" i="29"/>
  <c r="V39" i="29"/>
  <c r="V40" i="29"/>
  <c r="V41" i="29"/>
  <c r="V42" i="29"/>
  <c r="V43" i="29"/>
  <c r="V44" i="29"/>
  <c r="V45" i="29"/>
  <c r="V46" i="29"/>
  <c r="V47" i="29"/>
  <c r="V48" i="29"/>
  <c r="V49" i="29"/>
  <c r="V50" i="29"/>
  <c r="V51" i="29"/>
  <c r="V52" i="29"/>
  <c r="V53" i="29"/>
  <c r="V54" i="29"/>
  <c r="V55" i="29"/>
  <c r="V56" i="29"/>
  <c r="V57" i="29"/>
  <c r="V58" i="29"/>
  <c r="V59" i="29"/>
  <c r="V60" i="29"/>
  <c r="V61" i="29"/>
  <c r="V62" i="29"/>
  <c r="V63" i="29"/>
  <c r="V64" i="29"/>
  <c r="V65" i="29"/>
  <c r="V66" i="29"/>
  <c r="V67" i="29"/>
  <c r="V68" i="29"/>
  <c r="V69" i="29"/>
  <c r="V70" i="29"/>
  <c r="V71" i="29"/>
  <c r="V72" i="29"/>
  <c r="V73" i="29"/>
  <c r="V74" i="29"/>
  <c r="V75" i="29"/>
  <c r="V76" i="29"/>
  <c r="V77" i="29"/>
  <c r="V78" i="29"/>
  <c r="V79" i="29"/>
  <c r="V80" i="29"/>
  <c r="V81" i="29"/>
  <c r="V82" i="29"/>
  <c r="V83" i="29"/>
  <c r="V84" i="29"/>
  <c r="V85" i="29"/>
  <c r="V86" i="29"/>
  <c r="V87" i="29"/>
  <c r="V88" i="29"/>
  <c r="V89" i="29"/>
  <c r="V90" i="29"/>
  <c r="V91" i="29"/>
  <c r="V92" i="29"/>
  <c r="V93" i="29"/>
  <c r="V94" i="29"/>
  <c r="V95" i="29"/>
  <c r="V96" i="29"/>
  <c r="V97" i="29"/>
  <c r="V98" i="29"/>
  <c r="V99" i="29"/>
  <c r="V100" i="29"/>
  <c r="V101" i="29"/>
  <c r="V102" i="29"/>
  <c r="V103" i="29"/>
  <c r="V104" i="29"/>
  <c r="V105" i="29"/>
  <c r="V106" i="29"/>
  <c r="V107" i="29"/>
  <c r="V108" i="29"/>
  <c r="V109" i="29"/>
  <c r="V110" i="29"/>
  <c r="V111" i="29"/>
  <c r="V112" i="29"/>
  <c r="V113" i="29"/>
  <c r="V114" i="29"/>
  <c r="V115" i="29"/>
  <c r="V116" i="29"/>
  <c r="V117" i="29"/>
  <c r="V118" i="29"/>
  <c r="V119" i="29"/>
  <c r="V120" i="29"/>
  <c r="V121" i="29"/>
  <c r="V122" i="29"/>
  <c r="V123" i="29"/>
  <c r="V124" i="29"/>
  <c r="V125" i="29"/>
  <c r="V126" i="29"/>
  <c r="V127" i="29"/>
  <c r="V128" i="29"/>
  <c r="V129" i="29"/>
  <c r="V130" i="29"/>
  <c r="V131" i="29"/>
  <c r="V132" i="29"/>
  <c r="V133" i="29"/>
  <c r="V134" i="29"/>
  <c r="V135" i="29"/>
  <c r="V136" i="29"/>
  <c r="V137" i="29"/>
  <c r="V138" i="29"/>
  <c r="V139" i="29"/>
  <c r="V140" i="29"/>
  <c r="V141" i="29"/>
  <c r="V142" i="29"/>
  <c r="V143" i="29"/>
  <c r="V144" i="29"/>
  <c r="V145" i="29"/>
  <c r="V146" i="29"/>
  <c r="V147" i="29"/>
  <c r="V148" i="29"/>
  <c r="V149" i="29"/>
  <c r="V150" i="29"/>
  <c r="V151" i="29"/>
  <c r="V152" i="29"/>
  <c r="V153" i="29"/>
  <c r="V154" i="29"/>
  <c r="V155" i="29"/>
  <c r="V156" i="29"/>
  <c r="V157" i="29"/>
  <c r="V158" i="29"/>
  <c r="V159" i="29"/>
  <c r="V160" i="29"/>
  <c r="V161" i="29"/>
  <c r="V162" i="29"/>
  <c r="V163" i="29"/>
  <c r="V164" i="29"/>
  <c r="V165" i="29"/>
  <c r="V166" i="29"/>
  <c r="V167" i="29"/>
  <c r="V168" i="29"/>
  <c r="V169" i="29"/>
  <c r="V170" i="29"/>
  <c r="V171" i="29"/>
  <c r="V172" i="29"/>
  <c r="V173" i="29"/>
  <c r="V174" i="29"/>
  <c r="V175" i="29"/>
  <c r="V176" i="29"/>
  <c r="V177" i="29"/>
  <c r="V178" i="29"/>
  <c r="V179" i="29"/>
  <c r="V180" i="29"/>
  <c r="V181" i="29"/>
  <c r="V182" i="29"/>
  <c r="V183" i="29"/>
  <c r="V184" i="29"/>
  <c r="V185" i="29"/>
  <c r="V186" i="29"/>
  <c r="V187" i="29"/>
  <c r="V188" i="29"/>
  <c r="V189" i="29"/>
  <c r="V190" i="29"/>
  <c r="V191" i="29"/>
  <c r="V192" i="29"/>
  <c r="V193" i="29"/>
  <c r="V194" i="29"/>
  <c r="V195" i="29"/>
  <c r="V196" i="29"/>
  <c r="V197" i="29"/>
  <c r="V198" i="29"/>
  <c r="V199" i="29"/>
  <c r="V200" i="29"/>
  <c r="V201" i="29"/>
  <c r="V202" i="29"/>
  <c r="V203" i="29"/>
  <c r="V204" i="29"/>
  <c r="V205" i="29"/>
  <c r="V206" i="29"/>
  <c r="V207" i="29"/>
  <c r="V208" i="29"/>
  <c r="V209" i="29"/>
  <c r="V210" i="29"/>
  <c r="V211" i="29"/>
  <c r="V212" i="29"/>
  <c r="V213" i="29"/>
  <c r="V214" i="29"/>
  <c r="V215" i="29"/>
  <c r="V216" i="29"/>
  <c r="V217" i="29"/>
  <c r="V218" i="29"/>
  <c r="V219" i="29"/>
  <c r="V220" i="29"/>
  <c r="V221" i="29"/>
  <c r="V222" i="29"/>
  <c r="V223" i="29"/>
  <c r="V224" i="29"/>
  <c r="V225" i="29"/>
  <c r="V226" i="29"/>
  <c r="V227" i="29"/>
  <c r="V228" i="29"/>
  <c r="V229" i="29"/>
  <c r="V230" i="29"/>
  <c r="V231" i="29"/>
  <c r="V232" i="29"/>
  <c r="V233" i="29"/>
  <c r="V234" i="29"/>
  <c r="V235" i="29"/>
  <c r="V236" i="29"/>
  <c r="V237" i="29"/>
  <c r="V238" i="29"/>
  <c r="V239" i="29"/>
  <c r="V240" i="29"/>
  <c r="V241" i="29"/>
  <c r="V242" i="29"/>
  <c r="V243" i="29"/>
  <c r="V244" i="29"/>
  <c r="V245" i="29"/>
  <c r="V246" i="29"/>
  <c r="V247" i="29"/>
  <c r="V248" i="29"/>
  <c r="V249" i="29"/>
  <c r="V250" i="29"/>
  <c r="V251" i="29"/>
  <c r="V252" i="29"/>
  <c r="V253" i="29"/>
  <c r="V254" i="29"/>
  <c r="V255" i="29"/>
  <c r="V256" i="29"/>
  <c r="V257" i="29"/>
  <c r="V258" i="29"/>
  <c r="V259" i="29"/>
  <c r="V260" i="29"/>
  <c r="V261" i="29"/>
  <c r="V262" i="29"/>
  <c r="V263" i="29"/>
  <c r="V264" i="29"/>
  <c r="V265" i="29"/>
  <c r="V266" i="29"/>
  <c r="V267" i="29"/>
  <c r="V268" i="29"/>
  <c r="V269" i="29"/>
  <c r="V270" i="29"/>
  <c r="V271" i="29"/>
  <c r="V272" i="29"/>
  <c r="V273" i="29"/>
  <c r="V274" i="29"/>
  <c r="V275" i="29"/>
  <c r="V276" i="29"/>
  <c r="V277" i="29"/>
  <c r="V278" i="29"/>
  <c r="V279" i="29"/>
  <c r="V280" i="29"/>
  <c r="V281" i="29"/>
  <c r="V282" i="29"/>
  <c r="V283" i="29"/>
  <c r="V284" i="29"/>
  <c r="V285" i="29"/>
  <c r="V286" i="29"/>
  <c r="V287" i="29"/>
  <c r="V288" i="29"/>
  <c r="V289" i="29"/>
  <c r="V290" i="29"/>
  <c r="V291" i="29"/>
  <c r="V292" i="29"/>
  <c r="V293" i="29"/>
  <c r="V294" i="29"/>
  <c r="V295" i="29"/>
  <c r="V296" i="29"/>
  <c r="V297" i="29"/>
  <c r="V298" i="29"/>
  <c r="V299" i="29"/>
  <c r="V300" i="29"/>
  <c r="V301" i="29"/>
  <c r="V302" i="29"/>
  <c r="V303" i="29"/>
  <c r="V304" i="29"/>
  <c r="V305" i="29"/>
  <c r="V306" i="29"/>
  <c r="V307" i="29"/>
  <c r="V308" i="29"/>
  <c r="V309" i="29"/>
  <c r="V310" i="29"/>
  <c r="V311" i="29"/>
  <c r="V312" i="29"/>
  <c r="V313" i="29"/>
  <c r="V314" i="29"/>
  <c r="V315" i="29"/>
  <c r="V316" i="29"/>
  <c r="V317" i="29"/>
  <c r="V318" i="29"/>
  <c r="V319" i="29"/>
  <c r="V320" i="29"/>
  <c r="V321" i="29"/>
  <c r="V322" i="29"/>
  <c r="V323" i="29"/>
  <c r="V324" i="29"/>
  <c r="V325" i="29"/>
  <c r="V326" i="29"/>
  <c r="V327" i="29"/>
  <c r="V328" i="29"/>
  <c r="V329" i="29"/>
  <c r="V330" i="29"/>
  <c r="V331" i="29"/>
  <c r="V332" i="29"/>
  <c r="V333" i="29"/>
  <c r="V334" i="29"/>
  <c r="V335" i="29"/>
  <c r="V336" i="29"/>
  <c r="V337" i="29"/>
  <c r="V338" i="29"/>
  <c r="V339" i="29"/>
  <c r="V340" i="29"/>
  <c r="V341" i="29"/>
  <c r="V342" i="29"/>
  <c r="V343" i="29"/>
  <c r="V344" i="29"/>
  <c r="V345" i="29"/>
  <c r="V346" i="29"/>
  <c r="V347" i="29"/>
  <c r="V348" i="29"/>
  <c r="V349" i="29"/>
  <c r="V350" i="29"/>
  <c r="V351" i="29"/>
  <c r="V352" i="29"/>
  <c r="V353" i="29"/>
  <c r="V354" i="29"/>
  <c r="V355" i="29"/>
  <c r="V356" i="29"/>
  <c r="V357" i="29"/>
  <c r="V358" i="29"/>
  <c r="V359" i="29"/>
  <c r="V360" i="29"/>
  <c r="V361" i="29"/>
  <c r="V362" i="29"/>
  <c r="V363" i="29"/>
  <c r="V364" i="29"/>
  <c r="V365" i="29"/>
  <c r="V366" i="29"/>
  <c r="V367" i="29"/>
  <c r="V368" i="29"/>
  <c r="V369" i="29"/>
  <c r="V370" i="29"/>
  <c r="V371" i="29"/>
  <c r="V372" i="29"/>
  <c r="V373" i="29"/>
  <c r="V374" i="29"/>
  <c r="V375" i="29"/>
  <c r="V376" i="29"/>
  <c r="V377" i="29"/>
  <c r="V378" i="29"/>
  <c r="V379" i="29"/>
  <c r="V380" i="29"/>
  <c r="V381" i="29"/>
  <c r="V382" i="29"/>
  <c r="V383" i="29"/>
  <c r="V384" i="29"/>
  <c r="V385" i="29"/>
  <c r="V386" i="29"/>
  <c r="V387" i="29"/>
  <c r="V388" i="29"/>
  <c r="V389" i="29"/>
  <c r="V390" i="29"/>
  <c r="V391" i="29"/>
  <c r="V392" i="29"/>
  <c r="V393" i="29"/>
  <c r="V394" i="29"/>
  <c r="V395" i="29"/>
  <c r="V396" i="29"/>
  <c r="V397" i="29"/>
  <c r="V398" i="29"/>
  <c r="V399" i="29"/>
  <c r="V400" i="29"/>
  <c r="V401" i="29"/>
  <c r="V402" i="29"/>
  <c r="V403" i="29"/>
  <c r="V404" i="29"/>
  <c r="V405" i="29"/>
  <c r="V406" i="29"/>
  <c r="V407" i="29"/>
  <c r="V408" i="29"/>
  <c r="V409" i="29"/>
  <c r="V410" i="29"/>
  <c r="V411" i="29"/>
  <c r="V412" i="29"/>
  <c r="V413" i="29"/>
  <c r="V414" i="29"/>
  <c r="V416" i="29"/>
  <c r="V417" i="29"/>
  <c r="V418" i="29"/>
  <c r="V419" i="29"/>
  <c r="V420" i="29"/>
  <c r="V421" i="29"/>
  <c r="V422" i="29"/>
  <c r="V423" i="29"/>
  <c r="V424" i="29"/>
  <c r="V425" i="29"/>
  <c r="V426" i="29"/>
  <c r="V427" i="29"/>
  <c r="V428" i="29"/>
  <c r="V429" i="29"/>
  <c r="V430" i="29"/>
  <c r="V431" i="29"/>
  <c r="V432" i="29"/>
  <c r="V433" i="29"/>
  <c r="V434" i="29"/>
  <c r="V435" i="29"/>
  <c r="V436" i="29"/>
  <c r="V437" i="29"/>
  <c r="V438" i="29"/>
  <c r="V439" i="29"/>
  <c r="V440" i="29"/>
  <c r="V441" i="29"/>
  <c r="V442" i="29"/>
  <c r="V443" i="29"/>
  <c r="V444" i="29"/>
  <c r="V445" i="29"/>
  <c r="V446" i="29"/>
  <c r="V447" i="29"/>
  <c r="V448" i="29"/>
  <c r="V449" i="29"/>
  <c r="V450" i="29"/>
  <c r="V451" i="29"/>
  <c r="V452" i="29"/>
  <c r="V453" i="29"/>
  <c r="V454" i="29"/>
  <c r="V455" i="29"/>
  <c r="V456" i="29"/>
  <c r="V457" i="29"/>
  <c r="V458" i="29"/>
  <c r="V459" i="29"/>
  <c r="V460" i="29"/>
  <c r="V461" i="29"/>
  <c r="V462" i="29"/>
  <c r="V463" i="29"/>
  <c r="V464" i="29"/>
  <c r="V465" i="29"/>
  <c r="V466" i="29"/>
  <c r="V467" i="29"/>
  <c r="V468" i="29"/>
  <c r="V469" i="29"/>
  <c r="V470" i="29"/>
  <c r="V471" i="29"/>
  <c r="V472" i="29"/>
  <c r="V473" i="29"/>
  <c r="V474" i="29"/>
  <c r="V475" i="29"/>
  <c r="V476" i="29"/>
  <c r="V477" i="29"/>
  <c r="V478" i="29"/>
  <c r="V479" i="29"/>
  <c r="V480" i="29"/>
  <c r="V481" i="29"/>
  <c r="V482" i="29"/>
  <c r="V483" i="29"/>
  <c r="V484" i="29"/>
  <c r="V485" i="29"/>
  <c r="V486" i="29"/>
  <c r="V487" i="29"/>
  <c r="V488" i="29"/>
  <c r="V489" i="29"/>
  <c r="V490" i="29"/>
  <c r="V491" i="29"/>
  <c r="V492" i="29"/>
  <c r="V493" i="29"/>
  <c r="V494" i="29"/>
  <c r="V495" i="29"/>
  <c r="V496" i="29"/>
  <c r="V497" i="29"/>
  <c r="V498" i="29"/>
  <c r="V499" i="29"/>
  <c r="V500" i="29"/>
  <c r="V501" i="29"/>
  <c r="V502" i="29"/>
  <c r="V503" i="29"/>
  <c r="V504" i="29"/>
  <c r="V505" i="29"/>
  <c r="V506" i="29"/>
  <c r="V507" i="29"/>
  <c r="V508" i="29"/>
  <c r="V509" i="29"/>
  <c r="V510" i="29"/>
  <c r="V511" i="29"/>
  <c r="V512" i="29"/>
  <c r="V513" i="29"/>
  <c r="V514" i="29"/>
  <c r="V515" i="29"/>
  <c r="V516" i="29"/>
  <c r="V517" i="29"/>
  <c r="V518" i="29"/>
  <c r="V519" i="29"/>
  <c r="V520" i="29"/>
  <c r="V521" i="29"/>
  <c r="V522" i="29"/>
  <c r="V523" i="29"/>
  <c r="V524" i="29"/>
  <c r="V525" i="29"/>
  <c r="V526" i="29"/>
  <c r="V527" i="29"/>
  <c r="V528" i="29"/>
  <c r="V529" i="29"/>
  <c r="V530" i="29"/>
  <c r="V531" i="29"/>
  <c r="V532" i="29"/>
  <c r="V533" i="29"/>
  <c r="V534" i="29"/>
  <c r="V535" i="29"/>
  <c r="V536" i="29"/>
  <c r="V537" i="29"/>
  <c r="V538" i="29"/>
  <c r="V539" i="29"/>
  <c r="V540" i="29"/>
  <c r="V541" i="29"/>
  <c r="V542" i="29"/>
  <c r="V543" i="29"/>
  <c r="V544" i="29"/>
  <c r="V545" i="29"/>
  <c r="V546" i="29"/>
  <c r="V547" i="29"/>
  <c r="V548" i="29"/>
  <c r="V549" i="29"/>
  <c r="V550" i="29"/>
  <c r="V551" i="29"/>
  <c r="V552" i="29"/>
  <c r="V553" i="29"/>
  <c r="V554" i="29"/>
  <c r="V555" i="29"/>
  <c r="V556" i="29"/>
  <c r="V557" i="29"/>
  <c r="V558" i="29"/>
  <c r="V559" i="29"/>
  <c r="V560" i="29"/>
  <c r="V561" i="29"/>
  <c r="V562" i="29"/>
  <c r="V563" i="29"/>
  <c r="V564" i="29"/>
  <c r="V565" i="29"/>
  <c r="V566" i="29"/>
  <c r="V567" i="29"/>
  <c r="V568" i="29"/>
  <c r="V569" i="29"/>
  <c r="V570" i="29"/>
  <c r="V571" i="29"/>
  <c r="V572" i="29"/>
  <c r="V573" i="29"/>
  <c r="V574" i="29"/>
  <c r="V575" i="29"/>
  <c r="V576" i="29"/>
  <c r="V577" i="29"/>
  <c r="V578" i="29"/>
  <c r="V579" i="29"/>
  <c r="V580" i="29"/>
  <c r="V581" i="29"/>
  <c r="V582" i="29"/>
  <c r="V583" i="29"/>
  <c r="V584" i="29"/>
  <c r="V585" i="29"/>
  <c r="V586" i="29"/>
  <c r="V587" i="29"/>
  <c r="V588" i="29"/>
  <c r="V589" i="29"/>
  <c r="V590" i="29"/>
  <c r="V591" i="29"/>
  <c r="V592" i="29"/>
  <c r="V593" i="29"/>
  <c r="V594" i="29"/>
  <c r="V595" i="29"/>
  <c r="V596" i="29"/>
  <c r="V597" i="29"/>
  <c r="V598" i="29"/>
  <c r="V599" i="29"/>
  <c r="V600" i="29"/>
  <c r="V601" i="29"/>
  <c r="V602" i="29"/>
  <c r="V603" i="29"/>
  <c r="V604" i="29"/>
  <c r="V605" i="29"/>
  <c r="V606" i="29"/>
  <c r="V607" i="29"/>
  <c r="V608" i="29"/>
  <c r="V609" i="29"/>
  <c r="V610" i="29"/>
  <c r="V611" i="29"/>
  <c r="V612" i="29"/>
  <c r="V613" i="29"/>
  <c r="V614" i="29"/>
  <c r="V615" i="29"/>
  <c r="V616" i="29"/>
  <c r="V617" i="29"/>
  <c r="V618" i="29"/>
  <c r="V619" i="29"/>
  <c r="V620" i="29"/>
  <c r="V621" i="29"/>
  <c r="V622" i="29"/>
  <c r="V623" i="29"/>
  <c r="V624" i="29"/>
  <c r="V625" i="29"/>
  <c r="V626" i="29"/>
  <c r="V627" i="29"/>
  <c r="V628" i="29"/>
  <c r="V629" i="29"/>
  <c r="V630" i="29"/>
  <c r="V631" i="29"/>
  <c r="V632" i="29"/>
  <c r="V633" i="29"/>
  <c r="V634" i="29"/>
  <c r="V635" i="29"/>
  <c r="V636" i="29"/>
  <c r="V637" i="29"/>
  <c r="V638" i="29"/>
  <c r="V639" i="29"/>
  <c r="V640" i="29"/>
  <c r="V641" i="29"/>
  <c r="V642" i="29"/>
  <c r="V643" i="29"/>
  <c r="V644" i="29"/>
  <c r="V645" i="29"/>
  <c r="V646" i="29"/>
  <c r="V647" i="29"/>
  <c r="V648" i="29"/>
  <c r="V649" i="29"/>
  <c r="V650" i="29"/>
  <c r="V651" i="29"/>
  <c r="V652" i="29"/>
  <c r="V653" i="29"/>
  <c r="V654" i="29"/>
  <c r="V655" i="29"/>
  <c r="V656" i="29"/>
  <c r="V657" i="29"/>
  <c r="V658" i="29"/>
  <c r="V659" i="29"/>
  <c r="V660" i="29"/>
  <c r="V661" i="29"/>
  <c r="V662" i="29"/>
  <c r="V663" i="29"/>
  <c r="V664" i="29"/>
  <c r="V665" i="29"/>
  <c r="V666" i="29"/>
  <c r="V667" i="29"/>
  <c r="V668" i="29"/>
  <c r="V669" i="29"/>
  <c r="V670" i="29"/>
  <c r="V671" i="29"/>
  <c r="V672" i="29"/>
  <c r="V673" i="29"/>
  <c r="V674" i="29"/>
  <c r="V675" i="29"/>
  <c r="V676" i="29"/>
  <c r="V677" i="29"/>
  <c r="V678" i="29"/>
  <c r="V679" i="29"/>
  <c r="V680" i="29"/>
  <c r="V681" i="29"/>
  <c r="V682" i="29"/>
  <c r="V683" i="29"/>
  <c r="V684" i="29"/>
  <c r="V685" i="29"/>
  <c r="V686" i="29"/>
  <c r="V687" i="29"/>
  <c r="V688" i="29"/>
  <c r="V689" i="29"/>
  <c r="V690" i="29"/>
  <c r="V691" i="29"/>
  <c r="V692" i="29"/>
  <c r="V693" i="29"/>
  <c r="V694" i="29"/>
  <c r="V695" i="29"/>
  <c r="V696" i="29"/>
  <c r="V697" i="29"/>
  <c r="V698" i="29"/>
  <c r="V699" i="29"/>
  <c r="V700" i="29"/>
  <c r="V701" i="29"/>
  <c r="V702" i="29"/>
  <c r="V703" i="29"/>
  <c r="V704" i="29"/>
  <c r="V705" i="29"/>
  <c r="V706" i="29"/>
  <c r="V707" i="29"/>
  <c r="V708" i="29"/>
  <c r="V709" i="29"/>
  <c r="V710" i="29"/>
  <c r="V711" i="29"/>
  <c r="V712" i="29"/>
  <c r="V713" i="29"/>
  <c r="V714" i="29"/>
  <c r="V715" i="29"/>
  <c r="V716" i="29"/>
  <c r="V717" i="29"/>
  <c r="V718" i="29"/>
  <c r="V719" i="29"/>
  <c r="V720" i="29"/>
  <c r="V721" i="29"/>
  <c r="V722" i="29"/>
  <c r="V723" i="29"/>
  <c r="V724" i="29"/>
  <c r="V725" i="29"/>
  <c r="V726" i="29"/>
  <c r="V727" i="29"/>
  <c r="V728" i="29"/>
  <c r="V729" i="29"/>
  <c r="V730" i="29"/>
  <c r="V731" i="29"/>
  <c r="V732" i="29"/>
  <c r="V733" i="29"/>
  <c r="V734" i="29"/>
  <c r="V735" i="29"/>
  <c r="V736" i="29"/>
  <c r="V737" i="29"/>
  <c r="V738" i="29"/>
  <c r="V739" i="29"/>
  <c r="V740" i="29"/>
  <c r="V741" i="29"/>
  <c r="V742" i="29"/>
  <c r="V743" i="29"/>
  <c r="V744" i="29"/>
  <c r="V745" i="29"/>
  <c r="V746" i="29"/>
  <c r="V747" i="29"/>
  <c r="V748" i="29"/>
  <c r="V749" i="29"/>
  <c r="V750" i="29"/>
  <c r="V751" i="29"/>
  <c r="V752" i="29"/>
  <c r="V753" i="29"/>
  <c r="V754" i="29"/>
  <c r="V755" i="29"/>
  <c r="V756" i="29"/>
  <c r="V415" i="29"/>
  <c r="Q3" i="29"/>
  <c r="Q4" i="29"/>
  <c r="Q5" i="29"/>
  <c r="Q6" i="29"/>
  <c r="Q7" i="29"/>
  <c r="Q8" i="29"/>
  <c r="Q9" i="29"/>
  <c r="Q10" i="29"/>
  <c r="Q11" i="29"/>
  <c r="Q12" i="29"/>
  <c r="Q13" i="29"/>
  <c r="Q14" i="29"/>
  <c r="Q15" i="29"/>
  <c r="Q16" i="29"/>
  <c r="Q17" i="29"/>
  <c r="Q18" i="29"/>
  <c r="Q19" i="29"/>
  <c r="Q20" i="29"/>
  <c r="Q21" i="29"/>
  <c r="Q22" i="29"/>
  <c r="Q23" i="29"/>
  <c r="Q24" i="29"/>
  <c r="Q25" i="29"/>
  <c r="Q26" i="29"/>
  <c r="Q27" i="29"/>
  <c r="Q28" i="29"/>
  <c r="Q29" i="29"/>
  <c r="Q30" i="29"/>
  <c r="Q31" i="29"/>
  <c r="Q32" i="29"/>
  <c r="Q33" i="29"/>
  <c r="Q34" i="29"/>
  <c r="Q35" i="29"/>
  <c r="Q36" i="29"/>
  <c r="Q37" i="29"/>
  <c r="Q38" i="29"/>
  <c r="Q39" i="29"/>
  <c r="Q40" i="29"/>
  <c r="Q41" i="29"/>
  <c r="Q42" i="29"/>
  <c r="Q43" i="29"/>
  <c r="Q44" i="29"/>
  <c r="Q45" i="29"/>
  <c r="Q46" i="29"/>
  <c r="Q47" i="29"/>
  <c r="Q48" i="29"/>
  <c r="Q49" i="29"/>
  <c r="Q50" i="29"/>
  <c r="Q51" i="29"/>
  <c r="Q52" i="29"/>
  <c r="Q53" i="29"/>
  <c r="Q54" i="29"/>
  <c r="Q55" i="29"/>
  <c r="Q56" i="29"/>
  <c r="Q57" i="29"/>
  <c r="Q58" i="29"/>
  <c r="Q59" i="29"/>
  <c r="Q60" i="29"/>
  <c r="Q61" i="29"/>
  <c r="Q62" i="29"/>
  <c r="Q63" i="29"/>
  <c r="Q64" i="29"/>
  <c r="Q65" i="29"/>
  <c r="Q66" i="29"/>
  <c r="Q67" i="29"/>
  <c r="Q68" i="29"/>
  <c r="Q69" i="29"/>
  <c r="Q70" i="29"/>
  <c r="Q71" i="29"/>
  <c r="Q72" i="29"/>
  <c r="Q73" i="29"/>
  <c r="Q74" i="29"/>
  <c r="Q75" i="29"/>
  <c r="Q76" i="29"/>
  <c r="Q77" i="29"/>
  <c r="Q78" i="29"/>
  <c r="Q79" i="29"/>
  <c r="Q80" i="29"/>
  <c r="Q81" i="29"/>
  <c r="Q82" i="29"/>
  <c r="Q83" i="29"/>
  <c r="Q84" i="29"/>
  <c r="Q85" i="29"/>
  <c r="Q86" i="29"/>
  <c r="Q87" i="29"/>
  <c r="Q88" i="29"/>
  <c r="Q89" i="29"/>
  <c r="Q90" i="29"/>
  <c r="Q91" i="29"/>
  <c r="Q92" i="29"/>
  <c r="Q93" i="29"/>
  <c r="Q94" i="29"/>
  <c r="Q95" i="29"/>
  <c r="Q96" i="29"/>
  <c r="Q97" i="29"/>
  <c r="Q98" i="29"/>
  <c r="Q99" i="29"/>
  <c r="Q100" i="29"/>
  <c r="Q101" i="29"/>
  <c r="Q102" i="29"/>
  <c r="Q103" i="29"/>
  <c r="Q104" i="29"/>
  <c r="Q105" i="29"/>
  <c r="Q106" i="29"/>
  <c r="Q107" i="29"/>
  <c r="Q108" i="29"/>
  <c r="Q109" i="29"/>
  <c r="Q110" i="29"/>
  <c r="Q111" i="29"/>
  <c r="Q112" i="29"/>
  <c r="Q113" i="29"/>
  <c r="Q114" i="29"/>
  <c r="Q115" i="29"/>
  <c r="Q116" i="29"/>
  <c r="Q117" i="29"/>
  <c r="Q118" i="29"/>
  <c r="Q119" i="29"/>
  <c r="Q120" i="29"/>
  <c r="Q121" i="29"/>
  <c r="Q122" i="29"/>
  <c r="Q123" i="29"/>
  <c r="Q124" i="29"/>
  <c r="Q125" i="29"/>
  <c r="Q126" i="29"/>
  <c r="Q127" i="29"/>
  <c r="Q128" i="29"/>
  <c r="Q129" i="29"/>
  <c r="Q130" i="29"/>
  <c r="Q131" i="29"/>
  <c r="Q132" i="29"/>
  <c r="Q133" i="29"/>
  <c r="Q134" i="29"/>
  <c r="Q135" i="29"/>
  <c r="Q136" i="29"/>
  <c r="Q137" i="29"/>
  <c r="Q138" i="29"/>
  <c r="Q139" i="29"/>
  <c r="Q140" i="29"/>
  <c r="Q141" i="29"/>
  <c r="Q142" i="29"/>
  <c r="Q143" i="29"/>
  <c r="Q144" i="29"/>
  <c r="Q145" i="29"/>
  <c r="Q146" i="29"/>
  <c r="Q147" i="29"/>
  <c r="Q148" i="29"/>
  <c r="Q149" i="29"/>
  <c r="Q150" i="29"/>
  <c r="Q151" i="29"/>
  <c r="Q152" i="29"/>
  <c r="Q153" i="29"/>
  <c r="Q154" i="29"/>
  <c r="Q155" i="29"/>
  <c r="Q156" i="29"/>
  <c r="Q157" i="29"/>
  <c r="Q158" i="29"/>
  <c r="Q159" i="29"/>
  <c r="Q160" i="29"/>
  <c r="Q161" i="29"/>
  <c r="Q162" i="29"/>
  <c r="Q163" i="29"/>
  <c r="Q164" i="29"/>
  <c r="Q165" i="29"/>
  <c r="Q166" i="29"/>
  <c r="Q167" i="29"/>
  <c r="Q168" i="29"/>
  <c r="Q169" i="29"/>
  <c r="Q170" i="29"/>
  <c r="Q171" i="29"/>
  <c r="Q172" i="29"/>
  <c r="Q173" i="29"/>
  <c r="Q174" i="29"/>
  <c r="Q175" i="29"/>
  <c r="Q176" i="29"/>
  <c r="Q177" i="29"/>
  <c r="Q178" i="29"/>
  <c r="Q179" i="29"/>
  <c r="Q180" i="29"/>
  <c r="Q181" i="29"/>
  <c r="Q182" i="29"/>
  <c r="Q183" i="29"/>
  <c r="Q184" i="29"/>
  <c r="Q185" i="29"/>
  <c r="Q186" i="29"/>
  <c r="Q187" i="29"/>
  <c r="Q188" i="29"/>
  <c r="Q189" i="29"/>
  <c r="Q190" i="29"/>
  <c r="Q191" i="29"/>
  <c r="Q192" i="29"/>
  <c r="Q193" i="29"/>
  <c r="Q194" i="29"/>
  <c r="Q195" i="29"/>
  <c r="Q196" i="29"/>
  <c r="Q197" i="29"/>
  <c r="Q198" i="29"/>
  <c r="Q199" i="29"/>
  <c r="Q200" i="29"/>
  <c r="Q201" i="29"/>
  <c r="Q202" i="29"/>
  <c r="Q203" i="29"/>
  <c r="Q204" i="29"/>
  <c r="Q205" i="29"/>
  <c r="Q206" i="29"/>
  <c r="Q207" i="29"/>
  <c r="Q208" i="29"/>
  <c r="Q209" i="29"/>
  <c r="Q210" i="29"/>
  <c r="Q211" i="29"/>
  <c r="Q212" i="29"/>
  <c r="Q213" i="29"/>
  <c r="Q214" i="29"/>
  <c r="Q215" i="29"/>
  <c r="Q216" i="29"/>
  <c r="Q217" i="29"/>
  <c r="Q218" i="29"/>
  <c r="Q219" i="29"/>
  <c r="Q220" i="29"/>
  <c r="Q221" i="29"/>
  <c r="Q222" i="29"/>
  <c r="Q223" i="29"/>
  <c r="Q224" i="29"/>
  <c r="Q225" i="29"/>
  <c r="Q226" i="29"/>
  <c r="Q227" i="29"/>
  <c r="Q228" i="29"/>
  <c r="Q229" i="29"/>
  <c r="Q230" i="29"/>
  <c r="Q231" i="29"/>
  <c r="Q232" i="29"/>
  <c r="Q233" i="29"/>
  <c r="Q234" i="29"/>
  <c r="Q235" i="29"/>
  <c r="Q236" i="29"/>
  <c r="Q237" i="29"/>
  <c r="Q238" i="29"/>
  <c r="Q239" i="29"/>
  <c r="Q240" i="29"/>
  <c r="Q241" i="29"/>
  <c r="Q242" i="29"/>
  <c r="Q243" i="29"/>
  <c r="Q244" i="29"/>
  <c r="Q245" i="29"/>
  <c r="Q246" i="29"/>
  <c r="Q247" i="29"/>
  <c r="Q248" i="29"/>
  <c r="Q249" i="29"/>
  <c r="Q250" i="29"/>
  <c r="Q251" i="29"/>
  <c r="Q252" i="29"/>
  <c r="Q253" i="29"/>
  <c r="Q254" i="29"/>
  <c r="Q255" i="29"/>
  <c r="Q256" i="29"/>
  <c r="Q257" i="29"/>
  <c r="Q258" i="29"/>
  <c r="Q259" i="29"/>
  <c r="Q260" i="29"/>
  <c r="Q261" i="29"/>
  <c r="Q262" i="29"/>
  <c r="Q263" i="29"/>
  <c r="Q264" i="29"/>
  <c r="Q265" i="29"/>
  <c r="Q266" i="29"/>
  <c r="Q267" i="29"/>
  <c r="Q268" i="29"/>
  <c r="Q269" i="29"/>
  <c r="Q270" i="29"/>
  <c r="Q271" i="29"/>
  <c r="Q272" i="29"/>
  <c r="Q273" i="29"/>
  <c r="Q274" i="29"/>
  <c r="Q275" i="29"/>
  <c r="Q276" i="29"/>
  <c r="Q277" i="29"/>
  <c r="Q278" i="29"/>
  <c r="Q279" i="29"/>
  <c r="Q280" i="29"/>
  <c r="Q281" i="29"/>
  <c r="Q282" i="29"/>
  <c r="Q283" i="29"/>
  <c r="Q284" i="29"/>
  <c r="Q285" i="29"/>
  <c r="Q286" i="29"/>
  <c r="Q287" i="29"/>
  <c r="Q288" i="29"/>
  <c r="Q289" i="29"/>
  <c r="Q290" i="29"/>
  <c r="Q291" i="29"/>
  <c r="Q292" i="29"/>
  <c r="Q293" i="29"/>
  <c r="Q294" i="29"/>
  <c r="Q295" i="29"/>
  <c r="Q296" i="29"/>
  <c r="Q297" i="29"/>
  <c r="Q298" i="29"/>
  <c r="Q299" i="29"/>
  <c r="Q300" i="29"/>
  <c r="Q301" i="29"/>
  <c r="Q302" i="29"/>
  <c r="Q303" i="29"/>
  <c r="Q304" i="29"/>
  <c r="Q305" i="29"/>
  <c r="Q306" i="29"/>
  <c r="Q307" i="29"/>
  <c r="Q308" i="29"/>
  <c r="Q309" i="29"/>
  <c r="Q310" i="29"/>
  <c r="Q311" i="29"/>
  <c r="Q312" i="29"/>
  <c r="Q313" i="29"/>
  <c r="Q314" i="29"/>
  <c r="Q315" i="29"/>
  <c r="Q316" i="29"/>
  <c r="Q317" i="29"/>
  <c r="Q318" i="29"/>
  <c r="Q319" i="29"/>
  <c r="Q320" i="29"/>
  <c r="Q321" i="29"/>
  <c r="Q322" i="29"/>
  <c r="Q323" i="29"/>
  <c r="Q324" i="29"/>
  <c r="Q325" i="29"/>
  <c r="Q326" i="29"/>
  <c r="Q327" i="29"/>
  <c r="Q328" i="29"/>
  <c r="Q329" i="29"/>
  <c r="Q330" i="29"/>
  <c r="Q331" i="29"/>
  <c r="Q332" i="29"/>
  <c r="Q333" i="29"/>
  <c r="Q334" i="29"/>
  <c r="Q335" i="29"/>
  <c r="Q336" i="29"/>
  <c r="Q337" i="29"/>
  <c r="Q338" i="29"/>
  <c r="Q339" i="29"/>
  <c r="Q340" i="29"/>
  <c r="Q341" i="29"/>
  <c r="Q342" i="29"/>
  <c r="Q343" i="29"/>
  <c r="Q344" i="29"/>
  <c r="Q345" i="29"/>
  <c r="Q346" i="29"/>
  <c r="Q347" i="29"/>
  <c r="Q348" i="29"/>
  <c r="Q349" i="29"/>
  <c r="Q350" i="29"/>
  <c r="Q351" i="29"/>
  <c r="Q352" i="29"/>
  <c r="Q353" i="29"/>
  <c r="Q354" i="29"/>
  <c r="Q355" i="29"/>
  <c r="Q356" i="29"/>
  <c r="Q357" i="29"/>
  <c r="Q358" i="29"/>
  <c r="Q359" i="29"/>
  <c r="Q360" i="29"/>
  <c r="Q361" i="29"/>
  <c r="Q362" i="29"/>
  <c r="Q363" i="29"/>
  <c r="Q364" i="29"/>
  <c r="Q365" i="29"/>
  <c r="Q366" i="29"/>
  <c r="Q367" i="29"/>
  <c r="Q368" i="29"/>
  <c r="Q369" i="29"/>
  <c r="Q370" i="29"/>
  <c r="Q371" i="29"/>
  <c r="Q372" i="29"/>
  <c r="Q373" i="29"/>
  <c r="Q374" i="29"/>
  <c r="Q375" i="29"/>
  <c r="Q376" i="29"/>
  <c r="Q377" i="29"/>
  <c r="Q378" i="29"/>
  <c r="Q379" i="29"/>
  <c r="Q380" i="29"/>
  <c r="Q381" i="29"/>
  <c r="Q382" i="29"/>
  <c r="Q383" i="29"/>
  <c r="Q384" i="29"/>
  <c r="Q385" i="29"/>
  <c r="Q386" i="29"/>
  <c r="Q387" i="29"/>
  <c r="Q388" i="29"/>
  <c r="Q389" i="29"/>
  <c r="Q390" i="29"/>
  <c r="Q391" i="29"/>
  <c r="Q392" i="29"/>
  <c r="Q393" i="29"/>
  <c r="Q394" i="29"/>
  <c r="Q395" i="29"/>
  <c r="Q396" i="29"/>
  <c r="Q397" i="29"/>
  <c r="Q398" i="29"/>
  <c r="Q399" i="29"/>
  <c r="Q400" i="29"/>
  <c r="Q401" i="29"/>
  <c r="Q402" i="29"/>
  <c r="Q403" i="29"/>
  <c r="Q404" i="29"/>
  <c r="Q405" i="29"/>
  <c r="Q406" i="29"/>
  <c r="Q407" i="29"/>
  <c r="Q408" i="29"/>
  <c r="Q409" i="29"/>
  <c r="Q410" i="29"/>
  <c r="Q411" i="29"/>
  <c r="Q412" i="29"/>
  <c r="Q413" i="29"/>
  <c r="Q414" i="29"/>
  <c r="Q416" i="29"/>
  <c r="Q417" i="29"/>
  <c r="Q418" i="29"/>
  <c r="Q419" i="29"/>
  <c r="Q420" i="29"/>
  <c r="Q421" i="29"/>
  <c r="Q422" i="29"/>
  <c r="Q423" i="29"/>
  <c r="Q424" i="29"/>
  <c r="Q425" i="29"/>
  <c r="Q426" i="29"/>
  <c r="Q427" i="29"/>
  <c r="Q428" i="29"/>
  <c r="Q429" i="29"/>
  <c r="Q430" i="29"/>
  <c r="Q431" i="29"/>
  <c r="Q432" i="29"/>
  <c r="Q433" i="29"/>
  <c r="Q434" i="29"/>
  <c r="Q435" i="29"/>
  <c r="Q436" i="29"/>
  <c r="Q437" i="29"/>
  <c r="Q438" i="29"/>
  <c r="Q439" i="29"/>
  <c r="Q440" i="29"/>
  <c r="Q441" i="29"/>
  <c r="Q442" i="29"/>
  <c r="Q443" i="29"/>
  <c r="Q444" i="29"/>
  <c r="Q445" i="29"/>
  <c r="Q446" i="29"/>
  <c r="Q447" i="29"/>
  <c r="Q448" i="29"/>
  <c r="Q449" i="29"/>
  <c r="Q450" i="29"/>
  <c r="Q451" i="29"/>
  <c r="Q452" i="29"/>
  <c r="Q453" i="29"/>
  <c r="Q454" i="29"/>
  <c r="Q455" i="29"/>
  <c r="Q456" i="29"/>
  <c r="Q457" i="29"/>
  <c r="Q458" i="29"/>
  <c r="Q459" i="29"/>
  <c r="Q460" i="29"/>
  <c r="Q461" i="29"/>
  <c r="Q462" i="29"/>
  <c r="Q463" i="29"/>
  <c r="Q464" i="29"/>
  <c r="Q465" i="29"/>
  <c r="Q466" i="29"/>
  <c r="Q467" i="29"/>
  <c r="Q468" i="29"/>
  <c r="Q469" i="29"/>
  <c r="Q470" i="29"/>
  <c r="Q471" i="29"/>
  <c r="Q472" i="29"/>
  <c r="Q473" i="29"/>
  <c r="Q474" i="29"/>
  <c r="Q475" i="29"/>
  <c r="Q476" i="29"/>
  <c r="Q477" i="29"/>
  <c r="Q478" i="29"/>
  <c r="Q479" i="29"/>
  <c r="Q480" i="29"/>
  <c r="Q481" i="29"/>
  <c r="Q482" i="29"/>
  <c r="Q483" i="29"/>
  <c r="Q484" i="29"/>
  <c r="Q485" i="29"/>
  <c r="Q486" i="29"/>
  <c r="Q487" i="29"/>
  <c r="Q488" i="29"/>
  <c r="Q489" i="29"/>
  <c r="Q490" i="29"/>
  <c r="Q491" i="29"/>
  <c r="Q492" i="29"/>
  <c r="Q493" i="29"/>
  <c r="Q494" i="29"/>
  <c r="Q495" i="29"/>
  <c r="Q496" i="29"/>
  <c r="Q497" i="29"/>
  <c r="Q498" i="29"/>
  <c r="Q499" i="29"/>
  <c r="Q500" i="29"/>
  <c r="Q501" i="29"/>
  <c r="Q502" i="29"/>
  <c r="Q503" i="29"/>
  <c r="Q504" i="29"/>
  <c r="Q505" i="29"/>
  <c r="Q506" i="29"/>
  <c r="Q507" i="29"/>
  <c r="Q508" i="29"/>
  <c r="Q509" i="29"/>
  <c r="Q510" i="29"/>
  <c r="Q511" i="29"/>
  <c r="Q512" i="29"/>
  <c r="Q513" i="29"/>
  <c r="Q514" i="29"/>
  <c r="Q515" i="29"/>
  <c r="Q516" i="29"/>
  <c r="Q517" i="29"/>
  <c r="Q518" i="29"/>
  <c r="Q519" i="29"/>
  <c r="Q520" i="29"/>
  <c r="Q521" i="29"/>
  <c r="Q522" i="29"/>
  <c r="Q523" i="29"/>
  <c r="Q524" i="29"/>
  <c r="Q525" i="29"/>
  <c r="Q526" i="29"/>
  <c r="Q527" i="29"/>
  <c r="Q528" i="29"/>
  <c r="Q529" i="29"/>
  <c r="Q530" i="29"/>
  <c r="Q531" i="29"/>
  <c r="Q532" i="29"/>
  <c r="Q533" i="29"/>
  <c r="Q534" i="29"/>
  <c r="Q535" i="29"/>
  <c r="Q536" i="29"/>
  <c r="Q537" i="29"/>
  <c r="Q538" i="29"/>
  <c r="Q539" i="29"/>
  <c r="Q540" i="29"/>
  <c r="Q541" i="29"/>
  <c r="Q542" i="29"/>
  <c r="Q543" i="29"/>
  <c r="Q544" i="29"/>
  <c r="Q545" i="29"/>
  <c r="Q546" i="29"/>
  <c r="Q547" i="29"/>
  <c r="Q548" i="29"/>
  <c r="Q549" i="29"/>
  <c r="Q550" i="29"/>
  <c r="Q551" i="29"/>
  <c r="Q552" i="29"/>
  <c r="Q553" i="29"/>
  <c r="Q554" i="29"/>
  <c r="Q555" i="29"/>
  <c r="Q556" i="29"/>
  <c r="Q557" i="29"/>
  <c r="Q558" i="29"/>
  <c r="Q559" i="29"/>
  <c r="Q560" i="29"/>
  <c r="Q561" i="29"/>
  <c r="Q562" i="29"/>
  <c r="Q563" i="29"/>
  <c r="Q564" i="29"/>
  <c r="Q565" i="29"/>
  <c r="Q566" i="29"/>
  <c r="Q567" i="29"/>
  <c r="Q568" i="29"/>
  <c r="Q569" i="29"/>
  <c r="Q570" i="29"/>
  <c r="Q571" i="29"/>
  <c r="Q572" i="29"/>
  <c r="Q573" i="29"/>
  <c r="Q574" i="29"/>
  <c r="Q575" i="29"/>
  <c r="Q576" i="29"/>
  <c r="Q577" i="29"/>
  <c r="Q578" i="29"/>
  <c r="Q579" i="29"/>
  <c r="Q580" i="29"/>
  <c r="Q581" i="29"/>
  <c r="Q582" i="29"/>
  <c r="Q583" i="29"/>
  <c r="Q584" i="29"/>
  <c r="Q585" i="29"/>
  <c r="Q586" i="29"/>
  <c r="Q587" i="29"/>
  <c r="Q588" i="29"/>
  <c r="Q589" i="29"/>
  <c r="Q590" i="29"/>
  <c r="Q591" i="29"/>
  <c r="Q592" i="29"/>
  <c r="Q593" i="29"/>
  <c r="Q594" i="29"/>
  <c r="Q595" i="29"/>
  <c r="Q596" i="29"/>
  <c r="Q597" i="29"/>
  <c r="Q598" i="29"/>
  <c r="Q599" i="29"/>
  <c r="Q600" i="29"/>
  <c r="Q601" i="29"/>
  <c r="Q602" i="29"/>
  <c r="Q603" i="29"/>
  <c r="Q604" i="29"/>
  <c r="Q605" i="29"/>
  <c r="Q606" i="29"/>
  <c r="Q607" i="29"/>
  <c r="Q608" i="29"/>
  <c r="Q609" i="29"/>
  <c r="Q610" i="29"/>
  <c r="Q611" i="29"/>
  <c r="Q612" i="29"/>
  <c r="Q613" i="29"/>
  <c r="Q614" i="29"/>
  <c r="Q615" i="29"/>
  <c r="Q616" i="29"/>
  <c r="Q617" i="29"/>
  <c r="Q618" i="29"/>
  <c r="Q619" i="29"/>
  <c r="Q620" i="29"/>
  <c r="Q621" i="29"/>
  <c r="Q622" i="29"/>
  <c r="Q623" i="29"/>
  <c r="Q624" i="29"/>
  <c r="Q625" i="29"/>
  <c r="Q626" i="29"/>
  <c r="Q627" i="29"/>
  <c r="Q628" i="29"/>
  <c r="Q629" i="29"/>
  <c r="Q630" i="29"/>
  <c r="Q631" i="29"/>
  <c r="Q632" i="29"/>
  <c r="Q633" i="29"/>
  <c r="Q634" i="29"/>
  <c r="Q635" i="29"/>
  <c r="Q636" i="29"/>
  <c r="Q637" i="29"/>
  <c r="Q638" i="29"/>
  <c r="Q639" i="29"/>
  <c r="Q640" i="29"/>
  <c r="Q641" i="29"/>
  <c r="Q642" i="29"/>
  <c r="Q643" i="29"/>
  <c r="Q644" i="29"/>
  <c r="Q645" i="29"/>
  <c r="Q646" i="29"/>
  <c r="Q647" i="29"/>
  <c r="Q648" i="29"/>
  <c r="Q649" i="29"/>
  <c r="Q650" i="29"/>
  <c r="Q651" i="29"/>
  <c r="Q652" i="29"/>
  <c r="Q653" i="29"/>
  <c r="Q654" i="29"/>
  <c r="Q655" i="29"/>
  <c r="Q656" i="29"/>
  <c r="Q657" i="29"/>
  <c r="Q658" i="29"/>
  <c r="Q659" i="29"/>
  <c r="Q660" i="29"/>
  <c r="Q661" i="29"/>
  <c r="Q662" i="29"/>
  <c r="Q663" i="29"/>
  <c r="Q664" i="29"/>
  <c r="Q665" i="29"/>
  <c r="Q666" i="29"/>
  <c r="Q667" i="29"/>
  <c r="Q668" i="29"/>
  <c r="Q669" i="29"/>
  <c r="Q670" i="29"/>
  <c r="Q671" i="29"/>
  <c r="Q672" i="29"/>
  <c r="Q673" i="29"/>
  <c r="Q674" i="29"/>
  <c r="Q675" i="29"/>
  <c r="Q676" i="29"/>
  <c r="Q677" i="29"/>
  <c r="Q678" i="29"/>
  <c r="Q679" i="29"/>
  <c r="Q680" i="29"/>
  <c r="Q681" i="29"/>
  <c r="Q682" i="29"/>
  <c r="Q683" i="29"/>
  <c r="Q684" i="29"/>
  <c r="Q685" i="29"/>
  <c r="Q686" i="29"/>
  <c r="Q687" i="29"/>
  <c r="Q688" i="29"/>
  <c r="Q689" i="29"/>
  <c r="Q690" i="29"/>
  <c r="Q691" i="29"/>
  <c r="Q692" i="29"/>
  <c r="Q693" i="29"/>
  <c r="Q694" i="29"/>
  <c r="Q695" i="29"/>
  <c r="Q696" i="29"/>
  <c r="Q697" i="29"/>
  <c r="Q698" i="29"/>
  <c r="Q699" i="29"/>
  <c r="Q700" i="29"/>
  <c r="Q701" i="29"/>
  <c r="Q702" i="29"/>
  <c r="Q703" i="29"/>
  <c r="Q704" i="29"/>
  <c r="Q705" i="29"/>
  <c r="Q706" i="29"/>
  <c r="Q707" i="29"/>
  <c r="Q708" i="29"/>
  <c r="Q709" i="29"/>
  <c r="Q710" i="29"/>
  <c r="Q711" i="29"/>
  <c r="Q712" i="29"/>
  <c r="Q713" i="29"/>
  <c r="Q714" i="29"/>
  <c r="Q715" i="29"/>
  <c r="Q716" i="29"/>
  <c r="Q717" i="29"/>
  <c r="Q718" i="29"/>
  <c r="Q719" i="29"/>
  <c r="Q720" i="29"/>
  <c r="Q721" i="29"/>
  <c r="Q722" i="29"/>
  <c r="Q723" i="29"/>
  <c r="Q724" i="29"/>
  <c r="Q725" i="29"/>
  <c r="Q726" i="29"/>
  <c r="Q727" i="29"/>
  <c r="Q728" i="29"/>
  <c r="Q729" i="29"/>
  <c r="Q730" i="29"/>
  <c r="Q731" i="29"/>
  <c r="Q732" i="29"/>
  <c r="Q733" i="29"/>
  <c r="Q734" i="29"/>
  <c r="Q735" i="29"/>
  <c r="Q736" i="29"/>
  <c r="Q737" i="29"/>
  <c r="Q738" i="29"/>
  <c r="Q739" i="29"/>
  <c r="Q740" i="29"/>
  <c r="Q741" i="29"/>
  <c r="Q742" i="29"/>
  <c r="Q743" i="29"/>
  <c r="Q744" i="29"/>
  <c r="Q745" i="29"/>
  <c r="Q746" i="29"/>
  <c r="Q747" i="29"/>
  <c r="Q748" i="29"/>
  <c r="Q749" i="29"/>
  <c r="Q750" i="29"/>
  <c r="Q751" i="29"/>
  <c r="Q752" i="29"/>
  <c r="Q753" i="29"/>
  <c r="Q754" i="29"/>
  <c r="Q755" i="29"/>
  <c r="Q756" i="29"/>
  <c r="Q415" i="29"/>
  <c r="P416" i="29"/>
  <c r="P417" i="29"/>
  <c r="P418" i="29"/>
  <c r="P419" i="29"/>
  <c r="P420" i="29"/>
  <c r="P421" i="29"/>
  <c r="P422" i="29"/>
  <c r="P423" i="29"/>
  <c r="P424" i="29"/>
  <c r="P425" i="29"/>
  <c r="P426" i="29"/>
  <c r="P427" i="29"/>
  <c r="P428" i="29"/>
  <c r="P429" i="29"/>
  <c r="P430" i="29"/>
  <c r="P431" i="29"/>
  <c r="P432" i="29"/>
  <c r="P433" i="29"/>
  <c r="P434" i="29"/>
  <c r="P435" i="29"/>
  <c r="P436" i="29"/>
  <c r="P437" i="29"/>
  <c r="P438" i="29"/>
  <c r="P439" i="29"/>
  <c r="P440" i="29"/>
  <c r="P441" i="29"/>
  <c r="P442" i="29"/>
  <c r="P443" i="29"/>
  <c r="P444" i="29"/>
  <c r="P445" i="29"/>
  <c r="P446" i="29"/>
  <c r="P447" i="29"/>
  <c r="P448" i="29"/>
  <c r="P449" i="29"/>
  <c r="P450" i="29"/>
  <c r="P451" i="29"/>
  <c r="P452" i="29"/>
  <c r="P453" i="29"/>
  <c r="P454" i="29"/>
  <c r="P455" i="29"/>
  <c r="P456" i="29"/>
  <c r="P457" i="29"/>
  <c r="P458" i="29"/>
  <c r="P459" i="29"/>
  <c r="P460" i="29"/>
  <c r="P461" i="29"/>
  <c r="P462" i="29"/>
  <c r="P463" i="29"/>
  <c r="P464" i="29"/>
  <c r="P465" i="29"/>
  <c r="P466" i="29"/>
  <c r="P467" i="29"/>
  <c r="P468" i="29"/>
  <c r="P469" i="29"/>
  <c r="P470" i="29"/>
  <c r="P471" i="29"/>
  <c r="P472" i="29"/>
  <c r="P473" i="29"/>
  <c r="P474" i="29"/>
  <c r="P475" i="29"/>
  <c r="P476" i="29"/>
  <c r="P477" i="29"/>
  <c r="P478" i="29"/>
  <c r="P479" i="29"/>
  <c r="P480" i="29"/>
  <c r="P481" i="29"/>
  <c r="P482" i="29"/>
  <c r="P483" i="29"/>
  <c r="P484" i="29"/>
  <c r="P485" i="29"/>
  <c r="P486" i="29"/>
  <c r="P487" i="29"/>
  <c r="P488" i="29"/>
  <c r="P489" i="29"/>
  <c r="P490" i="29"/>
  <c r="P491" i="29"/>
  <c r="P492" i="29"/>
  <c r="P493" i="29"/>
  <c r="P494" i="29"/>
  <c r="P495" i="29"/>
  <c r="P496" i="29"/>
  <c r="P497" i="29"/>
  <c r="P498" i="29"/>
  <c r="P499" i="29"/>
  <c r="P500" i="29"/>
  <c r="P501" i="29"/>
  <c r="P502" i="29"/>
  <c r="P503" i="29"/>
  <c r="P504" i="29"/>
  <c r="P505" i="29"/>
  <c r="P506" i="29"/>
  <c r="P507" i="29"/>
  <c r="P508" i="29"/>
  <c r="P509" i="29"/>
  <c r="P510" i="29"/>
  <c r="P511" i="29"/>
  <c r="P512" i="29"/>
  <c r="P513" i="29"/>
  <c r="P514" i="29"/>
  <c r="P515" i="29"/>
  <c r="P516" i="29"/>
  <c r="P517" i="29"/>
  <c r="P518" i="29"/>
  <c r="P519" i="29"/>
  <c r="P520" i="29"/>
  <c r="P521" i="29"/>
  <c r="P522" i="29"/>
  <c r="P523" i="29"/>
  <c r="P524" i="29"/>
  <c r="P525" i="29"/>
  <c r="P526" i="29"/>
  <c r="P527" i="29"/>
  <c r="P528" i="29"/>
  <c r="P529" i="29"/>
  <c r="P530" i="29"/>
  <c r="P531" i="29"/>
  <c r="P532" i="29"/>
  <c r="P533" i="29"/>
  <c r="P534" i="29"/>
  <c r="P535" i="29"/>
  <c r="P536" i="29"/>
  <c r="P537" i="29"/>
  <c r="P538" i="29"/>
  <c r="P539" i="29"/>
  <c r="P540" i="29"/>
  <c r="P541" i="29"/>
  <c r="P542" i="29"/>
  <c r="P543" i="29"/>
  <c r="P544" i="29"/>
  <c r="P545" i="29"/>
  <c r="P546" i="29"/>
  <c r="P547" i="29"/>
  <c r="P548" i="29"/>
  <c r="P549" i="29"/>
  <c r="P550" i="29"/>
  <c r="P551" i="29"/>
  <c r="P552" i="29"/>
  <c r="P553" i="29"/>
  <c r="P554" i="29"/>
  <c r="P555" i="29"/>
  <c r="P556" i="29"/>
  <c r="P557" i="29"/>
  <c r="P558" i="29"/>
  <c r="P559" i="29"/>
  <c r="P560" i="29"/>
  <c r="P561" i="29"/>
  <c r="P562" i="29"/>
  <c r="P563" i="29"/>
  <c r="P564" i="29"/>
  <c r="P565" i="29"/>
  <c r="P566" i="29"/>
  <c r="P567" i="29"/>
  <c r="P568" i="29"/>
  <c r="P569" i="29"/>
  <c r="P570" i="29"/>
  <c r="P571" i="29"/>
  <c r="P572" i="29"/>
  <c r="P573" i="29"/>
  <c r="P574" i="29"/>
  <c r="P575" i="29"/>
  <c r="P576" i="29"/>
  <c r="P577" i="29"/>
  <c r="P578" i="29"/>
  <c r="P579" i="29"/>
  <c r="P580" i="29"/>
  <c r="P581" i="29"/>
  <c r="P582" i="29"/>
  <c r="P583" i="29"/>
  <c r="P584" i="29"/>
  <c r="P585" i="29"/>
  <c r="P586" i="29"/>
  <c r="P587" i="29"/>
  <c r="P588" i="29"/>
  <c r="P589" i="29"/>
  <c r="P590" i="29"/>
  <c r="P591" i="29"/>
  <c r="P592" i="29"/>
  <c r="P593" i="29"/>
  <c r="P594" i="29"/>
  <c r="P595" i="29"/>
  <c r="P596" i="29"/>
  <c r="P597" i="29"/>
  <c r="P598" i="29"/>
  <c r="P599" i="29"/>
  <c r="P600" i="29"/>
  <c r="P601" i="29"/>
  <c r="P602" i="29"/>
  <c r="P603" i="29"/>
  <c r="P604" i="29"/>
  <c r="P605" i="29"/>
  <c r="P606" i="29"/>
  <c r="P607" i="29"/>
  <c r="P608" i="29"/>
  <c r="P609" i="29"/>
  <c r="P610" i="29"/>
  <c r="P611" i="29"/>
  <c r="P612" i="29"/>
  <c r="P613" i="29"/>
  <c r="P614" i="29"/>
  <c r="P615" i="29"/>
  <c r="P616" i="29"/>
  <c r="P617" i="29"/>
  <c r="P618" i="29"/>
  <c r="P619" i="29"/>
  <c r="P620" i="29"/>
  <c r="P621" i="29"/>
  <c r="P622" i="29"/>
  <c r="P623" i="29"/>
  <c r="P624" i="29"/>
  <c r="P625" i="29"/>
  <c r="P626" i="29"/>
  <c r="P627" i="29"/>
  <c r="P628" i="29"/>
  <c r="P629" i="29"/>
  <c r="P630" i="29"/>
  <c r="P631" i="29"/>
  <c r="P632" i="29"/>
  <c r="P633" i="29"/>
  <c r="P634" i="29"/>
  <c r="P635" i="29"/>
  <c r="P636" i="29"/>
  <c r="P637" i="29"/>
  <c r="P638" i="29"/>
  <c r="P639" i="29"/>
  <c r="P640" i="29"/>
  <c r="P641" i="29"/>
  <c r="P642" i="29"/>
  <c r="P643" i="29"/>
  <c r="P644" i="29"/>
  <c r="P645" i="29"/>
  <c r="P646" i="29"/>
  <c r="P647" i="29"/>
  <c r="P648" i="29"/>
  <c r="P649" i="29"/>
  <c r="P650" i="29"/>
  <c r="P651" i="29"/>
  <c r="P652" i="29"/>
  <c r="P653" i="29"/>
  <c r="P654" i="29"/>
  <c r="P655" i="29"/>
  <c r="P656" i="29"/>
  <c r="P657" i="29"/>
  <c r="P658" i="29"/>
  <c r="P659" i="29"/>
  <c r="P660" i="29"/>
  <c r="P661" i="29"/>
  <c r="P662" i="29"/>
  <c r="P663" i="29"/>
  <c r="P664" i="29"/>
  <c r="P665" i="29"/>
  <c r="P666" i="29"/>
  <c r="P667" i="29"/>
  <c r="P668" i="29"/>
  <c r="P669" i="29"/>
  <c r="P670" i="29"/>
  <c r="P671" i="29"/>
  <c r="P672" i="29"/>
  <c r="P673" i="29"/>
  <c r="P674" i="29"/>
  <c r="P675" i="29"/>
  <c r="P676" i="29"/>
  <c r="P677" i="29"/>
  <c r="P678" i="29"/>
  <c r="P679" i="29"/>
  <c r="P680" i="29"/>
  <c r="P681" i="29"/>
  <c r="P682" i="29"/>
  <c r="P683" i="29"/>
  <c r="P684" i="29"/>
  <c r="P685" i="29"/>
  <c r="P686" i="29"/>
  <c r="P687" i="29"/>
  <c r="P688" i="29"/>
  <c r="P689" i="29"/>
  <c r="P690" i="29"/>
  <c r="P691" i="29"/>
  <c r="P692" i="29"/>
  <c r="P693" i="29"/>
  <c r="P694" i="29"/>
  <c r="P695" i="29"/>
  <c r="P696" i="29"/>
  <c r="P697" i="29"/>
  <c r="P698" i="29"/>
  <c r="P699" i="29"/>
  <c r="P700" i="29"/>
  <c r="P701" i="29"/>
  <c r="P702" i="29"/>
  <c r="P703" i="29"/>
  <c r="P704" i="29"/>
  <c r="P705" i="29"/>
  <c r="P706" i="29"/>
  <c r="P707" i="29"/>
  <c r="P708" i="29"/>
  <c r="P709" i="29"/>
  <c r="P710" i="29"/>
  <c r="P711" i="29"/>
  <c r="P712" i="29"/>
  <c r="P713" i="29"/>
  <c r="P714" i="29"/>
  <c r="P715" i="29"/>
  <c r="P716" i="29"/>
  <c r="P717" i="29"/>
  <c r="P718" i="29"/>
  <c r="P719" i="29"/>
  <c r="P720" i="29"/>
  <c r="P721" i="29"/>
  <c r="P722" i="29"/>
  <c r="P723" i="29"/>
  <c r="P724" i="29"/>
  <c r="P725" i="29"/>
  <c r="P726" i="29"/>
  <c r="P727" i="29"/>
  <c r="P728" i="29"/>
  <c r="P729" i="29"/>
  <c r="P730" i="29"/>
  <c r="P731" i="29"/>
  <c r="P732" i="29"/>
  <c r="P733" i="29"/>
  <c r="P734" i="29"/>
  <c r="P735" i="29"/>
  <c r="P736" i="29"/>
  <c r="P737" i="29"/>
  <c r="P738" i="29"/>
  <c r="P739" i="29"/>
  <c r="P740" i="29"/>
  <c r="P741" i="29"/>
  <c r="P742" i="29"/>
  <c r="P743" i="29"/>
  <c r="P744" i="29"/>
  <c r="P745" i="29"/>
  <c r="P746" i="29"/>
  <c r="P747" i="29"/>
  <c r="P748" i="29"/>
  <c r="P749" i="29"/>
  <c r="P750" i="29"/>
  <c r="P751" i="29"/>
  <c r="P752" i="29"/>
  <c r="P753" i="29"/>
  <c r="P754" i="29"/>
  <c r="P755" i="29"/>
  <c r="P756" i="29"/>
  <c r="P3" i="29"/>
  <c r="P4" i="29"/>
  <c r="P5" i="29"/>
  <c r="P6" i="29"/>
  <c r="P7" i="29"/>
  <c r="P8" i="29"/>
  <c r="P9" i="29"/>
  <c r="P10" i="29"/>
  <c r="P11" i="29"/>
  <c r="P12" i="29"/>
  <c r="P13" i="29"/>
  <c r="P14" i="29"/>
  <c r="P15" i="29"/>
  <c r="P16" i="29"/>
  <c r="P17" i="29"/>
  <c r="P18" i="29"/>
  <c r="P19" i="29"/>
  <c r="P20" i="29"/>
  <c r="P21" i="29"/>
  <c r="P22" i="29"/>
  <c r="P23" i="29"/>
  <c r="P24" i="29"/>
  <c r="P25" i="29"/>
  <c r="P26" i="29"/>
  <c r="P27" i="29"/>
  <c r="P28" i="29"/>
  <c r="P29" i="29"/>
  <c r="P30" i="29"/>
  <c r="P31" i="29"/>
  <c r="P32" i="29"/>
  <c r="P33" i="29"/>
  <c r="P34" i="29"/>
  <c r="P35" i="29"/>
  <c r="P36" i="29"/>
  <c r="P37" i="29"/>
  <c r="P38" i="29"/>
  <c r="P39" i="29"/>
  <c r="P40" i="29"/>
  <c r="P41" i="29"/>
  <c r="P42" i="29"/>
  <c r="P43" i="29"/>
  <c r="P44" i="29"/>
  <c r="P45" i="29"/>
  <c r="P46" i="29"/>
  <c r="P47" i="29"/>
  <c r="P48" i="29"/>
  <c r="P49" i="29"/>
  <c r="P50" i="29"/>
  <c r="P51" i="29"/>
  <c r="P52" i="29"/>
  <c r="P53" i="29"/>
  <c r="P54" i="29"/>
  <c r="P55" i="29"/>
  <c r="P56" i="29"/>
  <c r="P57" i="29"/>
  <c r="P58" i="29"/>
  <c r="P59" i="29"/>
  <c r="P60" i="29"/>
  <c r="P61" i="29"/>
  <c r="P62" i="29"/>
  <c r="P63" i="29"/>
  <c r="P64" i="29"/>
  <c r="P65" i="29"/>
  <c r="P66" i="29"/>
  <c r="P67" i="29"/>
  <c r="P68" i="29"/>
  <c r="P69" i="29"/>
  <c r="P70" i="29"/>
  <c r="P71" i="29"/>
  <c r="P72" i="29"/>
  <c r="P73" i="29"/>
  <c r="P74" i="29"/>
  <c r="P75" i="29"/>
  <c r="P76" i="29"/>
  <c r="P77" i="29"/>
  <c r="P78" i="29"/>
  <c r="P79" i="29"/>
  <c r="P80" i="29"/>
  <c r="P81" i="29"/>
  <c r="P82" i="29"/>
  <c r="P83" i="29"/>
  <c r="P84" i="29"/>
  <c r="P85" i="29"/>
  <c r="P86" i="29"/>
  <c r="P87" i="29"/>
  <c r="P88" i="29"/>
  <c r="P89" i="29"/>
  <c r="P90" i="29"/>
  <c r="P91" i="29"/>
  <c r="P92" i="29"/>
  <c r="P93" i="29"/>
  <c r="P94" i="29"/>
  <c r="P95" i="29"/>
  <c r="P96" i="29"/>
  <c r="P97" i="29"/>
  <c r="P98" i="29"/>
  <c r="P99" i="29"/>
  <c r="P100" i="29"/>
  <c r="P101" i="29"/>
  <c r="P102" i="29"/>
  <c r="P103" i="29"/>
  <c r="P104" i="29"/>
  <c r="P105" i="29"/>
  <c r="P106" i="29"/>
  <c r="P107" i="29"/>
  <c r="P108" i="29"/>
  <c r="P109" i="29"/>
  <c r="P110" i="29"/>
  <c r="P111" i="29"/>
  <c r="P112" i="29"/>
  <c r="P113" i="29"/>
  <c r="P114" i="29"/>
  <c r="P115" i="29"/>
  <c r="P116" i="29"/>
  <c r="P117" i="29"/>
  <c r="P118" i="29"/>
  <c r="P119" i="29"/>
  <c r="P120" i="29"/>
  <c r="P121" i="29"/>
  <c r="P122" i="29"/>
  <c r="P123" i="29"/>
  <c r="P124" i="29"/>
  <c r="P125" i="29"/>
  <c r="P126" i="29"/>
  <c r="P127" i="29"/>
  <c r="P128" i="29"/>
  <c r="P129" i="29"/>
  <c r="P130" i="29"/>
  <c r="P131" i="29"/>
  <c r="P132" i="29"/>
  <c r="P133" i="29"/>
  <c r="P134" i="29"/>
  <c r="P135" i="29"/>
  <c r="P136" i="29"/>
  <c r="P137" i="29"/>
  <c r="P138" i="29"/>
  <c r="P139" i="29"/>
  <c r="P140" i="29"/>
  <c r="P141" i="29"/>
  <c r="P142" i="29"/>
  <c r="P143" i="29"/>
  <c r="P144" i="29"/>
  <c r="P145" i="29"/>
  <c r="P146" i="29"/>
  <c r="P147" i="29"/>
  <c r="P148" i="29"/>
  <c r="P149" i="29"/>
  <c r="P150" i="29"/>
  <c r="P151" i="29"/>
  <c r="P152" i="29"/>
  <c r="P153" i="29"/>
  <c r="P154" i="29"/>
  <c r="P155" i="29"/>
  <c r="P156" i="29"/>
  <c r="P157" i="29"/>
  <c r="P158" i="29"/>
  <c r="P159" i="29"/>
  <c r="P160" i="29"/>
  <c r="P161" i="29"/>
  <c r="P162" i="29"/>
  <c r="P163" i="29"/>
  <c r="P164" i="29"/>
  <c r="P165" i="29"/>
  <c r="P166" i="29"/>
  <c r="P167" i="29"/>
  <c r="P168" i="29"/>
  <c r="P169" i="29"/>
  <c r="P170" i="29"/>
  <c r="P171" i="29"/>
  <c r="P172" i="29"/>
  <c r="P173" i="29"/>
  <c r="P174" i="29"/>
  <c r="P175" i="29"/>
  <c r="P176" i="29"/>
  <c r="P177" i="29"/>
  <c r="P178" i="29"/>
  <c r="P179" i="29"/>
  <c r="P180" i="29"/>
  <c r="P181" i="29"/>
  <c r="P182" i="29"/>
  <c r="P183" i="29"/>
  <c r="P184" i="29"/>
  <c r="P185" i="29"/>
  <c r="P186" i="29"/>
  <c r="P187" i="29"/>
  <c r="P188" i="29"/>
  <c r="P189" i="29"/>
  <c r="P190" i="29"/>
  <c r="P191" i="29"/>
  <c r="P192" i="29"/>
  <c r="P193" i="29"/>
  <c r="P194" i="29"/>
  <c r="P195" i="29"/>
  <c r="P196" i="29"/>
  <c r="P197" i="29"/>
  <c r="P198" i="29"/>
  <c r="P199" i="29"/>
  <c r="P200" i="29"/>
  <c r="P201" i="29"/>
  <c r="P202" i="29"/>
  <c r="P203" i="29"/>
  <c r="P204" i="29"/>
  <c r="P205" i="29"/>
  <c r="P206" i="29"/>
  <c r="P207" i="29"/>
  <c r="P208" i="29"/>
  <c r="P209" i="29"/>
  <c r="P210" i="29"/>
  <c r="P211" i="29"/>
  <c r="P212" i="29"/>
  <c r="P213" i="29"/>
  <c r="P214" i="29"/>
  <c r="P215" i="29"/>
  <c r="P216" i="29"/>
  <c r="P217" i="29"/>
  <c r="P218" i="29"/>
  <c r="P219" i="29"/>
  <c r="P220" i="29"/>
  <c r="P221" i="29"/>
  <c r="P222" i="29"/>
  <c r="P223" i="29"/>
  <c r="P224" i="29"/>
  <c r="P225" i="29"/>
  <c r="P226" i="29"/>
  <c r="P227" i="29"/>
  <c r="P228" i="29"/>
  <c r="P229" i="29"/>
  <c r="P230" i="29"/>
  <c r="P231" i="29"/>
  <c r="P232" i="29"/>
  <c r="P233" i="29"/>
  <c r="P234" i="29"/>
  <c r="P235" i="29"/>
  <c r="P236" i="29"/>
  <c r="P237" i="29"/>
  <c r="P238" i="29"/>
  <c r="P239" i="29"/>
  <c r="P240" i="29"/>
  <c r="P241" i="29"/>
  <c r="P242" i="29"/>
  <c r="P243" i="29"/>
  <c r="P244" i="29"/>
  <c r="P245" i="29"/>
  <c r="P246" i="29"/>
  <c r="P247" i="29"/>
  <c r="P248" i="29"/>
  <c r="P249" i="29"/>
  <c r="P250" i="29"/>
  <c r="P251" i="29"/>
  <c r="P252" i="29"/>
  <c r="P253" i="29"/>
  <c r="P254" i="29"/>
  <c r="P255" i="29"/>
  <c r="P256" i="29"/>
  <c r="P257" i="29"/>
  <c r="P258" i="29"/>
  <c r="P259" i="29"/>
  <c r="P260" i="29"/>
  <c r="P261" i="29"/>
  <c r="P262" i="29"/>
  <c r="P263" i="29"/>
  <c r="P264" i="29"/>
  <c r="P265" i="29"/>
  <c r="P266" i="29"/>
  <c r="P267" i="29"/>
  <c r="P268" i="29"/>
  <c r="P269" i="29"/>
  <c r="P270" i="29"/>
  <c r="P271" i="29"/>
  <c r="P272" i="29"/>
  <c r="P273" i="29"/>
  <c r="P274" i="29"/>
  <c r="P275" i="29"/>
  <c r="P276" i="29"/>
  <c r="P277" i="29"/>
  <c r="P278" i="29"/>
  <c r="P279" i="29"/>
  <c r="P280" i="29"/>
  <c r="P281" i="29"/>
  <c r="P282" i="29"/>
  <c r="P283" i="29"/>
  <c r="P284" i="29"/>
  <c r="P285" i="29"/>
  <c r="P286" i="29"/>
  <c r="P287" i="29"/>
  <c r="P288" i="29"/>
  <c r="P289" i="29"/>
  <c r="P290" i="29"/>
  <c r="P291" i="29"/>
  <c r="P292" i="29"/>
  <c r="P293" i="29"/>
  <c r="P294" i="29"/>
  <c r="P295" i="29"/>
  <c r="P296" i="29"/>
  <c r="P297" i="29"/>
  <c r="P298" i="29"/>
  <c r="P299" i="29"/>
  <c r="P300" i="29"/>
  <c r="P301" i="29"/>
  <c r="P302" i="29"/>
  <c r="P303" i="29"/>
  <c r="P304" i="29"/>
  <c r="P305" i="29"/>
  <c r="P306" i="29"/>
  <c r="P307" i="29"/>
  <c r="P308" i="29"/>
  <c r="P309" i="29"/>
  <c r="P310" i="29"/>
  <c r="P311" i="29"/>
  <c r="P312" i="29"/>
  <c r="P313" i="29"/>
  <c r="P314" i="29"/>
  <c r="P315" i="29"/>
  <c r="P316" i="29"/>
  <c r="P317" i="29"/>
  <c r="P318" i="29"/>
  <c r="P319" i="29"/>
  <c r="P320" i="29"/>
  <c r="P321" i="29"/>
  <c r="P322" i="29"/>
  <c r="P323" i="29"/>
  <c r="P324" i="29"/>
  <c r="P325" i="29"/>
  <c r="P326" i="29"/>
  <c r="P327" i="29"/>
  <c r="P328" i="29"/>
  <c r="P329" i="29"/>
  <c r="P330" i="29"/>
  <c r="P331" i="29"/>
  <c r="P332" i="29"/>
  <c r="P333" i="29"/>
  <c r="P334" i="29"/>
  <c r="P335" i="29"/>
  <c r="P336" i="29"/>
  <c r="P337" i="29"/>
  <c r="P338" i="29"/>
  <c r="P339" i="29"/>
  <c r="P340" i="29"/>
  <c r="P341" i="29"/>
  <c r="P342" i="29"/>
  <c r="P343" i="29"/>
  <c r="P344" i="29"/>
  <c r="P345" i="29"/>
  <c r="P346" i="29"/>
  <c r="P347" i="29"/>
  <c r="P348" i="29"/>
  <c r="P349" i="29"/>
  <c r="P350" i="29"/>
  <c r="P351" i="29"/>
  <c r="P352" i="29"/>
  <c r="P353" i="29"/>
  <c r="P354" i="29"/>
  <c r="P355" i="29"/>
  <c r="P356" i="29"/>
  <c r="P357" i="29"/>
  <c r="P358" i="29"/>
  <c r="P359" i="29"/>
  <c r="P360" i="29"/>
  <c r="P361" i="29"/>
  <c r="P362" i="29"/>
  <c r="P363" i="29"/>
  <c r="P364" i="29"/>
  <c r="P365" i="29"/>
  <c r="P366" i="29"/>
  <c r="P367" i="29"/>
  <c r="P368" i="29"/>
  <c r="P369" i="29"/>
  <c r="P370" i="29"/>
  <c r="P371" i="29"/>
  <c r="P372" i="29"/>
  <c r="P373" i="29"/>
  <c r="P374" i="29"/>
  <c r="P375" i="29"/>
  <c r="P376" i="29"/>
  <c r="P377" i="29"/>
  <c r="P378" i="29"/>
  <c r="P379" i="29"/>
  <c r="P380" i="29"/>
  <c r="P381" i="29"/>
  <c r="P382" i="29"/>
  <c r="P383" i="29"/>
  <c r="P384" i="29"/>
  <c r="P385" i="29"/>
  <c r="P386" i="29"/>
  <c r="P387" i="29"/>
  <c r="P388" i="29"/>
  <c r="P389" i="29"/>
  <c r="P390" i="29"/>
  <c r="P391" i="29"/>
  <c r="P392" i="29"/>
  <c r="P393" i="29"/>
  <c r="P394" i="29"/>
  <c r="P395" i="29"/>
  <c r="P396" i="29"/>
  <c r="P397" i="29"/>
  <c r="P398" i="29"/>
  <c r="P399" i="29"/>
  <c r="P400" i="29"/>
  <c r="P401" i="29"/>
  <c r="P402" i="29"/>
  <c r="P403" i="29"/>
  <c r="P404" i="29"/>
  <c r="P405" i="29"/>
  <c r="P406" i="29"/>
  <c r="P407" i="29"/>
  <c r="P408" i="29"/>
  <c r="P409" i="29"/>
  <c r="P410" i="29"/>
  <c r="P411" i="29"/>
  <c r="P412" i="29"/>
  <c r="P413" i="29"/>
  <c r="P414" i="29"/>
  <c r="P415" i="29"/>
  <c r="O3" i="29"/>
  <c r="O4" i="29"/>
  <c r="O5" i="29"/>
  <c r="O6" i="29"/>
  <c r="O7" i="29"/>
  <c r="O8" i="29"/>
  <c r="O9" i="29"/>
  <c r="O10" i="29"/>
  <c r="O11" i="29"/>
  <c r="O12" i="29"/>
  <c r="O13" i="29"/>
  <c r="O14" i="29"/>
  <c r="O15" i="29"/>
  <c r="O16" i="29"/>
  <c r="O17" i="29"/>
  <c r="O18" i="29"/>
  <c r="O19" i="29"/>
  <c r="O20" i="29"/>
  <c r="O21" i="29"/>
  <c r="O22" i="29"/>
  <c r="O23" i="29"/>
  <c r="O24" i="29"/>
  <c r="O25" i="29"/>
  <c r="O26" i="29"/>
  <c r="O27" i="29"/>
  <c r="O28" i="29"/>
  <c r="O29" i="29"/>
  <c r="O30" i="29"/>
  <c r="O31" i="29"/>
  <c r="O32" i="29"/>
  <c r="O33" i="29"/>
  <c r="O34" i="29"/>
  <c r="O35" i="29"/>
  <c r="O36" i="29"/>
  <c r="O37" i="29"/>
  <c r="O38" i="29"/>
  <c r="O39" i="29"/>
  <c r="O40" i="29"/>
  <c r="O41" i="29"/>
  <c r="O42" i="29"/>
  <c r="O43" i="29"/>
  <c r="O44" i="29"/>
  <c r="O45" i="29"/>
  <c r="O46" i="29"/>
  <c r="O47" i="29"/>
  <c r="O48" i="29"/>
  <c r="O49" i="29"/>
  <c r="O50" i="29"/>
  <c r="O51" i="29"/>
  <c r="O52" i="29"/>
  <c r="O53" i="29"/>
  <c r="O54" i="29"/>
  <c r="O55" i="29"/>
  <c r="O56" i="29"/>
  <c r="O57" i="29"/>
  <c r="O58" i="29"/>
  <c r="O59" i="29"/>
  <c r="O60" i="29"/>
  <c r="O61" i="29"/>
  <c r="O62" i="29"/>
  <c r="O63" i="29"/>
  <c r="O64" i="29"/>
  <c r="O65" i="29"/>
  <c r="O66" i="29"/>
  <c r="O67" i="29"/>
  <c r="O68" i="29"/>
  <c r="O69" i="29"/>
  <c r="O70" i="29"/>
  <c r="O71" i="29"/>
  <c r="O72" i="29"/>
  <c r="O73" i="29"/>
  <c r="O74" i="29"/>
  <c r="O75" i="29"/>
  <c r="O76" i="29"/>
  <c r="O77" i="29"/>
  <c r="O78" i="29"/>
  <c r="O79" i="29"/>
  <c r="O80" i="29"/>
  <c r="O81" i="29"/>
  <c r="O82" i="29"/>
  <c r="O83" i="29"/>
  <c r="O84" i="29"/>
  <c r="O85" i="29"/>
  <c r="O86" i="29"/>
  <c r="O87" i="29"/>
  <c r="O88" i="29"/>
  <c r="O89" i="29"/>
  <c r="O90" i="29"/>
  <c r="O91" i="29"/>
  <c r="O92" i="29"/>
  <c r="O93" i="29"/>
  <c r="O94" i="29"/>
  <c r="O95" i="29"/>
  <c r="O96" i="29"/>
  <c r="O97" i="29"/>
  <c r="O98" i="29"/>
  <c r="O99" i="29"/>
  <c r="O100" i="29"/>
  <c r="O101" i="29"/>
  <c r="O102" i="29"/>
  <c r="O103" i="29"/>
  <c r="O104" i="29"/>
  <c r="O105" i="29"/>
  <c r="O106" i="29"/>
  <c r="O107" i="29"/>
  <c r="O108" i="29"/>
  <c r="O109" i="29"/>
  <c r="O110" i="29"/>
  <c r="O111" i="29"/>
  <c r="O112" i="29"/>
  <c r="O113" i="29"/>
  <c r="O114" i="29"/>
  <c r="O115" i="29"/>
  <c r="O116" i="29"/>
  <c r="O117" i="29"/>
  <c r="O118" i="29"/>
  <c r="O119" i="29"/>
  <c r="O120" i="29"/>
  <c r="O121" i="29"/>
  <c r="O122" i="29"/>
  <c r="O123" i="29"/>
  <c r="O124" i="29"/>
  <c r="O125" i="29"/>
  <c r="O126" i="29"/>
  <c r="O127" i="29"/>
  <c r="O128" i="29"/>
  <c r="O129" i="29"/>
  <c r="O130" i="29"/>
  <c r="O131" i="29"/>
  <c r="O132" i="29"/>
  <c r="O133" i="29"/>
  <c r="O134" i="29"/>
  <c r="O135" i="29"/>
  <c r="O136" i="29"/>
  <c r="O137" i="29"/>
  <c r="O138" i="29"/>
  <c r="O139" i="29"/>
  <c r="O140" i="29"/>
  <c r="O141" i="29"/>
  <c r="O142" i="29"/>
  <c r="O143" i="29"/>
  <c r="O144" i="29"/>
  <c r="O145" i="29"/>
  <c r="O146" i="29"/>
  <c r="O147" i="29"/>
  <c r="O148" i="29"/>
  <c r="O149" i="29"/>
  <c r="O150" i="29"/>
  <c r="O151" i="29"/>
  <c r="O152" i="29"/>
  <c r="O153" i="29"/>
  <c r="O154" i="29"/>
  <c r="O155" i="29"/>
  <c r="O156" i="29"/>
  <c r="O157" i="29"/>
  <c r="O158" i="29"/>
  <c r="O159" i="29"/>
  <c r="O160" i="29"/>
  <c r="O161" i="29"/>
  <c r="O162" i="29"/>
  <c r="O163" i="29"/>
  <c r="O164" i="29"/>
  <c r="O165" i="29"/>
  <c r="O166" i="29"/>
  <c r="O167" i="29"/>
  <c r="O168" i="29"/>
  <c r="O169" i="29"/>
  <c r="O170" i="29"/>
  <c r="O171" i="29"/>
  <c r="O172" i="29"/>
  <c r="O173" i="29"/>
  <c r="O174" i="29"/>
  <c r="O175" i="29"/>
  <c r="O176" i="29"/>
  <c r="O177" i="29"/>
  <c r="O178" i="29"/>
  <c r="O179" i="29"/>
  <c r="O180" i="29"/>
  <c r="O181" i="29"/>
  <c r="O182" i="29"/>
  <c r="O183" i="29"/>
  <c r="O184" i="29"/>
  <c r="O185" i="29"/>
  <c r="O186" i="29"/>
  <c r="O187" i="29"/>
  <c r="O188" i="29"/>
  <c r="O189" i="29"/>
  <c r="O190" i="29"/>
  <c r="O191" i="29"/>
  <c r="O192" i="29"/>
  <c r="O193" i="29"/>
  <c r="O194" i="29"/>
  <c r="O195" i="29"/>
  <c r="O196" i="29"/>
  <c r="O197" i="29"/>
  <c r="O198" i="29"/>
  <c r="O199" i="29"/>
  <c r="O200" i="29"/>
  <c r="O201" i="29"/>
  <c r="O202" i="29"/>
  <c r="O203" i="29"/>
  <c r="O204" i="29"/>
  <c r="O205" i="29"/>
  <c r="O206" i="29"/>
  <c r="O207" i="29"/>
  <c r="O208" i="29"/>
  <c r="O209" i="29"/>
  <c r="O210" i="29"/>
  <c r="O211" i="29"/>
  <c r="O212" i="29"/>
  <c r="O213" i="29"/>
  <c r="O214" i="29"/>
  <c r="O215" i="29"/>
  <c r="O216" i="29"/>
  <c r="O217" i="29"/>
  <c r="O218" i="29"/>
  <c r="O219" i="29"/>
  <c r="O220" i="29"/>
  <c r="O221" i="29"/>
  <c r="O222" i="29"/>
  <c r="O223" i="29"/>
  <c r="O224" i="29"/>
  <c r="O225" i="29"/>
  <c r="O226" i="29"/>
  <c r="O227" i="29"/>
  <c r="O228" i="29"/>
  <c r="O229" i="29"/>
  <c r="O230" i="29"/>
  <c r="O231" i="29"/>
  <c r="O232" i="29"/>
  <c r="O233" i="29"/>
  <c r="O234" i="29"/>
  <c r="O235" i="29"/>
  <c r="O236" i="29"/>
  <c r="O237" i="29"/>
  <c r="O238" i="29"/>
  <c r="O239" i="29"/>
  <c r="O240" i="29"/>
  <c r="O241" i="29"/>
  <c r="O242" i="29"/>
  <c r="O243" i="29"/>
  <c r="O244" i="29"/>
  <c r="O245" i="29"/>
  <c r="O246" i="29"/>
  <c r="O247" i="29"/>
  <c r="O248" i="29"/>
  <c r="O249" i="29"/>
  <c r="O250" i="29"/>
  <c r="O251" i="29"/>
  <c r="O252" i="29"/>
  <c r="O253" i="29"/>
  <c r="O254" i="29"/>
  <c r="O255" i="29"/>
  <c r="O256" i="29"/>
  <c r="O257" i="29"/>
  <c r="O258" i="29"/>
  <c r="O259" i="29"/>
  <c r="O260" i="29"/>
  <c r="O261" i="29"/>
  <c r="O262" i="29"/>
  <c r="O263" i="29"/>
  <c r="O264" i="29"/>
  <c r="O265" i="29"/>
  <c r="O266" i="29"/>
  <c r="O267" i="29"/>
  <c r="O268" i="29"/>
  <c r="O269" i="29"/>
  <c r="O270" i="29"/>
  <c r="O271" i="29"/>
  <c r="O272" i="29"/>
  <c r="O273" i="29"/>
  <c r="O274" i="29"/>
  <c r="O275" i="29"/>
  <c r="O276" i="29"/>
  <c r="O277" i="29"/>
  <c r="O278" i="29"/>
  <c r="O279" i="29"/>
  <c r="O280" i="29"/>
  <c r="O281" i="29"/>
  <c r="O282" i="29"/>
  <c r="O283" i="29"/>
  <c r="O284" i="29"/>
  <c r="O285" i="29"/>
  <c r="O286" i="29"/>
  <c r="O287" i="29"/>
  <c r="O288" i="29"/>
  <c r="O289" i="29"/>
  <c r="O290" i="29"/>
  <c r="O291" i="29"/>
  <c r="O292" i="29"/>
  <c r="O293" i="29"/>
  <c r="O294" i="29"/>
  <c r="O295" i="29"/>
  <c r="O296" i="29"/>
  <c r="O297" i="29"/>
  <c r="O298" i="29"/>
  <c r="O299" i="29"/>
  <c r="O300" i="29"/>
  <c r="O301" i="29"/>
  <c r="O302" i="29"/>
  <c r="O303" i="29"/>
  <c r="O304" i="29"/>
  <c r="O305" i="29"/>
  <c r="O306" i="29"/>
  <c r="O307" i="29"/>
  <c r="O308" i="29"/>
  <c r="O309" i="29"/>
  <c r="O310" i="29"/>
  <c r="O311" i="29"/>
  <c r="O312" i="29"/>
  <c r="O313" i="29"/>
  <c r="O314" i="29"/>
  <c r="O315" i="29"/>
  <c r="O316" i="29"/>
  <c r="O317" i="29"/>
  <c r="O318" i="29"/>
  <c r="O319" i="29"/>
  <c r="O320" i="29"/>
  <c r="O321" i="29"/>
  <c r="O322" i="29"/>
  <c r="O323" i="29"/>
  <c r="O324" i="29"/>
  <c r="O325" i="29"/>
  <c r="O326" i="29"/>
  <c r="O327" i="29"/>
  <c r="O328" i="29"/>
  <c r="O329" i="29"/>
  <c r="O330" i="29"/>
  <c r="O331" i="29"/>
  <c r="O332" i="29"/>
  <c r="O333" i="29"/>
  <c r="O334" i="29"/>
  <c r="O335" i="29"/>
  <c r="O336" i="29"/>
  <c r="O337" i="29"/>
  <c r="O338" i="29"/>
  <c r="O339" i="29"/>
  <c r="O340" i="29"/>
  <c r="O341" i="29"/>
  <c r="O342" i="29"/>
  <c r="O343" i="29"/>
  <c r="O344" i="29"/>
  <c r="O345" i="29"/>
  <c r="O346" i="29"/>
  <c r="O347" i="29"/>
  <c r="O348" i="29"/>
  <c r="O349" i="29"/>
  <c r="O350" i="29"/>
  <c r="O351" i="29"/>
  <c r="O352" i="29"/>
  <c r="O353" i="29"/>
  <c r="O354" i="29"/>
  <c r="O355" i="29"/>
  <c r="O356" i="29"/>
  <c r="O357" i="29"/>
  <c r="O358" i="29"/>
  <c r="O359" i="29"/>
  <c r="O360" i="29"/>
  <c r="O361" i="29"/>
  <c r="O362" i="29"/>
  <c r="O363" i="29"/>
  <c r="O364" i="29"/>
  <c r="O365" i="29"/>
  <c r="O366" i="29"/>
  <c r="O367" i="29"/>
  <c r="O368" i="29"/>
  <c r="O369" i="29"/>
  <c r="O370" i="29"/>
  <c r="O371" i="29"/>
  <c r="O372" i="29"/>
  <c r="O373" i="29"/>
  <c r="O374" i="29"/>
  <c r="O375" i="29"/>
  <c r="O376" i="29"/>
  <c r="O377" i="29"/>
  <c r="O378" i="29"/>
  <c r="O379" i="29"/>
  <c r="O380" i="29"/>
  <c r="O381" i="29"/>
  <c r="O382" i="29"/>
  <c r="O383" i="29"/>
  <c r="O384" i="29"/>
  <c r="O385" i="29"/>
  <c r="O386" i="29"/>
  <c r="O387" i="29"/>
  <c r="O388" i="29"/>
  <c r="O389" i="29"/>
  <c r="O390" i="29"/>
  <c r="O391" i="29"/>
  <c r="O392" i="29"/>
  <c r="O393" i="29"/>
  <c r="O394" i="29"/>
  <c r="O395" i="29"/>
  <c r="O396" i="29"/>
  <c r="O397" i="29"/>
  <c r="O398" i="29"/>
  <c r="O399" i="29"/>
  <c r="O400" i="29"/>
  <c r="O401" i="29"/>
  <c r="O402" i="29"/>
  <c r="O403" i="29"/>
  <c r="O404" i="29"/>
  <c r="O405" i="29"/>
  <c r="O406" i="29"/>
  <c r="O407" i="29"/>
  <c r="O408" i="29"/>
  <c r="O409" i="29"/>
  <c r="O410" i="29"/>
  <c r="O411" i="29"/>
  <c r="O412" i="29"/>
  <c r="O413" i="29"/>
  <c r="O414" i="29"/>
  <c r="O486" i="29"/>
  <c r="O731" i="29"/>
  <c r="O416" i="29"/>
  <c r="O417" i="29"/>
  <c r="O418" i="29"/>
  <c r="O419" i="29"/>
  <c r="O420" i="29"/>
  <c r="O421" i="29"/>
  <c r="O422" i="29"/>
  <c r="O423" i="29"/>
  <c r="O424" i="29"/>
  <c r="O425" i="29"/>
  <c r="O426" i="29"/>
  <c r="O427" i="29"/>
  <c r="O428" i="29"/>
  <c r="O429" i="29"/>
  <c r="O430" i="29"/>
  <c r="O431" i="29"/>
  <c r="O432" i="29"/>
  <c r="O433" i="29"/>
  <c r="O434" i="29"/>
  <c r="O435" i="29"/>
  <c r="O436" i="29"/>
  <c r="O437" i="29"/>
  <c r="O438" i="29"/>
  <c r="O439" i="29"/>
  <c r="O440" i="29"/>
  <c r="O441" i="29"/>
  <c r="O442" i="29"/>
  <c r="O443" i="29"/>
  <c r="O444" i="29"/>
  <c r="O445" i="29"/>
  <c r="O446" i="29"/>
  <c r="O447" i="29"/>
  <c r="O448" i="29"/>
  <c r="O449" i="29"/>
  <c r="O450" i="29"/>
  <c r="O451" i="29"/>
  <c r="O452" i="29"/>
  <c r="O453" i="29"/>
  <c r="O454" i="29"/>
  <c r="O455" i="29"/>
  <c r="O456" i="29"/>
  <c r="O457" i="29"/>
  <c r="O458" i="29"/>
  <c r="O459" i="29"/>
  <c r="O460" i="29"/>
  <c r="O461" i="29"/>
  <c r="O462" i="29"/>
  <c r="O463" i="29"/>
  <c r="O464" i="29"/>
  <c r="O465" i="29"/>
  <c r="O466" i="29"/>
  <c r="O467" i="29"/>
  <c r="O468" i="29"/>
  <c r="O469" i="29"/>
  <c r="O470" i="29"/>
  <c r="O471" i="29"/>
  <c r="O472" i="29"/>
  <c r="O473" i="29"/>
  <c r="O474" i="29"/>
  <c r="O475" i="29"/>
  <c r="O476" i="29"/>
  <c r="O477" i="29"/>
  <c r="O478" i="29"/>
  <c r="O479" i="29"/>
  <c r="O480" i="29"/>
  <c r="O481" i="29"/>
  <c r="O482" i="29"/>
  <c r="O483" i="29"/>
  <c r="O484" i="29"/>
  <c r="O485" i="29"/>
  <c r="O487" i="29"/>
  <c r="O488" i="29"/>
  <c r="O489" i="29"/>
  <c r="O490" i="29"/>
  <c r="O491" i="29"/>
  <c r="O492" i="29"/>
  <c r="O493" i="29"/>
  <c r="O494" i="29"/>
  <c r="O495" i="29"/>
  <c r="O496" i="29"/>
  <c r="O497" i="29"/>
  <c r="O498" i="29"/>
  <c r="O499" i="29"/>
  <c r="O500" i="29"/>
  <c r="O501" i="29"/>
  <c r="O502" i="29"/>
  <c r="O503" i="29"/>
  <c r="O504" i="29"/>
  <c r="O505" i="29"/>
  <c r="O506" i="29"/>
  <c r="O507" i="29"/>
  <c r="O508" i="29"/>
  <c r="O509" i="29"/>
  <c r="O510" i="29"/>
  <c r="O511" i="29"/>
  <c r="O512" i="29"/>
  <c r="O513" i="29"/>
  <c r="O514" i="29"/>
  <c r="O515" i="29"/>
  <c r="O516" i="29"/>
  <c r="O517" i="29"/>
  <c r="O518" i="29"/>
  <c r="O519" i="29"/>
  <c r="O520" i="29"/>
  <c r="O521" i="29"/>
  <c r="O522" i="29"/>
  <c r="O523" i="29"/>
  <c r="O524" i="29"/>
  <c r="O525" i="29"/>
  <c r="O526" i="29"/>
  <c r="O527" i="29"/>
  <c r="O528" i="29"/>
  <c r="O529" i="29"/>
  <c r="O530" i="29"/>
  <c r="O531" i="29"/>
  <c r="O532" i="29"/>
  <c r="O533" i="29"/>
  <c r="O534" i="29"/>
  <c r="O535" i="29"/>
  <c r="O536" i="29"/>
  <c r="O537" i="29"/>
  <c r="O538" i="29"/>
  <c r="O539" i="29"/>
  <c r="O540" i="29"/>
  <c r="O541" i="29"/>
  <c r="O542" i="29"/>
  <c r="O543" i="29"/>
  <c r="O544" i="29"/>
  <c r="O545" i="29"/>
  <c r="O546" i="29"/>
  <c r="O547" i="29"/>
  <c r="O548" i="29"/>
  <c r="O549" i="29"/>
  <c r="O550" i="29"/>
  <c r="O551" i="29"/>
  <c r="O552" i="29"/>
  <c r="O553" i="29"/>
  <c r="O554" i="29"/>
  <c r="O555" i="29"/>
  <c r="O556" i="29"/>
  <c r="O557" i="29"/>
  <c r="O558" i="29"/>
  <c r="O559" i="29"/>
  <c r="O560" i="29"/>
  <c r="O561" i="29"/>
  <c r="O562" i="29"/>
  <c r="O563" i="29"/>
  <c r="O564" i="29"/>
  <c r="O565" i="29"/>
  <c r="O566" i="29"/>
  <c r="O567" i="29"/>
  <c r="O568" i="29"/>
  <c r="O569" i="29"/>
  <c r="O570" i="29"/>
  <c r="O571" i="29"/>
  <c r="O572" i="29"/>
  <c r="O573" i="29"/>
  <c r="O574" i="29"/>
  <c r="O575" i="29"/>
  <c r="O576" i="29"/>
  <c r="O577" i="29"/>
  <c r="O578" i="29"/>
  <c r="O579" i="29"/>
  <c r="O580" i="29"/>
  <c r="O581" i="29"/>
  <c r="O582" i="29"/>
  <c r="O583" i="29"/>
  <c r="O584" i="29"/>
  <c r="O585" i="29"/>
  <c r="O586" i="29"/>
  <c r="O587" i="29"/>
  <c r="O588" i="29"/>
  <c r="O589" i="29"/>
  <c r="O590" i="29"/>
  <c r="O591" i="29"/>
  <c r="O592" i="29"/>
  <c r="O593" i="29"/>
  <c r="O594" i="29"/>
  <c r="O595" i="29"/>
  <c r="O596" i="29"/>
  <c r="O597" i="29"/>
  <c r="O598" i="29"/>
  <c r="O599" i="29"/>
  <c r="O600" i="29"/>
  <c r="O601" i="29"/>
  <c r="O602" i="29"/>
  <c r="O603" i="29"/>
  <c r="O604" i="29"/>
  <c r="O605" i="29"/>
  <c r="O606" i="29"/>
  <c r="O607" i="29"/>
  <c r="O608" i="29"/>
  <c r="O609" i="29"/>
  <c r="O610" i="29"/>
  <c r="O611" i="29"/>
  <c r="O612" i="29"/>
  <c r="O613" i="29"/>
  <c r="O614" i="29"/>
  <c r="O615" i="29"/>
  <c r="O616" i="29"/>
  <c r="O617" i="29"/>
  <c r="O618" i="29"/>
  <c r="O619" i="29"/>
  <c r="O620" i="29"/>
  <c r="O621" i="29"/>
  <c r="O622" i="29"/>
  <c r="O623" i="29"/>
  <c r="O624" i="29"/>
  <c r="O625" i="29"/>
  <c r="O626" i="29"/>
  <c r="O627" i="29"/>
  <c r="O628" i="29"/>
  <c r="O629" i="29"/>
  <c r="O630" i="29"/>
  <c r="O631" i="29"/>
  <c r="O632" i="29"/>
  <c r="O633" i="29"/>
  <c r="O634" i="29"/>
  <c r="O635" i="29"/>
  <c r="O636" i="29"/>
  <c r="O637" i="29"/>
  <c r="O638" i="29"/>
  <c r="O639" i="29"/>
  <c r="O640" i="29"/>
  <c r="O641" i="29"/>
  <c r="O642" i="29"/>
  <c r="O643" i="29"/>
  <c r="O644" i="29"/>
  <c r="O645" i="29"/>
  <c r="O646" i="29"/>
  <c r="O647" i="29"/>
  <c r="O648" i="29"/>
  <c r="O649" i="29"/>
  <c r="O650" i="29"/>
  <c r="O651" i="29"/>
  <c r="O652" i="29"/>
  <c r="O653" i="29"/>
  <c r="O654" i="29"/>
  <c r="O655" i="29"/>
  <c r="O656" i="29"/>
  <c r="O657" i="29"/>
  <c r="O658" i="29"/>
  <c r="O659" i="29"/>
  <c r="O660" i="29"/>
  <c r="O661" i="29"/>
  <c r="O662" i="29"/>
  <c r="O663" i="29"/>
  <c r="O664" i="29"/>
  <c r="O665" i="29"/>
  <c r="O666" i="29"/>
  <c r="O667" i="29"/>
  <c r="O668" i="29"/>
  <c r="O669" i="29"/>
  <c r="O670" i="29"/>
  <c r="O671" i="29"/>
  <c r="O672" i="29"/>
  <c r="O673" i="29"/>
  <c r="O674" i="29"/>
  <c r="O675" i="29"/>
  <c r="O676" i="29"/>
  <c r="O677" i="29"/>
  <c r="O678" i="29"/>
  <c r="O679" i="29"/>
  <c r="O680" i="29"/>
  <c r="O681" i="29"/>
  <c r="O682" i="29"/>
  <c r="O683" i="29"/>
  <c r="O684" i="29"/>
  <c r="O685" i="29"/>
  <c r="O686" i="29"/>
  <c r="O687" i="29"/>
  <c r="O688" i="29"/>
  <c r="O689" i="29"/>
  <c r="O690" i="29"/>
  <c r="O691" i="29"/>
  <c r="O692" i="29"/>
  <c r="O693" i="29"/>
  <c r="O694" i="29"/>
  <c r="O695" i="29"/>
  <c r="O696" i="29"/>
  <c r="O697" i="29"/>
  <c r="O698" i="29"/>
  <c r="O699" i="29"/>
  <c r="O700" i="29"/>
  <c r="O701" i="29"/>
  <c r="O702" i="29"/>
  <c r="O703" i="29"/>
  <c r="O704" i="29"/>
  <c r="O705" i="29"/>
  <c r="O706" i="29"/>
  <c r="O707" i="29"/>
  <c r="O708" i="29"/>
  <c r="O709" i="29"/>
  <c r="O710" i="29"/>
  <c r="O711" i="29"/>
  <c r="O712" i="29"/>
  <c r="O713" i="29"/>
  <c r="O714" i="29"/>
  <c r="O715" i="29"/>
  <c r="O716" i="29"/>
  <c r="O717" i="29"/>
  <c r="O718" i="29"/>
  <c r="O719" i="29"/>
  <c r="O720" i="29"/>
  <c r="O721" i="29"/>
  <c r="O722" i="29"/>
  <c r="O723" i="29"/>
  <c r="O724" i="29"/>
  <c r="O725" i="29"/>
  <c r="O726" i="29"/>
  <c r="O727" i="29"/>
  <c r="O728" i="29"/>
  <c r="O729" i="29"/>
  <c r="O730" i="29"/>
  <c r="O732" i="29"/>
  <c r="O733" i="29"/>
  <c r="O734" i="29"/>
  <c r="O735" i="29"/>
  <c r="O736" i="29"/>
  <c r="O737" i="29"/>
  <c r="O738" i="29"/>
  <c r="O739" i="29"/>
  <c r="O740" i="29"/>
  <c r="O741" i="29"/>
  <c r="O742" i="29"/>
  <c r="O743" i="29"/>
  <c r="O744" i="29"/>
  <c r="O745" i="29"/>
  <c r="O746" i="29"/>
  <c r="O747" i="29"/>
  <c r="O748" i="29"/>
  <c r="O749" i="29"/>
  <c r="O750" i="29"/>
  <c r="O751" i="29"/>
  <c r="O752" i="29"/>
  <c r="O753" i="29"/>
  <c r="O754" i="29"/>
  <c r="O755" i="29"/>
  <c r="O756" i="29"/>
  <c r="O415" i="29"/>
  <c r="X415" i="29"/>
  <c r="K175" i="2"/>
  <c r="V116" i="6"/>
  <c r="Q9" i="8"/>
  <c r="P9" i="8"/>
  <c r="J116" i="8"/>
  <c r="K116" i="8"/>
  <c r="L116" i="8"/>
  <c r="N132" i="16"/>
  <c r="K176" i="6"/>
  <c r="L176" i="6"/>
  <c r="J176" i="6"/>
  <c r="U176" i="6"/>
  <c r="J259" i="5"/>
  <c r="K259" i="5"/>
  <c r="L259" i="5"/>
  <c r="L908" i="4"/>
  <c r="K908" i="4"/>
  <c r="J908" i="4"/>
  <c r="K440" i="3"/>
  <c r="O759" i="4"/>
  <c r="O760" i="4"/>
  <c r="O761" i="4"/>
  <c r="O762" i="4"/>
  <c r="O763" i="4"/>
  <c r="O764" i="4"/>
  <c r="O765" i="4"/>
  <c r="O766" i="4"/>
  <c r="O767" i="4"/>
  <c r="O768" i="4"/>
  <c r="O769" i="4"/>
  <c r="O770" i="4"/>
  <c r="O771" i="4"/>
  <c r="O772" i="4"/>
  <c r="O773" i="4"/>
  <c r="O774" i="4"/>
  <c r="O775" i="4"/>
  <c r="O776" i="4"/>
  <c r="O777" i="4"/>
  <c r="O778" i="4"/>
  <c r="O779" i="4"/>
  <c r="O780" i="4"/>
  <c r="O781" i="4"/>
  <c r="O782" i="4"/>
  <c r="O783" i="4"/>
  <c r="O784" i="4"/>
  <c r="O785" i="4"/>
  <c r="O786" i="4"/>
  <c r="O787" i="4"/>
  <c r="O788" i="4"/>
  <c r="O789" i="4"/>
  <c r="O790" i="4"/>
  <c r="O791" i="4"/>
  <c r="O792" i="4"/>
  <c r="O793" i="4"/>
  <c r="O794" i="4"/>
  <c r="O795" i="4"/>
  <c r="O796" i="4"/>
  <c r="O797" i="4"/>
  <c r="O798" i="4"/>
  <c r="O799" i="4"/>
  <c r="O800" i="4"/>
  <c r="O801" i="4"/>
  <c r="O802" i="4"/>
  <c r="O803" i="4"/>
  <c r="O804" i="4"/>
  <c r="O805" i="4"/>
  <c r="O806" i="4"/>
  <c r="O807" i="4"/>
  <c r="O808" i="4"/>
  <c r="O809" i="4"/>
  <c r="O810" i="4"/>
  <c r="O811" i="4"/>
  <c r="O812" i="4"/>
  <c r="O813" i="4"/>
  <c r="O814" i="4"/>
  <c r="O815" i="4"/>
  <c r="O816" i="4"/>
  <c r="O817" i="4"/>
  <c r="O818" i="4"/>
  <c r="O819" i="4"/>
  <c r="O820" i="4"/>
  <c r="O821" i="4"/>
  <c r="O822" i="4"/>
  <c r="O823" i="4"/>
  <c r="O824" i="4"/>
  <c r="O825" i="4"/>
  <c r="O826" i="4"/>
  <c r="O827" i="4"/>
  <c r="O828" i="4"/>
  <c r="O829" i="4"/>
  <c r="O830" i="4"/>
  <c r="O831" i="4"/>
  <c r="O832" i="4"/>
  <c r="O833" i="4"/>
  <c r="O834" i="4"/>
  <c r="O835" i="4"/>
  <c r="O836" i="4"/>
  <c r="O837" i="4"/>
  <c r="O838" i="4"/>
  <c r="O839" i="4"/>
  <c r="O840" i="4"/>
  <c r="O841" i="4"/>
  <c r="O842" i="4"/>
  <c r="O843" i="4"/>
  <c r="O844" i="4"/>
  <c r="O845" i="4"/>
  <c r="O846" i="4"/>
  <c r="O847" i="4"/>
  <c r="O848" i="4"/>
  <c r="O849" i="4"/>
  <c r="O850" i="4"/>
  <c r="O851" i="4"/>
  <c r="O852" i="4"/>
  <c r="O853" i="4"/>
  <c r="O854" i="4"/>
  <c r="O855" i="4"/>
  <c r="O856" i="4"/>
  <c r="O857" i="4"/>
  <c r="O858" i="4"/>
  <c r="O859" i="4"/>
  <c r="O860" i="4"/>
  <c r="O861" i="4"/>
  <c r="O862" i="4"/>
  <c r="O863" i="4"/>
  <c r="O864" i="4"/>
  <c r="O865" i="4"/>
  <c r="O866" i="4"/>
  <c r="O867" i="4"/>
  <c r="O868" i="4"/>
  <c r="O869" i="4"/>
  <c r="O870" i="4"/>
  <c r="O871" i="4"/>
  <c r="O872" i="4"/>
  <c r="O873" i="4"/>
  <c r="O874" i="4"/>
  <c r="O875" i="4"/>
  <c r="O876" i="4"/>
  <c r="O877" i="4"/>
  <c r="O878" i="4"/>
  <c r="O879" i="4"/>
  <c r="O880" i="4"/>
  <c r="O881" i="4"/>
  <c r="O882" i="4"/>
  <c r="O883" i="4"/>
  <c r="O884" i="4"/>
  <c r="O885" i="4"/>
  <c r="O886" i="4"/>
  <c r="O887" i="4"/>
  <c r="O888" i="4"/>
  <c r="O889" i="4"/>
  <c r="O890" i="4"/>
  <c r="O891" i="4"/>
  <c r="O892" i="4"/>
  <c r="O893" i="4"/>
  <c r="O894" i="4"/>
  <c r="O895" i="4"/>
  <c r="O896" i="4"/>
  <c r="O897" i="4"/>
  <c r="O898" i="4"/>
  <c r="O899" i="4"/>
  <c r="O900" i="4"/>
  <c r="O901" i="4"/>
  <c r="O902" i="4"/>
  <c r="O903" i="4"/>
  <c r="O904" i="4"/>
  <c r="O905" i="4"/>
  <c r="O906" i="4"/>
  <c r="L440" i="3"/>
  <c r="J440" i="3"/>
  <c r="L175" i="2"/>
  <c r="J175" i="2"/>
  <c r="U259" i="5"/>
  <c r="O439" i="3"/>
  <c r="O2" i="1"/>
  <c r="O3" i="1"/>
  <c r="P2" i="1"/>
  <c r="X3" i="1"/>
  <c r="X2" i="1"/>
  <c r="W3" i="1"/>
  <c r="W2" i="1"/>
  <c r="V2" i="1"/>
  <c r="V3" i="1"/>
  <c r="S2" i="1"/>
  <c r="Q3" i="1"/>
  <c r="Q2" i="1"/>
  <c r="R2" i="1" s="1"/>
  <c r="P3" i="1"/>
  <c r="S3" i="1"/>
  <c r="R3" i="1"/>
  <c r="O2" i="2"/>
  <c r="P2" i="2"/>
  <c r="Q2" i="2"/>
  <c r="Q2" i="15"/>
  <c r="P2" i="15"/>
  <c r="O2" i="15"/>
  <c r="P52" i="8"/>
  <c r="O52" i="8"/>
  <c r="Q52" i="8"/>
  <c r="R52" i="8" s="1"/>
  <c r="X6" i="15"/>
  <c r="W6" i="15"/>
  <c r="P8" i="15"/>
  <c r="Q11" i="15"/>
  <c r="P3" i="15"/>
  <c r="P4" i="15"/>
  <c r="P5" i="15"/>
  <c r="P6" i="15"/>
  <c r="P7" i="15"/>
  <c r="P9" i="15"/>
  <c r="P10" i="15"/>
  <c r="P11" i="15"/>
  <c r="P12" i="15"/>
  <c r="P13" i="15"/>
  <c r="P14" i="15"/>
  <c r="P15" i="15"/>
  <c r="P16" i="15"/>
  <c r="P17" i="15"/>
  <c r="P18" i="15"/>
  <c r="P19" i="15"/>
  <c r="P20" i="15"/>
  <c r="P21" i="15"/>
  <c r="P22" i="15"/>
  <c r="P23" i="15"/>
  <c r="P24" i="15"/>
  <c r="P25" i="15"/>
  <c r="P26" i="15"/>
  <c r="P27" i="15"/>
  <c r="P28" i="15"/>
  <c r="P29" i="15"/>
  <c r="P30" i="15"/>
  <c r="P31" i="15"/>
  <c r="P32" i="15"/>
  <c r="P33" i="15"/>
  <c r="P34" i="15"/>
  <c r="P35" i="15"/>
  <c r="P36" i="15"/>
  <c r="P37" i="15"/>
  <c r="P38" i="15"/>
  <c r="P39" i="15"/>
  <c r="P40" i="15"/>
  <c r="P41" i="15"/>
  <c r="P42" i="15"/>
  <c r="P43" i="15"/>
  <c r="P44" i="15"/>
  <c r="P45" i="15"/>
  <c r="P46" i="15"/>
  <c r="P47" i="15"/>
  <c r="P48" i="15"/>
  <c r="P49" i="15"/>
  <c r="P50" i="15"/>
  <c r="P51" i="15"/>
  <c r="P52" i="15"/>
  <c r="P53" i="15"/>
  <c r="P54" i="15"/>
  <c r="P55" i="15"/>
  <c r="P56" i="15"/>
  <c r="X2" i="17"/>
  <c r="X3" i="17"/>
  <c r="X4" i="17"/>
  <c r="X5" i="17"/>
  <c r="X6" i="17"/>
  <c r="X7" i="17"/>
  <c r="X8" i="17"/>
  <c r="X9" i="17"/>
  <c r="X10" i="17"/>
  <c r="X11" i="17"/>
  <c r="X12" i="17"/>
  <c r="X13" i="17"/>
  <c r="X14" i="17"/>
  <c r="X15" i="17"/>
  <c r="X16" i="17"/>
  <c r="X17" i="17"/>
  <c r="X18" i="17"/>
  <c r="X19" i="17"/>
  <c r="X20" i="17"/>
  <c r="X21" i="17"/>
  <c r="X22" i="17"/>
  <c r="X23" i="17"/>
  <c r="X24" i="17"/>
  <c r="X25" i="17"/>
  <c r="X26" i="17"/>
  <c r="X27" i="17"/>
  <c r="X28" i="17"/>
  <c r="X29" i="17"/>
  <c r="X31" i="17"/>
  <c r="X32" i="17"/>
  <c r="X33" i="17"/>
  <c r="O2" i="17"/>
  <c r="O3" i="17"/>
  <c r="O4" i="17"/>
  <c r="O5" i="17"/>
  <c r="O6" i="17"/>
  <c r="O7" i="17"/>
  <c r="O8" i="17"/>
  <c r="O9" i="17"/>
  <c r="O10" i="17"/>
  <c r="O11" i="17"/>
  <c r="O12" i="17"/>
  <c r="O13" i="17"/>
  <c r="O14" i="17"/>
  <c r="O15" i="17"/>
  <c r="O16" i="17"/>
  <c r="O17" i="17"/>
  <c r="O18" i="17"/>
  <c r="O19" i="17"/>
  <c r="O20" i="17"/>
  <c r="O21" i="17"/>
  <c r="O22" i="17"/>
  <c r="O23" i="17"/>
  <c r="O24" i="17"/>
  <c r="O25" i="17"/>
  <c r="O26" i="17"/>
  <c r="O27" i="17"/>
  <c r="O28" i="17"/>
  <c r="O29" i="17"/>
  <c r="O31" i="17"/>
  <c r="O32" i="17"/>
  <c r="O33" i="17"/>
  <c r="X3" i="6"/>
  <c r="X4" i="6"/>
  <c r="X5" i="6"/>
  <c r="X6" i="6"/>
  <c r="X7" i="6"/>
  <c r="X8" i="6"/>
  <c r="X9" i="6"/>
  <c r="X10" i="6"/>
  <c r="X11" i="6"/>
  <c r="X12" i="6"/>
  <c r="X13" i="6"/>
  <c r="X14" i="6"/>
  <c r="X15" i="6"/>
  <c r="X16" i="6"/>
  <c r="X17" i="6"/>
  <c r="X18" i="6"/>
  <c r="X19" i="6"/>
  <c r="X20" i="6"/>
  <c r="X21" i="6"/>
  <c r="X22" i="6"/>
  <c r="X23" i="6"/>
  <c r="X24" i="6"/>
  <c r="X25" i="6"/>
  <c r="X26" i="6"/>
  <c r="X27" i="6"/>
  <c r="X28" i="6"/>
  <c r="X29" i="6"/>
  <c r="X30" i="6"/>
  <c r="X31" i="6"/>
  <c r="X32" i="6"/>
  <c r="X33" i="6"/>
  <c r="X34" i="6"/>
  <c r="X35" i="6"/>
  <c r="X36" i="6"/>
  <c r="X37" i="6"/>
  <c r="X38" i="6"/>
  <c r="X39" i="6"/>
  <c r="X40" i="6"/>
  <c r="X41" i="6"/>
  <c r="X42" i="6"/>
  <c r="X43" i="6"/>
  <c r="X44" i="6"/>
  <c r="X45" i="6"/>
  <c r="X46" i="6"/>
  <c r="X47" i="6"/>
  <c r="X48" i="6"/>
  <c r="X49" i="6"/>
  <c r="X50" i="6"/>
  <c r="X51" i="6"/>
  <c r="X52" i="6"/>
  <c r="X53" i="6"/>
  <c r="X54" i="6"/>
  <c r="X55" i="6"/>
  <c r="X56" i="6"/>
  <c r="X57" i="6"/>
  <c r="X58" i="6"/>
  <c r="X59" i="6"/>
  <c r="X60" i="6"/>
  <c r="X61" i="6"/>
  <c r="X62" i="6"/>
  <c r="X63" i="6"/>
  <c r="X64" i="6"/>
  <c r="X65" i="6"/>
  <c r="X66" i="6"/>
  <c r="X67" i="6"/>
  <c r="X68" i="6"/>
  <c r="X69" i="6"/>
  <c r="X70" i="6"/>
  <c r="X71" i="6"/>
  <c r="X72" i="6"/>
  <c r="X73" i="6"/>
  <c r="X74" i="6"/>
  <c r="X75" i="6"/>
  <c r="X76" i="6"/>
  <c r="X77" i="6"/>
  <c r="X78" i="6"/>
  <c r="X79" i="6"/>
  <c r="X80" i="6"/>
  <c r="X81" i="6"/>
  <c r="X82" i="6"/>
  <c r="X83" i="6"/>
  <c r="X84" i="6"/>
  <c r="X85" i="6"/>
  <c r="X86" i="6"/>
  <c r="X87" i="6"/>
  <c r="X88" i="6"/>
  <c r="X89" i="6"/>
  <c r="X90" i="6"/>
  <c r="X91" i="6"/>
  <c r="X92" i="6"/>
  <c r="X93" i="6"/>
  <c r="X94" i="6"/>
  <c r="X95" i="6"/>
  <c r="X96" i="6"/>
  <c r="X97" i="6"/>
  <c r="X98" i="6"/>
  <c r="X99" i="6"/>
  <c r="X100" i="6"/>
  <c r="X101" i="6"/>
  <c r="X102" i="6"/>
  <c r="X103" i="6"/>
  <c r="X104" i="6"/>
  <c r="X105" i="6"/>
  <c r="X106" i="6"/>
  <c r="X107" i="6"/>
  <c r="X108" i="6"/>
  <c r="X109" i="6"/>
  <c r="X110" i="6"/>
  <c r="X111" i="6"/>
  <c r="X112" i="6"/>
  <c r="X113" i="6"/>
  <c r="X114" i="6"/>
  <c r="X115" i="6"/>
  <c r="X116" i="6"/>
  <c r="Y116" i="6" s="1"/>
  <c r="X117" i="6"/>
  <c r="X118" i="6"/>
  <c r="X119" i="6"/>
  <c r="X120" i="6"/>
  <c r="X121" i="6"/>
  <c r="X122" i="6"/>
  <c r="X123" i="6"/>
  <c r="X124" i="6"/>
  <c r="X125" i="6"/>
  <c r="X126" i="6"/>
  <c r="X127" i="6"/>
  <c r="X128" i="6"/>
  <c r="X129" i="6"/>
  <c r="X130" i="6"/>
  <c r="X131" i="6"/>
  <c r="X132" i="6"/>
  <c r="X133" i="6"/>
  <c r="X134" i="6"/>
  <c r="X135" i="6"/>
  <c r="X136" i="6"/>
  <c r="X137" i="6"/>
  <c r="X138" i="6"/>
  <c r="X139" i="6"/>
  <c r="X140" i="6"/>
  <c r="X141" i="6"/>
  <c r="X142" i="6"/>
  <c r="X143" i="6"/>
  <c r="X144" i="6"/>
  <c r="X145" i="6"/>
  <c r="X146" i="6"/>
  <c r="X147" i="6"/>
  <c r="X148" i="6"/>
  <c r="X149" i="6"/>
  <c r="X150" i="6"/>
  <c r="X151" i="6"/>
  <c r="X152" i="6"/>
  <c r="X153" i="6"/>
  <c r="X154" i="6"/>
  <c r="X155" i="6"/>
  <c r="X156" i="6"/>
  <c r="X157" i="6"/>
  <c r="X158" i="6"/>
  <c r="X159" i="6"/>
  <c r="X160" i="6"/>
  <c r="X161" i="6"/>
  <c r="X162" i="6"/>
  <c r="X163" i="6"/>
  <c r="X164" i="6"/>
  <c r="X165" i="6"/>
  <c r="X166" i="6"/>
  <c r="X167" i="6"/>
  <c r="X168" i="6"/>
  <c r="X169" i="6"/>
  <c r="X170" i="6"/>
  <c r="X171" i="6"/>
  <c r="X172" i="6"/>
  <c r="X173" i="6"/>
  <c r="X174" i="6"/>
  <c r="X175" i="6"/>
  <c r="X2" i="6"/>
  <c r="W3" i="6"/>
  <c r="W4" i="6"/>
  <c r="W5" i="6"/>
  <c r="W6" i="6"/>
  <c r="W7" i="6"/>
  <c r="W8" i="6"/>
  <c r="W9" i="6"/>
  <c r="W10" i="6"/>
  <c r="W11" i="6"/>
  <c r="W12" i="6"/>
  <c r="W13" i="6"/>
  <c r="W14" i="6"/>
  <c r="W15" i="6"/>
  <c r="W16" i="6"/>
  <c r="W17" i="6"/>
  <c r="W18" i="6"/>
  <c r="W19" i="6"/>
  <c r="W20" i="6"/>
  <c r="W21" i="6"/>
  <c r="W22" i="6"/>
  <c r="W23" i="6"/>
  <c r="W24" i="6"/>
  <c r="W25" i="6"/>
  <c r="W26" i="6"/>
  <c r="W27" i="6"/>
  <c r="W28" i="6"/>
  <c r="W29" i="6"/>
  <c r="W30" i="6"/>
  <c r="W31" i="6"/>
  <c r="W32" i="6"/>
  <c r="W33" i="6"/>
  <c r="W34" i="6"/>
  <c r="W35" i="6"/>
  <c r="W36" i="6"/>
  <c r="W37" i="6"/>
  <c r="W38" i="6"/>
  <c r="W39" i="6"/>
  <c r="W40" i="6"/>
  <c r="W41" i="6"/>
  <c r="W42" i="6"/>
  <c r="W43" i="6"/>
  <c r="W44" i="6"/>
  <c r="W45" i="6"/>
  <c r="W46" i="6"/>
  <c r="W47" i="6"/>
  <c r="W48" i="6"/>
  <c r="W49" i="6"/>
  <c r="W50" i="6"/>
  <c r="W51" i="6"/>
  <c r="W52" i="6"/>
  <c r="W53" i="6"/>
  <c r="W54" i="6"/>
  <c r="W55" i="6"/>
  <c r="W56" i="6"/>
  <c r="W57" i="6"/>
  <c r="W58" i="6"/>
  <c r="W59" i="6"/>
  <c r="W60" i="6"/>
  <c r="W61" i="6"/>
  <c r="W62" i="6"/>
  <c r="W63" i="6"/>
  <c r="W64" i="6"/>
  <c r="W65" i="6"/>
  <c r="W66" i="6"/>
  <c r="W67" i="6"/>
  <c r="W68" i="6"/>
  <c r="W69" i="6"/>
  <c r="W70" i="6"/>
  <c r="W71" i="6"/>
  <c r="W72" i="6"/>
  <c r="W73" i="6"/>
  <c r="W74" i="6"/>
  <c r="W75" i="6"/>
  <c r="W76" i="6"/>
  <c r="W77" i="6"/>
  <c r="W78" i="6"/>
  <c r="W79" i="6"/>
  <c r="W80" i="6"/>
  <c r="W81" i="6"/>
  <c r="W82" i="6"/>
  <c r="W83" i="6"/>
  <c r="W84" i="6"/>
  <c r="W85" i="6"/>
  <c r="W86" i="6"/>
  <c r="W87" i="6"/>
  <c r="W88" i="6"/>
  <c r="W89" i="6"/>
  <c r="W90" i="6"/>
  <c r="W91" i="6"/>
  <c r="W92" i="6"/>
  <c r="W93" i="6"/>
  <c r="W94" i="6"/>
  <c r="W95" i="6"/>
  <c r="W96" i="6"/>
  <c r="W97" i="6"/>
  <c r="W98" i="6"/>
  <c r="W99" i="6"/>
  <c r="W100" i="6"/>
  <c r="W101" i="6"/>
  <c r="W102" i="6"/>
  <c r="W103" i="6"/>
  <c r="W104" i="6"/>
  <c r="W105" i="6"/>
  <c r="W106" i="6"/>
  <c r="W107" i="6"/>
  <c r="W108" i="6"/>
  <c r="W109" i="6"/>
  <c r="W110" i="6"/>
  <c r="W111" i="6"/>
  <c r="W112" i="6"/>
  <c r="W113" i="6"/>
  <c r="W114" i="6"/>
  <c r="W115" i="6"/>
  <c r="W116" i="6"/>
  <c r="Z116" i="6" s="1"/>
  <c r="W117" i="6"/>
  <c r="W118" i="6"/>
  <c r="W119" i="6"/>
  <c r="W120" i="6"/>
  <c r="W121" i="6"/>
  <c r="W122" i="6"/>
  <c r="W123" i="6"/>
  <c r="W124" i="6"/>
  <c r="W125" i="6"/>
  <c r="W126" i="6"/>
  <c r="W127" i="6"/>
  <c r="W128" i="6"/>
  <c r="W129" i="6"/>
  <c r="W130" i="6"/>
  <c r="W131" i="6"/>
  <c r="W132" i="6"/>
  <c r="W133" i="6"/>
  <c r="W134" i="6"/>
  <c r="W135" i="6"/>
  <c r="W136" i="6"/>
  <c r="W137" i="6"/>
  <c r="W138" i="6"/>
  <c r="W139" i="6"/>
  <c r="W140" i="6"/>
  <c r="W141" i="6"/>
  <c r="W142" i="6"/>
  <c r="W143" i="6"/>
  <c r="W144" i="6"/>
  <c r="W145" i="6"/>
  <c r="W146" i="6"/>
  <c r="W147" i="6"/>
  <c r="W148" i="6"/>
  <c r="W149" i="6"/>
  <c r="W150" i="6"/>
  <c r="W151" i="6"/>
  <c r="W152" i="6"/>
  <c r="W153" i="6"/>
  <c r="W154" i="6"/>
  <c r="W155" i="6"/>
  <c r="W156" i="6"/>
  <c r="W157" i="6"/>
  <c r="W158" i="6"/>
  <c r="W159" i="6"/>
  <c r="W160" i="6"/>
  <c r="W161" i="6"/>
  <c r="W162" i="6"/>
  <c r="W163" i="6"/>
  <c r="W164" i="6"/>
  <c r="W165" i="6"/>
  <c r="W166" i="6"/>
  <c r="W167" i="6"/>
  <c r="W168" i="6"/>
  <c r="W169" i="6"/>
  <c r="W170" i="6"/>
  <c r="W171" i="6"/>
  <c r="W172" i="6"/>
  <c r="W173" i="6"/>
  <c r="W174" i="6"/>
  <c r="W175" i="6"/>
  <c r="W2" i="6"/>
  <c r="V174" i="6"/>
  <c r="V3" i="6"/>
  <c r="V4" i="6"/>
  <c r="V5" i="6"/>
  <c r="V6" i="6"/>
  <c r="V7" i="6"/>
  <c r="V8" i="6"/>
  <c r="V9" i="6"/>
  <c r="V10" i="6"/>
  <c r="V11"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8" i="6"/>
  <c r="V79" i="6"/>
  <c r="V80" i="6"/>
  <c r="V81" i="6"/>
  <c r="V82" i="6"/>
  <c r="V83" i="6"/>
  <c r="V84" i="6"/>
  <c r="V85" i="6"/>
  <c r="V86" i="6"/>
  <c r="V87" i="6"/>
  <c r="V88" i="6"/>
  <c r="V89" i="6"/>
  <c r="V90" i="6"/>
  <c r="V91" i="6"/>
  <c r="V92" i="6"/>
  <c r="V93" i="6"/>
  <c r="V94" i="6"/>
  <c r="V95" i="6"/>
  <c r="V96" i="6"/>
  <c r="V97" i="6"/>
  <c r="V98" i="6"/>
  <c r="V99" i="6"/>
  <c r="V100" i="6"/>
  <c r="V101" i="6"/>
  <c r="V102" i="6"/>
  <c r="V103" i="6"/>
  <c r="V104" i="6"/>
  <c r="V105" i="6"/>
  <c r="V106" i="6"/>
  <c r="V107" i="6"/>
  <c r="V108" i="6"/>
  <c r="V109" i="6"/>
  <c r="V110" i="6"/>
  <c r="V111" i="6"/>
  <c r="V112" i="6"/>
  <c r="V113" i="6"/>
  <c r="V114" i="6"/>
  <c r="V115"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5" i="6"/>
  <c r="V2" i="6"/>
  <c r="V176" i="6" s="1"/>
  <c r="X36" i="4"/>
  <c r="W36" i="4"/>
  <c r="V36" i="4"/>
  <c r="Q36" i="4"/>
  <c r="P36" i="4"/>
  <c r="O36" i="4"/>
  <c r="Q2" i="3"/>
  <c r="P2" i="3"/>
  <c r="O2" i="3"/>
  <c r="W2" i="4"/>
  <c r="V2" i="4"/>
  <c r="Q2" i="4"/>
  <c r="P2" i="4"/>
  <c r="O2" i="4"/>
  <c r="X439" i="3"/>
  <c r="W439" i="3"/>
  <c r="V439" i="3"/>
  <c r="X174" i="2"/>
  <c r="W174" i="2"/>
  <c r="V174" i="2"/>
  <c r="V3" i="2"/>
  <c r="V4" i="2"/>
  <c r="V5" i="2"/>
  <c r="V6" i="2"/>
  <c r="V7" i="2"/>
  <c r="V8" i="2"/>
  <c r="V9" i="2"/>
  <c r="V10" i="2"/>
  <c r="V11" i="2"/>
  <c r="V12" i="2"/>
  <c r="V13" i="2"/>
  <c r="V14" i="2"/>
  <c r="V15" i="2"/>
  <c r="V16" i="2"/>
  <c r="V17" i="2"/>
  <c r="V18" i="2"/>
  <c r="V19" i="2"/>
  <c r="V20" i="2"/>
  <c r="V21" i="2"/>
  <c r="V22" i="2"/>
  <c r="V23" i="2"/>
  <c r="V24" i="2"/>
  <c r="V25" i="2"/>
  <c r="V26" i="2"/>
  <c r="V27" i="2"/>
  <c r="V28" i="2"/>
  <c r="V29" i="2"/>
  <c r="V30" i="2"/>
  <c r="V31" i="2"/>
  <c r="V32" i="2"/>
  <c r="V33" i="2"/>
  <c r="V34" i="2"/>
  <c r="V35" i="2"/>
  <c r="V36" i="2"/>
  <c r="V37" i="2"/>
  <c r="V38" i="2"/>
  <c r="V39" i="2"/>
  <c r="V40" i="2"/>
  <c r="V41" i="2"/>
  <c r="V42" i="2"/>
  <c r="V43" i="2"/>
  <c r="V44" i="2"/>
  <c r="V45" i="2"/>
  <c r="V46" i="2"/>
  <c r="V47" i="2"/>
  <c r="V48" i="2"/>
  <c r="V49" i="2"/>
  <c r="V50" i="2"/>
  <c r="V51" i="2"/>
  <c r="V52" i="2"/>
  <c r="V53" i="2"/>
  <c r="V54" i="2"/>
  <c r="V55" i="2"/>
  <c r="V56" i="2"/>
  <c r="V57" i="2"/>
  <c r="V58" i="2"/>
  <c r="V59" i="2"/>
  <c r="V60" i="2"/>
  <c r="V61" i="2"/>
  <c r="V62" i="2"/>
  <c r="V63" i="2"/>
  <c r="V64" i="2"/>
  <c r="V65" i="2"/>
  <c r="V66" i="2"/>
  <c r="V67" i="2"/>
  <c r="V68" i="2"/>
  <c r="V69" i="2"/>
  <c r="V70" i="2"/>
  <c r="V71" i="2"/>
  <c r="V72" i="2"/>
  <c r="V73" i="2"/>
  <c r="V74" i="2"/>
  <c r="V75" i="2"/>
  <c r="V76" i="2"/>
  <c r="V77" i="2"/>
  <c r="V78" i="2"/>
  <c r="V79" i="2"/>
  <c r="V80" i="2"/>
  <c r="V81" i="2"/>
  <c r="V82" i="2"/>
  <c r="V83" i="2"/>
  <c r="V84" i="2"/>
  <c r="V85" i="2"/>
  <c r="V86" i="2"/>
  <c r="V87" i="2"/>
  <c r="V88" i="2"/>
  <c r="V89" i="2"/>
  <c r="V90" i="2"/>
  <c r="V91" i="2"/>
  <c r="V92" i="2"/>
  <c r="V93" i="2"/>
  <c r="V94" i="2"/>
  <c r="V95" i="2"/>
  <c r="V96" i="2"/>
  <c r="V97" i="2"/>
  <c r="V98" i="2"/>
  <c r="V99" i="2"/>
  <c r="V100" i="2"/>
  <c r="V101" i="2"/>
  <c r="V102" i="2"/>
  <c r="V103" i="2"/>
  <c r="V104" i="2"/>
  <c r="V105" i="2"/>
  <c r="V106" i="2"/>
  <c r="V107" i="2"/>
  <c r="V108" i="2"/>
  <c r="V109" i="2"/>
  <c r="V110" i="2"/>
  <c r="V111" i="2"/>
  <c r="V112" i="2"/>
  <c r="V113" i="2"/>
  <c r="V114" i="2"/>
  <c r="V115" i="2"/>
  <c r="V116" i="2"/>
  <c r="V117" i="2"/>
  <c r="V118" i="2"/>
  <c r="V119" i="2"/>
  <c r="V120" i="2"/>
  <c r="V121" i="2"/>
  <c r="V122" i="2"/>
  <c r="V123" i="2"/>
  <c r="V124" i="2"/>
  <c r="V125" i="2"/>
  <c r="V126" i="2"/>
  <c r="V127" i="2"/>
  <c r="V128" i="2"/>
  <c r="V129" i="2"/>
  <c r="V130" i="2"/>
  <c r="V131" i="2"/>
  <c r="V132" i="2"/>
  <c r="V133" i="2"/>
  <c r="V134" i="2"/>
  <c r="V135" i="2"/>
  <c r="V136" i="2"/>
  <c r="V137" i="2"/>
  <c r="V138" i="2"/>
  <c r="V139" i="2"/>
  <c r="V140" i="2"/>
  <c r="V141" i="2"/>
  <c r="V142" i="2"/>
  <c r="V143" i="2"/>
  <c r="V144" i="2"/>
  <c r="V145" i="2"/>
  <c r="V146" i="2"/>
  <c r="V147" i="2"/>
  <c r="V148" i="2"/>
  <c r="V149" i="2"/>
  <c r="V150" i="2"/>
  <c r="V151" i="2"/>
  <c r="V152" i="2"/>
  <c r="V153" i="2"/>
  <c r="V154" i="2"/>
  <c r="V155" i="2"/>
  <c r="V156" i="2"/>
  <c r="V157" i="2"/>
  <c r="V158" i="2"/>
  <c r="V159" i="2"/>
  <c r="V160" i="2"/>
  <c r="V161" i="2"/>
  <c r="V162" i="2"/>
  <c r="V163" i="2"/>
  <c r="V164" i="2"/>
  <c r="V165" i="2"/>
  <c r="V166" i="2"/>
  <c r="V167" i="2"/>
  <c r="V168" i="2"/>
  <c r="V169" i="2"/>
  <c r="V170" i="2"/>
  <c r="V171" i="2"/>
  <c r="V172" i="2"/>
  <c r="V173" i="2"/>
  <c r="V2" i="2"/>
  <c r="V175" i="2" s="1"/>
  <c r="Q7" i="4"/>
  <c r="P7" i="4"/>
  <c r="O7" i="4"/>
  <c r="Q2" i="5"/>
  <c r="Q3" i="5"/>
  <c r="Q4" i="5"/>
  <c r="Q5" i="5"/>
  <c r="Q6" i="5"/>
  <c r="Q7" i="5"/>
  <c r="Q8" i="5"/>
  <c r="Q9" i="5"/>
  <c r="Q10" i="5"/>
  <c r="Q11" i="5"/>
  <c r="Q12" i="5"/>
  <c r="Q13" i="5"/>
  <c r="Q14" i="5"/>
  <c r="Q15" i="5"/>
  <c r="Q16" i="5"/>
  <c r="Q17" i="5"/>
  <c r="Q18" i="5"/>
  <c r="Q19" i="5"/>
  <c r="Q20" i="5"/>
  <c r="Q21" i="5"/>
  <c r="Q22" i="5"/>
  <c r="Q23" i="5"/>
  <c r="Q24" i="5"/>
  <c r="Q25" i="5"/>
  <c r="Q26" i="5"/>
  <c r="Q27" i="5"/>
  <c r="Q28" i="5"/>
  <c r="Q29" i="5"/>
  <c r="Q30" i="5"/>
  <c r="Q31" i="5"/>
  <c r="Q32" i="5"/>
  <c r="Q33" i="5"/>
  <c r="Q34" i="5"/>
  <c r="Q35" i="5"/>
  <c r="Q36" i="5"/>
  <c r="Q37" i="5"/>
  <c r="Q38" i="5"/>
  <c r="Q39" i="5"/>
  <c r="Q40" i="5"/>
  <c r="Q41" i="5"/>
  <c r="Q42" i="5"/>
  <c r="Q43" i="5"/>
  <c r="Q44" i="5"/>
  <c r="Q45" i="5"/>
  <c r="Q46" i="5"/>
  <c r="Q47" i="5"/>
  <c r="Q48" i="5"/>
  <c r="Q49" i="5"/>
  <c r="Q50" i="5"/>
  <c r="Q51" i="5"/>
  <c r="Q52" i="5"/>
  <c r="Q53" i="5"/>
  <c r="Q54" i="5"/>
  <c r="Q55" i="5"/>
  <c r="Q56" i="5"/>
  <c r="Q57" i="5"/>
  <c r="Q58" i="5"/>
  <c r="Q59" i="5"/>
  <c r="Q60" i="5"/>
  <c r="Q61" i="5"/>
  <c r="Q62" i="5"/>
  <c r="Q63" i="5"/>
  <c r="Q64" i="5"/>
  <c r="Q65" i="5"/>
  <c r="Q66" i="5"/>
  <c r="Q67" i="5"/>
  <c r="Q68" i="5"/>
  <c r="Q69" i="5"/>
  <c r="Q70" i="5"/>
  <c r="Q71" i="5"/>
  <c r="Q72" i="5"/>
  <c r="Q73" i="5"/>
  <c r="Q74" i="5"/>
  <c r="Q75" i="5"/>
  <c r="Q76" i="5"/>
  <c r="Q77" i="5"/>
  <c r="Q78" i="5"/>
  <c r="Q79" i="5"/>
  <c r="Q80" i="5"/>
  <c r="Q81" i="5"/>
  <c r="Q82" i="5"/>
  <c r="Q83" i="5"/>
  <c r="Q84" i="5"/>
  <c r="Q85" i="5"/>
  <c r="Q86" i="5"/>
  <c r="Q87" i="5"/>
  <c r="Q88" i="5"/>
  <c r="Q89" i="5"/>
  <c r="Q90" i="5"/>
  <c r="Q91" i="5"/>
  <c r="Q92" i="5"/>
  <c r="Q93" i="5"/>
  <c r="Q94" i="5"/>
  <c r="Q95" i="5"/>
  <c r="Q96" i="5"/>
  <c r="Q97" i="5"/>
  <c r="Q98" i="5"/>
  <c r="Q99" i="5"/>
  <c r="Q100" i="5"/>
  <c r="Q101" i="5"/>
  <c r="Q102" i="5"/>
  <c r="Q103" i="5"/>
  <c r="Q104" i="5"/>
  <c r="Q105" i="5"/>
  <c r="Q106" i="5"/>
  <c r="Q107" i="5"/>
  <c r="Q108" i="5"/>
  <c r="Q109" i="5"/>
  <c r="Q110" i="5"/>
  <c r="Q111" i="5"/>
  <c r="Q112" i="5"/>
  <c r="Q113" i="5"/>
  <c r="Q114" i="5"/>
  <c r="Q115" i="5"/>
  <c r="Q116" i="5"/>
  <c r="Q117" i="5"/>
  <c r="Q118" i="5"/>
  <c r="Q119" i="5"/>
  <c r="Q120" i="5"/>
  <c r="Q121" i="5"/>
  <c r="Q122" i="5"/>
  <c r="Q123" i="5"/>
  <c r="Q124" i="5"/>
  <c r="Q125" i="5"/>
  <c r="Q126" i="5"/>
  <c r="Q127" i="5"/>
  <c r="Q128" i="5"/>
  <c r="Q129" i="5"/>
  <c r="Q130" i="5"/>
  <c r="Q131" i="5"/>
  <c r="Q132" i="5"/>
  <c r="Q133" i="5"/>
  <c r="Q134" i="5"/>
  <c r="Q135" i="5"/>
  <c r="Q136" i="5"/>
  <c r="Q137" i="5"/>
  <c r="Q138" i="5"/>
  <c r="Q139" i="5"/>
  <c r="Q140" i="5"/>
  <c r="Q141" i="5"/>
  <c r="Q142" i="5"/>
  <c r="Q143" i="5"/>
  <c r="Q144" i="5"/>
  <c r="Q145" i="5"/>
  <c r="Q146" i="5"/>
  <c r="Q147" i="5"/>
  <c r="Q148" i="5"/>
  <c r="Q149" i="5"/>
  <c r="Q150" i="5"/>
  <c r="Q151" i="5"/>
  <c r="Q152" i="5"/>
  <c r="Q153" i="5"/>
  <c r="Q154" i="5"/>
  <c r="Q155" i="5"/>
  <c r="Q156" i="5"/>
  <c r="Q157" i="5"/>
  <c r="Q158" i="5"/>
  <c r="Q159" i="5"/>
  <c r="Q160" i="5"/>
  <c r="Q161" i="5"/>
  <c r="Q162" i="5"/>
  <c r="Q163" i="5"/>
  <c r="Q164" i="5"/>
  <c r="Q165" i="5"/>
  <c r="Q166" i="5"/>
  <c r="Q167" i="5"/>
  <c r="Q168" i="5"/>
  <c r="Q169" i="5"/>
  <c r="Q170" i="5"/>
  <c r="Q171" i="5"/>
  <c r="Q172" i="5"/>
  <c r="Q173" i="5"/>
  <c r="Q174" i="5"/>
  <c r="Q175" i="5"/>
  <c r="Q176" i="5"/>
  <c r="Q177" i="5"/>
  <c r="Q178" i="5"/>
  <c r="Q179" i="5"/>
  <c r="Q180" i="5"/>
  <c r="Q181" i="5"/>
  <c r="Q182" i="5"/>
  <c r="Q183" i="5"/>
  <c r="Q184" i="5"/>
  <c r="Q185" i="5"/>
  <c r="Q186" i="5"/>
  <c r="Q187" i="5"/>
  <c r="Q188" i="5"/>
  <c r="Q189" i="5"/>
  <c r="Q190" i="5"/>
  <c r="Q191" i="5"/>
  <c r="Q192" i="5"/>
  <c r="Q193" i="5"/>
  <c r="Q194" i="5"/>
  <c r="Q195" i="5"/>
  <c r="Q196" i="5"/>
  <c r="Q197" i="5"/>
  <c r="Q198" i="5"/>
  <c r="Q199" i="5"/>
  <c r="Q200" i="5"/>
  <c r="Q201" i="5"/>
  <c r="Q202" i="5"/>
  <c r="Q203" i="5"/>
  <c r="Q204" i="5"/>
  <c r="Q205" i="5"/>
  <c r="Q206" i="5"/>
  <c r="Q207" i="5"/>
  <c r="Q208" i="5"/>
  <c r="Q209" i="5"/>
  <c r="Q210" i="5"/>
  <c r="Q211" i="5"/>
  <c r="Q212" i="5"/>
  <c r="Q213" i="5"/>
  <c r="Q214" i="5"/>
  <c r="Q215" i="5"/>
  <c r="Q216" i="5"/>
  <c r="Q217" i="5"/>
  <c r="Q218" i="5"/>
  <c r="Q219" i="5"/>
  <c r="Q220" i="5"/>
  <c r="Q221" i="5"/>
  <c r="Q222" i="5"/>
  <c r="Q223" i="5"/>
  <c r="Q224" i="5"/>
  <c r="Q225" i="5"/>
  <c r="Q226" i="5"/>
  <c r="Q227" i="5"/>
  <c r="Q228" i="5"/>
  <c r="Q229" i="5"/>
  <c r="Q230" i="5"/>
  <c r="Q231" i="5"/>
  <c r="Q232" i="5"/>
  <c r="Q233" i="5"/>
  <c r="Q234" i="5"/>
  <c r="Q235" i="5"/>
  <c r="Q236" i="5"/>
  <c r="Q237" i="5"/>
  <c r="Q238" i="5"/>
  <c r="Q239" i="5"/>
  <c r="Q240" i="5"/>
  <c r="Q241" i="5"/>
  <c r="Q242" i="5"/>
  <c r="Q243" i="5"/>
  <c r="Q244" i="5"/>
  <c r="Q245" i="5"/>
  <c r="Q246" i="5"/>
  <c r="Q247" i="5"/>
  <c r="Q248" i="5"/>
  <c r="Q249" i="5"/>
  <c r="Q250" i="5"/>
  <c r="Q251" i="5"/>
  <c r="Q252" i="5"/>
  <c r="Q253" i="5"/>
  <c r="Q254" i="5"/>
  <c r="Q255" i="5"/>
  <c r="Q256" i="5"/>
  <c r="Q258" i="5"/>
  <c r="Q257" i="5"/>
  <c r="P258" i="5"/>
  <c r="P2" i="5"/>
  <c r="P3" i="5"/>
  <c r="P4" i="5"/>
  <c r="P5" i="5"/>
  <c r="P6" i="5"/>
  <c r="P7" i="5"/>
  <c r="P8" i="5"/>
  <c r="P9" i="5"/>
  <c r="P10" i="5"/>
  <c r="P11" i="5"/>
  <c r="P12" i="5"/>
  <c r="P13" i="5"/>
  <c r="P14" i="5"/>
  <c r="P15" i="5"/>
  <c r="P16" i="5"/>
  <c r="P17" i="5"/>
  <c r="P18" i="5"/>
  <c r="P19" i="5"/>
  <c r="P20" i="5"/>
  <c r="P21" i="5"/>
  <c r="P22" i="5"/>
  <c r="P23" i="5"/>
  <c r="P24" i="5"/>
  <c r="P25" i="5"/>
  <c r="P26" i="5"/>
  <c r="P27" i="5"/>
  <c r="P28" i="5"/>
  <c r="P29" i="5"/>
  <c r="P30" i="5"/>
  <c r="P31" i="5"/>
  <c r="P32" i="5"/>
  <c r="P33" i="5"/>
  <c r="P34" i="5"/>
  <c r="P35" i="5"/>
  <c r="P36" i="5"/>
  <c r="P37" i="5"/>
  <c r="P38" i="5"/>
  <c r="P39" i="5"/>
  <c r="P40" i="5"/>
  <c r="P41" i="5"/>
  <c r="P42" i="5"/>
  <c r="P43" i="5"/>
  <c r="P44" i="5"/>
  <c r="P45" i="5"/>
  <c r="P46" i="5"/>
  <c r="P47" i="5"/>
  <c r="P48" i="5"/>
  <c r="P49" i="5"/>
  <c r="P50" i="5"/>
  <c r="P51" i="5"/>
  <c r="P52" i="5"/>
  <c r="P53" i="5"/>
  <c r="P54" i="5"/>
  <c r="P55" i="5"/>
  <c r="P56" i="5"/>
  <c r="P57" i="5"/>
  <c r="P58" i="5"/>
  <c r="P59" i="5"/>
  <c r="P60" i="5"/>
  <c r="P61" i="5"/>
  <c r="P62" i="5"/>
  <c r="P63" i="5"/>
  <c r="P64" i="5"/>
  <c r="P65" i="5"/>
  <c r="P66" i="5"/>
  <c r="P67" i="5"/>
  <c r="P68" i="5"/>
  <c r="P69" i="5"/>
  <c r="P70" i="5"/>
  <c r="P71" i="5"/>
  <c r="P72" i="5"/>
  <c r="P73" i="5"/>
  <c r="P74" i="5"/>
  <c r="P75" i="5"/>
  <c r="P76" i="5"/>
  <c r="P77" i="5"/>
  <c r="P78" i="5"/>
  <c r="P79" i="5"/>
  <c r="P80" i="5"/>
  <c r="P81" i="5"/>
  <c r="P82" i="5"/>
  <c r="P83" i="5"/>
  <c r="P84" i="5"/>
  <c r="P85" i="5"/>
  <c r="P86" i="5"/>
  <c r="P87" i="5"/>
  <c r="P88" i="5"/>
  <c r="P89" i="5"/>
  <c r="P90" i="5"/>
  <c r="P91" i="5"/>
  <c r="P92" i="5"/>
  <c r="P93" i="5"/>
  <c r="P94" i="5"/>
  <c r="P95" i="5"/>
  <c r="P96" i="5"/>
  <c r="P97" i="5"/>
  <c r="P98" i="5"/>
  <c r="P99" i="5"/>
  <c r="P100" i="5"/>
  <c r="P101" i="5"/>
  <c r="P102" i="5"/>
  <c r="P103" i="5"/>
  <c r="P104" i="5"/>
  <c r="P105" i="5"/>
  <c r="P106" i="5"/>
  <c r="P107" i="5"/>
  <c r="P108" i="5"/>
  <c r="P109" i="5"/>
  <c r="P110" i="5"/>
  <c r="P111" i="5"/>
  <c r="P112" i="5"/>
  <c r="P113" i="5"/>
  <c r="P114" i="5"/>
  <c r="P115" i="5"/>
  <c r="P116" i="5"/>
  <c r="P117" i="5"/>
  <c r="P118" i="5"/>
  <c r="P119" i="5"/>
  <c r="P120" i="5"/>
  <c r="P121" i="5"/>
  <c r="P122" i="5"/>
  <c r="P123" i="5"/>
  <c r="P124" i="5"/>
  <c r="P125" i="5"/>
  <c r="P126" i="5"/>
  <c r="P127" i="5"/>
  <c r="P128" i="5"/>
  <c r="P129" i="5"/>
  <c r="P130" i="5"/>
  <c r="P131" i="5"/>
  <c r="P132" i="5"/>
  <c r="P133" i="5"/>
  <c r="P134" i="5"/>
  <c r="P135" i="5"/>
  <c r="P136" i="5"/>
  <c r="P137" i="5"/>
  <c r="P138" i="5"/>
  <c r="P139" i="5"/>
  <c r="P140" i="5"/>
  <c r="P141" i="5"/>
  <c r="P142" i="5"/>
  <c r="P143" i="5"/>
  <c r="P144" i="5"/>
  <c r="P145" i="5"/>
  <c r="P146" i="5"/>
  <c r="P147" i="5"/>
  <c r="P148" i="5"/>
  <c r="P149" i="5"/>
  <c r="P150" i="5"/>
  <c r="P151" i="5"/>
  <c r="P152" i="5"/>
  <c r="P153" i="5"/>
  <c r="P154" i="5"/>
  <c r="P155" i="5"/>
  <c r="P156" i="5"/>
  <c r="P157" i="5"/>
  <c r="P158" i="5"/>
  <c r="P159" i="5"/>
  <c r="P160" i="5"/>
  <c r="P161" i="5"/>
  <c r="P162" i="5"/>
  <c r="P163" i="5"/>
  <c r="P164" i="5"/>
  <c r="P165" i="5"/>
  <c r="P166" i="5"/>
  <c r="P167" i="5"/>
  <c r="P168" i="5"/>
  <c r="P169" i="5"/>
  <c r="P170" i="5"/>
  <c r="P171" i="5"/>
  <c r="P172" i="5"/>
  <c r="P173" i="5"/>
  <c r="P174" i="5"/>
  <c r="P175" i="5"/>
  <c r="P176" i="5"/>
  <c r="P177" i="5"/>
  <c r="P178" i="5"/>
  <c r="P179" i="5"/>
  <c r="P180" i="5"/>
  <c r="P181" i="5"/>
  <c r="P182" i="5"/>
  <c r="P183" i="5"/>
  <c r="P184" i="5"/>
  <c r="P185" i="5"/>
  <c r="P186" i="5"/>
  <c r="P187" i="5"/>
  <c r="P188" i="5"/>
  <c r="P189" i="5"/>
  <c r="P190" i="5"/>
  <c r="P191" i="5"/>
  <c r="P192" i="5"/>
  <c r="P193" i="5"/>
  <c r="P194" i="5"/>
  <c r="P195" i="5"/>
  <c r="P196" i="5"/>
  <c r="P197" i="5"/>
  <c r="P198" i="5"/>
  <c r="P199" i="5"/>
  <c r="P200" i="5"/>
  <c r="P201" i="5"/>
  <c r="P202" i="5"/>
  <c r="P203" i="5"/>
  <c r="P204" i="5"/>
  <c r="P205" i="5"/>
  <c r="P206" i="5"/>
  <c r="P207" i="5"/>
  <c r="P208" i="5"/>
  <c r="P209" i="5"/>
  <c r="P210" i="5"/>
  <c r="P211" i="5"/>
  <c r="P212" i="5"/>
  <c r="P213" i="5"/>
  <c r="P214" i="5"/>
  <c r="P215" i="5"/>
  <c r="P216" i="5"/>
  <c r="P217" i="5"/>
  <c r="P218" i="5"/>
  <c r="P219" i="5"/>
  <c r="P220" i="5"/>
  <c r="P221" i="5"/>
  <c r="P222" i="5"/>
  <c r="P223" i="5"/>
  <c r="P224" i="5"/>
  <c r="P225" i="5"/>
  <c r="P226" i="5"/>
  <c r="P227" i="5"/>
  <c r="P228" i="5"/>
  <c r="P229" i="5"/>
  <c r="P230" i="5"/>
  <c r="P231" i="5"/>
  <c r="P232" i="5"/>
  <c r="P233" i="5"/>
  <c r="P234" i="5"/>
  <c r="P235" i="5"/>
  <c r="P236" i="5"/>
  <c r="P237" i="5"/>
  <c r="P238" i="5"/>
  <c r="P239" i="5"/>
  <c r="P240" i="5"/>
  <c r="P241" i="5"/>
  <c r="P242" i="5"/>
  <c r="P243" i="5"/>
  <c r="P244" i="5"/>
  <c r="P245" i="5"/>
  <c r="P246" i="5"/>
  <c r="P247" i="5"/>
  <c r="P248" i="5"/>
  <c r="P249" i="5"/>
  <c r="P250" i="5"/>
  <c r="P251" i="5"/>
  <c r="P252" i="5"/>
  <c r="P253" i="5"/>
  <c r="P254" i="5"/>
  <c r="P255" i="5"/>
  <c r="P256" i="5"/>
  <c r="P257" i="5"/>
  <c r="O2" i="5"/>
  <c r="O3" i="5"/>
  <c r="O4" i="5"/>
  <c r="O5" i="5"/>
  <c r="O6" i="5"/>
  <c r="O7" i="5"/>
  <c r="O8" i="5"/>
  <c r="O9" i="5"/>
  <c r="O10" i="5"/>
  <c r="O11" i="5"/>
  <c r="O12" i="5"/>
  <c r="O13" i="5"/>
  <c r="O14" i="5"/>
  <c r="O15" i="5"/>
  <c r="O16" i="5"/>
  <c r="O17" i="5"/>
  <c r="O18" i="5"/>
  <c r="O19" i="5"/>
  <c r="O20" i="5"/>
  <c r="O21" i="5"/>
  <c r="O22" i="5"/>
  <c r="O23" i="5"/>
  <c r="O24" i="5"/>
  <c r="O25" i="5"/>
  <c r="O26" i="5"/>
  <c r="O27" i="5"/>
  <c r="O28" i="5"/>
  <c r="O29" i="5"/>
  <c r="O30" i="5"/>
  <c r="O31" i="5"/>
  <c r="O32" i="5"/>
  <c r="O33" i="5"/>
  <c r="O34" i="5"/>
  <c r="O35" i="5"/>
  <c r="O36" i="5"/>
  <c r="O37" i="5"/>
  <c r="O38" i="5"/>
  <c r="O39" i="5"/>
  <c r="O40" i="5"/>
  <c r="O41" i="5"/>
  <c r="O42" i="5"/>
  <c r="O43" i="5"/>
  <c r="O44" i="5"/>
  <c r="O45" i="5"/>
  <c r="O46" i="5"/>
  <c r="O47" i="5"/>
  <c r="O48" i="5"/>
  <c r="O49" i="5"/>
  <c r="O50" i="5"/>
  <c r="O51" i="5"/>
  <c r="O52" i="5"/>
  <c r="O53" i="5"/>
  <c r="O54" i="5"/>
  <c r="O55" i="5"/>
  <c r="O56" i="5"/>
  <c r="O57" i="5"/>
  <c r="O58" i="5"/>
  <c r="O59" i="5"/>
  <c r="O60" i="5"/>
  <c r="O61" i="5"/>
  <c r="O62" i="5"/>
  <c r="O63" i="5"/>
  <c r="O64" i="5"/>
  <c r="O65" i="5"/>
  <c r="O66" i="5"/>
  <c r="O67" i="5"/>
  <c r="O68" i="5"/>
  <c r="O69" i="5"/>
  <c r="O70" i="5"/>
  <c r="O71" i="5"/>
  <c r="O72" i="5"/>
  <c r="O73" i="5"/>
  <c r="O74" i="5"/>
  <c r="O75" i="5"/>
  <c r="O76" i="5"/>
  <c r="O77" i="5"/>
  <c r="O78" i="5"/>
  <c r="O79" i="5"/>
  <c r="O80" i="5"/>
  <c r="O81" i="5"/>
  <c r="O82" i="5"/>
  <c r="O83" i="5"/>
  <c r="O84" i="5"/>
  <c r="O85" i="5"/>
  <c r="O86" i="5"/>
  <c r="O87" i="5"/>
  <c r="O88" i="5"/>
  <c r="O89" i="5"/>
  <c r="O90" i="5"/>
  <c r="O91" i="5"/>
  <c r="O92" i="5"/>
  <c r="O93" i="5"/>
  <c r="O94" i="5"/>
  <c r="O95" i="5"/>
  <c r="O96" i="5"/>
  <c r="O97" i="5"/>
  <c r="O98" i="5"/>
  <c r="O99" i="5"/>
  <c r="O100" i="5"/>
  <c r="O101" i="5"/>
  <c r="O102" i="5"/>
  <c r="O103" i="5"/>
  <c r="O104" i="5"/>
  <c r="O105" i="5"/>
  <c r="O106" i="5"/>
  <c r="O107" i="5"/>
  <c r="O108" i="5"/>
  <c r="O109" i="5"/>
  <c r="O110" i="5"/>
  <c r="O111" i="5"/>
  <c r="O112" i="5"/>
  <c r="O113" i="5"/>
  <c r="O114" i="5"/>
  <c r="O115" i="5"/>
  <c r="O116" i="5"/>
  <c r="O117" i="5"/>
  <c r="O118" i="5"/>
  <c r="O119" i="5"/>
  <c r="O120" i="5"/>
  <c r="O121" i="5"/>
  <c r="O122" i="5"/>
  <c r="O123" i="5"/>
  <c r="O124" i="5"/>
  <c r="O125" i="5"/>
  <c r="O126" i="5"/>
  <c r="O127" i="5"/>
  <c r="O128" i="5"/>
  <c r="O129" i="5"/>
  <c r="O130" i="5"/>
  <c r="O131" i="5"/>
  <c r="O132" i="5"/>
  <c r="O133" i="5"/>
  <c r="O134" i="5"/>
  <c r="O135" i="5"/>
  <c r="O136" i="5"/>
  <c r="O137" i="5"/>
  <c r="O138" i="5"/>
  <c r="O139" i="5"/>
  <c r="O140" i="5"/>
  <c r="O141" i="5"/>
  <c r="O142" i="5"/>
  <c r="O143" i="5"/>
  <c r="O144" i="5"/>
  <c r="O145" i="5"/>
  <c r="O146" i="5"/>
  <c r="O147" i="5"/>
  <c r="O148" i="5"/>
  <c r="O149" i="5"/>
  <c r="O150" i="5"/>
  <c r="O151" i="5"/>
  <c r="O152" i="5"/>
  <c r="O153" i="5"/>
  <c r="O154" i="5"/>
  <c r="O155" i="5"/>
  <c r="O156" i="5"/>
  <c r="O157" i="5"/>
  <c r="O158" i="5"/>
  <c r="O159" i="5"/>
  <c r="O160" i="5"/>
  <c r="O161" i="5"/>
  <c r="O162" i="5"/>
  <c r="O163" i="5"/>
  <c r="O164" i="5"/>
  <c r="O165" i="5"/>
  <c r="O166" i="5"/>
  <c r="O167" i="5"/>
  <c r="O168" i="5"/>
  <c r="O169" i="5"/>
  <c r="O170" i="5"/>
  <c r="O171" i="5"/>
  <c r="O172" i="5"/>
  <c r="O173" i="5"/>
  <c r="O174" i="5"/>
  <c r="O175" i="5"/>
  <c r="O176" i="5"/>
  <c r="O177" i="5"/>
  <c r="O178" i="5"/>
  <c r="O179" i="5"/>
  <c r="O180" i="5"/>
  <c r="O181" i="5"/>
  <c r="O182" i="5"/>
  <c r="O183" i="5"/>
  <c r="O184" i="5"/>
  <c r="O185" i="5"/>
  <c r="O186" i="5"/>
  <c r="O187" i="5"/>
  <c r="O188" i="5"/>
  <c r="O189" i="5"/>
  <c r="O190" i="5"/>
  <c r="O191" i="5"/>
  <c r="O192" i="5"/>
  <c r="O193" i="5"/>
  <c r="O194" i="5"/>
  <c r="O195" i="5"/>
  <c r="O196" i="5"/>
  <c r="O197" i="5"/>
  <c r="O198" i="5"/>
  <c r="O199" i="5"/>
  <c r="O200" i="5"/>
  <c r="O201" i="5"/>
  <c r="O202" i="5"/>
  <c r="O203" i="5"/>
  <c r="O204" i="5"/>
  <c r="O205" i="5"/>
  <c r="O206" i="5"/>
  <c r="O207" i="5"/>
  <c r="O208" i="5"/>
  <c r="O209" i="5"/>
  <c r="O210" i="5"/>
  <c r="O211" i="5"/>
  <c r="O212" i="5"/>
  <c r="O213" i="5"/>
  <c r="O214" i="5"/>
  <c r="O215" i="5"/>
  <c r="O216" i="5"/>
  <c r="O217" i="5"/>
  <c r="O218" i="5"/>
  <c r="O219" i="5"/>
  <c r="O220" i="5"/>
  <c r="O221" i="5"/>
  <c r="O222" i="5"/>
  <c r="O223" i="5"/>
  <c r="O224" i="5"/>
  <c r="O225" i="5"/>
  <c r="O226" i="5"/>
  <c r="O227" i="5"/>
  <c r="O228" i="5"/>
  <c r="O229" i="5"/>
  <c r="O230" i="5"/>
  <c r="O231" i="5"/>
  <c r="O232" i="5"/>
  <c r="O233" i="5"/>
  <c r="O234" i="5"/>
  <c r="O235" i="5"/>
  <c r="O236" i="5"/>
  <c r="O237" i="5"/>
  <c r="O238" i="5"/>
  <c r="O239" i="5"/>
  <c r="O240" i="5"/>
  <c r="O241" i="5"/>
  <c r="O242" i="5"/>
  <c r="O243" i="5"/>
  <c r="O244" i="5"/>
  <c r="O245" i="5"/>
  <c r="O246" i="5"/>
  <c r="O247" i="5"/>
  <c r="O248" i="5"/>
  <c r="O249" i="5"/>
  <c r="O250" i="5"/>
  <c r="O251" i="5"/>
  <c r="O252" i="5"/>
  <c r="O253" i="5"/>
  <c r="O254" i="5"/>
  <c r="O255" i="5"/>
  <c r="O256" i="5"/>
  <c r="O257" i="5"/>
  <c r="O258" i="5"/>
  <c r="O135" i="3"/>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V209" i="5"/>
  <c r="V210" i="5"/>
  <c r="V211" i="5"/>
  <c r="V212" i="5"/>
  <c r="V213" i="5"/>
  <c r="V214" i="5"/>
  <c r="V215" i="5"/>
  <c r="V216" i="5"/>
  <c r="V217" i="5"/>
  <c r="V218" i="5"/>
  <c r="V219" i="5"/>
  <c r="V220" i="5"/>
  <c r="V221" i="5"/>
  <c r="V222" i="5"/>
  <c r="V223" i="5"/>
  <c r="V224" i="5"/>
  <c r="V225" i="5"/>
  <c r="V226" i="5"/>
  <c r="V227" i="5"/>
  <c r="V228" i="5"/>
  <c r="V229" i="5"/>
  <c r="V230" i="5"/>
  <c r="V231" i="5"/>
  <c r="V232" i="5"/>
  <c r="V233" i="5"/>
  <c r="V234" i="5"/>
  <c r="V235" i="5"/>
  <c r="V236" i="5"/>
  <c r="V237" i="5"/>
  <c r="V238" i="5"/>
  <c r="V239" i="5"/>
  <c r="V240" i="5"/>
  <c r="V241" i="5"/>
  <c r="V242" i="5"/>
  <c r="V243" i="5"/>
  <c r="V244" i="5"/>
  <c r="V245" i="5"/>
  <c r="V246" i="5"/>
  <c r="V247" i="5"/>
  <c r="V248" i="5"/>
  <c r="V249" i="5"/>
  <c r="V250" i="5"/>
  <c r="V251" i="5"/>
  <c r="V252" i="5"/>
  <c r="V253" i="5"/>
  <c r="V254" i="5"/>
  <c r="V255" i="5"/>
  <c r="V256" i="5"/>
  <c r="V257" i="5"/>
  <c r="V258" i="5"/>
  <c r="W11" i="5"/>
  <c r="W12" i="5"/>
  <c r="Z12" i="5" s="1"/>
  <c r="W13" i="5"/>
  <c r="Z13" i="5" s="1"/>
  <c r="W14" i="5"/>
  <c r="Z14" i="5" s="1"/>
  <c r="W15" i="5"/>
  <c r="Z15" i="5" s="1"/>
  <c r="W16" i="5"/>
  <c r="Z16" i="5" s="1"/>
  <c r="W17" i="5"/>
  <c r="Z17" i="5" s="1"/>
  <c r="W18" i="5"/>
  <c r="Z18" i="5" s="1"/>
  <c r="W19" i="5"/>
  <c r="Z19" i="5" s="1"/>
  <c r="W20" i="5"/>
  <c r="Z20" i="5" s="1"/>
  <c r="W21" i="5"/>
  <c r="Z21" i="5" s="1"/>
  <c r="W22" i="5"/>
  <c r="Z22" i="5" s="1"/>
  <c r="W23" i="5"/>
  <c r="Z23" i="5" s="1"/>
  <c r="W24" i="5"/>
  <c r="Z24" i="5" s="1"/>
  <c r="W25" i="5"/>
  <c r="Z25" i="5" s="1"/>
  <c r="W26" i="5"/>
  <c r="Z26" i="5" s="1"/>
  <c r="W27" i="5"/>
  <c r="Z27" i="5" s="1"/>
  <c r="W28" i="5"/>
  <c r="Z28" i="5" s="1"/>
  <c r="W29" i="5"/>
  <c r="Z29" i="5" s="1"/>
  <c r="W30" i="5"/>
  <c r="Z30" i="5" s="1"/>
  <c r="W31" i="5"/>
  <c r="Z31" i="5" s="1"/>
  <c r="W32" i="5"/>
  <c r="Z32" i="5" s="1"/>
  <c r="W33" i="5"/>
  <c r="Z33" i="5" s="1"/>
  <c r="W34" i="5"/>
  <c r="Z34" i="5" s="1"/>
  <c r="W35" i="5"/>
  <c r="Z35" i="5" s="1"/>
  <c r="W36" i="5"/>
  <c r="Z36" i="5" s="1"/>
  <c r="W37" i="5"/>
  <c r="Z37" i="5" s="1"/>
  <c r="W38" i="5"/>
  <c r="Z38" i="5" s="1"/>
  <c r="W39" i="5"/>
  <c r="Z39" i="5" s="1"/>
  <c r="W40" i="5"/>
  <c r="Z40" i="5" s="1"/>
  <c r="W41" i="5"/>
  <c r="Z41" i="5" s="1"/>
  <c r="W42" i="5"/>
  <c r="Z42" i="5" s="1"/>
  <c r="W43" i="5"/>
  <c r="Z43" i="5" s="1"/>
  <c r="W44" i="5"/>
  <c r="Z44" i="5" s="1"/>
  <c r="W45" i="5"/>
  <c r="Z45" i="5" s="1"/>
  <c r="W46" i="5"/>
  <c r="Z46" i="5" s="1"/>
  <c r="W47" i="5"/>
  <c r="Z47" i="5" s="1"/>
  <c r="W48" i="5"/>
  <c r="Z48" i="5" s="1"/>
  <c r="W49" i="5"/>
  <c r="Z49" i="5" s="1"/>
  <c r="W50" i="5"/>
  <c r="Z50" i="5" s="1"/>
  <c r="W51" i="5"/>
  <c r="Z51" i="5" s="1"/>
  <c r="W52" i="5"/>
  <c r="Z52" i="5" s="1"/>
  <c r="W53" i="5"/>
  <c r="Z53" i="5" s="1"/>
  <c r="W54" i="5"/>
  <c r="Z54" i="5" s="1"/>
  <c r="W55" i="5"/>
  <c r="Z55" i="5" s="1"/>
  <c r="W56" i="5"/>
  <c r="Z56" i="5" s="1"/>
  <c r="W57" i="5"/>
  <c r="Z57" i="5" s="1"/>
  <c r="W58" i="5"/>
  <c r="Z58" i="5" s="1"/>
  <c r="W59" i="5"/>
  <c r="Z59" i="5" s="1"/>
  <c r="W60" i="5"/>
  <c r="Z60" i="5" s="1"/>
  <c r="W61" i="5"/>
  <c r="Z61" i="5" s="1"/>
  <c r="W62" i="5"/>
  <c r="Z62" i="5" s="1"/>
  <c r="W63" i="5"/>
  <c r="Z63" i="5" s="1"/>
  <c r="W64" i="5"/>
  <c r="Z64" i="5" s="1"/>
  <c r="W65" i="5"/>
  <c r="Z65" i="5" s="1"/>
  <c r="W66" i="5"/>
  <c r="Z66" i="5" s="1"/>
  <c r="W67" i="5"/>
  <c r="Z67" i="5" s="1"/>
  <c r="W68" i="5"/>
  <c r="Z68" i="5" s="1"/>
  <c r="W69" i="5"/>
  <c r="Z69" i="5" s="1"/>
  <c r="W70" i="5"/>
  <c r="Z70" i="5" s="1"/>
  <c r="W71" i="5"/>
  <c r="Z71" i="5" s="1"/>
  <c r="W72" i="5"/>
  <c r="Z72" i="5" s="1"/>
  <c r="W73" i="5"/>
  <c r="Z73" i="5" s="1"/>
  <c r="W74" i="5"/>
  <c r="Z74" i="5" s="1"/>
  <c r="W75" i="5"/>
  <c r="Z75" i="5" s="1"/>
  <c r="W76" i="5"/>
  <c r="Z76" i="5" s="1"/>
  <c r="W77" i="5"/>
  <c r="Z77" i="5" s="1"/>
  <c r="W78" i="5"/>
  <c r="Z78" i="5" s="1"/>
  <c r="W79" i="5"/>
  <c r="Z79" i="5" s="1"/>
  <c r="W80" i="5"/>
  <c r="Z80" i="5" s="1"/>
  <c r="W81" i="5"/>
  <c r="Z81" i="5" s="1"/>
  <c r="W82" i="5"/>
  <c r="Z82" i="5" s="1"/>
  <c r="W83" i="5"/>
  <c r="Z83" i="5" s="1"/>
  <c r="W84" i="5"/>
  <c r="Z84" i="5" s="1"/>
  <c r="W85" i="5"/>
  <c r="Z85" i="5" s="1"/>
  <c r="W86" i="5"/>
  <c r="Z86" i="5" s="1"/>
  <c r="W87" i="5"/>
  <c r="Z87" i="5" s="1"/>
  <c r="W88" i="5"/>
  <c r="Z88" i="5" s="1"/>
  <c r="W89" i="5"/>
  <c r="Z89" i="5" s="1"/>
  <c r="W90" i="5"/>
  <c r="Z90" i="5" s="1"/>
  <c r="W91" i="5"/>
  <c r="Z91" i="5" s="1"/>
  <c r="W92" i="5"/>
  <c r="Z92" i="5" s="1"/>
  <c r="W93" i="5"/>
  <c r="Z93" i="5" s="1"/>
  <c r="W94" i="5"/>
  <c r="Z94" i="5" s="1"/>
  <c r="W95" i="5"/>
  <c r="Z95" i="5" s="1"/>
  <c r="W96" i="5"/>
  <c r="Z96" i="5" s="1"/>
  <c r="W97" i="5"/>
  <c r="Z97" i="5" s="1"/>
  <c r="W98" i="5"/>
  <c r="Z98" i="5" s="1"/>
  <c r="W99" i="5"/>
  <c r="Z99" i="5" s="1"/>
  <c r="W100" i="5"/>
  <c r="Z100" i="5" s="1"/>
  <c r="W101" i="5"/>
  <c r="Z101" i="5" s="1"/>
  <c r="W102" i="5"/>
  <c r="Z102" i="5" s="1"/>
  <c r="W103" i="5"/>
  <c r="Z103" i="5" s="1"/>
  <c r="W104" i="5"/>
  <c r="Z104" i="5" s="1"/>
  <c r="W105" i="5"/>
  <c r="Z105" i="5" s="1"/>
  <c r="W106" i="5"/>
  <c r="Z106" i="5" s="1"/>
  <c r="W107" i="5"/>
  <c r="Z107" i="5" s="1"/>
  <c r="W108" i="5"/>
  <c r="Z108" i="5" s="1"/>
  <c r="W109" i="5"/>
  <c r="Z109" i="5" s="1"/>
  <c r="W110" i="5"/>
  <c r="Z110" i="5" s="1"/>
  <c r="W111" i="5"/>
  <c r="Z111" i="5" s="1"/>
  <c r="W112" i="5"/>
  <c r="Z112" i="5" s="1"/>
  <c r="W113" i="5"/>
  <c r="Z113" i="5" s="1"/>
  <c r="W114" i="5"/>
  <c r="Z114" i="5" s="1"/>
  <c r="W115" i="5"/>
  <c r="Z115" i="5" s="1"/>
  <c r="W116" i="5"/>
  <c r="Z116" i="5" s="1"/>
  <c r="W117" i="5"/>
  <c r="Z117" i="5" s="1"/>
  <c r="W118" i="5"/>
  <c r="Z118" i="5" s="1"/>
  <c r="W119" i="5"/>
  <c r="Z119" i="5" s="1"/>
  <c r="W120" i="5"/>
  <c r="Z120" i="5" s="1"/>
  <c r="W121" i="5"/>
  <c r="Z121" i="5" s="1"/>
  <c r="W122" i="5"/>
  <c r="Z122" i="5" s="1"/>
  <c r="W123" i="5"/>
  <c r="Z123" i="5" s="1"/>
  <c r="W124" i="5"/>
  <c r="Z124" i="5" s="1"/>
  <c r="W125" i="5"/>
  <c r="Z125" i="5" s="1"/>
  <c r="W126" i="5"/>
  <c r="Z126" i="5" s="1"/>
  <c r="W127" i="5"/>
  <c r="Z127" i="5" s="1"/>
  <c r="W128" i="5"/>
  <c r="Z128" i="5" s="1"/>
  <c r="W129" i="5"/>
  <c r="Z129" i="5" s="1"/>
  <c r="W130" i="5"/>
  <c r="Z130" i="5" s="1"/>
  <c r="W131" i="5"/>
  <c r="Z131" i="5" s="1"/>
  <c r="W132" i="5"/>
  <c r="Z132" i="5" s="1"/>
  <c r="W133" i="5"/>
  <c r="Z133" i="5" s="1"/>
  <c r="W134" i="5"/>
  <c r="Z134" i="5" s="1"/>
  <c r="W135" i="5"/>
  <c r="Z135" i="5" s="1"/>
  <c r="W136" i="5"/>
  <c r="Z136" i="5" s="1"/>
  <c r="W137" i="5"/>
  <c r="Z137" i="5" s="1"/>
  <c r="W138" i="5"/>
  <c r="Z138" i="5" s="1"/>
  <c r="W139" i="5"/>
  <c r="Z139" i="5" s="1"/>
  <c r="W140" i="5"/>
  <c r="Z140" i="5" s="1"/>
  <c r="W141" i="5"/>
  <c r="Z141" i="5" s="1"/>
  <c r="W142" i="5"/>
  <c r="Z142" i="5" s="1"/>
  <c r="W143" i="5"/>
  <c r="Z143" i="5" s="1"/>
  <c r="W144" i="5"/>
  <c r="Z144" i="5" s="1"/>
  <c r="W147" i="5"/>
  <c r="Z147" i="5" s="1"/>
  <c r="W148" i="5"/>
  <c r="Z148" i="5" s="1"/>
  <c r="W149" i="5"/>
  <c r="Z149" i="5" s="1"/>
  <c r="W150" i="5"/>
  <c r="Z150" i="5" s="1"/>
  <c r="W151" i="5"/>
  <c r="Z151" i="5" s="1"/>
  <c r="W152" i="5"/>
  <c r="Z152" i="5" s="1"/>
  <c r="W153" i="5"/>
  <c r="Z153" i="5" s="1"/>
  <c r="W154" i="5"/>
  <c r="Z154" i="5" s="1"/>
  <c r="W155" i="5"/>
  <c r="Z155" i="5" s="1"/>
  <c r="W156" i="5"/>
  <c r="Z156" i="5" s="1"/>
  <c r="W157" i="5"/>
  <c r="Z157" i="5" s="1"/>
  <c r="W158" i="5"/>
  <c r="W159" i="5"/>
  <c r="Z159" i="5" s="1"/>
  <c r="W160" i="5"/>
  <c r="Z160" i="5" s="1"/>
  <c r="W161" i="5"/>
  <c r="Z161" i="5" s="1"/>
  <c r="W162" i="5"/>
  <c r="Z162" i="5" s="1"/>
  <c r="W163" i="5"/>
  <c r="Z163" i="5" s="1"/>
  <c r="W164" i="5"/>
  <c r="Z164" i="5" s="1"/>
  <c r="W165" i="5"/>
  <c r="Z165" i="5" s="1"/>
  <c r="W166" i="5"/>
  <c r="Z166" i="5" s="1"/>
  <c r="W167" i="5"/>
  <c r="Z167" i="5" s="1"/>
  <c r="W168" i="5"/>
  <c r="Z168" i="5" s="1"/>
  <c r="W169" i="5"/>
  <c r="Z169" i="5" s="1"/>
  <c r="W170" i="5"/>
  <c r="Z170" i="5" s="1"/>
  <c r="W171" i="5"/>
  <c r="Z171" i="5" s="1"/>
  <c r="W172" i="5"/>
  <c r="Z172" i="5" s="1"/>
  <c r="W173" i="5"/>
  <c r="Z173" i="5" s="1"/>
  <c r="W174" i="5"/>
  <c r="Z174" i="5" s="1"/>
  <c r="W175" i="5"/>
  <c r="Z175" i="5" s="1"/>
  <c r="W176" i="5"/>
  <c r="Z176" i="5" s="1"/>
  <c r="W177" i="5"/>
  <c r="Z177" i="5" s="1"/>
  <c r="W178" i="5"/>
  <c r="Z178" i="5" s="1"/>
  <c r="W179" i="5"/>
  <c r="Z179" i="5" s="1"/>
  <c r="W180" i="5"/>
  <c r="Z180" i="5" s="1"/>
  <c r="W181" i="5"/>
  <c r="Z181" i="5" s="1"/>
  <c r="W182" i="5"/>
  <c r="Z182" i="5" s="1"/>
  <c r="W183" i="5"/>
  <c r="Z183" i="5" s="1"/>
  <c r="W184" i="5"/>
  <c r="Z184" i="5" s="1"/>
  <c r="W185" i="5"/>
  <c r="Z185" i="5" s="1"/>
  <c r="W186" i="5"/>
  <c r="Z186" i="5" s="1"/>
  <c r="W187" i="5"/>
  <c r="Z187" i="5" s="1"/>
  <c r="W188" i="5"/>
  <c r="Z188" i="5" s="1"/>
  <c r="W189" i="5"/>
  <c r="Z189" i="5" s="1"/>
  <c r="W190" i="5"/>
  <c r="Z190" i="5" s="1"/>
  <c r="W191" i="5"/>
  <c r="Z191" i="5" s="1"/>
  <c r="W192" i="5"/>
  <c r="Z192" i="5" s="1"/>
  <c r="W193" i="5"/>
  <c r="Z193" i="5" s="1"/>
  <c r="W194" i="5"/>
  <c r="Z194" i="5" s="1"/>
  <c r="W195" i="5"/>
  <c r="Z195" i="5" s="1"/>
  <c r="W196" i="5"/>
  <c r="Z196" i="5" s="1"/>
  <c r="W197" i="5"/>
  <c r="Z197" i="5" s="1"/>
  <c r="W198" i="5"/>
  <c r="Z198" i="5" s="1"/>
  <c r="W199" i="5"/>
  <c r="Z199" i="5" s="1"/>
  <c r="W200" i="5"/>
  <c r="Z200" i="5" s="1"/>
  <c r="W201" i="5"/>
  <c r="Z201" i="5" s="1"/>
  <c r="W202" i="5"/>
  <c r="Z202" i="5" s="1"/>
  <c r="W203" i="5"/>
  <c r="Z203" i="5" s="1"/>
  <c r="W204" i="5"/>
  <c r="Z204" i="5" s="1"/>
  <c r="W205" i="5"/>
  <c r="Z205" i="5" s="1"/>
  <c r="W206" i="5"/>
  <c r="Z206" i="5" s="1"/>
  <c r="W207" i="5"/>
  <c r="Z207" i="5" s="1"/>
  <c r="W208" i="5"/>
  <c r="Z208" i="5" s="1"/>
  <c r="W209" i="5"/>
  <c r="Z209" i="5" s="1"/>
  <c r="W210" i="5"/>
  <c r="Z210" i="5" s="1"/>
  <c r="W211" i="5"/>
  <c r="Z211" i="5" s="1"/>
  <c r="W212" i="5"/>
  <c r="Z212" i="5" s="1"/>
  <c r="W213" i="5"/>
  <c r="Z213" i="5" s="1"/>
  <c r="W214" i="5"/>
  <c r="Z214" i="5" s="1"/>
  <c r="W215" i="5"/>
  <c r="Z215" i="5" s="1"/>
  <c r="W216" i="5"/>
  <c r="Z216" i="5" s="1"/>
  <c r="W217" i="5"/>
  <c r="Z217" i="5" s="1"/>
  <c r="W218" i="5"/>
  <c r="Z218" i="5" s="1"/>
  <c r="W219" i="5"/>
  <c r="Z219" i="5" s="1"/>
  <c r="W220" i="5"/>
  <c r="Z220" i="5" s="1"/>
  <c r="W221" i="5"/>
  <c r="Z221" i="5" s="1"/>
  <c r="W222" i="5"/>
  <c r="Z222" i="5" s="1"/>
  <c r="W223" i="5"/>
  <c r="Z223" i="5" s="1"/>
  <c r="W224" i="5"/>
  <c r="Z224" i="5" s="1"/>
  <c r="W225" i="5"/>
  <c r="Z225" i="5" s="1"/>
  <c r="W226" i="5"/>
  <c r="Z226" i="5" s="1"/>
  <c r="W227" i="5"/>
  <c r="Z227" i="5" s="1"/>
  <c r="W228" i="5"/>
  <c r="Z228" i="5" s="1"/>
  <c r="W229" i="5"/>
  <c r="Z229" i="5" s="1"/>
  <c r="W230" i="5"/>
  <c r="Z230" i="5" s="1"/>
  <c r="W231" i="5"/>
  <c r="Z231" i="5" s="1"/>
  <c r="W232" i="5"/>
  <c r="Z232" i="5" s="1"/>
  <c r="W233" i="5"/>
  <c r="Z233" i="5" s="1"/>
  <c r="W234" i="5"/>
  <c r="Z234" i="5" s="1"/>
  <c r="W235" i="5"/>
  <c r="Z235" i="5" s="1"/>
  <c r="W236" i="5"/>
  <c r="Z236" i="5" s="1"/>
  <c r="W237" i="5"/>
  <c r="Z237" i="5" s="1"/>
  <c r="W238" i="5"/>
  <c r="Z238" i="5" s="1"/>
  <c r="W239" i="5"/>
  <c r="Z239" i="5" s="1"/>
  <c r="W240" i="5"/>
  <c r="Z240" i="5" s="1"/>
  <c r="W241" i="5"/>
  <c r="Z241" i="5" s="1"/>
  <c r="W242" i="5"/>
  <c r="Z242" i="5" s="1"/>
  <c r="W243" i="5"/>
  <c r="Z243" i="5" s="1"/>
  <c r="W244" i="5"/>
  <c r="Z244" i="5" s="1"/>
  <c r="W245" i="5"/>
  <c r="Z245" i="5" s="1"/>
  <c r="W246" i="5"/>
  <c r="Z246" i="5" s="1"/>
  <c r="W247" i="5"/>
  <c r="Z247" i="5" s="1"/>
  <c r="W248" i="5"/>
  <c r="Z248" i="5" s="1"/>
  <c r="W249" i="5"/>
  <c r="Z249" i="5" s="1"/>
  <c r="W250" i="5"/>
  <c r="Z250" i="5" s="1"/>
  <c r="W251" i="5"/>
  <c r="Z251" i="5" s="1"/>
  <c r="W252" i="5"/>
  <c r="Z252" i="5" s="1"/>
  <c r="W253" i="5"/>
  <c r="Z253" i="5" s="1"/>
  <c r="W254" i="5"/>
  <c r="Z254" i="5" s="1"/>
  <c r="W255" i="5"/>
  <c r="Z255" i="5" s="1"/>
  <c r="W256" i="5"/>
  <c r="Z256" i="5" s="1"/>
  <c r="W258" i="5"/>
  <c r="Z258" i="5" s="1"/>
  <c r="X12" i="5"/>
  <c r="Y12" i="5" s="1"/>
  <c r="X13" i="5"/>
  <c r="Y13" i="5" s="1"/>
  <c r="X14" i="5"/>
  <c r="Y14" i="5" s="1"/>
  <c r="X15" i="5"/>
  <c r="Y15" i="5" s="1"/>
  <c r="X16" i="5"/>
  <c r="Y16" i="5" s="1"/>
  <c r="X17" i="5"/>
  <c r="Y17" i="5" s="1"/>
  <c r="X18" i="5"/>
  <c r="Y18" i="5" s="1"/>
  <c r="X19" i="5"/>
  <c r="Y19" i="5" s="1"/>
  <c r="X20" i="5"/>
  <c r="Y20" i="5" s="1"/>
  <c r="X21" i="5"/>
  <c r="Y21" i="5" s="1"/>
  <c r="X22" i="5"/>
  <c r="Y22" i="5" s="1"/>
  <c r="X23" i="5"/>
  <c r="Y23" i="5" s="1"/>
  <c r="X24" i="5"/>
  <c r="Y24" i="5" s="1"/>
  <c r="X25" i="5"/>
  <c r="Y25" i="5" s="1"/>
  <c r="X26" i="5"/>
  <c r="Y26" i="5" s="1"/>
  <c r="X27" i="5"/>
  <c r="Y27" i="5" s="1"/>
  <c r="X28" i="5"/>
  <c r="Y28" i="5" s="1"/>
  <c r="X29" i="5"/>
  <c r="Y29" i="5" s="1"/>
  <c r="X30" i="5"/>
  <c r="Y30" i="5" s="1"/>
  <c r="X31" i="5"/>
  <c r="Y31" i="5" s="1"/>
  <c r="X32" i="5"/>
  <c r="Y32" i="5" s="1"/>
  <c r="X33" i="5"/>
  <c r="Y33" i="5" s="1"/>
  <c r="X34" i="5"/>
  <c r="Y34" i="5" s="1"/>
  <c r="X35" i="5"/>
  <c r="Y35" i="5" s="1"/>
  <c r="X36" i="5"/>
  <c r="Y36" i="5" s="1"/>
  <c r="X37" i="5"/>
  <c r="Y37" i="5" s="1"/>
  <c r="X38" i="5"/>
  <c r="Y38" i="5" s="1"/>
  <c r="X39" i="5"/>
  <c r="Y39" i="5" s="1"/>
  <c r="X40" i="5"/>
  <c r="Y40" i="5" s="1"/>
  <c r="X41" i="5"/>
  <c r="Y41" i="5" s="1"/>
  <c r="X42" i="5"/>
  <c r="Y42" i="5" s="1"/>
  <c r="X43" i="5"/>
  <c r="Y43" i="5" s="1"/>
  <c r="X44" i="5"/>
  <c r="Y44" i="5" s="1"/>
  <c r="X45" i="5"/>
  <c r="Y45" i="5" s="1"/>
  <c r="X46" i="5"/>
  <c r="Y46" i="5" s="1"/>
  <c r="X47" i="5"/>
  <c r="Y47" i="5" s="1"/>
  <c r="X48" i="5"/>
  <c r="Y48" i="5" s="1"/>
  <c r="X49" i="5"/>
  <c r="Y49" i="5" s="1"/>
  <c r="X50" i="5"/>
  <c r="Y50" i="5" s="1"/>
  <c r="X51" i="5"/>
  <c r="Y51" i="5" s="1"/>
  <c r="X52" i="5"/>
  <c r="Y52" i="5" s="1"/>
  <c r="X53" i="5"/>
  <c r="Y53" i="5" s="1"/>
  <c r="X54" i="5"/>
  <c r="Y54" i="5" s="1"/>
  <c r="X55" i="5"/>
  <c r="Y55" i="5" s="1"/>
  <c r="X56" i="5"/>
  <c r="Y56" i="5" s="1"/>
  <c r="X57" i="5"/>
  <c r="Y57" i="5" s="1"/>
  <c r="X58" i="5"/>
  <c r="Y58" i="5" s="1"/>
  <c r="X59" i="5"/>
  <c r="Y59" i="5" s="1"/>
  <c r="X60" i="5"/>
  <c r="Y60" i="5" s="1"/>
  <c r="X61" i="5"/>
  <c r="Y61" i="5" s="1"/>
  <c r="X62" i="5"/>
  <c r="Y62" i="5" s="1"/>
  <c r="X63" i="5"/>
  <c r="Y63" i="5" s="1"/>
  <c r="X64" i="5"/>
  <c r="Y64" i="5" s="1"/>
  <c r="X65" i="5"/>
  <c r="Y65" i="5" s="1"/>
  <c r="X66" i="5"/>
  <c r="Y66" i="5" s="1"/>
  <c r="X67" i="5"/>
  <c r="Y67" i="5" s="1"/>
  <c r="X68" i="5"/>
  <c r="Y68" i="5" s="1"/>
  <c r="X69" i="5"/>
  <c r="Y69" i="5" s="1"/>
  <c r="X70" i="5"/>
  <c r="Y70" i="5" s="1"/>
  <c r="X71" i="5"/>
  <c r="Y71" i="5" s="1"/>
  <c r="X72" i="5"/>
  <c r="Y72" i="5" s="1"/>
  <c r="X73" i="5"/>
  <c r="Y73" i="5" s="1"/>
  <c r="X74" i="5"/>
  <c r="Y74" i="5" s="1"/>
  <c r="X75" i="5"/>
  <c r="Y75" i="5" s="1"/>
  <c r="X76" i="5"/>
  <c r="Y76" i="5" s="1"/>
  <c r="X77" i="5"/>
  <c r="Y77" i="5" s="1"/>
  <c r="X78" i="5"/>
  <c r="Y78" i="5" s="1"/>
  <c r="X79" i="5"/>
  <c r="Y79" i="5" s="1"/>
  <c r="X80" i="5"/>
  <c r="Y80" i="5" s="1"/>
  <c r="X81" i="5"/>
  <c r="Y81" i="5" s="1"/>
  <c r="X82" i="5"/>
  <c r="Y82" i="5" s="1"/>
  <c r="X83" i="5"/>
  <c r="Y83" i="5" s="1"/>
  <c r="X84" i="5"/>
  <c r="Y84" i="5" s="1"/>
  <c r="X85" i="5"/>
  <c r="Y85" i="5" s="1"/>
  <c r="X86" i="5"/>
  <c r="Y86" i="5" s="1"/>
  <c r="X87" i="5"/>
  <c r="Y87" i="5" s="1"/>
  <c r="X88" i="5"/>
  <c r="Y88" i="5" s="1"/>
  <c r="X89" i="5"/>
  <c r="Y89" i="5" s="1"/>
  <c r="X90" i="5"/>
  <c r="Y90" i="5" s="1"/>
  <c r="X91" i="5"/>
  <c r="Y91" i="5" s="1"/>
  <c r="X92" i="5"/>
  <c r="Y92" i="5" s="1"/>
  <c r="X93" i="5"/>
  <c r="Y93" i="5" s="1"/>
  <c r="X94" i="5"/>
  <c r="Y94" i="5" s="1"/>
  <c r="X95" i="5"/>
  <c r="Y95" i="5" s="1"/>
  <c r="X96" i="5"/>
  <c r="Y96" i="5" s="1"/>
  <c r="X97" i="5"/>
  <c r="Y97" i="5" s="1"/>
  <c r="X98" i="5"/>
  <c r="Y98" i="5" s="1"/>
  <c r="X99" i="5"/>
  <c r="Y99" i="5" s="1"/>
  <c r="X100" i="5"/>
  <c r="Y100" i="5" s="1"/>
  <c r="X101" i="5"/>
  <c r="Y101" i="5" s="1"/>
  <c r="X102" i="5"/>
  <c r="Y102" i="5" s="1"/>
  <c r="X103" i="5"/>
  <c r="Y103" i="5" s="1"/>
  <c r="X104" i="5"/>
  <c r="Y104" i="5" s="1"/>
  <c r="X105" i="5"/>
  <c r="Y105" i="5" s="1"/>
  <c r="X106" i="5"/>
  <c r="Y106" i="5" s="1"/>
  <c r="X107" i="5"/>
  <c r="Y107" i="5" s="1"/>
  <c r="X108" i="5"/>
  <c r="Y108" i="5" s="1"/>
  <c r="X109" i="5"/>
  <c r="Y109" i="5" s="1"/>
  <c r="X110" i="5"/>
  <c r="Y110" i="5" s="1"/>
  <c r="X111" i="5"/>
  <c r="Y111" i="5" s="1"/>
  <c r="X112" i="5"/>
  <c r="Y112" i="5" s="1"/>
  <c r="X113" i="5"/>
  <c r="Y113" i="5" s="1"/>
  <c r="X114" i="5"/>
  <c r="Y114" i="5" s="1"/>
  <c r="X115" i="5"/>
  <c r="Y115" i="5" s="1"/>
  <c r="X116" i="5"/>
  <c r="Y116" i="5" s="1"/>
  <c r="X117" i="5"/>
  <c r="Y117" i="5" s="1"/>
  <c r="X118" i="5"/>
  <c r="Y118" i="5" s="1"/>
  <c r="X119" i="5"/>
  <c r="Y119" i="5" s="1"/>
  <c r="X120" i="5"/>
  <c r="Y120" i="5" s="1"/>
  <c r="X121" i="5"/>
  <c r="Y121" i="5" s="1"/>
  <c r="X122" i="5"/>
  <c r="Y122" i="5" s="1"/>
  <c r="X123" i="5"/>
  <c r="Y123" i="5" s="1"/>
  <c r="X124" i="5"/>
  <c r="Y124" i="5" s="1"/>
  <c r="X125" i="5"/>
  <c r="Y125" i="5" s="1"/>
  <c r="X126" i="5"/>
  <c r="Y126" i="5" s="1"/>
  <c r="X127" i="5"/>
  <c r="Y127" i="5" s="1"/>
  <c r="X128" i="5"/>
  <c r="Y128" i="5" s="1"/>
  <c r="X129" i="5"/>
  <c r="Y129" i="5" s="1"/>
  <c r="X130" i="5"/>
  <c r="Y130" i="5" s="1"/>
  <c r="X131" i="5"/>
  <c r="Y131" i="5" s="1"/>
  <c r="X132" i="5"/>
  <c r="Y132" i="5" s="1"/>
  <c r="X133" i="5"/>
  <c r="Y133" i="5" s="1"/>
  <c r="X134" i="5"/>
  <c r="Y134" i="5" s="1"/>
  <c r="X135" i="5"/>
  <c r="Y135" i="5" s="1"/>
  <c r="X136" i="5"/>
  <c r="Y136" i="5" s="1"/>
  <c r="X137" i="5"/>
  <c r="Y137" i="5" s="1"/>
  <c r="X138" i="5"/>
  <c r="Y138" i="5" s="1"/>
  <c r="X139" i="5"/>
  <c r="Y139" i="5" s="1"/>
  <c r="X140" i="5"/>
  <c r="Y140" i="5" s="1"/>
  <c r="X141" i="5"/>
  <c r="Y141" i="5" s="1"/>
  <c r="X142" i="5"/>
  <c r="Y142" i="5" s="1"/>
  <c r="X143" i="5"/>
  <c r="Y143" i="5" s="1"/>
  <c r="X144" i="5"/>
  <c r="Y144" i="5" s="1"/>
  <c r="X147" i="5"/>
  <c r="Y147" i="5" s="1"/>
  <c r="X148" i="5"/>
  <c r="Y148" i="5" s="1"/>
  <c r="X149" i="5"/>
  <c r="Y149" i="5" s="1"/>
  <c r="X150" i="5"/>
  <c r="Y150" i="5" s="1"/>
  <c r="X151" i="5"/>
  <c r="Y151" i="5" s="1"/>
  <c r="X152" i="5"/>
  <c r="Y152" i="5" s="1"/>
  <c r="X153" i="5"/>
  <c r="Y153" i="5" s="1"/>
  <c r="X154" i="5"/>
  <c r="Y154" i="5" s="1"/>
  <c r="X155" i="5"/>
  <c r="Y155" i="5" s="1"/>
  <c r="X156" i="5"/>
  <c r="Y156" i="5" s="1"/>
  <c r="X157" i="5"/>
  <c r="Y157" i="5" s="1"/>
  <c r="X158" i="5"/>
  <c r="X159" i="5"/>
  <c r="Y159" i="5" s="1"/>
  <c r="X160" i="5"/>
  <c r="Y160" i="5" s="1"/>
  <c r="X161" i="5"/>
  <c r="Y161" i="5" s="1"/>
  <c r="X162" i="5"/>
  <c r="Y162" i="5" s="1"/>
  <c r="X163" i="5"/>
  <c r="Y163" i="5" s="1"/>
  <c r="X164" i="5"/>
  <c r="Y164" i="5" s="1"/>
  <c r="X165" i="5"/>
  <c r="Y165" i="5" s="1"/>
  <c r="X166" i="5"/>
  <c r="Y166" i="5" s="1"/>
  <c r="X167" i="5"/>
  <c r="Y167" i="5" s="1"/>
  <c r="X168" i="5"/>
  <c r="Y168" i="5" s="1"/>
  <c r="X169" i="5"/>
  <c r="Y169" i="5" s="1"/>
  <c r="X170" i="5"/>
  <c r="Y170" i="5" s="1"/>
  <c r="X171" i="5"/>
  <c r="Y171" i="5" s="1"/>
  <c r="X172" i="5"/>
  <c r="Y172" i="5" s="1"/>
  <c r="X173" i="5"/>
  <c r="Y173" i="5" s="1"/>
  <c r="X174" i="5"/>
  <c r="Y174" i="5" s="1"/>
  <c r="X175" i="5"/>
  <c r="Y175" i="5" s="1"/>
  <c r="X176" i="5"/>
  <c r="Y176" i="5" s="1"/>
  <c r="X177" i="5"/>
  <c r="Y177" i="5" s="1"/>
  <c r="X178" i="5"/>
  <c r="Y178" i="5" s="1"/>
  <c r="X179" i="5"/>
  <c r="Y179" i="5" s="1"/>
  <c r="X180" i="5"/>
  <c r="Y180" i="5" s="1"/>
  <c r="X181" i="5"/>
  <c r="Y181" i="5" s="1"/>
  <c r="X182" i="5"/>
  <c r="Y182" i="5" s="1"/>
  <c r="X183" i="5"/>
  <c r="Y183" i="5" s="1"/>
  <c r="X184" i="5"/>
  <c r="Y184" i="5" s="1"/>
  <c r="X185" i="5"/>
  <c r="Y185" i="5" s="1"/>
  <c r="X186" i="5"/>
  <c r="Y186" i="5" s="1"/>
  <c r="X187" i="5"/>
  <c r="Y187" i="5" s="1"/>
  <c r="X188" i="5"/>
  <c r="Y188" i="5" s="1"/>
  <c r="X189" i="5"/>
  <c r="Y189" i="5" s="1"/>
  <c r="X190" i="5"/>
  <c r="Y190" i="5" s="1"/>
  <c r="X191" i="5"/>
  <c r="Y191" i="5" s="1"/>
  <c r="X192" i="5"/>
  <c r="Y192" i="5" s="1"/>
  <c r="X193" i="5"/>
  <c r="Y193" i="5" s="1"/>
  <c r="X194" i="5"/>
  <c r="Y194" i="5" s="1"/>
  <c r="X195" i="5"/>
  <c r="Y195" i="5" s="1"/>
  <c r="X196" i="5"/>
  <c r="Y196" i="5" s="1"/>
  <c r="X197" i="5"/>
  <c r="Y197" i="5" s="1"/>
  <c r="X198" i="5"/>
  <c r="Y198" i="5" s="1"/>
  <c r="X199" i="5"/>
  <c r="Y199" i="5" s="1"/>
  <c r="X200" i="5"/>
  <c r="Y200" i="5" s="1"/>
  <c r="X201" i="5"/>
  <c r="Y201" i="5" s="1"/>
  <c r="X202" i="5"/>
  <c r="Y202" i="5" s="1"/>
  <c r="X203" i="5"/>
  <c r="Y203" i="5" s="1"/>
  <c r="X204" i="5"/>
  <c r="Y204" i="5" s="1"/>
  <c r="X205" i="5"/>
  <c r="Y205" i="5" s="1"/>
  <c r="X206" i="5"/>
  <c r="Y206" i="5" s="1"/>
  <c r="X207" i="5"/>
  <c r="Y207" i="5" s="1"/>
  <c r="X208" i="5"/>
  <c r="Y208" i="5" s="1"/>
  <c r="X209" i="5"/>
  <c r="Y209" i="5" s="1"/>
  <c r="X210" i="5"/>
  <c r="Y210" i="5" s="1"/>
  <c r="X211" i="5"/>
  <c r="Y211" i="5" s="1"/>
  <c r="X212" i="5"/>
  <c r="Y212" i="5" s="1"/>
  <c r="X213" i="5"/>
  <c r="Y213" i="5" s="1"/>
  <c r="X214" i="5"/>
  <c r="Y214" i="5" s="1"/>
  <c r="X215" i="5"/>
  <c r="Y215" i="5" s="1"/>
  <c r="X216" i="5"/>
  <c r="Y216" i="5" s="1"/>
  <c r="X217" i="5"/>
  <c r="Y217" i="5" s="1"/>
  <c r="X218" i="5"/>
  <c r="Y218" i="5" s="1"/>
  <c r="X219" i="5"/>
  <c r="Y219" i="5" s="1"/>
  <c r="X220" i="5"/>
  <c r="Y220" i="5" s="1"/>
  <c r="X221" i="5"/>
  <c r="Y221" i="5" s="1"/>
  <c r="X222" i="5"/>
  <c r="Y222" i="5" s="1"/>
  <c r="X223" i="5"/>
  <c r="Y223" i="5" s="1"/>
  <c r="X224" i="5"/>
  <c r="Y224" i="5" s="1"/>
  <c r="X225" i="5"/>
  <c r="Y225" i="5" s="1"/>
  <c r="X226" i="5"/>
  <c r="Y226" i="5" s="1"/>
  <c r="X227" i="5"/>
  <c r="Y227" i="5" s="1"/>
  <c r="X228" i="5"/>
  <c r="Y228" i="5" s="1"/>
  <c r="X229" i="5"/>
  <c r="Y229" i="5" s="1"/>
  <c r="X230" i="5"/>
  <c r="Y230" i="5" s="1"/>
  <c r="X231" i="5"/>
  <c r="Y231" i="5" s="1"/>
  <c r="X232" i="5"/>
  <c r="Y232" i="5" s="1"/>
  <c r="X233" i="5"/>
  <c r="Y233" i="5" s="1"/>
  <c r="X234" i="5"/>
  <c r="Y234" i="5" s="1"/>
  <c r="X235" i="5"/>
  <c r="Y235" i="5" s="1"/>
  <c r="X236" i="5"/>
  <c r="Y236" i="5" s="1"/>
  <c r="X237" i="5"/>
  <c r="Y237" i="5" s="1"/>
  <c r="X238" i="5"/>
  <c r="Y238" i="5" s="1"/>
  <c r="X239" i="5"/>
  <c r="Y239" i="5" s="1"/>
  <c r="X240" i="5"/>
  <c r="Y240" i="5" s="1"/>
  <c r="X241" i="5"/>
  <c r="Y241" i="5" s="1"/>
  <c r="X242" i="5"/>
  <c r="Y242" i="5" s="1"/>
  <c r="X243" i="5"/>
  <c r="Y243" i="5" s="1"/>
  <c r="X244" i="5"/>
  <c r="Y244" i="5" s="1"/>
  <c r="X245" i="5"/>
  <c r="Y245" i="5" s="1"/>
  <c r="X246" i="5"/>
  <c r="Y246" i="5" s="1"/>
  <c r="X247" i="5"/>
  <c r="Y247" i="5" s="1"/>
  <c r="X248" i="5"/>
  <c r="Y248" i="5" s="1"/>
  <c r="X249" i="5"/>
  <c r="Y249" i="5" s="1"/>
  <c r="X250" i="5"/>
  <c r="Y250" i="5" s="1"/>
  <c r="X251" i="5"/>
  <c r="Y251" i="5" s="1"/>
  <c r="X252" i="5"/>
  <c r="Y252" i="5" s="1"/>
  <c r="X253" i="5"/>
  <c r="Y253" i="5" s="1"/>
  <c r="X254" i="5"/>
  <c r="Y254" i="5" s="1"/>
  <c r="X255" i="5"/>
  <c r="Y255" i="5" s="1"/>
  <c r="X256" i="5"/>
  <c r="Y256" i="5" s="1"/>
  <c r="X257" i="5"/>
  <c r="Y257" i="5" s="1"/>
  <c r="X258" i="5"/>
  <c r="Y258" i="5" s="1"/>
  <c r="O95" i="6"/>
  <c r="O3" i="15"/>
  <c r="O6" i="15"/>
  <c r="O7" i="15"/>
  <c r="O11" i="15"/>
  <c r="O15" i="15"/>
  <c r="O16" i="15"/>
  <c r="O17" i="15"/>
  <c r="O18" i="15"/>
  <c r="O19" i="15"/>
  <c r="O20" i="15"/>
  <c r="O21" i="15"/>
  <c r="O22" i="15"/>
  <c r="O23" i="15"/>
  <c r="O24" i="15"/>
  <c r="O25" i="15"/>
  <c r="O26" i="15"/>
  <c r="O27" i="15"/>
  <c r="O28" i="15"/>
  <c r="O29" i="15"/>
  <c r="O30" i="15"/>
  <c r="O31" i="15"/>
  <c r="O32" i="15"/>
  <c r="O33" i="15"/>
  <c r="O34" i="15"/>
  <c r="O35" i="15"/>
  <c r="O36" i="15"/>
  <c r="O37" i="15"/>
  <c r="O38" i="15"/>
  <c r="O39" i="15"/>
  <c r="O40" i="15"/>
  <c r="O41" i="15"/>
  <c r="O42" i="15"/>
  <c r="O43" i="15"/>
  <c r="O44" i="15"/>
  <c r="O45" i="15"/>
  <c r="O46" i="15"/>
  <c r="O47" i="15"/>
  <c r="O48" i="15"/>
  <c r="O49" i="15"/>
  <c r="O50" i="15"/>
  <c r="O51" i="15"/>
  <c r="O52" i="15"/>
  <c r="O53" i="15"/>
  <c r="O54" i="15"/>
  <c r="O55" i="15"/>
  <c r="O56" i="15"/>
  <c r="O2" i="8"/>
  <c r="O3" i="8"/>
  <c r="O4" i="8"/>
  <c r="O5" i="8"/>
  <c r="O6" i="8"/>
  <c r="O7" i="8"/>
  <c r="O8" i="8"/>
  <c r="O9" i="8"/>
  <c r="O10" i="8"/>
  <c r="O11" i="8"/>
  <c r="O12" i="8"/>
  <c r="O13" i="8"/>
  <c r="O14"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P2" i="8"/>
  <c r="S2" i="8" s="1"/>
  <c r="P3" i="8"/>
  <c r="S3" i="8" s="1"/>
  <c r="P4" i="8"/>
  <c r="S4" i="8" s="1"/>
  <c r="P5" i="8"/>
  <c r="S5" i="8" s="1"/>
  <c r="P6" i="8"/>
  <c r="S6" i="8" s="1"/>
  <c r="P7" i="8"/>
  <c r="S7" i="8" s="1"/>
  <c r="P8" i="8"/>
  <c r="S8" i="8" s="1"/>
  <c r="P10" i="8"/>
  <c r="S10" i="8" s="1"/>
  <c r="P11" i="8"/>
  <c r="S11" i="8" s="1"/>
  <c r="P12" i="8"/>
  <c r="S12" i="8" s="1"/>
  <c r="P13" i="8"/>
  <c r="S13" i="8" s="1"/>
  <c r="P14" i="8"/>
  <c r="S14" i="8" s="1"/>
  <c r="P15" i="8"/>
  <c r="S15" i="8" s="1"/>
  <c r="P16" i="8"/>
  <c r="S16" i="8" s="1"/>
  <c r="P17" i="8"/>
  <c r="S17" i="8" s="1"/>
  <c r="P18" i="8"/>
  <c r="S18" i="8" s="1"/>
  <c r="P19" i="8"/>
  <c r="S19" i="8" s="1"/>
  <c r="P20" i="8"/>
  <c r="S20" i="8" s="1"/>
  <c r="P21" i="8"/>
  <c r="S21" i="8" s="1"/>
  <c r="P22" i="8"/>
  <c r="S22" i="8" s="1"/>
  <c r="P23" i="8"/>
  <c r="S23" i="8" s="1"/>
  <c r="P24" i="8"/>
  <c r="P25" i="8"/>
  <c r="S25" i="8" s="1"/>
  <c r="P26" i="8"/>
  <c r="S26" i="8" s="1"/>
  <c r="P27" i="8"/>
  <c r="S27" i="8" s="1"/>
  <c r="P28" i="8"/>
  <c r="S28" i="8" s="1"/>
  <c r="P29" i="8"/>
  <c r="S29" i="8" s="1"/>
  <c r="P30" i="8"/>
  <c r="S30" i="8" s="1"/>
  <c r="P31" i="8"/>
  <c r="S31" i="8" s="1"/>
  <c r="P32" i="8"/>
  <c r="S32" i="8" s="1"/>
  <c r="P33" i="8"/>
  <c r="S33" i="8" s="1"/>
  <c r="P34" i="8"/>
  <c r="S34" i="8" s="1"/>
  <c r="P35" i="8"/>
  <c r="S35" i="8" s="1"/>
  <c r="P36" i="8"/>
  <c r="S36" i="8" s="1"/>
  <c r="P37" i="8"/>
  <c r="S37" i="8" s="1"/>
  <c r="P38" i="8"/>
  <c r="S38" i="8" s="1"/>
  <c r="P39" i="8"/>
  <c r="S39" i="8" s="1"/>
  <c r="P40" i="8"/>
  <c r="S40" i="8" s="1"/>
  <c r="P41" i="8"/>
  <c r="S41" i="8" s="1"/>
  <c r="P42" i="8"/>
  <c r="S42" i="8" s="1"/>
  <c r="P43" i="8"/>
  <c r="S43" i="8" s="1"/>
  <c r="P44" i="8"/>
  <c r="S44" i="8" s="1"/>
  <c r="P45" i="8"/>
  <c r="S45" i="8" s="1"/>
  <c r="P46" i="8"/>
  <c r="S46" i="8" s="1"/>
  <c r="P47" i="8"/>
  <c r="S47" i="8" s="1"/>
  <c r="P48" i="8"/>
  <c r="S48" i="8" s="1"/>
  <c r="P49" i="8"/>
  <c r="S49" i="8" s="1"/>
  <c r="P50" i="8"/>
  <c r="S50" i="8" s="1"/>
  <c r="P51" i="8"/>
  <c r="S51" i="8" s="1"/>
  <c r="P53" i="8"/>
  <c r="S53" i="8" s="1"/>
  <c r="P54" i="8"/>
  <c r="S54" i="8" s="1"/>
  <c r="P55" i="8"/>
  <c r="S55" i="8" s="1"/>
  <c r="P56" i="8"/>
  <c r="S56" i="8" s="1"/>
  <c r="P57" i="8"/>
  <c r="S57" i="8" s="1"/>
  <c r="P58" i="8"/>
  <c r="S58" i="8" s="1"/>
  <c r="P59" i="8"/>
  <c r="S59" i="8" s="1"/>
  <c r="P60" i="8"/>
  <c r="S60" i="8" s="1"/>
  <c r="P61" i="8"/>
  <c r="S61" i="8" s="1"/>
  <c r="P62" i="8"/>
  <c r="S62" i="8" s="1"/>
  <c r="P63" i="8"/>
  <c r="S63" i="8" s="1"/>
  <c r="P64" i="8"/>
  <c r="S64" i="8" s="1"/>
  <c r="P65" i="8"/>
  <c r="S65" i="8" s="1"/>
  <c r="P66" i="8"/>
  <c r="S66" i="8" s="1"/>
  <c r="P67" i="8"/>
  <c r="S67" i="8" s="1"/>
  <c r="P68" i="8"/>
  <c r="S68" i="8" s="1"/>
  <c r="P69" i="8"/>
  <c r="S69" i="8" s="1"/>
  <c r="P70" i="8"/>
  <c r="S70" i="8" s="1"/>
  <c r="P71" i="8"/>
  <c r="S71" i="8" s="1"/>
  <c r="P72" i="8"/>
  <c r="S72" i="8" s="1"/>
  <c r="P73" i="8"/>
  <c r="S73" i="8" s="1"/>
  <c r="P74" i="8"/>
  <c r="S74" i="8" s="1"/>
  <c r="P75" i="8"/>
  <c r="S75" i="8" s="1"/>
  <c r="P76" i="8"/>
  <c r="S76" i="8" s="1"/>
  <c r="P77" i="8"/>
  <c r="S77" i="8" s="1"/>
  <c r="P78" i="8"/>
  <c r="S78" i="8" s="1"/>
  <c r="P79" i="8"/>
  <c r="S79" i="8" s="1"/>
  <c r="P80" i="8"/>
  <c r="S80" i="8" s="1"/>
  <c r="P81" i="8"/>
  <c r="S81" i="8" s="1"/>
  <c r="P82" i="8"/>
  <c r="S82" i="8" s="1"/>
  <c r="P83" i="8"/>
  <c r="S83" i="8" s="1"/>
  <c r="P84" i="8"/>
  <c r="S84" i="8" s="1"/>
  <c r="P85" i="8"/>
  <c r="S85" i="8" s="1"/>
  <c r="P86" i="8"/>
  <c r="S86" i="8" s="1"/>
  <c r="P87" i="8"/>
  <c r="S87" i="8" s="1"/>
  <c r="P88" i="8"/>
  <c r="S88" i="8" s="1"/>
  <c r="P89" i="8"/>
  <c r="S89" i="8" s="1"/>
  <c r="P90" i="8"/>
  <c r="S90" i="8" s="1"/>
  <c r="P91" i="8"/>
  <c r="S91" i="8" s="1"/>
  <c r="P92" i="8"/>
  <c r="S92" i="8" s="1"/>
  <c r="P93" i="8"/>
  <c r="S93" i="8" s="1"/>
  <c r="P94" i="8"/>
  <c r="S94" i="8" s="1"/>
  <c r="P95" i="8"/>
  <c r="S95" i="8" s="1"/>
  <c r="P96" i="8"/>
  <c r="S96" i="8" s="1"/>
  <c r="P97" i="8"/>
  <c r="S97" i="8" s="1"/>
  <c r="P98" i="8"/>
  <c r="S98" i="8" s="1"/>
  <c r="P99" i="8"/>
  <c r="S99" i="8" s="1"/>
  <c r="P100" i="8"/>
  <c r="S100" i="8" s="1"/>
  <c r="P101" i="8"/>
  <c r="S101" i="8" s="1"/>
  <c r="P102" i="8"/>
  <c r="S102" i="8" s="1"/>
  <c r="P103" i="8"/>
  <c r="S103" i="8" s="1"/>
  <c r="P104" i="8"/>
  <c r="S104" i="8" s="1"/>
  <c r="P105" i="8"/>
  <c r="S105" i="8" s="1"/>
  <c r="P106" i="8"/>
  <c r="S106" i="8" s="1"/>
  <c r="P107" i="8"/>
  <c r="S107" i="8" s="1"/>
  <c r="P108" i="8"/>
  <c r="S108" i="8" s="1"/>
  <c r="P109" i="8"/>
  <c r="S109" i="8" s="1"/>
  <c r="P110" i="8"/>
  <c r="S110" i="8" s="1"/>
  <c r="P111" i="8"/>
  <c r="S111" i="8" s="1"/>
  <c r="P112" i="8"/>
  <c r="S112" i="8" s="1"/>
  <c r="P113" i="8"/>
  <c r="S113" i="8" s="1"/>
  <c r="P114" i="8"/>
  <c r="S114" i="8" s="1"/>
  <c r="P115" i="8"/>
  <c r="S115" i="8" s="1"/>
  <c r="Q2" i="8"/>
  <c r="R2" i="8" s="1"/>
  <c r="Q3" i="8"/>
  <c r="R3" i="8" s="1"/>
  <c r="Q4" i="8"/>
  <c r="R4" i="8" s="1"/>
  <c r="Q5" i="8"/>
  <c r="R5" i="8" s="1"/>
  <c r="Q6" i="8"/>
  <c r="R6" i="8" s="1"/>
  <c r="Q7" i="8"/>
  <c r="R7" i="8" s="1"/>
  <c r="Q8" i="8"/>
  <c r="R8" i="8" s="1"/>
  <c r="Q10" i="8"/>
  <c r="R10" i="8" s="1"/>
  <c r="Q11" i="8"/>
  <c r="R11" i="8" s="1"/>
  <c r="Q12" i="8"/>
  <c r="R12" i="8" s="1"/>
  <c r="Q13" i="8"/>
  <c r="R13" i="8" s="1"/>
  <c r="Q14" i="8"/>
  <c r="R14" i="8" s="1"/>
  <c r="Q15" i="8"/>
  <c r="R15" i="8" s="1"/>
  <c r="Q16" i="8"/>
  <c r="R16" i="8" s="1"/>
  <c r="Q17" i="8"/>
  <c r="R17" i="8" s="1"/>
  <c r="Q18" i="8"/>
  <c r="R18" i="8" s="1"/>
  <c r="Q19" i="8"/>
  <c r="R19" i="8" s="1"/>
  <c r="Q20" i="8"/>
  <c r="R20" i="8" s="1"/>
  <c r="Q21" i="8"/>
  <c r="R21" i="8" s="1"/>
  <c r="Q22" i="8"/>
  <c r="R22" i="8" s="1"/>
  <c r="Q23" i="8"/>
  <c r="R23" i="8" s="1"/>
  <c r="Q24" i="8"/>
  <c r="Q25" i="8"/>
  <c r="R25" i="8" s="1"/>
  <c r="Q26" i="8"/>
  <c r="R26" i="8" s="1"/>
  <c r="Q27" i="8"/>
  <c r="R27" i="8" s="1"/>
  <c r="Q28" i="8"/>
  <c r="R28" i="8" s="1"/>
  <c r="Q29" i="8"/>
  <c r="R29" i="8" s="1"/>
  <c r="Q30" i="8"/>
  <c r="R30" i="8" s="1"/>
  <c r="Q31" i="8"/>
  <c r="R31" i="8" s="1"/>
  <c r="Q32" i="8"/>
  <c r="R32" i="8" s="1"/>
  <c r="Q33" i="8"/>
  <c r="R33" i="8" s="1"/>
  <c r="Q34" i="8"/>
  <c r="R34" i="8" s="1"/>
  <c r="Q35" i="8"/>
  <c r="R35" i="8" s="1"/>
  <c r="Q36" i="8"/>
  <c r="R36" i="8" s="1"/>
  <c r="Q37" i="8"/>
  <c r="R37" i="8" s="1"/>
  <c r="Q38" i="8"/>
  <c r="R38" i="8" s="1"/>
  <c r="Q39" i="8"/>
  <c r="R39" i="8" s="1"/>
  <c r="Q40" i="8"/>
  <c r="R40" i="8" s="1"/>
  <c r="Q41" i="8"/>
  <c r="R41" i="8" s="1"/>
  <c r="Q42" i="8"/>
  <c r="R42" i="8" s="1"/>
  <c r="Q43" i="8"/>
  <c r="R43" i="8" s="1"/>
  <c r="Q44" i="8"/>
  <c r="R44" i="8" s="1"/>
  <c r="Q45" i="8"/>
  <c r="R45" i="8" s="1"/>
  <c r="Q46" i="8"/>
  <c r="R46" i="8" s="1"/>
  <c r="Q47" i="8"/>
  <c r="R47" i="8" s="1"/>
  <c r="Q48" i="8"/>
  <c r="R48" i="8" s="1"/>
  <c r="Q49" i="8"/>
  <c r="R49" i="8" s="1"/>
  <c r="Q50" i="8"/>
  <c r="R50" i="8" s="1"/>
  <c r="Q51" i="8"/>
  <c r="R51" i="8" s="1"/>
  <c r="Q53" i="8"/>
  <c r="R53" i="8" s="1"/>
  <c r="Q54" i="8"/>
  <c r="R54" i="8" s="1"/>
  <c r="Q55" i="8"/>
  <c r="R55" i="8" s="1"/>
  <c r="Q56" i="8"/>
  <c r="R56" i="8" s="1"/>
  <c r="Q57" i="8"/>
  <c r="R57" i="8" s="1"/>
  <c r="Q58" i="8"/>
  <c r="R58" i="8" s="1"/>
  <c r="Q59" i="8"/>
  <c r="R59" i="8" s="1"/>
  <c r="Q60" i="8"/>
  <c r="R60" i="8" s="1"/>
  <c r="Q61" i="8"/>
  <c r="R61" i="8" s="1"/>
  <c r="Q62" i="8"/>
  <c r="R62" i="8" s="1"/>
  <c r="Q63" i="8"/>
  <c r="R63" i="8" s="1"/>
  <c r="Q64" i="8"/>
  <c r="R64" i="8" s="1"/>
  <c r="Q65" i="8"/>
  <c r="R65" i="8" s="1"/>
  <c r="Q66" i="8"/>
  <c r="R66" i="8" s="1"/>
  <c r="Q67" i="8"/>
  <c r="R67" i="8" s="1"/>
  <c r="Q68" i="8"/>
  <c r="R68" i="8" s="1"/>
  <c r="Q69" i="8"/>
  <c r="R69" i="8" s="1"/>
  <c r="Q70" i="8"/>
  <c r="R70" i="8" s="1"/>
  <c r="Q71" i="8"/>
  <c r="R71" i="8" s="1"/>
  <c r="Q72" i="8"/>
  <c r="R72" i="8" s="1"/>
  <c r="Q73" i="8"/>
  <c r="R73" i="8" s="1"/>
  <c r="Q74" i="8"/>
  <c r="R74" i="8" s="1"/>
  <c r="Q75" i="8"/>
  <c r="R75" i="8" s="1"/>
  <c r="Q76" i="8"/>
  <c r="R76" i="8" s="1"/>
  <c r="Q77" i="8"/>
  <c r="R77" i="8" s="1"/>
  <c r="Q78" i="8"/>
  <c r="R78" i="8" s="1"/>
  <c r="Q79" i="8"/>
  <c r="R79" i="8" s="1"/>
  <c r="Q80" i="8"/>
  <c r="R80" i="8" s="1"/>
  <c r="Q81" i="8"/>
  <c r="R81" i="8" s="1"/>
  <c r="Q82" i="8"/>
  <c r="R82" i="8" s="1"/>
  <c r="Q83" i="8"/>
  <c r="R83" i="8" s="1"/>
  <c r="Q84" i="8"/>
  <c r="R84" i="8" s="1"/>
  <c r="Q85" i="8"/>
  <c r="R85" i="8" s="1"/>
  <c r="Q86" i="8"/>
  <c r="R86" i="8" s="1"/>
  <c r="Q87" i="8"/>
  <c r="R87" i="8" s="1"/>
  <c r="Q88" i="8"/>
  <c r="R88" i="8" s="1"/>
  <c r="Q89" i="8"/>
  <c r="R89" i="8" s="1"/>
  <c r="Q90" i="8"/>
  <c r="R90" i="8" s="1"/>
  <c r="Q91" i="8"/>
  <c r="R91" i="8" s="1"/>
  <c r="Q92" i="8"/>
  <c r="R92" i="8" s="1"/>
  <c r="Q93" i="8"/>
  <c r="R93" i="8" s="1"/>
  <c r="Q94" i="8"/>
  <c r="R94" i="8" s="1"/>
  <c r="Q95" i="8"/>
  <c r="R95" i="8" s="1"/>
  <c r="Q96" i="8"/>
  <c r="R96" i="8" s="1"/>
  <c r="Q97" i="8"/>
  <c r="R97" i="8" s="1"/>
  <c r="Q98" i="8"/>
  <c r="R98" i="8" s="1"/>
  <c r="Q99" i="8"/>
  <c r="R99" i="8" s="1"/>
  <c r="Q100" i="8"/>
  <c r="R100" i="8" s="1"/>
  <c r="Q101" i="8"/>
  <c r="R101" i="8" s="1"/>
  <c r="Q102" i="8"/>
  <c r="R102" i="8" s="1"/>
  <c r="Q103" i="8"/>
  <c r="R103" i="8" s="1"/>
  <c r="Q104" i="8"/>
  <c r="R104" i="8" s="1"/>
  <c r="Q105" i="8"/>
  <c r="R105" i="8" s="1"/>
  <c r="Q106" i="8"/>
  <c r="R106" i="8" s="1"/>
  <c r="Q107" i="8"/>
  <c r="R107" i="8" s="1"/>
  <c r="Q108" i="8"/>
  <c r="R108" i="8" s="1"/>
  <c r="Q109" i="8"/>
  <c r="R109" i="8" s="1"/>
  <c r="Q110" i="8"/>
  <c r="R110" i="8" s="1"/>
  <c r="Q111" i="8"/>
  <c r="R111" i="8" s="1"/>
  <c r="Q112" i="8"/>
  <c r="R112" i="8" s="1"/>
  <c r="Q113" i="8"/>
  <c r="R113" i="8" s="1"/>
  <c r="Q114" i="8"/>
  <c r="R114" i="8" s="1"/>
  <c r="Q115" i="8"/>
  <c r="R115" i="8" s="1"/>
  <c r="P4" i="3"/>
  <c r="P5" i="3"/>
  <c r="P6" i="3"/>
  <c r="P2" i="17"/>
  <c r="S2" i="17" s="1"/>
  <c r="P3" i="17"/>
  <c r="S3" i="17" s="1"/>
  <c r="P4" i="17"/>
  <c r="S4" i="17" s="1"/>
  <c r="P5" i="17"/>
  <c r="S5" i="17" s="1"/>
  <c r="P6" i="17"/>
  <c r="S6" i="17" s="1"/>
  <c r="P7" i="17"/>
  <c r="S7" i="17" s="1"/>
  <c r="P8" i="17"/>
  <c r="S8" i="17" s="1"/>
  <c r="P9" i="17"/>
  <c r="S9" i="17" s="1"/>
  <c r="P10" i="17"/>
  <c r="S10" i="17" s="1"/>
  <c r="P11" i="17"/>
  <c r="S11" i="17" s="1"/>
  <c r="P12" i="17"/>
  <c r="S12" i="17" s="1"/>
  <c r="P13" i="17"/>
  <c r="S13" i="17" s="1"/>
  <c r="P14" i="17"/>
  <c r="S14" i="17" s="1"/>
  <c r="P15" i="17"/>
  <c r="S15" i="17" s="1"/>
  <c r="P16" i="17"/>
  <c r="S16" i="17" s="1"/>
  <c r="P17" i="17"/>
  <c r="S17" i="17" s="1"/>
  <c r="P18" i="17"/>
  <c r="S18" i="17" s="1"/>
  <c r="P19" i="17"/>
  <c r="S19" i="17" s="1"/>
  <c r="P20" i="17"/>
  <c r="S20" i="17" s="1"/>
  <c r="P21" i="17"/>
  <c r="S21" i="17" s="1"/>
  <c r="P22" i="17"/>
  <c r="S22" i="17" s="1"/>
  <c r="P23" i="17"/>
  <c r="S23" i="17" s="1"/>
  <c r="P24" i="17"/>
  <c r="S24" i="17" s="1"/>
  <c r="P25" i="17"/>
  <c r="S25" i="17" s="1"/>
  <c r="P26" i="17"/>
  <c r="S26" i="17" s="1"/>
  <c r="P27" i="17"/>
  <c r="S27" i="17" s="1"/>
  <c r="P29" i="17"/>
  <c r="S29" i="17" s="1"/>
  <c r="P31" i="17"/>
  <c r="P32" i="17"/>
  <c r="S32" i="17" s="1"/>
  <c r="P33" i="17"/>
  <c r="S33" i="17" s="1"/>
  <c r="Q2" i="17"/>
  <c r="R2" i="17" s="1"/>
  <c r="Q3" i="17"/>
  <c r="R3" i="17" s="1"/>
  <c r="Q4" i="17"/>
  <c r="R4" i="17" s="1"/>
  <c r="Q5" i="17"/>
  <c r="R5" i="17" s="1"/>
  <c r="Q6" i="17"/>
  <c r="R6" i="17" s="1"/>
  <c r="Q7" i="17"/>
  <c r="R7" i="17" s="1"/>
  <c r="Q8" i="17"/>
  <c r="R8" i="17" s="1"/>
  <c r="Q9" i="17"/>
  <c r="R9" i="17" s="1"/>
  <c r="Q10" i="17"/>
  <c r="R10" i="17" s="1"/>
  <c r="Q11" i="17"/>
  <c r="R11" i="17" s="1"/>
  <c r="Q12" i="17"/>
  <c r="R12" i="17" s="1"/>
  <c r="Q13" i="17"/>
  <c r="R13" i="17" s="1"/>
  <c r="Q14" i="17"/>
  <c r="R14" i="17" s="1"/>
  <c r="Q15" i="17"/>
  <c r="R15" i="17" s="1"/>
  <c r="Q16" i="17"/>
  <c r="R16" i="17" s="1"/>
  <c r="Q17" i="17"/>
  <c r="R17" i="17" s="1"/>
  <c r="Q18" i="17"/>
  <c r="R18" i="17" s="1"/>
  <c r="Q19" i="17"/>
  <c r="R19" i="17" s="1"/>
  <c r="Q20" i="17"/>
  <c r="R20" i="17" s="1"/>
  <c r="Q21" i="17"/>
  <c r="R21" i="17" s="1"/>
  <c r="Q22" i="17"/>
  <c r="R22" i="17" s="1"/>
  <c r="Q23" i="17"/>
  <c r="R23" i="17" s="1"/>
  <c r="Q24" i="17"/>
  <c r="R24" i="17" s="1"/>
  <c r="Q25" i="17"/>
  <c r="R25" i="17" s="1"/>
  <c r="Q26" i="17"/>
  <c r="R26" i="17" s="1"/>
  <c r="Q27" i="17"/>
  <c r="R27" i="17" s="1"/>
  <c r="Q29" i="17"/>
  <c r="R29" i="17" s="1"/>
  <c r="Q31" i="17"/>
  <c r="Q32" i="17"/>
  <c r="R32" i="17" s="1"/>
  <c r="Q33" i="17"/>
  <c r="R33" i="17" s="1"/>
  <c r="V2" i="17"/>
  <c r="V3" i="17"/>
  <c r="V4" i="17"/>
  <c r="V5" i="17"/>
  <c r="V6" i="17"/>
  <c r="V7" i="17"/>
  <c r="V8" i="17"/>
  <c r="V9" i="17"/>
  <c r="V10" i="17"/>
  <c r="V11" i="17"/>
  <c r="V12" i="17"/>
  <c r="V13" i="17"/>
  <c r="V14" i="17"/>
  <c r="V15" i="17"/>
  <c r="V16" i="17"/>
  <c r="V17" i="17"/>
  <c r="V18" i="17"/>
  <c r="V19" i="17"/>
  <c r="V20" i="17"/>
  <c r="V21" i="17"/>
  <c r="V22" i="17"/>
  <c r="V23" i="17"/>
  <c r="V24" i="17"/>
  <c r="V25" i="17"/>
  <c r="V26" i="17"/>
  <c r="V27" i="17"/>
  <c r="V29" i="17"/>
  <c r="V31" i="17"/>
  <c r="V32" i="17"/>
  <c r="V33" i="17"/>
  <c r="W2" i="17"/>
  <c r="Z2" i="17" s="1"/>
  <c r="W3" i="17"/>
  <c r="Z3" i="17" s="1"/>
  <c r="W4" i="17"/>
  <c r="Z4" i="17" s="1"/>
  <c r="W5" i="17"/>
  <c r="Z5" i="17" s="1"/>
  <c r="W6" i="17"/>
  <c r="Z6" i="17" s="1"/>
  <c r="W7" i="17"/>
  <c r="Z7" i="17" s="1"/>
  <c r="W8" i="17"/>
  <c r="Z8" i="17" s="1"/>
  <c r="W9" i="17"/>
  <c r="Z9" i="17" s="1"/>
  <c r="W10" i="17"/>
  <c r="Z10" i="17" s="1"/>
  <c r="W11" i="17"/>
  <c r="Z11" i="17" s="1"/>
  <c r="W12" i="17"/>
  <c r="Z12" i="17" s="1"/>
  <c r="W13" i="17"/>
  <c r="Z13" i="17" s="1"/>
  <c r="W14" i="17"/>
  <c r="Z14" i="17" s="1"/>
  <c r="W15" i="17"/>
  <c r="Z15" i="17" s="1"/>
  <c r="W16" i="17"/>
  <c r="Z16" i="17" s="1"/>
  <c r="W17" i="17"/>
  <c r="Z17" i="17" s="1"/>
  <c r="W18" i="17"/>
  <c r="Z18" i="17" s="1"/>
  <c r="W19" i="17"/>
  <c r="Z19" i="17" s="1"/>
  <c r="W20" i="17"/>
  <c r="Z20" i="17" s="1"/>
  <c r="W21" i="17"/>
  <c r="Z21" i="17" s="1"/>
  <c r="W22" i="17"/>
  <c r="Z22" i="17" s="1"/>
  <c r="W23" i="17"/>
  <c r="Z23" i="17" s="1"/>
  <c r="W24" i="17"/>
  <c r="Z24" i="17" s="1"/>
  <c r="W25" i="17"/>
  <c r="Z25" i="17" s="1"/>
  <c r="W26" i="17"/>
  <c r="Z26" i="17" s="1"/>
  <c r="W27" i="17"/>
  <c r="Z27" i="17" s="1"/>
  <c r="W29" i="17"/>
  <c r="Z29" i="17" s="1"/>
  <c r="W31" i="17"/>
  <c r="Z31" i="17" s="1"/>
  <c r="W32" i="17"/>
  <c r="Z32" i="17" s="1"/>
  <c r="W33" i="17"/>
  <c r="Z33" i="17" s="1"/>
  <c r="Q16" i="15"/>
  <c r="R16" i="15" s="1"/>
  <c r="Q17" i="15"/>
  <c r="R17" i="15" s="1"/>
  <c r="Q18" i="15"/>
  <c r="R18" i="15" s="1"/>
  <c r="Q19" i="15"/>
  <c r="R19" i="15" s="1"/>
  <c r="Q20" i="15"/>
  <c r="R20" i="15" s="1"/>
  <c r="Q21" i="15"/>
  <c r="R21" i="15" s="1"/>
  <c r="Q24" i="15"/>
  <c r="R24" i="15" s="1"/>
  <c r="Q25" i="15"/>
  <c r="R25" i="15" s="1"/>
  <c r="Q26" i="15"/>
  <c r="Q27" i="15"/>
  <c r="R27" i="15" s="1"/>
  <c r="Q28" i="15"/>
  <c r="R28" i="15" s="1"/>
  <c r="Q29" i="15"/>
  <c r="R29" i="15" s="1"/>
  <c r="Q30" i="15"/>
  <c r="R30" i="15" s="1"/>
  <c r="Q31" i="15"/>
  <c r="R31" i="15" s="1"/>
  <c r="Q32" i="15"/>
  <c r="R32" i="15" s="1"/>
  <c r="Q33" i="15"/>
  <c r="R33" i="15" s="1"/>
  <c r="Q34" i="15"/>
  <c r="R34" i="15" s="1"/>
  <c r="Q35" i="15"/>
  <c r="R35" i="15" s="1"/>
  <c r="Q36" i="15"/>
  <c r="R36" i="15" s="1"/>
  <c r="Q37" i="15"/>
  <c r="R37" i="15" s="1"/>
  <c r="Q38" i="15"/>
  <c r="R38" i="15" s="1"/>
  <c r="Q39" i="15"/>
  <c r="R39" i="15" s="1"/>
  <c r="Q40" i="15"/>
  <c r="R40" i="15" s="1"/>
  <c r="Q41" i="15"/>
  <c r="R41" i="15" s="1"/>
  <c r="Q42" i="15"/>
  <c r="R42" i="15" s="1"/>
  <c r="Q43" i="15"/>
  <c r="R43" i="15" s="1"/>
  <c r="Q44" i="15"/>
  <c r="R44" i="15" s="1"/>
  <c r="Q45" i="15"/>
  <c r="R45" i="15" s="1"/>
  <c r="Q46" i="15"/>
  <c r="R46" i="15" s="1"/>
  <c r="Q47" i="15"/>
  <c r="R47" i="15" s="1"/>
  <c r="Q48" i="15"/>
  <c r="R48" i="15" s="1"/>
  <c r="Q49" i="15"/>
  <c r="R49" i="15" s="1"/>
  <c r="Q50" i="15"/>
  <c r="R50" i="15" s="1"/>
  <c r="Q51" i="15"/>
  <c r="R51" i="15" s="1"/>
  <c r="Q52" i="15"/>
  <c r="R52" i="15" s="1"/>
  <c r="Q53" i="15"/>
  <c r="R53" i="15" s="1"/>
  <c r="Q54" i="15"/>
  <c r="R54" i="15" s="1"/>
  <c r="Q55" i="15"/>
  <c r="R55" i="15" s="1"/>
  <c r="Q56" i="15"/>
  <c r="R56" i="15" s="1"/>
  <c r="V16" i="15"/>
  <c r="V17" i="15"/>
  <c r="V18" i="15"/>
  <c r="V19" i="15"/>
  <c r="V20" i="15"/>
  <c r="V21" i="15"/>
  <c r="V24" i="15"/>
  <c r="V25" i="15"/>
  <c r="V26" i="15"/>
  <c r="V27" i="15"/>
  <c r="V28" i="15"/>
  <c r="V29" i="15"/>
  <c r="V30" i="15"/>
  <c r="V31" i="15"/>
  <c r="V32" i="15"/>
  <c r="V33" i="15"/>
  <c r="V34" i="15"/>
  <c r="V35" i="15"/>
  <c r="V36" i="15"/>
  <c r="V37" i="15"/>
  <c r="V38" i="15"/>
  <c r="V39" i="15"/>
  <c r="V40" i="15"/>
  <c r="V41" i="15"/>
  <c r="V42" i="15"/>
  <c r="V43" i="15"/>
  <c r="V44" i="15"/>
  <c r="V45" i="15"/>
  <c r="V46" i="15"/>
  <c r="V47" i="15"/>
  <c r="V48" i="15"/>
  <c r="V49" i="15"/>
  <c r="V50" i="15"/>
  <c r="V51" i="15"/>
  <c r="V52" i="15"/>
  <c r="V53" i="15"/>
  <c r="V54" i="15"/>
  <c r="V55" i="15"/>
  <c r="V56" i="15"/>
  <c r="W16" i="15"/>
  <c r="Z16" i="15" s="1"/>
  <c r="W17" i="15"/>
  <c r="Z17" i="15" s="1"/>
  <c r="W18" i="15"/>
  <c r="Z18" i="15" s="1"/>
  <c r="W19" i="15"/>
  <c r="Z19" i="15" s="1"/>
  <c r="W20" i="15"/>
  <c r="Z20" i="15" s="1"/>
  <c r="W21" i="15"/>
  <c r="Z21" i="15" s="1"/>
  <c r="W24" i="15"/>
  <c r="Z24" i="15" s="1"/>
  <c r="W25" i="15"/>
  <c r="Z25" i="15" s="1"/>
  <c r="W26" i="15"/>
  <c r="W27" i="15"/>
  <c r="Z27" i="15" s="1"/>
  <c r="W28" i="15"/>
  <c r="Z28" i="15" s="1"/>
  <c r="W29" i="15"/>
  <c r="Z29" i="15" s="1"/>
  <c r="W30" i="15"/>
  <c r="Z30" i="15" s="1"/>
  <c r="W31" i="15"/>
  <c r="Z31" i="15" s="1"/>
  <c r="W32" i="15"/>
  <c r="Z32" i="15" s="1"/>
  <c r="W33" i="15"/>
  <c r="Z33" i="15" s="1"/>
  <c r="W34" i="15"/>
  <c r="Z34" i="15" s="1"/>
  <c r="W35" i="15"/>
  <c r="Z35" i="15" s="1"/>
  <c r="W36" i="15"/>
  <c r="Z36" i="15" s="1"/>
  <c r="W37" i="15"/>
  <c r="Z37" i="15" s="1"/>
  <c r="W38" i="15"/>
  <c r="Z38" i="15" s="1"/>
  <c r="W39" i="15"/>
  <c r="Z39" i="15" s="1"/>
  <c r="W40" i="15"/>
  <c r="Z40" i="15" s="1"/>
  <c r="W41" i="15"/>
  <c r="Z41" i="15" s="1"/>
  <c r="W42" i="15"/>
  <c r="Z42" i="15" s="1"/>
  <c r="W43" i="15"/>
  <c r="Z43" i="15" s="1"/>
  <c r="W44" i="15"/>
  <c r="Z44" i="15" s="1"/>
  <c r="W45" i="15"/>
  <c r="Z45" i="15" s="1"/>
  <c r="W46" i="15"/>
  <c r="Z46" i="15" s="1"/>
  <c r="W47" i="15"/>
  <c r="Z47" i="15" s="1"/>
  <c r="W48" i="15"/>
  <c r="Z48" i="15" s="1"/>
  <c r="W49" i="15"/>
  <c r="Z49" i="15" s="1"/>
  <c r="W50" i="15"/>
  <c r="Z50" i="15" s="1"/>
  <c r="W51" i="15"/>
  <c r="Z51" i="15" s="1"/>
  <c r="W52" i="15"/>
  <c r="Z52" i="15" s="1"/>
  <c r="W53" i="15"/>
  <c r="Z53" i="15" s="1"/>
  <c r="W54" i="15"/>
  <c r="Z54" i="15" s="1"/>
  <c r="W55" i="15"/>
  <c r="Z55" i="15" s="1"/>
  <c r="W56" i="15"/>
  <c r="Z56" i="15" s="1"/>
  <c r="X16" i="15"/>
  <c r="Y16" i="15" s="1"/>
  <c r="X17" i="15"/>
  <c r="Y17" i="15" s="1"/>
  <c r="X18" i="15"/>
  <c r="Y18" i="15" s="1"/>
  <c r="X19" i="15"/>
  <c r="Y19" i="15" s="1"/>
  <c r="X20" i="15"/>
  <c r="Y20" i="15" s="1"/>
  <c r="X21" i="15"/>
  <c r="Y21" i="15" s="1"/>
  <c r="X24" i="15"/>
  <c r="Y24" i="15" s="1"/>
  <c r="X25" i="15"/>
  <c r="Y25" i="15" s="1"/>
  <c r="X26" i="15"/>
  <c r="X27" i="15"/>
  <c r="Y27" i="15" s="1"/>
  <c r="X28" i="15"/>
  <c r="Y28" i="15" s="1"/>
  <c r="X29" i="15"/>
  <c r="Y29" i="15" s="1"/>
  <c r="X30" i="15"/>
  <c r="Y30" i="15" s="1"/>
  <c r="X31" i="15"/>
  <c r="Y31" i="15" s="1"/>
  <c r="X32" i="15"/>
  <c r="Y32" i="15" s="1"/>
  <c r="X33" i="15"/>
  <c r="Y33" i="15" s="1"/>
  <c r="X34" i="15"/>
  <c r="Y34" i="15" s="1"/>
  <c r="X35" i="15"/>
  <c r="Y35" i="15" s="1"/>
  <c r="X36" i="15"/>
  <c r="Y36" i="15" s="1"/>
  <c r="X37" i="15"/>
  <c r="Y37" i="15" s="1"/>
  <c r="X38" i="15"/>
  <c r="Y38" i="15" s="1"/>
  <c r="X39" i="15"/>
  <c r="Y39" i="15" s="1"/>
  <c r="X40" i="15"/>
  <c r="Y40" i="15" s="1"/>
  <c r="X41" i="15"/>
  <c r="Y41" i="15" s="1"/>
  <c r="X42" i="15"/>
  <c r="Y42" i="15" s="1"/>
  <c r="X43" i="15"/>
  <c r="Y43" i="15" s="1"/>
  <c r="X44" i="15"/>
  <c r="Y44" i="15" s="1"/>
  <c r="X45" i="15"/>
  <c r="Y45" i="15" s="1"/>
  <c r="X46" i="15"/>
  <c r="Y46" i="15" s="1"/>
  <c r="X47" i="15"/>
  <c r="Y47" i="15" s="1"/>
  <c r="X48" i="15"/>
  <c r="Y48" i="15" s="1"/>
  <c r="X49" i="15"/>
  <c r="Y49" i="15" s="1"/>
  <c r="X50" i="15"/>
  <c r="Y50" i="15" s="1"/>
  <c r="X51" i="15"/>
  <c r="Y51" i="15" s="1"/>
  <c r="X52" i="15"/>
  <c r="Y52" i="15" s="1"/>
  <c r="X53" i="15"/>
  <c r="Y53" i="15" s="1"/>
  <c r="X54" i="15"/>
  <c r="Y54" i="15" s="1"/>
  <c r="X55" i="15"/>
  <c r="Y55" i="15" s="1"/>
  <c r="X56" i="15"/>
  <c r="Y56" i="15" s="1"/>
  <c r="X2" i="8"/>
  <c r="X3" i="8"/>
  <c r="X4" i="8"/>
  <c r="X5" i="8"/>
  <c r="X6" i="8"/>
  <c r="X7" i="8"/>
  <c r="X8" i="8"/>
  <c r="X9" i="8"/>
  <c r="X10" i="8"/>
  <c r="X11" i="8"/>
  <c r="X12" i="8"/>
  <c r="X13" i="8"/>
  <c r="X14" i="8"/>
  <c r="X15" i="8"/>
  <c r="X16" i="8"/>
  <c r="X17" i="8"/>
  <c r="X18" i="8"/>
  <c r="X19" i="8"/>
  <c r="X20" i="8"/>
  <c r="X21" i="8"/>
  <c r="X22" i="8"/>
  <c r="X23" i="8"/>
  <c r="X24" i="8"/>
  <c r="X25" i="8"/>
  <c r="X26" i="8"/>
  <c r="X27" i="8"/>
  <c r="X28" i="8"/>
  <c r="X29" i="8"/>
  <c r="X30" i="8"/>
  <c r="X31" i="8"/>
  <c r="X32" i="8"/>
  <c r="X33" i="8"/>
  <c r="X34" i="8"/>
  <c r="X35" i="8"/>
  <c r="X36" i="8"/>
  <c r="X37" i="8"/>
  <c r="X38" i="8"/>
  <c r="X39" i="8"/>
  <c r="X40" i="8"/>
  <c r="X41" i="8"/>
  <c r="X42" i="8"/>
  <c r="X43" i="8"/>
  <c r="X44" i="8"/>
  <c r="X45" i="8"/>
  <c r="X46" i="8"/>
  <c r="X47" i="8"/>
  <c r="X48" i="8"/>
  <c r="X49" i="8"/>
  <c r="X50" i="8"/>
  <c r="X51" i="8"/>
  <c r="X52" i="8"/>
  <c r="X53" i="8"/>
  <c r="X54" i="8"/>
  <c r="X55" i="8"/>
  <c r="X56" i="8"/>
  <c r="X57" i="8"/>
  <c r="X58" i="8"/>
  <c r="X59" i="8"/>
  <c r="X60" i="8"/>
  <c r="X61" i="8"/>
  <c r="X62" i="8"/>
  <c r="X63" i="8"/>
  <c r="X64" i="8"/>
  <c r="X65" i="8"/>
  <c r="X66" i="8"/>
  <c r="X67" i="8"/>
  <c r="X68" i="8"/>
  <c r="X69" i="8"/>
  <c r="X70" i="8"/>
  <c r="X71" i="8"/>
  <c r="X72" i="8"/>
  <c r="X73" i="8"/>
  <c r="X74" i="8"/>
  <c r="X75" i="8"/>
  <c r="X76" i="8"/>
  <c r="X77" i="8"/>
  <c r="X78" i="8"/>
  <c r="X79" i="8"/>
  <c r="X80" i="8"/>
  <c r="X81" i="8"/>
  <c r="X82" i="8"/>
  <c r="X83" i="8"/>
  <c r="X84" i="8"/>
  <c r="X85" i="8"/>
  <c r="X86" i="8"/>
  <c r="X87" i="8"/>
  <c r="X88" i="8"/>
  <c r="X89" i="8"/>
  <c r="X90" i="8"/>
  <c r="X91" i="8"/>
  <c r="X92" i="8"/>
  <c r="X93" i="8"/>
  <c r="X94" i="8"/>
  <c r="X95" i="8"/>
  <c r="X96" i="8"/>
  <c r="X97" i="8"/>
  <c r="X98" i="8"/>
  <c r="X99" i="8"/>
  <c r="X100" i="8"/>
  <c r="X101" i="8"/>
  <c r="X102" i="8"/>
  <c r="X103" i="8"/>
  <c r="X104" i="8"/>
  <c r="X105" i="8"/>
  <c r="X106" i="8"/>
  <c r="X107" i="8"/>
  <c r="X108" i="8"/>
  <c r="X109" i="8"/>
  <c r="X110" i="8"/>
  <c r="X111" i="8"/>
  <c r="X112" i="8"/>
  <c r="X113" i="8"/>
  <c r="X114" i="8"/>
  <c r="X115" i="8"/>
  <c r="V2" i="8"/>
  <c r="V3" i="8"/>
  <c r="V4" i="8"/>
  <c r="V5" i="8"/>
  <c r="V6" i="8"/>
  <c r="V7" i="8"/>
  <c r="V8" i="8"/>
  <c r="V9" i="8"/>
  <c r="V10" i="8"/>
  <c r="W2" i="8"/>
  <c r="Z2" i="8" s="1"/>
  <c r="W3" i="8"/>
  <c r="Z3" i="8" s="1"/>
  <c r="W4" i="8"/>
  <c r="Z4" i="8" s="1"/>
  <c r="W5" i="8"/>
  <c r="Z5" i="8" s="1"/>
  <c r="W6" i="8"/>
  <c r="Z6" i="8" s="1"/>
  <c r="W7" i="8"/>
  <c r="Z7" i="8" s="1"/>
  <c r="W8" i="8"/>
  <c r="Z8" i="8" s="1"/>
  <c r="W9" i="8"/>
  <c r="Z9" i="8" s="1"/>
  <c r="W10" i="8"/>
  <c r="Z10" i="8" s="1"/>
  <c r="W11" i="8"/>
  <c r="W12" i="8"/>
  <c r="W13" i="8"/>
  <c r="W14" i="8"/>
  <c r="W15" i="8"/>
  <c r="W16" i="8"/>
  <c r="W17" i="8"/>
  <c r="W18" i="8"/>
  <c r="W19" i="8"/>
  <c r="W20" i="8"/>
  <c r="W21" i="8"/>
  <c r="W22" i="8"/>
  <c r="W23" i="8"/>
  <c r="W24" i="8"/>
  <c r="W25" i="8"/>
  <c r="W26" i="8"/>
  <c r="W27" i="8"/>
  <c r="W28" i="8"/>
  <c r="W29" i="8"/>
  <c r="W30" i="8"/>
  <c r="W31" i="8"/>
  <c r="W32" i="8"/>
  <c r="W33" i="8"/>
  <c r="W34" i="8"/>
  <c r="W35" i="8"/>
  <c r="W36" i="8"/>
  <c r="W37" i="8"/>
  <c r="W38" i="8"/>
  <c r="W39" i="8"/>
  <c r="W40" i="8"/>
  <c r="W41" i="8"/>
  <c r="W42" i="8"/>
  <c r="W43" i="8"/>
  <c r="W44" i="8"/>
  <c r="W45" i="8"/>
  <c r="W46" i="8"/>
  <c r="W47" i="8"/>
  <c r="W48" i="8"/>
  <c r="W49" i="8"/>
  <c r="W50" i="8"/>
  <c r="W51" i="8"/>
  <c r="W52" i="8"/>
  <c r="W53" i="8"/>
  <c r="W54" i="8"/>
  <c r="W55" i="8"/>
  <c r="W56" i="8"/>
  <c r="W57" i="8"/>
  <c r="W58" i="8"/>
  <c r="W59" i="8"/>
  <c r="W60" i="8"/>
  <c r="W61" i="8"/>
  <c r="W62" i="8"/>
  <c r="W63" i="8"/>
  <c r="W64" i="8"/>
  <c r="W65" i="8"/>
  <c r="W66" i="8"/>
  <c r="W67" i="8"/>
  <c r="W68" i="8"/>
  <c r="W69" i="8"/>
  <c r="W70" i="8"/>
  <c r="W71" i="8"/>
  <c r="W72" i="8"/>
  <c r="W73" i="8"/>
  <c r="W74" i="8"/>
  <c r="W75" i="8"/>
  <c r="W76" i="8"/>
  <c r="W77" i="8"/>
  <c r="W78" i="8"/>
  <c r="W79" i="8"/>
  <c r="W80" i="8"/>
  <c r="W81" i="8"/>
  <c r="W82" i="8"/>
  <c r="W83" i="8"/>
  <c r="W84" i="8"/>
  <c r="W85" i="8"/>
  <c r="W86" i="8"/>
  <c r="W87" i="8"/>
  <c r="W88" i="8"/>
  <c r="W89" i="8"/>
  <c r="W90" i="8"/>
  <c r="W91" i="8"/>
  <c r="W92" i="8"/>
  <c r="W93" i="8"/>
  <c r="W94" i="8"/>
  <c r="W95" i="8"/>
  <c r="W96" i="8"/>
  <c r="W97" i="8"/>
  <c r="W98" i="8"/>
  <c r="W99" i="8"/>
  <c r="W100" i="8"/>
  <c r="W101" i="8"/>
  <c r="W102" i="8"/>
  <c r="W103" i="8"/>
  <c r="W104" i="8"/>
  <c r="W105" i="8"/>
  <c r="W106" i="8"/>
  <c r="W107" i="8"/>
  <c r="W108" i="8"/>
  <c r="W109" i="8"/>
  <c r="W110" i="8"/>
  <c r="W111" i="8"/>
  <c r="W112" i="8"/>
  <c r="W113" i="8"/>
  <c r="W114" i="8"/>
  <c r="W115" i="8"/>
  <c r="V11" i="8"/>
  <c r="V12" i="8"/>
  <c r="V13" i="8"/>
  <c r="V14" i="8"/>
  <c r="V15" i="8"/>
  <c r="V16" i="8"/>
  <c r="V17" i="8"/>
  <c r="V18" i="8"/>
  <c r="V19" i="8"/>
  <c r="V20" i="8"/>
  <c r="V21" i="8"/>
  <c r="V22" i="8"/>
  <c r="V23" i="8"/>
  <c r="V24" i="8"/>
  <c r="V25" i="8"/>
  <c r="V26" i="8"/>
  <c r="V27" i="8"/>
  <c r="V28" i="8"/>
  <c r="V29" i="8"/>
  <c r="V30" i="8"/>
  <c r="V31" i="8"/>
  <c r="V32" i="8"/>
  <c r="V33" i="8"/>
  <c r="V34" i="8"/>
  <c r="V35" i="8"/>
  <c r="V36" i="8"/>
  <c r="V37" i="8"/>
  <c r="V38" i="8"/>
  <c r="V39" i="8"/>
  <c r="V40" i="8"/>
  <c r="V41" i="8"/>
  <c r="V42" i="8"/>
  <c r="V43" i="8"/>
  <c r="V44" i="8"/>
  <c r="V45" i="8"/>
  <c r="V46" i="8"/>
  <c r="V47" i="8"/>
  <c r="V48" i="8"/>
  <c r="V49" i="8"/>
  <c r="V50" i="8"/>
  <c r="V51" i="8"/>
  <c r="V52" i="8"/>
  <c r="V53" i="8"/>
  <c r="V54" i="8"/>
  <c r="V55" i="8"/>
  <c r="V56" i="8"/>
  <c r="V57" i="8"/>
  <c r="V58" i="8"/>
  <c r="V59" i="8"/>
  <c r="V60" i="8"/>
  <c r="V61" i="8"/>
  <c r="V62" i="8"/>
  <c r="V63" i="8"/>
  <c r="V64" i="8"/>
  <c r="V65" i="8"/>
  <c r="V66" i="8"/>
  <c r="V67" i="8"/>
  <c r="V68" i="8"/>
  <c r="V69" i="8"/>
  <c r="V70" i="8"/>
  <c r="V71" i="8"/>
  <c r="V72" i="8"/>
  <c r="V73" i="8"/>
  <c r="V74" i="8"/>
  <c r="V75" i="8"/>
  <c r="V76" i="8"/>
  <c r="V77" i="8"/>
  <c r="V78" i="8"/>
  <c r="V79" i="8"/>
  <c r="V80" i="8"/>
  <c r="V81" i="8"/>
  <c r="V82" i="8"/>
  <c r="V83" i="8"/>
  <c r="V84" i="8"/>
  <c r="V85" i="8"/>
  <c r="V86" i="8"/>
  <c r="V87" i="8"/>
  <c r="V88" i="8"/>
  <c r="V89" i="8"/>
  <c r="V90" i="8"/>
  <c r="V91" i="8"/>
  <c r="V92" i="8"/>
  <c r="V93" i="8"/>
  <c r="V94" i="8"/>
  <c r="V95" i="8"/>
  <c r="V96" i="8"/>
  <c r="V97" i="8"/>
  <c r="V98" i="8"/>
  <c r="V99" i="8"/>
  <c r="V100" i="8"/>
  <c r="V101" i="8"/>
  <c r="V102" i="8"/>
  <c r="V103" i="8"/>
  <c r="V104" i="8"/>
  <c r="V105" i="8"/>
  <c r="V106" i="8"/>
  <c r="V107" i="8"/>
  <c r="V108" i="8"/>
  <c r="V109" i="8"/>
  <c r="V110" i="8"/>
  <c r="V111" i="8"/>
  <c r="V112" i="8"/>
  <c r="V113" i="8"/>
  <c r="V114" i="8"/>
  <c r="V115" i="8"/>
  <c r="O2" i="16"/>
  <c r="O3" i="16"/>
  <c r="O4" i="16"/>
  <c r="O5" i="16"/>
  <c r="O6" i="16"/>
  <c r="O7" i="16"/>
  <c r="O8" i="16"/>
  <c r="O9" i="16"/>
  <c r="O10" i="16"/>
  <c r="O11" i="16"/>
  <c r="O12" i="16"/>
  <c r="O13" i="16"/>
  <c r="O14" i="16"/>
  <c r="O15" i="16"/>
  <c r="O16" i="16"/>
  <c r="O17" i="16"/>
  <c r="O18" i="16"/>
  <c r="O19" i="16"/>
  <c r="O20" i="16"/>
  <c r="O21" i="16"/>
  <c r="O22" i="16"/>
  <c r="O23" i="16"/>
  <c r="O24" i="16"/>
  <c r="O25" i="16"/>
  <c r="O26" i="16"/>
  <c r="O27" i="16"/>
  <c r="O28" i="16"/>
  <c r="O29" i="16"/>
  <c r="O30" i="16"/>
  <c r="O31" i="16"/>
  <c r="O32" i="16"/>
  <c r="O33" i="16"/>
  <c r="O34" i="16"/>
  <c r="O35" i="16"/>
  <c r="O36" i="16"/>
  <c r="O37" i="16"/>
  <c r="O38" i="16"/>
  <c r="O39" i="16"/>
  <c r="O40" i="16"/>
  <c r="O41" i="16"/>
  <c r="O42" i="16"/>
  <c r="O43" i="16"/>
  <c r="O44" i="16"/>
  <c r="O45" i="16"/>
  <c r="O46" i="16"/>
  <c r="O47" i="16"/>
  <c r="O48" i="16"/>
  <c r="O49" i="16"/>
  <c r="O50" i="16"/>
  <c r="O51" i="16"/>
  <c r="O52" i="16"/>
  <c r="O53" i="16"/>
  <c r="O54" i="16"/>
  <c r="O55" i="16"/>
  <c r="O56" i="16"/>
  <c r="O57" i="16"/>
  <c r="O58" i="16"/>
  <c r="O59" i="16"/>
  <c r="O60" i="16"/>
  <c r="O61" i="16"/>
  <c r="O62" i="16"/>
  <c r="O63" i="16"/>
  <c r="O64" i="16"/>
  <c r="O65" i="16"/>
  <c r="O66" i="16"/>
  <c r="O67" i="16"/>
  <c r="O68" i="16"/>
  <c r="O69" i="16"/>
  <c r="O70" i="16"/>
  <c r="O71" i="16"/>
  <c r="O72" i="16"/>
  <c r="O73" i="16"/>
  <c r="O74" i="16"/>
  <c r="O75" i="16"/>
  <c r="O76" i="16"/>
  <c r="O77" i="16"/>
  <c r="O78" i="16"/>
  <c r="O79" i="16"/>
  <c r="O80" i="16"/>
  <c r="O81" i="16"/>
  <c r="O82" i="16"/>
  <c r="O83" i="16"/>
  <c r="O84" i="16"/>
  <c r="O85" i="16"/>
  <c r="O86" i="16"/>
  <c r="O87" i="16"/>
  <c r="O88" i="16"/>
  <c r="O89" i="16"/>
  <c r="O90" i="16"/>
  <c r="O91" i="16"/>
  <c r="O92" i="16"/>
  <c r="O93" i="16"/>
  <c r="O94" i="16"/>
  <c r="O95" i="16"/>
  <c r="O96" i="16"/>
  <c r="O97" i="16"/>
  <c r="O98" i="16"/>
  <c r="O99" i="16"/>
  <c r="O100" i="16"/>
  <c r="O101" i="16"/>
  <c r="O102" i="16"/>
  <c r="O103" i="16"/>
  <c r="O104" i="16"/>
  <c r="O105" i="16"/>
  <c r="O106" i="16"/>
  <c r="O107" i="16"/>
  <c r="O108" i="16"/>
  <c r="O109" i="16"/>
  <c r="O110" i="16"/>
  <c r="O111" i="16"/>
  <c r="O112" i="16"/>
  <c r="O113" i="16"/>
  <c r="O114" i="16"/>
  <c r="O115" i="16"/>
  <c r="O116" i="16"/>
  <c r="O117" i="16"/>
  <c r="O118" i="16"/>
  <c r="O119" i="16"/>
  <c r="O120" i="16"/>
  <c r="O121" i="16"/>
  <c r="O122" i="16"/>
  <c r="O123" i="16"/>
  <c r="O124" i="16"/>
  <c r="O125" i="16"/>
  <c r="O126" i="16"/>
  <c r="O127" i="16"/>
  <c r="O128" i="16"/>
  <c r="O129" i="16"/>
  <c r="O130" i="16"/>
  <c r="P2" i="16"/>
  <c r="P3" i="16"/>
  <c r="S3" i="16" s="1"/>
  <c r="P4" i="16"/>
  <c r="S4" i="16" s="1"/>
  <c r="P5" i="16"/>
  <c r="S5" i="16" s="1"/>
  <c r="P6" i="16"/>
  <c r="S6" i="16" s="1"/>
  <c r="P7" i="16"/>
  <c r="S7" i="16" s="1"/>
  <c r="P8" i="16"/>
  <c r="S8" i="16" s="1"/>
  <c r="P9" i="16"/>
  <c r="S9" i="16" s="1"/>
  <c r="P10" i="16"/>
  <c r="S10" i="16" s="1"/>
  <c r="P11" i="16"/>
  <c r="S11" i="16" s="1"/>
  <c r="P12" i="16"/>
  <c r="S12" i="16" s="1"/>
  <c r="P13" i="16"/>
  <c r="S13" i="16" s="1"/>
  <c r="P14" i="16"/>
  <c r="S14" i="16" s="1"/>
  <c r="P15" i="16"/>
  <c r="S15" i="16" s="1"/>
  <c r="P16" i="16"/>
  <c r="S16" i="16" s="1"/>
  <c r="P17" i="16"/>
  <c r="S17" i="16" s="1"/>
  <c r="P18" i="16"/>
  <c r="S18" i="16" s="1"/>
  <c r="P19" i="16"/>
  <c r="S19" i="16" s="1"/>
  <c r="P20" i="16"/>
  <c r="S20" i="16" s="1"/>
  <c r="P21" i="16"/>
  <c r="S21" i="16" s="1"/>
  <c r="P22" i="16"/>
  <c r="S22" i="16" s="1"/>
  <c r="P23" i="16"/>
  <c r="S23" i="16" s="1"/>
  <c r="P24" i="16"/>
  <c r="S24" i="16" s="1"/>
  <c r="P25" i="16"/>
  <c r="S25" i="16" s="1"/>
  <c r="P26" i="16"/>
  <c r="S26" i="16" s="1"/>
  <c r="P27" i="16"/>
  <c r="S27" i="16" s="1"/>
  <c r="P28" i="16"/>
  <c r="S28" i="16" s="1"/>
  <c r="P29" i="16"/>
  <c r="S29" i="16" s="1"/>
  <c r="P30" i="16"/>
  <c r="S30" i="16" s="1"/>
  <c r="P31" i="16"/>
  <c r="S31" i="16" s="1"/>
  <c r="P32" i="16"/>
  <c r="S32" i="16" s="1"/>
  <c r="P33" i="16"/>
  <c r="S33" i="16" s="1"/>
  <c r="P34" i="16"/>
  <c r="S34" i="16" s="1"/>
  <c r="P35" i="16"/>
  <c r="S35" i="16" s="1"/>
  <c r="P36" i="16"/>
  <c r="S36" i="16" s="1"/>
  <c r="P37" i="16"/>
  <c r="S37" i="16" s="1"/>
  <c r="P38" i="16"/>
  <c r="S38" i="16" s="1"/>
  <c r="P39" i="16"/>
  <c r="S39" i="16" s="1"/>
  <c r="P40" i="16"/>
  <c r="S40" i="16" s="1"/>
  <c r="P41" i="16"/>
  <c r="S41" i="16" s="1"/>
  <c r="P42" i="16"/>
  <c r="S42" i="16" s="1"/>
  <c r="P43" i="16"/>
  <c r="S43" i="16" s="1"/>
  <c r="P44" i="16"/>
  <c r="S44" i="16" s="1"/>
  <c r="P45" i="16"/>
  <c r="S45" i="16" s="1"/>
  <c r="P46" i="16"/>
  <c r="S46" i="16" s="1"/>
  <c r="P47" i="16"/>
  <c r="S47" i="16" s="1"/>
  <c r="P48" i="16"/>
  <c r="S48" i="16" s="1"/>
  <c r="P49" i="16"/>
  <c r="S49" i="16" s="1"/>
  <c r="P50" i="16"/>
  <c r="S50" i="16" s="1"/>
  <c r="P51" i="16"/>
  <c r="S51" i="16" s="1"/>
  <c r="P52" i="16"/>
  <c r="S52" i="16" s="1"/>
  <c r="P53" i="16"/>
  <c r="S53" i="16" s="1"/>
  <c r="P54" i="16"/>
  <c r="S54" i="16" s="1"/>
  <c r="P55" i="16"/>
  <c r="S55" i="16" s="1"/>
  <c r="P56" i="16"/>
  <c r="S56" i="16" s="1"/>
  <c r="P57" i="16"/>
  <c r="S57" i="16" s="1"/>
  <c r="P58" i="16"/>
  <c r="S58" i="16" s="1"/>
  <c r="P59" i="16"/>
  <c r="S59" i="16" s="1"/>
  <c r="P60" i="16"/>
  <c r="S60" i="16" s="1"/>
  <c r="P61" i="16"/>
  <c r="S61" i="16" s="1"/>
  <c r="P62" i="16"/>
  <c r="S62" i="16" s="1"/>
  <c r="P63" i="16"/>
  <c r="S63" i="16" s="1"/>
  <c r="P64" i="16"/>
  <c r="S64" i="16" s="1"/>
  <c r="P65" i="16"/>
  <c r="S65" i="16" s="1"/>
  <c r="P66" i="16"/>
  <c r="S66" i="16" s="1"/>
  <c r="P67" i="16"/>
  <c r="S67" i="16" s="1"/>
  <c r="P68" i="16"/>
  <c r="S68" i="16" s="1"/>
  <c r="P69" i="16"/>
  <c r="S69" i="16" s="1"/>
  <c r="P70" i="16"/>
  <c r="S70" i="16" s="1"/>
  <c r="P71" i="16"/>
  <c r="S71" i="16" s="1"/>
  <c r="P72" i="16"/>
  <c r="S72" i="16" s="1"/>
  <c r="P73" i="16"/>
  <c r="S73" i="16" s="1"/>
  <c r="P74" i="16"/>
  <c r="S74" i="16" s="1"/>
  <c r="P75" i="16"/>
  <c r="S75" i="16" s="1"/>
  <c r="P76" i="16"/>
  <c r="S76" i="16" s="1"/>
  <c r="P77" i="16"/>
  <c r="S77" i="16" s="1"/>
  <c r="P78" i="16"/>
  <c r="S78" i="16" s="1"/>
  <c r="P79" i="16"/>
  <c r="S79" i="16" s="1"/>
  <c r="P80" i="16"/>
  <c r="S80" i="16" s="1"/>
  <c r="P81" i="16"/>
  <c r="S81" i="16" s="1"/>
  <c r="P82" i="16"/>
  <c r="S82" i="16" s="1"/>
  <c r="P83" i="16"/>
  <c r="S83" i="16" s="1"/>
  <c r="P84" i="16"/>
  <c r="S84" i="16" s="1"/>
  <c r="P85" i="16"/>
  <c r="S85" i="16" s="1"/>
  <c r="P86" i="16"/>
  <c r="S86" i="16" s="1"/>
  <c r="P87" i="16"/>
  <c r="S87" i="16" s="1"/>
  <c r="P88" i="16"/>
  <c r="S88" i="16" s="1"/>
  <c r="P89" i="16"/>
  <c r="S89" i="16" s="1"/>
  <c r="P90" i="16"/>
  <c r="S90" i="16" s="1"/>
  <c r="P91" i="16"/>
  <c r="S91" i="16" s="1"/>
  <c r="P92" i="16"/>
  <c r="S92" i="16" s="1"/>
  <c r="P93" i="16"/>
  <c r="S93" i="16" s="1"/>
  <c r="P94" i="16"/>
  <c r="S94" i="16" s="1"/>
  <c r="P95" i="16"/>
  <c r="S95" i="16" s="1"/>
  <c r="P96" i="16"/>
  <c r="S96" i="16" s="1"/>
  <c r="P97" i="16"/>
  <c r="S97" i="16" s="1"/>
  <c r="P98" i="16"/>
  <c r="S98" i="16" s="1"/>
  <c r="P99" i="16"/>
  <c r="S99" i="16" s="1"/>
  <c r="P100" i="16"/>
  <c r="S100" i="16" s="1"/>
  <c r="P101" i="16"/>
  <c r="S101" i="16" s="1"/>
  <c r="P102" i="16"/>
  <c r="S102" i="16" s="1"/>
  <c r="P103" i="16"/>
  <c r="S103" i="16" s="1"/>
  <c r="P104" i="16"/>
  <c r="S104" i="16" s="1"/>
  <c r="P105" i="16"/>
  <c r="S105" i="16" s="1"/>
  <c r="P106" i="16"/>
  <c r="S106" i="16" s="1"/>
  <c r="P107" i="16"/>
  <c r="S107" i="16" s="1"/>
  <c r="P108" i="16"/>
  <c r="S108" i="16" s="1"/>
  <c r="P109" i="16"/>
  <c r="S109" i="16" s="1"/>
  <c r="P110" i="16"/>
  <c r="S110" i="16" s="1"/>
  <c r="P111" i="16"/>
  <c r="S111" i="16" s="1"/>
  <c r="P112" i="16"/>
  <c r="S112" i="16" s="1"/>
  <c r="P113" i="16"/>
  <c r="S113" i="16" s="1"/>
  <c r="P114" i="16"/>
  <c r="S114" i="16" s="1"/>
  <c r="P115" i="16"/>
  <c r="S115" i="16" s="1"/>
  <c r="P116" i="16"/>
  <c r="S116" i="16" s="1"/>
  <c r="P117" i="16"/>
  <c r="S117" i="16" s="1"/>
  <c r="P118" i="16"/>
  <c r="S118" i="16" s="1"/>
  <c r="P119" i="16"/>
  <c r="S119" i="16" s="1"/>
  <c r="P120" i="16"/>
  <c r="S120" i="16" s="1"/>
  <c r="P121" i="16"/>
  <c r="S121" i="16" s="1"/>
  <c r="P122" i="16"/>
  <c r="S122" i="16" s="1"/>
  <c r="P123" i="16"/>
  <c r="S123" i="16" s="1"/>
  <c r="P124" i="16"/>
  <c r="S124" i="16" s="1"/>
  <c r="P125" i="16"/>
  <c r="S125" i="16" s="1"/>
  <c r="P126" i="16"/>
  <c r="S126" i="16" s="1"/>
  <c r="P127" i="16"/>
  <c r="S127" i="16" s="1"/>
  <c r="P128" i="16"/>
  <c r="S128" i="16" s="1"/>
  <c r="P129" i="16"/>
  <c r="S129" i="16" s="1"/>
  <c r="P130" i="16"/>
  <c r="S130" i="16" s="1"/>
  <c r="Q2" i="16"/>
  <c r="Q3" i="16"/>
  <c r="R3" i="16" s="1"/>
  <c r="Q4" i="16"/>
  <c r="R4" i="16" s="1"/>
  <c r="Q5" i="16"/>
  <c r="R5" i="16" s="1"/>
  <c r="Q6" i="16"/>
  <c r="R6" i="16" s="1"/>
  <c r="Q7" i="16"/>
  <c r="R7" i="16" s="1"/>
  <c r="Q8" i="16"/>
  <c r="R8" i="16" s="1"/>
  <c r="Q9" i="16"/>
  <c r="R9" i="16" s="1"/>
  <c r="Q10" i="16"/>
  <c r="R10" i="16" s="1"/>
  <c r="Q11" i="16"/>
  <c r="R11" i="16" s="1"/>
  <c r="Q12" i="16"/>
  <c r="R12" i="16" s="1"/>
  <c r="Q13" i="16"/>
  <c r="R13" i="16" s="1"/>
  <c r="Q14" i="16"/>
  <c r="R14" i="16" s="1"/>
  <c r="Q15" i="16"/>
  <c r="R15" i="16" s="1"/>
  <c r="Q16" i="16"/>
  <c r="R16" i="16" s="1"/>
  <c r="Q17" i="16"/>
  <c r="R17" i="16" s="1"/>
  <c r="Q18" i="16"/>
  <c r="R18" i="16" s="1"/>
  <c r="Q19" i="16"/>
  <c r="R19" i="16" s="1"/>
  <c r="Q20" i="16"/>
  <c r="R20" i="16" s="1"/>
  <c r="Q21" i="16"/>
  <c r="R21" i="16" s="1"/>
  <c r="Q22" i="16"/>
  <c r="R22" i="16" s="1"/>
  <c r="Q23" i="16"/>
  <c r="R23" i="16" s="1"/>
  <c r="Q24" i="16"/>
  <c r="R24" i="16" s="1"/>
  <c r="Q25" i="16"/>
  <c r="R25" i="16" s="1"/>
  <c r="Q26" i="16"/>
  <c r="R26" i="16" s="1"/>
  <c r="Q27" i="16"/>
  <c r="R27" i="16" s="1"/>
  <c r="Q28" i="16"/>
  <c r="R28" i="16" s="1"/>
  <c r="Q29" i="16"/>
  <c r="R29" i="16" s="1"/>
  <c r="Q30" i="16"/>
  <c r="R30" i="16" s="1"/>
  <c r="Q31" i="16"/>
  <c r="R31" i="16" s="1"/>
  <c r="Q32" i="16"/>
  <c r="R32" i="16" s="1"/>
  <c r="Q33" i="16"/>
  <c r="R33" i="16" s="1"/>
  <c r="Q34" i="16"/>
  <c r="R34" i="16" s="1"/>
  <c r="Q35" i="16"/>
  <c r="R35" i="16" s="1"/>
  <c r="Q36" i="16"/>
  <c r="R36" i="16" s="1"/>
  <c r="Q37" i="16"/>
  <c r="R37" i="16" s="1"/>
  <c r="Q38" i="16"/>
  <c r="R38" i="16" s="1"/>
  <c r="Q39" i="16"/>
  <c r="R39" i="16" s="1"/>
  <c r="Q40" i="16"/>
  <c r="R40" i="16" s="1"/>
  <c r="Q41" i="16"/>
  <c r="R41" i="16" s="1"/>
  <c r="Q42" i="16"/>
  <c r="R42" i="16" s="1"/>
  <c r="Q43" i="16"/>
  <c r="R43" i="16" s="1"/>
  <c r="Q44" i="16"/>
  <c r="R44" i="16" s="1"/>
  <c r="Q45" i="16"/>
  <c r="R45" i="16" s="1"/>
  <c r="Q46" i="16"/>
  <c r="R46" i="16" s="1"/>
  <c r="Q47" i="16"/>
  <c r="R47" i="16" s="1"/>
  <c r="Q48" i="16"/>
  <c r="R48" i="16" s="1"/>
  <c r="Q49" i="16"/>
  <c r="R49" i="16" s="1"/>
  <c r="Q50" i="16"/>
  <c r="R50" i="16" s="1"/>
  <c r="Q51" i="16"/>
  <c r="R51" i="16" s="1"/>
  <c r="Q52" i="16"/>
  <c r="R52" i="16" s="1"/>
  <c r="Q53" i="16"/>
  <c r="R53" i="16" s="1"/>
  <c r="Q54" i="16"/>
  <c r="R54" i="16" s="1"/>
  <c r="Q55" i="16"/>
  <c r="R55" i="16" s="1"/>
  <c r="Q56" i="16"/>
  <c r="R56" i="16" s="1"/>
  <c r="Q57" i="16"/>
  <c r="R57" i="16" s="1"/>
  <c r="Q58" i="16"/>
  <c r="R58" i="16" s="1"/>
  <c r="Q59" i="16"/>
  <c r="R59" i="16" s="1"/>
  <c r="Q60" i="16"/>
  <c r="R60" i="16" s="1"/>
  <c r="Q61" i="16"/>
  <c r="R61" i="16" s="1"/>
  <c r="Q62" i="16"/>
  <c r="R62" i="16" s="1"/>
  <c r="Q63" i="16"/>
  <c r="R63" i="16" s="1"/>
  <c r="Q64" i="16"/>
  <c r="R64" i="16" s="1"/>
  <c r="Q65" i="16"/>
  <c r="R65" i="16" s="1"/>
  <c r="Q66" i="16"/>
  <c r="R66" i="16" s="1"/>
  <c r="Q67" i="16"/>
  <c r="R67" i="16" s="1"/>
  <c r="Q68" i="16"/>
  <c r="R68" i="16" s="1"/>
  <c r="Q69" i="16"/>
  <c r="R69" i="16" s="1"/>
  <c r="Q70" i="16"/>
  <c r="R70" i="16" s="1"/>
  <c r="Q71" i="16"/>
  <c r="R71" i="16" s="1"/>
  <c r="Q72" i="16"/>
  <c r="R72" i="16" s="1"/>
  <c r="Q73" i="16"/>
  <c r="R73" i="16" s="1"/>
  <c r="Q74" i="16"/>
  <c r="R74" i="16" s="1"/>
  <c r="Q75" i="16"/>
  <c r="R75" i="16" s="1"/>
  <c r="Q76" i="16"/>
  <c r="R76" i="16" s="1"/>
  <c r="Q77" i="16"/>
  <c r="R77" i="16" s="1"/>
  <c r="Q78" i="16"/>
  <c r="R78" i="16" s="1"/>
  <c r="Q79" i="16"/>
  <c r="R79" i="16" s="1"/>
  <c r="Q80" i="16"/>
  <c r="R80" i="16" s="1"/>
  <c r="Q81" i="16"/>
  <c r="R81" i="16" s="1"/>
  <c r="Q82" i="16"/>
  <c r="R82" i="16" s="1"/>
  <c r="Q83" i="16"/>
  <c r="R83" i="16" s="1"/>
  <c r="Q84" i="16"/>
  <c r="R84" i="16" s="1"/>
  <c r="Q85" i="16"/>
  <c r="R85" i="16" s="1"/>
  <c r="Q86" i="16"/>
  <c r="R86" i="16" s="1"/>
  <c r="Q87" i="16"/>
  <c r="R87" i="16" s="1"/>
  <c r="Q88" i="16"/>
  <c r="R88" i="16" s="1"/>
  <c r="Q89" i="16"/>
  <c r="R89" i="16" s="1"/>
  <c r="Q90" i="16"/>
  <c r="R90" i="16" s="1"/>
  <c r="Q91" i="16"/>
  <c r="R91" i="16" s="1"/>
  <c r="Q92" i="16"/>
  <c r="R92" i="16" s="1"/>
  <c r="Q93" i="16"/>
  <c r="R93" i="16" s="1"/>
  <c r="Q94" i="16"/>
  <c r="R94" i="16" s="1"/>
  <c r="Q95" i="16"/>
  <c r="R95" i="16" s="1"/>
  <c r="Q96" i="16"/>
  <c r="R96" i="16" s="1"/>
  <c r="Q97" i="16"/>
  <c r="R97" i="16" s="1"/>
  <c r="Q98" i="16"/>
  <c r="R98" i="16" s="1"/>
  <c r="Q99" i="16"/>
  <c r="R99" i="16" s="1"/>
  <c r="Q100" i="16"/>
  <c r="R100" i="16" s="1"/>
  <c r="Q101" i="16"/>
  <c r="R101" i="16" s="1"/>
  <c r="Q102" i="16"/>
  <c r="R102" i="16" s="1"/>
  <c r="Q103" i="16"/>
  <c r="R103" i="16" s="1"/>
  <c r="Q104" i="16"/>
  <c r="R104" i="16" s="1"/>
  <c r="Q105" i="16"/>
  <c r="R105" i="16" s="1"/>
  <c r="Q106" i="16"/>
  <c r="R106" i="16" s="1"/>
  <c r="Q107" i="16"/>
  <c r="R107" i="16" s="1"/>
  <c r="Q108" i="16"/>
  <c r="R108" i="16" s="1"/>
  <c r="Q109" i="16"/>
  <c r="R109" i="16" s="1"/>
  <c r="Q110" i="16"/>
  <c r="R110" i="16" s="1"/>
  <c r="Q111" i="16"/>
  <c r="R111" i="16" s="1"/>
  <c r="Q112" i="16"/>
  <c r="R112" i="16" s="1"/>
  <c r="Q113" i="16"/>
  <c r="R113" i="16" s="1"/>
  <c r="Q114" i="16"/>
  <c r="R114" i="16" s="1"/>
  <c r="Q115" i="16"/>
  <c r="R115" i="16" s="1"/>
  <c r="Q116" i="16"/>
  <c r="R116" i="16" s="1"/>
  <c r="Q117" i="16"/>
  <c r="R117" i="16" s="1"/>
  <c r="Q118" i="16"/>
  <c r="R118" i="16" s="1"/>
  <c r="Q119" i="16"/>
  <c r="R119" i="16" s="1"/>
  <c r="Q120" i="16"/>
  <c r="R120" i="16" s="1"/>
  <c r="Q121" i="16"/>
  <c r="R121" i="16" s="1"/>
  <c r="Q122" i="16"/>
  <c r="R122" i="16" s="1"/>
  <c r="Q123" i="16"/>
  <c r="R123" i="16" s="1"/>
  <c r="Q124" i="16"/>
  <c r="R124" i="16" s="1"/>
  <c r="Q125" i="16"/>
  <c r="R125" i="16" s="1"/>
  <c r="Q126" i="16"/>
  <c r="R126" i="16" s="1"/>
  <c r="Q127" i="16"/>
  <c r="R127" i="16" s="1"/>
  <c r="Q128" i="16"/>
  <c r="R128" i="16" s="1"/>
  <c r="Q129" i="16"/>
  <c r="R129" i="16" s="1"/>
  <c r="Q130" i="16"/>
  <c r="R130" i="16" s="1"/>
  <c r="V2" i="16"/>
  <c r="V3" i="16"/>
  <c r="V4" i="16"/>
  <c r="V5" i="16"/>
  <c r="V6" i="16"/>
  <c r="V7" i="16"/>
  <c r="V8" i="16"/>
  <c r="V9" i="16"/>
  <c r="V10" i="16"/>
  <c r="V11" i="16"/>
  <c r="V12" i="16"/>
  <c r="V13" i="16"/>
  <c r="V14" i="16"/>
  <c r="V15" i="16"/>
  <c r="V16" i="16"/>
  <c r="V17" i="16"/>
  <c r="V18" i="16"/>
  <c r="V19" i="16"/>
  <c r="V20" i="16"/>
  <c r="V21" i="16"/>
  <c r="V22" i="16"/>
  <c r="V23" i="16"/>
  <c r="V24" i="16"/>
  <c r="V25" i="16"/>
  <c r="V26" i="16"/>
  <c r="V27" i="16"/>
  <c r="V28" i="16"/>
  <c r="V29" i="16"/>
  <c r="V30" i="16"/>
  <c r="V31" i="16"/>
  <c r="V32" i="16"/>
  <c r="V33" i="16"/>
  <c r="V34" i="16"/>
  <c r="V35" i="16"/>
  <c r="V36" i="16"/>
  <c r="V37" i="16"/>
  <c r="V38" i="16"/>
  <c r="V39" i="16"/>
  <c r="V40" i="16"/>
  <c r="V41" i="16"/>
  <c r="V42" i="16"/>
  <c r="V43" i="16"/>
  <c r="V44" i="16"/>
  <c r="V45" i="16"/>
  <c r="V46" i="16"/>
  <c r="V47" i="16"/>
  <c r="V48" i="16"/>
  <c r="V49" i="16"/>
  <c r="V50" i="16"/>
  <c r="V51" i="16"/>
  <c r="V52" i="16"/>
  <c r="V53" i="16"/>
  <c r="V54" i="16"/>
  <c r="V55" i="16"/>
  <c r="V56" i="16"/>
  <c r="V57" i="16"/>
  <c r="V58" i="16"/>
  <c r="V59" i="16"/>
  <c r="V60" i="16"/>
  <c r="V61" i="16"/>
  <c r="V62" i="16"/>
  <c r="V63" i="16"/>
  <c r="V64" i="16"/>
  <c r="V65" i="16"/>
  <c r="V66" i="16"/>
  <c r="V67" i="16"/>
  <c r="V68" i="16"/>
  <c r="V69" i="16"/>
  <c r="V70" i="16"/>
  <c r="V71" i="16"/>
  <c r="V72" i="16"/>
  <c r="V73" i="16"/>
  <c r="V74" i="16"/>
  <c r="V75" i="16"/>
  <c r="V76" i="16"/>
  <c r="V77" i="16"/>
  <c r="V78" i="16"/>
  <c r="V79" i="16"/>
  <c r="V80" i="16"/>
  <c r="V81" i="16"/>
  <c r="V82" i="16"/>
  <c r="V83" i="16"/>
  <c r="V84" i="16"/>
  <c r="V85" i="16"/>
  <c r="V86" i="16"/>
  <c r="V87" i="16"/>
  <c r="V88" i="16"/>
  <c r="V89" i="16"/>
  <c r="V90" i="16"/>
  <c r="V91" i="16"/>
  <c r="V92" i="16"/>
  <c r="V93" i="16"/>
  <c r="V94" i="16"/>
  <c r="V95" i="16"/>
  <c r="V96" i="16"/>
  <c r="V97" i="16"/>
  <c r="V98" i="16"/>
  <c r="V99" i="16"/>
  <c r="V100" i="16"/>
  <c r="V101" i="16"/>
  <c r="V102" i="16"/>
  <c r="V103" i="16"/>
  <c r="V104" i="16"/>
  <c r="V105" i="16"/>
  <c r="V106" i="16"/>
  <c r="V107" i="16"/>
  <c r="V108" i="16"/>
  <c r="V109" i="16"/>
  <c r="V110" i="16"/>
  <c r="V111" i="16"/>
  <c r="V112" i="16"/>
  <c r="V113" i="16"/>
  <c r="V114" i="16"/>
  <c r="V115" i="16"/>
  <c r="V116" i="16"/>
  <c r="V117" i="16"/>
  <c r="V118" i="16"/>
  <c r="V119" i="16"/>
  <c r="V120" i="16"/>
  <c r="V121" i="16"/>
  <c r="V122" i="16"/>
  <c r="V123" i="16"/>
  <c r="V124" i="16"/>
  <c r="V125" i="16"/>
  <c r="V126" i="16"/>
  <c r="V127" i="16"/>
  <c r="V128" i="16"/>
  <c r="V129" i="16"/>
  <c r="V130" i="16"/>
  <c r="V131" i="16"/>
  <c r="W2" i="16"/>
  <c r="W3" i="16"/>
  <c r="Z3" i="16" s="1"/>
  <c r="W4" i="16"/>
  <c r="Z4" i="16" s="1"/>
  <c r="W5" i="16"/>
  <c r="Z5" i="16" s="1"/>
  <c r="W6" i="16"/>
  <c r="Z6" i="16" s="1"/>
  <c r="W7" i="16"/>
  <c r="Z7" i="16" s="1"/>
  <c r="W8" i="16"/>
  <c r="Z8" i="16" s="1"/>
  <c r="W9" i="16"/>
  <c r="Z9" i="16" s="1"/>
  <c r="W10" i="16"/>
  <c r="Z10" i="16" s="1"/>
  <c r="W11" i="16"/>
  <c r="Z11" i="16" s="1"/>
  <c r="W12" i="16"/>
  <c r="Z12" i="16" s="1"/>
  <c r="W13" i="16"/>
  <c r="Z13" i="16" s="1"/>
  <c r="W14" i="16"/>
  <c r="Z14" i="16" s="1"/>
  <c r="W15" i="16"/>
  <c r="Z15" i="16" s="1"/>
  <c r="W16" i="16"/>
  <c r="Z16" i="16" s="1"/>
  <c r="W17" i="16"/>
  <c r="Z17" i="16" s="1"/>
  <c r="W18" i="16"/>
  <c r="Z18" i="16" s="1"/>
  <c r="W19" i="16"/>
  <c r="Z19" i="16" s="1"/>
  <c r="W20" i="16"/>
  <c r="Z20" i="16" s="1"/>
  <c r="W21" i="16"/>
  <c r="Z21" i="16" s="1"/>
  <c r="W22" i="16"/>
  <c r="Z22" i="16" s="1"/>
  <c r="W23" i="16"/>
  <c r="Z23" i="16" s="1"/>
  <c r="W24" i="16"/>
  <c r="Z24" i="16" s="1"/>
  <c r="W25" i="16"/>
  <c r="Z25" i="16" s="1"/>
  <c r="W26" i="16"/>
  <c r="Z26" i="16" s="1"/>
  <c r="W27" i="16"/>
  <c r="Z27" i="16" s="1"/>
  <c r="W28" i="16"/>
  <c r="Z28" i="16" s="1"/>
  <c r="W29" i="16"/>
  <c r="Z29" i="16" s="1"/>
  <c r="W30" i="16"/>
  <c r="Z30" i="16" s="1"/>
  <c r="W31" i="16"/>
  <c r="Z31" i="16" s="1"/>
  <c r="W32" i="16"/>
  <c r="Z32" i="16" s="1"/>
  <c r="W33" i="16"/>
  <c r="Z33" i="16" s="1"/>
  <c r="W34" i="16"/>
  <c r="Z34" i="16" s="1"/>
  <c r="W35" i="16"/>
  <c r="Z35" i="16" s="1"/>
  <c r="W36" i="16"/>
  <c r="Z36" i="16" s="1"/>
  <c r="W37" i="16"/>
  <c r="Z37" i="16" s="1"/>
  <c r="W38" i="16"/>
  <c r="Z38" i="16" s="1"/>
  <c r="W39" i="16"/>
  <c r="Z39" i="16" s="1"/>
  <c r="W40" i="16"/>
  <c r="Z40" i="16" s="1"/>
  <c r="W41" i="16"/>
  <c r="Z41" i="16" s="1"/>
  <c r="W42" i="16"/>
  <c r="Z42" i="16" s="1"/>
  <c r="W43" i="16"/>
  <c r="Z43" i="16" s="1"/>
  <c r="W44" i="16"/>
  <c r="Z44" i="16" s="1"/>
  <c r="W45" i="16"/>
  <c r="Z45" i="16" s="1"/>
  <c r="W46" i="16"/>
  <c r="Z46" i="16" s="1"/>
  <c r="W47" i="16"/>
  <c r="Z47" i="16" s="1"/>
  <c r="W48" i="16"/>
  <c r="Z48" i="16" s="1"/>
  <c r="W49" i="16"/>
  <c r="Z49" i="16" s="1"/>
  <c r="W50" i="16"/>
  <c r="Z50" i="16" s="1"/>
  <c r="W51" i="16"/>
  <c r="Z51" i="16" s="1"/>
  <c r="W52" i="16"/>
  <c r="Z52" i="16" s="1"/>
  <c r="W53" i="16"/>
  <c r="Z53" i="16" s="1"/>
  <c r="W54" i="16"/>
  <c r="Z54" i="16" s="1"/>
  <c r="W55" i="16"/>
  <c r="Z55" i="16" s="1"/>
  <c r="W56" i="16"/>
  <c r="Z56" i="16" s="1"/>
  <c r="W57" i="16"/>
  <c r="Z57" i="16" s="1"/>
  <c r="W58" i="16"/>
  <c r="Z58" i="16" s="1"/>
  <c r="W59" i="16"/>
  <c r="Z59" i="16" s="1"/>
  <c r="W60" i="16"/>
  <c r="Z60" i="16" s="1"/>
  <c r="W61" i="16"/>
  <c r="Z61" i="16" s="1"/>
  <c r="W62" i="16"/>
  <c r="Z62" i="16" s="1"/>
  <c r="W63" i="16"/>
  <c r="Z63" i="16" s="1"/>
  <c r="W64" i="16"/>
  <c r="Z64" i="16" s="1"/>
  <c r="W65" i="16"/>
  <c r="Z65" i="16" s="1"/>
  <c r="W66" i="16"/>
  <c r="Z66" i="16" s="1"/>
  <c r="W67" i="16"/>
  <c r="Z67" i="16" s="1"/>
  <c r="W68" i="16"/>
  <c r="Z68" i="16" s="1"/>
  <c r="W69" i="16"/>
  <c r="Z69" i="16" s="1"/>
  <c r="W70" i="16"/>
  <c r="Z70" i="16" s="1"/>
  <c r="W71" i="16"/>
  <c r="Z71" i="16" s="1"/>
  <c r="W72" i="16"/>
  <c r="Z72" i="16" s="1"/>
  <c r="W73" i="16"/>
  <c r="Z73" i="16" s="1"/>
  <c r="W74" i="16"/>
  <c r="Z74" i="16" s="1"/>
  <c r="W75" i="16"/>
  <c r="Z75" i="16" s="1"/>
  <c r="W76" i="16"/>
  <c r="Z76" i="16" s="1"/>
  <c r="W77" i="16"/>
  <c r="Z77" i="16" s="1"/>
  <c r="W78" i="16"/>
  <c r="Z78" i="16" s="1"/>
  <c r="W79" i="16"/>
  <c r="Z79" i="16" s="1"/>
  <c r="W80" i="16"/>
  <c r="Z80" i="16" s="1"/>
  <c r="W81" i="16"/>
  <c r="Z81" i="16" s="1"/>
  <c r="W82" i="16"/>
  <c r="Z82" i="16" s="1"/>
  <c r="W83" i="16"/>
  <c r="Z83" i="16" s="1"/>
  <c r="W84" i="16"/>
  <c r="Z84" i="16" s="1"/>
  <c r="W85" i="16"/>
  <c r="Z85" i="16" s="1"/>
  <c r="W86" i="16"/>
  <c r="Z86" i="16" s="1"/>
  <c r="W87" i="16"/>
  <c r="Z87" i="16" s="1"/>
  <c r="W88" i="16"/>
  <c r="Z88" i="16" s="1"/>
  <c r="W89" i="16"/>
  <c r="Z89" i="16" s="1"/>
  <c r="W90" i="16"/>
  <c r="Z90" i="16" s="1"/>
  <c r="W91" i="16"/>
  <c r="Z91" i="16" s="1"/>
  <c r="W92" i="16"/>
  <c r="Z92" i="16" s="1"/>
  <c r="W93" i="16"/>
  <c r="Z93" i="16" s="1"/>
  <c r="W94" i="16"/>
  <c r="Z94" i="16" s="1"/>
  <c r="W95" i="16"/>
  <c r="Z95" i="16" s="1"/>
  <c r="W96" i="16"/>
  <c r="Z96" i="16" s="1"/>
  <c r="W97" i="16"/>
  <c r="Z97" i="16" s="1"/>
  <c r="W98" i="16"/>
  <c r="Z98" i="16" s="1"/>
  <c r="W99" i="16"/>
  <c r="Z99" i="16" s="1"/>
  <c r="W100" i="16"/>
  <c r="Z100" i="16" s="1"/>
  <c r="W101" i="16"/>
  <c r="Z101" i="16" s="1"/>
  <c r="W102" i="16"/>
  <c r="Z102" i="16" s="1"/>
  <c r="W103" i="16"/>
  <c r="Z103" i="16" s="1"/>
  <c r="W104" i="16"/>
  <c r="Z104" i="16" s="1"/>
  <c r="W105" i="16"/>
  <c r="Z105" i="16" s="1"/>
  <c r="W106" i="16"/>
  <c r="Z106" i="16" s="1"/>
  <c r="W107" i="16"/>
  <c r="Z107" i="16" s="1"/>
  <c r="W108" i="16"/>
  <c r="Z108" i="16" s="1"/>
  <c r="W109" i="16"/>
  <c r="Z109" i="16" s="1"/>
  <c r="W110" i="16"/>
  <c r="Z110" i="16" s="1"/>
  <c r="W111" i="16"/>
  <c r="Z111" i="16" s="1"/>
  <c r="W112" i="16"/>
  <c r="Z112" i="16" s="1"/>
  <c r="W113" i="16"/>
  <c r="Z113" i="16" s="1"/>
  <c r="W114" i="16"/>
  <c r="Z114" i="16" s="1"/>
  <c r="W115" i="16"/>
  <c r="Z115" i="16" s="1"/>
  <c r="W116" i="16"/>
  <c r="Z116" i="16" s="1"/>
  <c r="W117" i="16"/>
  <c r="Z117" i="16" s="1"/>
  <c r="W118" i="16"/>
  <c r="Z118" i="16" s="1"/>
  <c r="W119" i="16"/>
  <c r="Z119" i="16" s="1"/>
  <c r="W120" i="16"/>
  <c r="Z120" i="16" s="1"/>
  <c r="W121" i="16"/>
  <c r="Z121" i="16" s="1"/>
  <c r="W122" i="16"/>
  <c r="Z122" i="16" s="1"/>
  <c r="W123" i="16"/>
  <c r="Z123" i="16" s="1"/>
  <c r="W124" i="16"/>
  <c r="Z124" i="16" s="1"/>
  <c r="W125" i="16"/>
  <c r="Z125" i="16" s="1"/>
  <c r="W126" i="16"/>
  <c r="Z126" i="16" s="1"/>
  <c r="W127" i="16"/>
  <c r="Z127" i="16" s="1"/>
  <c r="W128" i="16"/>
  <c r="Z128" i="16" s="1"/>
  <c r="W129" i="16"/>
  <c r="Z129" i="16" s="1"/>
  <c r="W130" i="16"/>
  <c r="Z130" i="16" s="1"/>
  <c r="W131" i="16"/>
  <c r="Z131" i="16" s="1"/>
  <c r="X2" i="16"/>
  <c r="X3" i="16"/>
  <c r="Y3" i="16" s="1"/>
  <c r="X4" i="16"/>
  <c r="Y4" i="16" s="1"/>
  <c r="X5" i="16"/>
  <c r="Y5" i="16" s="1"/>
  <c r="X6" i="16"/>
  <c r="Y6" i="16" s="1"/>
  <c r="X7" i="16"/>
  <c r="Y7" i="16" s="1"/>
  <c r="X8" i="16"/>
  <c r="Y8" i="16" s="1"/>
  <c r="X9" i="16"/>
  <c r="Y9" i="16" s="1"/>
  <c r="X10" i="16"/>
  <c r="Y10" i="16" s="1"/>
  <c r="X11" i="16"/>
  <c r="Y11" i="16" s="1"/>
  <c r="X12" i="16"/>
  <c r="Y12" i="16" s="1"/>
  <c r="X13" i="16"/>
  <c r="Y13" i="16" s="1"/>
  <c r="X14" i="16"/>
  <c r="Y14" i="16" s="1"/>
  <c r="X15" i="16"/>
  <c r="Y15" i="16" s="1"/>
  <c r="X16" i="16"/>
  <c r="Y16" i="16" s="1"/>
  <c r="X17" i="16"/>
  <c r="Y17" i="16" s="1"/>
  <c r="X18" i="16"/>
  <c r="Y18" i="16" s="1"/>
  <c r="X19" i="16"/>
  <c r="Y19" i="16" s="1"/>
  <c r="X20" i="16"/>
  <c r="Y20" i="16" s="1"/>
  <c r="X21" i="16"/>
  <c r="Y21" i="16" s="1"/>
  <c r="X22" i="16"/>
  <c r="Y22" i="16" s="1"/>
  <c r="X23" i="16"/>
  <c r="Y23" i="16" s="1"/>
  <c r="X24" i="16"/>
  <c r="Y24" i="16" s="1"/>
  <c r="X25" i="16"/>
  <c r="Y25" i="16" s="1"/>
  <c r="X26" i="16"/>
  <c r="Y26" i="16" s="1"/>
  <c r="X27" i="16"/>
  <c r="Y27" i="16" s="1"/>
  <c r="X28" i="16"/>
  <c r="Y28" i="16" s="1"/>
  <c r="X29" i="16"/>
  <c r="Y29" i="16" s="1"/>
  <c r="X30" i="16"/>
  <c r="Y30" i="16" s="1"/>
  <c r="X31" i="16"/>
  <c r="Y31" i="16" s="1"/>
  <c r="X32" i="16"/>
  <c r="Y32" i="16" s="1"/>
  <c r="X33" i="16"/>
  <c r="Y33" i="16" s="1"/>
  <c r="X34" i="16"/>
  <c r="Y34" i="16" s="1"/>
  <c r="X35" i="16"/>
  <c r="Y35" i="16" s="1"/>
  <c r="X36" i="16"/>
  <c r="Y36" i="16" s="1"/>
  <c r="X37" i="16"/>
  <c r="Y37" i="16" s="1"/>
  <c r="X38" i="16"/>
  <c r="Y38" i="16" s="1"/>
  <c r="X39" i="16"/>
  <c r="Y39" i="16" s="1"/>
  <c r="X40" i="16"/>
  <c r="Y40" i="16" s="1"/>
  <c r="X41" i="16"/>
  <c r="Y41" i="16" s="1"/>
  <c r="X42" i="16"/>
  <c r="Y42" i="16" s="1"/>
  <c r="X43" i="16"/>
  <c r="Y43" i="16" s="1"/>
  <c r="X44" i="16"/>
  <c r="Y44" i="16" s="1"/>
  <c r="X45" i="16"/>
  <c r="Y45" i="16" s="1"/>
  <c r="X46" i="16"/>
  <c r="Y46" i="16" s="1"/>
  <c r="X47" i="16"/>
  <c r="Y47" i="16" s="1"/>
  <c r="X48" i="16"/>
  <c r="Y48" i="16" s="1"/>
  <c r="X49" i="16"/>
  <c r="Y49" i="16" s="1"/>
  <c r="X50" i="16"/>
  <c r="Y50" i="16" s="1"/>
  <c r="X51" i="16"/>
  <c r="Y51" i="16" s="1"/>
  <c r="X52" i="16"/>
  <c r="Y52" i="16" s="1"/>
  <c r="X53" i="16"/>
  <c r="Y53" i="16" s="1"/>
  <c r="X54" i="16"/>
  <c r="Y54" i="16" s="1"/>
  <c r="X55" i="16"/>
  <c r="Y55" i="16" s="1"/>
  <c r="X56" i="16"/>
  <c r="Y56" i="16" s="1"/>
  <c r="X57" i="16"/>
  <c r="Y57" i="16" s="1"/>
  <c r="X58" i="16"/>
  <c r="Y58" i="16" s="1"/>
  <c r="X59" i="16"/>
  <c r="Y59" i="16" s="1"/>
  <c r="X60" i="16"/>
  <c r="Y60" i="16" s="1"/>
  <c r="X61" i="16"/>
  <c r="Y61" i="16" s="1"/>
  <c r="X62" i="16"/>
  <c r="Y62" i="16" s="1"/>
  <c r="X63" i="16"/>
  <c r="Y63" i="16" s="1"/>
  <c r="X64" i="16"/>
  <c r="Y64" i="16" s="1"/>
  <c r="X65" i="16"/>
  <c r="Y65" i="16" s="1"/>
  <c r="X66" i="16"/>
  <c r="Y66" i="16" s="1"/>
  <c r="X67" i="16"/>
  <c r="Y67" i="16" s="1"/>
  <c r="X68" i="16"/>
  <c r="Y68" i="16" s="1"/>
  <c r="X69" i="16"/>
  <c r="Y69" i="16" s="1"/>
  <c r="X70" i="16"/>
  <c r="Y70" i="16" s="1"/>
  <c r="X71" i="16"/>
  <c r="Y71" i="16" s="1"/>
  <c r="X72" i="16"/>
  <c r="Y72" i="16" s="1"/>
  <c r="X73" i="16"/>
  <c r="Y73" i="16" s="1"/>
  <c r="X74" i="16"/>
  <c r="Y74" i="16" s="1"/>
  <c r="X75" i="16"/>
  <c r="Y75" i="16" s="1"/>
  <c r="X76" i="16"/>
  <c r="Y76" i="16" s="1"/>
  <c r="X77" i="16"/>
  <c r="Y77" i="16" s="1"/>
  <c r="X78" i="16"/>
  <c r="Y78" i="16" s="1"/>
  <c r="X79" i="16"/>
  <c r="Y79" i="16" s="1"/>
  <c r="X80" i="16"/>
  <c r="Y80" i="16" s="1"/>
  <c r="X81" i="16"/>
  <c r="Y81" i="16" s="1"/>
  <c r="X82" i="16"/>
  <c r="Y82" i="16" s="1"/>
  <c r="X83" i="16"/>
  <c r="Y83" i="16" s="1"/>
  <c r="X84" i="16"/>
  <c r="Y84" i="16" s="1"/>
  <c r="X85" i="16"/>
  <c r="Y85" i="16" s="1"/>
  <c r="X86" i="16"/>
  <c r="Y86" i="16" s="1"/>
  <c r="X87" i="16"/>
  <c r="Y87" i="16" s="1"/>
  <c r="X88" i="16"/>
  <c r="Y88" i="16" s="1"/>
  <c r="X89" i="16"/>
  <c r="Y89" i="16" s="1"/>
  <c r="X90" i="16"/>
  <c r="Y90" i="16" s="1"/>
  <c r="X91" i="16"/>
  <c r="Y91" i="16" s="1"/>
  <c r="X92" i="16"/>
  <c r="Y92" i="16" s="1"/>
  <c r="X93" i="16"/>
  <c r="Y93" i="16" s="1"/>
  <c r="X94" i="16"/>
  <c r="Y94" i="16" s="1"/>
  <c r="X95" i="16"/>
  <c r="Y95" i="16" s="1"/>
  <c r="X96" i="16"/>
  <c r="Y96" i="16" s="1"/>
  <c r="X97" i="16"/>
  <c r="Y97" i="16" s="1"/>
  <c r="X98" i="16"/>
  <c r="Y98" i="16" s="1"/>
  <c r="X99" i="16"/>
  <c r="Y99" i="16" s="1"/>
  <c r="X100" i="16"/>
  <c r="Y100" i="16" s="1"/>
  <c r="X101" i="16"/>
  <c r="Y101" i="16" s="1"/>
  <c r="X102" i="16"/>
  <c r="Y102" i="16" s="1"/>
  <c r="X103" i="16"/>
  <c r="Y103" i="16" s="1"/>
  <c r="X104" i="16"/>
  <c r="Y104" i="16" s="1"/>
  <c r="X105" i="16"/>
  <c r="Y105" i="16" s="1"/>
  <c r="X106" i="16"/>
  <c r="Y106" i="16" s="1"/>
  <c r="X107" i="16"/>
  <c r="Y107" i="16" s="1"/>
  <c r="X108" i="16"/>
  <c r="Y108" i="16" s="1"/>
  <c r="X109" i="16"/>
  <c r="Y109" i="16" s="1"/>
  <c r="X110" i="16"/>
  <c r="Y110" i="16" s="1"/>
  <c r="X111" i="16"/>
  <c r="Y111" i="16" s="1"/>
  <c r="X112" i="16"/>
  <c r="Y112" i="16" s="1"/>
  <c r="X113" i="16"/>
  <c r="Y113" i="16" s="1"/>
  <c r="X114" i="16"/>
  <c r="Y114" i="16" s="1"/>
  <c r="X115" i="16"/>
  <c r="Y115" i="16" s="1"/>
  <c r="X116" i="16"/>
  <c r="Y116" i="16" s="1"/>
  <c r="X117" i="16"/>
  <c r="Y117" i="16" s="1"/>
  <c r="X118" i="16"/>
  <c r="Y118" i="16" s="1"/>
  <c r="X119" i="16"/>
  <c r="Y119" i="16" s="1"/>
  <c r="X120" i="16"/>
  <c r="Y120" i="16" s="1"/>
  <c r="X121" i="16"/>
  <c r="Y121" i="16" s="1"/>
  <c r="X122" i="16"/>
  <c r="Y122" i="16" s="1"/>
  <c r="X123" i="16"/>
  <c r="Y123" i="16" s="1"/>
  <c r="X124" i="16"/>
  <c r="Y124" i="16" s="1"/>
  <c r="X125" i="16"/>
  <c r="Y125" i="16" s="1"/>
  <c r="X126" i="16"/>
  <c r="Y126" i="16" s="1"/>
  <c r="X127" i="16"/>
  <c r="Y127" i="16" s="1"/>
  <c r="X128" i="16"/>
  <c r="Y128" i="16" s="1"/>
  <c r="X129" i="16"/>
  <c r="Y129" i="16" s="1"/>
  <c r="X130" i="16"/>
  <c r="Y130" i="16" s="1"/>
  <c r="X131" i="16"/>
  <c r="Y131" i="16" s="1"/>
  <c r="O3" i="6"/>
  <c r="O4" i="6"/>
  <c r="O5" i="6"/>
  <c r="O6" i="6"/>
  <c r="O7" i="6"/>
  <c r="O8" i="6"/>
  <c r="O9" i="6"/>
  <c r="O10" i="6"/>
  <c r="O11" i="6"/>
  <c r="O12" i="6"/>
  <c r="O13" i="6"/>
  <c r="O14" i="6"/>
  <c r="O15" i="6"/>
  <c r="O16" i="6"/>
  <c r="O17" i="6"/>
  <c r="O18" i="6"/>
  <c r="O19" i="6"/>
  <c r="O20" i="6"/>
  <c r="O21" i="6"/>
  <c r="O22" i="6"/>
  <c r="O23" i="6"/>
  <c r="O24" i="6"/>
  <c r="O25" i="6"/>
  <c r="O26" i="6"/>
  <c r="O27" i="6"/>
  <c r="O28" i="6"/>
  <c r="O29" i="6"/>
  <c r="O30" i="6"/>
  <c r="O31"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70" i="6"/>
  <c r="O75" i="6"/>
  <c r="O76" i="6"/>
  <c r="O77" i="6"/>
  <c r="O78" i="6"/>
  <c r="O79" i="6"/>
  <c r="O80" i="6"/>
  <c r="O81" i="6"/>
  <c r="O86" i="6"/>
  <c r="O96" i="6"/>
  <c r="O98" i="6"/>
  <c r="O99" i="6"/>
  <c r="O101" i="6"/>
  <c r="O107" i="6"/>
  <c r="O108" i="6"/>
  <c r="O109" i="6"/>
  <c r="O120" i="6"/>
  <c r="O131" i="6"/>
  <c r="O132" i="6"/>
  <c r="O133" i="6"/>
  <c r="O141" i="6"/>
  <c r="O142" i="6"/>
  <c r="O143" i="6"/>
  <c r="O144" i="6"/>
  <c r="O145" i="6"/>
  <c r="O146" i="6"/>
  <c r="O147" i="6"/>
  <c r="O148" i="6"/>
  <c r="O149" i="6"/>
  <c r="O150" i="6"/>
  <c r="O151" i="6"/>
  <c r="O152" i="6"/>
  <c r="O153" i="6"/>
  <c r="O154" i="6"/>
  <c r="O155" i="6"/>
  <c r="O156" i="6"/>
  <c r="O157" i="6"/>
  <c r="O158" i="6"/>
  <c r="O159" i="6"/>
  <c r="O160" i="6"/>
  <c r="O161" i="6"/>
  <c r="O162" i="6"/>
  <c r="O163" i="6"/>
  <c r="O164" i="6"/>
  <c r="O165" i="6"/>
  <c r="O166" i="6"/>
  <c r="O167" i="6"/>
  <c r="O168" i="6"/>
  <c r="O169" i="6"/>
  <c r="O170" i="6"/>
  <c r="O171" i="6"/>
  <c r="O172" i="6"/>
  <c r="O173" i="6"/>
  <c r="O174" i="6"/>
  <c r="O175" i="6"/>
  <c r="O2" i="6"/>
  <c r="P2" i="6"/>
  <c r="S2" i="6" s="1"/>
  <c r="P3" i="6"/>
  <c r="S3" i="6" s="1"/>
  <c r="P4" i="6"/>
  <c r="S4" i="6" s="1"/>
  <c r="P5" i="6"/>
  <c r="S5" i="6" s="1"/>
  <c r="P6" i="6"/>
  <c r="S6" i="6" s="1"/>
  <c r="P7" i="6"/>
  <c r="S7" i="6" s="1"/>
  <c r="P8" i="6"/>
  <c r="S8" i="6" s="1"/>
  <c r="P9" i="6"/>
  <c r="S9" i="6" s="1"/>
  <c r="P10" i="6"/>
  <c r="S10" i="6" s="1"/>
  <c r="P11" i="6"/>
  <c r="S11" i="6" s="1"/>
  <c r="P12" i="6"/>
  <c r="S12" i="6" s="1"/>
  <c r="P13" i="6"/>
  <c r="S13" i="6" s="1"/>
  <c r="P14" i="6"/>
  <c r="S14" i="6" s="1"/>
  <c r="P15" i="6"/>
  <c r="S15" i="6" s="1"/>
  <c r="P16" i="6"/>
  <c r="S16" i="6" s="1"/>
  <c r="P17" i="6"/>
  <c r="S17" i="6" s="1"/>
  <c r="P18" i="6"/>
  <c r="S18" i="6" s="1"/>
  <c r="P19" i="6"/>
  <c r="S19" i="6" s="1"/>
  <c r="P20" i="6"/>
  <c r="S20" i="6" s="1"/>
  <c r="P21" i="6"/>
  <c r="S21" i="6" s="1"/>
  <c r="P22" i="6"/>
  <c r="S22" i="6" s="1"/>
  <c r="P23" i="6"/>
  <c r="S23" i="6" s="1"/>
  <c r="P24" i="6"/>
  <c r="S24" i="6" s="1"/>
  <c r="P25" i="6"/>
  <c r="S25" i="6" s="1"/>
  <c r="P26" i="6"/>
  <c r="S26" i="6" s="1"/>
  <c r="P27" i="6"/>
  <c r="S27" i="6" s="1"/>
  <c r="P28" i="6"/>
  <c r="S28" i="6" s="1"/>
  <c r="P29" i="6"/>
  <c r="S29" i="6" s="1"/>
  <c r="P30" i="6"/>
  <c r="S30" i="6" s="1"/>
  <c r="P31" i="6"/>
  <c r="S31" i="6" s="1"/>
  <c r="P33" i="6"/>
  <c r="S33" i="6" s="1"/>
  <c r="P34" i="6"/>
  <c r="S34" i="6" s="1"/>
  <c r="P35" i="6"/>
  <c r="S35" i="6" s="1"/>
  <c r="P36" i="6"/>
  <c r="S36" i="6" s="1"/>
  <c r="P37" i="6"/>
  <c r="S37" i="6" s="1"/>
  <c r="P38" i="6"/>
  <c r="S38" i="6" s="1"/>
  <c r="P39" i="6"/>
  <c r="S39" i="6" s="1"/>
  <c r="P40" i="6"/>
  <c r="S40" i="6" s="1"/>
  <c r="P41" i="6"/>
  <c r="S41" i="6" s="1"/>
  <c r="P42" i="6"/>
  <c r="S42" i="6" s="1"/>
  <c r="P43" i="6"/>
  <c r="S43" i="6" s="1"/>
  <c r="P44" i="6"/>
  <c r="S44" i="6" s="1"/>
  <c r="P45" i="6"/>
  <c r="S45" i="6" s="1"/>
  <c r="P46" i="6"/>
  <c r="S46" i="6" s="1"/>
  <c r="P47" i="6"/>
  <c r="S47" i="6" s="1"/>
  <c r="P48" i="6"/>
  <c r="S48" i="6" s="1"/>
  <c r="P49" i="6"/>
  <c r="S49" i="6" s="1"/>
  <c r="P50" i="6"/>
  <c r="S50" i="6" s="1"/>
  <c r="P51" i="6"/>
  <c r="S51" i="6" s="1"/>
  <c r="P52" i="6"/>
  <c r="S52" i="6" s="1"/>
  <c r="P53" i="6"/>
  <c r="S53" i="6" s="1"/>
  <c r="P54" i="6"/>
  <c r="S54" i="6" s="1"/>
  <c r="P55" i="6"/>
  <c r="S55" i="6" s="1"/>
  <c r="P56" i="6"/>
  <c r="S56" i="6" s="1"/>
  <c r="P57" i="6"/>
  <c r="S57" i="6" s="1"/>
  <c r="P58" i="6"/>
  <c r="S58" i="6" s="1"/>
  <c r="P59" i="6"/>
  <c r="S59" i="6" s="1"/>
  <c r="P60" i="6"/>
  <c r="S60" i="6" s="1"/>
  <c r="P61" i="6"/>
  <c r="S61" i="6" s="1"/>
  <c r="P62" i="6"/>
  <c r="S62" i="6" s="1"/>
  <c r="P63" i="6"/>
  <c r="S63" i="6" s="1"/>
  <c r="P64" i="6"/>
  <c r="S64" i="6" s="1"/>
  <c r="P65" i="6"/>
  <c r="S65" i="6" s="1"/>
  <c r="P70" i="6"/>
  <c r="S70" i="6" s="1"/>
  <c r="P75" i="6"/>
  <c r="S75" i="6" s="1"/>
  <c r="P76" i="6"/>
  <c r="S76" i="6" s="1"/>
  <c r="P77" i="6"/>
  <c r="S77" i="6" s="1"/>
  <c r="P78" i="6"/>
  <c r="S78" i="6" s="1"/>
  <c r="P79" i="6"/>
  <c r="S79" i="6" s="1"/>
  <c r="P80" i="6"/>
  <c r="S80" i="6" s="1"/>
  <c r="P81" i="6"/>
  <c r="S81" i="6" s="1"/>
  <c r="P86" i="6"/>
  <c r="S86" i="6" s="1"/>
  <c r="P95" i="6"/>
  <c r="S95" i="6" s="1"/>
  <c r="P96" i="6"/>
  <c r="S96" i="6" s="1"/>
  <c r="P98" i="6"/>
  <c r="S98" i="6" s="1"/>
  <c r="P99" i="6"/>
  <c r="S99" i="6" s="1"/>
  <c r="P101" i="6"/>
  <c r="S101" i="6" s="1"/>
  <c r="P107" i="6"/>
  <c r="S107" i="6" s="1"/>
  <c r="P108" i="6"/>
  <c r="S108" i="6" s="1"/>
  <c r="P109" i="6"/>
  <c r="S109" i="6" s="1"/>
  <c r="P120" i="6"/>
  <c r="S120" i="6" s="1"/>
  <c r="P131" i="6"/>
  <c r="S131" i="6" s="1"/>
  <c r="P132" i="6"/>
  <c r="S132" i="6" s="1"/>
  <c r="P133" i="6"/>
  <c r="S133" i="6" s="1"/>
  <c r="P141" i="6"/>
  <c r="S141" i="6" s="1"/>
  <c r="P142" i="6"/>
  <c r="S142" i="6" s="1"/>
  <c r="P143" i="6"/>
  <c r="S143" i="6" s="1"/>
  <c r="P144" i="6"/>
  <c r="S144" i="6" s="1"/>
  <c r="P145" i="6"/>
  <c r="S145" i="6" s="1"/>
  <c r="P146" i="6"/>
  <c r="S146" i="6" s="1"/>
  <c r="P147" i="6"/>
  <c r="S147" i="6" s="1"/>
  <c r="P148" i="6"/>
  <c r="S148" i="6" s="1"/>
  <c r="P149" i="6"/>
  <c r="S149" i="6" s="1"/>
  <c r="P150" i="6"/>
  <c r="S150" i="6" s="1"/>
  <c r="P151" i="6"/>
  <c r="S151" i="6" s="1"/>
  <c r="P152" i="6"/>
  <c r="S152" i="6" s="1"/>
  <c r="P153" i="6"/>
  <c r="S153" i="6" s="1"/>
  <c r="P154" i="6"/>
  <c r="S154" i="6" s="1"/>
  <c r="P155" i="6"/>
  <c r="S155" i="6" s="1"/>
  <c r="P156" i="6"/>
  <c r="S156" i="6" s="1"/>
  <c r="P157" i="6"/>
  <c r="S157" i="6" s="1"/>
  <c r="P158" i="6"/>
  <c r="S158" i="6" s="1"/>
  <c r="P159" i="6"/>
  <c r="S159" i="6" s="1"/>
  <c r="P160" i="6"/>
  <c r="S160" i="6" s="1"/>
  <c r="P161" i="6"/>
  <c r="S161" i="6" s="1"/>
  <c r="P162" i="6"/>
  <c r="S162" i="6" s="1"/>
  <c r="P163" i="6"/>
  <c r="S163" i="6" s="1"/>
  <c r="P164" i="6"/>
  <c r="S164" i="6" s="1"/>
  <c r="P165" i="6"/>
  <c r="S165" i="6" s="1"/>
  <c r="P166" i="6"/>
  <c r="S166" i="6" s="1"/>
  <c r="P167" i="6"/>
  <c r="S167" i="6" s="1"/>
  <c r="P168" i="6"/>
  <c r="S168" i="6" s="1"/>
  <c r="P169" i="6"/>
  <c r="S169" i="6" s="1"/>
  <c r="P170" i="6"/>
  <c r="P171" i="6"/>
  <c r="S171" i="6" s="1"/>
  <c r="P172" i="6"/>
  <c r="S172" i="6" s="1"/>
  <c r="P173" i="6"/>
  <c r="S173" i="6" s="1"/>
  <c r="P174" i="6"/>
  <c r="S174" i="6" s="1"/>
  <c r="P175" i="6"/>
  <c r="S175" i="6" s="1"/>
  <c r="Q3" i="6"/>
  <c r="R3" i="6" s="1"/>
  <c r="Q4" i="6"/>
  <c r="R4" i="6" s="1"/>
  <c r="Q5" i="6"/>
  <c r="R5" i="6" s="1"/>
  <c r="Q6" i="6"/>
  <c r="R6" i="6" s="1"/>
  <c r="Q7" i="6"/>
  <c r="R7" i="6" s="1"/>
  <c r="Q8" i="6"/>
  <c r="R8" i="6" s="1"/>
  <c r="Q9" i="6"/>
  <c r="R9" i="6" s="1"/>
  <c r="Q10" i="6"/>
  <c r="R10" i="6" s="1"/>
  <c r="Q11" i="6"/>
  <c r="R11" i="6" s="1"/>
  <c r="Q12" i="6"/>
  <c r="R12" i="6" s="1"/>
  <c r="Q13" i="6"/>
  <c r="R13" i="6" s="1"/>
  <c r="Q14" i="6"/>
  <c r="R14" i="6" s="1"/>
  <c r="Q15" i="6"/>
  <c r="R15" i="6" s="1"/>
  <c r="Q16" i="6"/>
  <c r="R16" i="6" s="1"/>
  <c r="Q17" i="6"/>
  <c r="R17" i="6" s="1"/>
  <c r="Q18" i="6"/>
  <c r="R18" i="6" s="1"/>
  <c r="Q19" i="6"/>
  <c r="R19" i="6" s="1"/>
  <c r="Q20" i="6"/>
  <c r="R20" i="6" s="1"/>
  <c r="Q21" i="6"/>
  <c r="R21" i="6" s="1"/>
  <c r="Q22" i="6"/>
  <c r="R22" i="6" s="1"/>
  <c r="Q23" i="6"/>
  <c r="R23" i="6" s="1"/>
  <c r="Q24" i="6"/>
  <c r="R24" i="6" s="1"/>
  <c r="Q25" i="6"/>
  <c r="R25" i="6" s="1"/>
  <c r="Q26" i="6"/>
  <c r="R26" i="6" s="1"/>
  <c r="Q27" i="6"/>
  <c r="R27" i="6" s="1"/>
  <c r="Q28" i="6"/>
  <c r="R28" i="6" s="1"/>
  <c r="Q29" i="6"/>
  <c r="R29" i="6" s="1"/>
  <c r="Q30" i="6"/>
  <c r="R30" i="6" s="1"/>
  <c r="Q31" i="6"/>
  <c r="R31" i="6" s="1"/>
  <c r="Q33" i="6"/>
  <c r="R33" i="6" s="1"/>
  <c r="Q34" i="6"/>
  <c r="R34" i="6" s="1"/>
  <c r="Q35" i="6"/>
  <c r="R35" i="6" s="1"/>
  <c r="Q36" i="6"/>
  <c r="R36" i="6" s="1"/>
  <c r="Q37" i="6"/>
  <c r="R37" i="6" s="1"/>
  <c r="Q38" i="6"/>
  <c r="R38" i="6" s="1"/>
  <c r="Q39" i="6"/>
  <c r="R39" i="6" s="1"/>
  <c r="Q40" i="6"/>
  <c r="R40" i="6" s="1"/>
  <c r="Q41" i="6"/>
  <c r="R41" i="6" s="1"/>
  <c r="Q42" i="6"/>
  <c r="R42" i="6" s="1"/>
  <c r="Q43" i="6"/>
  <c r="R43" i="6" s="1"/>
  <c r="Q44" i="6"/>
  <c r="R44" i="6" s="1"/>
  <c r="Q45" i="6"/>
  <c r="R45" i="6" s="1"/>
  <c r="Q46" i="6"/>
  <c r="R46" i="6" s="1"/>
  <c r="Q47" i="6"/>
  <c r="R47" i="6" s="1"/>
  <c r="Q48" i="6"/>
  <c r="R48" i="6" s="1"/>
  <c r="Q49" i="6"/>
  <c r="R49" i="6" s="1"/>
  <c r="Q50" i="6"/>
  <c r="R50" i="6" s="1"/>
  <c r="Q51" i="6"/>
  <c r="R51" i="6" s="1"/>
  <c r="Q52" i="6"/>
  <c r="R52" i="6" s="1"/>
  <c r="Q53" i="6"/>
  <c r="R53" i="6" s="1"/>
  <c r="Q54" i="6"/>
  <c r="R54" i="6" s="1"/>
  <c r="Q55" i="6"/>
  <c r="R55" i="6" s="1"/>
  <c r="Q56" i="6"/>
  <c r="R56" i="6" s="1"/>
  <c r="Q57" i="6"/>
  <c r="R57" i="6" s="1"/>
  <c r="Q58" i="6"/>
  <c r="R58" i="6" s="1"/>
  <c r="Q59" i="6"/>
  <c r="R59" i="6" s="1"/>
  <c r="Q60" i="6"/>
  <c r="R60" i="6" s="1"/>
  <c r="Q61" i="6"/>
  <c r="R61" i="6" s="1"/>
  <c r="Q62" i="6"/>
  <c r="R62" i="6" s="1"/>
  <c r="Q63" i="6"/>
  <c r="R63" i="6" s="1"/>
  <c r="Q64" i="6"/>
  <c r="R64" i="6" s="1"/>
  <c r="Q65" i="6"/>
  <c r="R65" i="6" s="1"/>
  <c r="Q70" i="6"/>
  <c r="R70" i="6" s="1"/>
  <c r="Q75" i="6"/>
  <c r="R75" i="6" s="1"/>
  <c r="Q76" i="6"/>
  <c r="R76" i="6" s="1"/>
  <c r="Q77" i="6"/>
  <c r="R77" i="6" s="1"/>
  <c r="Q78" i="6"/>
  <c r="R78" i="6" s="1"/>
  <c r="Q79" i="6"/>
  <c r="R79" i="6" s="1"/>
  <c r="Q80" i="6"/>
  <c r="R80" i="6" s="1"/>
  <c r="Q81" i="6"/>
  <c r="R81" i="6" s="1"/>
  <c r="Q86" i="6"/>
  <c r="R86" i="6" s="1"/>
  <c r="Q95" i="6"/>
  <c r="R95" i="6" s="1"/>
  <c r="Q96" i="6"/>
  <c r="R96" i="6" s="1"/>
  <c r="Q98" i="6"/>
  <c r="R98" i="6" s="1"/>
  <c r="Q99" i="6"/>
  <c r="R99" i="6" s="1"/>
  <c r="Q101" i="6"/>
  <c r="R101" i="6" s="1"/>
  <c r="Q107" i="6"/>
  <c r="R107" i="6" s="1"/>
  <c r="Q108" i="6"/>
  <c r="R108" i="6" s="1"/>
  <c r="Q109" i="6"/>
  <c r="R109" i="6" s="1"/>
  <c r="Q120" i="6"/>
  <c r="R120" i="6" s="1"/>
  <c r="Q131" i="6"/>
  <c r="R131" i="6" s="1"/>
  <c r="Q132" i="6"/>
  <c r="R132" i="6" s="1"/>
  <c r="Q133" i="6"/>
  <c r="R133" i="6" s="1"/>
  <c r="Q141" i="6"/>
  <c r="R141" i="6" s="1"/>
  <c r="Q142" i="6"/>
  <c r="R142" i="6" s="1"/>
  <c r="Q143" i="6"/>
  <c r="R143" i="6" s="1"/>
  <c r="Q144" i="6"/>
  <c r="R144" i="6" s="1"/>
  <c r="Q145" i="6"/>
  <c r="R145" i="6" s="1"/>
  <c r="Q146" i="6"/>
  <c r="R146" i="6" s="1"/>
  <c r="Q147" i="6"/>
  <c r="R147" i="6" s="1"/>
  <c r="Q148" i="6"/>
  <c r="R148" i="6" s="1"/>
  <c r="Q149" i="6"/>
  <c r="R149" i="6" s="1"/>
  <c r="Q150" i="6"/>
  <c r="R150" i="6" s="1"/>
  <c r="Q151" i="6"/>
  <c r="R151" i="6" s="1"/>
  <c r="Q152" i="6"/>
  <c r="R152" i="6" s="1"/>
  <c r="Q153" i="6"/>
  <c r="R153" i="6" s="1"/>
  <c r="Q154" i="6"/>
  <c r="R154" i="6" s="1"/>
  <c r="Q155" i="6"/>
  <c r="R155" i="6" s="1"/>
  <c r="Q156" i="6"/>
  <c r="R156" i="6" s="1"/>
  <c r="Q157" i="6"/>
  <c r="R157" i="6" s="1"/>
  <c r="Q158" i="6"/>
  <c r="R158" i="6" s="1"/>
  <c r="Q159" i="6"/>
  <c r="R159" i="6" s="1"/>
  <c r="Q160" i="6"/>
  <c r="R160" i="6" s="1"/>
  <c r="Q161" i="6"/>
  <c r="R161" i="6" s="1"/>
  <c r="Q162" i="6"/>
  <c r="R162" i="6" s="1"/>
  <c r="Q163" i="6"/>
  <c r="R163" i="6" s="1"/>
  <c r="Q164" i="6"/>
  <c r="R164" i="6" s="1"/>
  <c r="Q165" i="6"/>
  <c r="R165" i="6" s="1"/>
  <c r="Q166" i="6"/>
  <c r="R166" i="6" s="1"/>
  <c r="Q167" i="6"/>
  <c r="R167" i="6" s="1"/>
  <c r="Q168" i="6"/>
  <c r="R168" i="6" s="1"/>
  <c r="Q169" i="6"/>
  <c r="R169" i="6" s="1"/>
  <c r="Q170" i="6"/>
  <c r="Q171" i="6"/>
  <c r="R171" i="6" s="1"/>
  <c r="Q172" i="6"/>
  <c r="R172" i="6" s="1"/>
  <c r="Q173" i="6"/>
  <c r="R173" i="6" s="1"/>
  <c r="Q174" i="6"/>
  <c r="R174" i="6" s="1"/>
  <c r="Q175" i="6"/>
  <c r="R175" i="6" s="1"/>
  <c r="Q2" i="6"/>
  <c r="R2" i="6" s="1"/>
  <c r="X11" i="5"/>
  <c r="X10" i="5"/>
  <c r="X9" i="5"/>
  <c r="X8" i="5"/>
  <c r="X7" i="5"/>
  <c r="X6" i="5"/>
  <c r="X5" i="5"/>
  <c r="X4" i="5"/>
  <c r="X3" i="5"/>
  <c r="X2" i="5"/>
  <c r="W257" i="5"/>
  <c r="Z257" i="5" s="1"/>
  <c r="W10" i="5"/>
  <c r="W9" i="5"/>
  <c r="W8" i="5"/>
  <c r="W7" i="5"/>
  <c r="W6" i="5"/>
  <c r="W5" i="5"/>
  <c r="W4" i="5"/>
  <c r="W3" i="5"/>
  <c r="W2" i="5"/>
  <c r="V11" i="5"/>
  <c r="V10" i="5"/>
  <c r="V9" i="5"/>
  <c r="V8" i="5"/>
  <c r="V7" i="5"/>
  <c r="V6" i="5"/>
  <c r="V5" i="5"/>
  <c r="V4" i="5"/>
  <c r="V3" i="5"/>
  <c r="V2" i="5"/>
  <c r="O3" i="4"/>
  <c r="O4" i="4"/>
  <c r="O5" i="4"/>
  <c r="O6" i="4"/>
  <c r="O8" i="4"/>
  <c r="O9" i="4"/>
  <c r="O10" i="4"/>
  <c r="O11" i="4"/>
  <c r="O12" i="4"/>
  <c r="O13" i="4"/>
  <c r="O14" i="4"/>
  <c r="O15" i="4"/>
  <c r="O16" i="4"/>
  <c r="O17" i="4"/>
  <c r="O18" i="4"/>
  <c r="O19" i="4"/>
  <c r="O20" i="4"/>
  <c r="O21" i="4"/>
  <c r="O22" i="4"/>
  <c r="O23" i="4"/>
  <c r="O24" i="4"/>
  <c r="O25" i="4"/>
  <c r="O26" i="4"/>
  <c r="O27" i="4"/>
  <c r="O28" i="4"/>
  <c r="O29" i="4"/>
  <c r="O30" i="4"/>
  <c r="O31" i="4"/>
  <c r="O32" i="4"/>
  <c r="O33" i="4"/>
  <c r="O34" i="4"/>
  <c r="O35" i="4"/>
  <c r="O37" i="4"/>
  <c r="O38" i="4"/>
  <c r="O39" i="4"/>
  <c r="O40" i="4"/>
  <c r="O41" i="4"/>
  <c r="O42" i="4"/>
  <c r="O43" i="4"/>
  <c r="O44" i="4"/>
  <c r="O45" i="4"/>
  <c r="O46" i="4"/>
  <c r="O47" i="4"/>
  <c r="O48" i="4"/>
  <c r="O49" i="4"/>
  <c r="O50" i="4"/>
  <c r="O51" i="4"/>
  <c r="O52" i="4"/>
  <c r="O53" i="4"/>
  <c r="O54" i="4"/>
  <c r="O55" i="4"/>
  <c r="O56" i="4"/>
  <c r="O57" i="4"/>
  <c r="O58" i="4"/>
  <c r="O59" i="4"/>
  <c r="O60" i="4"/>
  <c r="O61" i="4"/>
  <c r="O63" i="4"/>
  <c r="O64" i="4"/>
  <c r="O65" i="4"/>
  <c r="O66" i="4"/>
  <c r="O67" i="4"/>
  <c r="O68" i="4"/>
  <c r="O69" i="4"/>
  <c r="O70" i="4"/>
  <c r="O71" i="4"/>
  <c r="O72" i="4"/>
  <c r="O73" i="4"/>
  <c r="O74" i="4"/>
  <c r="O75" i="4"/>
  <c r="O76" i="4"/>
  <c r="O77" i="4"/>
  <c r="O78" i="4"/>
  <c r="O79" i="4"/>
  <c r="O80" i="4"/>
  <c r="O81" i="4"/>
  <c r="O82" i="4"/>
  <c r="O83" i="4"/>
  <c r="O84" i="4"/>
  <c r="O85" i="4"/>
  <c r="O86" i="4"/>
  <c r="O87" i="4"/>
  <c r="O88" i="4"/>
  <c r="O89" i="4"/>
  <c r="O90" i="4"/>
  <c r="O91" i="4"/>
  <c r="O92" i="4"/>
  <c r="O93" i="4"/>
  <c r="O94" i="4"/>
  <c r="O95" i="4"/>
  <c r="O96" i="4"/>
  <c r="O97" i="4"/>
  <c r="O98" i="4"/>
  <c r="O99" i="4"/>
  <c r="O100" i="4"/>
  <c r="O101" i="4"/>
  <c r="O102" i="4"/>
  <c r="O103" i="4"/>
  <c r="O104" i="4"/>
  <c r="O105" i="4"/>
  <c r="O106" i="4"/>
  <c r="O107" i="4"/>
  <c r="O108" i="4"/>
  <c r="O109" i="4"/>
  <c r="O110" i="4"/>
  <c r="O111" i="4"/>
  <c r="O112" i="4"/>
  <c r="O113" i="4"/>
  <c r="O114" i="4"/>
  <c r="O115" i="4"/>
  <c r="O116" i="4"/>
  <c r="O117" i="4"/>
  <c r="O118" i="4"/>
  <c r="O119" i="4"/>
  <c r="O120" i="4"/>
  <c r="O121" i="4"/>
  <c r="O122" i="4"/>
  <c r="O123" i="4"/>
  <c r="O124" i="4"/>
  <c r="O125" i="4"/>
  <c r="O126" i="4"/>
  <c r="O127" i="4"/>
  <c r="O128" i="4"/>
  <c r="O129" i="4"/>
  <c r="O130" i="4"/>
  <c r="O131" i="4"/>
  <c r="O132" i="4"/>
  <c r="O133" i="4"/>
  <c r="O134" i="4"/>
  <c r="O135" i="4"/>
  <c r="O136" i="4"/>
  <c r="O137" i="4"/>
  <c r="O138" i="4"/>
  <c r="O139" i="4"/>
  <c r="O140" i="4"/>
  <c r="O141" i="4"/>
  <c r="O142" i="4"/>
  <c r="O143" i="4"/>
  <c r="O144" i="4"/>
  <c r="O145" i="4"/>
  <c r="O146" i="4"/>
  <c r="O147" i="4"/>
  <c r="O148" i="4"/>
  <c r="O149" i="4"/>
  <c r="O150" i="4"/>
  <c r="O151" i="4"/>
  <c r="O152" i="4"/>
  <c r="O153" i="4"/>
  <c r="O154" i="4"/>
  <c r="O155" i="4"/>
  <c r="O156" i="4"/>
  <c r="O157" i="4"/>
  <c r="O158" i="4"/>
  <c r="O159" i="4"/>
  <c r="O160" i="4"/>
  <c r="O161" i="4"/>
  <c r="O162" i="4"/>
  <c r="O163" i="4"/>
  <c r="O164" i="4"/>
  <c r="O165" i="4"/>
  <c r="O166" i="4"/>
  <c r="O167" i="4"/>
  <c r="O168" i="4"/>
  <c r="O169" i="4"/>
  <c r="O170" i="4"/>
  <c r="O171" i="4"/>
  <c r="O172" i="4"/>
  <c r="O173" i="4"/>
  <c r="O174" i="4"/>
  <c r="O175" i="4"/>
  <c r="O176" i="4"/>
  <c r="O177" i="4"/>
  <c r="O178" i="4"/>
  <c r="O179" i="4"/>
  <c r="O180" i="4"/>
  <c r="O181" i="4"/>
  <c r="O182" i="4"/>
  <c r="O183" i="4"/>
  <c r="O184" i="4"/>
  <c r="O185" i="4"/>
  <c r="O186" i="4"/>
  <c r="O187" i="4"/>
  <c r="O188" i="4"/>
  <c r="O189" i="4"/>
  <c r="O190" i="4"/>
  <c r="O191" i="4"/>
  <c r="O192" i="4"/>
  <c r="O193" i="4"/>
  <c r="O194" i="4"/>
  <c r="O195" i="4"/>
  <c r="O196" i="4"/>
  <c r="O197" i="4"/>
  <c r="O198" i="4"/>
  <c r="O199" i="4"/>
  <c r="O200" i="4"/>
  <c r="O201" i="4"/>
  <c r="O202" i="4"/>
  <c r="O203" i="4"/>
  <c r="O204" i="4"/>
  <c r="O205" i="4"/>
  <c r="O206" i="4"/>
  <c r="O207" i="4"/>
  <c r="O208" i="4"/>
  <c r="O209" i="4"/>
  <c r="O210" i="4"/>
  <c r="O211" i="4"/>
  <c r="O212" i="4"/>
  <c r="O213" i="4"/>
  <c r="O214" i="4"/>
  <c r="O215" i="4"/>
  <c r="O216" i="4"/>
  <c r="O217" i="4"/>
  <c r="O218" i="4"/>
  <c r="O219" i="4"/>
  <c r="O220" i="4"/>
  <c r="O221" i="4"/>
  <c r="O222" i="4"/>
  <c r="O223" i="4"/>
  <c r="O224" i="4"/>
  <c r="O225" i="4"/>
  <c r="O226" i="4"/>
  <c r="O227" i="4"/>
  <c r="O228" i="4"/>
  <c r="O229" i="4"/>
  <c r="O230" i="4"/>
  <c r="O231" i="4"/>
  <c r="O232" i="4"/>
  <c r="O233" i="4"/>
  <c r="O234" i="4"/>
  <c r="O235" i="4"/>
  <c r="O236" i="4"/>
  <c r="O237" i="4"/>
  <c r="O238" i="4"/>
  <c r="O239" i="4"/>
  <c r="O240" i="4"/>
  <c r="O241" i="4"/>
  <c r="O242" i="4"/>
  <c r="O243" i="4"/>
  <c r="O244" i="4"/>
  <c r="O245" i="4"/>
  <c r="O246" i="4"/>
  <c r="O247" i="4"/>
  <c r="O248" i="4"/>
  <c r="O249" i="4"/>
  <c r="O250" i="4"/>
  <c r="O251" i="4"/>
  <c r="O252" i="4"/>
  <c r="O253" i="4"/>
  <c r="O254" i="4"/>
  <c r="O255" i="4"/>
  <c r="O256" i="4"/>
  <c r="O257" i="4"/>
  <c r="O258" i="4"/>
  <c r="O259" i="4"/>
  <c r="O260" i="4"/>
  <c r="O261" i="4"/>
  <c r="O262" i="4"/>
  <c r="O263" i="4"/>
  <c r="O264" i="4"/>
  <c r="O265" i="4"/>
  <c r="O266" i="4"/>
  <c r="O267" i="4"/>
  <c r="O268" i="4"/>
  <c r="O269" i="4"/>
  <c r="O270" i="4"/>
  <c r="O271" i="4"/>
  <c r="O272" i="4"/>
  <c r="O273" i="4"/>
  <c r="O274" i="4"/>
  <c r="O275" i="4"/>
  <c r="O276" i="4"/>
  <c r="O277" i="4"/>
  <c r="O278" i="4"/>
  <c r="O279" i="4"/>
  <c r="O280" i="4"/>
  <c r="O281" i="4"/>
  <c r="O282" i="4"/>
  <c r="O283" i="4"/>
  <c r="O284" i="4"/>
  <c r="O285" i="4"/>
  <c r="O286" i="4"/>
  <c r="O287" i="4"/>
  <c r="O288" i="4"/>
  <c r="O289" i="4"/>
  <c r="O290" i="4"/>
  <c r="O291" i="4"/>
  <c r="O292" i="4"/>
  <c r="O293" i="4"/>
  <c r="O295" i="4"/>
  <c r="O296" i="4"/>
  <c r="O297" i="4"/>
  <c r="O298" i="4"/>
  <c r="O299" i="4"/>
  <c r="O300" i="4"/>
  <c r="O301" i="4"/>
  <c r="O302" i="4"/>
  <c r="O303" i="4"/>
  <c r="O304" i="4"/>
  <c r="O305" i="4"/>
  <c r="O306" i="4"/>
  <c r="O307" i="4"/>
  <c r="O308" i="4"/>
  <c r="O309" i="4"/>
  <c r="O310" i="4"/>
  <c r="O311" i="4"/>
  <c r="O312" i="4"/>
  <c r="O313" i="4"/>
  <c r="O314" i="4"/>
  <c r="O315" i="4"/>
  <c r="O316" i="4"/>
  <c r="O317" i="4"/>
  <c r="O318" i="4"/>
  <c r="O320" i="4"/>
  <c r="O321" i="4"/>
  <c r="O322" i="4"/>
  <c r="O323" i="4"/>
  <c r="O324" i="4"/>
  <c r="O325" i="4"/>
  <c r="O326" i="4"/>
  <c r="O327" i="4"/>
  <c r="O328" i="4"/>
  <c r="O329" i="4"/>
  <c r="O330" i="4"/>
  <c r="O331" i="4"/>
  <c r="O332" i="4"/>
  <c r="O333" i="4"/>
  <c r="O334" i="4"/>
  <c r="O335" i="4"/>
  <c r="O336" i="4"/>
  <c r="O337" i="4"/>
  <c r="O338" i="4"/>
  <c r="O339" i="4"/>
  <c r="O340" i="4"/>
  <c r="O341" i="4"/>
  <c r="O342" i="4"/>
  <c r="O343" i="4"/>
  <c r="O344" i="4"/>
  <c r="O345" i="4"/>
  <c r="O346" i="4"/>
  <c r="O347" i="4"/>
  <c r="O348" i="4"/>
  <c r="O349" i="4"/>
  <c r="O353" i="4"/>
  <c r="O354" i="4"/>
  <c r="O355" i="4"/>
  <c r="O356" i="4"/>
  <c r="O357" i="4"/>
  <c r="O358" i="4"/>
  <c r="O359" i="4"/>
  <c r="O360" i="4"/>
  <c r="O361" i="4"/>
  <c r="O362" i="4"/>
  <c r="O363" i="4"/>
  <c r="O364" i="4"/>
  <c r="O365" i="4"/>
  <c r="O366" i="4"/>
  <c r="O367" i="4"/>
  <c r="O368" i="4"/>
  <c r="O369" i="4"/>
  <c r="O370" i="4"/>
  <c r="O371" i="4"/>
  <c r="O372" i="4"/>
  <c r="O373" i="4"/>
  <c r="O374" i="4"/>
  <c r="O375" i="4"/>
  <c r="O376" i="4"/>
  <c r="O377" i="4"/>
  <c r="O378" i="4"/>
  <c r="O379" i="4"/>
  <c r="O380" i="4"/>
  <c r="O381" i="4"/>
  <c r="O382" i="4"/>
  <c r="O383" i="4"/>
  <c r="O384" i="4"/>
  <c r="O385" i="4"/>
  <c r="O386" i="4"/>
  <c r="O387" i="4"/>
  <c r="O388" i="4"/>
  <c r="O389" i="4"/>
  <c r="O390" i="4"/>
  <c r="O391" i="4"/>
  <c r="O392" i="4"/>
  <c r="O393" i="4"/>
  <c r="O394" i="4"/>
  <c r="O395" i="4"/>
  <c r="O396" i="4"/>
  <c r="O397" i="4"/>
  <c r="O398" i="4"/>
  <c r="O399" i="4"/>
  <c r="O400" i="4"/>
  <c r="O401" i="4"/>
  <c r="O402" i="4"/>
  <c r="O403" i="4"/>
  <c r="O404" i="4"/>
  <c r="O405" i="4"/>
  <c r="O406" i="4"/>
  <c r="O407" i="4"/>
  <c r="O408" i="4"/>
  <c r="O409" i="4"/>
  <c r="O410" i="4"/>
  <c r="O411" i="4"/>
  <c r="O412" i="4"/>
  <c r="O413" i="4"/>
  <c r="O414" i="4"/>
  <c r="O415" i="4"/>
  <c r="O416" i="4"/>
  <c r="O417" i="4"/>
  <c r="O418" i="4"/>
  <c r="O419" i="4"/>
  <c r="O420" i="4"/>
  <c r="O421" i="4"/>
  <c r="O422" i="4"/>
  <c r="O423" i="4"/>
  <c r="O424" i="4"/>
  <c r="O425" i="4"/>
  <c r="O426" i="4"/>
  <c r="O427" i="4"/>
  <c r="O428" i="4"/>
  <c r="O429" i="4"/>
  <c r="O430" i="4"/>
  <c r="O431" i="4"/>
  <c r="O432" i="4"/>
  <c r="O433" i="4"/>
  <c r="O434" i="4"/>
  <c r="O435" i="4"/>
  <c r="O436" i="4"/>
  <c r="O437" i="4"/>
  <c r="O438" i="4"/>
  <c r="O439" i="4"/>
  <c r="O440" i="4"/>
  <c r="O441" i="4"/>
  <c r="O442" i="4"/>
  <c r="O443" i="4"/>
  <c r="O444" i="4"/>
  <c r="O445" i="4"/>
  <c r="O446" i="4"/>
  <c r="O447" i="4"/>
  <c r="O448" i="4"/>
  <c r="O449" i="4"/>
  <c r="O450" i="4"/>
  <c r="O451" i="4"/>
  <c r="O452" i="4"/>
  <c r="O453" i="4"/>
  <c r="O454" i="4"/>
  <c r="O455" i="4"/>
  <c r="O456" i="4"/>
  <c r="O457" i="4"/>
  <c r="O458" i="4"/>
  <c r="O459" i="4"/>
  <c r="O460" i="4"/>
  <c r="O461" i="4"/>
  <c r="O462" i="4"/>
  <c r="O463" i="4"/>
  <c r="O464" i="4"/>
  <c r="O465" i="4"/>
  <c r="O466" i="4"/>
  <c r="O467" i="4"/>
  <c r="O468" i="4"/>
  <c r="O469" i="4"/>
  <c r="O470" i="4"/>
  <c r="O471" i="4"/>
  <c r="O472" i="4"/>
  <c r="O473" i="4"/>
  <c r="O474" i="4"/>
  <c r="O475" i="4"/>
  <c r="O476" i="4"/>
  <c r="O477" i="4"/>
  <c r="O478" i="4"/>
  <c r="O479" i="4"/>
  <c r="O480" i="4"/>
  <c r="O481" i="4"/>
  <c r="O482" i="4"/>
  <c r="O483" i="4"/>
  <c r="O484" i="4"/>
  <c r="O485" i="4"/>
  <c r="O486" i="4"/>
  <c r="O487" i="4"/>
  <c r="O488" i="4"/>
  <c r="O489" i="4"/>
  <c r="O490" i="4"/>
  <c r="O491" i="4"/>
  <c r="O493" i="4"/>
  <c r="O494" i="4"/>
  <c r="O495" i="4"/>
  <c r="O496" i="4"/>
  <c r="O497" i="4"/>
  <c r="O498" i="4"/>
  <c r="O499" i="4"/>
  <c r="O500" i="4"/>
  <c r="O501" i="4"/>
  <c r="O502" i="4"/>
  <c r="O503" i="4"/>
  <c r="O504" i="4"/>
  <c r="O505" i="4"/>
  <c r="O506" i="4"/>
  <c r="O507" i="4"/>
  <c r="O508" i="4"/>
  <c r="O509" i="4"/>
  <c r="O510" i="4"/>
  <c r="O511" i="4"/>
  <c r="O512" i="4"/>
  <c r="O513" i="4"/>
  <c r="O514" i="4"/>
  <c r="O515" i="4"/>
  <c r="O516" i="4"/>
  <c r="O517" i="4"/>
  <c r="O518" i="4"/>
  <c r="O519" i="4"/>
  <c r="O520" i="4"/>
  <c r="O521" i="4"/>
  <c r="O522" i="4"/>
  <c r="O523" i="4"/>
  <c r="O524" i="4"/>
  <c r="O525" i="4"/>
  <c r="O526" i="4"/>
  <c r="O527" i="4"/>
  <c r="O528" i="4"/>
  <c r="O529" i="4"/>
  <c r="O530" i="4"/>
  <c r="O531" i="4"/>
  <c r="O532" i="4"/>
  <c r="O533" i="4"/>
  <c r="O534" i="4"/>
  <c r="O535" i="4"/>
  <c r="O536" i="4"/>
  <c r="O537" i="4"/>
  <c r="O538" i="4"/>
  <c r="O539" i="4"/>
  <c r="O540" i="4"/>
  <c r="O541" i="4"/>
  <c r="O542" i="4"/>
  <c r="O543" i="4"/>
  <c r="O544" i="4"/>
  <c r="O545" i="4"/>
  <c r="O546" i="4"/>
  <c r="O547" i="4"/>
  <c r="O548" i="4"/>
  <c r="O549" i="4"/>
  <c r="O550" i="4"/>
  <c r="O551" i="4"/>
  <c r="O552" i="4"/>
  <c r="O553" i="4"/>
  <c r="O554" i="4"/>
  <c r="O555" i="4"/>
  <c r="O556" i="4"/>
  <c r="O557" i="4"/>
  <c r="O558" i="4"/>
  <c r="O559" i="4"/>
  <c r="O560" i="4"/>
  <c r="O561" i="4"/>
  <c r="O562" i="4"/>
  <c r="O563" i="4"/>
  <c r="O564" i="4"/>
  <c r="O565" i="4"/>
  <c r="O566" i="4"/>
  <c r="O567" i="4"/>
  <c r="O568" i="4"/>
  <c r="O569" i="4"/>
  <c r="O570" i="4"/>
  <c r="O571" i="4"/>
  <c r="O572" i="4"/>
  <c r="O573" i="4"/>
  <c r="O574" i="4"/>
  <c r="O575" i="4"/>
  <c r="O576" i="4"/>
  <c r="O577" i="4"/>
  <c r="O578" i="4"/>
  <c r="O579" i="4"/>
  <c r="O580" i="4"/>
  <c r="O581" i="4"/>
  <c r="O582" i="4"/>
  <c r="O583" i="4"/>
  <c r="O584" i="4"/>
  <c r="O585" i="4"/>
  <c r="O586" i="4"/>
  <c r="O587" i="4"/>
  <c r="O588" i="4"/>
  <c r="O589" i="4"/>
  <c r="O590" i="4"/>
  <c r="O591" i="4"/>
  <c r="O592" i="4"/>
  <c r="O593" i="4"/>
  <c r="O594" i="4"/>
  <c r="O595" i="4"/>
  <c r="O596" i="4"/>
  <c r="O597" i="4"/>
  <c r="O598" i="4"/>
  <c r="O599" i="4"/>
  <c r="O600" i="4"/>
  <c r="O601" i="4"/>
  <c r="O602" i="4"/>
  <c r="O603" i="4"/>
  <c r="O604" i="4"/>
  <c r="O605" i="4"/>
  <c r="O606" i="4"/>
  <c r="O607" i="4"/>
  <c r="O608" i="4"/>
  <c r="O609" i="4"/>
  <c r="O610" i="4"/>
  <c r="O611" i="4"/>
  <c r="O612" i="4"/>
  <c r="O613" i="4"/>
  <c r="O614" i="4"/>
  <c r="O615" i="4"/>
  <c r="O616" i="4"/>
  <c r="O617" i="4"/>
  <c r="O618" i="4"/>
  <c r="O619" i="4"/>
  <c r="O620" i="4"/>
  <c r="O621" i="4"/>
  <c r="O622" i="4"/>
  <c r="O623" i="4"/>
  <c r="O624" i="4"/>
  <c r="O625" i="4"/>
  <c r="O626" i="4"/>
  <c r="O627" i="4"/>
  <c r="O628" i="4"/>
  <c r="O629" i="4"/>
  <c r="O630" i="4"/>
  <c r="O631" i="4"/>
  <c r="O632" i="4"/>
  <c r="O633" i="4"/>
  <c r="O634" i="4"/>
  <c r="O635" i="4"/>
  <c r="O636" i="4"/>
  <c r="O637" i="4"/>
  <c r="O638" i="4"/>
  <c r="O639" i="4"/>
  <c r="O640" i="4"/>
  <c r="O641" i="4"/>
  <c r="O642" i="4"/>
  <c r="O643" i="4"/>
  <c r="O644" i="4"/>
  <c r="O645" i="4"/>
  <c r="O646" i="4"/>
  <c r="O647" i="4"/>
  <c r="O648" i="4"/>
  <c r="O649" i="4"/>
  <c r="O650" i="4"/>
  <c r="O651" i="4"/>
  <c r="O652" i="4"/>
  <c r="O653" i="4"/>
  <c r="O654" i="4"/>
  <c r="O655" i="4"/>
  <c r="O656" i="4"/>
  <c r="O657" i="4"/>
  <c r="O658" i="4"/>
  <c r="O659" i="4"/>
  <c r="O660" i="4"/>
  <c r="O661" i="4"/>
  <c r="O662" i="4"/>
  <c r="O663" i="4"/>
  <c r="O664" i="4"/>
  <c r="O665" i="4"/>
  <c r="O666" i="4"/>
  <c r="O667" i="4"/>
  <c r="O668" i="4"/>
  <c r="O669" i="4"/>
  <c r="O670" i="4"/>
  <c r="O671" i="4"/>
  <c r="O672" i="4"/>
  <c r="O673" i="4"/>
  <c r="O674" i="4"/>
  <c r="O675" i="4"/>
  <c r="O676" i="4"/>
  <c r="O677" i="4"/>
  <c r="O678" i="4"/>
  <c r="O679" i="4"/>
  <c r="O680" i="4"/>
  <c r="O681" i="4"/>
  <c r="O682" i="4"/>
  <c r="O683" i="4"/>
  <c r="O684" i="4"/>
  <c r="O685" i="4"/>
  <c r="O686" i="4"/>
  <c r="O687" i="4"/>
  <c r="O688" i="4"/>
  <c r="O689" i="4"/>
  <c r="O690" i="4"/>
  <c r="O691" i="4"/>
  <c r="O692" i="4"/>
  <c r="O693" i="4"/>
  <c r="O694" i="4"/>
  <c r="O695" i="4"/>
  <c r="O696" i="4"/>
  <c r="O697" i="4"/>
  <c r="O698" i="4"/>
  <c r="O699" i="4"/>
  <c r="O700" i="4"/>
  <c r="O701" i="4"/>
  <c r="O702" i="4"/>
  <c r="O703" i="4"/>
  <c r="O704" i="4"/>
  <c r="O705" i="4"/>
  <c r="O706" i="4"/>
  <c r="O707" i="4"/>
  <c r="O708" i="4"/>
  <c r="O709" i="4"/>
  <c r="O710" i="4"/>
  <c r="O711" i="4"/>
  <c r="O712" i="4"/>
  <c r="O713" i="4"/>
  <c r="O714" i="4"/>
  <c r="O715" i="4"/>
  <c r="O716" i="4"/>
  <c r="O717" i="4"/>
  <c r="O718" i="4"/>
  <c r="O719" i="4"/>
  <c r="O720" i="4"/>
  <c r="O721" i="4"/>
  <c r="O722" i="4"/>
  <c r="O723" i="4"/>
  <c r="O724" i="4"/>
  <c r="O725" i="4"/>
  <c r="O726" i="4"/>
  <c r="O727" i="4"/>
  <c r="O728" i="4"/>
  <c r="O729" i="4"/>
  <c r="O730" i="4"/>
  <c r="O731" i="4"/>
  <c r="O732" i="4"/>
  <c r="O733" i="4"/>
  <c r="O734" i="4"/>
  <c r="O735" i="4"/>
  <c r="O736" i="4"/>
  <c r="O737" i="4"/>
  <c r="O738" i="4"/>
  <c r="O739" i="4"/>
  <c r="O740" i="4"/>
  <c r="O741" i="4"/>
  <c r="O742" i="4"/>
  <c r="O743" i="4"/>
  <c r="O744" i="4"/>
  <c r="O745" i="4"/>
  <c r="O746" i="4"/>
  <c r="O747" i="4"/>
  <c r="O748" i="4"/>
  <c r="O749" i="4"/>
  <c r="O750" i="4"/>
  <c r="O751" i="4"/>
  <c r="O752" i="4"/>
  <c r="O753" i="4"/>
  <c r="O754" i="4"/>
  <c r="O755" i="4"/>
  <c r="O756" i="4"/>
  <c r="O757" i="4"/>
  <c r="O907" i="4"/>
  <c r="P3" i="4"/>
  <c r="S3" i="4" s="1"/>
  <c r="P4" i="4"/>
  <c r="S4" i="4" s="1"/>
  <c r="P5" i="4"/>
  <c r="S5" i="4" s="1"/>
  <c r="P6" i="4"/>
  <c r="S6" i="4" s="1"/>
  <c r="P8" i="4"/>
  <c r="S8" i="4" s="1"/>
  <c r="P9" i="4"/>
  <c r="S9" i="4" s="1"/>
  <c r="P10" i="4"/>
  <c r="S10" i="4" s="1"/>
  <c r="P11" i="4"/>
  <c r="S11" i="4" s="1"/>
  <c r="P12" i="4"/>
  <c r="S12" i="4" s="1"/>
  <c r="P13" i="4"/>
  <c r="S13" i="4" s="1"/>
  <c r="P14" i="4"/>
  <c r="S14" i="4" s="1"/>
  <c r="P15" i="4"/>
  <c r="S15" i="4" s="1"/>
  <c r="P16" i="4"/>
  <c r="S16" i="4" s="1"/>
  <c r="P17" i="4"/>
  <c r="S17" i="4" s="1"/>
  <c r="P18" i="4"/>
  <c r="S18" i="4" s="1"/>
  <c r="P19" i="4"/>
  <c r="S19" i="4" s="1"/>
  <c r="P20" i="4"/>
  <c r="S20" i="4" s="1"/>
  <c r="P21" i="4"/>
  <c r="S21" i="4" s="1"/>
  <c r="P22" i="4"/>
  <c r="S22" i="4" s="1"/>
  <c r="P23" i="4"/>
  <c r="S23" i="4" s="1"/>
  <c r="P24" i="4"/>
  <c r="S24" i="4" s="1"/>
  <c r="P25" i="4"/>
  <c r="S25" i="4" s="1"/>
  <c r="P26" i="4"/>
  <c r="S26" i="4" s="1"/>
  <c r="P27" i="4"/>
  <c r="S27" i="4" s="1"/>
  <c r="P28" i="4"/>
  <c r="S28" i="4" s="1"/>
  <c r="P29" i="4"/>
  <c r="S29" i="4" s="1"/>
  <c r="P30" i="4"/>
  <c r="S30" i="4" s="1"/>
  <c r="P31" i="4"/>
  <c r="S31" i="4" s="1"/>
  <c r="P32" i="4"/>
  <c r="S32" i="4" s="1"/>
  <c r="P33" i="4"/>
  <c r="S33" i="4" s="1"/>
  <c r="P34" i="4"/>
  <c r="S34" i="4" s="1"/>
  <c r="P35" i="4"/>
  <c r="S35" i="4" s="1"/>
  <c r="P37" i="4"/>
  <c r="S37" i="4" s="1"/>
  <c r="P38" i="4"/>
  <c r="S38" i="4" s="1"/>
  <c r="P39" i="4"/>
  <c r="S39" i="4" s="1"/>
  <c r="P40" i="4"/>
  <c r="S40" i="4" s="1"/>
  <c r="P41" i="4"/>
  <c r="S41" i="4" s="1"/>
  <c r="P42" i="4"/>
  <c r="S42" i="4" s="1"/>
  <c r="P43" i="4"/>
  <c r="S43" i="4" s="1"/>
  <c r="P44" i="4"/>
  <c r="S44" i="4" s="1"/>
  <c r="P45" i="4"/>
  <c r="S45" i="4" s="1"/>
  <c r="P46" i="4"/>
  <c r="S46" i="4" s="1"/>
  <c r="P47" i="4"/>
  <c r="S47" i="4" s="1"/>
  <c r="P48" i="4"/>
  <c r="S48" i="4" s="1"/>
  <c r="P49" i="4"/>
  <c r="S49" i="4" s="1"/>
  <c r="P50" i="4"/>
  <c r="S50" i="4" s="1"/>
  <c r="P51" i="4"/>
  <c r="S51" i="4" s="1"/>
  <c r="P52" i="4"/>
  <c r="S52" i="4" s="1"/>
  <c r="P53" i="4"/>
  <c r="S53" i="4" s="1"/>
  <c r="P54" i="4"/>
  <c r="S54" i="4" s="1"/>
  <c r="P55" i="4"/>
  <c r="S55" i="4" s="1"/>
  <c r="P56" i="4"/>
  <c r="S56" i="4" s="1"/>
  <c r="P57" i="4"/>
  <c r="S57" i="4" s="1"/>
  <c r="P58" i="4"/>
  <c r="S58" i="4" s="1"/>
  <c r="P59" i="4"/>
  <c r="S59" i="4" s="1"/>
  <c r="P60" i="4"/>
  <c r="S60" i="4" s="1"/>
  <c r="P61" i="4"/>
  <c r="S61" i="4" s="1"/>
  <c r="P63" i="4"/>
  <c r="S63" i="4" s="1"/>
  <c r="P64" i="4"/>
  <c r="S64" i="4" s="1"/>
  <c r="P65" i="4"/>
  <c r="S65" i="4" s="1"/>
  <c r="P66" i="4"/>
  <c r="S66" i="4" s="1"/>
  <c r="P67" i="4"/>
  <c r="S67" i="4" s="1"/>
  <c r="P68" i="4"/>
  <c r="S68" i="4" s="1"/>
  <c r="P69" i="4"/>
  <c r="S69" i="4" s="1"/>
  <c r="P70" i="4"/>
  <c r="S70" i="4" s="1"/>
  <c r="P71" i="4"/>
  <c r="S71" i="4" s="1"/>
  <c r="P72" i="4"/>
  <c r="S72" i="4" s="1"/>
  <c r="P73" i="4"/>
  <c r="S73" i="4" s="1"/>
  <c r="P74" i="4"/>
  <c r="S74" i="4" s="1"/>
  <c r="P75" i="4"/>
  <c r="S75" i="4" s="1"/>
  <c r="P76" i="4"/>
  <c r="S76" i="4" s="1"/>
  <c r="P77" i="4"/>
  <c r="S77" i="4" s="1"/>
  <c r="P78" i="4"/>
  <c r="S78" i="4" s="1"/>
  <c r="P79" i="4"/>
  <c r="S79" i="4" s="1"/>
  <c r="P80" i="4"/>
  <c r="S80" i="4" s="1"/>
  <c r="P81" i="4"/>
  <c r="S81" i="4" s="1"/>
  <c r="P82" i="4"/>
  <c r="S82" i="4" s="1"/>
  <c r="P83" i="4"/>
  <c r="S83" i="4" s="1"/>
  <c r="P84" i="4"/>
  <c r="S84" i="4" s="1"/>
  <c r="P85" i="4"/>
  <c r="S85" i="4" s="1"/>
  <c r="P86" i="4"/>
  <c r="S86" i="4" s="1"/>
  <c r="P87" i="4"/>
  <c r="S87" i="4" s="1"/>
  <c r="P88" i="4"/>
  <c r="S88" i="4" s="1"/>
  <c r="P89" i="4"/>
  <c r="S89" i="4" s="1"/>
  <c r="P90" i="4"/>
  <c r="S90" i="4" s="1"/>
  <c r="P91" i="4"/>
  <c r="S91" i="4" s="1"/>
  <c r="P92" i="4"/>
  <c r="S92" i="4" s="1"/>
  <c r="P93" i="4"/>
  <c r="S93" i="4" s="1"/>
  <c r="P94" i="4"/>
  <c r="S94" i="4" s="1"/>
  <c r="P95" i="4"/>
  <c r="S95" i="4" s="1"/>
  <c r="P96" i="4"/>
  <c r="S96" i="4" s="1"/>
  <c r="P97" i="4"/>
  <c r="S97" i="4" s="1"/>
  <c r="P98" i="4"/>
  <c r="S98" i="4" s="1"/>
  <c r="P99" i="4"/>
  <c r="S99" i="4" s="1"/>
  <c r="P100" i="4"/>
  <c r="S100" i="4" s="1"/>
  <c r="P101" i="4"/>
  <c r="S101" i="4" s="1"/>
  <c r="P102" i="4"/>
  <c r="S102" i="4" s="1"/>
  <c r="P103" i="4"/>
  <c r="S103" i="4" s="1"/>
  <c r="P104" i="4"/>
  <c r="S104" i="4" s="1"/>
  <c r="P105" i="4"/>
  <c r="S105" i="4" s="1"/>
  <c r="P106" i="4"/>
  <c r="S106" i="4" s="1"/>
  <c r="P107" i="4"/>
  <c r="S107" i="4" s="1"/>
  <c r="P108" i="4"/>
  <c r="S108" i="4" s="1"/>
  <c r="P109" i="4"/>
  <c r="S109" i="4" s="1"/>
  <c r="P110" i="4"/>
  <c r="S110" i="4" s="1"/>
  <c r="P111" i="4"/>
  <c r="S111" i="4" s="1"/>
  <c r="P112" i="4"/>
  <c r="S112" i="4" s="1"/>
  <c r="P113" i="4"/>
  <c r="S113" i="4" s="1"/>
  <c r="P114" i="4"/>
  <c r="S114" i="4" s="1"/>
  <c r="P115" i="4"/>
  <c r="S115" i="4" s="1"/>
  <c r="P116" i="4"/>
  <c r="S116" i="4" s="1"/>
  <c r="P117" i="4"/>
  <c r="S117" i="4" s="1"/>
  <c r="P118" i="4"/>
  <c r="S118" i="4" s="1"/>
  <c r="P119" i="4"/>
  <c r="S119" i="4" s="1"/>
  <c r="P120" i="4"/>
  <c r="S120" i="4" s="1"/>
  <c r="P121" i="4"/>
  <c r="S121" i="4" s="1"/>
  <c r="P122" i="4"/>
  <c r="S122" i="4" s="1"/>
  <c r="P123" i="4"/>
  <c r="S123" i="4" s="1"/>
  <c r="P124" i="4"/>
  <c r="S124" i="4" s="1"/>
  <c r="P125" i="4"/>
  <c r="S125" i="4" s="1"/>
  <c r="P126" i="4"/>
  <c r="S126" i="4" s="1"/>
  <c r="P127" i="4"/>
  <c r="S127" i="4" s="1"/>
  <c r="P128" i="4"/>
  <c r="S128" i="4" s="1"/>
  <c r="P129" i="4"/>
  <c r="S129" i="4" s="1"/>
  <c r="P130" i="4"/>
  <c r="S130" i="4" s="1"/>
  <c r="P131" i="4"/>
  <c r="S131" i="4" s="1"/>
  <c r="P132" i="4"/>
  <c r="S132" i="4" s="1"/>
  <c r="P133" i="4"/>
  <c r="S133" i="4" s="1"/>
  <c r="P134" i="4"/>
  <c r="S134" i="4" s="1"/>
  <c r="P135" i="4"/>
  <c r="S135" i="4" s="1"/>
  <c r="P136" i="4"/>
  <c r="S136" i="4" s="1"/>
  <c r="P137" i="4"/>
  <c r="S137" i="4" s="1"/>
  <c r="P138" i="4"/>
  <c r="S138" i="4" s="1"/>
  <c r="P139" i="4"/>
  <c r="S139" i="4" s="1"/>
  <c r="P140" i="4"/>
  <c r="S140" i="4" s="1"/>
  <c r="P141" i="4"/>
  <c r="S141" i="4" s="1"/>
  <c r="P142" i="4"/>
  <c r="S142" i="4" s="1"/>
  <c r="P143" i="4"/>
  <c r="S143" i="4" s="1"/>
  <c r="P144" i="4"/>
  <c r="S144" i="4" s="1"/>
  <c r="P145" i="4"/>
  <c r="S145" i="4" s="1"/>
  <c r="P146" i="4"/>
  <c r="S146" i="4" s="1"/>
  <c r="P147" i="4"/>
  <c r="S147" i="4" s="1"/>
  <c r="P148" i="4"/>
  <c r="S148" i="4" s="1"/>
  <c r="P149" i="4"/>
  <c r="S149" i="4" s="1"/>
  <c r="P150" i="4"/>
  <c r="S150" i="4" s="1"/>
  <c r="P151" i="4"/>
  <c r="S151" i="4" s="1"/>
  <c r="P152" i="4"/>
  <c r="S152" i="4" s="1"/>
  <c r="P153" i="4"/>
  <c r="S153" i="4" s="1"/>
  <c r="P154" i="4"/>
  <c r="S154" i="4" s="1"/>
  <c r="P155" i="4"/>
  <c r="S155" i="4" s="1"/>
  <c r="P156" i="4"/>
  <c r="S156" i="4" s="1"/>
  <c r="P157" i="4"/>
  <c r="S157" i="4" s="1"/>
  <c r="P158" i="4"/>
  <c r="S158" i="4" s="1"/>
  <c r="P159" i="4"/>
  <c r="S159" i="4" s="1"/>
  <c r="P160" i="4"/>
  <c r="S160" i="4" s="1"/>
  <c r="P161" i="4"/>
  <c r="S161" i="4" s="1"/>
  <c r="P162" i="4"/>
  <c r="S162" i="4" s="1"/>
  <c r="P163" i="4"/>
  <c r="S163" i="4" s="1"/>
  <c r="P164" i="4"/>
  <c r="S164" i="4" s="1"/>
  <c r="P165" i="4"/>
  <c r="S165" i="4" s="1"/>
  <c r="P166" i="4"/>
  <c r="S166" i="4" s="1"/>
  <c r="P167" i="4"/>
  <c r="S167" i="4" s="1"/>
  <c r="P168" i="4"/>
  <c r="S168" i="4" s="1"/>
  <c r="P169" i="4"/>
  <c r="S169" i="4" s="1"/>
  <c r="P170" i="4"/>
  <c r="S170" i="4" s="1"/>
  <c r="P171" i="4"/>
  <c r="S171" i="4" s="1"/>
  <c r="P172" i="4"/>
  <c r="S172" i="4" s="1"/>
  <c r="P173" i="4"/>
  <c r="S173" i="4" s="1"/>
  <c r="P174" i="4"/>
  <c r="S174" i="4" s="1"/>
  <c r="P175" i="4"/>
  <c r="S175" i="4" s="1"/>
  <c r="P176" i="4"/>
  <c r="S176" i="4" s="1"/>
  <c r="P177" i="4"/>
  <c r="S177" i="4" s="1"/>
  <c r="P178" i="4"/>
  <c r="S178" i="4" s="1"/>
  <c r="P179" i="4"/>
  <c r="S179" i="4" s="1"/>
  <c r="P180" i="4"/>
  <c r="S180" i="4" s="1"/>
  <c r="P181" i="4"/>
  <c r="S181" i="4" s="1"/>
  <c r="P182" i="4"/>
  <c r="S182" i="4" s="1"/>
  <c r="P183" i="4"/>
  <c r="S183" i="4" s="1"/>
  <c r="P184" i="4"/>
  <c r="S184" i="4" s="1"/>
  <c r="P185" i="4"/>
  <c r="S185" i="4" s="1"/>
  <c r="P186" i="4"/>
  <c r="S186" i="4" s="1"/>
  <c r="P187" i="4"/>
  <c r="S187" i="4" s="1"/>
  <c r="P188" i="4"/>
  <c r="S188" i="4" s="1"/>
  <c r="P189" i="4"/>
  <c r="S189" i="4" s="1"/>
  <c r="P190" i="4"/>
  <c r="S190" i="4" s="1"/>
  <c r="P191" i="4"/>
  <c r="S191" i="4" s="1"/>
  <c r="P192" i="4"/>
  <c r="S192" i="4" s="1"/>
  <c r="P193" i="4"/>
  <c r="S193" i="4" s="1"/>
  <c r="P194" i="4"/>
  <c r="S194" i="4" s="1"/>
  <c r="P195" i="4"/>
  <c r="S195" i="4" s="1"/>
  <c r="P196" i="4"/>
  <c r="S196" i="4" s="1"/>
  <c r="P197" i="4"/>
  <c r="S197" i="4" s="1"/>
  <c r="P198" i="4"/>
  <c r="S198" i="4" s="1"/>
  <c r="P199" i="4"/>
  <c r="S199" i="4" s="1"/>
  <c r="P200" i="4"/>
  <c r="S200" i="4" s="1"/>
  <c r="P201" i="4"/>
  <c r="S201" i="4" s="1"/>
  <c r="P202" i="4"/>
  <c r="S202" i="4" s="1"/>
  <c r="P203" i="4"/>
  <c r="S203" i="4" s="1"/>
  <c r="P204" i="4"/>
  <c r="S204" i="4" s="1"/>
  <c r="P205" i="4"/>
  <c r="S205" i="4" s="1"/>
  <c r="P206" i="4"/>
  <c r="S206" i="4" s="1"/>
  <c r="P207" i="4"/>
  <c r="S207" i="4" s="1"/>
  <c r="P208" i="4"/>
  <c r="S208" i="4" s="1"/>
  <c r="P209" i="4"/>
  <c r="S209" i="4" s="1"/>
  <c r="P210" i="4"/>
  <c r="S210" i="4" s="1"/>
  <c r="P211" i="4"/>
  <c r="S211" i="4" s="1"/>
  <c r="P212" i="4"/>
  <c r="S212" i="4" s="1"/>
  <c r="P213" i="4"/>
  <c r="S213" i="4" s="1"/>
  <c r="P214" i="4"/>
  <c r="S214" i="4" s="1"/>
  <c r="P215" i="4"/>
  <c r="S215" i="4" s="1"/>
  <c r="P216" i="4"/>
  <c r="S216" i="4" s="1"/>
  <c r="P217" i="4"/>
  <c r="S217" i="4" s="1"/>
  <c r="P218" i="4"/>
  <c r="S218" i="4" s="1"/>
  <c r="P219" i="4"/>
  <c r="S219" i="4" s="1"/>
  <c r="P220" i="4"/>
  <c r="S220" i="4" s="1"/>
  <c r="P221" i="4"/>
  <c r="S221" i="4" s="1"/>
  <c r="P222" i="4"/>
  <c r="S222" i="4" s="1"/>
  <c r="P223" i="4"/>
  <c r="S223" i="4" s="1"/>
  <c r="P224" i="4"/>
  <c r="S224" i="4" s="1"/>
  <c r="P225" i="4"/>
  <c r="S225" i="4" s="1"/>
  <c r="P226" i="4"/>
  <c r="S226" i="4" s="1"/>
  <c r="P227" i="4"/>
  <c r="S227" i="4" s="1"/>
  <c r="P228" i="4"/>
  <c r="S228" i="4" s="1"/>
  <c r="P229" i="4"/>
  <c r="S229" i="4" s="1"/>
  <c r="P230" i="4"/>
  <c r="S230" i="4" s="1"/>
  <c r="P231" i="4"/>
  <c r="S231" i="4" s="1"/>
  <c r="P232" i="4"/>
  <c r="S232" i="4" s="1"/>
  <c r="P233" i="4"/>
  <c r="S233" i="4" s="1"/>
  <c r="P234" i="4"/>
  <c r="S234" i="4" s="1"/>
  <c r="P235" i="4"/>
  <c r="S235" i="4" s="1"/>
  <c r="P236" i="4"/>
  <c r="S236" i="4" s="1"/>
  <c r="P237" i="4"/>
  <c r="S237" i="4" s="1"/>
  <c r="P238" i="4"/>
  <c r="S238" i="4" s="1"/>
  <c r="P239" i="4"/>
  <c r="S239" i="4" s="1"/>
  <c r="P240" i="4"/>
  <c r="S240" i="4" s="1"/>
  <c r="P241" i="4"/>
  <c r="S241" i="4" s="1"/>
  <c r="P242" i="4"/>
  <c r="S242" i="4" s="1"/>
  <c r="P243" i="4"/>
  <c r="S243" i="4" s="1"/>
  <c r="P244" i="4"/>
  <c r="S244" i="4" s="1"/>
  <c r="P245" i="4"/>
  <c r="S245" i="4" s="1"/>
  <c r="P246" i="4"/>
  <c r="S246" i="4" s="1"/>
  <c r="P247" i="4"/>
  <c r="S247" i="4" s="1"/>
  <c r="P248" i="4"/>
  <c r="S248" i="4" s="1"/>
  <c r="P249" i="4"/>
  <c r="S249" i="4" s="1"/>
  <c r="P250" i="4"/>
  <c r="S250" i="4" s="1"/>
  <c r="P251" i="4"/>
  <c r="S251" i="4" s="1"/>
  <c r="P252" i="4"/>
  <c r="S252" i="4" s="1"/>
  <c r="P253" i="4"/>
  <c r="S253" i="4" s="1"/>
  <c r="P254" i="4"/>
  <c r="S254" i="4" s="1"/>
  <c r="P255" i="4"/>
  <c r="S255" i="4" s="1"/>
  <c r="P256" i="4"/>
  <c r="S256" i="4" s="1"/>
  <c r="P257" i="4"/>
  <c r="S257" i="4" s="1"/>
  <c r="P258" i="4"/>
  <c r="S258" i="4" s="1"/>
  <c r="P259" i="4"/>
  <c r="S259" i="4" s="1"/>
  <c r="P260" i="4"/>
  <c r="S260" i="4" s="1"/>
  <c r="P261" i="4"/>
  <c r="S261" i="4" s="1"/>
  <c r="P262" i="4"/>
  <c r="S262" i="4" s="1"/>
  <c r="P263" i="4"/>
  <c r="S263" i="4" s="1"/>
  <c r="P264" i="4"/>
  <c r="S264" i="4" s="1"/>
  <c r="P265" i="4"/>
  <c r="S265" i="4" s="1"/>
  <c r="P266" i="4"/>
  <c r="S266" i="4" s="1"/>
  <c r="P267" i="4"/>
  <c r="S267" i="4" s="1"/>
  <c r="P268" i="4"/>
  <c r="S268" i="4" s="1"/>
  <c r="P269" i="4"/>
  <c r="S269" i="4" s="1"/>
  <c r="P270" i="4"/>
  <c r="S270" i="4" s="1"/>
  <c r="P271" i="4"/>
  <c r="S271" i="4" s="1"/>
  <c r="P272" i="4"/>
  <c r="S272" i="4" s="1"/>
  <c r="P273" i="4"/>
  <c r="S273" i="4" s="1"/>
  <c r="P274" i="4"/>
  <c r="S274" i="4" s="1"/>
  <c r="P275" i="4"/>
  <c r="S275" i="4" s="1"/>
  <c r="P276" i="4"/>
  <c r="S276" i="4" s="1"/>
  <c r="P277" i="4"/>
  <c r="S277" i="4" s="1"/>
  <c r="P278" i="4"/>
  <c r="S278" i="4" s="1"/>
  <c r="P279" i="4"/>
  <c r="S279" i="4" s="1"/>
  <c r="P280" i="4"/>
  <c r="S280" i="4" s="1"/>
  <c r="P281" i="4"/>
  <c r="S281" i="4" s="1"/>
  <c r="P282" i="4"/>
  <c r="S282" i="4" s="1"/>
  <c r="P283" i="4"/>
  <c r="S283" i="4" s="1"/>
  <c r="P284" i="4"/>
  <c r="S284" i="4" s="1"/>
  <c r="P285" i="4"/>
  <c r="S285" i="4" s="1"/>
  <c r="P286" i="4"/>
  <c r="S286" i="4" s="1"/>
  <c r="P287" i="4"/>
  <c r="S287" i="4" s="1"/>
  <c r="P288" i="4"/>
  <c r="S288" i="4" s="1"/>
  <c r="P289" i="4"/>
  <c r="S289" i="4" s="1"/>
  <c r="P290" i="4"/>
  <c r="S290" i="4" s="1"/>
  <c r="P291" i="4"/>
  <c r="S291" i="4" s="1"/>
  <c r="P292" i="4"/>
  <c r="S292" i="4" s="1"/>
  <c r="P293" i="4"/>
  <c r="S293" i="4" s="1"/>
  <c r="P295" i="4"/>
  <c r="S295" i="4" s="1"/>
  <c r="P296" i="4"/>
  <c r="S296" i="4" s="1"/>
  <c r="P297" i="4"/>
  <c r="S297" i="4" s="1"/>
  <c r="P298" i="4"/>
  <c r="S298" i="4" s="1"/>
  <c r="P299" i="4"/>
  <c r="S299" i="4" s="1"/>
  <c r="P300" i="4"/>
  <c r="S300" i="4" s="1"/>
  <c r="P301" i="4"/>
  <c r="S301" i="4" s="1"/>
  <c r="P302" i="4"/>
  <c r="S302" i="4" s="1"/>
  <c r="P303" i="4"/>
  <c r="S303" i="4" s="1"/>
  <c r="P304" i="4"/>
  <c r="S304" i="4" s="1"/>
  <c r="P305" i="4"/>
  <c r="S305" i="4" s="1"/>
  <c r="P306" i="4"/>
  <c r="S306" i="4" s="1"/>
  <c r="P307" i="4"/>
  <c r="S307" i="4" s="1"/>
  <c r="P308" i="4"/>
  <c r="S308" i="4" s="1"/>
  <c r="P309" i="4"/>
  <c r="S309" i="4" s="1"/>
  <c r="P310" i="4"/>
  <c r="S310" i="4" s="1"/>
  <c r="P311" i="4"/>
  <c r="S311" i="4" s="1"/>
  <c r="P312" i="4"/>
  <c r="S312" i="4" s="1"/>
  <c r="P313" i="4"/>
  <c r="S313" i="4" s="1"/>
  <c r="P314" i="4"/>
  <c r="S314" i="4" s="1"/>
  <c r="P315" i="4"/>
  <c r="S315" i="4" s="1"/>
  <c r="P316" i="4"/>
  <c r="S316" i="4" s="1"/>
  <c r="P317" i="4"/>
  <c r="S317" i="4" s="1"/>
  <c r="P318" i="4"/>
  <c r="S318" i="4" s="1"/>
  <c r="P320" i="4"/>
  <c r="S320" i="4" s="1"/>
  <c r="P321" i="4"/>
  <c r="S321" i="4" s="1"/>
  <c r="P322" i="4"/>
  <c r="S322" i="4" s="1"/>
  <c r="P323" i="4"/>
  <c r="S323" i="4" s="1"/>
  <c r="P324" i="4"/>
  <c r="S324" i="4" s="1"/>
  <c r="P325" i="4"/>
  <c r="S325" i="4" s="1"/>
  <c r="P326" i="4"/>
  <c r="S326" i="4" s="1"/>
  <c r="P327" i="4"/>
  <c r="S327" i="4" s="1"/>
  <c r="P328" i="4"/>
  <c r="S328" i="4" s="1"/>
  <c r="P329" i="4"/>
  <c r="S329" i="4" s="1"/>
  <c r="P330" i="4"/>
  <c r="S330" i="4" s="1"/>
  <c r="P331" i="4"/>
  <c r="S331" i="4" s="1"/>
  <c r="P332" i="4"/>
  <c r="S332" i="4" s="1"/>
  <c r="P333" i="4"/>
  <c r="S333" i="4" s="1"/>
  <c r="P334" i="4"/>
  <c r="S334" i="4" s="1"/>
  <c r="P335" i="4"/>
  <c r="S335" i="4" s="1"/>
  <c r="P336" i="4"/>
  <c r="S336" i="4" s="1"/>
  <c r="P337" i="4"/>
  <c r="S337" i="4" s="1"/>
  <c r="P338" i="4"/>
  <c r="S338" i="4" s="1"/>
  <c r="P339" i="4"/>
  <c r="S339" i="4" s="1"/>
  <c r="P340" i="4"/>
  <c r="S340" i="4" s="1"/>
  <c r="P341" i="4"/>
  <c r="S341" i="4" s="1"/>
  <c r="P342" i="4"/>
  <c r="S342" i="4" s="1"/>
  <c r="P343" i="4"/>
  <c r="S343" i="4" s="1"/>
  <c r="P344" i="4"/>
  <c r="S344" i="4" s="1"/>
  <c r="P345" i="4"/>
  <c r="S345" i="4" s="1"/>
  <c r="P346" i="4"/>
  <c r="S346" i="4" s="1"/>
  <c r="P347" i="4"/>
  <c r="S347" i="4" s="1"/>
  <c r="P348" i="4"/>
  <c r="S348" i="4" s="1"/>
  <c r="P349" i="4"/>
  <c r="S349" i="4" s="1"/>
  <c r="P353" i="4"/>
  <c r="S353" i="4" s="1"/>
  <c r="P354" i="4"/>
  <c r="S354" i="4" s="1"/>
  <c r="P355" i="4"/>
  <c r="S355" i="4" s="1"/>
  <c r="P356" i="4"/>
  <c r="S356" i="4" s="1"/>
  <c r="P357" i="4"/>
  <c r="S357" i="4" s="1"/>
  <c r="P358" i="4"/>
  <c r="S358" i="4" s="1"/>
  <c r="P359" i="4"/>
  <c r="S359" i="4" s="1"/>
  <c r="P360" i="4"/>
  <c r="S360" i="4" s="1"/>
  <c r="P361" i="4"/>
  <c r="S361" i="4" s="1"/>
  <c r="P362" i="4"/>
  <c r="S362" i="4" s="1"/>
  <c r="P363" i="4"/>
  <c r="S363" i="4" s="1"/>
  <c r="P364" i="4"/>
  <c r="S364" i="4" s="1"/>
  <c r="P365" i="4"/>
  <c r="S365" i="4" s="1"/>
  <c r="P366" i="4"/>
  <c r="S366" i="4" s="1"/>
  <c r="P367" i="4"/>
  <c r="S367" i="4" s="1"/>
  <c r="P368" i="4"/>
  <c r="S368" i="4" s="1"/>
  <c r="P369" i="4"/>
  <c r="S369" i="4" s="1"/>
  <c r="P370" i="4"/>
  <c r="S370" i="4" s="1"/>
  <c r="P371" i="4"/>
  <c r="S371" i="4" s="1"/>
  <c r="P372" i="4"/>
  <c r="S372" i="4" s="1"/>
  <c r="P373" i="4"/>
  <c r="S373" i="4" s="1"/>
  <c r="P374" i="4"/>
  <c r="S374" i="4" s="1"/>
  <c r="P375" i="4"/>
  <c r="S375" i="4" s="1"/>
  <c r="P376" i="4"/>
  <c r="S376" i="4" s="1"/>
  <c r="P377" i="4"/>
  <c r="S377" i="4" s="1"/>
  <c r="P378" i="4"/>
  <c r="S378" i="4" s="1"/>
  <c r="P379" i="4"/>
  <c r="S379" i="4" s="1"/>
  <c r="P380" i="4"/>
  <c r="S380" i="4" s="1"/>
  <c r="P381" i="4"/>
  <c r="S381" i="4" s="1"/>
  <c r="P382" i="4"/>
  <c r="S382" i="4" s="1"/>
  <c r="P383" i="4"/>
  <c r="S383" i="4" s="1"/>
  <c r="P384" i="4"/>
  <c r="S384" i="4" s="1"/>
  <c r="P385" i="4"/>
  <c r="S385" i="4" s="1"/>
  <c r="P386" i="4"/>
  <c r="S386" i="4" s="1"/>
  <c r="P387" i="4"/>
  <c r="S387" i="4" s="1"/>
  <c r="P388" i="4"/>
  <c r="S388" i="4" s="1"/>
  <c r="P389" i="4"/>
  <c r="S389" i="4" s="1"/>
  <c r="P390" i="4"/>
  <c r="S390" i="4" s="1"/>
  <c r="P391" i="4"/>
  <c r="S391" i="4" s="1"/>
  <c r="P392" i="4"/>
  <c r="S392" i="4" s="1"/>
  <c r="P393" i="4"/>
  <c r="S393" i="4" s="1"/>
  <c r="P394" i="4"/>
  <c r="S394" i="4" s="1"/>
  <c r="P395" i="4"/>
  <c r="S395" i="4" s="1"/>
  <c r="P396" i="4"/>
  <c r="S396" i="4" s="1"/>
  <c r="P397" i="4"/>
  <c r="S397" i="4" s="1"/>
  <c r="P398" i="4"/>
  <c r="S398" i="4" s="1"/>
  <c r="P399" i="4"/>
  <c r="S399" i="4" s="1"/>
  <c r="P400" i="4"/>
  <c r="S400" i="4" s="1"/>
  <c r="P401" i="4"/>
  <c r="S401" i="4" s="1"/>
  <c r="P402" i="4"/>
  <c r="S402" i="4" s="1"/>
  <c r="P403" i="4"/>
  <c r="S403" i="4" s="1"/>
  <c r="P404" i="4"/>
  <c r="S404" i="4" s="1"/>
  <c r="P405" i="4"/>
  <c r="S405" i="4" s="1"/>
  <c r="P406" i="4"/>
  <c r="S406" i="4" s="1"/>
  <c r="P407" i="4"/>
  <c r="S407" i="4" s="1"/>
  <c r="P408" i="4"/>
  <c r="S408" i="4" s="1"/>
  <c r="P409" i="4"/>
  <c r="S409" i="4" s="1"/>
  <c r="P410" i="4"/>
  <c r="S410" i="4" s="1"/>
  <c r="P411" i="4"/>
  <c r="S411" i="4" s="1"/>
  <c r="P412" i="4"/>
  <c r="S412" i="4" s="1"/>
  <c r="P413" i="4"/>
  <c r="S413" i="4" s="1"/>
  <c r="P414" i="4"/>
  <c r="S414" i="4" s="1"/>
  <c r="P415" i="4"/>
  <c r="S415" i="4" s="1"/>
  <c r="P416" i="4"/>
  <c r="S416" i="4" s="1"/>
  <c r="P417" i="4"/>
  <c r="S417" i="4" s="1"/>
  <c r="P418" i="4"/>
  <c r="S418" i="4" s="1"/>
  <c r="P419" i="4"/>
  <c r="S419" i="4" s="1"/>
  <c r="P420" i="4"/>
  <c r="S420" i="4" s="1"/>
  <c r="P421" i="4"/>
  <c r="S421" i="4" s="1"/>
  <c r="P422" i="4"/>
  <c r="S422" i="4" s="1"/>
  <c r="P423" i="4"/>
  <c r="S423" i="4" s="1"/>
  <c r="P424" i="4"/>
  <c r="S424" i="4" s="1"/>
  <c r="P425" i="4"/>
  <c r="S425" i="4" s="1"/>
  <c r="P426" i="4"/>
  <c r="S426" i="4" s="1"/>
  <c r="P427" i="4"/>
  <c r="S427" i="4" s="1"/>
  <c r="P428" i="4"/>
  <c r="S428" i="4" s="1"/>
  <c r="P429" i="4"/>
  <c r="S429" i="4" s="1"/>
  <c r="P430" i="4"/>
  <c r="S430" i="4" s="1"/>
  <c r="P431" i="4"/>
  <c r="S431" i="4" s="1"/>
  <c r="P432" i="4"/>
  <c r="S432" i="4" s="1"/>
  <c r="P433" i="4"/>
  <c r="S433" i="4" s="1"/>
  <c r="P434" i="4"/>
  <c r="S434" i="4" s="1"/>
  <c r="P435" i="4"/>
  <c r="S435" i="4" s="1"/>
  <c r="P436" i="4"/>
  <c r="S436" i="4" s="1"/>
  <c r="P437" i="4"/>
  <c r="S437" i="4" s="1"/>
  <c r="P438" i="4"/>
  <c r="S438" i="4" s="1"/>
  <c r="P439" i="4"/>
  <c r="S439" i="4" s="1"/>
  <c r="P440" i="4"/>
  <c r="S440" i="4" s="1"/>
  <c r="P441" i="4"/>
  <c r="S441" i="4" s="1"/>
  <c r="P442" i="4"/>
  <c r="S442" i="4" s="1"/>
  <c r="P443" i="4"/>
  <c r="S443" i="4" s="1"/>
  <c r="P444" i="4"/>
  <c r="S444" i="4" s="1"/>
  <c r="P445" i="4"/>
  <c r="S445" i="4" s="1"/>
  <c r="P446" i="4"/>
  <c r="S446" i="4" s="1"/>
  <c r="P447" i="4"/>
  <c r="S447" i="4" s="1"/>
  <c r="P448" i="4"/>
  <c r="S448" i="4" s="1"/>
  <c r="P449" i="4"/>
  <c r="S449" i="4" s="1"/>
  <c r="P450" i="4"/>
  <c r="S450" i="4" s="1"/>
  <c r="P451" i="4"/>
  <c r="S451" i="4" s="1"/>
  <c r="P452" i="4"/>
  <c r="S452" i="4" s="1"/>
  <c r="P453" i="4"/>
  <c r="S453" i="4" s="1"/>
  <c r="P454" i="4"/>
  <c r="S454" i="4" s="1"/>
  <c r="P455" i="4"/>
  <c r="S455" i="4" s="1"/>
  <c r="P456" i="4"/>
  <c r="S456" i="4" s="1"/>
  <c r="P457" i="4"/>
  <c r="S457" i="4" s="1"/>
  <c r="P458" i="4"/>
  <c r="S458" i="4" s="1"/>
  <c r="P459" i="4"/>
  <c r="S459" i="4" s="1"/>
  <c r="P460" i="4"/>
  <c r="S460" i="4" s="1"/>
  <c r="P461" i="4"/>
  <c r="S461" i="4" s="1"/>
  <c r="P462" i="4"/>
  <c r="S462" i="4" s="1"/>
  <c r="P463" i="4"/>
  <c r="S463" i="4" s="1"/>
  <c r="P464" i="4"/>
  <c r="S464" i="4" s="1"/>
  <c r="P465" i="4"/>
  <c r="S465" i="4" s="1"/>
  <c r="P466" i="4"/>
  <c r="S466" i="4" s="1"/>
  <c r="P467" i="4"/>
  <c r="S467" i="4" s="1"/>
  <c r="P468" i="4"/>
  <c r="S468" i="4" s="1"/>
  <c r="P469" i="4"/>
  <c r="S469" i="4" s="1"/>
  <c r="P470" i="4"/>
  <c r="S470" i="4" s="1"/>
  <c r="P471" i="4"/>
  <c r="S471" i="4" s="1"/>
  <c r="P472" i="4"/>
  <c r="S472" i="4" s="1"/>
  <c r="P473" i="4"/>
  <c r="S473" i="4" s="1"/>
  <c r="P474" i="4"/>
  <c r="S474" i="4" s="1"/>
  <c r="P475" i="4"/>
  <c r="S475" i="4" s="1"/>
  <c r="P476" i="4"/>
  <c r="S476" i="4" s="1"/>
  <c r="P477" i="4"/>
  <c r="S477" i="4" s="1"/>
  <c r="P478" i="4"/>
  <c r="S478" i="4" s="1"/>
  <c r="P479" i="4"/>
  <c r="S479" i="4" s="1"/>
  <c r="P480" i="4"/>
  <c r="S480" i="4" s="1"/>
  <c r="P481" i="4"/>
  <c r="S481" i="4" s="1"/>
  <c r="P482" i="4"/>
  <c r="S482" i="4" s="1"/>
  <c r="P483" i="4"/>
  <c r="S483" i="4" s="1"/>
  <c r="P484" i="4"/>
  <c r="S484" i="4" s="1"/>
  <c r="P485" i="4"/>
  <c r="S485" i="4" s="1"/>
  <c r="P486" i="4"/>
  <c r="S486" i="4" s="1"/>
  <c r="P487" i="4"/>
  <c r="S487" i="4" s="1"/>
  <c r="P488" i="4"/>
  <c r="S488" i="4" s="1"/>
  <c r="P489" i="4"/>
  <c r="S489" i="4" s="1"/>
  <c r="P490" i="4"/>
  <c r="S490" i="4" s="1"/>
  <c r="P491" i="4"/>
  <c r="S491" i="4" s="1"/>
  <c r="P493" i="4"/>
  <c r="S493" i="4" s="1"/>
  <c r="P494" i="4"/>
  <c r="S494" i="4" s="1"/>
  <c r="P495" i="4"/>
  <c r="S495" i="4" s="1"/>
  <c r="P496" i="4"/>
  <c r="S496" i="4" s="1"/>
  <c r="P497" i="4"/>
  <c r="S497" i="4" s="1"/>
  <c r="P498" i="4"/>
  <c r="S498" i="4" s="1"/>
  <c r="P499" i="4"/>
  <c r="S499" i="4" s="1"/>
  <c r="P500" i="4"/>
  <c r="S500" i="4" s="1"/>
  <c r="P501" i="4"/>
  <c r="S501" i="4" s="1"/>
  <c r="P502" i="4"/>
  <c r="S502" i="4" s="1"/>
  <c r="P503" i="4"/>
  <c r="S503" i="4" s="1"/>
  <c r="P504" i="4"/>
  <c r="S504" i="4" s="1"/>
  <c r="P505" i="4"/>
  <c r="S505" i="4" s="1"/>
  <c r="P506" i="4"/>
  <c r="S506" i="4" s="1"/>
  <c r="P507" i="4"/>
  <c r="S507" i="4" s="1"/>
  <c r="P508" i="4"/>
  <c r="S508" i="4" s="1"/>
  <c r="P509" i="4"/>
  <c r="S509" i="4" s="1"/>
  <c r="P510" i="4"/>
  <c r="S510" i="4" s="1"/>
  <c r="P511" i="4"/>
  <c r="S511" i="4" s="1"/>
  <c r="P512" i="4"/>
  <c r="S512" i="4" s="1"/>
  <c r="P513" i="4"/>
  <c r="S513" i="4" s="1"/>
  <c r="P514" i="4"/>
  <c r="S514" i="4" s="1"/>
  <c r="P515" i="4"/>
  <c r="S515" i="4" s="1"/>
  <c r="P516" i="4"/>
  <c r="S516" i="4" s="1"/>
  <c r="P517" i="4"/>
  <c r="S517" i="4" s="1"/>
  <c r="P518" i="4"/>
  <c r="S518" i="4" s="1"/>
  <c r="P519" i="4"/>
  <c r="S519" i="4" s="1"/>
  <c r="P520" i="4"/>
  <c r="S520" i="4" s="1"/>
  <c r="P521" i="4"/>
  <c r="S521" i="4" s="1"/>
  <c r="P522" i="4"/>
  <c r="S522" i="4" s="1"/>
  <c r="P523" i="4"/>
  <c r="S523" i="4" s="1"/>
  <c r="P524" i="4"/>
  <c r="S524" i="4" s="1"/>
  <c r="P525" i="4"/>
  <c r="S525" i="4" s="1"/>
  <c r="P526" i="4"/>
  <c r="S526" i="4" s="1"/>
  <c r="P527" i="4"/>
  <c r="S527" i="4" s="1"/>
  <c r="P528" i="4"/>
  <c r="S528" i="4" s="1"/>
  <c r="P529" i="4"/>
  <c r="S529" i="4" s="1"/>
  <c r="P530" i="4"/>
  <c r="S530" i="4" s="1"/>
  <c r="P531" i="4"/>
  <c r="S531" i="4" s="1"/>
  <c r="P532" i="4"/>
  <c r="S532" i="4" s="1"/>
  <c r="P533" i="4"/>
  <c r="S533" i="4" s="1"/>
  <c r="P534" i="4"/>
  <c r="S534" i="4" s="1"/>
  <c r="P535" i="4"/>
  <c r="S535" i="4" s="1"/>
  <c r="P536" i="4"/>
  <c r="S536" i="4" s="1"/>
  <c r="P537" i="4"/>
  <c r="S537" i="4" s="1"/>
  <c r="P538" i="4"/>
  <c r="S538" i="4" s="1"/>
  <c r="P539" i="4"/>
  <c r="S539" i="4" s="1"/>
  <c r="P540" i="4"/>
  <c r="S540" i="4" s="1"/>
  <c r="P541" i="4"/>
  <c r="S541" i="4" s="1"/>
  <c r="P542" i="4"/>
  <c r="S542" i="4" s="1"/>
  <c r="P543" i="4"/>
  <c r="S543" i="4" s="1"/>
  <c r="P544" i="4"/>
  <c r="S544" i="4" s="1"/>
  <c r="P545" i="4"/>
  <c r="S545" i="4" s="1"/>
  <c r="P546" i="4"/>
  <c r="S546" i="4" s="1"/>
  <c r="P547" i="4"/>
  <c r="S547" i="4" s="1"/>
  <c r="P548" i="4"/>
  <c r="S548" i="4" s="1"/>
  <c r="P549" i="4"/>
  <c r="S549" i="4" s="1"/>
  <c r="P550" i="4"/>
  <c r="S550" i="4" s="1"/>
  <c r="P551" i="4"/>
  <c r="S551" i="4" s="1"/>
  <c r="P552" i="4"/>
  <c r="S552" i="4" s="1"/>
  <c r="P553" i="4"/>
  <c r="S553" i="4" s="1"/>
  <c r="P554" i="4"/>
  <c r="S554" i="4" s="1"/>
  <c r="P555" i="4"/>
  <c r="S555" i="4" s="1"/>
  <c r="P556" i="4"/>
  <c r="S556" i="4" s="1"/>
  <c r="P557" i="4"/>
  <c r="S557" i="4" s="1"/>
  <c r="P558" i="4"/>
  <c r="S558" i="4" s="1"/>
  <c r="P559" i="4"/>
  <c r="S559" i="4" s="1"/>
  <c r="P560" i="4"/>
  <c r="S560" i="4" s="1"/>
  <c r="P561" i="4"/>
  <c r="S561" i="4" s="1"/>
  <c r="P562" i="4"/>
  <c r="S562" i="4" s="1"/>
  <c r="P563" i="4"/>
  <c r="S563" i="4" s="1"/>
  <c r="P564" i="4"/>
  <c r="S564" i="4" s="1"/>
  <c r="P565" i="4"/>
  <c r="S565" i="4" s="1"/>
  <c r="P566" i="4"/>
  <c r="S566" i="4" s="1"/>
  <c r="P567" i="4"/>
  <c r="S567" i="4" s="1"/>
  <c r="P568" i="4"/>
  <c r="S568" i="4" s="1"/>
  <c r="P569" i="4"/>
  <c r="S569" i="4" s="1"/>
  <c r="P570" i="4"/>
  <c r="S570" i="4" s="1"/>
  <c r="P571" i="4"/>
  <c r="S571" i="4" s="1"/>
  <c r="P572" i="4"/>
  <c r="S572" i="4" s="1"/>
  <c r="P573" i="4"/>
  <c r="S573" i="4" s="1"/>
  <c r="P574" i="4"/>
  <c r="S574" i="4" s="1"/>
  <c r="P575" i="4"/>
  <c r="S575" i="4" s="1"/>
  <c r="P576" i="4"/>
  <c r="S576" i="4" s="1"/>
  <c r="P577" i="4"/>
  <c r="S577" i="4" s="1"/>
  <c r="P578" i="4"/>
  <c r="S578" i="4" s="1"/>
  <c r="P579" i="4"/>
  <c r="S579" i="4" s="1"/>
  <c r="P580" i="4"/>
  <c r="S580" i="4" s="1"/>
  <c r="P581" i="4"/>
  <c r="S581" i="4" s="1"/>
  <c r="P582" i="4"/>
  <c r="S582" i="4" s="1"/>
  <c r="P583" i="4"/>
  <c r="S583" i="4" s="1"/>
  <c r="P584" i="4"/>
  <c r="S584" i="4" s="1"/>
  <c r="P585" i="4"/>
  <c r="S585" i="4" s="1"/>
  <c r="P586" i="4"/>
  <c r="S586" i="4" s="1"/>
  <c r="P587" i="4"/>
  <c r="S587" i="4" s="1"/>
  <c r="P588" i="4"/>
  <c r="S588" i="4" s="1"/>
  <c r="P589" i="4"/>
  <c r="S589" i="4" s="1"/>
  <c r="P590" i="4"/>
  <c r="S590" i="4" s="1"/>
  <c r="P591" i="4"/>
  <c r="S591" i="4" s="1"/>
  <c r="P592" i="4"/>
  <c r="S592" i="4" s="1"/>
  <c r="P593" i="4"/>
  <c r="S593" i="4" s="1"/>
  <c r="P594" i="4"/>
  <c r="S594" i="4" s="1"/>
  <c r="P595" i="4"/>
  <c r="S595" i="4" s="1"/>
  <c r="P596" i="4"/>
  <c r="S596" i="4" s="1"/>
  <c r="P597" i="4"/>
  <c r="S597" i="4" s="1"/>
  <c r="P598" i="4"/>
  <c r="S598" i="4" s="1"/>
  <c r="P599" i="4"/>
  <c r="S599" i="4" s="1"/>
  <c r="P600" i="4"/>
  <c r="S600" i="4" s="1"/>
  <c r="P601" i="4"/>
  <c r="S601" i="4" s="1"/>
  <c r="P602" i="4"/>
  <c r="S602" i="4" s="1"/>
  <c r="P603" i="4"/>
  <c r="S603" i="4" s="1"/>
  <c r="P604" i="4"/>
  <c r="S604" i="4" s="1"/>
  <c r="P605" i="4"/>
  <c r="S605" i="4" s="1"/>
  <c r="P606" i="4"/>
  <c r="S606" i="4" s="1"/>
  <c r="P607" i="4"/>
  <c r="S607" i="4" s="1"/>
  <c r="P608" i="4"/>
  <c r="S608" i="4" s="1"/>
  <c r="P609" i="4"/>
  <c r="S609" i="4" s="1"/>
  <c r="P610" i="4"/>
  <c r="S610" i="4" s="1"/>
  <c r="P611" i="4"/>
  <c r="S611" i="4" s="1"/>
  <c r="P612" i="4"/>
  <c r="S612" i="4" s="1"/>
  <c r="P613" i="4"/>
  <c r="S613" i="4" s="1"/>
  <c r="P614" i="4"/>
  <c r="S614" i="4" s="1"/>
  <c r="P615" i="4"/>
  <c r="S615" i="4" s="1"/>
  <c r="P616" i="4"/>
  <c r="S616" i="4" s="1"/>
  <c r="P617" i="4"/>
  <c r="S617" i="4" s="1"/>
  <c r="P618" i="4"/>
  <c r="S618" i="4" s="1"/>
  <c r="P619" i="4"/>
  <c r="S619" i="4" s="1"/>
  <c r="P620" i="4"/>
  <c r="S620" i="4" s="1"/>
  <c r="P621" i="4"/>
  <c r="S621" i="4" s="1"/>
  <c r="P622" i="4"/>
  <c r="S622" i="4" s="1"/>
  <c r="P623" i="4"/>
  <c r="S623" i="4" s="1"/>
  <c r="P624" i="4"/>
  <c r="S624" i="4" s="1"/>
  <c r="P625" i="4"/>
  <c r="S625" i="4" s="1"/>
  <c r="P626" i="4"/>
  <c r="S626" i="4" s="1"/>
  <c r="P627" i="4"/>
  <c r="S627" i="4" s="1"/>
  <c r="P628" i="4"/>
  <c r="S628" i="4" s="1"/>
  <c r="P629" i="4"/>
  <c r="S629" i="4" s="1"/>
  <c r="P630" i="4"/>
  <c r="S630" i="4" s="1"/>
  <c r="P631" i="4"/>
  <c r="S631" i="4" s="1"/>
  <c r="P632" i="4"/>
  <c r="S632" i="4" s="1"/>
  <c r="P633" i="4"/>
  <c r="S633" i="4" s="1"/>
  <c r="P634" i="4"/>
  <c r="S634" i="4" s="1"/>
  <c r="P635" i="4"/>
  <c r="S635" i="4" s="1"/>
  <c r="P636" i="4"/>
  <c r="S636" i="4" s="1"/>
  <c r="P637" i="4"/>
  <c r="S637" i="4" s="1"/>
  <c r="P638" i="4"/>
  <c r="S638" i="4" s="1"/>
  <c r="P639" i="4"/>
  <c r="S639" i="4" s="1"/>
  <c r="P640" i="4"/>
  <c r="S640" i="4" s="1"/>
  <c r="P641" i="4"/>
  <c r="S641" i="4" s="1"/>
  <c r="P642" i="4"/>
  <c r="S642" i="4" s="1"/>
  <c r="P643" i="4"/>
  <c r="S643" i="4" s="1"/>
  <c r="P644" i="4"/>
  <c r="S644" i="4" s="1"/>
  <c r="P645" i="4"/>
  <c r="S645" i="4" s="1"/>
  <c r="P646" i="4"/>
  <c r="S646" i="4" s="1"/>
  <c r="P647" i="4"/>
  <c r="S647" i="4" s="1"/>
  <c r="P648" i="4"/>
  <c r="S648" i="4" s="1"/>
  <c r="P649" i="4"/>
  <c r="S649" i="4" s="1"/>
  <c r="P650" i="4"/>
  <c r="S650" i="4" s="1"/>
  <c r="P651" i="4"/>
  <c r="S651" i="4" s="1"/>
  <c r="P652" i="4"/>
  <c r="S652" i="4" s="1"/>
  <c r="P653" i="4"/>
  <c r="S653" i="4" s="1"/>
  <c r="P654" i="4"/>
  <c r="S654" i="4" s="1"/>
  <c r="P655" i="4"/>
  <c r="S655" i="4" s="1"/>
  <c r="P656" i="4"/>
  <c r="S656" i="4" s="1"/>
  <c r="P657" i="4"/>
  <c r="S657" i="4" s="1"/>
  <c r="P658" i="4"/>
  <c r="S658" i="4" s="1"/>
  <c r="P659" i="4"/>
  <c r="S659" i="4" s="1"/>
  <c r="P660" i="4"/>
  <c r="S660" i="4" s="1"/>
  <c r="P661" i="4"/>
  <c r="S661" i="4" s="1"/>
  <c r="P662" i="4"/>
  <c r="S662" i="4" s="1"/>
  <c r="P663" i="4"/>
  <c r="S663" i="4" s="1"/>
  <c r="P664" i="4"/>
  <c r="S664" i="4" s="1"/>
  <c r="P665" i="4"/>
  <c r="S665" i="4" s="1"/>
  <c r="P666" i="4"/>
  <c r="S666" i="4" s="1"/>
  <c r="P667" i="4"/>
  <c r="S667" i="4" s="1"/>
  <c r="P668" i="4"/>
  <c r="S668" i="4" s="1"/>
  <c r="P669" i="4"/>
  <c r="S669" i="4" s="1"/>
  <c r="P670" i="4"/>
  <c r="S670" i="4" s="1"/>
  <c r="P671" i="4"/>
  <c r="S671" i="4" s="1"/>
  <c r="P672" i="4"/>
  <c r="S672" i="4" s="1"/>
  <c r="P673" i="4"/>
  <c r="S673" i="4" s="1"/>
  <c r="P674" i="4"/>
  <c r="S674" i="4" s="1"/>
  <c r="P675" i="4"/>
  <c r="S675" i="4" s="1"/>
  <c r="P676" i="4"/>
  <c r="S676" i="4" s="1"/>
  <c r="P677" i="4"/>
  <c r="S677" i="4" s="1"/>
  <c r="P678" i="4"/>
  <c r="S678" i="4" s="1"/>
  <c r="P679" i="4"/>
  <c r="S679" i="4" s="1"/>
  <c r="P680" i="4"/>
  <c r="S680" i="4" s="1"/>
  <c r="P681" i="4"/>
  <c r="S681" i="4" s="1"/>
  <c r="P682" i="4"/>
  <c r="S682" i="4" s="1"/>
  <c r="P683" i="4"/>
  <c r="S683" i="4" s="1"/>
  <c r="P684" i="4"/>
  <c r="S684" i="4" s="1"/>
  <c r="P685" i="4"/>
  <c r="S685" i="4" s="1"/>
  <c r="P686" i="4"/>
  <c r="S686" i="4" s="1"/>
  <c r="P687" i="4"/>
  <c r="S687" i="4" s="1"/>
  <c r="P688" i="4"/>
  <c r="S688" i="4" s="1"/>
  <c r="P689" i="4"/>
  <c r="S689" i="4" s="1"/>
  <c r="P690" i="4"/>
  <c r="S690" i="4" s="1"/>
  <c r="P691" i="4"/>
  <c r="S691" i="4" s="1"/>
  <c r="P692" i="4"/>
  <c r="S692" i="4" s="1"/>
  <c r="P693" i="4"/>
  <c r="S693" i="4" s="1"/>
  <c r="P694" i="4"/>
  <c r="S694" i="4" s="1"/>
  <c r="P695" i="4"/>
  <c r="S695" i="4" s="1"/>
  <c r="P696" i="4"/>
  <c r="S696" i="4" s="1"/>
  <c r="P697" i="4"/>
  <c r="S697" i="4" s="1"/>
  <c r="P698" i="4"/>
  <c r="S698" i="4" s="1"/>
  <c r="P699" i="4"/>
  <c r="S699" i="4" s="1"/>
  <c r="P700" i="4"/>
  <c r="S700" i="4" s="1"/>
  <c r="P701" i="4"/>
  <c r="S701" i="4" s="1"/>
  <c r="P702" i="4"/>
  <c r="S702" i="4" s="1"/>
  <c r="P703" i="4"/>
  <c r="S703" i="4" s="1"/>
  <c r="P704" i="4"/>
  <c r="S704" i="4" s="1"/>
  <c r="P705" i="4"/>
  <c r="S705" i="4" s="1"/>
  <c r="P706" i="4"/>
  <c r="S706" i="4" s="1"/>
  <c r="P707" i="4"/>
  <c r="S707" i="4" s="1"/>
  <c r="P708" i="4"/>
  <c r="S708" i="4" s="1"/>
  <c r="P709" i="4"/>
  <c r="S709" i="4" s="1"/>
  <c r="P710" i="4"/>
  <c r="S710" i="4" s="1"/>
  <c r="P711" i="4"/>
  <c r="S711" i="4" s="1"/>
  <c r="P712" i="4"/>
  <c r="S712" i="4" s="1"/>
  <c r="P713" i="4"/>
  <c r="S713" i="4" s="1"/>
  <c r="P714" i="4"/>
  <c r="S714" i="4" s="1"/>
  <c r="P715" i="4"/>
  <c r="S715" i="4" s="1"/>
  <c r="P716" i="4"/>
  <c r="S716" i="4" s="1"/>
  <c r="P717" i="4"/>
  <c r="S717" i="4" s="1"/>
  <c r="P718" i="4"/>
  <c r="S718" i="4" s="1"/>
  <c r="P719" i="4"/>
  <c r="S719" i="4" s="1"/>
  <c r="P720" i="4"/>
  <c r="S720" i="4" s="1"/>
  <c r="P721" i="4"/>
  <c r="S721" i="4" s="1"/>
  <c r="P722" i="4"/>
  <c r="S722" i="4" s="1"/>
  <c r="P723" i="4"/>
  <c r="S723" i="4" s="1"/>
  <c r="P724" i="4"/>
  <c r="S724" i="4" s="1"/>
  <c r="P725" i="4"/>
  <c r="S725" i="4" s="1"/>
  <c r="P726" i="4"/>
  <c r="S726" i="4" s="1"/>
  <c r="P727" i="4"/>
  <c r="S727" i="4" s="1"/>
  <c r="P728" i="4"/>
  <c r="S728" i="4" s="1"/>
  <c r="P729" i="4"/>
  <c r="S729" i="4" s="1"/>
  <c r="P730" i="4"/>
  <c r="S730" i="4" s="1"/>
  <c r="P731" i="4"/>
  <c r="S731" i="4" s="1"/>
  <c r="P732" i="4"/>
  <c r="S732" i="4" s="1"/>
  <c r="P733" i="4"/>
  <c r="S733" i="4" s="1"/>
  <c r="P734" i="4"/>
  <c r="S734" i="4" s="1"/>
  <c r="P735" i="4"/>
  <c r="S735" i="4" s="1"/>
  <c r="P736" i="4"/>
  <c r="S736" i="4" s="1"/>
  <c r="P737" i="4"/>
  <c r="S737" i="4" s="1"/>
  <c r="P738" i="4"/>
  <c r="S738" i="4" s="1"/>
  <c r="P739" i="4"/>
  <c r="S739" i="4" s="1"/>
  <c r="P740" i="4"/>
  <c r="S740" i="4" s="1"/>
  <c r="P741" i="4"/>
  <c r="S741" i="4" s="1"/>
  <c r="P742" i="4"/>
  <c r="S742" i="4" s="1"/>
  <c r="P743" i="4"/>
  <c r="S743" i="4" s="1"/>
  <c r="P744" i="4"/>
  <c r="S744" i="4" s="1"/>
  <c r="P745" i="4"/>
  <c r="S745" i="4" s="1"/>
  <c r="P746" i="4"/>
  <c r="S746" i="4" s="1"/>
  <c r="P747" i="4"/>
  <c r="S747" i="4" s="1"/>
  <c r="P748" i="4"/>
  <c r="S748" i="4" s="1"/>
  <c r="P749" i="4"/>
  <c r="S749" i="4" s="1"/>
  <c r="P750" i="4"/>
  <c r="S750" i="4" s="1"/>
  <c r="P751" i="4"/>
  <c r="S751" i="4" s="1"/>
  <c r="P752" i="4"/>
  <c r="S752" i="4" s="1"/>
  <c r="P753" i="4"/>
  <c r="S753" i="4" s="1"/>
  <c r="P754" i="4"/>
  <c r="S754" i="4" s="1"/>
  <c r="P755" i="4"/>
  <c r="S755" i="4" s="1"/>
  <c r="P756" i="4"/>
  <c r="S756" i="4" s="1"/>
  <c r="P757" i="4"/>
  <c r="S757" i="4" s="1"/>
  <c r="P759" i="4"/>
  <c r="S759" i="4" s="1"/>
  <c r="P760" i="4"/>
  <c r="S760" i="4" s="1"/>
  <c r="P761" i="4"/>
  <c r="S761" i="4" s="1"/>
  <c r="P762" i="4"/>
  <c r="S762" i="4" s="1"/>
  <c r="P763" i="4"/>
  <c r="S763" i="4" s="1"/>
  <c r="P764" i="4"/>
  <c r="S764" i="4" s="1"/>
  <c r="P765" i="4"/>
  <c r="S765" i="4" s="1"/>
  <c r="P766" i="4"/>
  <c r="S766" i="4" s="1"/>
  <c r="P767" i="4"/>
  <c r="S767" i="4" s="1"/>
  <c r="P768" i="4"/>
  <c r="S768" i="4" s="1"/>
  <c r="P769" i="4"/>
  <c r="S769" i="4" s="1"/>
  <c r="P770" i="4"/>
  <c r="S770" i="4" s="1"/>
  <c r="P771" i="4"/>
  <c r="S771" i="4" s="1"/>
  <c r="P772" i="4"/>
  <c r="S772" i="4" s="1"/>
  <c r="P773" i="4"/>
  <c r="S773" i="4" s="1"/>
  <c r="P774" i="4"/>
  <c r="S774" i="4" s="1"/>
  <c r="P775" i="4"/>
  <c r="S775" i="4" s="1"/>
  <c r="P776" i="4"/>
  <c r="S776" i="4" s="1"/>
  <c r="P777" i="4"/>
  <c r="S777" i="4" s="1"/>
  <c r="P778" i="4"/>
  <c r="S778" i="4" s="1"/>
  <c r="P779" i="4"/>
  <c r="S779" i="4" s="1"/>
  <c r="P780" i="4"/>
  <c r="S780" i="4" s="1"/>
  <c r="P781" i="4"/>
  <c r="S781" i="4" s="1"/>
  <c r="P782" i="4"/>
  <c r="S782" i="4" s="1"/>
  <c r="P783" i="4"/>
  <c r="S783" i="4" s="1"/>
  <c r="P784" i="4"/>
  <c r="S784" i="4" s="1"/>
  <c r="P785" i="4"/>
  <c r="S785" i="4" s="1"/>
  <c r="P786" i="4"/>
  <c r="S786" i="4" s="1"/>
  <c r="P787" i="4"/>
  <c r="S787" i="4" s="1"/>
  <c r="P788" i="4"/>
  <c r="S788" i="4" s="1"/>
  <c r="P789" i="4"/>
  <c r="S789" i="4" s="1"/>
  <c r="P790" i="4"/>
  <c r="S790" i="4" s="1"/>
  <c r="P791" i="4"/>
  <c r="S791" i="4" s="1"/>
  <c r="P792" i="4"/>
  <c r="S792" i="4" s="1"/>
  <c r="P793" i="4"/>
  <c r="S793" i="4" s="1"/>
  <c r="P794" i="4"/>
  <c r="S794" i="4" s="1"/>
  <c r="P795" i="4"/>
  <c r="S795" i="4" s="1"/>
  <c r="P796" i="4"/>
  <c r="S796" i="4" s="1"/>
  <c r="P797" i="4"/>
  <c r="S797" i="4" s="1"/>
  <c r="P798" i="4"/>
  <c r="S798" i="4" s="1"/>
  <c r="P799" i="4"/>
  <c r="S799" i="4" s="1"/>
  <c r="P800" i="4"/>
  <c r="S800" i="4" s="1"/>
  <c r="P801" i="4"/>
  <c r="S801" i="4" s="1"/>
  <c r="P802" i="4"/>
  <c r="S802" i="4" s="1"/>
  <c r="P803" i="4"/>
  <c r="S803" i="4" s="1"/>
  <c r="P804" i="4"/>
  <c r="S804" i="4" s="1"/>
  <c r="P805" i="4"/>
  <c r="S805" i="4" s="1"/>
  <c r="P806" i="4"/>
  <c r="S806" i="4" s="1"/>
  <c r="P807" i="4"/>
  <c r="S807" i="4" s="1"/>
  <c r="P808" i="4"/>
  <c r="S808" i="4" s="1"/>
  <c r="P809" i="4"/>
  <c r="S809" i="4" s="1"/>
  <c r="P810" i="4"/>
  <c r="S810" i="4" s="1"/>
  <c r="P811" i="4"/>
  <c r="S811" i="4" s="1"/>
  <c r="P812" i="4"/>
  <c r="S812" i="4" s="1"/>
  <c r="P813" i="4"/>
  <c r="S813" i="4" s="1"/>
  <c r="P814" i="4"/>
  <c r="S814" i="4" s="1"/>
  <c r="P815" i="4"/>
  <c r="S815" i="4" s="1"/>
  <c r="P816" i="4"/>
  <c r="S816" i="4" s="1"/>
  <c r="P817" i="4"/>
  <c r="S817" i="4" s="1"/>
  <c r="P818" i="4"/>
  <c r="S818" i="4" s="1"/>
  <c r="P819" i="4"/>
  <c r="S819" i="4" s="1"/>
  <c r="P820" i="4"/>
  <c r="S820" i="4" s="1"/>
  <c r="P821" i="4"/>
  <c r="S821" i="4" s="1"/>
  <c r="P822" i="4"/>
  <c r="S822" i="4" s="1"/>
  <c r="P823" i="4"/>
  <c r="S823" i="4" s="1"/>
  <c r="P824" i="4"/>
  <c r="S824" i="4" s="1"/>
  <c r="P825" i="4"/>
  <c r="S825" i="4" s="1"/>
  <c r="P826" i="4"/>
  <c r="S826" i="4" s="1"/>
  <c r="P827" i="4"/>
  <c r="S827" i="4" s="1"/>
  <c r="P828" i="4"/>
  <c r="S828" i="4" s="1"/>
  <c r="P829" i="4"/>
  <c r="S829" i="4" s="1"/>
  <c r="P830" i="4"/>
  <c r="S830" i="4" s="1"/>
  <c r="P831" i="4"/>
  <c r="S831" i="4" s="1"/>
  <c r="P832" i="4"/>
  <c r="S832" i="4" s="1"/>
  <c r="P833" i="4"/>
  <c r="S833" i="4" s="1"/>
  <c r="P834" i="4"/>
  <c r="S834" i="4" s="1"/>
  <c r="P835" i="4"/>
  <c r="S835" i="4" s="1"/>
  <c r="P836" i="4"/>
  <c r="S836" i="4" s="1"/>
  <c r="P837" i="4"/>
  <c r="S837" i="4" s="1"/>
  <c r="P838" i="4"/>
  <c r="S838" i="4" s="1"/>
  <c r="P839" i="4"/>
  <c r="S839" i="4" s="1"/>
  <c r="P840" i="4"/>
  <c r="S840" i="4" s="1"/>
  <c r="P841" i="4"/>
  <c r="S841" i="4" s="1"/>
  <c r="P842" i="4"/>
  <c r="S842" i="4" s="1"/>
  <c r="P843" i="4"/>
  <c r="S843" i="4" s="1"/>
  <c r="P844" i="4"/>
  <c r="S844" i="4" s="1"/>
  <c r="P845" i="4"/>
  <c r="S845" i="4" s="1"/>
  <c r="P846" i="4"/>
  <c r="S846" i="4" s="1"/>
  <c r="P847" i="4"/>
  <c r="S847" i="4" s="1"/>
  <c r="P848" i="4"/>
  <c r="S848" i="4" s="1"/>
  <c r="P849" i="4"/>
  <c r="S849" i="4" s="1"/>
  <c r="P850" i="4"/>
  <c r="S850" i="4" s="1"/>
  <c r="P851" i="4"/>
  <c r="S851" i="4" s="1"/>
  <c r="P852" i="4"/>
  <c r="S852" i="4" s="1"/>
  <c r="P853" i="4"/>
  <c r="S853" i="4" s="1"/>
  <c r="P854" i="4"/>
  <c r="S854" i="4" s="1"/>
  <c r="P855" i="4"/>
  <c r="S855" i="4" s="1"/>
  <c r="P856" i="4"/>
  <c r="S856" i="4" s="1"/>
  <c r="P857" i="4"/>
  <c r="S857" i="4" s="1"/>
  <c r="P858" i="4"/>
  <c r="S858" i="4" s="1"/>
  <c r="P859" i="4"/>
  <c r="S859" i="4" s="1"/>
  <c r="P860" i="4"/>
  <c r="S860" i="4" s="1"/>
  <c r="P861" i="4"/>
  <c r="S861" i="4" s="1"/>
  <c r="P862" i="4"/>
  <c r="S862" i="4" s="1"/>
  <c r="P863" i="4"/>
  <c r="S863" i="4" s="1"/>
  <c r="P864" i="4"/>
  <c r="S864" i="4" s="1"/>
  <c r="P865" i="4"/>
  <c r="S865" i="4" s="1"/>
  <c r="P866" i="4"/>
  <c r="S866" i="4" s="1"/>
  <c r="P867" i="4"/>
  <c r="S867" i="4" s="1"/>
  <c r="P868" i="4"/>
  <c r="S868" i="4" s="1"/>
  <c r="P869" i="4"/>
  <c r="S869" i="4" s="1"/>
  <c r="P870" i="4"/>
  <c r="S870" i="4" s="1"/>
  <c r="P871" i="4"/>
  <c r="S871" i="4" s="1"/>
  <c r="P872" i="4"/>
  <c r="S872" i="4" s="1"/>
  <c r="P873" i="4"/>
  <c r="S873" i="4" s="1"/>
  <c r="P874" i="4"/>
  <c r="S874" i="4" s="1"/>
  <c r="P875" i="4"/>
  <c r="S875" i="4" s="1"/>
  <c r="P876" i="4"/>
  <c r="S876" i="4" s="1"/>
  <c r="P877" i="4"/>
  <c r="S877" i="4" s="1"/>
  <c r="P878" i="4"/>
  <c r="S878" i="4" s="1"/>
  <c r="P879" i="4"/>
  <c r="S879" i="4" s="1"/>
  <c r="P880" i="4"/>
  <c r="S880" i="4" s="1"/>
  <c r="P881" i="4"/>
  <c r="S881" i="4" s="1"/>
  <c r="P882" i="4"/>
  <c r="S882" i="4" s="1"/>
  <c r="P883" i="4"/>
  <c r="S883" i="4" s="1"/>
  <c r="P884" i="4"/>
  <c r="S884" i="4" s="1"/>
  <c r="P885" i="4"/>
  <c r="S885" i="4" s="1"/>
  <c r="P886" i="4"/>
  <c r="S886" i="4" s="1"/>
  <c r="P887" i="4"/>
  <c r="S887" i="4" s="1"/>
  <c r="P888" i="4"/>
  <c r="S888" i="4" s="1"/>
  <c r="P889" i="4"/>
  <c r="S889" i="4" s="1"/>
  <c r="P890" i="4"/>
  <c r="S890" i="4" s="1"/>
  <c r="P891" i="4"/>
  <c r="S891" i="4" s="1"/>
  <c r="P892" i="4"/>
  <c r="S892" i="4" s="1"/>
  <c r="P893" i="4"/>
  <c r="S893" i="4" s="1"/>
  <c r="P894" i="4"/>
  <c r="S894" i="4" s="1"/>
  <c r="P895" i="4"/>
  <c r="S895" i="4" s="1"/>
  <c r="P896" i="4"/>
  <c r="S896" i="4" s="1"/>
  <c r="P897" i="4"/>
  <c r="S897" i="4" s="1"/>
  <c r="P898" i="4"/>
  <c r="S898" i="4" s="1"/>
  <c r="P899" i="4"/>
  <c r="S899" i="4" s="1"/>
  <c r="P900" i="4"/>
  <c r="S900" i="4" s="1"/>
  <c r="P901" i="4"/>
  <c r="S901" i="4" s="1"/>
  <c r="P902" i="4"/>
  <c r="S902" i="4" s="1"/>
  <c r="P903" i="4"/>
  <c r="S903" i="4" s="1"/>
  <c r="P904" i="4"/>
  <c r="S904" i="4" s="1"/>
  <c r="P905" i="4"/>
  <c r="S905" i="4" s="1"/>
  <c r="P906" i="4"/>
  <c r="S906" i="4" s="1"/>
  <c r="P907" i="4"/>
  <c r="S907" i="4" s="1"/>
  <c r="Q3" i="4"/>
  <c r="R3" i="4" s="1"/>
  <c r="Q4" i="4"/>
  <c r="R4" i="4" s="1"/>
  <c r="Q5" i="4"/>
  <c r="R5" i="4" s="1"/>
  <c r="Q6" i="4"/>
  <c r="R6" i="4" s="1"/>
  <c r="Q8" i="4"/>
  <c r="R8" i="4" s="1"/>
  <c r="Q9" i="4"/>
  <c r="R9" i="4" s="1"/>
  <c r="Q10" i="4"/>
  <c r="R10" i="4" s="1"/>
  <c r="Q11" i="4"/>
  <c r="R11" i="4" s="1"/>
  <c r="Q12" i="4"/>
  <c r="R12" i="4" s="1"/>
  <c r="Q13" i="4"/>
  <c r="R13" i="4" s="1"/>
  <c r="Q14" i="4"/>
  <c r="R14" i="4" s="1"/>
  <c r="Q15" i="4"/>
  <c r="R15" i="4" s="1"/>
  <c r="Q16" i="4"/>
  <c r="R16" i="4" s="1"/>
  <c r="Q17" i="4"/>
  <c r="R17" i="4" s="1"/>
  <c r="Q18" i="4"/>
  <c r="R18" i="4" s="1"/>
  <c r="Q19" i="4"/>
  <c r="R19" i="4" s="1"/>
  <c r="Q20" i="4"/>
  <c r="R20" i="4" s="1"/>
  <c r="Q21" i="4"/>
  <c r="R21" i="4" s="1"/>
  <c r="Q22" i="4"/>
  <c r="R22" i="4" s="1"/>
  <c r="Q23" i="4"/>
  <c r="R23" i="4" s="1"/>
  <c r="Q24" i="4"/>
  <c r="R24" i="4" s="1"/>
  <c r="Q25" i="4"/>
  <c r="R25" i="4" s="1"/>
  <c r="Q26" i="4"/>
  <c r="R26" i="4" s="1"/>
  <c r="Q27" i="4"/>
  <c r="R27" i="4" s="1"/>
  <c r="Q28" i="4"/>
  <c r="R28" i="4" s="1"/>
  <c r="Q29" i="4"/>
  <c r="R29" i="4" s="1"/>
  <c r="Q30" i="4"/>
  <c r="R30" i="4" s="1"/>
  <c r="Q31" i="4"/>
  <c r="R31" i="4" s="1"/>
  <c r="Q32" i="4"/>
  <c r="R32" i="4" s="1"/>
  <c r="Q33" i="4"/>
  <c r="R33" i="4" s="1"/>
  <c r="Q34" i="4"/>
  <c r="R34" i="4" s="1"/>
  <c r="Q35" i="4"/>
  <c r="R35" i="4" s="1"/>
  <c r="Q37" i="4"/>
  <c r="R37" i="4" s="1"/>
  <c r="Q38" i="4"/>
  <c r="R38" i="4" s="1"/>
  <c r="Q39" i="4"/>
  <c r="R39" i="4" s="1"/>
  <c r="Q40" i="4"/>
  <c r="R40" i="4" s="1"/>
  <c r="Q41" i="4"/>
  <c r="R41" i="4" s="1"/>
  <c r="Q42" i="4"/>
  <c r="R42" i="4" s="1"/>
  <c r="Q43" i="4"/>
  <c r="R43" i="4" s="1"/>
  <c r="Q44" i="4"/>
  <c r="R44" i="4" s="1"/>
  <c r="Q45" i="4"/>
  <c r="R45" i="4" s="1"/>
  <c r="Q46" i="4"/>
  <c r="R46" i="4" s="1"/>
  <c r="Q47" i="4"/>
  <c r="R47" i="4" s="1"/>
  <c r="Q48" i="4"/>
  <c r="R48" i="4" s="1"/>
  <c r="Q49" i="4"/>
  <c r="R49" i="4" s="1"/>
  <c r="Q50" i="4"/>
  <c r="R50" i="4" s="1"/>
  <c r="Q51" i="4"/>
  <c r="R51" i="4" s="1"/>
  <c r="Q52" i="4"/>
  <c r="R52" i="4" s="1"/>
  <c r="Q53" i="4"/>
  <c r="R53" i="4" s="1"/>
  <c r="Q54" i="4"/>
  <c r="R54" i="4" s="1"/>
  <c r="Q55" i="4"/>
  <c r="R55" i="4" s="1"/>
  <c r="Q56" i="4"/>
  <c r="R56" i="4" s="1"/>
  <c r="Q57" i="4"/>
  <c r="R57" i="4" s="1"/>
  <c r="Q58" i="4"/>
  <c r="R58" i="4" s="1"/>
  <c r="Q59" i="4"/>
  <c r="R59" i="4" s="1"/>
  <c r="Q60" i="4"/>
  <c r="R60" i="4" s="1"/>
  <c r="Q61" i="4"/>
  <c r="R61" i="4" s="1"/>
  <c r="Q63" i="4"/>
  <c r="R63" i="4" s="1"/>
  <c r="Q64" i="4"/>
  <c r="R64" i="4" s="1"/>
  <c r="Q65" i="4"/>
  <c r="R65" i="4" s="1"/>
  <c r="Q66" i="4"/>
  <c r="R66" i="4" s="1"/>
  <c r="Q67" i="4"/>
  <c r="R67" i="4" s="1"/>
  <c r="Q68" i="4"/>
  <c r="R68" i="4" s="1"/>
  <c r="Q69" i="4"/>
  <c r="R69" i="4" s="1"/>
  <c r="Q70" i="4"/>
  <c r="R70" i="4" s="1"/>
  <c r="Q71" i="4"/>
  <c r="R71" i="4" s="1"/>
  <c r="Q72" i="4"/>
  <c r="R72" i="4" s="1"/>
  <c r="Q73" i="4"/>
  <c r="R73" i="4" s="1"/>
  <c r="Q74" i="4"/>
  <c r="R74" i="4" s="1"/>
  <c r="Q75" i="4"/>
  <c r="R75" i="4" s="1"/>
  <c r="Q76" i="4"/>
  <c r="R76" i="4" s="1"/>
  <c r="Q77" i="4"/>
  <c r="R77" i="4" s="1"/>
  <c r="Q78" i="4"/>
  <c r="R78" i="4" s="1"/>
  <c r="Q79" i="4"/>
  <c r="R79" i="4" s="1"/>
  <c r="Q80" i="4"/>
  <c r="R80" i="4" s="1"/>
  <c r="Q81" i="4"/>
  <c r="R81" i="4" s="1"/>
  <c r="Q82" i="4"/>
  <c r="R82" i="4" s="1"/>
  <c r="Q83" i="4"/>
  <c r="R83" i="4" s="1"/>
  <c r="Q84" i="4"/>
  <c r="R84" i="4" s="1"/>
  <c r="Q85" i="4"/>
  <c r="R85" i="4" s="1"/>
  <c r="Q86" i="4"/>
  <c r="R86" i="4" s="1"/>
  <c r="Q87" i="4"/>
  <c r="R87" i="4" s="1"/>
  <c r="Q88" i="4"/>
  <c r="R88" i="4" s="1"/>
  <c r="Q89" i="4"/>
  <c r="R89" i="4" s="1"/>
  <c r="Q90" i="4"/>
  <c r="R90" i="4" s="1"/>
  <c r="Q91" i="4"/>
  <c r="R91" i="4" s="1"/>
  <c r="Q92" i="4"/>
  <c r="R92" i="4" s="1"/>
  <c r="Q93" i="4"/>
  <c r="R93" i="4" s="1"/>
  <c r="Q94" i="4"/>
  <c r="R94" i="4" s="1"/>
  <c r="Q95" i="4"/>
  <c r="R95" i="4" s="1"/>
  <c r="Q96" i="4"/>
  <c r="R96" i="4" s="1"/>
  <c r="Q97" i="4"/>
  <c r="R97" i="4" s="1"/>
  <c r="Q98" i="4"/>
  <c r="R98" i="4" s="1"/>
  <c r="Q99" i="4"/>
  <c r="R99" i="4" s="1"/>
  <c r="Q100" i="4"/>
  <c r="R100" i="4" s="1"/>
  <c r="Q101" i="4"/>
  <c r="R101" i="4" s="1"/>
  <c r="Q102" i="4"/>
  <c r="R102" i="4" s="1"/>
  <c r="Q103" i="4"/>
  <c r="R103" i="4" s="1"/>
  <c r="Q104" i="4"/>
  <c r="R104" i="4" s="1"/>
  <c r="Q105" i="4"/>
  <c r="R105" i="4" s="1"/>
  <c r="Q106" i="4"/>
  <c r="R106" i="4" s="1"/>
  <c r="Q107" i="4"/>
  <c r="R107" i="4" s="1"/>
  <c r="Q108" i="4"/>
  <c r="R108" i="4" s="1"/>
  <c r="Q109" i="4"/>
  <c r="R109" i="4" s="1"/>
  <c r="Q110" i="4"/>
  <c r="R110" i="4" s="1"/>
  <c r="Q111" i="4"/>
  <c r="R111" i="4" s="1"/>
  <c r="Q112" i="4"/>
  <c r="R112" i="4" s="1"/>
  <c r="Q113" i="4"/>
  <c r="R113" i="4" s="1"/>
  <c r="Q114" i="4"/>
  <c r="R114" i="4" s="1"/>
  <c r="Q115" i="4"/>
  <c r="R115" i="4" s="1"/>
  <c r="Q116" i="4"/>
  <c r="R116" i="4" s="1"/>
  <c r="Q117" i="4"/>
  <c r="R117" i="4" s="1"/>
  <c r="Q118" i="4"/>
  <c r="R118" i="4" s="1"/>
  <c r="Q119" i="4"/>
  <c r="R119" i="4" s="1"/>
  <c r="Q120" i="4"/>
  <c r="R120" i="4" s="1"/>
  <c r="Q121" i="4"/>
  <c r="R121" i="4" s="1"/>
  <c r="Q122" i="4"/>
  <c r="R122" i="4" s="1"/>
  <c r="Q123" i="4"/>
  <c r="R123" i="4" s="1"/>
  <c r="Q124" i="4"/>
  <c r="R124" i="4" s="1"/>
  <c r="Q125" i="4"/>
  <c r="R125" i="4" s="1"/>
  <c r="Q126" i="4"/>
  <c r="R126" i="4" s="1"/>
  <c r="Q127" i="4"/>
  <c r="R127" i="4" s="1"/>
  <c r="Q128" i="4"/>
  <c r="R128" i="4" s="1"/>
  <c r="Q129" i="4"/>
  <c r="R129" i="4" s="1"/>
  <c r="Q130" i="4"/>
  <c r="R130" i="4" s="1"/>
  <c r="Q131" i="4"/>
  <c r="R131" i="4" s="1"/>
  <c r="Q132" i="4"/>
  <c r="R132" i="4" s="1"/>
  <c r="Q133" i="4"/>
  <c r="R133" i="4" s="1"/>
  <c r="Q134" i="4"/>
  <c r="R134" i="4" s="1"/>
  <c r="Q135" i="4"/>
  <c r="R135" i="4" s="1"/>
  <c r="Q136" i="4"/>
  <c r="R136" i="4" s="1"/>
  <c r="Q137" i="4"/>
  <c r="R137" i="4" s="1"/>
  <c r="Q138" i="4"/>
  <c r="R138" i="4" s="1"/>
  <c r="Q139" i="4"/>
  <c r="R139" i="4" s="1"/>
  <c r="Q140" i="4"/>
  <c r="R140" i="4" s="1"/>
  <c r="Q141" i="4"/>
  <c r="R141" i="4" s="1"/>
  <c r="Q142" i="4"/>
  <c r="R142" i="4" s="1"/>
  <c r="Q143" i="4"/>
  <c r="R143" i="4" s="1"/>
  <c r="Q144" i="4"/>
  <c r="R144" i="4" s="1"/>
  <c r="Q145" i="4"/>
  <c r="R145" i="4" s="1"/>
  <c r="Q146" i="4"/>
  <c r="R146" i="4" s="1"/>
  <c r="Q147" i="4"/>
  <c r="R147" i="4" s="1"/>
  <c r="Q148" i="4"/>
  <c r="R148" i="4" s="1"/>
  <c r="Q149" i="4"/>
  <c r="R149" i="4" s="1"/>
  <c r="Q150" i="4"/>
  <c r="R150" i="4" s="1"/>
  <c r="Q151" i="4"/>
  <c r="R151" i="4" s="1"/>
  <c r="Q152" i="4"/>
  <c r="R152" i="4" s="1"/>
  <c r="Q153" i="4"/>
  <c r="R153" i="4" s="1"/>
  <c r="Q154" i="4"/>
  <c r="R154" i="4" s="1"/>
  <c r="Q155" i="4"/>
  <c r="R155" i="4" s="1"/>
  <c r="Q156" i="4"/>
  <c r="R156" i="4" s="1"/>
  <c r="Q157" i="4"/>
  <c r="R157" i="4" s="1"/>
  <c r="Q158" i="4"/>
  <c r="R158" i="4" s="1"/>
  <c r="Q159" i="4"/>
  <c r="R159" i="4" s="1"/>
  <c r="Q160" i="4"/>
  <c r="R160" i="4" s="1"/>
  <c r="Q161" i="4"/>
  <c r="R161" i="4" s="1"/>
  <c r="Q162" i="4"/>
  <c r="R162" i="4" s="1"/>
  <c r="Q163" i="4"/>
  <c r="R163" i="4" s="1"/>
  <c r="Q164" i="4"/>
  <c r="R164" i="4" s="1"/>
  <c r="Q165" i="4"/>
  <c r="R165" i="4" s="1"/>
  <c r="Q166" i="4"/>
  <c r="R166" i="4" s="1"/>
  <c r="Q167" i="4"/>
  <c r="R167" i="4" s="1"/>
  <c r="Q168" i="4"/>
  <c r="R168" i="4" s="1"/>
  <c r="Q169" i="4"/>
  <c r="R169" i="4" s="1"/>
  <c r="Q170" i="4"/>
  <c r="R170" i="4" s="1"/>
  <c r="Q171" i="4"/>
  <c r="R171" i="4" s="1"/>
  <c r="Q172" i="4"/>
  <c r="R172" i="4" s="1"/>
  <c r="Q173" i="4"/>
  <c r="R173" i="4" s="1"/>
  <c r="Q174" i="4"/>
  <c r="R174" i="4" s="1"/>
  <c r="Q175" i="4"/>
  <c r="R175" i="4" s="1"/>
  <c r="Q176" i="4"/>
  <c r="R176" i="4" s="1"/>
  <c r="Q177" i="4"/>
  <c r="R177" i="4" s="1"/>
  <c r="Q178" i="4"/>
  <c r="R178" i="4" s="1"/>
  <c r="Q179" i="4"/>
  <c r="R179" i="4" s="1"/>
  <c r="Q180" i="4"/>
  <c r="R180" i="4" s="1"/>
  <c r="Q181" i="4"/>
  <c r="R181" i="4" s="1"/>
  <c r="Q182" i="4"/>
  <c r="R182" i="4" s="1"/>
  <c r="Q183" i="4"/>
  <c r="R183" i="4" s="1"/>
  <c r="Q184" i="4"/>
  <c r="R184" i="4" s="1"/>
  <c r="Q185" i="4"/>
  <c r="R185" i="4" s="1"/>
  <c r="Q186" i="4"/>
  <c r="R186" i="4" s="1"/>
  <c r="Q187" i="4"/>
  <c r="R187" i="4" s="1"/>
  <c r="Q188" i="4"/>
  <c r="R188" i="4" s="1"/>
  <c r="Q189" i="4"/>
  <c r="R189" i="4" s="1"/>
  <c r="Q190" i="4"/>
  <c r="R190" i="4" s="1"/>
  <c r="Q191" i="4"/>
  <c r="R191" i="4" s="1"/>
  <c r="Q192" i="4"/>
  <c r="R192" i="4" s="1"/>
  <c r="Q193" i="4"/>
  <c r="R193" i="4" s="1"/>
  <c r="Q194" i="4"/>
  <c r="R194" i="4" s="1"/>
  <c r="Q195" i="4"/>
  <c r="R195" i="4" s="1"/>
  <c r="Q196" i="4"/>
  <c r="R196" i="4" s="1"/>
  <c r="Q197" i="4"/>
  <c r="R197" i="4" s="1"/>
  <c r="Q198" i="4"/>
  <c r="R198" i="4" s="1"/>
  <c r="Q199" i="4"/>
  <c r="R199" i="4" s="1"/>
  <c r="Q200" i="4"/>
  <c r="R200" i="4" s="1"/>
  <c r="Q201" i="4"/>
  <c r="R201" i="4" s="1"/>
  <c r="Q202" i="4"/>
  <c r="R202" i="4" s="1"/>
  <c r="Q203" i="4"/>
  <c r="R203" i="4" s="1"/>
  <c r="Q204" i="4"/>
  <c r="R204" i="4" s="1"/>
  <c r="Q205" i="4"/>
  <c r="R205" i="4" s="1"/>
  <c r="Q206" i="4"/>
  <c r="R206" i="4" s="1"/>
  <c r="Q207" i="4"/>
  <c r="R207" i="4" s="1"/>
  <c r="Q208" i="4"/>
  <c r="R208" i="4" s="1"/>
  <c r="Q209" i="4"/>
  <c r="R209" i="4" s="1"/>
  <c r="Q210" i="4"/>
  <c r="R210" i="4" s="1"/>
  <c r="Q211" i="4"/>
  <c r="R211" i="4" s="1"/>
  <c r="Q212" i="4"/>
  <c r="R212" i="4" s="1"/>
  <c r="Q213" i="4"/>
  <c r="R213" i="4" s="1"/>
  <c r="Q214" i="4"/>
  <c r="R214" i="4" s="1"/>
  <c r="Q215" i="4"/>
  <c r="R215" i="4" s="1"/>
  <c r="Q216" i="4"/>
  <c r="R216" i="4" s="1"/>
  <c r="Q217" i="4"/>
  <c r="R217" i="4" s="1"/>
  <c r="Q218" i="4"/>
  <c r="R218" i="4" s="1"/>
  <c r="Q219" i="4"/>
  <c r="R219" i="4" s="1"/>
  <c r="Q220" i="4"/>
  <c r="R220" i="4" s="1"/>
  <c r="Q221" i="4"/>
  <c r="R221" i="4" s="1"/>
  <c r="Q222" i="4"/>
  <c r="R222" i="4" s="1"/>
  <c r="Q223" i="4"/>
  <c r="R223" i="4" s="1"/>
  <c r="Q224" i="4"/>
  <c r="R224" i="4" s="1"/>
  <c r="Q225" i="4"/>
  <c r="R225" i="4" s="1"/>
  <c r="Q226" i="4"/>
  <c r="R226" i="4" s="1"/>
  <c r="Q227" i="4"/>
  <c r="R227" i="4" s="1"/>
  <c r="Q228" i="4"/>
  <c r="R228" i="4" s="1"/>
  <c r="Q229" i="4"/>
  <c r="R229" i="4" s="1"/>
  <c r="Q230" i="4"/>
  <c r="R230" i="4" s="1"/>
  <c r="Q231" i="4"/>
  <c r="R231" i="4" s="1"/>
  <c r="Q232" i="4"/>
  <c r="R232" i="4" s="1"/>
  <c r="Q233" i="4"/>
  <c r="R233" i="4" s="1"/>
  <c r="Q234" i="4"/>
  <c r="R234" i="4" s="1"/>
  <c r="Q235" i="4"/>
  <c r="R235" i="4" s="1"/>
  <c r="Q236" i="4"/>
  <c r="R236" i="4" s="1"/>
  <c r="Q237" i="4"/>
  <c r="R237" i="4" s="1"/>
  <c r="Q238" i="4"/>
  <c r="R238" i="4" s="1"/>
  <c r="Q239" i="4"/>
  <c r="R239" i="4" s="1"/>
  <c r="Q240" i="4"/>
  <c r="R240" i="4" s="1"/>
  <c r="Q241" i="4"/>
  <c r="R241" i="4" s="1"/>
  <c r="Q242" i="4"/>
  <c r="R242" i="4" s="1"/>
  <c r="Q243" i="4"/>
  <c r="R243" i="4" s="1"/>
  <c r="Q244" i="4"/>
  <c r="R244" i="4" s="1"/>
  <c r="Q245" i="4"/>
  <c r="R245" i="4" s="1"/>
  <c r="Q246" i="4"/>
  <c r="R246" i="4" s="1"/>
  <c r="Q247" i="4"/>
  <c r="R247" i="4" s="1"/>
  <c r="Q248" i="4"/>
  <c r="R248" i="4" s="1"/>
  <c r="Q249" i="4"/>
  <c r="R249" i="4" s="1"/>
  <c r="Q250" i="4"/>
  <c r="R250" i="4" s="1"/>
  <c r="Q251" i="4"/>
  <c r="R251" i="4" s="1"/>
  <c r="Q252" i="4"/>
  <c r="R252" i="4" s="1"/>
  <c r="Q253" i="4"/>
  <c r="R253" i="4" s="1"/>
  <c r="Q254" i="4"/>
  <c r="R254" i="4" s="1"/>
  <c r="Q255" i="4"/>
  <c r="R255" i="4" s="1"/>
  <c r="Q256" i="4"/>
  <c r="R256" i="4" s="1"/>
  <c r="Q257" i="4"/>
  <c r="R257" i="4" s="1"/>
  <c r="Q258" i="4"/>
  <c r="R258" i="4" s="1"/>
  <c r="Q259" i="4"/>
  <c r="R259" i="4" s="1"/>
  <c r="Q260" i="4"/>
  <c r="R260" i="4" s="1"/>
  <c r="Q261" i="4"/>
  <c r="R261" i="4" s="1"/>
  <c r="Q262" i="4"/>
  <c r="R262" i="4" s="1"/>
  <c r="Q263" i="4"/>
  <c r="R263" i="4" s="1"/>
  <c r="Q264" i="4"/>
  <c r="R264" i="4" s="1"/>
  <c r="Q265" i="4"/>
  <c r="R265" i="4" s="1"/>
  <c r="Q266" i="4"/>
  <c r="R266" i="4" s="1"/>
  <c r="Q267" i="4"/>
  <c r="R267" i="4" s="1"/>
  <c r="Q268" i="4"/>
  <c r="R268" i="4" s="1"/>
  <c r="Q269" i="4"/>
  <c r="R269" i="4" s="1"/>
  <c r="Q270" i="4"/>
  <c r="R270" i="4" s="1"/>
  <c r="Q271" i="4"/>
  <c r="R271" i="4" s="1"/>
  <c r="Q272" i="4"/>
  <c r="R272" i="4" s="1"/>
  <c r="Q273" i="4"/>
  <c r="R273" i="4" s="1"/>
  <c r="Q274" i="4"/>
  <c r="R274" i="4" s="1"/>
  <c r="Q275" i="4"/>
  <c r="R275" i="4" s="1"/>
  <c r="Q276" i="4"/>
  <c r="R276" i="4" s="1"/>
  <c r="Q277" i="4"/>
  <c r="R277" i="4" s="1"/>
  <c r="Q278" i="4"/>
  <c r="R278" i="4" s="1"/>
  <c r="Q279" i="4"/>
  <c r="R279" i="4" s="1"/>
  <c r="Q280" i="4"/>
  <c r="R280" i="4" s="1"/>
  <c r="Q281" i="4"/>
  <c r="R281" i="4" s="1"/>
  <c r="Q282" i="4"/>
  <c r="R282" i="4" s="1"/>
  <c r="Q283" i="4"/>
  <c r="R283" i="4" s="1"/>
  <c r="Q284" i="4"/>
  <c r="R284" i="4" s="1"/>
  <c r="Q285" i="4"/>
  <c r="R285" i="4" s="1"/>
  <c r="Q286" i="4"/>
  <c r="R286" i="4" s="1"/>
  <c r="Q287" i="4"/>
  <c r="R287" i="4" s="1"/>
  <c r="Q288" i="4"/>
  <c r="R288" i="4" s="1"/>
  <c r="Q289" i="4"/>
  <c r="R289" i="4" s="1"/>
  <c r="Q290" i="4"/>
  <c r="R290" i="4" s="1"/>
  <c r="Q291" i="4"/>
  <c r="R291" i="4" s="1"/>
  <c r="Q292" i="4"/>
  <c r="R292" i="4" s="1"/>
  <c r="Q293" i="4"/>
  <c r="R293" i="4" s="1"/>
  <c r="Q295" i="4"/>
  <c r="R295" i="4" s="1"/>
  <c r="Q296" i="4"/>
  <c r="R296" i="4" s="1"/>
  <c r="Q297" i="4"/>
  <c r="R297" i="4" s="1"/>
  <c r="Q298" i="4"/>
  <c r="R298" i="4" s="1"/>
  <c r="Q299" i="4"/>
  <c r="R299" i="4" s="1"/>
  <c r="Q300" i="4"/>
  <c r="R300" i="4" s="1"/>
  <c r="Q301" i="4"/>
  <c r="R301" i="4" s="1"/>
  <c r="Q302" i="4"/>
  <c r="R302" i="4" s="1"/>
  <c r="Q303" i="4"/>
  <c r="R303" i="4" s="1"/>
  <c r="Q304" i="4"/>
  <c r="R304" i="4" s="1"/>
  <c r="Q305" i="4"/>
  <c r="R305" i="4" s="1"/>
  <c r="Q306" i="4"/>
  <c r="R306" i="4" s="1"/>
  <c r="Q307" i="4"/>
  <c r="R307" i="4" s="1"/>
  <c r="Q308" i="4"/>
  <c r="R308" i="4" s="1"/>
  <c r="Q309" i="4"/>
  <c r="R309" i="4" s="1"/>
  <c r="Q310" i="4"/>
  <c r="R310" i="4" s="1"/>
  <c r="Q311" i="4"/>
  <c r="R311" i="4" s="1"/>
  <c r="Q312" i="4"/>
  <c r="R312" i="4" s="1"/>
  <c r="Q313" i="4"/>
  <c r="R313" i="4" s="1"/>
  <c r="Q314" i="4"/>
  <c r="R314" i="4" s="1"/>
  <c r="Q315" i="4"/>
  <c r="R315" i="4" s="1"/>
  <c r="Q316" i="4"/>
  <c r="R316" i="4" s="1"/>
  <c r="Q317" i="4"/>
  <c r="R317" i="4" s="1"/>
  <c r="Q318" i="4"/>
  <c r="R318" i="4" s="1"/>
  <c r="Q320" i="4"/>
  <c r="R320" i="4" s="1"/>
  <c r="Q321" i="4"/>
  <c r="R321" i="4" s="1"/>
  <c r="Q322" i="4"/>
  <c r="R322" i="4" s="1"/>
  <c r="Q323" i="4"/>
  <c r="R323" i="4" s="1"/>
  <c r="Q324" i="4"/>
  <c r="R324" i="4" s="1"/>
  <c r="Q325" i="4"/>
  <c r="R325" i="4" s="1"/>
  <c r="Q326" i="4"/>
  <c r="R326" i="4" s="1"/>
  <c r="Q327" i="4"/>
  <c r="R327" i="4" s="1"/>
  <c r="Q328" i="4"/>
  <c r="R328" i="4" s="1"/>
  <c r="Q329" i="4"/>
  <c r="R329" i="4" s="1"/>
  <c r="Q330" i="4"/>
  <c r="R330" i="4" s="1"/>
  <c r="Q331" i="4"/>
  <c r="R331" i="4" s="1"/>
  <c r="Q332" i="4"/>
  <c r="R332" i="4" s="1"/>
  <c r="Q333" i="4"/>
  <c r="R333" i="4" s="1"/>
  <c r="Q334" i="4"/>
  <c r="R334" i="4" s="1"/>
  <c r="Q335" i="4"/>
  <c r="R335" i="4" s="1"/>
  <c r="Q336" i="4"/>
  <c r="R336" i="4" s="1"/>
  <c r="Q337" i="4"/>
  <c r="R337" i="4" s="1"/>
  <c r="Q338" i="4"/>
  <c r="R338" i="4" s="1"/>
  <c r="Q339" i="4"/>
  <c r="R339" i="4" s="1"/>
  <c r="Q340" i="4"/>
  <c r="R340" i="4" s="1"/>
  <c r="Q341" i="4"/>
  <c r="R341" i="4" s="1"/>
  <c r="Q342" i="4"/>
  <c r="R342" i="4" s="1"/>
  <c r="Q343" i="4"/>
  <c r="R343" i="4" s="1"/>
  <c r="Q344" i="4"/>
  <c r="R344" i="4" s="1"/>
  <c r="Q345" i="4"/>
  <c r="R345" i="4" s="1"/>
  <c r="Q346" i="4"/>
  <c r="R346" i="4" s="1"/>
  <c r="Q347" i="4"/>
  <c r="R347" i="4" s="1"/>
  <c r="Q348" i="4"/>
  <c r="R348" i="4" s="1"/>
  <c r="Q349" i="4"/>
  <c r="R349" i="4" s="1"/>
  <c r="Q353" i="4"/>
  <c r="R353" i="4" s="1"/>
  <c r="Q354" i="4"/>
  <c r="R354" i="4" s="1"/>
  <c r="Q355" i="4"/>
  <c r="R355" i="4" s="1"/>
  <c r="Q356" i="4"/>
  <c r="R356" i="4" s="1"/>
  <c r="Q357" i="4"/>
  <c r="R357" i="4" s="1"/>
  <c r="Q358" i="4"/>
  <c r="R358" i="4" s="1"/>
  <c r="Q359" i="4"/>
  <c r="R359" i="4" s="1"/>
  <c r="Q360" i="4"/>
  <c r="R360" i="4" s="1"/>
  <c r="Q361" i="4"/>
  <c r="R361" i="4" s="1"/>
  <c r="Q362" i="4"/>
  <c r="R362" i="4" s="1"/>
  <c r="Q363" i="4"/>
  <c r="R363" i="4" s="1"/>
  <c r="Q364" i="4"/>
  <c r="R364" i="4" s="1"/>
  <c r="Q365" i="4"/>
  <c r="R365" i="4" s="1"/>
  <c r="Q366" i="4"/>
  <c r="R366" i="4" s="1"/>
  <c r="Q367" i="4"/>
  <c r="R367" i="4" s="1"/>
  <c r="Q368" i="4"/>
  <c r="R368" i="4" s="1"/>
  <c r="Q369" i="4"/>
  <c r="R369" i="4" s="1"/>
  <c r="Q370" i="4"/>
  <c r="R370" i="4" s="1"/>
  <c r="Q371" i="4"/>
  <c r="R371" i="4" s="1"/>
  <c r="Q372" i="4"/>
  <c r="R372" i="4" s="1"/>
  <c r="Q373" i="4"/>
  <c r="R373" i="4" s="1"/>
  <c r="Q374" i="4"/>
  <c r="R374" i="4" s="1"/>
  <c r="Q375" i="4"/>
  <c r="R375" i="4" s="1"/>
  <c r="Q376" i="4"/>
  <c r="R376" i="4" s="1"/>
  <c r="Q377" i="4"/>
  <c r="R377" i="4" s="1"/>
  <c r="Q378" i="4"/>
  <c r="R378" i="4" s="1"/>
  <c r="Q379" i="4"/>
  <c r="R379" i="4" s="1"/>
  <c r="Q380" i="4"/>
  <c r="R380" i="4" s="1"/>
  <c r="Q381" i="4"/>
  <c r="R381" i="4" s="1"/>
  <c r="Q382" i="4"/>
  <c r="R382" i="4" s="1"/>
  <c r="Q383" i="4"/>
  <c r="R383" i="4" s="1"/>
  <c r="Q384" i="4"/>
  <c r="R384" i="4" s="1"/>
  <c r="Q385" i="4"/>
  <c r="R385" i="4" s="1"/>
  <c r="Q386" i="4"/>
  <c r="R386" i="4" s="1"/>
  <c r="Q387" i="4"/>
  <c r="R387" i="4" s="1"/>
  <c r="Q388" i="4"/>
  <c r="R388" i="4" s="1"/>
  <c r="Q389" i="4"/>
  <c r="R389" i="4" s="1"/>
  <c r="Q390" i="4"/>
  <c r="R390" i="4" s="1"/>
  <c r="Q391" i="4"/>
  <c r="R391" i="4" s="1"/>
  <c r="Q392" i="4"/>
  <c r="R392" i="4" s="1"/>
  <c r="Q393" i="4"/>
  <c r="R393" i="4" s="1"/>
  <c r="Q394" i="4"/>
  <c r="R394" i="4" s="1"/>
  <c r="Q395" i="4"/>
  <c r="R395" i="4" s="1"/>
  <c r="Q396" i="4"/>
  <c r="R396" i="4" s="1"/>
  <c r="Q397" i="4"/>
  <c r="R397" i="4" s="1"/>
  <c r="Q398" i="4"/>
  <c r="R398" i="4" s="1"/>
  <c r="Q399" i="4"/>
  <c r="R399" i="4" s="1"/>
  <c r="Q400" i="4"/>
  <c r="R400" i="4" s="1"/>
  <c r="Q401" i="4"/>
  <c r="R401" i="4" s="1"/>
  <c r="Q402" i="4"/>
  <c r="R402" i="4" s="1"/>
  <c r="Q403" i="4"/>
  <c r="R403" i="4" s="1"/>
  <c r="Q404" i="4"/>
  <c r="R404" i="4" s="1"/>
  <c r="Q405" i="4"/>
  <c r="R405" i="4" s="1"/>
  <c r="Q406" i="4"/>
  <c r="R406" i="4" s="1"/>
  <c r="Q407" i="4"/>
  <c r="R407" i="4" s="1"/>
  <c r="Q408" i="4"/>
  <c r="R408" i="4" s="1"/>
  <c r="Q409" i="4"/>
  <c r="R409" i="4" s="1"/>
  <c r="Q410" i="4"/>
  <c r="R410" i="4" s="1"/>
  <c r="Q411" i="4"/>
  <c r="R411" i="4" s="1"/>
  <c r="Q412" i="4"/>
  <c r="R412" i="4" s="1"/>
  <c r="Q413" i="4"/>
  <c r="R413" i="4" s="1"/>
  <c r="Q414" i="4"/>
  <c r="R414" i="4" s="1"/>
  <c r="Q415" i="4"/>
  <c r="R415" i="4" s="1"/>
  <c r="Q416" i="4"/>
  <c r="R416" i="4" s="1"/>
  <c r="Q417" i="4"/>
  <c r="R417" i="4" s="1"/>
  <c r="Q418" i="4"/>
  <c r="R418" i="4" s="1"/>
  <c r="Q419" i="4"/>
  <c r="R419" i="4" s="1"/>
  <c r="Q420" i="4"/>
  <c r="R420" i="4" s="1"/>
  <c r="Q421" i="4"/>
  <c r="R421" i="4" s="1"/>
  <c r="Q422" i="4"/>
  <c r="R422" i="4" s="1"/>
  <c r="Q423" i="4"/>
  <c r="R423" i="4" s="1"/>
  <c r="Q424" i="4"/>
  <c r="R424" i="4" s="1"/>
  <c r="Q425" i="4"/>
  <c r="R425" i="4" s="1"/>
  <c r="Q426" i="4"/>
  <c r="R426" i="4" s="1"/>
  <c r="Q427" i="4"/>
  <c r="R427" i="4" s="1"/>
  <c r="Q428" i="4"/>
  <c r="R428" i="4" s="1"/>
  <c r="Q429" i="4"/>
  <c r="R429" i="4" s="1"/>
  <c r="Q430" i="4"/>
  <c r="R430" i="4" s="1"/>
  <c r="Q431" i="4"/>
  <c r="R431" i="4" s="1"/>
  <c r="Q432" i="4"/>
  <c r="R432" i="4" s="1"/>
  <c r="Q433" i="4"/>
  <c r="R433" i="4" s="1"/>
  <c r="Q434" i="4"/>
  <c r="R434" i="4" s="1"/>
  <c r="Q435" i="4"/>
  <c r="R435" i="4" s="1"/>
  <c r="Q436" i="4"/>
  <c r="R436" i="4" s="1"/>
  <c r="Q437" i="4"/>
  <c r="R437" i="4" s="1"/>
  <c r="Q438" i="4"/>
  <c r="R438" i="4" s="1"/>
  <c r="Q439" i="4"/>
  <c r="R439" i="4" s="1"/>
  <c r="Q440" i="4"/>
  <c r="R440" i="4" s="1"/>
  <c r="Q441" i="4"/>
  <c r="R441" i="4" s="1"/>
  <c r="Q442" i="4"/>
  <c r="R442" i="4" s="1"/>
  <c r="Q443" i="4"/>
  <c r="R443" i="4" s="1"/>
  <c r="Q444" i="4"/>
  <c r="R444" i="4" s="1"/>
  <c r="Q445" i="4"/>
  <c r="R445" i="4" s="1"/>
  <c r="Q446" i="4"/>
  <c r="R446" i="4" s="1"/>
  <c r="Q447" i="4"/>
  <c r="R447" i="4" s="1"/>
  <c r="Q448" i="4"/>
  <c r="R448" i="4" s="1"/>
  <c r="Q449" i="4"/>
  <c r="R449" i="4" s="1"/>
  <c r="Q450" i="4"/>
  <c r="R450" i="4" s="1"/>
  <c r="Q451" i="4"/>
  <c r="R451" i="4" s="1"/>
  <c r="Q452" i="4"/>
  <c r="R452" i="4" s="1"/>
  <c r="Q453" i="4"/>
  <c r="R453" i="4" s="1"/>
  <c r="Q454" i="4"/>
  <c r="R454" i="4" s="1"/>
  <c r="Q455" i="4"/>
  <c r="R455" i="4" s="1"/>
  <c r="Q456" i="4"/>
  <c r="R456" i="4" s="1"/>
  <c r="Q457" i="4"/>
  <c r="R457" i="4" s="1"/>
  <c r="Q458" i="4"/>
  <c r="R458" i="4" s="1"/>
  <c r="Q459" i="4"/>
  <c r="R459" i="4" s="1"/>
  <c r="Q460" i="4"/>
  <c r="R460" i="4" s="1"/>
  <c r="Q461" i="4"/>
  <c r="R461" i="4" s="1"/>
  <c r="Q462" i="4"/>
  <c r="R462" i="4" s="1"/>
  <c r="Q463" i="4"/>
  <c r="R463" i="4" s="1"/>
  <c r="Q464" i="4"/>
  <c r="R464" i="4" s="1"/>
  <c r="Q465" i="4"/>
  <c r="R465" i="4" s="1"/>
  <c r="Q466" i="4"/>
  <c r="R466" i="4" s="1"/>
  <c r="Q467" i="4"/>
  <c r="R467" i="4" s="1"/>
  <c r="Q468" i="4"/>
  <c r="R468" i="4" s="1"/>
  <c r="Q469" i="4"/>
  <c r="R469" i="4" s="1"/>
  <c r="Q470" i="4"/>
  <c r="R470" i="4" s="1"/>
  <c r="Q471" i="4"/>
  <c r="R471" i="4" s="1"/>
  <c r="Q472" i="4"/>
  <c r="R472" i="4" s="1"/>
  <c r="Q473" i="4"/>
  <c r="R473" i="4" s="1"/>
  <c r="Q474" i="4"/>
  <c r="R474" i="4" s="1"/>
  <c r="Q475" i="4"/>
  <c r="R475" i="4" s="1"/>
  <c r="Q476" i="4"/>
  <c r="R476" i="4" s="1"/>
  <c r="Q477" i="4"/>
  <c r="R477" i="4" s="1"/>
  <c r="Q478" i="4"/>
  <c r="R478" i="4" s="1"/>
  <c r="Q479" i="4"/>
  <c r="R479" i="4" s="1"/>
  <c r="Q480" i="4"/>
  <c r="R480" i="4" s="1"/>
  <c r="Q481" i="4"/>
  <c r="R481" i="4" s="1"/>
  <c r="Q482" i="4"/>
  <c r="R482" i="4" s="1"/>
  <c r="Q483" i="4"/>
  <c r="R483" i="4" s="1"/>
  <c r="Q484" i="4"/>
  <c r="R484" i="4" s="1"/>
  <c r="Q485" i="4"/>
  <c r="R485" i="4" s="1"/>
  <c r="Q486" i="4"/>
  <c r="R486" i="4" s="1"/>
  <c r="Q487" i="4"/>
  <c r="R487" i="4" s="1"/>
  <c r="Q488" i="4"/>
  <c r="R488" i="4" s="1"/>
  <c r="Q489" i="4"/>
  <c r="R489" i="4" s="1"/>
  <c r="Q490" i="4"/>
  <c r="R490" i="4" s="1"/>
  <c r="Q491" i="4"/>
  <c r="R491" i="4" s="1"/>
  <c r="Q493" i="4"/>
  <c r="R493" i="4" s="1"/>
  <c r="Q494" i="4"/>
  <c r="R494" i="4" s="1"/>
  <c r="Q495" i="4"/>
  <c r="R495" i="4" s="1"/>
  <c r="Q496" i="4"/>
  <c r="R496" i="4" s="1"/>
  <c r="Q497" i="4"/>
  <c r="R497" i="4" s="1"/>
  <c r="Q498" i="4"/>
  <c r="R498" i="4" s="1"/>
  <c r="Q499" i="4"/>
  <c r="R499" i="4" s="1"/>
  <c r="Q500" i="4"/>
  <c r="R500" i="4" s="1"/>
  <c r="Q501" i="4"/>
  <c r="R501" i="4" s="1"/>
  <c r="Q502" i="4"/>
  <c r="R502" i="4" s="1"/>
  <c r="Q503" i="4"/>
  <c r="R503" i="4" s="1"/>
  <c r="Q504" i="4"/>
  <c r="R504" i="4" s="1"/>
  <c r="Q505" i="4"/>
  <c r="R505" i="4" s="1"/>
  <c r="Q506" i="4"/>
  <c r="R506" i="4" s="1"/>
  <c r="Q507" i="4"/>
  <c r="R507" i="4" s="1"/>
  <c r="Q508" i="4"/>
  <c r="R508" i="4" s="1"/>
  <c r="Q509" i="4"/>
  <c r="R509" i="4" s="1"/>
  <c r="Q510" i="4"/>
  <c r="R510" i="4" s="1"/>
  <c r="Q511" i="4"/>
  <c r="R511" i="4" s="1"/>
  <c r="Q512" i="4"/>
  <c r="R512" i="4" s="1"/>
  <c r="Q513" i="4"/>
  <c r="R513" i="4" s="1"/>
  <c r="Q514" i="4"/>
  <c r="R514" i="4" s="1"/>
  <c r="Q515" i="4"/>
  <c r="R515" i="4" s="1"/>
  <c r="Q516" i="4"/>
  <c r="R516" i="4" s="1"/>
  <c r="Q517" i="4"/>
  <c r="R517" i="4" s="1"/>
  <c r="Q518" i="4"/>
  <c r="R518" i="4" s="1"/>
  <c r="Q519" i="4"/>
  <c r="R519" i="4" s="1"/>
  <c r="Q520" i="4"/>
  <c r="R520" i="4" s="1"/>
  <c r="Q521" i="4"/>
  <c r="R521" i="4" s="1"/>
  <c r="Q522" i="4"/>
  <c r="R522" i="4" s="1"/>
  <c r="Q523" i="4"/>
  <c r="R523" i="4" s="1"/>
  <c r="Q524" i="4"/>
  <c r="R524" i="4" s="1"/>
  <c r="Q525" i="4"/>
  <c r="R525" i="4" s="1"/>
  <c r="Q526" i="4"/>
  <c r="R526" i="4" s="1"/>
  <c r="Q527" i="4"/>
  <c r="R527" i="4" s="1"/>
  <c r="Q528" i="4"/>
  <c r="R528" i="4" s="1"/>
  <c r="Q529" i="4"/>
  <c r="R529" i="4" s="1"/>
  <c r="Q530" i="4"/>
  <c r="R530" i="4" s="1"/>
  <c r="Q531" i="4"/>
  <c r="R531" i="4" s="1"/>
  <c r="Q532" i="4"/>
  <c r="R532" i="4" s="1"/>
  <c r="Q533" i="4"/>
  <c r="R533" i="4" s="1"/>
  <c r="Q534" i="4"/>
  <c r="R534" i="4" s="1"/>
  <c r="Q535" i="4"/>
  <c r="R535" i="4" s="1"/>
  <c r="Q536" i="4"/>
  <c r="R536" i="4" s="1"/>
  <c r="Q537" i="4"/>
  <c r="R537" i="4" s="1"/>
  <c r="Q538" i="4"/>
  <c r="R538" i="4" s="1"/>
  <c r="Q539" i="4"/>
  <c r="R539" i="4" s="1"/>
  <c r="Q540" i="4"/>
  <c r="R540" i="4" s="1"/>
  <c r="Q541" i="4"/>
  <c r="R541" i="4" s="1"/>
  <c r="Q542" i="4"/>
  <c r="R542" i="4" s="1"/>
  <c r="Q543" i="4"/>
  <c r="R543" i="4" s="1"/>
  <c r="Q544" i="4"/>
  <c r="R544" i="4" s="1"/>
  <c r="Q545" i="4"/>
  <c r="R545" i="4" s="1"/>
  <c r="Q546" i="4"/>
  <c r="R546" i="4" s="1"/>
  <c r="Q547" i="4"/>
  <c r="R547" i="4" s="1"/>
  <c r="Q548" i="4"/>
  <c r="R548" i="4" s="1"/>
  <c r="Q549" i="4"/>
  <c r="R549" i="4" s="1"/>
  <c r="Q550" i="4"/>
  <c r="R550" i="4" s="1"/>
  <c r="Q551" i="4"/>
  <c r="R551" i="4" s="1"/>
  <c r="Q552" i="4"/>
  <c r="R552" i="4" s="1"/>
  <c r="Q553" i="4"/>
  <c r="R553" i="4" s="1"/>
  <c r="Q554" i="4"/>
  <c r="R554" i="4" s="1"/>
  <c r="Q555" i="4"/>
  <c r="R555" i="4" s="1"/>
  <c r="Q556" i="4"/>
  <c r="R556" i="4" s="1"/>
  <c r="Q557" i="4"/>
  <c r="R557" i="4" s="1"/>
  <c r="Q558" i="4"/>
  <c r="R558" i="4" s="1"/>
  <c r="Q559" i="4"/>
  <c r="R559" i="4" s="1"/>
  <c r="Q560" i="4"/>
  <c r="R560" i="4" s="1"/>
  <c r="Q561" i="4"/>
  <c r="R561" i="4" s="1"/>
  <c r="Q562" i="4"/>
  <c r="R562" i="4" s="1"/>
  <c r="Q563" i="4"/>
  <c r="R563" i="4" s="1"/>
  <c r="Q564" i="4"/>
  <c r="R564" i="4" s="1"/>
  <c r="Q565" i="4"/>
  <c r="R565" i="4" s="1"/>
  <c r="Q566" i="4"/>
  <c r="R566" i="4" s="1"/>
  <c r="Q567" i="4"/>
  <c r="R567" i="4" s="1"/>
  <c r="Q568" i="4"/>
  <c r="R568" i="4" s="1"/>
  <c r="Q569" i="4"/>
  <c r="R569" i="4" s="1"/>
  <c r="Q570" i="4"/>
  <c r="R570" i="4" s="1"/>
  <c r="Q571" i="4"/>
  <c r="R571" i="4" s="1"/>
  <c r="Q572" i="4"/>
  <c r="R572" i="4" s="1"/>
  <c r="Q573" i="4"/>
  <c r="R573" i="4" s="1"/>
  <c r="Q574" i="4"/>
  <c r="R574" i="4" s="1"/>
  <c r="Q575" i="4"/>
  <c r="R575" i="4" s="1"/>
  <c r="Q576" i="4"/>
  <c r="R576" i="4" s="1"/>
  <c r="Q577" i="4"/>
  <c r="R577" i="4" s="1"/>
  <c r="Q578" i="4"/>
  <c r="R578" i="4" s="1"/>
  <c r="Q579" i="4"/>
  <c r="R579" i="4" s="1"/>
  <c r="Q580" i="4"/>
  <c r="R580" i="4" s="1"/>
  <c r="Q581" i="4"/>
  <c r="R581" i="4" s="1"/>
  <c r="Q582" i="4"/>
  <c r="R582" i="4" s="1"/>
  <c r="Q583" i="4"/>
  <c r="R583" i="4" s="1"/>
  <c r="Q584" i="4"/>
  <c r="R584" i="4" s="1"/>
  <c r="Q585" i="4"/>
  <c r="R585" i="4" s="1"/>
  <c r="Q586" i="4"/>
  <c r="R586" i="4" s="1"/>
  <c r="Q587" i="4"/>
  <c r="R587" i="4" s="1"/>
  <c r="Q588" i="4"/>
  <c r="R588" i="4" s="1"/>
  <c r="Q589" i="4"/>
  <c r="R589" i="4" s="1"/>
  <c r="Q590" i="4"/>
  <c r="R590" i="4" s="1"/>
  <c r="Q591" i="4"/>
  <c r="R591" i="4" s="1"/>
  <c r="Q592" i="4"/>
  <c r="R592" i="4" s="1"/>
  <c r="Q593" i="4"/>
  <c r="R593" i="4" s="1"/>
  <c r="Q594" i="4"/>
  <c r="R594" i="4" s="1"/>
  <c r="Q595" i="4"/>
  <c r="R595" i="4" s="1"/>
  <c r="Q596" i="4"/>
  <c r="R596" i="4" s="1"/>
  <c r="Q597" i="4"/>
  <c r="R597" i="4" s="1"/>
  <c r="Q598" i="4"/>
  <c r="R598" i="4" s="1"/>
  <c r="Q599" i="4"/>
  <c r="R599" i="4" s="1"/>
  <c r="Q600" i="4"/>
  <c r="R600" i="4" s="1"/>
  <c r="Q601" i="4"/>
  <c r="R601" i="4" s="1"/>
  <c r="Q602" i="4"/>
  <c r="R602" i="4" s="1"/>
  <c r="Q603" i="4"/>
  <c r="R603" i="4" s="1"/>
  <c r="Q604" i="4"/>
  <c r="R604" i="4" s="1"/>
  <c r="Q605" i="4"/>
  <c r="R605" i="4" s="1"/>
  <c r="Q606" i="4"/>
  <c r="R606" i="4" s="1"/>
  <c r="Q607" i="4"/>
  <c r="R607" i="4" s="1"/>
  <c r="Q608" i="4"/>
  <c r="R608" i="4" s="1"/>
  <c r="Q609" i="4"/>
  <c r="R609" i="4" s="1"/>
  <c r="Q610" i="4"/>
  <c r="R610" i="4" s="1"/>
  <c r="Q611" i="4"/>
  <c r="R611" i="4" s="1"/>
  <c r="Q612" i="4"/>
  <c r="R612" i="4" s="1"/>
  <c r="Q613" i="4"/>
  <c r="R613" i="4" s="1"/>
  <c r="Q614" i="4"/>
  <c r="R614" i="4" s="1"/>
  <c r="Q615" i="4"/>
  <c r="R615" i="4" s="1"/>
  <c r="Q616" i="4"/>
  <c r="R616" i="4" s="1"/>
  <c r="Q617" i="4"/>
  <c r="R617" i="4" s="1"/>
  <c r="Q618" i="4"/>
  <c r="R618" i="4" s="1"/>
  <c r="Q619" i="4"/>
  <c r="R619" i="4" s="1"/>
  <c r="Q620" i="4"/>
  <c r="R620" i="4" s="1"/>
  <c r="Q621" i="4"/>
  <c r="R621" i="4" s="1"/>
  <c r="Q622" i="4"/>
  <c r="R622" i="4" s="1"/>
  <c r="Q623" i="4"/>
  <c r="R623" i="4" s="1"/>
  <c r="Q624" i="4"/>
  <c r="R624" i="4" s="1"/>
  <c r="Q625" i="4"/>
  <c r="R625" i="4" s="1"/>
  <c r="Q626" i="4"/>
  <c r="R626" i="4" s="1"/>
  <c r="Q627" i="4"/>
  <c r="R627" i="4" s="1"/>
  <c r="Q628" i="4"/>
  <c r="R628" i="4" s="1"/>
  <c r="Q629" i="4"/>
  <c r="R629" i="4" s="1"/>
  <c r="Q630" i="4"/>
  <c r="R630" i="4" s="1"/>
  <c r="Q631" i="4"/>
  <c r="R631" i="4" s="1"/>
  <c r="Q632" i="4"/>
  <c r="R632" i="4" s="1"/>
  <c r="Q633" i="4"/>
  <c r="R633" i="4" s="1"/>
  <c r="Q634" i="4"/>
  <c r="R634" i="4" s="1"/>
  <c r="Q635" i="4"/>
  <c r="R635" i="4" s="1"/>
  <c r="Q636" i="4"/>
  <c r="R636" i="4" s="1"/>
  <c r="Q637" i="4"/>
  <c r="R637" i="4" s="1"/>
  <c r="Q638" i="4"/>
  <c r="R638" i="4" s="1"/>
  <c r="Q639" i="4"/>
  <c r="R639" i="4" s="1"/>
  <c r="Q640" i="4"/>
  <c r="R640" i="4" s="1"/>
  <c r="Q641" i="4"/>
  <c r="R641" i="4" s="1"/>
  <c r="Q642" i="4"/>
  <c r="R642" i="4" s="1"/>
  <c r="Q643" i="4"/>
  <c r="R643" i="4" s="1"/>
  <c r="Q644" i="4"/>
  <c r="R644" i="4" s="1"/>
  <c r="Q645" i="4"/>
  <c r="R645" i="4" s="1"/>
  <c r="Q646" i="4"/>
  <c r="R646" i="4" s="1"/>
  <c r="Q647" i="4"/>
  <c r="R647" i="4" s="1"/>
  <c r="Q648" i="4"/>
  <c r="R648" i="4" s="1"/>
  <c r="Q649" i="4"/>
  <c r="R649" i="4" s="1"/>
  <c r="Q650" i="4"/>
  <c r="R650" i="4" s="1"/>
  <c r="Q651" i="4"/>
  <c r="R651" i="4" s="1"/>
  <c r="Q652" i="4"/>
  <c r="R652" i="4" s="1"/>
  <c r="Q653" i="4"/>
  <c r="R653" i="4" s="1"/>
  <c r="Q654" i="4"/>
  <c r="R654" i="4" s="1"/>
  <c r="Q655" i="4"/>
  <c r="R655" i="4" s="1"/>
  <c r="Q656" i="4"/>
  <c r="R656" i="4" s="1"/>
  <c r="Q657" i="4"/>
  <c r="R657" i="4" s="1"/>
  <c r="Q658" i="4"/>
  <c r="R658" i="4" s="1"/>
  <c r="Q659" i="4"/>
  <c r="R659" i="4" s="1"/>
  <c r="Q660" i="4"/>
  <c r="R660" i="4" s="1"/>
  <c r="Q661" i="4"/>
  <c r="R661" i="4" s="1"/>
  <c r="Q662" i="4"/>
  <c r="R662" i="4" s="1"/>
  <c r="Q663" i="4"/>
  <c r="R663" i="4" s="1"/>
  <c r="Q664" i="4"/>
  <c r="R664" i="4" s="1"/>
  <c r="Q665" i="4"/>
  <c r="R665" i="4" s="1"/>
  <c r="Q666" i="4"/>
  <c r="R666" i="4" s="1"/>
  <c r="Q667" i="4"/>
  <c r="R667" i="4" s="1"/>
  <c r="Q668" i="4"/>
  <c r="R668" i="4" s="1"/>
  <c r="Q669" i="4"/>
  <c r="R669" i="4" s="1"/>
  <c r="Q670" i="4"/>
  <c r="R670" i="4" s="1"/>
  <c r="Q671" i="4"/>
  <c r="R671" i="4" s="1"/>
  <c r="Q672" i="4"/>
  <c r="R672" i="4" s="1"/>
  <c r="Q673" i="4"/>
  <c r="R673" i="4" s="1"/>
  <c r="Q674" i="4"/>
  <c r="R674" i="4" s="1"/>
  <c r="Q675" i="4"/>
  <c r="R675" i="4" s="1"/>
  <c r="Q676" i="4"/>
  <c r="R676" i="4" s="1"/>
  <c r="Q677" i="4"/>
  <c r="R677" i="4" s="1"/>
  <c r="Q678" i="4"/>
  <c r="R678" i="4" s="1"/>
  <c r="Q679" i="4"/>
  <c r="R679" i="4" s="1"/>
  <c r="Q680" i="4"/>
  <c r="R680" i="4" s="1"/>
  <c r="Q681" i="4"/>
  <c r="R681" i="4" s="1"/>
  <c r="Q682" i="4"/>
  <c r="R682" i="4" s="1"/>
  <c r="Q683" i="4"/>
  <c r="R683" i="4" s="1"/>
  <c r="Q684" i="4"/>
  <c r="R684" i="4" s="1"/>
  <c r="Q685" i="4"/>
  <c r="R685" i="4" s="1"/>
  <c r="Q686" i="4"/>
  <c r="R686" i="4" s="1"/>
  <c r="Q687" i="4"/>
  <c r="R687" i="4" s="1"/>
  <c r="Q688" i="4"/>
  <c r="R688" i="4" s="1"/>
  <c r="Q689" i="4"/>
  <c r="R689" i="4" s="1"/>
  <c r="Q690" i="4"/>
  <c r="R690" i="4" s="1"/>
  <c r="Q691" i="4"/>
  <c r="R691" i="4" s="1"/>
  <c r="Q692" i="4"/>
  <c r="R692" i="4" s="1"/>
  <c r="Q693" i="4"/>
  <c r="R693" i="4" s="1"/>
  <c r="Q694" i="4"/>
  <c r="R694" i="4" s="1"/>
  <c r="Q695" i="4"/>
  <c r="R695" i="4" s="1"/>
  <c r="Q696" i="4"/>
  <c r="R696" i="4" s="1"/>
  <c r="Q697" i="4"/>
  <c r="R697" i="4" s="1"/>
  <c r="Q698" i="4"/>
  <c r="R698" i="4" s="1"/>
  <c r="Q699" i="4"/>
  <c r="R699" i="4" s="1"/>
  <c r="Q700" i="4"/>
  <c r="R700" i="4" s="1"/>
  <c r="Q701" i="4"/>
  <c r="R701" i="4" s="1"/>
  <c r="Q702" i="4"/>
  <c r="R702" i="4" s="1"/>
  <c r="Q703" i="4"/>
  <c r="R703" i="4" s="1"/>
  <c r="Q704" i="4"/>
  <c r="R704" i="4" s="1"/>
  <c r="Q705" i="4"/>
  <c r="R705" i="4" s="1"/>
  <c r="Q706" i="4"/>
  <c r="R706" i="4" s="1"/>
  <c r="Q707" i="4"/>
  <c r="R707" i="4" s="1"/>
  <c r="Q708" i="4"/>
  <c r="R708" i="4" s="1"/>
  <c r="Q709" i="4"/>
  <c r="R709" i="4" s="1"/>
  <c r="Q710" i="4"/>
  <c r="R710" i="4" s="1"/>
  <c r="Q711" i="4"/>
  <c r="R711" i="4" s="1"/>
  <c r="Q712" i="4"/>
  <c r="R712" i="4" s="1"/>
  <c r="Q713" i="4"/>
  <c r="R713" i="4" s="1"/>
  <c r="Q714" i="4"/>
  <c r="R714" i="4" s="1"/>
  <c r="Q715" i="4"/>
  <c r="R715" i="4" s="1"/>
  <c r="Q716" i="4"/>
  <c r="R716" i="4" s="1"/>
  <c r="Q717" i="4"/>
  <c r="R717" i="4" s="1"/>
  <c r="Q718" i="4"/>
  <c r="R718" i="4" s="1"/>
  <c r="Q719" i="4"/>
  <c r="R719" i="4" s="1"/>
  <c r="Q720" i="4"/>
  <c r="R720" i="4" s="1"/>
  <c r="Q721" i="4"/>
  <c r="R721" i="4" s="1"/>
  <c r="Q722" i="4"/>
  <c r="R722" i="4" s="1"/>
  <c r="Q723" i="4"/>
  <c r="R723" i="4" s="1"/>
  <c r="Q724" i="4"/>
  <c r="R724" i="4" s="1"/>
  <c r="Q725" i="4"/>
  <c r="R725" i="4" s="1"/>
  <c r="Q726" i="4"/>
  <c r="R726" i="4" s="1"/>
  <c r="Q727" i="4"/>
  <c r="R727" i="4" s="1"/>
  <c r="Q728" i="4"/>
  <c r="R728" i="4" s="1"/>
  <c r="Q729" i="4"/>
  <c r="R729" i="4" s="1"/>
  <c r="Q730" i="4"/>
  <c r="R730" i="4" s="1"/>
  <c r="Q731" i="4"/>
  <c r="R731" i="4" s="1"/>
  <c r="Q732" i="4"/>
  <c r="R732" i="4" s="1"/>
  <c r="Q733" i="4"/>
  <c r="R733" i="4" s="1"/>
  <c r="Q734" i="4"/>
  <c r="R734" i="4" s="1"/>
  <c r="Q735" i="4"/>
  <c r="R735" i="4" s="1"/>
  <c r="Q736" i="4"/>
  <c r="R736" i="4" s="1"/>
  <c r="Q737" i="4"/>
  <c r="R737" i="4" s="1"/>
  <c r="Q738" i="4"/>
  <c r="R738" i="4" s="1"/>
  <c r="Q739" i="4"/>
  <c r="R739" i="4" s="1"/>
  <c r="Q740" i="4"/>
  <c r="R740" i="4" s="1"/>
  <c r="Q741" i="4"/>
  <c r="R741" i="4" s="1"/>
  <c r="Q742" i="4"/>
  <c r="R742" i="4" s="1"/>
  <c r="Q743" i="4"/>
  <c r="R743" i="4" s="1"/>
  <c r="Q744" i="4"/>
  <c r="R744" i="4" s="1"/>
  <c r="Q745" i="4"/>
  <c r="R745" i="4" s="1"/>
  <c r="Q746" i="4"/>
  <c r="R746" i="4" s="1"/>
  <c r="Q747" i="4"/>
  <c r="R747" i="4" s="1"/>
  <c r="Q748" i="4"/>
  <c r="R748" i="4" s="1"/>
  <c r="Q749" i="4"/>
  <c r="R749" i="4" s="1"/>
  <c r="Q750" i="4"/>
  <c r="R750" i="4" s="1"/>
  <c r="Q751" i="4"/>
  <c r="R751" i="4" s="1"/>
  <c r="Q752" i="4"/>
  <c r="R752" i="4" s="1"/>
  <c r="Q753" i="4"/>
  <c r="R753" i="4" s="1"/>
  <c r="Q754" i="4"/>
  <c r="R754" i="4" s="1"/>
  <c r="Q755" i="4"/>
  <c r="R755" i="4" s="1"/>
  <c r="Q756" i="4"/>
  <c r="R756" i="4" s="1"/>
  <c r="Q757" i="4"/>
  <c r="R757" i="4" s="1"/>
  <c r="Q759" i="4"/>
  <c r="R759" i="4" s="1"/>
  <c r="Q760" i="4"/>
  <c r="R760" i="4" s="1"/>
  <c r="Q761" i="4"/>
  <c r="R761" i="4" s="1"/>
  <c r="Q762" i="4"/>
  <c r="R762" i="4" s="1"/>
  <c r="Q763" i="4"/>
  <c r="R763" i="4" s="1"/>
  <c r="Q764" i="4"/>
  <c r="R764" i="4" s="1"/>
  <c r="Q765" i="4"/>
  <c r="R765" i="4" s="1"/>
  <c r="Q766" i="4"/>
  <c r="R766" i="4" s="1"/>
  <c r="Q767" i="4"/>
  <c r="R767" i="4" s="1"/>
  <c r="Q768" i="4"/>
  <c r="R768" i="4" s="1"/>
  <c r="Q769" i="4"/>
  <c r="R769" i="4" s="1"/>
  <c r="Q770" i="4"/>
  <c r="R770" i="4" s="1"/>
  <c r="Q771" i="4"/>
  <c r="R771" i="4" s="1"/>
  <c r="Q772" i="4"/>
  <c r="R772" i="4" s="1"/>
  <c r="Q773" i="4"/>
  <c r="R773" i="4" s="1"/>
  <c r="Q774" i="4"/>
  <c r="R774" i="4" s="1"/>
  <c r="Q775" i="4"/>
  <c r="R775" i="4" s="1"/>
  <c r="Q776" i="4"/>
  <c r="R776" i="4" s="1"/>
  <c r="Q777" i="4"/>
  <c r="R777" i="4" s="1"/>
  <c r="Q778" i="4"/>
  <c r="R778" i="4" s="1"/>
  <c r="Q779" i="4"/>
  <c r="R779" i="4" s="1"/>
  <c r="Q780" i="4"/>
  <c r="R780" i="4" s="1"/>
  <c r="Q781" i="4"/>
  <c r="R781" i="4" s="1"/>
  <c r="Q782" i="4"/>
  <c r="R782" i="4" s="1"/>
  <c r="Q783" i="4"/>
  <c r="R783" i="4" s="1"/>
  <c r="Q784" i="4"/>
  <c r="R784" i="4" s="1"/>
  <c r="Q785" i="4"/>
  <c r="R785" i="4" s="1"/>
  <c r="Q786" i="4"/>
  <c r="R786" i="4" s="1"/>
  <c r="Q787" i="4"/>
  <c r="R787" i="4" s="1"/>
  <c r="Q788" i="4"/>
  <c r="R788" i="4" s="1"/>
  <c r="Q789" i="4"/>
  <c r="R789" i="4" s="1"/>
  <c r="Q790" i="4"/>
  <c r="R790" i="4" s="1"/>
  <c r="Q791" i="4"/>
  <c r="R791" i="4" s="1"/>
  <c r="Q792" i="4"/>
  <c r="R792" i="4" s="1"/>
  <c r="Q793" i="4"/>
  <c r="R793" i="4" s="1"/>
  <c r="Q794" i="4"/>
  <c r="R794" i="4" s="1"/>
  <c r="Q795" i="4"/>
  <c r="R795" i="4" s="1"/>
  <c r="Q796" i="4"/>
  <c r="R796" i="4" s="1"/>
  <c r="Q797" i="4"/>
  <c r="R797" i="4" s="1"/>
  <c r="Q798" i="4"/>
  <c r="R798" i="4" s="1"/>
  <c r="Q799" i="4"/>
  <c r="R799" i="4" s="1"/>
  <c r="Q800" i="4"/>
  <c r="R800" i="4" s="1"/>
  <c r="Q801" i="4"/>
  <c r="R801" i="4" s="1"/>
  <c r="Q802" i="4"/>
  <c r="R802" i="4" s="1"/>
  <c r="Q803" i="4"/>
  <c r="R803" i="4" s="1"/>
  <c r="Q804" i="4"/>
  <c r="R804" i="4" s="1"/>
  <c r="Q805" i="4"/>
  <c r="R805" i="4" s="1"/>
  <c r="Q806" i="4"/>
  <c r="R806" i="4" s="1"/>
  <c r="Q807" i="4"/>
  <c r="R807" i="4" s="1"/>
  <c r="Q808" i="4"/>
  <c r="R808" i="4" s="1"/>
  <c r="Q809" i="4"/>
  <c r="R809" i="4" s="1"/>
  <c r="Q810" i="4"/>
  <c r="R810" i="4" s="1"/>
  <c r="Q811" i="4"/>
  <c r="R811" i="4" s="1"/>
  <c r="Q812" i="4"/>
  <c r="R812" i="4" s="1"/>
  <c r="Q813" i="4"/>
  <c r="R813" i="4" s="1"/>
  <c r="Q814" i="4"/>
  <c r="R814" i="4" s="1"/>
  <c r="Q815" i="4"/>
  <c r="R815" i="4" s="1"/>
  <c r="Q816" i="4"/>
  <c r="R816" i="4" s="1"/>
  <c r="Q817" i="4"/>
  <c r="R817" i="4" s="1"/>
  <c r="Q818" i="4"/>
  <c r="R818" i="4" s="1"/>
  <c r="Q819" i="4"/>
  <c r="R819" i="4" s="1"/>
  <c r="Q820" i="4"/>
  <c r="R820" i="4" s="1"/>
  <c r="Q821" i="4"/>
  <c r="R821" i="4" s="1"/>
  <c r="Q822" i="4"/>
  <c r="R822" i="4" s="1"/>
  <c r="Q823" i="4"/>
  <c r="R823" i="4" s="1"/>
  <c r="Q824" i="4"/>
  <c r="R824" i="4" s="1"/>
  <c r="Q825" i="4"/>
  <c r="R825" i="4" s="1"/>
  <c r="Q826" i="4"/>
  <c r="R826" i="4" s="1"/>
  <c r="Q827" i="4"/>
  <c r="R827" i="4" s="1"/>
  <c r="Q828" i="4"/>
  <c r="R828" i="4" s="1"/>
  <c r="Q829" i="4"/>
  <c r="R829" i="4" s="1"/>
  <c r="Q830" i="4"/>
  <c r="R830" i="4" s="1"/>
  <c r="Q831" i="4"/>
  <c r="R831" i="4" s="1"/>
  <c r="Q832" i="4"/>
  <c r="R832" i="4" s="1"/>
  <c r="Q833" i="4"/>
  <c r="R833" i="4" s="1"/>
  <c r="Q834" i="4"/>
  <c r="R834" i="4" s="1"/>
  <c r="Q835" i="4"/>
  <c r="R835" i="4" s="1"/>
  <c r="Q836" i="4"/>
  <c r="Q837" i="4"/>
  <c r="R837" i="4" s="1"/>
  <c r="Q838" i="4"/>
  <c r="R838" i="4" s="1"/>
  <c r="Q839" i="4"/>
  <c r="R839" i="4" s="1"/>
  <c r="Q840" i="4"/>
  <c r="R840" i="4" s="1"/>
  <c r="Q841" i="4"/>
  <c r="R841" i="4" s="1"/>
  <c r="Q842" i="4"/>
  <c r="R842" i="4" s="1"/>
  <c r="Q843" i="4"/>
  <c r="R843" i="4" s="1"/>
  <c r="Q844" i="4"/>
  <c r="R844" i="4" s="1"/>
  <c r="Q845" i="4"/>
  <c r="R845" i="4" s="1"/>
  <c r="Q846" i="4"/>
  <c r="R846" i="4" s="1"/>
  <c r="Q847" i="4"/>
  <c r="R847" i="4" s="1"/>
  <c r="Q848" i="4"/>
  <c r="R848" i="4" s="1"/>
  <c r="Q849" i="4"/>
  <c r="R849" i="4" s="1"/>
  <c r="Q850" i="4"/>
  <c r="R850" i="4" s="1"/>
  <c r="Q851" i="4"/>
  <c r="R851" i="4" s="1"/>
  <c r="Q852" i="4"/>
  <c r="R852" i="4" s="1"/>
  <c r="Q853" i="4"/>
  <c r="R853" i="4" s="1"/>
  <c r="Q854" i="4"/>
  <c r="R854" i="4" s="1"/>
  <c r="Q855" i="4"/>
  <c r="R855" i="4" s="1"/>
  <c r="Q856" i="4"/>
  <c r="R856" i="4" s="1"/>
  <c r="Q857" i="4"/>
  <c r="R857" i="4" s="1"/>
  <c r="Q858" i="4"/>
  <c r="R858" i="4" s="1"/>
  <c r="Q859" i="4"/>
  <c r="R859" i="4" s="1"/>
  <c r="Q860" i="4"/>
  <c r="R860" i="4" s="1"/>
  <c r="Q861" i="4"/>
  <c r="R861" i="4" s="1"/>
  <c r="Q862" i="4"/>
  <c r="R862" i="4" s="1"/>
  <c r="Q863" i="4"/>
  <c r="R863" i="4" s="1"/>
  <c r="Q864" i="4"/>
  <c r="R864" i="4" s="1"/>
  <c r="Q865" i="4"/>
  <c r="R865" i="4" s="1"/>
  <c r="Q866" i="4"/>
  <c r="R866" i="4" s="1"/>
  <c r="Q867" i="4"/>
  <c r="R867" i="4" s="1"/>
  <c r="Q868" i="4"/>
  <c r="R868" i="4" s="1"/>
  <c r="Q869" i="4"/>
  <c r="R869" i="4" s="1"/>
  <c r="Q870" i="4"/>
  <c r="R870" i="4" s="1"/>
  <c r="Q871" i="4"/>
  <c r="R871" i="4" s="1"/>
  <c r="Q872" i="4"/>
  <c r="R872" i="4" s="1"/>
  <c r="Q873" i="4"/>
  <c r="R873" i="4" s="1"/>
  <c r="Q874" i="4"/>
  <c r="R874" i="4" s="1"/>
  <c r="Q875" i="4"/>
  <c r="R875" i="4" s="1"/>
  <c r="Q876" i="4"/>
  <c r="R876" i="4" s="1"/>
  <c r="Q877" i="4"/>
  <c r="R877" i="4" s="1"/>
  <c r="Q878" i="4"/>
  <c r="R878" i="4" s="1"/>
  <c r="Q879" i="4"/>
  <c r="R879" i="4" s="1"/>
  <c r="Q880" i="4"/>
  <c r="R880" i="4" s="1"/>
  <c r="Q881" i="4"/>
  <c r="R881" i="4" s="1"/>
  <c r="Q882" i="4"/>
  <c r="R882" i="4" s="1"/>
  <c r="Q883" i="4"/>
  <c r="R883" i="4" s="1"/>
  <c r="Q884" i="4"/>
  <c r="R884" i="4" s="1"/>
  <c r="Q885" i="4"/>
  <c r="R885" i="4" s="1"/>
  <c r="Q886" i="4"/>
  <c r="R886" i="4" s="1"/>
  <c r="Q887" i="4"/>
  <c r="R887" i="4" s="1"/>
  <c r="Q888" i="4"/>
  <c r="R888" i="4" s="1"/>
  <c r="Q889" i="4"/>
  <c r="R889" i="4" s="1"/>
  <c r="Q890" i="4"/>
  <c r="R890" i="4" s="1"/>
  <c r="Q891" i="4"/>
  <c r="R891" i="4" s="1"/>
  <c r="Q892" i="4"/>
  <c r="R892" i="4" s="1"/>
  <c r="Q893" i="4"/>
  <c r="R893" i="4" s="1"/>
  <c r="Q894" i="4"/>
  <c r="R894" i="4" s="1"/>
  <c r="Q895" i="4"/>
  <c r="R895" i="4" s="1"/>
  <c r="Q896" i="4"/>
  <c r="R896" i="4" s="1"/>
  <c r="Q897" i="4"/>
  <c r="R897" i="4" s="1"/>
  <c r="Q898" i="4"/>
  <c r="R898" i="4" s="1"/>
  <c r="Q899" i="4"/>
  <c r="R899" i="4" s="1"/>
  <c r="Q900" i="4"/>
  <c r="R900" i="4" s="1"/>
  <c r="Q901" i="4"/>
  <c r="R901" i="4" s="1"/>
  <c r="Q902" i="4"/>
  <c r="R902" i="4" s="1"/>
  <c r="Q903" i="4"/>
  <c r="R903" i="4" s="1"/>
  <c r="Q904" i="4"/>
  <c r="R904" i="4" s="1"/>
  <c r="Q905" i="4"/>
  <c r="R905" i="4" s="1"/>
  <c r="Q906" i="4"/>
  <c r="R906" i="4" s="1"/>
  <c r="Q907" i="4"/>
  <c r="R907" i="4" s="1"/>
  <c r="V3" i="4"/>
  <c r="V4" i="4"/>
  <c r="V5" i="4"/>
  <c r="V6" i="4"/>
  <c r="V7" i="4"/>
  <c r="V8" i="4"/>
  <c r="V9" i="4"/>
  <c r="V10" i="4"/>
  <c r="V11" i="4"/>
  <c r="V12" i="4"/>
  <c r="V13" i="4"/>
  <c r="V14" i="4"/>
  <c r="V15" i="4"/>
  <c r="V16" i="4"/>
  <c r="V18" i="4"/>
  <c r="V19" i="4"/>
  <c r="V20" i="4"/>
  <c r="V21" i="4"/>
  <c r="V22" i="4"/>
  <c r="V23" i="4"/>
  <c r="V24" i="4"/>
  <c r="V25" i="4"/>
  <c r="V26" i="4"/>
  <c r="V27" i="4"/>
  <c r="V28" i="4"/>
  <c r="V29" i="4"/>
  <c r="V30" i="4"/>
  <c r="V31" i="4"/>
  <c r="V32" i="4"/>
  <c r="V33" i="4"/>
  <c r="V34" i="4"/>
  <c r="V35" i="4"/>
  <c r="V37" i="4"/>
  <c r="V38" i="4"/>
  <c r="V39" i="4"/>
  <c r="V40" i="4"/>
  <c r="V41" i="4"/>
  <c r="V42" i="4"/>
  <c r="V43" i="4"/>
  <c r="V44" i="4"/>
  <c r="V45" i="4"/>
  <c r="V46" i="4"/>
  <c r="V47" i="4"/>
  <c r="V48" i="4"/>
  <c r="V49" i="4"/>
  <c r="V50" i="4"/>
  <c r="V51" i="4"/>
  <c r="V52" i="4"/>
  <c r="V53" i="4"/>
  <c r="V54" i="4"/>
  <c r="V55" i="4"/>
  <c r="V56" i="4"/>
  <c r="V57" i="4"/>
  <c r="V58" i="4"/>
  <c r="V59" i="4"/>
  <c r="V60" i="4"/>
  <c r="V61" i="4"/>
  <c r="V62" i="4"/>
  <c r="V63" i="4"/>
  <c r="V64" i="4"/>
  <c r="V65" i="4"/>
  <c r="V66" i="4"/>
  <c r="V67" i="4"/>
  <c r="V68" i="4"/>
  <c r="V69" i="4"/>
  <c r="V70" i="4"/>
  <c r="V71" i="4"/>
  <c r="V72" i="4"/>
  <c r="V73" i="4"/>
  <c r="V74" i="4"/>
  <c r="V75" i="4"/>
  <c r="V76" i="4"/>
  <c r="V77" i="4"/>
  <c r="V78" i="4"/>
  <c r="V79" i="4"/>
  <c r="V80" i="4"/>
  <c r="V81" i="4"/>
  <c r="V82" i="4"/>
  <c r="V83" i="4"/>
  <c r="V84" i="4"/>
  <c r="V85" i="4"/>
  <c r="V86" i="4"/>
  <c r="V87" i="4"/>
  <c r="V88" i="4"/>
  <c r="V89" i="4"/>
  <c r="V90" i="4"/>
  <c r="V92" i="4"/>
  <c r="V96" i="4"/>
  <c r="V97" i="4"/>
  <c r="V98" i="4"/>
  <c r="V99" i="4"/>
  <c r="V100" i="4"/>
  <c r="V101" i="4"/>
  <c r="V102" i="4"/>
  <c r="V103" i="4"/>
  <c r="V104" i="4"/>
  <c r="V105" i="4"/>
  <c r="V106" i="4"/>
  <c r="V107" i="4"/>
  <c r="V108" i="4"/>
  <c r="V109" i="4"/>
  <c r="V110" i="4"/>
  <c r="V111" i="4"/>
  <c r="V112" i="4"/>
  <c r="V113" i="4"/>
  <c r="V114" i="4"/>
  <c r="V115" i="4"/>
  <c r="V116" i="4"/>
  <c r="V117" i="4"/>
  <c r="V118" i="4"/>
  <c r="V119" i="4"/>
  <c r="V120" i="4"/>
  <c r="V121" i="4"/>
  <c r="V122" i="4"/>
  <c r="V123" i="4"/>
  <c r="V124" i="4"/>
  <c r="V125" i="4"/>
  <c r="V126" i="4"/>
  <c r="V127" i="4"/>
  <c r="V128" i="4"/>
  <c r="V129" i="4"/>
  <c r="V130" i="4"/>
  <c r="V131" i="4"/>
  <c r="V132" i="4"/>
  <c r="V133" i="4"/>
  <c r="V134" i="4"/>
  <c r="V135" i="4"/>
  <c r="V136" i="4"/>
  <c r="V137" i="4"/>
  <c r="V138" i="4"/>
  <c r="V139" i="4"/>
  <c r="V140" i="4"/>
  <c r="V141" i="4"/>
  <c r="V142" i="4"/>
  <c r="V143" i="4"/>
  <c r="V144" i="4"/>
  <c r="V145" i="4"/>
  <c r="V146" i="4"/>
  <c r="V147" i="4"/>
  <c r="V148" i="4"/>
  <c r="V149" i="4"/>
  <c r="V150" i="4"/>
  <c r="V151" i="4"/>
  <c r="V152" i="4"/>
  <c r="V153" i="4"/>
  <c r="V154" i="4"/>
  <c r="V155" i="4"/>
  <c r="V156" i="4"/>
  <c r="V157" i="4"/>
  <c r="V158" i="4"/>
  <c r="V159" i="4"/>
  <c r="V160" i="4"/>
  <c r="V161" i="4"/>
  <c r="V162" i="4"/>
  <c r="V163" i="4"/>
  <c r="V164" i="4"/>
  <c r="V165" i="4"/>
  <c r="V166" i="4"/>
  <c r="V168" i="4"/>
  <c r="V169" i="4"/>
  <c r="V170" i="4"/>
  <c r="V171" i="4"/>
  <c r="V172" i="4"/>
  <c r="V173" i="4"/>
  <c r="V174" i="4"/>
  <c r="V175" i="4"/>
  <c r="V176" i="4"/>
  <c r="V177" i="4"/>
  <c r="V178" i="4"/>
  <c r="V179" i="4"/>
  <c r="V180" i="4"/>
  <c r="V181" i="4"/>
  <c r="V182" i="4"/>
  <c r="V183" i="4"/>
  <c r="V184" i="4"/>
  <c r="V185" i="4"/>
  <c r="V186" i="4"/>
  <c r="V187" i="4"/>
  <c r="V188" i="4"/>
  <c r="V189" i="4"/>
  <c r="V190" i="4"/>
  <c r="V191" i="4"/>
  <c r="V192" i="4"/>
  <c r="V193" i="4"/>
  <c r="V194" i="4"/>
  <c r="V195" i="4"/>
  <c r="V196" i="4"/>
  <c r="V197" i="4"/>
  <c r="V198" i="4"/>
  <c r="V199" i="4"/>
  <c r="V200" i="4"/>
  <c r="V201" i="4"/>
  <c r="V202" i="4"/>
  <c r="V203" i="4"/>
  <c r="V204" i="4"/>
  <c r="V205" i="4"/>
  <c r="V206" i="4"/>
  <c r="V207" i="4"/>
  <c r="V208" i="4"/>
  <c r="V209" i="4"/>
  <c r="V210" i="4"/>
  <c r="V211" i="4"/>
  <c r="V212" i="4"/>
  <c r="V213" i="4"/>
  <c r="V214" i="4"/>
  <c r="V215" i="4"/>
  <c r="V216" i="4"/>
  <c r="V217" i="4"/>
  <c r="V218" i="4"/>
  <c r="V219" i="4"/>
  <c r="V220" i="4"/>
  <c r="V221" i="4"/>
  <c r="V222" i="4"/>
  <c r="V223" i="4"/>
  <c r="V224" i="4"/>
  <c r="V225" i="4"/>
  <c r="V226" i="4"/>
  <c r="V227" i="4"/>
  <c r="V228" i="4"/>
  <c r="V229" i="4"/>
  <c r="V230" i="4"/>
  <c r="V231" i="4"/>
  <c r="V232" i="4"/>
  <c r="V233" i="4"/>
  <c r="V234" i="4"/>
  <c r="V235" i="4"/>
  <c r="V236" i="4"/>
  <c r="V237" i="4"/>
  <c r="V238" i="4"/>
  <c r="V239" i="4"/>
  <c r="V240" i="4"/>
  <c r="V241" i="4"/>
  <c r="V242" i="4"/>
  <c r="V243" i="4"/>
  <c r="V244" i="4"/>
  <c r="V245" i="4"/>
  <c r="V246" i="4"/>
  <c r="V247" i="4"/>
  <c r="V248" i="4"/>
  <c r="V249" i="4"/>
  <c r="V250" i="4"/>
  <c r="V251" i="4"/>
  <c r="V252" i="4"/>
  <c r="V253" i="4"/>
  <c r="V254" i="4"/>
  <c r="V255" i="4"/>
  <c r="V256" i="4"/>
  <c r="V257" i="4"/>
  <c r="V258" i="4"/>
  <c r="V259" i="4"/>
  <c r="V260" i="4"/>
  <c r="V261" i="4"/>
  <c r="V262" i="4"/>
  <c r="V263" i="4"/>
  <c r="V264" i="4"/>
  <c r="V265" i="4"/>
  <c r="V266" i="4"/>
  <c r="V267" i="4"/>
  <c r="V268" i="4"/>
  <c r="V269" i="4"/>
  <c r="V270" i="4"/>
  <c r="V271" i="4"/>
  <c r="V272" i="4"/>
  <c r="V273" i="4"/>
  <c r="V274" i="4"/>
  <c r="V275" i="4"/>
  <c r="V276" i="4"/>
  <c r="V277" i="4"/>
  <c r="V278" i="4"/>
  <c r="V279" i="4"/>
  <c r="V280" i="4"/>
  <c r="V281" i="4"/>
  <c r="V282" i="4"/>
  <c r="V283" i="4"/>
  <c r="V284" i="4"/>
  <c r="V285" i="4"/>
  <c r="V286" i="4"/>
  <c r="V287" i="4"/>
  <c r="V288" i="4"/>
  <c r="V289" i="4"/>
  <c r="V290" i="4"/>
  <c r="V291" i="4"/>
  <c r="V292" i="4"/>
  <c r="V293" i="4"/>
  <c r="V294" i="4"/>
  <c r="V295" i="4"/>
  <c r="V296" i="4"/>
  <c r="V297" i="4"/>
  <c r="V298" i="4"/>
  <c r="V299" i="4"/>
  <c r="V300" i="4"/>
  <c r="V301" i="4"/>
  <c r="V303" i="4"/>
  <c r="V304" i="4"/>
  <c r="V305" i="4"/>
  <c r="V306" i="4"/>
  <c r="V307" i="4"/>
  <c r="V308" i="4"/>
  <c r="V309" i="4"/>
  <c r="V310" i="4"/>
  <c r="V311" i="4"/>
  <c r="V312" i="4"/>
  <c r="V313" i="4"/>
  <c r="V314" i="4"/>
  <c r="V315" i="4"/>
  <c r="V316" i="4"/>
  <c r="V317" i="4"/>
  <c r="V318" i="4"/>
  <c r="V319" i="4"/>
  <c r="V320" i="4"/>
  <c r="V321" i="4"/>
  <c r="V322" i="4"/>
  <c r="V323" i="4"/>
  <c r="V324" i="4"/>
  <c r="V325" i="4"/>
  <c r="V326" i="4"/>
  <c r="V327" i="4"/>
  <c r="V328" i="4"/>
  <c r="V329" i="4"/>
  <c r="V330" i="4"/>
  <c r="V331" i="4"/>
  <c r="V332" i="4"/>
  <c r="V333" i="4"/>
  <c r="V334" i="4"/>
  <c r="V335" i="4"/>
  <c r="V336" i="4"/>
  <c r="V337" i="4"/>
  <c r="V338" i="4"/>
  <c r="V339" i="4"/>
  <c r="V340" i="4"/>
  <c r="V341" i="4"/>
  <c r="V342" i="4"/>
  <c r="V343" i="4"/>
  <c r="V345" i="4"/>
  <c r="V346" i="4"/>
  <c r="V347" i="4"/>
  <c r="V348" i="4"/>
  <c r="V349" i="4"/>
  <c r="V353" i="4"/>
  <c r="V354" i="4"/>
  <c r="V355" i="4"/>
  <c r="V356" i="4"/>
  <c r="V357" i="4"/>
  <c r="V358" i="4"/>
  <c r="V359" i="4"/>
  <c r="V360" i="4"/>
  <c r="V361" i="4"/>
  <c r="V362" i="4"/>
  <c r="V363" i="4"/>
  <c r="V364" i="4"/>
  <c r="V365" i="4"/>
  <c r="V366" i="4"/>
  <c r="V367" i="4"/>
  <c r="V368" i="4"/>
  <c r="V369" i="4"/>
  <c r="V370" i="4"/>
  <c r="V371" i="4"/>
  <c r="V372" i="4"/>
  <c r="V373" i="4"/>
  <c r="V374" i="4"/>
  <c r="V375" i="4"/>
  <c r="V376" i="4"/>
  <c r="V377" i="4"/>
  <c r="V378" i="4"/>
  <c r="V379" i="4"/>
  <c r="V380" i="4"/>
  <c r="V381" i="4"/>
  <c r="V382" i="4"/>
  <c r="V383" i="4"/>
  <c r="V384" i="4"/>
  <c r="V385" i="4"/>
  <c r="V386" i="4"/>
  <c r="V387" i="4"/>
  <c r="V388" i="4"/>
  <c r="V389" i="4"/>
  <c r="V390" i="4"/>
  <c r="V391" i="4"/>
  <c r="V392" i="4"/>
  <c r="V393" i="4"/>
  <c r="V394" i="4"/>
  <c r="V395" i="4"/>
  <c r="V396" i="4"/>
  <c r="V397" i="4"/>
  <c r="V398" i="4"/>
  <c r="V399" i="4"/>
  <c r="V400" i="4"/>
  <c r="V401" i="4"/>
  <c r="V402" i="4"/>
  <c r="V403" i="4"/>
  <c r="V404" i="4"/>
  <c r="V405" i="4"/>
  <c r="V406" i="4"/>
  <c r="V407" i="4"/>
  <c r="V408" i="4"/>
  <c r="V409" i="4"/>
  <c r="V410" i="4"/>
  <c r="V411" i="4"/>
  <c r="V412" i="4"/>
  <c r="V413" i="4"/>
  <c r="V414" i="4"/>
  <c r="V415" i="4"/>
  <c r="V416" i="4"/>
  <c r="V417" i="4"/>
  <c r="V418" i="4"/>
  <c r="V419" i="4"/>
  <c r="V420" i="4"/>
  <c r="V421" i="4"/>
  <c r="V422" i="4"/>
  <c r="V423" i="4"/>
  <c r="V424" i="4"/>
  <c r="V425" i="4"/>
  <c r="V426" i="4"/>
  <c r="V427" i="4"/>
  <c r="V428" i="4"/>
  <c r="V429" i="4"/>
  <c r="V430" i="4"/>
  <c r="V431" i="4"/>
  <c r="V432" i="4"/>
  <c r="V433" i="4"/>
  <c r="V434" i="4"/>
  <c r="V435" i="4"/>
  <c r="V436" i="4"/>
  <c r="V437" i="4"/>
  <c r="V438" i="4"/>
  <c r="V439" i="4"/>
  <c r="V440" i="4"/>
  <c r="V441" i="4"/>
  <c r="V442" i="4"/>
  <c r="V443" i="4"/>
  <c r="V444" i="4"/>
  <c r="V445" i="4"/>
  <c r="V446" i="4"/>
  <c r="V447" i="4"/>
  <c r="V448" i="4"/>
  <c r="V449" i="4"/>
  <c r="V450" i="4"/>
  <c r="V451" i="4"/>
  <c r="V452" i="4"/>
  <c r="V453" i="4"/>
  <c r="V454" i="4"/>
  <c r="V455" i="4"/>
  <c r="V456" i="4"/>
  <c r="V457" i="4"/>
  <c r="V458" i="4"/>
  <c r="V459" i="4"/>
  <c r="V460" i="4"/>
  <c r="V461" i="4"/>
  <c r="V462" i="4"/>
  <c r="V463" i="4"/>
  <c r="V464" i="4"/>
  <c r="V465" i="4"/>
  <c r="V466" i="4"/>
  <c r="V467" i="4"/>
  <c r="V468" i="4"/>
  <c r="V469" i="4"/>
  <c r="V470" i="4"/>
  <c r="V471" i="4"/>
  <c r="V472" i="4"/>
  <c r="V473" i="4"/>
  <c r="V474" i="4"/>
  <c r="V475" i="4"/>
  <c r="V476" i="4"/>
  <c r="V477" i="4"/>
  <c r="V478" i="4"/>
  <c r="V479" i="4"/>
  <c r="V480" i="4"/>
  <c r="V481" i="4"/>
  <c r="V482" i="4"/>
  <c r="V483" i="4"/>
  <c r="V484" i="4"/>
  <c r="V485" i="4"/>
  <c r="V486" i="4"/>
  <c r="V487" i="4"/>
  <c r="V488" i="4"/>
  <c r="V489" i="4"/>
  <c r="V490" i="4"/>
  <c r="V491" i="4"/>
  <c r="V493" i="4"/>
  <c r="V494" i="4"/>
  <c r="V495" i="4"/>
  <c r="V496" i="4"/>
  <c r="V497" i="4"/>
  <c r="V498" i="4"/>
  <c r="V499" i="4"/>
  <c r="V500" i="4"/>
  <c r="V501" i="4"/>
  <c r="V502" i="4"/>
  <c r="V503" i="4"/>
  <c r="V504" i="4"/>
  <c r="V505" i="4"/>
  <c r="V506" i="4"/>
  <c r="V507" i="4"/>
  <c r="V508" i="4"/>
  <c r="V509" i="4"/>
  <c r="V510" i="4"/>
  <c r="V511" i="4"/>
  <c r="V512" i="4"/>
  <c r="V513" i="4"/>
  <c r="V514" i="4"/>
  <c r="V515" i="4"/>
  <c r="V516" i="4"/>
  <c r="V517" i="4"/>
  <c r="V518" i="4"/>
  <c r="V519" i="4"/>
  <c r="V520" i="4"/>
  <c r="V521" i="4"/>
  <c r="V522" i="4"/>
  <c r="V523" i="4"/>
  <c r="V524" i="4"/>
  <c r="V525" i="4"/>
  <c r="V526" i="4"/>
  <c r="V527" i="4"/>
  <c r="V528" i="4"/>
  <c r="V529" i="4"/>
  <c r="V530" i="4"/>
  <c r="V531" i="4"/>
  <c r="V532" i="4"/>
  <c r="V533" i="4"/>
  <c r="V534" i="4"/>
  <c r="V535" i="4"/>
  <c r="V536" i="4"/>
  <c r="V537" i="4"/>
  <c r="V538" i="4"/>
  <c r="V539" i="4"/>
  <c r="V540" i="4"/>
  <c r="V541" i="4"/>
  <c r="V542" i="4"/>
  <c r="V543" i="4"/>
  <c r="V544" i="4"/>
  <c r="V545" i="4"/>
  <c r="V546" i="4"/>
  <c r="V547" i="4"/>
  <c r="V548" i="4"/>
  <c r="V549" i="4"/>
  <c r="V550" i="4"/>
  <c r="V551" i="4"/>
  <c r="V552" i="4"/>
  <c r="V553" i="4"/>
  <c r="V554" i="4"/>
  <c r="V555" i="4"/>
  <c r="V556" i="4"/>
  <c r="V557" i="4"/>
  <c r="V558" i="4"/>
  <c r="V559" i="4"/>
  <c r="V560" i="4"/>
  <c r="V561" i="4"/>
  <c r="V562" i="4"/>
  <c r="V563" i="4"/>
  <c r="V564" i="4"/>
  <c r="V565" i="4"/>
  <c r="V566" i="4"/>
  <c r="V567" i="4"/>
  <c r="V568" i="4"/>
  <c r="V569" i="4"/>
  <c r="V570" i="4"/>
  <c r="V571" i="4"/>
  <c r="V572" i="4"/>
  <c r="V573" i="4"/>
  <c r="V574" i="4"/>
  <c r="V575" i="4"/>
  <c r="V576" i="4"/>
  <c r="V577" i="4"/>
  <c r="V578" i="4"/>
  <c r="V579" i="4"/>
  <c r="V580" i="4"/>
  <c r="V581" i="4"/>
  <c r="V582" i="4"/>
  <c r="V583" i="4"/>
  <c r="V584" i="4"/>
  <c r="V585" i="4"/>
  <c r="V586" i="4"/>
  <c r="V587" i="4"/>
  <c r="V588" i="4"/>
  <c r="V589" i="4"/>
  <c r="V590" i="4"/>
  <c r="V591" i="4"/>
  <c r="V592" i="4"/>
  <c r="V593" i="4"/>
  <c r="V594" i="4"/>
  <c r="V595" i="4"/>
  <c r="V596" i="4"/>
  <c r="V597" i="4"/>
  <c r="V598" i="4"/>
  <c r="V599" i="4"/>
  <c r="V600" i="4"/>
  <c r="V601" i="4"/>
  <c r="V602" i="4"/>
  <c r="V603" i="4"/>
  <c r="V604" i="4"/>
  <c r="V605" i="4"/>
  <c r="V606" i="4"/>
  <c r="V607" i="4"/>
  <c r="V608" i="4"/>
  <c r="V609" i="4"/>
  <c r="V610" i="4"/>
  <c r="V611" i="4"/>
  <c r="V612" i="4"/>
  <c r="V613" i="4"/>
  <c r="V614" i="4"/>
  <c r="V615" i="4"/>
  <c r="V616" i="4"/>
  <c r="V617" i="4"/>
  <c r="V618" i="4"/>
  <c r="V619" i="4"/>
  <c r="V620" i="4"/>
  <c r="V621" i="4"/>
  <c r="V622" i="4"/>
  <c r="V623" i="4"/>
  <c r="V624" i="4"/>
  <c r="V625" i="4"/>
  <c r="V626" i="4"/>
  <c r="V627" i="4"/>
  <c r="V628" i="4"/>
  <c r="V629" i="4"/>
  <c r="V630" i="4"/>
  <c r="V631" i="4"/>
  <c r="V632" i="4"/>
  <c r="V633" i="4"/>
  <c r="V634" i="4"/>
  <c r="V635" i="4"/>
  <c r="V636" i="4"/>
  <c r="V637" i="4"/>
  <c r="V638" i="4"/>
  <c r="V639" i="4"/>
  <c r="V640" i="4"/>
  <c r="V641" i="4"/>
  <c r="V642" i="4"/>
  <c r="V643" i="4"/>
  <c r="V644" i="4"/>
  <c r="V645" i="4"/>
  <c r="V646" i="4"/>
  <c r="V647" i="4"/>
  <c r="V648" i="4"/>
  <c r="V649" i="4"/>
  <c r="V650" i="4"/>
  <c r="V651" i="4"/>
  <c r="V652" i="4"/>
  <c r="V653" i="4"/>
  <c r="V654" i="4"/>
  <c r="V655" i="4"/>
  <c r="V656" i="4"/>
  <c r="V657" i="4"/>
  <c r="V658" i="4"/>
  <c r="V659" i="4"/>
  <c r="V660" i="4"/>
  <c r="V661" i="4"/>
  <c r="V662" i="4"/>
  <c r="V663" i="4"/>
  <c r="V664" i="4"/>
  <c r="V665" i="4"/>
  <c r="V666" i="4"/>
  <c r="V667" i="4"/>
  <c r="V668" i="4"/>
  <c r="V669" i="4"/>
  <c r="V670" i="4"/>
  <c r="V671" i="4"/>
  <c r="V672" i="4"/>
  <c r="V673" i="4"/>
  <c r="V674" i="4"/>
  <c r="V675" i="4"/>
  <c r="V676" i="4"/>
  <c r="V677" i="4"/>
  <c r="V678" i="4"/>
  <c r="V679" i="4"/>
  <c r="V680" i="4"/>
  <c r="V681" i="4"/>
  <c r="V682" i="4"/>
  <c r="V683" i="4"/>
  <c r="V684" i="4"/>
  <c r="V685" i="4"/>
  <c r="V686" i="4"/>
  <c r="V687" i="4"/>
  <c r="V688" i="4"/>
  <c r="V689" i="4"/>
  <c r="V690" i="4"/>
  <c r="V691" i="4"/>
  <c r="V692" i="4"/>
  <c r="V693" i="4"/>
  <c r="V694" i="4"/>
  <c r="V695" i="4"/>
  <c r="V696" i="4"/>
  <c r="V697" i="4"/>
  <c r="V698" i="4"/>
  <c r="V699" i="4"/>
  <c r="V700" i="4"/>
  <c r="V701" i="4"/>
  <c r="V702" i="4"/>
  <c r="V703" i="4"/>
  <c r="V704" i="4"/>
  <c r="V705" i="4"/>
  <c r="V706" i="4"/>
  <c r="V707" i="4"/>
  <c r="V708" i="4"/>
  <c r="V709" i="4"/>
  <c r="V710" i="4"/>
  <c r="V711" i="4"/>
  <c r="V712" i="4"/>
  <c r="V713" i="4"/>
  <c r="V714" i="4"/>
  <c r="V715" i="4"/>
  <c r="V716" i="4"/>
  <c r="V717" i="4"/>
  <c r="V718" i="4"/>
  <c r="V719" i="4"/>
  <c r="V720" i="4"/>
  <c r="V722" i="4"/>
  <c r="V723" i="4"/>
  <c r="V724" i="4"/>
  <c r="V725" i="4"/>
  <c r="V726" i="4"/>
  <c r="V727" i="4"/>
  <c r="V728" i="4"/>
  <c r="V729" i="4"/>
  <c r="V730" i="4"/>
  <c r="V731" i="4"/>
  <c r="V732" i="4"/>
  <c r="V733" i="4"/>
  <c r="V734" i="4"/>
  <c r="V735" i="4"/>
  <c r="V736" i="4"/>
  <c r="V737" i="4"/>
  <c r="V738" i="4"/>
  <c r="V739" i="4"/>
  <c r="V740" i="4"/>
  <c r="V741" i="4"/>
  <c r="V742" i="4"/>
  <c r="V743" i="4"/>
  <c r="V744" i="4"/>
  <c r="V745" i="4"/>
  <c r="V746" i="4"/>
  <c r="V747" i="4"/>
  <c r="V748" i="4"/>
  <c r="V749" i="4"/>
  <c r="V750" i="4"/>
  <c r="V751" i="4"/>
  <c r="V752" i="4"/>
  <c r="V753" i="4"/>
  <c r="V754" i="4"/>
  <c r="V755" i="4"/>
  <c r="V756" i="4"/>
  <c r="V757" i="4"/>
  <c r="V759" i="4"/>
  <c r="V760" i="4"/>
  <c r="V761" i="4"/>
  <c r="V762" i="4"/>
  <c r="V763" i="4"/>
  <c r="V764" i="4"/>
  <c r="V765" i="4"/>
  <c r="V766" i="4"/>
  <c r="V767" i="4"/>
  <c r="V768" i="4"/>
  <c r="V769" i="4"/>
  <c r="V770" i="4"/>
  <c r="V771" i="4"/>
  <c r="V772" i="4"/>
  <c r="V773" i="4"/>
  <c r="V774" i="4"/>
  <c r="V775" i="4"/>
  <c r="V776" i="4"/>
  <c r="V777" i="4"/>
  <c r="V778" i="4"/>
  <c r="V779" i="4"/>
  <c r="V780" i="4"/>
  <c r="V781" i="4"/>
  <c r="V782" i="4"/>
  <c r="V783" i="4"/>
  <c r="V784" i="4"/>
  <c r="V785" i="4"/>
  <c r="V786" i="4"/>
  <c r="V787" i="4"/>
  <c r="V788" i="4"/>
  <c r="V789" i="4"/>
  <c r="V790" i="4"/>
  <c r="V791" i="4"/>
  <c r="V792" i="4"/>
  <c r="V793" i="4"/>
  <c r="V794" i="4"/>
  <c r="V795" i="4"/>
  <c r="V796" i="4"/>
  <c r="V797" i="4"/>
  <c r="V798" i="4"/>
  <c r="V799" i="4"/>
  <c r="V800" i="4"/>
  <c r="V801" i="4"/>
  <c r="V802" i="4"/>
  <c r="V803" i="4"/>
  <c r="V804" i="4"/>
  <c r="V805" i="4"/>
  <c r="V806" i="4"/>
  <c r="V807" i="4"/>
  <c r="V808" i="4"/>
  <c r="V809" i="4"/>
  <c r="V810" i="4"/>
  <c r="V811" i="4"/>
  <c r="V812" i="4"/>
  <c r="V813" i="4"/>
  <c r="V814" i="4"/>
  <c r="V815" i="4"/>
  <c r="V816" i="4"/>
  <c r="V817" i="4"/>
  <c r="V818" i="4"/>
  <c r="V819" i="4"/>
  <c r="V820" i="4"/>
  <c r="V821" i="4"/>
  <c r="V822" i="4"/>
  <c r="V823" i="4"/>
  <c r="V824" i="4"/>
  <c r="V825" i="4"/>
  <c r="V826" i="4"/>
  <c r="V827" i="4"/>
  <c r="V828" i="4"/>
  <c r="V829" i="4"/>
  <c r="V830" i="4"/>
  <c r="V831" i="4"/>
  <c r="V832" i="4"/>
  <c r="V833" i="4"/>
  <c r="V834" i="4"/>
  <c r="V835" i="4"/>
  <c r="V836" i="4"/>
  <c r="V837" i="4"/>
  <c r="V838" i="4"/>
  <c r="V839" i="4"/>
  <c r="V840" i="4"/>
  <c r="V841" i="4"/>
  <c r="V842" i="4"/>
  <c r="V843" i="4"/>
  <c r="V844" i="4"/>
  <c r="V845" i="4"/>
  <c r="V846" i="4"/>
  <c r="V847" i="4"/>
  <c r="V848" i="4"/>
  <c r="V849" i="4"/>
  <c r="V850" i="4"/>
  <c r="V851" i="4"/>
  <c r="V852" i="4"/>
  <c r="V853" i="4"/>
  <c r="V854" i="4"/>
  <c r="V855" i="4"/>
  <c r="V856" i="4"/>
  <c r="V857" i="4"/>
  <c r="V858" i="4"/>
  <c r="V859" i="4"/>
  <c r="V860" i="4"/>
  <c r="V861" i="4"/>
  <c r="V862" i="4"/>
  <c r="V863" i="4"/>
  <c r="V864" i="4"/>
  <c r="V865" i="4"/>
  <c r="V866" i="4"/>
  <c r="V867" i="4"/>
  <c r="V868" i="4"/>
  <c r="V869" i="4"/>
  <c r="V870" i="4"/>
  <c r="V871" i="4"/>
  <c r="V872" i="4"/>
  <c r="V873" i="4"/>
  <c r="V874" i="4"/>
  <c r="V875" i="4"/>
  <c r="V876" i="4"/>
  <c r="V877" i="4"/>
  <c r="V878" i="4"/>
  <c r="V879" i="4"/>
  <c r="V880" i="4"/>
  <c r="V881" i="4"/>
  <c r="V882" i="4"/>
  <c r="V883" i="4"/>
  <c r="V884" i="4"/>
  <c r="V885" i="4"/>
  <c r="V886" i="4"/>
  <c r="V887" i="4"/>
  <c r="V888" i="4"/>
  <c r="V889" i="4"/>
  <c r="V890" i="4"/>
  <c r="V891" i="4"/>
  <c r="V892" i="4"/>
  <c r="V893" i="4"/>
  <c r="V894" i="4"/>
  <c r="V895" i="4"/>
  <c r="V896" i="4"/>
  <c r="V897" i="4"/>
  <c r="V898" i="4"/>
  <c r="V899" i="4"/>
  <c r="V900" i="4"/>
  <c r="V901" i="4"/>
  <c r="V902" i="4"/>
  <c r="V903" i="4"/>
  <c r="V904" i="4"/>
  <c r="V905" i="4"/>
  <c r="V906" i="4"/>
  <c r="V907" i="4"/>
  <c r="W6" i="4"/>
  <c r="Z6" i="4" s="1"/>
  <c r="W7" i="4"/>
  <c r="Z7" i="4" s="1"/>
  <c r="W8" i="4"/>
  <c r="Z8" i="4" s="1"/>
  <c r="W9" i="4"/>
  <c r="Z9" i="4" s="1"/>
  <c r="W10" i="4"/>
  <c r="Z10" i="4" s="1"/>
  <c r="W11" i="4"/>
  <c r="Z11" i="4" s="1"/>
  <c r="W12" i="4"/>
  <c r="Z12" i="4" s="1"/>
  <c r="W13" i="4"/>
  <c r="Z13" i="4" s="1"/>
  <c r="W14" i="4"/>
  <c r="Z14" i="4" s="1"/>
  <c r="W15" i="4"/>
  <c r="Z15" i="4" s="1"/>
  <c r="W16" i="4"/>
  <c r="Z16" i="4" s="1"/>
  <c r="W18" i="4"/>
  <c r="Z18" i="4" s="1"/>
  <c r="W19" i="4"/>
  <c r="Z19" i="4" s="1"/>
  <c r="W20" i="4"/>
  <c r="Z20" i="4" s="1"/>
  <c r="W21" i="4"/>
  <c r="Z21" i="4" s="1"/>
  <c r="W22" i="4"/>
  <c r="Z22" i="4" s="1"/>
  <c r="W23" i="4"/>
  <c r="Z23" i="4" s="1"/>
  <c r="W24" i="4"/>
  <c r="Z24" i="4" s="1"/>
  <c r="W25" i="4"/>
  <c r="Z25" i="4" s="1"/>
  <c r="W26" i="4"/>
  <c r="Z26" i="4" s="1"/>
  <c r="W27" i="4"/>
  <c r="Z27" i="4" s="1"/>
  <c r="W28" i="4"/>
  <c r="Z28" i="4" s="1"/>
  <c r="W29" i="4"/>
  <c r="Z29" i="4" s="1"/>
  <c r="W30" i="4"/>
  <c r="Z30" i="4" s="1"/>
  <c r="W31" i="4"/>
  <c r="Z31" i="4" s="1"/>
  <c r="W32" i="4"/>
  <c r="Z32" i="4" s="1"/>
  <c r="W33" i="4"/>
  <c r="Z33" i="4" s="1"/>
  <c r="W34" i="4"/>
  <c r="Z34" i="4" s="1"/>
  <c r="W35" i="4"/>
  <c r="Z35" i="4" s="1"/>
  <c r="W37" i="4"/>
  <c r="Z37" i="4" s="1"/>
  <c r="W38" i="4"/>
  <c r="Z38" i="4" s="1"/>
  <c r="W39" i="4"/>
  <c r="Z39" i="4" s="1"/>
  <c r="W40" i="4"/>
  <c r="Z40" i="4" s="1"/>
  <c r="W41" i="4"/>
  <c r="Z41" i="4" s="1"/>
  <c r="W42" i="4"/>
  <c r="Z42" i="4" s="1"/>
  <c r="W43" i="4"/>
  <c r="Z43" i="4" s="1"/>
  <c r="W44" i="4"/>
  <c r="Z44" i="4" s="1"/>
  <c r="W45" i="4"/>
  <c r="Z45" i="4" s="1"/>
  <c r="W46" i="4"/>
  <c r="Z46" i="4" s="1"/>
  <c r="W47" i="4"/>
  <c r="Z47" i="4" s="1"/>
  <c r="W48" i="4"/>
  <c r="Z48" i="4" s="1"/>
  <c r="W49" i="4"/>
  <c r="Z49" i="4" s="1"/>
  <c r="W50" i="4"/>
  <c r="Z50" i="4" s="1"/>
  <c r="W51" i="4"/>
  <c r="Z51" i="4" s="1"/>
  <c r="W52" i="4"/>
  <c r="Z52" i="4" s="1"/>
  <c r="W53" i="4"/>
  <c r="Z53" i="4" s="1"/>
  <c r="W54" i="4"/>
  <c r="Z54" i="4" s="1"/>
  <c r="W55" i="4"/>
  <c r="Z55" i="4" s="1"/>
  <c r="W56" i="4"/>
  <c r="Z56" i="4" s="1"/>
  <c r="W57" i="4"/>
  <c r="Z57" i="4" s="1"/>
  <c r="W58" i="4"/>
  <c r="Z58" i="4" s="1"/>
  <c r="W59" i="4"/>
  <c r="Z59" i="4" s="1"/>
  <c r="W60" i="4"/>
  <c r="Z60" i="4" s="1"/>
  <c r="W61" i="4"/>
  <c r="Z61" i="4" s="1"/>
  <c r="W62" i="4"/>
  <c r="Z62" i="4" s="1"/>
  <c r="W63" i="4"/>
  <c r="Z63" i="4" s="1"/>
  <c r="W64" i="4"/>
  <c r="Z64" i="4" s="1"/>
  <c r="W65" i="4"/>
  <c r="Z65" i="4" s="1"/>
  <c r="W66" i="4"/>
  <c r="Z66" i="4" s="1"/>
  <c r="W67" i="4"/>
  <c r="Z67" i="4" s="1"/>
  <c r="W68" i="4"/>
  <c r="Z68" i="4" s="1"/>
  <c r="W69" i="4"/>
  <c r="Z69" i="4" s="1"/>
  <c r="W70" i="4"/>
  <c r="Z70" i="4" s="1"/>
  <c r="W71" i="4"/>
  <c r="Z71" i="4" s="1"/>
  <c r="W72" i="4"/>
  <c r="Z72" i="4" s="1"/>
  <c r="W73" i="4"/>
  <c r="Z73" i="4" s="1"/>
  <c r="W74" i="4"/>
  <c r="Z74" i="4" s="1"/>
  <c r="W75" i="4"/>
  <c r="Z75" i="4" s="1"/>
  <c r="W76" i="4"/>
  <c r="Z76" i="4" s="1"/>
  <c r="W77" i="4"/>
  <c r="Z77" i="4" s="1"/>
  <c r="W78" i="4"/>
  <c r="Z78" i="4" s="1"/>
  <c r="W79" i="4"/>
  <c r="Z79" i="4" s="1"/>
  <c r="W80" i="4"/>
  <c r="Z80" i="4" s="1"/>
  <c r="W81" i="4"/>
  <c r="Z81" i="4" s="1"/>
  <c r="W82" i="4"/>
  <c r="Z82" i="4" s="1"/>
  <c r="W83" i="4"/>
  <c r="Z83" i="4" s="1"/>
  <c r="W84" i="4"/>
  <c r="Z84" i="4" s="1"/>
  <c r="W85" i="4"/>
  <c r="Z85" i="4" s="1"/>
  <c r="W86" i="4"/>
  <c r="Z86" i="4" s="1"/>
  <c r="W87" i="4"/>
  <c r="Z87" i="4" s="1"/>
  <c r="W88" i="4"/>
  <c r="Z88" i="4" s="1"/>
  <c r="W89" i="4"/>
  <c r="Z89" i="4" s="1"/>
  <c r="W90" i="4"/>
  <c r="Z90" i="4" s="1"/>
  <c r="W92" i="4"/>
  <c r="Z92" i="4" s="1"/>
  <c r="W96" i="4"/>
  <c r="Z96" i="4" s="1"/>
  <c r="W97" i="4"/>
  <c r="Z97" i="4" s="1"/>
  <c r="W98" i="4"/>
  <c r="Z98" i="4" s="1"/>
  <c r="W99" i="4"/>
  <c r="Z99" i="4" s="1"/>
  <c r="W100" i="4"/>
  <c r="Z100" i="4" s="1"/>
  <c r="W101" i="4"/>
  <c r="Z101" i="4" s="1"/>
  <c r="W102" i="4"/>
  <c r="Z102" i="4" s="1"/>
  <c r="W103" i="4"/>
  <c r="Z103" i="4" s="1"/>
  <c r="W104" i="4"/>
  <c r="Z104" i="4" s="1"/>
  <c r="W105" i="4"/>
  <c r="Z105" i="4" s="1"/>
  <c r="W106" i="4"/>
  <c r="Z106" i="4" s="1"/>
  <c r="W107" i="4"/>
  <c r="Z107" i="4" s="1"/>
  <c r="W108" i="4"/>
  <c r="Z108" i="4" s="1"/>
  <c r="W109" i="4"/>
  <c r="Z109" i="4" s="1"/>
  <c r="W110" i="4"/>
  <c r="Z110" i="4" s="1"/>
  <c r="W111" i="4"/>
  <c r="Z111" i="4" s="1"/>
  <c r="W112" i="4"/>
  <c r="Z112" i="4" s="1"/>
  <c r="W113" i="4"/>
  <c r="Z113" i="4" s="1"/>
  <c r="W114" i="4"/>
  <c r="Z114" i="4" s="1"/>
  <c r="W115" i="4"/>
  <c r="Z115" i="4" s="1"/>
  <c r="W116" i="4"/>
  <c r="Z116" i="4" s="1"/>
  <c r="W117" i="4"/>
  <c r="Z117" i="4" s="1"/>
  <c r="W118" i="4"/>
  <c r="Z118" i="4" s="1"/>
  <c r="W119" i="4"/>
  <c r="Z119" i="4" s="1"/>
  <c r="W120" i="4"/>
  <c r="Z120" i="4" s="1"/>
  <c r="W121" i="4"/>
  <c r="Z121" i="4" s="1"/>
  <c r="W122" i="4"/>
  <c r="Z122" i="4" s="1"/>
  <c r="W123" i="4"/>
  <c r="Z123" i="4" s="1"/>
  <c r="W124" i="4"/>
  <c r="Z124" i="4" s="1"/>
  <c r="W125" i="4"/>
  <c r="Z125" i="4" s="1"/>
  <c r="W126" i="4"/>
  <c r="Z126" i="4" s="1"/>
  <c r="W127" i="4"/>
  <c r="Z127" i="4" s="1"/>
  <c r="W128" i="4"/>
  <c r="Z128" i="4" s="1"/>
  <c r="W129" i="4"/>
  <c r="Z129" i="4" s="1"/>
  <c r="W130" i="4"/>
  <c r="Z130" i="4" s="1"/>
  <c r="W131" i="4"/>
  <c r="Z131" i="4" s="1"/>
  <c r="W132" i="4"/>
  <c r="Z132" i="4" s="1"/>
  <c r="W133" i="4"/>
  <c r="Z133" i="4" s="1"/>
  <c r="W134" i="4"/>
  <c r="Z134" i="4" s="1"/>
  <c r="W135" i="4"/>
  <c r="Z135" i="4" s="1"/>
  <c r="W136" i="4"/>
  <c r="Z136" i="4" s="1"/>
  <c r="W137" i="4"/>
  <c r="Z137" i="4" s="1"/>
  <c r="W138" i="4"/>
  <c r="Z138" i="4" s="1"/>
  <c r="W139" i="4"/>
  <c r="Z139" i="4" s="1"/>
  <c r="W140" i="4"/>
  <c r="Z140" i="4" s="1"/>
  <c r="W141" i="4"/>
  <c r="Z141" i="4" s="1"/>
  <c r="W142" i="4"/>
  <c r="Z142" i="4" s="1"/>
  <c r="W143" i="4"/>
  <c r="Z143" i="4" s="1"/>
  <c r="W144" i="4"/>
  <c r="Z144" i="4" s="1"/>
  <c r="W145" i="4"/>
  <c r="Z145" i="4" s="1"/>
  <c r="W146" i="4"/>
  <c r="Z146" i="4" s="1"/>
  <c r="W147" i="4"/>
  <c r="Z147" i="4" s="1"/>
  <c r="W148" i="4"/>
  <c r="Z148" i="4" s="1"/>
  <c r="W149" i="4"/>
  <c r="Z149" i="4" s="1"/>
  <c r="W150" i="4"/>
  <c r="Z150" i="4" s="1"/>
  <c r="W151" i="4"/>
  <c r="Z151" i="4" s="1"/>
  <c r="W152" i="4"/>
  <c r="Z152" i="4" s="1"/>
  <c r="W153" i="4"/>
  <c r="Z153" i="4" s="1"/>
  <c r="W154" i="4"/>
  <c r="Z154" i="4" s="1"/>
  <c r="W155" i="4"/>
  <c r="Z155" i="4" s="1"/>
  <c r="W156" i="4"/>
  <c r="Z156" i="4" s="1"/>
  <c r="W157" i="4"/>
  <c r="Z157" i="4" s="1"/>
  <c r="W158" i="4"/>
  <c r="Z158" i="4" s="1"/>
  <c r="W159" i="4"/>
  <c r="Z159" i="4" s="1"/>
  <c r="W160" i="4"/>
  <c r="Z160" i="4" s="1"/>
  <c r="W161" i="4"/>
  <c r="Z161" i="4" s="1"/>
  <c r="W162" i="4"/>
  <c r="Z162" i="4" s="1"/>
  <c r="W163" i="4"/>
  <c r="Z163" i="4" s="1"/>
  <c r="W164" i="4"/>
  <c r="Z164" i="4" s="1"/>
  <c r="W165" i="4"/>
  <c r="Z165" i="4" s="1"/>
  <c r="W166" i="4"/>
  <c r="Z166" i="4" s="1"/>
  <c r="W168" i="4"/>
  <c r="Z168" i="4" s="1"/>
  <c r="W169" i="4"/>
  <c r="Z169" i="4" s="1"/>
  <c r="W170" i="4"/>
  <c r="Z170" i="4" s="1"/>
  <c r="W171" i="4"/>
  <c r="Z171" i="4" s="1"/>
  <c r="W172" i="4"/>
  <c r="Z172" i="4" s="1"/>
  <c r="W173" i="4"/>
  <c r="Z173" i="4" s="1"/>
  <c r="W174" i="4"/>
  <c r="Z174" i="4" s="1"/>
  <c r="W175" i="4"/>
  <c r="Z175" i="4" s="1"/>
  <c r="W176" i="4"/>
  <c r="Z176" i="4" s="1"/>
  <c r="W177" i="4"/>
  <c r="Z177" i="4" s="1"/>
  <c r="W178" i="4"/>
  <c r="Z178" i="4" s="1"/>
  <c r="W179" i="4"/>
  <c r="Z179" i="4" s="1"/>
  <c r="W180" i="4"/>
  <c r="Z180" i="4" s="1"/>
  <c r="W181" i="4"/>
  <c r="Z181" i="4" s="1"/>
  <c r="W182" i="4"/>
  <c r="Z182" i="4" s="1"/>
  <c r="W183" i="4"/>
  <c r="Z183" i="4" s="1"/>
  <c r="W184" i="4"/>
  <c r="Z184" i="4" s="1"/>
  <c r="W185" i="4"/>
  <c r="Z185" i="4" s="1"/>
  <c r="W186" i="4"/>
  <c r="Z186" i="4" s="1"/>
  <c r="W187" i="4"/>
  <c r="Z187" i="4" s="1"/>
  <c r="W188" i="4"/>
  <c r="Z188" i="4" s="1"/>
  <c r="W189" i="4"/>
  <c r="Z189" i="4" s="1"/>
  <c r="W190" i="4"/>
  <c r="Z190" i="4" s="1"/>
  <c r="W191" i="4"/>
  <c r="Z191" i="4" s="1"/>
  <c r="W192" i="4"/>
  <c r="Z192" i="4" s="1"/>
  <c r="W193" i="4"/>
  <c r="Z193" i="4" s="1"/>
  <c r="W194" i="4"/>
  <c r="Z194" i="4" s="1"/>
  <c r="W195" i="4"/>
  <c r="Z195" i="4" s="1"/>
  <c r="W196" i="4"/>
  <c r="Z196" i="4" s="1"/>
  <c r="W197" i="4"/>
  <c r="Z197" i="4" s="1"/>
  <c r="W198" i="4"/>
  <c r="Z198" i="4" s="1"/>
  <c r="W199" i="4"/>
  <c r="Z199" i="4" s="1"/>
  <c r="W200" i="4"/>
  <c r="Z200" i="4" s="1"/>
  <c r="W201" i="4"/>
  <c r="Z201" i="4" s="1"/>
  <c r="W202" i="4"/>
  <c r="Z202" i="4" s="1"/>
  <c r="W203" i="4"/>
  <c r="Z203" i="4" s="1"/>
  <c r="W204" i="4"/>
  <c r="Z204" i="4" s="1"/>
  <c r="W205" i="4"/>
  <c r="Z205" i="4" s="1"/>
  <c r="W206" i="4"/>
  <c r="Z206" i="4" s="1"/>
  <c r="W207" i="4"/>
  <c r="Z207" i="4" s="1"/>
  <c r="W208" i="4"/>
  <c r="Z208" i="4" s="1"/>
  <c r="W209" i="4"/>
  <c r="Z209" i="4" s="1"/>
  <c r="W210" i="4"/>
  <c r="Z210" i="4" s="1"/>
  <c r="W211" i="4"/>
  <c r="Z211" i="4" s="1"/>
  <c r="W212" i="4"/>
  <c r="Z212" i="4" s="1"/>
  <c r="W213" i="4"/>
  <c r="Z213" i="4" s="1"/>
  <c r="W214" i="4"/>
  <c r="Z214" i="4" s="1"/>
  <c r="W215" i="4"/>
  <c r="Z215" i="4" s="1"/>
  <c r="W216" i="4"/>
  <c r="Z216" i="4" s="1"/>
  <c r="W217" i="4"/>
  <c r="Z217" i="4" s="1"/>
  <c r="W218" i="4"/>
  <c r="Z218" i="4" s="1"/>
  <c r="W219" i="4"/>
  <c r="Z219" i="4" s="1"/>
  <c r="W220" i="4"/>
  <c r="Z220" i="4" s="1"/>
  <c r="W221" i="4"/>
  <c r="Z221" i="4" s="1"/>
  <c r="W222" i="4"/>
  <c r="Z222" i="4" s="1"/>
  <c r="W223" i="4"/>
  <c r="Z223" i="4" s="1"/>
  <c r="W224" i="4"/>
  <c r="Z224" i="4" s="1"/>
  <c r="W225" i="4"/>
  <c r="Z225" i="4" s="1"/>
  <c r="W226" i="4"/>
  <c r="Z226" i="4" s="1"/>
  <c r="W227" i="4"/>
  <c r="Z227" i="4" s="1"/>
  <c r="W228" i="4"/>
  <c r="Z228" i="4" s="1"/>
  <c r="W229" i="4"/>
  <c r="Z229" i="4" s="1"/>
  <c r="W230" i="4"/>
  <c r="Z230" i="4" s="1"/>
  <c r="W231" i="4"/>
  <c r="Z231" i="4" s="1"/>
  <c r="W232" i="4"/>
  <c r="Z232" i="4" s="1"/>
  <c r="W233" i="4"/>
  <c r="Z233" i="4" s="1"/>
  <c r="W234" i="4"/>
  <c r="Z234" i="4" s="1"/>
  <c r="W235" i="4"/>
  <c r="Z235" i="4" s="1"/>
  <c r="W236" i="4"/>
  <c r="Z236" i="4" s="1"/>
  <c r="W237" i="4"/>
  <c r="Z237" i="4" s="1"/>
  <c r="W238" i="4"/>
  <c r="Z238" i="4" s="1"/>
  <c r="W239" i="4"/>
  <c r="Z239" i="4" s="1"/>
  <c r="W240" i="4"/>
  <c r="Z240" i="4" s="1"/>
  <c r="W241" i="4"/>
  <c r="Z241" i="4" s="1"/>
  <c r="W242" i="4"/>
  <c r="Z242" i="4" s="1"/>
  <c r="W243" i="4"/>
  <c r="Z243" i="4" s="1"/>
  <c r="W244" i="4"/>
  <c r="Z244" i="4" s="1"/>
  <c r="W245" i="4"/>
  <c r="Z245" i="4" s="1"/>
  <c r="W246" i="4"/>
  <c r="Z246" i="4" s="1"/>
  <c r="W247" i="4"/>
  <c r="Z247" i="4" s="1"/>
  <c r="W248" i="4"/>
  <c r="Z248" i="4" s="1"/>
  <c r="W249" i="4"/>
  <c r="Z249" i="4" s="1"/>
  <c r="W250" i="4"/>
  <c r="Z250" i="4" s="1"/>
  <c r="W251" i="4"/>
  <c r="Z251" i="4" s="1"/>
  <c r="W252" i="4"/>
  <c r="Z252" i="4" s="1"/>
  <c r="W253" i="4"/>
  <c r="Z253" i="4" s="1"/>
  <c r="W254" i="4"/>
  <c r="Z254" i="4" s="1"/>
  <c r="W255" i="4"/>
  <c r="Z255" i="4" s="1"/>
  <c r="W256" i="4"/>
  <c r="Z256" i="4" s="1"/>
  <c r="W257" i="4"/>
  <c r="Z257" i="4" s="1"/>
  <c r="W258" i="4"/>
  <c r="Z258" i="4" s="1"/>
  <c r="W259" i="4"/>
  <c r="Z259" i="4" s="1"/>
  <c r="W260" i="4"/>
  <c r="Z260" i="4" s="1"/>
  <c r="W261" i="4"/>
  <c r="Z261" i="4" s="1"/>
  <c r="W262" i="4"/>
  <c r="Z262" i="4" s="1"/>
  <c r="W263" i="4"/>
  <c r="Z263" i="4" s="1"/>
  <c r="W264" i="4"/>
  <c r="Z264" i="4" s="1"/>
  <c r="W265" i="4"/>
  <c r="Z265" i="4" s="1"/>
  <c r="W266" i="4"/>
  <c r="Z266" i="4" s="1"/>
  <c r="W267" i="4"/>
  <c r="Z267" i="4" s="1"/>
  <c r="W268" i="4"/>
  <c r="Z268" i="4" s="1"/>
  <c r="W269" i="4"/>
  <c r="Z269" i="4" s="1"/>
  <c r="W270" i="4"/>
  <c r="Z270" i="4" s="1"/>
  <c r="W271" i="4"/>
  <c r="Z271" i="4" s="1"/>
  <c r="W272" i="4"/>
  <c r="Z272" i="4" s="1"/>
  <c r="W273" i="4"/>
  <c r="Z273" i="4" s="1"/>
  <c r="W274" i="4"/>
  <c r="Z274" i="4" s="1"/>
  <c r="W275" i="4"/>
  <c r="Z275" i="4" s="1"/>
  <c r="W276" i="4"/>
  <c r="Z276" i="4" s="1"/>
  <c r="W277" i="4"/>
  <c r="Z277" i="4" s="1"/>
  <c r="W278" i="4"/>
  <c r="Z278" i="4" s="1"/>
  <c r="W279" i="4"/>
  <c r="Z279" i="4" s="1"/>
  <c r="W280" i="4"/>
  <c r="Z280" i="4" s="1"/>
  <c r="W281" i="4"/>
  <c r="Z281" i="4" s="1"/>
  <c r="W282" i="4"/>
  <c r="Z282" i="4" s="1"/>
  <c r="W283" i="4"/>
  <c r="Z283" i="4" s="1"/>
  <c r="W284" i="4"/>
  <c r="Z284" i="4" s="1"/>
  <c r="W285" i="4"/>
  <c r="Z285" i="4" s="1"/>
  <c r="W286" i="4"/>
  <c r="Z286" i="4" s="1"/>
  <c r="W287" i="4"/>
  <c r="Z287" i="4" s="1"/>
  <c r="W288" i="4"/>
  <c r="Z288" i="4" s="1"/>
  <c r="W289" i="4"/>
  <c r="Z289" i="4" s="1"/>
  <c r="W290" i="4"/>
  <c r="Z290" i="4" s="1"/>
  <c r="W291" i="4"/>
  <c r="Z291" i="4" s="1"/>
  <c r="W292" i="4"/>
  <c r="Z292" i="4" s="1"/>
  <c r="W293" i="4"/>
  <c r="Z293" i="4" s="1"/>
  <c r="W294" i="4"/>
  <c r="Z294" i="4" s="1"/>
  <c r="W295" i="4"/>
  <c r="Z295" i="4" s="1"/>
  <c r="W296" i="4"/>
  <c r="Z296" i="4" s="1"/>
  <c r="W297" i="4"/>
  <c r="Z297" i="4" s="1"/>
  <c r="W298" i="4"/>
  <c r="Z298" i="4" s="1"/>
  <c r="W299" i="4"/>
  <c r="Z299" i="4" s="1"/>
  <c r="W300" i="4"/>
  <c r="Z300" i="4" s="1"/>
  <c r="W301" i="4"/>
  <c r="Z301" i="4" s="1"/>
  <c r="W303" i="4"/>
  <c r="Z303" i="4" s="1"/>
  <c r="W304" i="4"/>
  <c r="Z304" i="4" s="1"/>
  <c r="W305" i="4"/>
  <c r="Z305" i="4" s="1"/>
  <c r="W306" i="4"/>
  <c r="Z306" i="4" s="1"/>
  <c r="W307" i="4"/>
  <c r="Z307" i="4" s="1"/>
  <c r="W308" i="4"/>
  <c r="Z308" i="4" s="1"/>
  <c r="W309" i="4"/>
  <c r="Z309" i="4" s="1"/>
  <c r="W310" i="4"/>
  <c r="Z310" i="4" s="1"/>
  <c r="W311" i="4"/>
  <c r="Z311" i="4" s="1"/>
  <c r="W312" i="4"/>
  <c r="Z312" i="4" s="1"/>
  <c r="W313" i="4"/>
  <c r="Z313" i="4" s="1"/>
  <c r="W314" i="4"/>
  <c r="Z314" i="4" s="1"/>
  <c r="W315" i="4"/>
  <c r="Z315" i="4" s="1"/>
  <c r="W316" i="4"/>
  <c r="Z316" i="4" s="1"/>
  <c r="W317" i="4"/>
  <c r="Z317" i="4" s="1"/>
  <c r="W318" i="4"/>
  <c r="Z318" i="4" s="1"/>
  <c r="W319" i="4"/>
  <c r="Z319" i="4" s="1"/>
  <c r="W320" i="4"/>
  <c r="Z320" i="4" s="1"/>
  <c r="W321" i="4"/>
  <c r="Z321" i="4" s="1"/>
  <c r="W322" i="4"/>
  <c r="Z322" i="4" s="1"/>
  <c r="W323" i="4"/>
  <c r="Z323" i="4" s="1"/>
  <c r="W324" i="4"/>
  <c r="Z324" i="4" s="1"/>
  <c r="W325" i="4"/>
  <c r="Z325" i="4" s="1"/>
  <c r="W326" i="4"/>
  <c r="Z326" i="4" s="1"/>
  <c r="W327" i="4"/>
  <c r="Z327" i="4" s="1"/>
  <c r="W328" i="4"/>
  <c r="Z328" i="4" s="1"/>
  <c r="W329" i="4"/>
  <c r="Z329" i="4" s="1"/>
  <c r="W330" i="4"/>
  <c r="Z330" i="4" s="1"/>
  <c r="W331" i="4"/>
  <c r="Z331" i="4" s="1"/>
  <c r="W332" i="4"/>
  <c r="Z332" i="4" s="1"/>
  <c r="W333" i="4"/>
  <c r="Z333" i="4" s="1"/>
  <c r="W334" i="4"/>
  <c r="Z334" i="4" s="1"/>
  <c r="W335" i="4"/>
  <c r="Z335" i="4" s="1"/>
  <c r="W336" i="4"/>
  <c r="Z336" i="4" s="1"/>
  <c r="W337" i="4"/>
  <c r="Z337" i="4" s="1"/>
  <c r="W338" i="4"/>
  <c r="Z338" i="4" s="1"/>
  <c r="W339" i="4"/>
  <c r="Z339" i="4" s="1"/>
  <c r="W340" i="4"/>
  <c r="Z340" i="4" s="1"/>
  <c r="W341" i="4"/>
  <c r="Z341" i="4" s="1"/>
  <c r="W342" i="4"/>
  <c r="Z342" i="4" s="1"/>
  <c r="W343" i="4"/>
  <c r="Z343" i="4" s="1"/>
  <c r="W345" i="4"/>
  <c r="Z345" i="4" s="1"/>
  <c r="W346" i="4"/>
  <c r="Z346" i="4" s="1"/>
  <c r="W347" i="4"/>
  <c r="Z347" i="4" s="1"/>
  <c r="W348" i="4"/>
  <c r="Z348" i="4" s="1"/>
  <c r="W349" i="4"/>
  <c r="Z349" i="4" s="1"/>
  <c r="W353" i="4"/>
  <c r="Z353" i="4" s="1"/>
  <c r="W354" i="4"/>
  <c r="Z354" i="4" s="1"/>
  <c r="W355" i="4"/>
  <c r="Z355" i="4" s="1"/>
  <c r="W356" i="4"/>
  <c r="Z356" i="4" s="1"/>
  <c r="W357" i="4"/>
  <c r="Z357" i="4" s="1"/>
  <c r="W358" i="4"/>
  <c r="Z358" i="4" s="1"/>
  <c r="W359" i="4"/>
  <c r="Z359" i="4" s="1"/>
  <c r="W360" i="4"/>
  <c r="Z360" i="4" s="1"/>
  <c r="W361" i="4"/>
  <c r="Z361" i="4" s="1"/>
  <c r="W362" i="4"/>
  <c r="Z362" i="4" s="1"/>
  <c r="W363" i="4"/>
  <c r="Z363" i="4" s="1"/>
  <c r="W364" i="4"/>
  <c r="Z364" i="4" s="1"/>
  <c r="W365" i="4"/>
  <c r="Z365" i="4" s="1"/>
  <c r="W366" i="4"/>
  <c r="Z366" i="4" s="1"/>
  <c r="W367" i="4"/>
  <c r="Z367" i="4" s="1"/>
  <c r="W368" i="4"/>
  <c r="Z368" i="4" s="1"/>
  <c r="W369" i="4"/>
  <c r="Z369" i="4" s="1"/>
  <c r="W370" i="4"/>
  <c r="Z370" i="4" s="1"/>
  <c r="W371" i="4"/>
  <c r="Z371" i="4" s="1"/>
  <c r="W372" i="4"/>
  <c r="Z372" i="4" s="1"/>
  <c r="W373" i="4"/>
  <c r="Z373" i="4" s="1"/>
  <c r="W374" i="4"/>
  <c r="Z374" i="4" s="1"/>
  <c r="W375" i="4"/>
  <c r="Z375" i="4" s="1"/>
  <c r="W376" i="4"/>
  <c r="Z376" i="4" s="1"/>
  <c r="W377" i="4"/>
  <c r="Z377" i="4" s="1"/>
  <c r="W378" i="4"/>
  <c r="Z378" i="4" s="1"/>
  <c r="W379" i="4"/>
  <c r="Z379" i="4" s="1"/>
  <c r="W380" i="4"/>
  <c r="Z380" i="4" s="1"/>
  <c r="W381" i="4"/>
  <c r="Z381" i="4" s="1"/>
  <c r="W382" i="4"/>
  <c r="Z382" i="4" s="1"/>
  <c r="W383" i="4"/>
  <c r="Z383" i="4" s="1"/>
  <c r="W384" i="4"/>
  <c r="Z384" i="4" s="1"/>
  <c r="W385" i="4"/>
  <c r="Z385" i="4" s="1"/>
  <c r="W386" i="4"/>
  <c r="Z386" i="4" s="1"/>
  <c r="W387" i="4"/>
  <c r="Z387" i="4" s="1"/>
  <c r="W388" i="4"/>
  <c r="Z388" i="4" s="1"/>
  <c r="W389" i="4"/>
  <c r="Z389" i="4" s="1"/>
  <c r="W390" i="4"/>
  <c r="Z390" i="4" s="1"/>
  <c r="W391" i="4"/>
  <c r="Z391" i="4" s="1"/>
  <c r="W392" i="4"/>
  <c r="Z392" i="4" s="1"/>
  <c r="W393" i="4"/>
  <c r="Z393" i="4" s="1"/>
  <c r="W394" i="4"/>
  <c r="Z394" i="4" s="1"/>
  <c r="W395" i="4"/>
  <c r="Z395" i="4" s="1"/>
  <c r="W396" i="4"/>
  <c r="Z396" i="4" s="1"/>
  <c r="W397" i="4"/>
  <c r="Z397" i="4" s="1"/>
  <c r="W398" i="4"/>
  <c r="Z398" i="4" s="1"/>
  <c r="W399" i="4"/>
  <c r="Z399" i="4" s="1"/>
  <c r="W400" i="4"/>
  <c r="Z400" i="4" s="1"/>
  <c r="W401" i="4"/>
  <c r="Z401" i="4" s="1"/>
  <c r="W402" i="4"/>
  <c r="Z402" i="4" s="1"/>
  <c r="W403" i="4"/>
  <c r="Z403" i="4" s="1"/>
  <c r="W404" i="4"/>
  <c r="Z404" i="4" s="1"/>
  <c r="W405" i="4"/>
  <c r="Z405" i="4" s="1"/>
  <c r="W406" i="4"/>
  <c r="Z406" i="4" s="1"/>
  <c r="W407" i="4"/>
  <c r="Z407" i="4" s="1"/>
  <c r="W408" i="4"/>
  <c r="Z408" i="4" s="1"/>
  <c r="W409" i="4"/>
  <c r="Z409" i="4" s="1"/>
  <c r="W410" i="4"/>
  <c r="Z410" i="4" s="1"/>
  <c r="W411" i="4"/>
  <c r="Z411" i="4" s="1"/>
  <c r="W412" i="4"/>
  <c r="Z412" i="4" s="1"/>
  <c r="W413" i="4"/>
  <c r="Z413" i="4" s="1"/>
  <c r="W414" i="4"/>
  <c r="Z414" i="4" s="1"/>
  <c r="W415" i="4"/>
  <c r="Z415" i="4" s="1"/>
  <c r="W416" i="4"/>
  <c r="Z416" i="4" s="1"/>
  <c r="W417" i="4"/>
  <c r="Z417" i="4" s="1"/>
  <c r="W418" i="4"/>
  <c r="Z418" i="4" s="1"/>
  <c r="W419" i="4"/>
  <c r="Z419" i="4" s="1"/>
  <c r="W420" i="4"/>
  <c r="Z420" i="4" s="1"/>
  <c r="W421" i="4"/>
  <c r="Z421" i="4" s="1"/>
  <c r="W422" i="4"/>
  <c r="Z422" i="4" s="1"/>
  <c r="W423" i="4"/>
  <c r="Z423" i="4" s="1"/>
  <c r="W424" i="4"/>
  <c r="Z424" i="4" s="1"/>
  <c r="W425" i="4"/>
  <c r="Z425" i="4" s="1"/>
  <c r="W426" i="4"/>
  <c r="Z426" i="4" s="1"/>
  <c r="W427" i="4"/>
  <c r="Z427" i="4" s="1"/>
  <c r="W428" i="4"/>
  <c r="Z428" i="4" s="1"/>
  <c r="W429" i="4"/>
  <c r="Z429" i="4" s="1"/>
  <c r="W430" i="4"/>
  <c r="Z430" i="4" s="1"/>
  <c r="W431" i="4"/>
  <c r="Z431" i="4" s="1"/>
  <c r="W432" i="4"/>
  <c r="Z432" i="4" s="1"/>
  <c r="W433" i="4"/>
  <c r="Z433" i="4" s="1"/>
  <c r="W434" i="4"/>
  <c r="Z434" i="4" s="1"/>
  <c r="W435" i="4"/>
  <c r="Z435" i="4" s="1"/>
  <c r="W436" i="4"/>
  <c r="Z436" i="4" s="1"/>
  <c r="W437" i="4"/>
  <c r="Z437" i="4" s="1"/>
  <c r="W438" i="4"/>
  <c r="Z438" i="4" s="1"/>
  <c r="W439" i="4"/>
  <c r="Z439" i="4" s="1"/>
  <c r="W440" i="4"/>
  <c r="Z440" i="4" s="1"/>
  <c r="W441" i="4"/>
  <c r="Z441" i="4" s="1"/>
  <c r="W442" i="4"/>
  <c r="Z442" i="4" s="1"/>
  <c r="W443" i="4"/>
  <c r="Z443" i="4" s="1"/>
  <c r="W444" i="4"/>
  <c r="Z444" i="4" s="1"/>
  <c r="W445" i="4"/>
  <c r="Z445" i="4" s="1"/>
  <c r="W446" i="4"/>
  <c r="Z446" i="4" s="1"/>
  <c r="W447" i="4"/>
  <c r="Z447" i="4" s="1"/>
  <c r="W448" i="4"/>
  <c r="Z448" i="4" s="1"/>
  <c r="W449" i="4"/>
  <c r="Z449" i="4" s="1"/>
  <c r="W450" i="4"/>
  <c r="Z450" i="4" s="1"/>
  <c r="W451" i="4"/>
  <c r="Z451" i="4" s="1"/>
  <c r="W452" i="4"/>
  <c r="Z452" i="4" s="1"/>
  <c r="W453" i="4"/>
  <c r="Z453" i="4" s="1"/>
  <c r="W454" i="4"/>
  <c r="Z454" i="4" s="1"/>
  <c r="W455" i="4"/>
  <c r="Z455" i="4" s="1"/>
  <c r="W456" i="4"/>
  <c r="Z456" i="4" s="1"/>
  <c r="W457" i="4"/>
  <c r="Z457" i="4" s="1"/>
  <c r="W458" i="4"/>
  <c r="Z458" i="4" s="1"/>
  <c r="W459" i="4"/>
  <c r="Z459" i="4" s="1"/>
  <c r="W460" i="4"/>
  <c r="Z460" i="4" s="1"/>
  <c r="W461" i="4"/>
  <c r="Z461" i="4" s="1"/>
  <c r="W462" i="4"/>
  <c r="Z462" i="4" s="1"/>
  <c r="W463" i="4"/>
  <c r="Z463" i="4" s="1"/>
  <c r="W464" i="4"/>
  <c r="Z464" i="4" s="1"/>
  <c r="W465" i="4"/>
  <c r="Z465" i="4" s="1"/>
  <c r="W466" i="4"/>
  <c r="Z466" i="4" s="1"/>
  <c r="W467" i="4"/>
  <c r="Z467" i="4" s="1"/>
  <c r="W468" i="4"/>
  <c r="Z468" i="4" s="1"/>
  <c r="W469" i="4"/>
  <c r="Z469" i="4" s="1"/>
  <c r="W470" i="4"/>
  <c r="Z470" i="4" s="1"/>
  <c r="W471" i="4"/>
  <c r="Z471" i="4" s="1"/>
  <c r="W472" i="4"/>
  <c r="Z472" i="4" s="1"/>
  <c r="W473" i="4"/>
  <c r="Z473" i="4" s="1"/>
  <c r="W474" i="4"/>
  <c r="Z474" i="4" s="1"/>
  <c r="W475" i="4"/>
  <c r="Z475" i="4" s="1"/>
  <c r="W476" i="4"/>
  <c r="Z476" i="4" s="1"/>
  <c r="W477" i="4"/>
  <c r="Z477" i="4" s="1"/>
  <c r="W478" i="4"/>
  <c r="Z478" i="4" s="1"/>
  <c r="W479" i="4"/>
  <c r="Z479" i="4" s="1"/>
  <c r="W480" i="4"/>
  <c r="Z480" i="4" s="1"/>
  <c r="W481" i="4"/>
  <c r="Z481" i="4" s="1"/>
  <c r="W482" i="4"/>
  <c r="Z482" i="4" s="1"/>
  <c r="W483" i="4"/>
  <c r="Z483" i="4" s="1"/>
  <c r="W484" i="4"/>
  <c r="Z484" i="4" s="1"/>
  <c r="W485" i="4"/>
  <c r="Z485" i="4" s="1"/>
  <c r="W486" i="4"/>
  <c r="Z486" i="4" s="1"/>
  <c r="W487" i="4"/>
  <c r="Z487" i="4" s="1"/>
  <c r="W488" i="4"/>
  <c r="Z488" i="4" s="1"/>
  <c r="W489" i="4"/>
  <c r="Z489" i="4" s="1"/>
  <c r="W490" i="4"/>
  <c r="Z490" i="4" s="1"/>
  <c r="W491" i="4"/>
  <c r="Z491" i="4" s="1"/>
  <c r="W493" i="4"/>
  <c r="Z493" i="4" s="1"/>
  <c r="W494" i="4"/>
  <c r="Z494" i="4" s="1"/>
  <c r="W495" i="4"/>
  <c r="Z495" i="4" s="1"/>
  <c r="W496" i="4"/>
  <c r="Z496" i="4" s="1"/>
  <c r="W497" i="4"/>
  <c r="Z497" i="4" s="1"/>
  <c r="W498" i="4"/>
  <c r="Z498" i="4" s="1"/>
  <c r="W499" i="4"/>
  <c r="Z499" i="4" s="1"/>
  <c r="W500" i="4"/>
  <c r="Z500" i="4" s="1"/>
  <c r="W501" i="4"/>
  <c r="Z501" i="4" s="1"/>
  <c r="W502" i="4"/>
  <c r="Z502" i="4" s="1"/>
  <c r="W503" i="4"/>
  <c r="Z503" i="4" s="1"/>
  <c r="W504" i="4"/>
  <c r="Z504" i="4" s="1"/>
  <c r="W505" i="4"/>
  <c r="Z505" i="4" s="1"/>
  <c r="W506" i="4"/>
  <c r="Z506" i="4" s="1"/>
  <c r="W507" i="4"/>
  <c r="Z507" i="4" s="1"/>
  <c r="W508" i="4"/>
  <c r="Z508" i="4" s="1"/>
  <c r="W509" i="4"/>
  <c r="Z509" i="4" s="1"/>
  <c r="W510" i="4"/>
  <c r="Z510" i="4" s="1"/>
  <c r="W511" i="4"/>
  <c r="Z511" i="4" s="1"/>
  <c r="W512" i="4"/>
  <c r="Z512" i="4" s="1"/>
  <c r="W513" i="4"/>
  <c r="Z513" i="4" s="1"/>
  <c r="W514" i="4"/>
  <c r="Z514" i="4" s="1"/>
  <c r="W515" i="4"/>
  <c r="Z515" i="4" s="1"/>
  <c r="W516" i="4"/>
  <c r="Z516" i="4" s="1"/>
  <c r="W517" i="4"/>
  <c r="Z517" i="4" s="1"/>
  <c r="W518" i="4"/>
  <c r="Z518" i="4" s="1"/>
  <c r="W519" i="4"/>
  <c r="Z519" i="4" s="1"/>
  <c r="W520" i="4"/>
  <c r="Z520" i="4" s="1"/>
  <c r="W521" i="4"/>
  <c r="Z521" i="4" s="1"/>
  <c r="W522" i="4"/>
  <c r="Z522" i="4" s="1"/>
  <c r="W523" i="4"/>
  <c r="Z523" i="4" s="1"/>
  <c r="W524" i="4"/>
  <c r="Z524" i="4" s="1"/>
  <c r="W525" i="4"/>
  <c r="Z525" i="4" s="1"/>
  <c r="W526" i="4"/>
  <c r="Z526" i="4" s="1"/>
  <c r="W527" i="4"/>
  <c r="Z527" i="4" s="1"/>
  <c r="W528" i="4"/>
  <c r="Z528" i="4" s="1"/>
  <c r="W529" i="4"/>
  <c r="Z529" i="4" s="1"/>
  <c r="W530" i="4"/>
  <c r="Z530" i="4" s="1"/>
  <c r="W531" i="4"/>
  <c r="Z531" i="4" s="1"/>
  <c r="W532" i="4"/>
  <c r="Z532" i="4" s="1"/>
  <c r="W533" i="4"/>
  <c r="Z533" i="4" s="1"/>
  <c r="W534" i="4"/>
  <c r="Z534" i="4" s="1"/>
  <c r="W535" i="4"/>
  <c r="Z535" i="4" s="1"/>
  <c r="W536" i="4"/>
  <c r="Z536" i="4" s="1"/>
  <c r="W537" i="4"/>
  <c r="Z537" i="4" s="1"/>
  <c r="W538" i="4"/>
  <c r="Z538" i="4" s="1"/>
  <c r="W539" i="4"/>
  <c r="Z539" i="4" s="1"/>
  <c r="W540" i="4"/>
  <c r="Z540" i="4" s="1"/>
  <c r="W541" i="4"/>
  <c r="Z541" i="4" s="1"/>
  <c r="W542" i="4"/>
  <c r="Z542" i="4" s="1"/>
  <c r="W543" i="4"/>
  <c r="Z543" i="4" s="1"/>
  <c r="W544" i="4"/>
  <c r="Z544" i="4" s="1"/>
  <c r="W545" i="4"/>
  <c r="Z545" i="4" s="1"/>
  <c r="W546" i="4"/>
  <c r="Z546" i="4" s="1"/>
  <c r="W547" i="4"/>
  <c r="Z547" i="4" s="1"/>
  <c r="W548" i="4"/>
  <c r="Z548" i="4" s="1"/>
  <c r="W549" i="4"/>
  <c r="Z549" i="4" s="1"/>
  <c r="W550" i="4"/>
  <c r="Z550" i="4" s="1"/>
  <c r="W551" i="4"/>
  <c r="Z551" i="4" s="1"/>
  <c r="W552" i="4"/>
  <c r="Z552" i="4" s="1"/>
  <c r="W553" i="4"/>
  <c r="Z553" i="4" s="1"/>
  <c r="W554" i="4"/>
  <c r="Z554" i="4" s="1"/>
  <c r="W555" i="4"/>
  <c r="Z555" i="4" s="1"/>
  <c r="W556" i="4"/>
  <c r="Z556" i="4" s="1"/>
  <c r="W557" i="4"/>
  <c r="Z557" i="4" s="1"/>
  <c r="W558" i="4"/>
  <c r="Z558" i="4" s="1"/>
  <c r="W559" i="4"/>
  <c r="Z559" i="4" s="1"/>
  <c r="W560" i="4"/>
  <c r="Z560" i="4" s="1"/>
  <c r="W561" i="4"/>
  <c r="Z561" i="4" s="1"/>
  <c r="W562" i="4"/>
  <c r="Z562" i="4" s="1"/>
  <c r="W563" i="4"/>
  <c r="Z563" i="4" s="1"/>
  <c r="W564" i="4"/>
  <c r="Z564" i="4" s="1"/>
  <c r="W565" i="4"/>
  <c r="Z565" i="4" s="1"/>
  <c r="W566" i="4"/>
  <c r="Z566" i="4" s="1"/>
  <c r="W567" i="4"/>
  <c r="Z567" i="4" s="1"/>
  <c r="W568" i="4"/>
  <c r="Z568" i="4" s="1"/>
  <c r="W569" i="4"/>
  <c r="Z569" i="4" s="1"/>
  <c r="W570" i="4"/>
  <c r="Z570" i="4" s="1"/>
  <c r="W571" i="4"/>
  <c r="Z571" i="4" s="1"/>
  <c r="W572" i="4"/>
  <c r="Z572" i="4" s="1"/>
  <c r="W573" i="4"/>
  <c r="Z573" i="4" s="1"/>
  <c r="W574" i="4"/>
  <c r="Z574" i="4" s="1"/>
  <c r="W575" i="4"/>
  <c r="Z575" i="4" s="1"/>
  <c r="W576" i="4"/>
  <c r="Z576" i="4" s="1"/>
  <c r="W577" i="4"/>
  <c r="Z577" i="4" s="1"/>
  <c r="W578" i="4"/>
  <c r="Z578" i="4" s="1"/>
  <c r="W579" i="4"/>
  <c r="Z579" i="4" s="1"/>
  <c r="W580" i="4"/>
  <c r="Z580" i="4" s="1"/>
  <c r="W581" i="4"/>
  <c r="Z581" i="4" s="1"/>
  <c r="W582" i="4"/>
  <c r="Z582" i="4" s="1"/>
  <c r="W583" i="4"/>
  <c r="Z583" i="4" s="1"/>
  <c r="W584" i="4"/>
  <c r="Z584" i="4" s="1"/>
  <c r="W585" i="4"/>
  <c r="Z585" i="4" s="1"/>
  <c r="W586" i="4"/>
  <c r="Z586" i="4" s="1"/>
  <c r="W587" i="4"/>
  <c r="Z587" i="4" s="1"/>
  <c r="W588" i="4"/>
  <c r="Z588" i="4" s="1"/>
  <c r="W589" i="4"/>
  <c r="Z589" i="4" s="1"/>
  <c r="W590" i="4"/>
  <c r="Z590" i="4" s="1"/>
  <c r="W591" i="4"/>
  <c r="Z591" i="4" s="1"/>
  <c r="W592" i="4"/>
  <c r="Z592" i="4" s="1"/>
  <c r="W593" i="4"/>
  <c r="Z593" i="4" s="1"/>
  <c r="W594" i="4"/>
  <c r="Z594" i="4" s="1"/>
  <c r="W595" i="4"/>
  <c r="Z595" i="4" s="1"/>
  <c r="W596" i="4"/>
  <c r="Z596" i="4" s="1"/>
  <c r="W597" i="4"/>
  <c r="Z597" i="4" s="1"/>
  <c r="W598" i="4"/>
  <c r="Z598" i="4" s="1"/>
  <c r="W599" i="4"/>
  <c r="Z599" i="4" s="1"/>
  <c r="W600" i="4"/>
  <c r="Z600" i="4" s="1"/>
  <c r="W601" i="4"/>
  <c r="Z601" i="4" s="1"/>
  <c r="W602" i="4"/>
  <c r="Z602" i="4" s="1"/>
  <c r="W603" i="4"/>
  <c r="Z603" i="4" s="1"/>
  <c r="W604" i="4"/>
  <c r="Z604" i="4" s="1"/>
  <c r="W605" i="4"/>
  <c r="Z605" i="4" s="1"/>
  <c r="W606" i="4"/>
  <c r="Z606" i="4" s="1"/>
  <c r="W607" i="4"/>
  <c r="Z607" i="4" s="1"/>
  <c r="W608" i="4"/>
  <c r="Z608" i="4" s="1"/>
  <c r="W609" i="4"/>
  <c r="Z609" i="4" s="1"/>
  <c r="W610" i="4"/>
  <c r="Z610" i="4" s="1"/>
  <c r="W611" i="4"/>
  <c r="Z611" i="4" s="1"/>
  <c r="W612" i="4"/>
  <c r="Z612" i="4" s="1"/>
  <c r="W613" i="4"/>
  <c r="Z613" i="4" s="1"/>
  <c r="W614" i="4"/>
  <c r="Z614" i="4" s="1"/>
  <c r="W615" i="4"/>
  <c r="Z615" i="4" s="1"/>
  <c r="W616" i="4"/>
  <c r="Z616" i="4" s="1"/>
  <c r="W617" i="4"/>
  <c r="Z617" i="4" s="1"/>
  <c r="W618" i="4"/>
  <c r="Z618" i="4" s="1"/>
  <c r="W619" i="4"/>
  <c r="Z619" i="4" s="1"/>
  <c r="W620" i="4"/>
  <c r="Z620" i="4" s="1"/>
  <c r="W621" i="4"/>
  <c r="Z621" i="4" s="1"/>
  <c r="W622" i="4"/>
  <c r="Z622" i="4" s="1"/>
  <c r="W623" i="4"/>
  <c r="Z623" i="4" s="1"/>
  <c r="W624" i="4"/>
  <c r="Z624" i="4" s="1"/>
  <c r="W625" i="4"/>
  <c r="Z625" i="4" s="1"/>
  <c r="W626" i="4"/>
  <c r="Z626" i="4" s="1"/>
  <c r="W627" i="4"/>
  <c r="Z627" i="4" s="1"/>
  <c r="W628" i="4"/>
  <c r="Z628" i="4" s="1"/>
  <c r="W629" i="4"/>
  <c r="Z629" i="4" s="1"/>
  <c r="W630" i="4"/>
  <c r="Z630" i="4" s="1"/>
  <c r="W631" i="4"/>
  <c r="Z631" i="4" s="1"/>
  <c r="W632" i="4"/>
  <c r="Z632" i="4" s="1"/>
  <c r="W633" i="4"/>
  <c r="Z633" i="4" s="1"/>
  <c r="W634" i="4"/>
  <c r="Z634" i="4" s="1"/>
  <c r="W635" i="4"/>
  <c r="Z635" i="4" s="1"/>
  <c r="W636" i="4"/>
  <c r="Z636" i="4" s="1"/>
  <c r="W637" i="4"/>
  <c r="Z637" i="4" s="1"/>
  <c r="W638" i="4"/>
  <c r="Z638" i="4" s="1"/>
  <c r="W639" i="4"/>
  <c r="Z639" i="4" s="1"/>
  <c r="W640" i="4"/>
  <c r="Z640" i="4" s="1"/>
  <c r="W641" i="4"/>
  <c r="Z641" i="4" s="1"/>
  <c r="W642" i="4"/>
  <c r="Z642" i="4" s="1"/>
  <c r="W643" i="4"/>
  <c r="Z643" i="4" s="1"/>
  <c r="W644" i="4"/>
  <c r="Z644" i="4" s="1"/>
  <c r="W645" i="4"/>
  <c r="Z645" i="4" s="1"/>
  <c r="W646" i="4"/>
  <c r="Z646" i="4" s="1"/>
  <c r="W647" i="4"/>
  <c r="Z647" i="4" s="1"/>
  <c r="W648" i="4"/>
  <c r="Z648" i="4" s="1"/>
  <c r="W649" i="4"/>
  <c r="Z649" i="4" s="1"/>
  <c r="W650" i="4"/>
  <c r="Z650" i="4" s="1"/>
  <c r="W651" i="4"/>
  <c r="Z651" i="4" s="1"/>
  <c r="W652" i="4"/>
  <c r="Z652" i="4" s="1"/>
  <c r="W653" i="4"/>
  <c r="Z653" i="4" s="1"/>
  <c r="W654" i="4"/>
  <c r="Z654" i="4" s="1"/>
  <c r="W655" i="4"/>
  <c r="Z655" i="4" s="1"/>
  <c r="W656" i="4"/>
  <c r="Z656" i="4" s="1"/>
  <c r="W657" i="4"/>
  <c r="Z657" i="4" s="1"/>
  <c r="W658" i="4"/>
  <c r="Z658" i="4" s="1"/>
  <c r="W659" i="4"/>
  <c r="Z659" i="4" s="1"/>
  <c r="W660" i="4"/>
  <c r="Z660" i="4" s="1"/>
  <c r="W661" i="4"/>
  <c r="Z661" i="4" s="1"/>
  <c r="W662" i="4"/>
  <c r="Z662" i="4" s="1"/>
  <c r="W663" i="4"/>
  <c r="Z663" i="4" s="1"/>
  <c r="W664" i="4"/>
  <c r="Z664" i="4" s="1"/>
  <c r="W665" i="4"/>
  <c r="Z665" i="4" s="1"/>
  <c r="W666" i="4"/>
  <c r="Z666" i="4" s="1"/>
  <c r="W667" i="4"/>
  <c r="Z667" i="4" s="1"/>
  <c r="W668" i="4"/>
  <c r="Z668" i="4" s="1"/>
  <c r="W669" i="4"/>
  <c r="Z669" i="4" s="1"/>
  <c r="W670" i="4"/>
  <c r="Z670" i="4" s="1"/>
  <c r="W671" i="4"/>
  <c r="Z671" i="4" s="1"/>
  <c r="W672" i="4"/>
  <c r="Z672" i="4" s="1"/>
  <c r="W673" i="4"/>
  <c r="Z673" i="4" s="1"/>
  <c r="W674" i="4"/>
  <c r="Z674" i="4" s="1"/>
  <c r="W675" i="4"/>
  <c r="Z675" i="4" s="1"/>
  <c r="W676" i="4"/>
  <c r="Z676" i="4" s="1"/>
  <c r="W677" i="4"/>
  <c r="Z677" i="4" s="1"/>
  <c r="W678" i="4"/>
  <c r="Z678" i="4" s="1"/>
  <c r="W679" i="4"/>
  <c r="Z679" i="4" s="1"/>
  <c r="W680" i="4"/>
  <c r="Z680" i="4" s="1"/>
  <c r="W681" i="4"/>
  <c r="Z681" i="4" s="1"/>
  <c r="W682" i="4"/>
  <c r="Z682" i="4" s="1"/>
  <c r="W683" i="4"/>
  <c r="Z683" i="4" s="1"/>
  <c r="W684" i="4"/>
  <c r="Z684" i="4" s="1"/>
  <c r="W685" i="4"/>
  <c r="Z685" i="4" s="1"/>
  <c r="W686" i="4"/>
  <c r="Z686" i="4" s="1"/>
  <c r="W687" i="4"/>
  <c r="Z687" i="4" s="1"/>
  <c r="W688" i="4"/>
  <c r="Z688" i="4" s="1"/>
  <c r="W689" i="4"/>
  <c r="Z689" i="4" s="1"/>
  <c r="W690" i="4"/>
  <c r="Z690" i="4" s="1"/>
  <c r="W691" i="4"/>
  <c r="Z691" i="4" s="1"/>
  <c r="W692" i="4"/>
  <c r="Z692" i="4" s="1"/>
  <c r="W693" i="4"/>
  <c r="Z693" i="4" s="1"/>
  <c r="W694" i="4"/>
  <c r="Z694" i="4" s="1"/>
  <c r="W695" i="4"/>
  <c r="Z695" i="4" s="1"/>
  <c r="W696" i="4"/>
  <c r="Z696" i="4" s="1"/>
  <c r="W697" i="4"/>
  <c r="Z697" i="4" s="1"/>
  <c r="W698" i="4"/>
  <c r="Z698" i="4" s="1"/>
  <c r="W699" i="4"/>
  <c r="Z699" i="4" s="1"/>
  <c r="W700" i="4"/>
  <c r="Z700" i="4" s="1"/>
  <c r="W701" i="4"/>
  <c r="Z701" i="4" s="1"/>
  <c r="W702" i="4"/>
  <c r="Z702" i="4" s="1"/>
  <c r="W703" i="4"/>
  <c r="Z703" i="4" s="1"/>
  <c r="W704" i="4"/>
  <c r="Z704" i="4" s="1"/>
  <c r="W705" i="4"/>
  <c r="Z705" i="4" s="1"/>
  <c r="W706" i="4"/>
  <c r="Z706" i="4" s="1"/>
  <c r="W707" i="4"/>
  <c r="Z707" i="4" s="1"/>
  <c r="W708" i="4"/>
  <c r="Z708" i="4" s="1"/>
  <c r="W709" i="4"/>
  <c r="Z709" i="4" s="1"/>
  <c r="W710" i="4"/>
  <c r="Z710" i="4" s="1"/>
  <c r="W711" i="4"/>
  <c r="Z711" i="4" s="1"/>
  <c r="W712" i="4"/>
  <c r="Z712" i="4" s="1"/>
  <c r="W713" i="4"/>
  <c r="Z713" i="4" s="1"/>
  <c r="W714" i="4"/>
  <c r="Z714" i="4" s="1"/>
  <c r="W715" i="4"/>
  <c r="Z715" i="4" s="1"/>
  <c r="W716" i="4"/>
  <c r="Z716" i="4" s="1"/>
  <c r="W717" i="4"/>
  <c r="Z717" i="4" s="1"/>
  <c r="W718" i="4"/>
  <c r="Z718" i="4" s="1"/>
  <c r="W719" i="4"/>
  <c r="Z719" i="4" s="1"/>
  <c r="W720" i="4"/>
  <c r="Z720" i="4" s="1"/>
  <c r="W722" i="4"/>
  <c r="Z722" i="4" s="1"/>
  <c r="W723" i="4"/>
  <c r="Z723" i="4" s="1"/>
  <c r="W724" i="4"/>
  <c r="Z724" i="4" s="1"/>
  <c r="W725" i="4"/>
  <c r="Z725" i="4" s="1"/>
  <c r="W726" i="4"/>
  <c r="Z726" i="4" s="1"/>
  <c r="W727" i="4"/>
  <c r="Z727" i="4" s="1"/>
  <c r="W728" i="4"/>
  <c r="Z728" i="4" s="1"/>
  <c r="W729" i="4"/>
  <c r="Z729" i="4" s="1"/>
  <c r="W730" i="4"/>
  <c r="Z730" i="4" s="1"/>
  <c r="W731" i="4"/>
  <c r="Z731" i="4" s="1"/>
  <c r="W732" i="4"/>
  <c r="Z732" i="4" s="1"/>
  <c r="W733" i="4"/>
  <c r="Z733" i="4" s="1"/>
  <c r="W734" i="4"/>
  <c r="Z734" i="4" s="1"/>
  <c r="W735" i="4"/>
  <c r="Z735" i="4" s="1"/>
  <c r="W736" i="4"/>
  <c r="Z736" i="4" s="1"/>
  <c r="W737" i="4"/>
  <c r="Z737" i="4" s="1"/>
  <c r="W738" i="4"/>
  <c r="Z738" i="4" s="1"/>
  <c r="W739" i="4"/>
  <c r="Z739" i="4" s="1"/>
  <c r="W740" i="4"/>
  <c r="Z740" i="4" s="1"/>
  <c r="W741" i="4"/>
  <c r="Z741" i="4" s="1"/>
  <c r="W742" i="4"/>
  <c r="Z742" i="4" s="1"/>
  <c r="W743" i="4"/>
  <c r="Z743" i="4" s="1"/>
  <c r="W744" i="4"/>
  <c r="Z744" i="4" s="1"/>
  <c r="W745" i="4"/>
  <c r="Z745" i="4" s="1"/>
  <c r="W746" i="4"/>
  <c r="Z746" i="4" s="1"/>
  <c r="W747" i="4"/>
  <c r="Z747" i="4" s="1"/>
  <c r="W748" i="4"/>
  <c r="Z748" i="4" s="1"/>
  <c r="W749" i="4"/>
  <c r="Z749" i="4" s="1"/>
  <c r="W750" i="4"/>
  <c r="Z750" i="4" s="1"/>
  <c r="W751" i="4"/>
  <c r="Z751" i="4" s="1"/>
  <c r="W752" i="4"/>
  <c r="Z752" i="4" s="1"/>
  <c r="W753" i="4"/>
  <c r="Z753" i="4" s="1"/>
  <c r="W754" i="4"/>
  <c r="Z754" i="4" s="1"/>
  <c r="W755" i="4"/>
  <c r="Z755" i="4" s="1"/>
  <c r="W756" i="4"/>
  <c r="Z756" i="4" s="1"/>
  <c r="W757" i="4"/>
  <c r="Z757" i="4" s="1"/>
  <c r="W759" i="4"/>
  <c r="Z759" i="4" s="1"/>
  <c r="W760" i="4"/>
  <c r="Z760" i="4" s="1"/>
  <c r="W761" i="4"/>
  <c r="Z761" i="4" s="1"/>
  <c r="W762" i="4"/>
  <c r="Z762" i="4" s="1"/>
  <c r="W763" i="4"/>
  <c r="Z763" i="4" s="1"/>
  <c r="W764" i="4"/>
  <c r="Z764" i="4" s="1"/>
  <c r="W765" i="4"/>
  <c r="Z765" i="4" s="1"/>
  <c r="W766" i="4"/>
  <c r="Z766" i="4" s="1"/>
  <c r="W767" i="4"/>
  <c r="Z767" i="4" s="1"/>
  <c r="W768" i="4"/>
  <c r="Z768" i="4" s="1"/>
  <c r="W769" i="4"/>
  <c r="Z769" i="4" s="1"/>
  <c r="W770" i="4"/>
  <c r="Z770" i="4" s="1"/>
  <c r="W771" i="4"/>
  <c r="Z771" i="4" s="1"/>
  <c r="W772" i="4"/>
  <c r="Z772" i="4" s="1"/>
  <c r="W773" i="4"/>
  <c r="Z773" i="4" s="1"/>
  <c r="W774" i="4"/>
  <c r="Z774" i="4" s="1"/>
  <c r="W775" i="4"/>
  <c r="Z775" i="4" s="1"/>
  <c r="W776" i="4"/>
  <c r="Z776" i="4" s="1"/>
  <c r="W777" i="4"/>
  <c r="Z777" i="4" s="1"/>
  <c r="W778" i="4"/>
  <c r="Z778" i="4" s="1"/>
  <c r="W779" i="4"/>
  <c r="Z779" i="4" s="1"/>
  <c r="W780" i="4"/>
  <c r="Z780" i="4" s="1"/>
  <c r="W781" i="4"/>
  <c r="Z781" i="4" s="1"/>
  <c r="W782" i="4"/>
  <c r="Z782" i="4" s="1"/>
  <c r="W783" i="4"/>
  <c r="Z783" i="4" s="1"/>
  <c r="W784" i="4"/>
  <c r="Z784" i="4" s="1"/>
  <c r="W785" i="4"/>
  <c r="Z785" i="4" s="1"/>
  <c r="W786" i="4"/>
  <c r="Z786" i="4" s="1"/>
  <c r="W787" i="4"/>
  <c r="Z787" i="4" s="1"/>
  <c r="W788" i="4"/>
  <c r="Z788" i="4" s="1"/>
  <c r="W789" i="4"/>
  <c r="Z789" i="4" s="1"/>
  <c r="W790" i="4"/>
  <c r="Z790" i="4" s="1"/>
  <c r="W791" i="4"/>
  <c r="Z791" i="4" s="1"/>
  <c r="W792" i="4"/>
  <c r="Z792" i="4" s="1"/>
  <c r="W793" i="4"/>
  <c r="Z793" i="4" s="1"/>
  <c r="W794" i="4"/>
  <c r="Z794" i="4" s="1"/>
  <c r="W795" i="4"/>
  <c r="Z795" i="4" s="1"/>
  <c r="W796" i="4"/>
  <c r="Z796" i="4" s="1"/>
  <c r="W797" i="4"/>
  <c r="Z797" i="4" s="1"/>
  <c r="W798" i="4"/>
  <c r="Z798" i="4" s="1"/>
  <c r="W799" i="4"/>
  <c r="Z799" i="4" s="1"/>
  <c r="W800" i="4"/>
  <c r="Z800" i="4" s="1"/>
  <c r="W801" i="4"/>
  <c r="Z801" i="4" s="1"/>
  <c r="W802" i="4"/>
  <c r="Z802" i="4" s="1"/>
  <c r="W803" i="4"/>
  <c r="Z803" i="4" s="1"/>
  <c r="W804" i="4"/>
  <c r="Z804" i="4" s="1"/>
  <c r="W805" i="4"/>
  <c r="Z805" i="4" s="1"/>
  <c r="W806" i="4"/>
  <c r="Z806" i="4" s="1"/>
  <c r="W807" i="4"/>
  <c r="Z807" i="4" s="1"/>
  <c r="W808" i="4"/>
  <c r="Z808" i="4" s="1"/>
  <c r="W809" i="4"/>
  <c r="Z809" i="4" s="1"/>
  <c r="W810" i="4"/>
  <c r="Z810" i="4" s="1"/>
  <c r="W811" i="4"/>
  <c r="Z811" i="4" s="1"/>
  <c r="W812" i="4"/>
  <c r="Z812" i="4" s="1"/>
  <c r="W813" i="4"/>
  <c r="Z813" i="4" s="1"/>
  <c r="W814" i="4"/>
  <c r="Z814" i="4" s="1"/>
  <c r="W815" i="4"/>
  <c r="Z815" i="4" s="1"/>
  <c r="W816" i="4"/>
  <c r="Z816" i="4" s="1"/>
  <c r="W817" i="4"/>
  <c r="Z817" i="4" s="1"/>
  <c r="W818" i="4"/>
  <c r="W819" i="4"/>
  <c r="Z819" i="4" s="1"/>
  <c r="W820" i="4"/>
  <c r="Z820" i="4" s="1"/>
  <c r="W821" i="4"/>
  <c r="Z821" i="4" s="1"/>
  <c r="W822" i="4"/>
  <c r="Z822" i="4" s="1"/>
  <c r="W823" i="4"/>
  <c r="Z823" i="4" s="1"/>
  <c r="W824" i="4"/>
  <c r="Z824" i="4" s="1"/>
  <c r="W825" i="4"/>
  <c r="Z825" i="4" s="1"/>
  <c r="W826" i="4"/>
  <c r="Z826" i="4" s="1"/>
  <c r="W827" i="4"/>
  <c r="Z827" i="4" s="1"/>
  <c r="W828" i="4"/>
  <c r="Z828" i="4" s="1"/>
  <c r="W829" i="4"/>
  <c r="Z829" i="4" s="1"/>
  <c r="W830" i="4"/>
  <c r="Z830" i="4" s="1"/>
  <c r="W831" i="4"/>
  <c r="Z831" i="4" s="1"/>
  <c r="W832" i="4"/>
  <c r="Z832" i="4" s="1"/>
  <c r="W833" i="4"/>
  <c r="Z833" i="4" s="1"/>
  <c r="W834" i="4"/>
  <c r="Z834" i="4" s="1"/>
  <c r="W835" i="4"/>
  <c r="Z835" i="4" s="1"/>
  <c r="W836" i="4"/>
  <c r="Z836" i="4" s="1"/>
  <c r="W837" i="4"/>
  <c r="Z837" i="4" s="1"/>
  <c r="W838" i="4"/>
  <c r="Z838" i="4" s="1"/>
  <c r="W839" i="4"/>
  <c r="Z839" i="4" s="1"/>
  <c r="W840" i="4"/>
  <c r="Z840" i="4" s="1"/>
  <c r="W841" i="4"/>
  <c r="Z841" i="4" s="1"/>
  <c r="W842" i="4"/>
  <c r="Z842" i="4" s="1"/>
  <c r="W843" i="4"/>
  <c r="Z843" i="4" s="1"/>
  <c r="W844" i="4"/>
  <c r="Z844" i="4" s="1"/>
  <c r="W845" i="4"/>
  <c r="Z845" i="4" s="1"/>
  <c r="W846" i="4"/>
  <c r="Z846" i="4" s="1"/>
  <c r="W847" i="4"/>
  <c r="Z847" i="4" s="1"/>
  <c r="W848" i="4"/>
  <c r="Z848" i="4" s="1"/>
  <c r="W849" i="4"/>
  <c r="Z849" i="4" s="1"/>
  <c r="W850" i="4"/>
  <c r="Z850" i="4" s="1"/>
  <c r="W851" i="4"/>
  <c r="Z851" i="4" s="1"/>
  <c r="W852" i="4"/>
  <c r="Z852" i="4" s="1"/>
  <c r="W853" i="4"/>
  <c r="Z853" i="4" s="1"/>
  <c r="W854" i="4"/>
  <c r="Z854" i="4" s="1"/>
  <c r="W855" i="4"/>
  <c r="Z855" i="4" s="1"/>
  <c r="W856" i="4"/>
  <c r="Z856" i="4" s="1"/>
  <c r="W857" i="4"/>
  <c r="Z857" i="4" s="1"/>
  <c r="W858" i="4"/>
  <c r="Z858" i="4" s="1"/>
  <c r="W859" i="4"/>
  <c r="Z859" i="4" s="1"/>
  <c r="W860" i="4"/>
  <c r="Z860" i="4" s="1"/>
  <c r="W861" i="4"/>
  <c r="Z861" i="4" s="1"/>
  <c r="W862" i="4"/>
  <c r="Z862" i="4" s="1"/>
  <c r="W863" i="4"/>
  <c r="Z863" i="4" s="1"/>
  <c r="W864" i="4"/>
  <c r="Z864" i="4" s="1"/>
  <c r="W865" i="4"/>
  <c r="Z865" i="4" s="1"/>
  <c r="W866" i="4"/>
  <c r="Z866" i="4" s="1"/>
  <c r="W867" i="4"/>
  <c r="Z867" i="4" s="1"/>
  <c r="W868" i="4"/>
  <c r="Z868" i="4" s="1"/>
  <c r="W869" i="4"/>
  <c r="Z869" i="4" s="1"/>
  <c r="W870" i="4"/>
  <c r="Z870" i="4" s="1"/>
  <c r="W871" i="4"/>
  <c r="Z871" i="4" s="1"/>
  <c r="W872" i="4"/>
  <c r="Z872" i="4" s="1"/>
  <c r="W873" i="4"/>
  <c r="Z873" i="4" s="1"/>
  <c r="W874" i="4"/>
  <c r="Z874" i="4" s="1"/>
  <c r="W875" i="4"/>
  <c r="Z875" i="4" s="1"/>
  <c r="W876" i="4"/>
  <c r="Z876" i="4" s="1"/>
  <c r="W877" i="4"/>
  <c r="Z877" i="4" s="1"/>
  <c r="W878" i="4"/>
  <c r="Z878" i="4" s="1"/>
  <c r="W879" i="4"/>
  <c r="Z879" i="4" s="1"/>
  <c r="W880" i="4"/>
  <c r="Z880" i="4" s="1"/>
  <c r="W881" i="4"/>
  <c r="Z881" i="4" s="1"/>
  <c r="W882" i="4"/>
  <c r="Z882" i="4" s="1"/>
  <c r="W883" i="4"/>
  <c r="Z883" i="4" s="1"/>
  <c r="W884" i="4"/>
  <c r="Z884" i="4" s="1"/>
  <c r="W885" i="4"/>
  <c r="Z885" i="4" s="1"/>
  <c r="W886" i="4"/>
  <c r="Z886" i="4" s="1"/>
  <c r="W887" i="4"/>
  <c r="Z887" i="4" s="1"/>
  <c r="W888" i="4"/>
  <c r="Z888" i="4" s="1"/>
  <c r="W889" i="4"/>
  <c r="Z889" i="4" s="1"/>
  <c r="W890" i="4"/>
  <c r="Z890" i="4" s="1"/>
  <c r="W891" i="4"/>
  <c r="Z891" i="4" s="1"/>
  <c r="W892" i="4"/>
  <c r="Z892" i="4" s="1"/>
  <c r="W893" i="4"/>
  <c r="Z893" i="4" s="1"/>
  <c r="W894" i="4"/>
  <c r="Z894" i="4" s="1"/>
  <c r="W895" i="4"/>
  <c r="Z895" i="4" s="1"/>
  <c r="W896" i="4"/>
  <c r="Z896" i="4" s="1"/>
  <c r="W897" i="4"/>
  <c r="Z897" i="4" s="1"/>
  <c r="W898" i="4"/>
  <c r="Z898" i="4" s="1"/>
  <c r="W899" i="4"/>
  <c r="Z899" i="4" s="1"/>
  <c r="W900" i="4"/>
  <c r="Z900" i="4" s="1"/>
  <c r="W901" i="4"/>
  <c r="Z901" i="4" s="1"/>
  <c r="W902" i="4"/>
  <c r="Z902" i="4" s="1"/>
  <c r="W903" i="4"/>
  <c r="Z903" i="4" s="1"/>
  <c r="W904" i="4"/>
  <c r="Z904" i="4" s="1"/>
  <c r="W905" i="4"/>
  <c r="Z905" i="4" s="1"/>
  <c r="W906" i="4"/>
  <c r="Z906" i="4" s="1"/>
  <c r="W907" i="4"/>
  <c r="Z907" i="4" s="1"/>
  <c r="W5" i="4"/>
  <c r="Z5" i="4" s="1"/>
  <c r="W3" i="4"/>
  <c r="Z3" i="4" s="1"/>
  <c r="W4" i="4"/>
  <c r="Z4" i="4" s="1"/>
  <c r="X2" i="4"/>
  <c r="Y2" i="4" s="1"/>
  <c r="X3" i="4"/>
  <c r="Y3" i="4" s="1"/>
  <c r="X4" i="4"/>
  <c r="Y4" i="4" s="1"/>
  <c r="X5" i="4"/>
  <c r="Y5" i="4" s="1"/>
  <c r="X6" i="4"/>
  <c r="Y6" i="4" s="1"/>
  <c r="X7" i="4"/>
  <c r="Y7" i="4" s="1"/>
  <c r="X8" i="4"/>
  <c r="Y8" i="4" s="1"/>
  <c r="X9" i="4"/>
  <c r="Y9" i="4" s="1"/>
  <c r="X10" i="4"/>
  <c r="Y10" i="4" s="1"/>
  <c r="X11" i="4"/>
  <c r="Y11" i="4" s="1"/>
  <c r="X12" i="4"/>
  <c r="Y12" i="4" s="1"/>
  <c r="X13" i="4"/>
  <c r="Y13" i="4" s="1"/>
  <c r="X14" i="4"/>
  <c r="Y14" i="4" s="1"/>
  <c r="X15" i="4"/>
  <c r="Y15" i="4" s="1"/>
  <c r="X16" i="4"/>
  <c r="Y16" i="4" s="1"/>
  <c r="X18" i="4"/>
  <c r="Y18" i="4" s="1"/>
  <c r="X19" i="4"/>
  <c r="Y19" i="4" s="1"/>
  <c r="X20" i="4"/>
  <c r="Y20" i="4" s="1"/>
  <c r="X21" i="4"/>
  <c r="Y21" i="4" s="1"/>
  <c r="X22" i="4"/>
  <c r="Y22" i="4" s="1"/>
  <c r="X23" i="4"/>
  <c r="Y23" i="4" s="1"/>
  <c r="X24" i="4"/>
  <c r="Y24" i="4" s="1"/>
  <c r="X25" i="4"/>
  <c r="Y25" i="4" s="1"/>
  <c r="X26" i="4"/>
  <c r="Y26" i="4" s="1"/>
  <c r="X27" i="4"/>
  <c r="Y27" i="4" s="1"/>
  <c r="X28" i="4"/>
  <c r="Y28" i="4" s="1"/>
  <c r="X29" i="4"/>
  <c r="Y29" i="4" s="1"/>
  <c r="X30" i="4"/>
  <c r="Y30" i="4" s="1"/>
  <c r="X31" i="4"/>
  <c r="Y31" i="4" s="1"/>
  <c r="X32" i="4"/>
  <c r="Y32" i="4" s="1"/>
  <c r="X33" i="4"/>
  <c r="Y33" i="4" s="1"/>
  <c r="X34" i="4"/>
  <c r="Y34" i="4" s="1"/>
  <c r="X35" i="4"/>
  <c r="Y35" i="4" s="1"/>
  <c r="X37" i="4"/>
  <c r="Y37" i="4" s="1"/>
  <c r="X38" i="4"/>
  <c r="Y38" i="4" s="1"/>
  <c r="X39" i="4"/>
  <c r="Y39" i="4" s="1"/>
  <c r="X40" i="4"/>
  <c r="Y40" i="4" s="1"/>
  <c r="X41" i="4"/>
  <c r="Y41" i="4" s="1"/>
  <c r="X42" i="4"/>
  <c r="Y42" i="4" s="1"/>
  <c r="X43" i="4"/>
  <c r="Y43" i="4" s="1"/>
  <c r="X44" i="4"/>
  <c r="Y44" i="4" s="1"/>
  <c r="X45" i="4"/>
  <c r="Y45" i="4" s="1"/>
  <c r="X46" i="4"/>
  <c r="Y46" i="4" s="1"/>
  <c r="X47" i="4"/>
  <c r="Y47" i="4" s="1"/>
  <c r="X48" i="4"/>
  <c r="Y48" i="4" s="1"/>
  <c r="X49" i="4"/>
  <c r="Y49" i="4" s="1"/>
  <c r="X50" i="4"/>
  <c r="Y50" i="4" s="1"/>
  <c r="X51" i="4"/>
  <c r="Y51" i="4" s="1"/>
  <c r="X52" i="4"/>
  <c r="Y52" i="4" s="1"/>
  <c r="X53" i="4"/>
  <c r="Y53" i="4" s="1"/>
  <c r="X54" i="4"/>
  <c r="Y54" i="4" s="1"/>
  <c r="X55" i="4"/>
  <c r="Y55" i="4" s="1"/>
  <c r="X56" i="4"/>
  <c r="Y56" i="4" s="1"/>
  <c r="X57" i="4"/>
  <c r="Y57" i="4" s="1"/>
  <c r="X58" i="4"/>
  <c r="Y58" i="4" s="1"/>
  <c r="X59" i="4"/>
  <c r="Y59" i="4" s="1"/>
  <c r="X60" i="4"/>
  <c r="Y60" i="4" s="1"/>
  <c r="X61" i="4"/>
  <c r="Y61" i="4" s="1"/>
  <c r="X62" i="4"/>
  <c r="Y62" i="4" s="1"/>
  <c r="X63" i="4"/>
  <c r="Y63" i="4" s="1"/>
  <c r="X64" i="4"/>
  <c r="Y64" i="4" s="1"/>
  <c r="X65" i="4"/>
  <c r="Y65" i="4" s="1"/>
  <c r="X66" i="4"/>
  <c r="Y66" i="4" s="1"/>
  <c r="X67" i="4"/>
  <c r="Y67" i="4" s="1"/>
  <c r="X68" i="4"/>
  <c r="Y68" i="4" s="1"/>
  <c r="X69" i="4"/>
  <c r="Y69" i="4" s="1"/>
  <c r="X70" i="4"/>
  <c r="Y70" i="4" s="1"/>
  <c r="X71" i="4"/>
  <c r="Y71" i="4" s="1"/>
  <c r="X72" i="4"/>
  <c r="Y72" i="4" s="1"/>
  <c r="X73" i="4"/>
  <c r="Y73" i="4" s="1"/>
  <c r="X74" i="4"/>
  <c r="Y74" i="4" s="1"/>
  <c r="X75" i="4"/>
  <c r="Y75" i="4" s="1"/>
  <c r="X76" i="4"/>
  <c r="Y76" i="4" s="1"/>
  <c r="X77" i="4"/>
  <c r="Y77" i="4" s="1"/>
  <c r="X78" i="4"/>
  <c r="Y78" i="4" s="1"/>
  <c r="X79" i="4"/>
  <c r="Y79" i="4" s="1"/>
  <c r="X80" i="4"/>
  <c r="Y80" i="4" s="1"/>
  <c r="X81" i="4"/>
  <c r="Y81" i="4" s="1"/>
  <c r="X82" i="4"/>
  <c r="Y82" i="4" s="1"/>
  <c r="X83" i="4"/>
  <c r="Y83" i="4" s="1"/>
  <c r="X84" i="4"/>
  <c r="Y84" i="4" s="1"/>
  <c r="X85" i="4"/>
  <c r="Y85" i="4" s="1"/>
  <c r="X86" i="4"/>
  <c r="Y86" i="4" s="1"/>
  <c r="X87" i="4"/>
  <c r="Y87" i="4" s="1"/>
  <c r="X88" i="4"/>
  <c r="Y88" i="4" s="1"/>
  <c r="X89" i="4"/>
  <c r="Y89" i="4" s="1"/>
  <c r="X90" i="4"/>
  <c r="Y90" i="4" s="1"/>
  <c r="X92" i="4"/>
  <c r="Y92" i="4" s="1"/>
  <c r="X96" i="4"/>
  <c r="Y96" i="4" s="1"/>
  <c r="X97" i="4"/>
  <c r="Y97" i="4" s="1"/>
  <c r="X98" i="4"/>
  <c r="Y98" i="4" s="1"/>
  <c r="X99" i="4"/>
  <c r="Y99" i="4" s="1"/>
  <c r="X100" i="4"/>
  <c r="Y100" i="4" s="1"/>
  <c r="X101" i="4"/>
  <c r="Y101" i="4" s="1"/>
  <c r="X102" i="4"/>
  <c r="Y102" i="4" s="1"/>
  <c r="X103" i="4"/>
  <c r="Y103" i="4" s="1"/>
  <c r="X104" i="4"/>
  <c r="Y104" i="4" s="1"/>
  <c r="X105" i="4"/>
  <c r="Y105" i="4" s="1"/>
  <c r="X106" i="4"/>
  <c r="Y106" i="4" s="1"/>
  <c r="X107" i="4"/>
  <c r="Y107" i="4" s="1"/>
  <c r="X108" i="4"/>
  <c r="Y108" i="4" s="1"/>
  <c r="X109" i="4"/>
  <c r="Y109" i="4" s="1"/>
  <c r="X110" i="4"/>
  <c r="Y110" i="4" s="1"/>
  <c r="X111" i="4"/>
  <c r="Y111" i="4" s="1"/>
  <c r="X112" i="4"/>
  <c r="Y112" i="4" s="1"/>
  <c r="X113" i="4"/>
  <c r="Y113" i="4" s="1"/>
  <c r="X114" i="4"/>
  <c r="Y114" i="4" s="1"/>
  <c r="X115" i="4"/>
  <c r="Y115" i="4" s="1"/>
  <c r="X116" i="4"/>
  <c r="Y116" i="4" s="1"/>
  <c r="X117" i="4"/>
  <c r="Y117" i="4" s="1"/>
  <c r="X118" i="4"/>
  <c r="Y118" i="4" s="1"/>
  <c r="X119" i="4"/>
  <c r="Y119" i="4" s="1"/>
  <c r="X120" i="4"/>
  <c r="Y120" i="4" s="1"/>
  <c r="X121" i="4"/>
  <c r="Y121" i="4" s="1"/>
  <c r="X122" i="4"/>
  <c r="Y122" i="4" s="1"/>
  <c r="X123" i="4"/>
  <c r="Y123" i="4" s="1"/>
  <c r="X124" i="4"/>
  <c r="Y124" i="4" s="1"/>
  <c r="X125" i="4"/>
  <c r="Y125" i="4" s="1"/>
  <c r="X126" i="4"/>
  <c r="Y126" i="4" s="1"/>
  <c r="X127" i="4"/>
  <c r="Y127" i="4" s="1"/>
  <c r="X128" i="4"/>
  <c r="Y128" i="4" s="1"/>
  <c r="X129" i="4"/>
  <c r="Y129" i="4" s="1"/>
  <c r="X130" i="4"/>
  <c r="Y130" i="4" s="1"/>
  <c r="X131" i="4"/>
  <c r="Y131" i="4" s="1"/>
  <c r="X132" i="4"/>
  <c r="Y132" i="4" s="1"/>
  <c r="X133" i="4"/>
  <c r="Y133" i="4" s="1"/>
  <c r="X134" i="4"/>
  <c r="Y134" i="4" s="1"/>
  <c r="X135" i="4"/>
  <c r="Y135" i="4" s="1"/>
  <c r="X136" i="4"/>
  <c r="Y136" i="4" s="1"/>
  <c r="X137" i="4"/>
  <c r="Y137" i="4" s="1"/>
  <c r="X138" i="4"/>
  <c r="Y138" i="4" s="1"/>
  <c r="X139" i="4"/>
  <c r="Y139" i="4" s="1"/>
  <c r="X140" i="4"/>
  <c r="Y140" i="4" s="1"/>
  <c r="X141" i="4"/>
  <c r="Y141" i="4" s="1"/>
  <c r="X142" i="4"/>
  <c r="Y142" i="4" s="1"/>
  <c r="X143" i="4"/>
  <c r="Y143" i="4" s="1"/>
  <c r="X144" i="4"/>
  <c r="Y144" i="4" s="1"/>
  <c r="X145" i="4"/>
  <c r="Y145" i="4" s="1"/>
  <c r="X146" i="4"/>
  <c r="Y146" i="4" s="1"/>
  <c r="X147" i="4"/>
  <c r="Y147" i="4" s="1"/>
  <c r="X148" i="4"/>
  <c r="Y148" i="4" s="1"/>
  <c r="X149" i="4"/>
  <c r="Y149" i="4" s="1"/>
  <c r="X150" i="4"/>
  <c r="Y150" i="4" s="1"/>
  <c r="X151" i="4"/>
  <c r="Y151" i="4" s="1"/>
  <c r="X152" i="4"/>
  <c r="Y152" i="4" s="1"/>
  <c r="X153" i="4"/>
  <c r="Y153" i="4" s="1"/>
  <c r="X154" i="4"/>
  <c r="Y154" i="4" s="1"/>
  <c r="X155" i="4"/>
  <c r="Y155" i="4" s="1"/>
  <c r="X156" i="4"/>
  <c r="Y156" i="4" s="1"/>
  <c r="X157" i="4"/>
  <c r="Y157" i="4" s="1"/>
  <c r="X158" i="4"/>
  <c r="Y158" i="4" s="1"/>
  <c r="X159" i="4"/>
  <c r="Y159" i="4" s="1"/>
  <c r="X160" i="4"/>
  <c r="Y160" i="4" s="1"/>
  <c r="X161" i="4"/>
  <c r="Y161" i="4" s="1"/>
  <c r="X162" i="4"/>
  <c r="Y162" i="4" s="1"/>
  <c r="X163" i="4"/>
  <c r="Y163" i="4" s="1"/>
  <c r="X164" i="4"/>
  <c r="Y164" i="4" s="1"/>
  <c r="X165" i="4"/>
  <c r="Y165" i="4" s="1"/>
  <c r="X166" i="4"/>
  <c r="Y166" i="4" s="1"/>
  <c r="X168" i="4"/>
  <c r="Y168" i="4" s="1"/>
  <c r="X169" i="4"/>
  <c r="Y169" i="4" s="1"/>
  <c r="X170" i="4"/>
  <c r="Y170" i="4" s="1"/>
  <c r="X171" i="4"/>
  <c r="Y171" i="4" s="1"/>
  <c r="X172" i="4"/>
  <c r="Y172" i="4" s="1"/>
  <c r="X173" i="4"/>
  <c r="Y173" i="4" s="1"/>
  <c r="X174" i="4"/>
  <c r="Y174" i="4" s="1"/>
  <c r="X175" i="4"/>
  <c r="Y175" i="4" s="1"/>
  <c r="X176" i="4"/>
  <c r="Y176" i="4" s="1"/>
  <c r="X177" i="4"/>
  <c r="Y177" i="4" s="1"/>
  <c r="X178" i="4"/>
  <c r="Y178" i="4" s="1"/>
  <c r="X179" i="4"/>
  <c r="Y179" i="4" s="1"/>
  <c r="X180" i="4"/>
  <c r="Y180" i="4" s="1"/>
  <c r="X181" i="4"/>
  <c r="Y181" i="4" s="1"/>
  <c r="X182" i="4"/>
  <c r="Y182" i="4" s="1"/>
  <c r="X183" i="4"/>
  <c r="Y183" i="4" s="1"/>
  <c r="X184" i="4"/>
  <c r="Y184" i="4" s="1"/>
  <c r="X185" i="4"/>
  <c r="Y185" i="4" s="1"/>
  <c r="X186" i="4"/>
  <c r="Y186" i="4" s="1"/>
  <c r="X187" i="4"/>
  <c r="Y187" i="4" s="1"/>
  <c r="X188" i="4"/>
  <c r="Y188" i="4" s="1"/>
  <c r="X189" i="4"/>
  <c r="Y189" i="4" s="1"/>
  <c r="X190" i="4"/>
  <c r="Y190" i="4" s="1"/>
  <c r="X191" i="4"/>
  <c r="Y191" i="4" s="1"/>
  <c r="X192" i="4"/>
  <c r="Y192" i="4" s="1"/>
  <c r="X193" i="4"/>
  <c r="Y193" i="4" s="1"/>
  <c r="X194" i="4"/>
  <c r="Y194" i="4" s="1"/>
  <c r="X195" i="4"/>
  <c r="Y195" i="4" s="1"/>
  <c r="X196" i="4"/>
  <c r="Y196" i="4" s="1"/>
  <c r="X197" i="4"/>
  <c r="Y197" i="4" s="1"/>
  <c r="X198" i="4"/>
  <c r="Y198" i="4" s="1"/>
  <c r="X199" i="4"/>
  <c r="Y199" i="4" s="1"/>
  <c r="X200" i="4"/>
  <c r="Y200" i="4" s="1"/>
  <c r="X201" i="4"/>
  <c r="Y201" i="4" s="1"/>
  <c r="X202" i="4"/>
  <c r="Y202" i="4" s="1"/>
  <c r="X203" i="4"/>
  <c r="Y203" i="4" s="1"/>
  <c r="X204" i="4"/>
  <c r="Y204" i="4" s="1"/>
  <c r="X205" i="4"/>
  <c r="Y205" i="4" s="1"/>
  <c r="X206" i="4"/>
  <c r="Y206" i="4" s="1"/>
  <c r="X207" i="4"/>
  <c r="Y207" i="4" s="1"/>
  <c r="X208" i="4"/>
  <c r="Y208" i="4" s="1"/>
  <c r="X209" i="4"/>
  <c r="Y209" i="4" s="1"/>
  <c r="X210" i="4"/>
  <c r="Y210" i="4" s="1"/>
  <c r="X211" i="4"/>
  <c r="Y211" i="4" s="1"/>
  <c r="X212" i="4"/>
  <c r="Y212" i="4" s="1"/>
  <c r="X213" i="4"/>
  <c r="Y213" i="4" s="1"/>
  <c r="X214" i="4"/>
  <c r="Y214" i="4" s="1"/>
  <c r="X215" i="4"/>
  <c r="Y215" i="4" s="1"/>
  <c r="X216" i="4"/>
  <c r="Y216" i="4" s="1"/>
  <c r="X217" i="4"/>
  <c r="Y217" i="4" s="1"/>
  <c r="X218" i="4"/>
  <c r="Y218" i="4" s="1"/>
  <c r="X219" i="4"/>
  <c r="Y219" i="4" s="1"/>
  <c r="X220" i="4"/>
  <c r="Y220" i="4" s="1"/>
  <c r="X221" i="4"/>
  <c r="Y221" i="4" s="1"/>
  <c r="X222" i="4"/>
  <c r="Y222" i="4" s="1"/>
  <c r="X223" i="4"/>
  <c r="Y223" i="4" s="1"/>
  <c r="X224" i="4"/>
  <c r="Y224" i="4" s="1"/>
  <c r="X225" i="4"/>
  <c r="Y225" i="4" s="1"/>
  <c r="X226" i="4"/>
  <c r="Y226" i="4" s="1"/>
  <c r="X227" i="4"/>
  <c r="Y227" i="4" s="1"/>
  <c r="X228" i="4"/>
  <c r="Y228" i="4" s="1"/>
  <c r="X229" i="4"/>
  <c r="Y229" i="4" s="1"/>
  <c r="X230" i="4"/>
  <c r="Y230" i="4" s="1"/>
  <c r="X231" i="4"/>
  <c r="Y231" i="4" s="1"/>
  <c r="X232" i="4"/>
  <c r="Y232" i="4" s="1"/>
  <c r="X233" i="4"/>
  <c r="Y233" i="4" s="1"/>
  <c r="X234" i="4"/>
  <c r="Y234" i="4" s="1"/>
  <c r="X235" i="4"/>
  <c r="Y235" i="4" s="1"/>
  <c r="X236" i="4"/>
  <c r="Y236" i="4" s="1"/>
  <c r="X237" i="4"/>
  <c r="Y237" i="4" s="1"/>
  <c r="X238" i="4"/>
  <c r="Y238" i="4" s="1"/>
  <c r="X239" i="4"/>
  <c r="Y239" i="4" s="1"/>
  <c r="X240" i="4"/>
  <c r="Y240" i="4" s="1"/>
  <c r="X241" i="4"/>
  <c r="Y241" i="4" s="1"/>
  <c r="X242" i="4"/>
  <c r="Y242" i="4" s="1"/>
  <c r="X243" i="4"/>
  <c r="Y243" i="4" s="1"/>
  <c r="X244" i="4"/>
  <c r="Y244" i="4" s="1"/>
  <c r="X245" i="4"/>
  <c r="Y245" i="4" s="1"/>
  <c r="X246" i="4"/>
  <c r="Y246" i="4" s="1"/>
  <c r="X247" i="4"/>
  <c r="Y247" i="4" s="1"/>
  <c r="X248" i="4"/>
  <c r="Y248" i="4" s="1"/>
  <c r="X249" i="4"/>
  <c r="Y249" i="4" s="1"/>
  <c r="X250" i="4"/>
  <c r="Y250" i="4" s="1"/>
  <c r="X251" i="4"/>
  <c r="Y251" i="4" s="1"/>
  <c r="X252" i="4"/>
  <c r="Y252" i="4" s="1"/>
  <c r="X253" i="4"/>
  <c r="Y253" i="4" s="1"/>
  <c r="X254" i="4"/>
  <c r="Y254" i="4" s="1"/>
  <c r="X255" i="4"/>
  <c r="Y255" i="4" s="1"/>
  <c r="X256" i="4"/>
  <c r="Y256" i="4" s="1"/>
  <c r="X257" i="4"/>
  <c r="Y257" i="4" s="1"/>
  <c r="X258" i="4"/>
  <c r="Y258" i="4" s="1"/>
  <c r="X259" i="4"/>
  <c r="Y259" i="4" s="1"/>
  <c r="X260" i="4"/>
  <c r="Y260" i="4" s="1"/>
  <c r="X261" i="4"/>
  <c r="Y261" i="4" s="1"/>
  <c r="X262" i="4"/>
  <c r="Y262" i="4" s="1"/>
  <c r="X263" i="4"/>
  <c r="Y263" i="4" s="1"/>
  <c r="X264" i="4"/>
  <c r="Y264" i="4" s="1"/>
  <c r="X265" i="4"/>
  <c r="Y265" i="4" s="1"/>
  <c r="X266" i="4"/>
  <c r="Y266" i="4" s="1"/>
  <c r="X267" i="4"/>
  <c r="Y267" i="4" s="1"/>
  <c r="X268" i="4"/>
  <c r="Y268" i="4" s="1"/>
  <c r="X269" i="4"/>
  <c r="Y269" i="4" s="1"/>
  <c r="X270" i="4"/>
  <c r="Y270" i="4" s="1"/>
  <c r="X271" i="4"/>
  <c r="Y271" i="4" s="1"/>
  <c r="X272" i="4"/>
  <c r="Y272" i="4" s="1"/>
  <c r="X273" i="4"/>
  <c r="Y273" i="4" s="1"/>
  <c r="X274" i="4"/>
  <c r="Y274" i="4" s="1"/>
  <c r="X275" i="4"/>
  <c r="Y275" i="4" s="1"/>
  <c r="X276" i="4"/>
  <c r="Y276" i="4" s="1"/>
  <c r="X277" i="4"/>
  <c r="Y277" i="4" s="1"/>
  <c r="X278" i="4"/>
  <c r="Y278" i="4" s="1"/>
  <c r="X279" i="4"/>
  <c r="Y279" i="4" s="1"/>
  <c r="X280" i="4"/>
  <c r="Y280" i="4" s="1"/>
  <c r="X281" i="4"/>
  <c r="Y281" i="4" s="1"/>
  <c r="X282" i="4"/>
  <c r="Y282" i="4" s="1"/>
  <c r="X283" i="4"/>
  <c r="Y283" i="4" s="1"/>
  <c r="X284" i="4"/>
  <c r="Y284" i="4" s="1"/>
  <c r="X285" i="4"/>
  <c r="Y285" i="4" s="1"/>
  <c r="X286" i="4"/>
  <c r="Y286" i="4" s="1"/>
  <c r="X287" i="4"/>
  <c r="Y287" i="4" s="1"/>
  <c r="X288" i="4"/>
  <c r="Y288" i="4" s="1"/>
  <c r="X289" i="4"/>
  <c r="Y289" i="4" s="1"/>
  <c r="X290" i="4"/>
  <c r="Y290" i="4" s="1"/>
  <c r="X291" i="4"/>
  <c r="Y291" i="4" s="1"/>
  <c r="X292" i="4"/>
  <c r="Y292" i="4" s="1"/>
  <c r="X293" i="4"/>
  <c r="Y293" i="4" s="1"/>
  <c r="X294" i="4"/>
  <c r="Y294" i="4" s="1"/>
  <c r="X295" i="4"/>
  <c r="Y295" i="4" s="1"/>
  <c r="X296" i="4"/>
  <c r="Y296" i="4" s="1"/>
  <c r="X297" i="4"/>
  <c r="Y297" i="4" s="1"/>
  <c r="X298" i="4"/>
  <c r="Y298" i="4" s="1"/>
  <c r="X299" i="4"/>
  <c r="Y299" i="4" s="1"/>
  <c r="X300" i="4"/>
  <c r="Y300" i="4" s="1"/>
  <c r="X301" i="4"/>
  <c r="Y301" i="4" s="1"/>
  <c r="X303" i="4"/>
  <c r="Y303" i="4" s="1"/>
  <c r="X304" i="4"/>
  <c r="Y304" i="4" s="1"/>
  <c r="X305" i="4"/>
  <c r="Y305" i="4" s="1"/>
  <c r="X306" i="4"/>
  <c r="Y306" i="4" s="1"/>
  <c r="X307" i="4"/>
  <c r="Y307" i="4" s="1"/>
  <c r="X308" i="4"/>
  <c r="Y308" i="4" s="1"/>
  <c r="X309" i="4"/>
  <c r="Y309" i="4" s="1"/>
  <c r="X310" i="4"/>
  <c r="Y310" i="4" s="1"/>
  <c r="X311" i="4"/>
  <c r="Y311" i="4" s="1"/>
  <c r="X312" i="4"/>
  <c r="Y312" i="4" s="1"/>
  <c r="X313" i="4"/>
  <c r="Y313" i="4" s="1"/>
  <c r="X314" i="4"/>
  <c r="Y314" i="4" s="1"/>
  <c r="X315" i="4"/>
  <c r="Y315" i="4" s="1"/>
  <c r="X316" i="4"/>
  <c r="Y316" i="4" s="1"/>
  <c r="X317" i="4"/>
  <c r="Y317" i="4" s="1"/>
  <c r="X318" i="4"/>
  <c r="Y318" i="4" s="1"/>
  <c r="X319" i="4"/>
  <c r="Y319" i="4" s="1"/>
  <c r="X320" i="4"/>
  <c r="Y320" i="4" s="1"/>
  <c r="X321" i="4"/>
  <c r="Y321" i="4" s="1"/>
  <c r="X322" i="4"/>
  <c r="Y322" i="4" s="1"/>
  <c r="X323" i="4"/>
  <c r="Y323" i="4" s="1"/>
  <c r="X324" i="4"/>
  <c r="Y324" i="4" s="1"/>
  <c r="X325" i="4"/>
  <c r="Y325" i="4" s="1"/>
  <c r="X326" i="4"/>
  <c r="Y326" i="4" s="1"/>
  <c r="X327" i="4"/>
  <c r="Y327" i="4" s="1"/>
  <c r="X328" i="4"/>
  <c r="Y328" i="4" s="1"/>
  <c r="X329" i="4"/>
  <c r="Y329" i="4" s="1"/>
  <c r="X330" i="4"/>
  <c r="Y330" i="4" s="1"/>
  <c r="X331" i="4"/>
  <c r="Y331" i="4" s="1"/>
  <c r="X332" i="4"/>
  <c r="Y332" i="4" s="1"/>
  <c r="X333" i="4"/>
  <c r="Y333" i="4" s="1"/>
  <c r="X334" i="4"/>
  <c r="Y334" i="4" s="1"/>
  <c r="X335" i="4"/>
  <c r="Y335" i="4" s="1"/>
  <c r="X336" i="4"/>
  <c r="Y336" i="4" s="1"/>
  <c r="X337" i="4"/>
  <c r="Y337" i="4" s="1"/>
  <c r="X338" i="4"/>
  <c r="Y338" i="4" s="1"/>
  <c r="X339" i="4"/>
  <c r="Y339" i="4" s="1"/>
  <c r="X340" i="4"/>
  <c r="Y340" i="4" s="1"/>
  <c r="X341" i="4"/>
  <c r="Y341" i="4" s="1"/>
  <c r="X342" i="4"/>
  <c r="Y342" i="4" s="1"/>
  <c r="X343" i="4"/>
  <c r="Y343" i="4" s="1"/>
  <c r="X345" i="4"/>
  <c r="Y345" i="4" s="1"/>
  <c r="X346" i="4"/>
  <c r="Y346" i="4" s="1"/>
  <c r="X347" i="4"/>
  <c r="Y347" i="4" s="1"/>
  <c r="X348" i="4"/>
  <c r="Y348" i="4" s="1"/>
  <c r="X349" i="4"/>
  <c r="Y349" i="4" s="1"/>
  <c r="X353" i="4"/>
  <c r="Y353" i="4" s="1"/>
  <c r="X354" i="4"/>
  <c r="Y354" i="4" s="1"/>
  <c r="X355" i="4"/>
  <c r="Y355" i="4" s="1"/>
  <c r="X356" i="4"/>
  <c r="Y356" i="4" s="1"/>
  <c r="X357" i="4"/>
  <c r="Y357" i="4" s="1"/>
  <c r="X358" i="4"/>
  <c r="Y358" i="4" s="1"/>
  <c r="X359" i="4"/>
  <c r="Y359" i="4" s="1"/>
  <c r="X360" i="4"/>
  <c r="Y360" i="4" s="1"/>
  <c r="X361" i="4"/>
  <c r="Y361" i="4" s="1"/>
  <c r="X362" i="4"/>
  <c r="Y362" i="4" s="1"/>
  <c r="X363" i="4"/>
  <c r="Y363" i="4" s="1"/>
  <c r="X364" i="4"/>
  <c r="Y364" i="4" s="1"/>
  <c r="X365" i="4"/>
  <c r="Y365" i="4" s="1"/>
  <c r="X366" i="4"/>
  <c r="Y366" i="4" s="1"/>
  <c r="X367" i="4"/>
  <c r="Y367" i="4" s="1"/>
  <c r="X368" i="4"/>
  <c r="Y368" i="4" s="1"/>
  <c r="X369" i="4"/>
  <c r="Y369" i="4" s="1"/>
  <c r="X370" i="4"/>
  <c r="Y370" i="4" s="1"/>
  <c r="X371" i="4"/>
  <c r="Y371" i="4" s="1"/>
  <c r="X372" i="4"/>
  <c r="Y372" i="4" s="1"/>
  <c r="X373" i="4"/>
  <c r="Y373" i="4" s="1"/>
  <c r="X374" i="4"/>
  <c r="Y374" i="4" s="1"/>
  <c r="X375" i="4"/>
  <c r="Y375" i="4" s="1"/>
  <c r="X376" i="4"/>
  <c r="Y376" i="4" s="1"/>
  <c r="X377" i="4"/>
  <c r="Y377" i="4" s="1"/>
  <c r="X378" i="4"/>
  <c r="Y378" i="4" s="1"/>
  <c r="X379" i="4"/>
  <c r="Y379" i="4" s="1"/>
  <c r="X380" i="4"/>
  <c r="Y380" i="4" s="1"/>
  <c r="X381" i="4"/>
  <c r="Y381" i="4" s="1"/>
  <c r="X382" i="4"/>
  <c r="Y382" i="4" s="1"/>
  <c r="X383" i="4"/>
  <c r="Y383" i="4" s="1"/>
  <c r="X384" i="4"/>
  <c r="Y384" i="4" s="1"/>
  <c r="X385" i="4"/>
  <c r="Y385" i="4" s="1"/>
  <c r="X386" i="4"/>
  <c r="Y386" i="4" s="1"/>
  <c r="X387" i="4"/>
  <c r="Y387" i="4" s="1"/>
  <c r="X388" i="4"/>
  <c r="Y388" i="4" s="1"/>
  <c r="X389" i="4"/>
  <c r="Y389" i="4" s="1"/>
  <c r="X390" i="4"/>
  <c r="Y390" i="4" s="1"/>
  <c r="X391" i="4"/>
  <c r="Y391" i="4" s="1"/>
  <c r="X392" i="4"/>
  <c r="Y392" i="4" s="1"/>
  <c r="X393" i="4"/>
  <c r="Y393" i="4" s="1"/>
  <c r="X394" i="4"/>
  <c r="Y394" i="4" s="1"/>
  <c r="X395" i="4"/>
  <c r="Y395" i="4" s="1"/>
  <c r="X396" i="4"/>
  <c r="Y396" i="4" s="1"/>
  <c r="X397" i="4"/>
  <c r="Y397" i="4" s="1"/>
  <c r="X398" i="4"/>
  <c r="Y398" i="4" s="1"/>
  <c r="X399" i="4"/>
  <c r="Y399" i="4" s="1"/>
  <c r="X400" i="4"/>
  <c r="Y400" i="4" s="1"/>
  <c r="X401" i="4"/>
  <c r="Y401" i="4" s="1"/>
  <c r="X402" i="4"/>
  <c r="Y402" i="4" s="1"/>
  <c r="X403" i="4"/>
  <c r="Y403" i="4" s="1"/>
  <c r="X404" i="4"/>
  <c r="Y404" i="4" s="1"/>
  <c r="X405" i="4"/>
  <c r="Y405" i="4" s="1"/>
  <c r="X406" i="4"/>
  <c r="Y406" i="4" s="1"/>
  <c r="X407" i="4"/>
  <c r="Y407" i="4" s="1"/>
  <c r="X408" i="4"/>
  <c r="Y408" i="4" s="1"/>
  <c r="X409" i="4"/>
  <c r="Y409" i="4" s="1"/>
  <c r="X410" i="4"/>
  <c r="Y410" i="4" s="1"/>
  <c r="X411" i="4"/>
  <c r="Y411" i="4" s="1"/>
  <c r="X412" i="4"/>
  <c r="Y412" i="4" s="1"/>
  <c r="X413" i="4"/>
  <c r="Y413" i="4" s="1"/>
  <c r="X414" i="4"/>
  <c r="Y414" i="4" s="1"/>
  <c r="X415" i="4"/>
  <c r="Y415" i="4" s="1"/>
  <c r="X416" i="4"/>
  <c r="Y416" i="4" s="1"/>
  <c r="X417" i="4"/>
  <c r="Y417" i="4" s="1"/>
  <c r="X418" i="4"/>
  <c r="Y418" i="4" s="1"/>
  <c r="X419" i="4"/>
  <c r="Y419" i="4" s="1"/>
  <c r="X420" i="4"/>
  <c r="Y420" i="4" s="1"/>
  <c r="X421" i="4"/>
  <c r="Y421" i="4" s="1"/>
  <c r="X422" i="4"/>
  <c r="Y422" i="4" s="1"/>
  <c r="X423" i="4"/>
  <c r="Y423" i="4" s="1"/>
  <c r="X424" i="4"/>
  <c r="Y424" i="4" s="1"/>
  <c r="X425" i="4"/>
  <c r="Y425" i="4" s="1"/>
  <c r="X426" i="4"/>
  <c r="Y426" i="4" s="1"/>
  <c r="X427" i="4"/>
  <c r="Y427" i="4" s="1"/>
  <c r="X428" i="4"/>
  <c r="Y428" i="4" s="1"/>
  <c r="X429" i="4"/>
  <c r="Y429" i="4" s="1"/>
  <c r="X430" i="4"/>
  <c r="Y430" i="4" s="1"/>
  <c r="X431" i="4"/>
  <c r="Y431" i="4" s="1"/>
  <c r="X432" i="4"/>
  <c r="Y432" i="4" s="1"/>
  <c r="X433" i="4"/>
  <c r="Y433" i="4" s="1"/>
  <c r="X434" i="4"/>
  <c r="Y434" i="4" s="1"/>
  <c r="X435" i="4"/>
  <c r="Y435" i="4" s="1"/>
  <c r="X436" i="4"/>
  <c r="Y436" i="4" s="1"/>
  <c r="X437" i="4"/>
  <c r="Y437" i="4" s="1"/>
  <c r="X438" i="4"/>
  <c r="Y438" i="4" s="1"/>
  <c r="X439" i="4"/>
  <c r="Y439" i="4" s="1"/>
  <c r="X440" i="4"/>
  <c r="Y440" i="4" s="1"/>
  <c r="X441" i="4"/>
  <c r="Y441" i="4" s="1"/>
  <c r="X442" i="4"/>
  <c r="Y442" i="4" s="1"/>
  <c r="X443" i="4"/>
  <c r="Y443" i="4" s="1"/>
  <c r="X444" i="4"/>
  <c r="Y444" i="4" s="1"/>
  <c r="X445" i="4"/>
  <c r="Y445" i="4" s="1"/>
  <c r="X446" i="4"/>
  <c r="Y446" i="4" s="1"/>
  <c r="X447" i="4"/>
  <c r="Y447" i="4" s="1"/>
  <c r="X448" i="4"/>
  <c r="Y448" i="4" s="1"/>
  <c r="X449" i="4"/>
  <c r="Y449" i="4" s="1"/>
  <c r="X450" i="4"/>
  <c r="Y450" i="4" s="1"/>
  <c r="X451" i="4"/>
  <c r="Y451" i="4" s="1"/>
  <c r="X452" i="4"/>
  <c r="Y452" i="4" s="1"/>
  <c r="X453" i="4"/>
  <c r="Y453" i="4" s="1"/>
  <c r="X454" i="4"/>
  <c r="Y454" i="4" s="1"/>
  <c r="X455" i="4"/>
  <c r="Y455" i="4" s="1"/>
  <c r="X456" i="4"/>
  <c r="Y456" i="4" s="1"/>
  <c r="X457" i="4"/>
  <c r="Y457" i="4" s="1"/>
  <c r="X458" i="4"/>
  <c r="Y458" i="4" s="1"/>
  <c r="X459" i="4"/>
  <c r="Y459" i="4" s="1"/>
  <c r="X460" i="4"/>
  <c r="Y460" i="4" s="1"/>
  <c r="X461" i="4"/>
  <c r="Y461" i="4" s="1"/>
  <c r="X462" i="4"/>
  <c r="Y462" i="4" s="1"/>
  <c r="X463" i="4"/>
  <c r="Y463" i="4" s="1"/>
  <c r="X464" i="4"/>
  <c r="Y464" i="4" s="1"/>
  <c r="X465" i="4"/>
  <c r="Y465" i="4" s="1"/>
  <c r="X466" i="4"/>
  <c r="Y466" i="4" s="1"/>
  <c r="X467" i="4"/>
  <c r="Y467" i="4" s="1"/>
  <c r="X468" i="4"/>
  <c r="Y468" i="4" s="1"/>
  <c r="X469" i="4"/>
  <c r="Y469" i="4" s="1"/>
  <c r="X470" i="4"/>
  <c r="Y470" i="4" s="1"/>
  <c r="X471" i="4"/>
  <c r="Y471" i="4" s="1"/>
  <c r="X472" i="4"/>
  <c r="Y472" i="4" s="1"/>
  <c r="X473" i="4"/>
  <c r="Y473" i="4" s="1"/>
  <c r="X474" i="4"/>
  <c r="Y474" i="4" s="1"/>
  <c r="X475" i="4"/>
  <c r="Y475" i="4" s="1"/>
  <c r="X476" i="4"/>
  <c r="Y476" i="4" s="1"/>
  <c r="X477" i="4"/>
  <c r="Y477" i="4" s="1"/>
  <c r="X478" i="4"/>
  <c r="Y478" i="4" s="1"/>
  <c r="X479" i="4"/>
  <c r="Y479" i="4" s="1"/>
  <c r="X480" i="4"/>
  <c r="Y480" i="4" s="1"/>
  <c r="X481" i="4"/>
  <c r="Y481" i="4" s="1"/>
  <c r="X482" i="4"/>
  <c r="Y482" i="4" s="1"/>
  <c r="X483" i="4"/>
  <c r="Y483" i="4" s="1"/>
  <c r="X484" i="4"/>
  <c r="Y484" i="4" s="1"/>
  <c r="X485" i="4"/>
  <c r="Y485" i="4" s="1"/>
  <c r="X486" i="4"/>
  <c r="Y486" i="4" s="1"/>
  <c r="X487" i="4"/>
  <c r="Y487" i="4" s="1"/>
  <c r="X488" i="4"/>
  <c r="Y488" i="4" s="1"/>
  <c r="X489" i="4"/>
  <c r="Y489" i="4" s="1"/>
  <c r="X490" i="4"/>
  <c r="Y490" i="4" s="1"/>
  <c r="X491" i="4"/>
  <c r="Y491" i="4" s="1"/>
  <c r="X493" i="4"/>
  <c r="Y493" i="4" s="1"/>
  <c r="X494" i="4"/>
  <c r="Y494" i="4" s="1"/>
  <c r="X495" i="4"/>
  <c r="Y495" i="4" s="1"/>
  <c r="X496" i="4"/>
  <c r="Y496" i="4" s="1"/>
  <c r="X497" i="4"/>
  <c r="Y497" i="4" s="1"/>
  <c r="X498" i="4"/>
  <c r="Y498" i="4" s="1"/>
  <c r="X499" i="4"/>
  <c r="Y499" i="4" s="1"/>
  <c r="X500" i="4"/>
  <c r="Y500" i="4" s="1"/>
  <c r="X501" i="4"/>
  <c r="Y501" i="4" s="1"/>
  <c r="X502" i="4"/>
  <c r="Y502" i="4" s="1"/>
  <c r="X503" i="4"/>
  <c r="Y503" i="4" s="1"/>
  <c r="X504" i="4"/>
  <c r="Y504" i="4" s="1"/>
  <c r="X505" i="4"/>
  <c r="Y505" i="4" s="1"/>
  <c r="X506" i="4"/>
  <c r="Y506" i="4" s="1"/>
  <c r="X507" i="4"/>
  <c r="Y507" i="4" s="1"/>
  <c r="X508" i="4"/>
  <c r="Y508" i="4" s="1"/>
  <c r="X509" i="4"/>
  <c r="Y509" i="4" s="1"/>
  <c r="X510" i="4"/>
  <c r="Y510" i="4" s="1"/>
  <c r="X511" i="4"/>
  <c r="Y511" i="4" s="1"/>
  <c r="X512" i="4"/>
  <c r="Y512" i="4" s="1"/>
  <c r="X513" i="4"/>
  <c r="Y513" i="4" s="1"/>
  <c r="X514" i="4"/>
  <c r="Y514" i="4" s="1"/>
  <c r="X515" i="4"/>
  <c r="Y515" i="4" s="1"/>
  <c r="X516" i="4"/>
  <c r="Y516" i="4" s="1"/>
  <c r="X517" i="4"/>
  <c r="Y517" i="4" s="1"/>
  <c r="X518" i="4"/>
  <c r="Y518" i="4" s="1"/>
  <c r="X519" i="4"/>
  <c r="Y519" i="4" s="1"/>
  <c r="X520" i="4"/>
  <c r="Y520" i="4" s="1"/>
  <c r="X521" i="4"/>
  <c r="Y521" i="4" s="1"/>
  <c r="X522" i="4"/>
  <c r="Y522" i="4" s="1"/>
  <c r="X523" i="4"/>
  <c r="Y523" i="4" s="1"/>
  <c r="X524" i="4"/>
  <c r="Y524" i="4" s="1"/>
  <c r="X525" i="4"/>
  <c r="Y525" i="4" s="1"/>
  <c r="X526" i="4"/>
  <c r="Y526" i="4" s="1"/>
  <c r="X527" i="4"/>
  <c r="Y527" i="4" s="1"/>
  <c r="X528" i="4"/>
  <c r="Y528" i="4" s="1"/>
  <c r="X529" i="4"/>
  <c r="Y529" i="4" s="1"/>
  <c r="X530" i="4"/>
  <c r="Y530" i="4" s="1"/>
  <c r="X531" i="4"/>
  <c r="Y531" i="4" s="1"/>
  <c r="X532" i="4"/>
  <c r="Y532" i="4" s="1"/>
  <c r="X533" i="4"/>
  <c r="Y533" i="4" s="1"/>
  <c r="X534" i="4"/>
  <c r="Y534" i="4" s="1"/>
  <c r="X535" i="4"/>
  <c r="Y535" i="4" s="1"/>
  <c r="X536" i="4"/>
  <c r="Y536" i="4" s="1"/>
  <c r="X537" i="4"/>
  <c r="Y537" i="4" s="1"/>
  <c r="X538" i="4"/>
  <c r="Y538" i="4" s="1"/>
  <c r="X539" i="4"/>
  <c r="Y539" i="4" s="1"/>
  <c r="X540" i="4"/>
  <c r="Y540" i="4" s="1"/>
  <c r="X541" i="4"/>
  <c r="Y541" i="4" s="1"/>
  <c r="X542" i="4"/>
  <c r="Y542" i="4" s="1"/>
  <c r="X543" i="4"/>
  <c r="Y543" i="4" s="1"/>
  <c r="X544" i="4"/>
  <c r="Y544" i="4" s="1"/>
  <c r="X545" i="4"/>
  <c r="Y545" i="4" s="1"/>
  <c r="X546" i="4"/>
  <c r="Y546" i="4" s="1"/>
  <c r="X547" i="4"/>
  <c r="Y547" i="4" s="1"/>
  <c r="X548" i="4"/>
  <c r="Y548" i="4" s="1"/>
  <c r="X549" i="4"/>
  <c r="Y549" i="4" s="1"/>
  <c r="X550" i="4"/>
  <c r="Y550" i="4" s="1"/>
  <c r="X551" i="4"/>
  <c r="Y551" i="4" s="1"/>
  <c r="X552" i="4"/>
  <c r="Y552" i="4" s="1"/>
  <c r="X553" i="4"/>
  <c r="Y553" i="4" s="1"/>
  <c r="X554" i="4"/>
  <c r="Y554" i="4" s="1"/>
  <c r="X555" i="4"/>
  <c r="Y555" i="4" s="1"/>
  <c r="X556" i="4"/>
  <c r="Y556" i="4" s="1"/>
  <c r="X557" i="4"/>
  <c r="Y557" i="4" s="1"/>
  <c r="X558" i="4"/>
  <c r="Y558" i="4" s="1"/>
  <c r="X559" i="4"/>
  <c r="Y559" i="4" s="1"/>
  <c r="X560" i="4"/>
  <c r="Y560" i="4" s="1"/>
  <c r="X561" i="4"/>
  <c r="Y561" i="4" s="1"/>
  <c r="X562" i="4"/>
  <c r="Y562" i="4" s="1"/>
  <c r="X563" i="4"/>
  <c r="Y563" i="4" s="1"/>
  <c r="X564" i="4"/>
  <c r="Y564" i="4" s="1"/>
  <c r="X565" i="4"/>
  <c r="Y565" i="4" s="1"/>
  <c r="X566" i="4"/>
  <c r="Y566" i="4" s="1"/>
  <c r="X567" i="4"/>
  <c r="Y567" i="4" s="1"/>
  <c r="X568" i="4"/>
  <c r="Y568" i="4" s="1"/>
  <c r="X569" i="4"/>
  <c r="Y569" i="4" s="1"/>
  <c r="X570" i="4"/>
  <c r="Y570" i="4" s="1"/>
  <c r="X571" i="4"/>
  <c r="Y571" i="4" s="1"/>
  <c r="X572" i="4"/>
  <c r="Y572" i="4" s="1"/>
  <c r="X573" i="4"/>
  <c r="Y573" i="4" s="1"/>
  <c r="X574" i="4"/>
  <c r="Y574" i="4" s="1"/>
  <c r="X575" i="4"/>
  <c r="Y575" i="4" s="1"/>
  <c r="X576" i="4"/>
  <c r="Y576" i="4" s="1"/>
  <c r="X577" i="4"/>
  <c r="Y577" i="4" s="1"/>
  <c r="X578" i="4"/>
  <c r="Y578" i="4" s="1"/>
  <c r="X579" i="4"/>
  <c r="Y579" i="4" s="1"/>
  <c r="X580" i="4"/>
  <c r="Y580" i="4" s="1"/>
  <c r="X581" i="4"/>
  <c r="Y581" i="4" s="1"/>
  <c r="X582" i="4"/>
  <c r="Y582" i="4" s="1"/>
  <c r="X583" i="4"/>
  <c r="Y583" i="4" s="1"/>
  <c r="X584" i="4"/>
  <c r="Y584" i="4" s="1"/>
  <c r="X585" i="4"/>
  <c r="Y585" i="4" s="1"/>
  <c r="X586" i="4"/>
  <c r="Y586" i="4" s="1"/>
  <c r="X587" i="4"/>
  <c r="Y587" i="4" s="1"/>
  <c r="X588" i="4"/>
  <c r="Y588" i="4" s="1"/>
  <c r="X589" i="4"/>
  <c r="Y589" i="4" s="1"/>
  <c r="X590" i="4"/>
  <c r="Y590" i="4" s="1"/>
  <c r="X591" i="4"/>
  <c r="Y591" i="4" s="1"/>
  <c r="X592" i="4"/>
  <c r="Y592" i="4" s="1"/>
  <c r="X593" i="4"/>
  <c r="Y593" i="4" s="1"/>
  <c r="X594" i="4"/>
  <c r="Y594" i="4" s="1"/>
  <c r="X595" i="4"/>
  <c r="Y595" i="4" s="1"/>
  <c r="X596" i="4"/>
  <c r="Y596" i="4" s="1"/>
  <c r="X597" i="4"/>
  <c r="Y597" i="4" s="1"/>
  <c r="X598" i="4"/>
  <c r="Y598" i="4" s="1"/>
  <c r="X599" i="4"/>
  <c r="Y599" i="4" s="1"/>
  <c r="X600" i="4"/>
  <c r="Y600" i="4" s="1"/>
  <c r="X601" i="4"/>
  <c r="Y601" i="4" s="1"/>
  <c r="X602" i="4"/>
  <c r="Y602" i="4" s="1"/>
  <c r="X603" i="4"/>
  <c r="Y603" i="4" s="1"/>
  <c r="X604" i="4"/>
  <c r="Y604" i="4" s="1"/>
  <c r="X605" i="4"/>
  <c r="Y605" i="4" s="1"/>
  <c r="X606" i="4"/>
  <c r="Y606" i="4" s="1"/>
  <c r="X607" i="4"/>
  <c r="Y607" i="4" s="1"/>
  <c r="X608" i="4"/>
  <c r="Y608" i="4" s="1"/>
  <c r="X609" i="4"/>
  <c r="Y609" i="4" s="1"/>
  <c r="X610" i="4"/>
  <c r="Y610" i="4" s="1"/>
  <c r="X611" i="4"/>
  <c r="Y611" i="4" s="1"/>
  <c r="X612" i="4"/>
  <c r="Y612" i="4" s="1"/>
  <c r="X613" i="4"/>
  <c r="Y613" i="4" s="1"/>
  <c r="X614" i="4"/>
  <c r="Y614" i="4" s="1"/>
  <c r="X615" i="4"/>
  <c r="Y615" i="4" s="1"/>
  <c r="X616" i="4"/>
  <c r="Y616" i="4" s="1"/>
  <c r="X617" i="4"/>
  <c r="Y617" i="4" s="1"/>
  <c r="X618" i="4"/>
  <c r="Y618" i="4" s="1"/>
  <c r="X619" i="4"/>
  <c r="Y619" i="4" s="1"/>
  <c r="X620" i="4"/>
  <c r="Y620" i="4" s="1"/>
  <c r="X621" i="4"/>
  <c r="Y621" i="4" s="1"/>
  <c r="X622" i="4"/>
  <c r="Y622" i="4" s="1"/>
  <c r="X623" i="4"/>
  <c r="Y623" i="4" s="1"/>
  <c r="X624" i="4"/>
  <c r="Y624" i="4" s="1"/>
  <c r="X625" i="4"/>
  <c r="Y625" i="4" s="1"/>
  <c r="X626" i="4"/>
  <c r="Y626" i="4" s="1"/>
  <c r="X627" i="4"/>
  <c r="Y627" i="4" s="1"/>
  <c r="X628" i="4"/>
  <c r="Y628" i="4" s="1"/>
  <c r="X629" i="4"/>
  <c r="Y629" i="4" s="1"/>
  <c r="X630" i="4"/>
  <c r="Y630" i="4" s="1"/>
  <c r="X631" i="4"/>
  <c r="Y631" i="4" s="1"/>
  <c r="X632" i="4"/>
  <c r="Y632" i="4" s="1"/>
  <c r="X633" i="4"/>
  <c r="Y633" i="4" s="1"/>
  <c r="X634" i="4"/>
  <c r="Y634" i="4" s="1"/>
  <c r="X635" i="4"/>
  <c r="Y635" i="4" s="1"/>
  <c r="X636" i="4"/>
  <c r="Y636" i="4" s="1"/>
  <c r="X637" i="4"/>
  <c r="Y637" i="4" s="1"/>
  <c r="X638" i="4"/>
  <c r="Y638" i="4" s="1"/>
  <c r="X639" i="4"/>
  <c r="Y639" i="4" s="1"/>
  <c r="X640" i="4"/>
  <c r="Y640" i="4" s="1"/>
  <c r="X641" i="4"/>
  <c r="Y641" i="4" s="1"/>
  <c r="X642" i="4"/>
  <c r="Y642" i="4" s="1"/>
  <c r="X643" i="4"/>
  <c r="Y643" i="4" s="1"/>
  <c r="X644" i="4"/>
  <c r="Y644" i="4" s="1"/>
  <c r="X645" i="4"/>
  <c r="Y645" i="4" s="1"/>
  <c r="X646" i="4"/>
  <c r="Y646" i="4" s="1"/>
  <c r="X647" i="4"/>
  <c r="Y647" i="4" s="1"/>
  <c r="X648" i="4"/>
  <c r="Y648" i="4" s="1"/>
  <c r="X649" i="4"/>
  <c r="Y649" i="4" s="1"/>
  <c r="X650" i="4"/>
  <c r="Y650" i="4" s="1"/>
  <c r="X651" i="4"/>
  <c r="Y651" i="4" s="1"/>
  <c r="X652" i="4"/>
  <c r="Y652" i="4" s="1"/>
  <c r="X653" i="4"/>
  <c r="Y653" i="4" s="1"/>
  <c r="X654" i="4"/>
  <c r="Y654" i="4" s="1"/>
  <c r="X655" i="4"/>
  <c r="Y655" i="4" s="1"/>
  <c r="X656" i="4"/>
  <c r="Y656" i="4" s="1"/>
  <c r="X657" i="4"/>
  <c r="Y657" i="4" s="1"/>
  <c r="X658" i="4"/>
  <c r="Y658" i="4" s="1"/>
  <c r="X659" i="4"/>
  <c r="Y659" i="4" s="1"/>
  <c r="X660" i="4"/>
  <c r="Y660" i="4" s="1"/>
  <c r="X661" i="4"/>
  <c r="Y661" i="4" s="1"/>
  <c r="X662" i="4"/>
  <c r="Y662" i="4" s="1"/>
  <c r="X663" i="4"/>
  <c r="Y663" i="4" s="1"/>
  <c r="X664" i="4"/>
  <c r="Y664" i="4" s="1"/>
  <c r="X665" i="4"/>
  <c r="Y665" i="4" s="1"/>
  <c r="X666" i="4"/>
  <c r="Y666" i="4" s="1"/>
  <c r="X667" i="4"/>
  <c r="Y667" i="4" s="1"/>
  <c r="X668" i="4"/>
  <c r="Y668" i="4" s="1"/>
  <c r="X669" i="4"/>
  <c r="Y669" i="4" s="1"/>
  <c r="X670" i="4"/>
  <c r="Y670" i="4" s="1"/>
  <c r="X671" i="4"/>
  <c r="Y671" i="4" s="1"/>
  <c r="X672" i="4"/>
  <c r="Y672" i="4" s="1"/>
  <c r="X673" i="4"/>
  <c r="Y673" i="4" s="1"/>
  <c r="X674" i="4"/>
  <c r="Y674" i="4" s="1"/>
  <c r="X675" i="4"/>
  <c r="Y675" i="4" s="1"/>
  <c r="X676" i="4"/>
  <c r="Y676" i="4" s="1"/>
  <c r="X677" i="4"/>
  <c r="Y677" i="4" s="1"/>
  <c r="X678" i="4"/>
  <c r="Y678" i="4" s="1"/>
  <c r="X679" i="4"/>
  <c r="Y679" i="4" s="1"/>
  <c r="X680" i="4"/>
  <c r="Y680" i="4" s="1"/>
  <c r="X681" i="4"/>
  <c r="Y681" i="4" s="1"/>
  <c r="X682" i="4"/>
  <c r="Y682" i="4" s="1"/>
  <c r="X683" i="4"/>
  <c r="Y683" i="4" s="1"/>
  <c r="X684" i="4"/>
  <c r="Y684" i="4" s="1"/>
  <c r="X685" i="4"/>
  <c r="Y685" i="4" s="1"/>
  <c r="X686" i="4"/>
  <c r="Y686" i="4" s="1"/>
  <c r="X687" i="4"/>
  <c r="Y687" i="4" s="1"/>
  <c r="X688" i="4"/>
  <c r="Y688" i="4" s="1"/>
  <c r="X689" i="4"/>
  <c r="Y689" i="4" s="1"/>
  <c r="X690" i="4"/>
  <c r="Y690" i="4" s="1"/>
  <c r="X691" i="4"/>
  <c r="Y691" i="4" s="1"/>
  <c r="X692" i="4"/>
  <c r="Y692" i="4" s="1"/>
  <c r="X693" i="4"/>
  <c r="Y693" i="4" s="1"/>
  <c r="X694" i="4"/>
  <c r="Y694" i="4" s="1"/>
  <c r="X695" i="4"/>
  <c r="Y695" i="4" s="1"/>
  <c r="X696" i="4"/>
  <c r="Y696" i="4" s="1"/>
  <c r="X697" i="4"/>
  <c r="Y697" i="4" s="1"/>
  <c r="X698" i="4"/>
  <c r="Y698" i="4" s="1"/>
  <c r="X699" i="4"/>
  <c r="Y699" i="4" s="1"/>
  <c r="X700" i="4"/>
  <c r="Y700" i="4" s="1"/>
  <c r="X701" i="4"/>
  <c r="Y701" i="4" s="1"/>
  <c r="X702" i="4"/>
  <c r="Y702" i="4" s="1"/>
  <c r="X703" i="4"/>
  <c r="Y703" i="4" s="1"/>
  <c r="X704" i="4"/>
  <c r="Y704" i="4" s="1"/>
  <c r="X705" i="4"/>
  <c r="Y705" i="4" s="1"/>
  <c r="X706" i="4"/>
  <c r="Y706" i="4" s="1"/>
  <c r="X707" i="4"/>
  <c r="Y707" i="4" s="1"/>
  <c r="X708" i="4"/>
  <c r="Y708" i="4" s="1"/>
  <c r="X709" i="4"/>
  <c r="Y709" i="4" s="1"/>
  <c r="X710" i="4"/>
  <c r="Y710" i="4" s="1"/>
  <c r="X711" i="4"/>
  <c r="Y711" i="4" s="1"/>
  <c r="X712" i="4"/>
  <c r="Y712" i="4" s="1"/>
  <c r="X713" i="4"/>
  <c r="Y713" i="4" s="1"/>
  <c r="X714" i="4"/>
  <c r="Y714" i="4" s="1"/>
  <c r="X715" i="4"/>
  <c r="Y715" i="4" s="1"/>
  <c r="X716" i="4"/>
  <c r="Y716" i="4" s="1"/>
  <c r="X717" i="4"/>
  <c r="Y717" i="4" s="1"/>
  <c r="X718" i="4"/>
  <c r="Y718" i="4" s="1"/>
  <c r="X719" i="4"/>
  <c r="Y719" i="4" s="1"/>
  <c r="X720" i="4"/>
  <c r="Y720" i="4" s="1"/>
  <c r="X722" i="4"/>
  <c r="Y722" i="4" s="1"/>
  <c r="X723" i="4"/>
  <c r="Y723" i="4" s="1"/>
  <c r="X724" i="4"/>
  <c r="Y724" i="4" s="1"/>
  <c r="X725" i="4"/>
  <c r="Y725" i="4" s="1"/>
  <c r="X726" i="4"/>
  <c r="Y726" i="4" s="1"/>
  <c r="X727" i="4"/>
  <c r="Y727" i="4" s="1"/>
  <c r="X728" i="4"/>
  <c r="Y728" i="4" s="1"/>
  <c r="X729" i="4"/>
  <c r="Y729" i="4" s="1"/>
  <c r="X730" i="4"/>
  <c r="Y730" i="4" s="1"/>
  <c r="X731" i="4"/>
  <c r="Y731" i="4" s="1"/>
  <c r="X732" i="4"/>
  <c r="Y732" i="4" s="1"/>
  <c r="X733" i="4"/>
  <c r="Y733" i="4" s="1"/>
  <c r="X734" i="4"/>
  <c r="Y734" i="4" s="1"/>
  <c r="X735" i="4"/>
  <c r="Y735" i="4" s="1"/>
  <c r="X736" i="4"/>
  <c r="Y736" i="4" s="1"/>
  <c r="X737" i="4"/>
  <c r="Y737" i="4" s="1"/>
  <c r="X738" i="4"/>
  <c r="Y738" i="4" s="1"/>
  <c r="X739" i="4"/>
  <c r="Y739" i="4" s="1"/>
  <c r="X740" i="4"/>
  <c r="Y740" i="4" s="1"/>
  <c r="X741" i="4"/>
  <c r="Y741" i="4" s="1"/>
  <c r="X742" i="4"/>
  <c r="Y742" i="4" s="1"/>
  <c r="X743" i="4"/>
  <c r="Y743" i="4" s="1"/>
  <c r="X744" i="4"/>
  <c r="Y744" i="4" s="1"/>
  <c r="X745" i="4"/>
  <c r="Y745" i="4" s="1"/>
  <c r="X746" i="4"/>
  <c r="Y746" i="4" s="1"/>
  <c r="X747" i="4"/>
  <c r="Y747" i="4" s="1"/>
  <c r="X748" i="4"/>
  <c r="Y748" i="4" s="1"/>
  <c r="X749" i="4"/>
  <c r="Y749" i="4" s="1"/>
  <c r="X750" i="4"/>
  <c r="Y750" i="4" s="1"/>
  <c r="X751" i="4"/>
  <c r="Y751" i="4" s="1"/>
  <c r="X752" i="4"/>
  <c r="Y752" i="4" s="1"/>
  <c r="X753" i="4"/>
  <c r="Y753" i="4" s="1"/>
  <c r="X754" i="4"/>
  <c r="Y754" i="4" s="1"/>
  <c r="X755" i="4"/>
  <c r="Y755" i="4" s="1"/>
  <c r="X756" i="4"/>
  <c r="Y756" i="4" s="1"/>
  <c r="X757" i="4"/>
  <c r="Y757" i="4" s="1"/>
  <c r="X759" i="4"/>
  <c r="Y759" i="4" s="1"/>
  <c r="X760" i="4"/>
  <c r="Y760" i="4" s="1"/>
  <c r="X761" i="4"/>
  <c r="Y761" i="4" s="1"/>
  <c r="X762" i="4"/>
  <c r="Y762" i="4" s="1"/>
  <c r="X763" i="4"/>
  <c r="Y763" i="4" s="1"/>
  <c r="X764" i="4"/>
  <c r="Y764" i="4" s="1"/>
  <c r="X765" i="4"/>
  <c r="Y765" i="4" s="1"/>
  <c r="X766" i="4"/>
  <c r="Y766" i="4" s="1"/>
  <c r="X767" i="4"/>
  <c r="Y767" i="4" s="1"/>
  <c r="X768" i="4"/>
  <c r="Y768" i="4" s="1"/>
  <c r="X769" i="4"/>
  <c r="Y769" i="4" s="1"/>
  <c r="X770" i="4"/>
  <c r="Y770" i="4" s="1"/>
  <c r="X771" i="4"/>
  <c r="Y771" i="4" s="1"/>
  <c r="X772" i="4"/>
  <c r="Y772" i="4" s="1"/>
  <c r="X773" i="4"/>
  <c r="Y773" i="4" s="1"/>
  <c r="X774" i="4"/>
  <c r="Y774" i="4" s="1"/>
  <c r="X775" i="4"/>
  <c r="Y775" i="4" s="1"/>
  <c r="X776" i="4"/>
  <c r="Y776" i="4" s="1"/>
  <c r="X777" i="4"/>
  <c r="Y777" i="4" s="1"/>
  <c r="X778" i="4"/>
  <c r="Y778" i="4" s="1"/>
  <c r="X779" i="4"/>
  <c r="Y779" i="4" s="1"/>
  <c r="X780" i="4"/>
  <c r="Y780" i="4" s="1"/>
  <c r="X781" i="4"/>
  <c r="Y781" i="4" s="1"/>
  <c r="X782" i="4"/>
  <c r="Y782" i="4" s="1"/>
  <c r="X783" i="4"/>
  <c r="Y783" i="4" s="1"/>
  <c r="X784" i="4"/>
  <c r="Y784" i="4" s="1"/>
  <c r="X785" i="4"/>
  <c r="Y785" i="4" s="1"/>
  <c r="X786" i="4"/>
  <c r="Y786" i="4" s="1"/>
  <c r="X787" i="4"/>
  <c r="Y787" i="4" s="1"/>
  <c r="X788" i="4"/>
  <c r="Y788" i="4" s="1"/>
  <c r="X789" i="4"/>
  <c r="Y789" i="4" s="1"/>
  <c r="X790" i="4"/>
  <c r="Y790" i="4" s="1"/>
  <c r="X791" i="4"/>
  <c r="Y791" i="4" s="1"/>
  <c r="X792" i="4"/>
  <c r="Y792" i="4" s="1"/>
  <c r="X793" i="4"/>
  <c r="Y793" i="4" s="1"/>
  <c r="X794" i="4"/>
  <c r="Y794" i="4" s="1"/>
  <c r="X795" i="4"/>
  <c r="Y795" i="4" s="1"/>
  <c r="X796" i="4"/>
  <c r="Y796" i="4" s="1"/>
  <c r="X797" i="4"/>
  <c r="Y797" i="4" s="1"/>
  <c r="X798" i="4"/>
  <c r="Y798" i="4" s="1"/>
  <c r="X799" i="4"/>
  <c r="Y799" i="4" s="1"/>
  <c r="X800" i="4"/>
  <c r="Y800" i="4" s="1"/>
  <c r="X801" i="4"/>
  <c r="Y801" i="4" s="1"/>
  <c r="X802" i="4"/>
  <c r="Y802" i="4" s="1"/>
  <c r="X803" i="4"/>
  <c r="Y803" i="4" s="1"/>
  <c r="X804" i="4"/>
  <c r="Y804" i="4" s="1"/>
  <c r="X805" i="4"/>
  <c r="Y805" i="4" s="1"/>
  <c r="X806" i="4"/>
  <c r="Y806" i="4" s="1"/>
  <c r="X807" i="4"/>
  <c r="Y807" i="4" s="1"/>
  <c r="X808" i="4"/>
  <c r="Y808" i="4" s="1"/>
  <c r="X809" i="4"/>
  <c r="Y809" i="4" s="1"/>
  <c r="X810" i="4"/>
  <c r="Y810" i="4" s="1"/>
  <c r="X811" i="4"/>
  <c r="Y811" i="4" s="1"/>
  <c r="X812" i="4"/>
  <c r="Y812" i="4" s="1"/>
  <c r="X813" i="4"/>
  <c r="Y813" i="4" s="1"/>
  <c r="X814" i="4"/>
  <c r="Y814" i="4" s="1"/>
  <c r="X815" i="4"/>
  <c r="Y815" i="4" s="1"/>
  <c r="X816" i="4"/>
  <c r="Y816" i="4" s="1"/>
  <c r="X817" i="4"/>
  <c r="Y817" i="4" s="1"/>
  <c r="X818" i="4"/>
  <c r="Y818" i="4" s="1"/>
  <c r="X819" i="4"/>
  <c r="Y819" i="4" s="1"/>
  <c r="X820" i="4"/>
  <c r="Y820" i="4" s="1"/>
  <c r="X821" i="4"/>
  <c r="Y821" i="4" s="1"/>
  <c r="X822" i="4"/>
  <c r="Y822" i="4" s="1"/>
  <c r="X823" i="4"/>
  <c r="Y823" i="4" s="1"/>
  <c r="X824" i="4"/>
  <c r="Y824" i="4" s="1"/>
  <c r="X825" i="4"/>
  <c r="Y825" i="4" s="1"/>
  <c r="X826" i="4"/>
  <c r="Y826" i="4" s="1"/>
  <c r="X827" i="4"/>
  <c r="Y827" i="4" s="1"/>
  <c r="X828" i="4"/>
  <c r="Y828" i="4" s="1"/>
  <c r="X829" i="4"/>
  <c r="Y829" i="4" s="1"/>
  <c r="X830" i="4"/>
  <c r="Y830" i="4" s="1"/>
  <c r="X831" i="4"/>
  <c r="Y831" i="4" s="1"/>
  <c r="X832" i="4"/>
  <c r="Y832" i="4" s="1"/>
  <c r="X833" i="4"/>
  <c r="Y833" i="4" s="1"/>
  <c r="X834" i="4"/>
  <c r="Y834" i="4" s="1"/>
  <c r="X835" i="4"/>
  <c r="Y835" i="4" s="1"/>
  <c r="X836" i="4"/>
  <c r="Y836" i="4" s="1"/>
  <c r="X837" i="4"/>
  <c r="Y837" i="4" s="1"/>
  <c r="X838" i="4"/>
  <c r="Y838" i="4" s="1"/>
  <c r="X839" i="4"/>
  <c r="Y839" i="4" s="1"/>
  <c r="X840" i="4"/>
  <c r="Y840" i="4" s="1"/>
  <c r="X841" i="4"/>
  <c r="Y841" i="4" s="1"/>
  <c r="X842" i="4"/>
  <c r="Y842" i="4" s="1"/>
  <c r="X843" i="4"/>
  <c r="Y843" i="4" s="1"/>
  <c r="X844" i="4"/>
  <c r="Y844" i="4" s="1"/>
  <c r="X845" i="4"/>
  <c r="Y845" i="4" s="1"/>
  <c r="X846" i="4"/>
  <c r="Y846" i="4" s="1"/>
  <c r="X847" i="4"/>
  <c r="Y847" i="4" s="1"/>
  <c r="X848" i="4"/>
  <c r="Y848" i="4" s="1"/>
  <c r="X849" i="4"/>
  <c r="Y849" i="4" s="1"/>
  <c r="X850" i="4"/>
  <c r="Y850" i="4" s="1"/>
  <c r="X851" i="4"/>
  <c r="Y851" i="4" s="1"/>
  <c r="X852" i="4"/>
  <c r="Y852" i="4" s="1"/>
  <c r="X853" i="4"/>
  <c r="Y853" i="4" s="1"/>
  <c r="X854" i="4"/>
  <c r="Y854" i="4" s="1"/>
  <c r="X855" i="4"/>
  <c r="Y855" i="4" s="1"/>
  <c r="X856" i="4"/>
  <c r="Y856" i="4" s="1"/>
  <c r="X857" i="4"/>
  <c r="Y857" i="4" s="1"/>
  <c r="X858" i="4"/>
  <c r="Y858" i="4" s="1"/>
  <c r="X859" i="4"/>
  <c r="Y859" i="4" s="1"/>
  <c r="X860" i="4"/>
  <c r="Y860" i="4" s="1"/>
  <c r="X861" i="4"/>
  <c r="Y861" i="4" s="1"/>
  <c r="X862" i="4"/>
  <c r="Y862" i="4" s="1"/>
  <c r="X863" i="4"/>
  <c r="Y863" i="4" s="1"/>
  <c r="X864" i="4"/>
  <c r="Y864" i="4" s="1"/>
  <c r="X865" i="4"/>
  <c r="Y865" i="4" s="1"/>
  <c r="X866" i="4"/>
  <c r="Y866" i="4" s="1"/>
  <c r="X867" i="4"/>
  <c r="Y867" i="4" s="1"/>
  <c r="X868" i="4"/>
  <c r="Y868" i="4" s="1"/>
  <c r="X869" i="4"/>
  <c r="Y869" i="4" s="1"/>
  <c r="X870" i="4"/>
  <c r="Y870" i="4" s="1"/>
  <c r="X871" i="4"/>
  <c r="Y871" i="4" s="1"/>
  <c r="X872" i="4"/>
  <c r="Y872" i="4" s="1"/>
  <c r="X873" i="4"/>
  <c r="Y873" i="4" s="1"/>
  <c r="X874" i="4"/>
  <c r="Y874" i="4" s="1"/>
  <c r="X875" i="4"/>
  <c r="Y875" i="4" s="1"/>
  <c r="X876" i="4"/>
  <c r="Y876" i="4" s="1"/>
  <c r="X877" i="4"/>
  <c r="Y877" i="4" s="1"/>
  <c r="X878" i="4"/>
  <c r="Y878" i="4" s="1"/>
  <c r="X879" i="4"/>
  <c r="Y879" i="4" s="1"/>
  <c r="X880" i="4"/>
  <c r="Y880" i="4" s="1"/>
  <c r="X881" i="4"/>
  <c r="Y881" i="4" s="1"/>
  <c r="X882" i="4"/>
  <c r="Y882" i="4" s="1"/>
  <c r="X883" i="4"/>
  <c r="Y883" i="4" s="1"/>
  <c r="X884" i="4"/>
  <c r="Y884" i="4" s="1"/>
  <c r="X885" i="4"/>
  <c r="Y885" i="4" s="1"/>
  <c r="X886" i="4"/>
  <c r="Y886" i="4" s="1"/>
  <c r="X887" i="4"/>
  <c r="Y887" i="4" s="1"/>
  <c r="X888" i="4"/>
  <c r="Y888" i="4" s="1"/>
  <c r="X889" i="4"/>
  <c r="Y889" i="4" s="1"/>
  <c r="X890" i="4"/>
  <c r="Y890" i="4" s="1"/>
  <c r="X891" i="4"/>
  <c r="Y891" i="4" s="1"/>
  <c r="X892" i="4"/>
  <c r="Y892" i="4" s="1"/>
  <c r="X893" i="4"/>
  <c r="Y893" i="4" s="1"/>
  <c r="X894" i="4"/>
  <c r="Y894" i="4" s="1"/>
  <c r="X895" i="4"/>
  <c r="Y895" i="4" s="1"/>
  <c r="X896" i="4"/>
  <c r="Y896" i="4" s="1"/>
  <c r="X897" i="4"/>
  <c r="Y897" i="4" s="1"/>
  <c r="X898" i="4"/>
  <c r="Y898" i="4" s="1"/>
  <c r="X899" i="4"/>
  <c r="Y899" i="4" s="1"/>
  <c r="X900" i="4"/>
  <c r="Y900" i="4" s="1"/>
  <c r="X901" i="4"/>
  <c r="Y901" i="4" s="1"/>
  <c r="X902" i="4"/>
  <c r="Y902" i="4" s="1"/>
  <c r="X903" i="4"/>
  <c r="Y903" i="4" s="1"/>
  <c r="X904" i="4"/>
  <c r="Y904" i="4" s="1"/>
  <c r="X905" i="4"/>
  <c r="Y905" i="4" s="1"/>
  <c r="X906" i="4"/>
  <c r="Y906" i="4" s="1"/>
  <c r="X907" i="4"/>
  <c r="Y907" i="4" s="1"/>
  <c r="W2" i="2"/>
  <c r="X2" i="2"/>
  <c r="Y2" i="2"/>
  <c r="O3" i="3"/>
  <c r="O4" i="3"/>
  <c r="O5" i="3"/>
  <c r="O6" i="3"/>
  <c r="O7" i="3"/>
  <c r="O8" i="3"/>
  <c r="O9" i="3"/>
  <c r="O10" i="3"/>
  <c r="O11" i="3"/>
  <c r="O12" i="3"/>
  <c r="O13" i="3"/>
  <c r="O14" i="3"/>
  <c r="O15" i="3"/>
  <c r="O16" i="3"/>
  <c r="O17" i="3"/>
  <c r="O18" i="3"/>
  <c r="O19" i="3"/>
  <c r="O20" i="3"/>
  <c r="O21" i="3"/>
  <c r="O22" i="3"/>
  <c r="O23" i="3"/>
  <c r="O24" i="3"/>
  <c r="O25" i="3"/>
  <c r="O26" i="3"/>
  <c r="O27" i="3"/>
  <c r="O28" i="3"/>
  <c r="O29" i="3"/>
  <c r="O30" i="3"/>
  <c r="O31" i="3"/>
  <c r="O32" i="3"/>
  <c r="O33" i="3"/>
  <c r="O34" i="3"/>
  <c r="O35" i="3"/>
  <c r="O36" i="3"/>
  <c r="O37" i="3"/>
  <c r="O38" i="3"/>
  <c r="O39" i="3"/>
  <c r="O40" i="3"/>
  <c r="O41" i="3"/>
  <c r="O42" i="3"/>
  <c r="O43" i="3"/>
  <c r="O44" i="3"/>
  <c r="O45" i="3"/>
  <c r="O46" i="3"/>
  <c r="O47" i="3"/>
  <c r="O48" i="3"/>
  <c r="O49" i="3"/>
  <c r="O50" i="3"/>
  <c r="O51" i="3"/>
  <c r="O52" i="3"/>
  <c r="O53" i="3"/>
  <c r="O54" i="3"/>
  <c r="O55" i="3"/>
  <c r="O56" i="3"/>
  <c r="O57" i="3"/>
  <c r="O59" i="3"/>
  <c r="O60" i="3"/>
  <c r="O61" i="3"/>
  <c r="O62" i="3"/>
  <c r="O63" i="3"/>
  <c r="O64" i="3"/>
  <c r="O65" i="3"/>
  <c r="O66" i="3"/>
  <c r="O67" i="3"/>
  <c r="O68" i="3"/>
  <c r="O69" i="3"/>
  <c r="O70" i="3"/>
  <c r="O71" i="3"/>
  <c r="O72" i="3"/>
  <c r="O73" i="3"/>
  <c r="O74" i="3"/>
  <c r="O75" i="3"/>
  <c r="O76" i="3"/>
  <c r="O77" i="3"/>
  <c r="O78" i="3"/>
  <c r="O79" i="3"/>
  <c r="O80" i="3"/>
  <c r="O81" i="3"/>
  <c r="O82" i="3"/>
  <c r="O83" i="3"/>
  <c r="O84" i="3"/>
  <c r="O85" i="3"/>
  <c r="O86" i="3"/>
  <c r="O87" i="3"/>
  <c r="O88" i="3"/>
  <c r="O89" i="3"/>
  <c r="O90" i="3"/>
  <c r="O91" i="3"/>
  <c r="O92" i="3"/>
  <c r="O93" i="3"/>
  <c r="O94" i="3"/>
  <c r="O95" i="3"/>
  <c r="O96" i="3"/>
  <c r="O97" i="3"/>
  <c r="O98" i="3"/>
  <c r="O99" i="3"/>
  <c r="O100" i="3"/>
  <c r="O101" i="3"/>
  <c r="O102" i="3"/>
  <c r="O103" i="3"/>
  <c r="O104" i="3"/>
  <c r="O105" i="3"/>
  <c r="O106" i="3"/>
  <c r="O107" i="3"/>
  <c r="O108" i="3"/>
  <c r="O109" i="3"/>
  <c r="O110" i="3"/>
  <c r="O111" i="3"/>
  <c r="O112" i="3"/>
  <c r="O113" i="3"/>
  <c r="O114" i="3"/>
  <c r="O115" i="3"/>
  <c r="O116" i="3"/>
  <c r="O117" i="3"/>
  <c r="O118" i="3"/>
  <c r="O119" i="3"/>
  <c r="O120" i="3"/>
  <c r="O121" i="3"/>
  <c r="O122" i="3"/>
  <c r="O123" i="3"/>
  <c r="O124" i="3"/>
  <c r="O125" i="3"/>
  <c r="O126" i="3"/>
  <c r="O127" i="3"/>
  <c r="O128" i="3"/>
  <c r="O130" i="3"/>
  <c r="O131" i="3"/>
  <c r="O132" i="3"/>
  <c r="O133" i="3"/>
  <c r="O134" i="3"/>
  <c r="O136" i="3"/>
  <c r="O137" i="3"/>
  <c r="O138" i="3"/>
  <c r="O139" i="3"/>
  <c r="O140" i="3"/>
  <c r="O141" i="3"/>
  <c r="O142" i="3"/>
  <c r="O143" i="3"/>
  <c r="O144" i="3"/>
  <c r="O145" i="3"/>
  <c r="O146" i="3"/>
  <c r="O147" i="3"/>
  <c r="O148" i="3"/>
  <c r="O149" i="3"/>
  <c r="O150" i="3"/>
  <c r="O151" i="3"/>
  <c r="O152" i="3"/>
  <c r="O153" i="3"/>
  <c r="O154" i="3"/>
  <c r="O155" i="3"/>
  <c r="O156" i="3"/>
  <c r="O157" i="3"/>
  <c r="O158" i="3"/>
  <c r="O159" i="3"/>
  <c r="O160" i="3"/>
  <c r="O161" i="3"/>
  <c r="O162" i="3"/>
  <c r="O163" i="3"/>
  <c r="O164" i="3"/>
  <c r="O165" i="3"/>
  <c r="O166" i="3"/>
  <c r="O167" i="3"/>
  <c r="O168" i="3"/>
  <c r="O169" i="3"/>
  <c r="O170" i="3"/>
  <c r="O171" i="3"/>
  <c r="O172" i="3"/>
  <c r="O173" i="3"/>
  <c r="O174" i="3"/>
  <c r="O175" i="3"/>
  <c r="O176" i="3"/>
  <c r="O177" i="3"/>
  <c r="O178" i="3"/>
  <c r="O179" i="3"/>
  <c r="O180" i="3"/>
  <c r="O181" i="3"/>
  <c r="O182" i="3"/>
  <c r="O183" i="3"/>
  <c r="O184" i="3"/>
  <c r="O185" i="3"/>
  <c r="O186" i="3"/>
  <c r="O187" i="3"/>
  <c r="O188" i="3"/>
  <c r="O189" i="3"/>
  <c r="O190" i="3"/>
  <c r="O191" i="3"/>
  <c r="O192" i="3"/>
  <c r="O193" i="3"/>
  <c r="O194" i="3"/>
  <c r="O195" i="3"/>
  <c r="O196" i="3"/>
  <c r="O197" i="3"/>
  <c r="O198" i="3"/>
  <c r="O199" i="3"/>
  <c r="O200" i="3"/>
  <c r="O201" i="3"/>
  <c r="O202" i="3"/>
  <c r="O203" i="3"/>
  <c r="O204" i="3"/>
  <c r="O205" i="3"/>
  <c r="O206" i="3"/>
  <c r="O207" i="3"/>
  <c r="O208" i="3"/>
  <c r="O209" i="3"/>
  <c r="O210" i="3"/>
  <c r="O211" i="3"/>
  <c r="O212" i="3"/>
  <c r="O213" i="3"/>
  <c r="O214" i="3"/>
  <c r="O215" i="3"/>
  <c r="O216" i="3"/>
  <c r="O217" i="3"/>
  <c r="O218" i="3"/>
  <c r="O219" i="3"/>
  <c r="O220" i="3"/>
  <c r="O221" i="3"/>
  <c r="O222" i="3"/>
  <c r="O223" i="3"/>
  <c r="O224" i="3"/>
  <c r="O225" i="3"/>
  <c r="O226" i="3"/>
  <c r="O227" i="3"/>
  <c r="O228" i="3"/>
  <c r="O229" i="3"/>
  <c r="O230" i="3"/>
  <c r="O231" i="3"/>
  <c r="O232" i="3"/>
  <c r="O233" i="3"/>
  <c r="O234" i="3"/>
  <c r="O235" i="3"/>
  <c r="O236" i="3"/>
  <c r="O237" i="3"/>
  <c r="O238" i="3"/>
  <c r="O239" i="3"/>
  <c r="O240" i="3"/>
  <c r="O241" i="3"/>
  <c r="O242" i="3"/>
  <c r="O243" i="3"/>
  <c r="O244" i="3"/>
  <c r="O245" i="3"/>
  <c r="O246" i="3"/>
  <c r="O247" i="3"/>
  <c r="O248" i="3"/>
  <c r="O249" i="3"/>
  <c r="O250" i="3"/>
  <c r="O251" i="3"/>
  <c r="O252" i="3"/>
  <c r="O253" i="3"/>
  <c r="O254" i="3"/>
  <c r="O255" i="3"/>
  <c r="O256" i="3"/>
  <c r="O257" i="3"/>
  <c r="O258" i="3"/>
  <c r="O259" i="3"/>
  <c r="O260" i="3"/>
  <c r="O261" i="3"/>
  <c r="O262" i="3"/>
  <c r="O263" i="3"/>
  <c r="O264" i="3"/>
  <c r="O265" i="3"/>
  <c r="O266" i="3"/>
  <c r="O267" i="3"/>
  <c r="O268" i="3"/>
  <c r="O269" i="3"/>
  <c r="O270" i="3"/>
  <c r="O271" i="3"/>
  <c r="O272" i="3"/>
  <c r="O273" i="3"/>
  <c r="O274" i="3"/>
  <c r="O275" i="3"/>
  <c r="O276" i="3"/>
  <c r="O277" i="3"/>
  <c r="O278" i="3"/>
  <c r="O279" i="3"/>
  <c r="O280" i="3"/>
  <c r="O281" i="3"/>
  <c r="O282" i="3"/>
  <c r="O283" i="3"/>
  <c r="O284" i="3"/>
  <c r="O285" i="3"/>
  <c r="O286" i="3"/>
  <c r="O287" i="3"/>
  <c r="O288" i="3"/>
  <c r="O289" i="3"/>
  <c r="O290" i="3"/>
  <c r="O291" i="3"/>
  <c r="O292" i="3"/>
  <c r="O293" i="3"/>
  <c r="O294" i="3"/>
  <c r="O295" i="3"/>
  <c r="O296" i="3"/>
  <c r="O297" i="3"/>
  <c r="O298" i="3"/>
  <c r="O299" i="3"/>
  <c r="O300" i="3"/>
  <c r="O301" i="3"/>
  <c r="O302" i="3"/>
  <c r="O303" i="3"/>
  <c r="O304" i="3"/>
  <c r="O305" i="3"/>
  <c r="O306" i="3"/>
  <c r="O307" i="3"/>
  <c r="O308" i="3"/>
  <c r="O309" i="3"/>
  <c r="O310" i="3"/>
  <c r="O311" i="3"/>
  <c r="O312" i="3"/>
  <c r="O313" i="3"/>
  <c r="O314" i="3"/>
  <c r="O315" i="3"/>
  <c r="O316" i="3"/>
  <c r="O317" i="3"/>
  <c r="O318" i="3"/>
  <c r="O319" i="3"/>
  <c r="O320" i="3"/>
  <c r="O321" i="3"/>
  <c r="O322" i="3"/>
  <c r="O323" i="3"/>
  <c r="O324" i="3"/>
  <c r="O325" i="3"/>
  <c r="O326" i="3"/>
  <c r="O327" i="3"/>
  <c r="O328" i="3"/>
  <c r="O329" i="3"/>
  <c r="O330" i="3"/>
  <c r="O331" i="3"/>
  <c r="O332" i="3"/>
  <c r="O333" i="3"/>
  <c r="O334" i="3"/>
  <c r="O335" i="3"/>
  <c r="O336" i="3"/>
  <c r="O337" i="3"/>
  <c r="O338" i="3"/>
  <c r="O339" i="3"/>
  <c r="O340" i="3"/>
  <c r="O341" i="3"/>
  <c r="O342" i="3"/>
  <c r="O343" i="3"/>
  <c r="O344" i="3"/>
  <c r="O345" i="3"/>
  <c r="O346" i="3"/>
  <c r="O347" i="3"/>
  <c r="O348" i="3"/>
  <c r="O349" i="3"/>
  <c r="O350" i="3"/>
  <c r="O351" i="3"/>
  <c r="O352" i="3"/>
  <c r="O353" i="3"/>
  <c r="O354" i="3"/>
  <c r="O355" i="3"/>
  <c r="O356" i="3"/>
  <c r="O357" i="3"/>
  <c r="O358" i="3"/>
  <c r="O359" i="3"/>
  <c r="O360" i="3"/>
  <c r="O361" i="3"/>
  <c r="O362" i="3"/>
  <c r="O363" i="3"/>
  <c r="O364" i="3"/>
  <c r="O365" i="3"/>
  <c r="O366" i="3"/>
  <c r="O367" i="3"/>
  <c r="O368" i="3"/>
  <c r="O369" i="3"/>
  <c r="O370" i="3"/>
  <c r="O371" i="3"/>
  <c r="O372" i="3"/>
  <c r="O373" i="3"/>
  <c r="O374" i="3"/>
  <c r="O375" i="3"/>
  <c r="O376" i="3"/>
  <c r="O377" i="3"/>
  <c r="O378" i="3"/>
  <c r="O379" i="3"/>
  <c r="O380" i="3"/>
  <c r="O381" i="3"/>
  <c r="O382" i="3"/>
  <c r="O383" i="3"/>
  <c r="O384" i="3"/>
  <c r="O385" i="3"/>
  <c r="O386" i="3"/>
  <c r="O387" i="3"/>
  <c r="O388" i="3"/>
  <c r="O389" i="3"/>
  <c r="O390" i="3"/>
  <c r="O391" i="3"/>
  <c r="O392" i="3"/>
  <c r="O393" i="3"/>
  <c r="O394" i="3"/>
  <c r="O395" i="3"/>
  <c r="O396" i="3"/>
  <c r="O397" i="3"/>
  <c r="O398" i="3"/>
  <c r="O399" i="3"/>
  <c r="O400" i="3"/>
  <c r="O401" i="3"/>
  <c r="O402" i="3"/>
  <c r="O403" i="3"/>
  <c r="O404" i="3"/>
  <c r="O405" i="3"/>
  <c r="O406" i="3"/>
  <c r="O407" i="3"/>
  <c r="O408" i="3"/>
  <c r="O409" i="3"/>
  <c r="O410" i="3"/>
  <c r="O411" i="3"/>
  <c r="O412" i="3"/>
  <c r="O413" i="3"/>
  <c r="O414" i="3"/>
  <c r="O415" i="3"/>
  <c r="O416" i="3"/>
  <c r="O417" i="3"/>
  <c r="O418" i="3"/>
  <c r="O419" i="3"/>
  <c r="O420" i="3"/>
  <c r="O421" i="3"/>
  <c r="O422" i="3"/>
  <c r="O423" i="3"/>
  <c r="O424" i="3"/>
  <c r="O425" i="3"/>
  <c r="O426" i="3"/>
  <c r="O427" i="3"/>
  <c r="O428" i="3"/>
  <c r="O429" i="3"/>
  <c r="O430" i="3"/>
  <c r="O431" i="3"/>
  <c r="O432" i="3"/>
  <c r="O433" i="3"/>
  <c r="O434" i="3"/>
  <c r="O435" i="3"/>
  <c r="O436" i="3"/>
  <c r="O437" i="3"/>
  <c r="O438" i="3"/>
  <c r="P3" i="3"/>
  <c r="S3" i="3" s="1"/>
  <c r="P7" i="3"/>
  <c r="S7" i="3" s="1"/>
  <c r="P8" i="3"/>
  <c r="S8" i="3" s="1"/>
  <c r="P9" i="3"/>
  <c r="S9" i="3" s="1"/>
  <c r="P10" i="3"/>
  <c r="S10" i="3" s="1"/>
  <c r="P11" i="3"/>
  <c r="S11" i="3" s="1"/>
  <c r="P12" i="3"/>
  <c r="S12" i="3" s="1"/>
  <c r="P13" i="3"/>
  <c r="S13" i="3" s="1"/>
  <c r="P14" i="3"/>
  <c r="S14" i="3" s="1"/>
  <c r="P15" i="3"/>
  <c r="S15" i="3" s="1"/>
  <c r="P16" i="3"/>
  <c r="S16" i="3" s="1"/>
  <c r="P17" i="3"/>
  <c r="S17" i="3" s="1"/>
  <c r="P18" i="3"/>
  <c r="S18" i="3" s="1"/>
  <c r="P19" i="3"/>
  <c r="S19" i="3" s="1"/>
  <c r="P20" i="3"/>
  <c r="S20" i="3" s="1"/>
  <c r="P21" i="3"/>
  <c r="S21" i="3" s="1"/>
  <c r="P22" i="3"/>
  <c r="S22" i="3" s="1"/>
  <c r="P23" i="3"/>
  <c r="S23" i="3" s="1"/>
  <c r="P24" i="3"/>
  <c r="S24" i="3" s="1"/>
  <c r="P25" i="3"/>
  <c r="S25" i="3" s="1"/>
  <c r="P26" i="3"/>
  <c r="S26" i="3" s="1"/>
  <c r="P27" i="3"/>
  <c r="S27" i="3" s="1"/>
  <c r="P28" i="3"/>
  <c r="S28" i="3" s="1"/>
  <c r="P29" i="3"/>
  <c r="S29" i="3" s="1"/>
  <c r="P30" i="3"/>
  <c r="S30" i="3" s="1"/>
  <c r="P31" i="3"/>
  <c r="S31" i="3" s="1"/>
  <c r="P32" i="3"/>
  <c r="S32" i="3" s="1"/>
  <c r="P33" i="3"/>
  <c r="S33" i="3" s="1"/>
  <c r="P34" i="3"/>
  <c r="S34" i="3" s="1"/>
  <c r="P35" i="3"/>
  <c r="S35" i="3" s="1"/>
  <c r="P36" i="3"/>
  <c r="S36" i="3" s="1"/>
  <c r="P37" i="3"/>
  <c r="S37" i="3" s="1"/>
  <c r="P38" i="3"/>
  <c r="S38" i="3" s="1"/>
  <c r="P39" i="3"/>
  <c r="S39" i="3" s="1"/>
  <c r="P40" i="3"/>
  <c r="S40" i="3" s="1"/>
  <c r="P41" i="3"/>
  <c r="S41" i="3" s="1"/>
  <c r="P42" i="3"/>
  <c r="S42" i="3" s="1"/>
  <c r="P43" i="3"/>
  <c r="S43" i="3" s="1"/>
  <c r="P44" i="3"/>
  <c r="S44" i="3" s="1"/>
  <c r="P45" i="3"/>
  <c r="S45" i="3" s="1"/>
  <c r="P46" i="3"/>
  <c r="S46" i="3" s="1"/>
  <c r="P47" i="3"/>
  <c r="S47" i="3" s="1"/>
  <c r="P48" i="3"/>
  <c r="S48" i="3" s="1"/>
  <c r="P49" i="3"/>
  <c r="S49" i="3" s="1"/>
  <c r="P50" i="3"/>
  <c r="S50" i="3" s="1"/>
  <c r="P51" i="3"/>
  <c r="S51" i="3" s="1"/>
  <c r="P52" i="3"/>
  <c r="S52" i="3" s="1"/>
  <c r="P53" i="3"/>
  <c r="S53" i="3" s="1"/>
  <c r="P54" i="3"/>
  <c r="S54" i="3" s="1"/>
  <c r="P55" i="3"/>
  <c r="S55" i="3" s="1"/>
  <c r="P56" i="3"/>
  <c r="S56" i="3" s="1"/>
  <c r="P57" i="3"/>
  <c r="S57" i="3" s="1"/>
  <c r="P59" i="3"/>
  <c r="S59" i="3" s="1"/>
  <c r="P60" i="3"/>
  <c r="S60" i="3" s="1"/>
  <c r="P61" i="3"/>
  <c r="S61" i="3" s="1"/>
  <c r="P62" i="3"/>
  <c r="S62" i="3" s="1"/>
  <c r="P63" i="3"/>
  <c r="S63" i="3" s="1"/>
  <c r="P64" i="3"/>
  <c r="S64" i="3" s="1"/>
  <c r="P65" i="3"/>
  <c r="S65" i="3" s="1"/>
  <c r="P66" i="3"/>
  <c r="S66" i="3" s="1"/>
  <c r="P67" i="3"/>
  <c r="S67" i="3" s="1"/>
  <c r="P68" i="3"/>
  <c r="S68" i="3" s="1"/>
  <c r="P69" i="3"/>
  <c r="S69" i="3" s="1"/>
  <c r="P70" i="3"/>
  <c r="S70" i="3" s="1"/>
  <c r="P71" i="3"/>
  <c r="S71" i="3" s="1"/>
  <c r="P72" i="3"/>
  <c r="S72" i="3" s="1"/>
  <c r="P73" i="3"/>
  <c r="S73" i="3" s="1"/>
  <c r="P74" i="3"/>
  <c r="S74" i="3" s="1"/>
  <c r="P75" i="3"/>
  <c r="S75" i="3" s="1"/>
  <c r="P76" i="3"/>
  <c r="S76" i="3" s="1"/>
  <c r="P77" i="3"/>
  <c r="S77" i="3" s="1"/>
  <c r="P78" i="3"/>
  <c r="S78" i="3" s="1"/>
  <c r="P79" i="3"/>
  <c r="S79" i="3" s="1"/>
  <c r="P80" i="3"/>
  <c r="S80" i="3" s="1"/>
  <c r="P81" i="3"/>
  <c r="S81" i="3" s="1"/>
  <c r="P82" i="3"/>
  <c r="S82" i="3" s="1"/>
  <c r="P83" i="3"/>
  <c r="S83" i="3" s="1"/>
  <c r="P84" i="3"/>
  <c r="S84" i="3" s="1"/>
  <c r="P85" i="3"/>
  <c r="S85" i="3" s="1"/>
  <c r="P86" i="3"/>
  <c r="S86" i="3" s="1"/>
  <c r="P87" i="3"/>
  <c r="S87" i="3" s="1"/>
  <c r="P88" i="3"/>
  <c r="S88" i="3" s="1"/>
  <c r="P89" i="3"/>
  <c r="S89" i="3" s="1"/>
  <c r="P90" i="3"/>
  <c r="S90" i="3" s="1"/>
  <c r="P91" i="3"/>
  <c r="S91" i="3" s="1"/>
  <c r="P92" i="3"/>
  <c r="S92" i="3" s="1"/>
  <c r="P93" i="3"/>
  <c r="S93" i="3" s="1"/>
  <c r="P94" i="3"/>
  <c r="S94" i="3" s="1"/>
  <c r="P95" i="3"/>
  <c r="S95" i="3" s="1"/>
  <c r="P96" i="3"/>
  <c r="S96" i="3" s="1"/>
  <c r="P97" i="3"/>
  <c r="S97" i="3" s="1"/>
  <c r="P98" i="3"/>
  <c r="S98" i="3" s="1"/>
  <c r="P99" i="3"/>
  <c r="S99" i="3" s="1"/>
  <c r="P100" i="3"/>
  <c r="S100" i="3" s="1"/>
  <c r="P101" i="3"/>
  <c r="S101" i="3" s="1"/>
  <c r="P102" i="3"/>
  <c r="S102" i="3" s="1"/>
  <c r="P103" i="3"/>
  <c r="S103" i="3" s="1"/>
  <c r="P104" i="3"/>
  <c r="S104" i="3" s="1"/>
  <c r="P105" i="3"/>
  <c r="S105" i="3" s="1"/>
  <c r="P106" i="3"/>
  <c r="S106" i="3" s="1"/>
  <c r="P107" i="3"/>
  <c r="S107" i="3" s="1"/>
  <c r="P108" i="3"/>
  <c r="S108" i="3" s="1"/>
  <c r="P109" i="3"/>
  <c r="S109" i="3" s="1"/>
  <c r="P110" i="3"/>
  <c r="S110" i="3" s="1"/>
  <c r="P111" i="3"/>
  <c r="S111" i="3" s="1"/>
  <c r="P112" i="3"/>
  <c r="S112" i="3" s="1"/>
  <c r="P113" i="3"/>
  <c r="S113" i="3" s="1"/>
  <c r="P114" i="3"/>
  <c r="S114" i="3" s="1"/>
  <c r="P115" i="3"/>
  <c r="S115" i="3" s="1"/>
  <c r="P116" i="3"/>
  <c r="S116" i="3" s="1"/>
  <c r="P117" i="3"/>
  <c r="S117" i="3" s="1"/>
  <c r="P118" i="3"/>
  <c r="S118" i="3" s="1"/>
  <c r="P119" i="3"/>
  <c r="S119" i="3" s="1"/>
  <c r="P120" i="3"/>
  <c r="S120" i="3" s="1"/>
  <c r="P121" i="3"/>
  <c r="S121" i="3" s="1"/>
  <c r="P122" i="3"/>
  <c r="S122" i="3" s="1"/>
  <c r="P123" i="3"/>
  <c r="S123" i="3" s="1"/>
  <c r="P124" i="3"/>
  <c r="S124" i="3" s="1"/>
  <c r="P125" i="3"/>
  <c r="S125" i="3" s="1"/>
  <c r="P126" i="3"/>
  <c r="S126" i="3" s="1"/>
  <c r="P127" i="3"/>
  <c r="S127" i="3" s="1"/>
  <c r="P128" i="3"/>
  <c r="S128" i="3" s="1"/>
  <c r="P130" i="3"/>
  <c r="S130" i="3" s="1"/>
  <c r="P131" i="3"/>
  <c r="S131" i="3" s="1"/>
  <c r="P132" i="3"/>
  <c r="S132" i="3" s="1"/>
  <c r="P133" i="3"/>
  <c r="S133" i="3" s="1"/>
  <c r="P134" i="3"/>
  <c r="S134" i="3" s="1"/>
  <c r="P135" i="3"/>
  <c r="S135" i="3" s="1"/>
  <c r="P136" i="3"/>
  <c r="S136" i="3" s="1"/>
  <c r="P137" i="3"/>
  <c r="S137" i="3" s="1"/>
  <c r="P138" i="3"/>
  <c r="S138" i="3" s="1"/>
  <c r="P139" i="3"/>
  <c r="S139" i="3" s="1"/>
  <c r="P140" i="3"/>
  <c r="S140" i="3" s="1"/>
  <c r="P141" i="3"/>
  <c r="S141" i="3" s="1"/>
  <c r="P142" i="3"/>
  <c r="S142" i="3" s="1"/>
  <c r="P143" i="3"/>
  <c r="S143" i="3" s="1"/>
  <c r="P144" i="3"/>
  <c r="S144" i="3" s="1"/>
  <c r="P145" i="3"/>
  <c r="S145" i="3" s="1"/>
  <c r="P146" i="3"/>
  <c r="S146" i="3" s="1"/>
  <c r="P147" i="3"/>
  <c r="S147" i="3" s="1"/>
  <c r="P148" i="3"/>
  <c r="S148" i="3" s="1"/>
  <c r="P149" i="3"/>
  <c r="S149" i="3" s="1"/>
  <c r="P150" i="3"/>
  <c r="S150" i="3" s="1"/>
  <c r="P151" i="3"/>
  <c r="S151" i="3" s="1"/>
  <c r="P152" i="3"/>
  <c r="S152" i="3" s="1"/>
  <c r="P153" i="3"/>
  <c r="S153" i="3" s="1"/>
  <c r="P154" i="3"/>
  <c r="S154" i="3" s="1"/>
  <c r="P155" i="3"/>
  <c r="S155" i="3" s="1"/>
  <c r="P156" i="3"/>
  <c r="S156" i="3" s="1"/>
  <c r="P157" i="3"/>
  <c r="S157" i="3" s="1"/>
  <c r="P158" i="3"/>
  <c r="S158" i="3" s="1"/>
  <c r="P159" i="3"/>
  <c r="S159" i="3" s="1"/>
  <c r="P160" i="3"/>
  <c r="S160" i="3" s="1"/>
  <c r="P161" i="3"/>
  <c r="S161" i="3" s="1"/>
  <c r="P162" i="3"/>
  <c r="S162" i="3" s="1"/>
  <c r="P163" i="3"/>
  <c r="S163" i="3" s="1"/>
  <c r="P164" i="3"/>
  <c r="S164" i="3" s="1"/>
  <c r="P165" i="3"/>
  <c r="S165" i="3" s="1"/>
  <c r="P166" i="3"/>
  <c r="S166" i="3" s="1"/>
  <c r="P167" i="3"/>
  <c r="S167" i="3" s="1"/>
  <c r="P168" i="3"/>
  <c r="S168" i="3" s="1"/>
  <c r="P169" i="3"/>
  <c r="S169" i="3" s="1"/>
  <c r="P170" i="3"/>
  <c r="S170" i="3" s="1"/>
  <c r="P171" i="3"/>
  <c r="S171" i="3" s="1"/>
  <c r="P172" i="3"/>
  <c r="S172" i="3" s="1"/>
  <c r="P173" i="3"/>
  <c r="S173" i="3" s="1"/>
  <c r="P174" i="3"/>
  <c r="S174" i="3" s="1"/>
  <c r="P175" i="3"/>
  <c r="S175" i="3" s="1"/>
  <c r="P176" i="3"/>
  <c r="S176" i="3" s="1"/>
  <c r="P177" i="3"/>
  <c r="S177" i="3" s="1"/>
  <c r="P178" i="3"/>
  <c r="S178" i="3" s="1"/>
  <c r="P179" i="3"/>
  <c r="S179" i="3" s="1"/>
  <c r="P180" i="3"/>
  <c r="S180" i="3" s="1"/>
  <c r="P181" i="3"/>
  <c r="S181" i="3" s="1"/>
  <c r="P182" i="3"/>
  <c r="S182" i="3" s="1"/>
  <c r="P183" i="3"/>
  <c r="S183" i="3" s="1"/>
  <c r="P184" i="3"/>
  <c r="S184" i="3" s="1"/>
  <c r="P185" i="3"/>
  <c r="S185" i="3" s="1"/>
  <c r="P186" i="3"/>
  <c r="S186" i="3" s="1"/>
  <c r="P187" i="3"/>
  <c r="S187" i="3" s="1"/>
  <c r="P188" i="3"/>
  <c r="S188" i="3" s="1"/>
  <c r="P189" i="3"/>
  <c r="S189" i="3" s="1"/>
  <c r="P190" i="3"/>
  <c r="S190" i="3" s="1"/>
  <c r="P191" i="3"/>
  <c r="S191" i="3" s="1"/>
  <c r="P192" i="3"/>
  <c r="S192" i="3" s="1"/>
  <c r="P193" i="3"/>
  <c r="S193" i="3" s="1"/>
  <c r="P194" i="3"/>
  <c r="S194" i="3" s="1"/>
  <c r="P195" i="3"/>
  <c r="S195" i="3" s="1"/>
  <c r="P196" i="3"/>
  <c r="S196" i="3" s="1"/>
  <c r="P197" i="3"/>
  <c r="S197" i="3" s="1"/>
  <c r="P198" i="3"/>
  <c r="S198" i="3" s="1"/>
  <c r="P199" i="3"/>
  <c r="S199" i="3" s="1"/>
  <c r="P200" i="3"/>
  <c r="S200" i="3" s="1"/>
  <c r="P201" i="3"/>
  <c r="S201" i="3" s="1"/>
  <c r="P202" i="3"/>
  <c r="S202" i="3" s="1"/>
  <c r="P203" i="3"/>
  <c r="S203" i="3" s="1"/>
  <c r="P204" i="3"/>
  <c r="S204" i="3" s="1"/>
  <c r="P205" i="3"/>
  <c r="S205" i="3" s="1"/>
  <c r="P206" i="3"/>
  <c r="S206" i="3" s="1"/>
  <c r="P207" i="3"/>
  <c r="S207" i="3" s="1"/>
  <c r="P208" i="3"/>
  <c r="S208" i="3" s="1"/>
  <c r="P209" i="3"/>
  <c r="S209" i="3" s="1"/>
  <c r="P210" i="3"/>
  <c r="S210" i="3" s="1"/>
  <c r="P211" i="3"/>
  <c r="S211" i="3" s="1"/>
  <c r="P212" i="3"/>
  <c r="S212" i="3" s="1"/>
  <c r="P213" i="3"/>
  <c r="S213" i="3" s="1"/>
  <c r="P214" i="3"/>
  <c r="S214" i="3" s="1"/>
  <c r="P215" i="3"/>
  <c r="S215" i="3" s="1"/>
  <c r="P216" i="3"/>
  <c r="S216" i="3" s="1"/>
  <c r="P217" i="3"/>
  <c r="S217" i="3" s="1"/>
  <c r="P218" i="3"/>
  <c r="S218" i="3" s="1"/>
  <c r="P219" i="3"/>
  <c r="S219" i="3" s="1"/>
  <c r="P220" i="3"/>
  <c r="S220" i="3" s="1"/>
  <c r="P221" i="3"/>
  <c r="S221" i="3" s="1"/>
  <c r="P222" i="3"/>
  <c r="S222" i="3" s="1"/>
  <c r="P223" i="3"/>
  <c r="S223" i="3" s="1"/>
  <c r="P224" i="3"/>
  <c r="S224" i="3" s="1"/>
  <c r="P225" i="3"/>
  <c r="S225" i="3" s="1"/>
  <c r="P226" i="3"/>
  <c r="S226" i="3" s="1"/>
  <c r="P227" i="3"/>
  <c r="S227" i="3" s="1"/>
  <c r="P228" i="3"/>
  <c r="S228" i="3" s="1"/>
  <c r="P229" i="3"/>
  <c r="S229" i="3" s="1"/>
  <c r="P230" i="3"/>
  <c r="S230" i="3" s="1"/>
  <c r="P231" i="3"/>
  <c r="S231" i="3" s="1"/>
  <c r="P232" i="3"/>
  <c r="S232" i="3" s="1"/>
  <c r="P233" i="3"/>
  <c r="S233" i="3" s="1"/>
  <c r="P234" i="3"/>
  <c r="S234" i="3" s="1"/>
  <c r="P235" i="3"/>
  <c r="S235" i="3" s="1"/>
  <c r="P236" i="3"/>
  <c r="S236" i="3" s="1"/>
  <c r="P237" i="3"/>
  <c r="S237" i="3" s="1"/>
  <c r="P238" i="3"/>
  <c r="S238" i="3" s="1"/>
  <c r="P239" i="3"/>
  <c r="S239" i="3" s="1"/>
  <c r="P240" i="3"/>
  <c r="S240" i="3" s="1"/>
  <c r="P241" i="3"/>
  <c r="S241" i="3" s="1"/>
  <c r="P242" i="3"/>
  <c r="S242" i="3" s="1"/>
  <c r="P243" i="3"/>
  <c r="S243" i="3" s="1"/>
  <c r="P244" i="3"/>
  <c r="S244" i="3" s="1"/>
  <c r="P245" i="3"/>
  <c r="S245" i="3" s="1"/>
  <c r="P246" i="3"/>
  <c r="S246" i="3" s="1"/>
  <c r="P247" i="3"/>
  <c r="S247" i="3" s="1"/>
  <c r="P248" i="3"/>
  <c r="S248" i="3" s="1"/>
  <c r="P249" i="3"/>
  <c r="S249" i="3" s="1"/>
  <c r="P250" i="3"/>
  <c r="S250" i="3" s="1"/>
  <c r="P251" i="3"/>
  <c r="S251" i="3" s="1"/>
  <c r="P252" i="3"/>
  <c r="S252" i="3" s="1"/>
  <c r="P253" i="3"/>
  <c r="S253" i="3" s="1"/>
  <c r="P254" i="3"/>
  <c r="S254" i="3" s="1"/>
  <c r="P255" i="3"/>
  <c r="S255" i="3" s="1"/>
  <c r="P256" i="3"/>
  <c r="S256" i="3" s="1"/>
  <c r="P257" i="3"/>
  <c r="S257" i="3" s="1"/>
  <c r="P258" i="3"/>
  <c r="S258" i="3" s="1"/>
  <c r="P259" i="3"/>
  <c r="S259" i="3" s="1"/>
  <c r="P260" i="3"/>
  <c r="S260" i="3" s="1"/>
  <c r="P261" i="3"/>
  <c r="S261" i="3" s="1"/>
  <c r="P262" i="3"/>
  <c r="S262" i="3" s="1"/>
  <c r="P263" i="3"/>
  <c r="S263" i="3" s="1"/>
  <c r="P264" i="3"/>
  <c r="S264" i="3" s="1"/>
  <c r="P265" i="3"/>
  <c r="S265" i="3" s="1"/>
  <c r="P266" i="3"/>
  <c r="S266" i="3" s="1"/>
  <c r="P267" i="3"/>
  <c r="S267" i="3" s="1"/>
  <c r="P268" i="3"/>
  <c r="S268" i="3" s="1"/>
  <c r="P269" i="3"/>
  <c r="S269" i="3" s="1"/>
  <c r="P270" i="3"/>
  <c r="S270" i="3" s="1"/>
  <c r="P271" i="3"/>
  <c r="S271" i="3" s="1"/>
  <c r="P272" i="3"/>
  <c r="S272" i="3" s="1"/>
  <c r="P273" i="3"/>
  <c r="S273" i="3" s="1"/>
  <c r="P274" i="3"/>
  <c r="S274" i="3" s="1"/>
  <c r="P275" i="3"/>
  <c r="S275" i="3" s="1"/>
  <c r="P276" i="3"/>
  <c r="S276" i="3" s="1"/>
  <c r="P277" i="3"/>
  <c r="S277" i="3" s="1"/>
  <c r="P278" i="3"/>
  <c r="S278" i="3" s="1"/>
  <c r="P279" i="3"/>
  <c r="S279" i="3" s="1"/>
  <c r="P280" i="3"/>
  <c r="S280" i="3" s="1"/>
  <c r="P281" i="3"/>
  <c r="S281" i="3" s="1"/>
  <c r="P282" i="3"/>
  <c r="S282" i="3" s="1"/>
  <c r="P283" i="3"/>
  <c r="S283" i="3" s="1"/>
  <c r="P284" i="3"/>
  <c r="S284" i="3" s="1"/>
  <c r="P285" i="3"/>
  <c r="S285" i="3" s="1"/>
  <c r="P286" i="3"/>
  <c r="S286" i="3" s="1"/>
  <c r="P287" i="3"/>
  <c r="S287" i="3" s="1"/>
  <c r="P288" i="3"/>
  <c r="S288" i="3" s="1"/>
  <c r="P289" i="3"/>
  <c r="S289" i="3" s="1"/>
  <c r="P290" i="3"/>
  <c r="S290" i="3" s="1"/>
  <c r="P291" i="3"/>
  <c r="S291" i="3" s="1"/>
  <c r="P292" i="3"/>
  <c r="S292" i="3" s="1"/>
  <c r="P293" i="3"/>
  <c r="S293" i="3" s="1"/>
  <c r="P294" i="3"/>
  <c r="S294" i="3" s="1"/>
  <c r="P295" i="3"/>
  <c r="S295" i="3" s="1"/>
  <c r="P296" i="3"/>
  <c r="S296" i="3" s="1"/>
  <c r="P297" i="3"/>
  <c r="S297" i="3" s="1"/>
  <c r="P298" i="3"/>
  <c r="S298" i="3" s="1"/>
  <c r="P299" i="3"/>
  <c r="S299" i="3" s="1"/>
  <c r="P300" i="3"/>
  <c r="S300" i="3" s="1"/>
  <c r="P301" i="3"/>
  <c r="S301" i="3" s="1"/>
  <c r="P302" i="3"/>
  <c r="S302" i="3" s="1"/>
  <c r="P303" i="3"/>
  <c r="S303" i="3" s="1"/>
  <c r="P304" i="3"/>
  <c r="S304" i="3" s="1"/>
  <c r="P305" i="3"/>
  <c r="S305" i="3" s="1"/>
  <c r="P306" i="3"/>
  <c r="S306" i="3" s="1"/>
  <c r="P307" i="3"/>
  <c r="S307" i="3" s="1"/>
  <c r="P308" i="3"/>
  <c r="S308" i="3" s="1"/>
  <c r="P309" i="3"/>
  <c r="S309" i="3" s="1"/>
  <c r="P310" i="3"/>
  <c r="S310" i="3" s="1"/>
  <c r="P311" i="3"/>
  <c r="S311" i="3" s="1"/>
  <c r="P312" i="3"/>
  <c r="S312" i="3" s="1"/>
  <c r="P313" i="3"/>
  <c r="S313" i="3" s="1"/>
  <c r="P314" i="3"/>
  <c r="S314" i="3" s="1"/>
  <c r="P315" i="3"/>
  <c r="S315" i="3" s="1"/>
  <c r="P316" i="3"/>
  <c r="S316" i="3" s="1"/>
  <c r="P317" i="3"/>
  <c r="S317" i="3" s="1"/>
  <c r="P318" i="3"/>
  <c r="S318" i="3" s="1"/>
  <c r="P319" i="3"/>
  <c r="S319" i="3" s="1"/>
  <c r="P320" i="3"/>
  <c r="S320" i="3" s="1"/>
  <c r="P321" i="3"/>
  <c r="S321" i="3" s="1"/>
  <c r="P322" i="3"/>
  <c r="S322" i="3" s="1"/>
  <c r="P323" i="3"/>
  <c r="S323" i="3" s="1"/>
  <c r="P324" i="3"/>
  <c r="S324" i="3" s="1"/>
  <c r="P325" i="3"/>
  <c r="S325" i="3" s="1"/>
  <c r="P326" i="3"/>
  <c r="S326" i="3" s="1"/>
  <c r="P327" i="3"/>
  <c r="S327" i="3" s="1"/>
  <c r="P328" i="3"/>
  <c r="S328" i="3" s="1"/>
  <c r="P329" i="3"/>
  <c r="S329" i="3" s="1"/>
  <c r="P330" i="3"/>
  <c r="S330" i="3" s="1"/>
  <c r="P331" i="3"/>
  <c r="S331" i="3" s="1"/>
  <c r="P332" i="3"/>
  <c r="S332" i="3" s="1"/>
  <c r="P333" i="3"/>
  <c r="S333" i="3" s="1"/>
  <c r="P334" i="3"/>
  <c r="S334" i="3" s="1"/>
  <c r="P335" i="3"/>
  <c r="S335" i="3" s="1"/>
  <c r="P336" i="3"/>
  <c r="S336" i="3" s="1"/>
  <c r="P337" i="3"/>
  <c r="S337" i="3" s="1"/>
  <c r="P338" i="3"/>
  <c r="S338" i="3" s="1"/>
  <c r="P339" i="3"/>
  <c r="S339" i="3" s="1"/>
  <c r="P340" i="3"/>
  <c r="S340" i="3" s="1"/>
  <c r="P341" i="3"/>
  <c r="S341" i="3" s="1"/>
  <c r="P342" i="3"/>
  <c r="S342" i="3" s="1"/>
  <c r="P343" i="3"/>
  <c r="S343" i="3" s="1"/>
  <c r="P344" i="3"/>
  <c r="S344" i="3" s="1"/>
  <c r="P345" i="3"/>
  <c r="S345" i="3" s="1"/>
  <c r="P346" i="3"/>
  <c r="S346" i="3" s="1"/>
  <c r="P347" i="3"/>
  <c r="S347" i="3" s="1"/>
  <c r="P348" i="3"/>
  <c r="S348" i="3" s="1"/>
  <c r="P349" i="3"/>
  <c r="S349" i="3" s="1"/>
  <c r="P350" i="3"/>
  <c r="S350" i="3" s="1"/>
  <c r="P351" i="3"/>
  <c r="S351" i="3" s="1"/>
  <c r="P352" i="3"/>
  <c r="S352" i="3" s="1"/>
  <c r="P353" i="3"/>
  <c r="S353" i="3" s="1"/>
  <c r="P354" i="3"/>
  <c r="S354" i="3" s="1"/>
  <c r="P355" i="3"/>
  <c r="S355" i="3" s="1"/>
  <c r="P356" i="3"/>
  <c r="S356" i="3" s="1"/>
  <c r="P357" i="3"/>
  <c r="S357" i="3" s="1"/>
  <c r="P358" i="3"/>
  <c r="S358" i="3" s="1"/>
  <c r="P359" i="3"/>
  <c r="S359" i="3" s="1"/>
  <c r="P360" i="3"/>
  <c r="S360" i="3" s="1"/>
  <c r="P361" i="3"/>
  <c r="S361" i="3" s="1"/>
  <c r="P362" i="3"/>
  <c r="S362" i="3" s="1"/>
  <c r="P363" i="3"/>
  <c r="S363" i="3" s="1"/>
  <c r="P364" i="3"/>
  <c r="S364" i="3" s="1"/>
  <c r="P365" i="3"/>
  <c r="S365" i="3" s="1"/>
  <c r="P366" i="3"/>
  <c r="S366" i="3" s="1"/>
  <c r="P367" i="3"/>
  <c r="S367" i="3" s="1"/>
  <c r="P368" i="3"/>
  <c r="S368" i="3" s="1"/>
  <c r="P369" i="3"/>
  <c r="S369" i="3" s="1"/>
  <c r="P370" i="3"/>
  <c r="S370" i="3" s="1"/>
  <c r="P371" i="3"/>
  <c r="S371" i="3" s="1"/>
  <c r="P372" i="3"/>
  <c r="S372" i="3" s="1"/>
  <c r="P373" i="3"/>
  <c r="S373" i="3" s="1"/>
  <c r="P374" i="3"/>
  <c r="S374" i="3" s="1"/>
  <c r="P375" i="3"/>
  <c r="S375" i="3" s="1"/>
  <c r="P376" i="3"/>
  <c r="S376" i="3" s="1"/>
  <c r="P377" i="3"/>
  <c r="S377" i="3" s="1"/>
  <c r="P378" i="3"/>
  <c r="S378" i="3" s="1"/>
  <c r="P379" i="3"/>
  <c r="S379" i="3" s="1"/>
  <c r="P380" i="3"/>
  <c r="S380" i="3" s="1"/>
  <c r="P381" i="3"/>
  <c r="S381" i="3" s="1"/>
  <c r="P382" i="3"/>
  <c r="S382" i="3" s="1"/>
  <c r="P383" i="3"/>
  <c r="S383" i="3" s="1"/>
  <c r="P384" i="3"/>
  <c r="S384" i="3" s="1"/>
  <c r="P385" i="3"/>
  <c r="S385" i="3" s="1"/>
  <c r="P386" i="3"/>
  <c r="S386" i="3" s="1"/>
  <c r="P387" i="3"/>
  <c r="S387" i="3" s="1"/>
  <c r="P388" i="3"/>
  <c r="S388" i="3" s="1"/>
  <c r="P389" i="3"/>
  <c r="S389" i="3" s="1"/>
  <c r="P390" i="3"/>
  <c r="S390" i="3" s="1"/>
  <c r="P391" i="3"/>
  <c r="S391" i="3" s="1"/>
  <c r="P392" i="3"/>
  <c r="S392" i="3" s="1"/>
  <c r="P393" i="3"/>
  <c r="S393" i="3" s="1"/>
  <c r="P394" i="3"/>
  <c r="S394" i="3" s="1"/>
  <c r="P395" i="3"/>
  <c r="S395" i="3" s="1"/>
  <c r="P396" i="3"/>
  <c r="S396" i="3" s="1"/>
  <c r="P397" i="3"/>
  <c r="S397" i="3" s="1"/>
  <c r="P398" i="3"/>
  <c r="S398" i="3" s="1"/>
  <c r="P399" i="3"/>
  <c r="S399" i="3" s="1"/>
  <c r="P400" i="3"/>
  <c r="S400" i="3" s="1"/>
  <c r="P401" i="3"/>
  <c r="S401" i="3" s="1"/>
  <c r="P402" i="3"/>
  <c r="S402" i="3" s="1"/>
  <c r="P403" i="3"/>
  <c r="S403" i="3" s="1"/>
  <c r="P404" i="3"/>
  <c r="S404" i="3" s="1"/>
  <c r="P405" i="3"/>
  <c r="S405" i="3" s="1"/>
  <c r="P406" i="3"/>
  <c r="S406" i="3" s="1"/>
  <c r="P407" i="3"/>
  <c r="S407" i="3" s="1"/>
  <c r="P408" i="3"/>
  <c r="S408" i="3" s="1"/>
  <c r="P409" i="3"/>
  <c r="S409" i="3" s="1"/>
  <c r="P410" i="3"/>
  <c r="S410" i="3" s="1"/>
  <c r="P411" i="3"/>
  <c r="S411" i="3" s="1"/>
  <c r="P412" i="3"/>
  <c r="S412" i="3" s="1"/>
  <c r="P413" i="3"/>
  <c r="S413" i="3" s="1"/>
  <c r="P414" i="3"/>
  <c r="S414" i="3" s="1"/>
  <c r="P415" i="3"/>
  <c r="S415" i="3" s="1"/>
  <c r="P416" i="3"/>
  <c r="S416" i="3" s="1"/>
  <c r="P417" i="3"/>
  <c r="S417" i="3" s="1"/>
  <c r="P418" i="3"/>
  <c r="S418" i="3" s="1"/>
  <c r="P419" i="3"/>
  <c r="S419" i="3" s="1"/>
  <c r="P420" i="3"/>
  <c r="S420" i="3" s="1"/>
  <c r="P421" i="3"/>
  <c r="S421" i="3" s="1"/>
  <c r="P422" i="3"/>
  <c r="S422" i="3" s="1"/>
  <c r="P423" i="3"/>
  <c r="S423" i="3" s="1"/>
  <c r="P424" i="3"/>
  <c r="S424" i="3" s="1"/>
  <c r="P425" i="3"/>
  <c r="S425" i="3" s="1"/>
  <c r="P426" i="3"/>
  <c r="S426" i="3" s="1"/>
  <c r="P427" i="3"/>
  <c r="S427" i="3" s="1"/>
  <c r="P428" i="3"/>
  <c r="S428" i="3" s="1"/>
  <c r="P429" i="3"/>
  <c r="S429" i="3" s="1"/>
  <c r="P430" i="3"/>
  <c r="S430" i="3" s="1"/>
  <c r="P431" i="3"/>
  <c r="S431" i="3" s="1"/>
  <c r="P432" i="3"/>
  <c r="S432" i="3" s="1"/>
  <c r="P433" i="3"/>
  <c r="S433" i="3" s="1"/>
  <c r="P434" i="3"/>
  <c r="S434" i="3" s="1"/>
  <c r="P435" i="3"/>
  <c r="S435" i="3" s="1"/>
  <c r="P436" i="3"/>
  <c r="S436" i="3" s="1"/>
  <c r="P437" i="3"/>
  <c r="S437" i="3" s="1"/>
  <c r="P438" i="3"/>
  <c r="S438" i="3" s="1"/>
  <c r="P439" i="3"/>
  <c r="S439" i="3" s="1"/>
  <c r="Q3" i="3"/>
  <c r="R3" i="3" s="1"/>
  <c r="Q4" i="3"/>
  <c r="R4" i="3" s="1"/>
  <c r="Q5" i="3"/>
  <c r="R5" i="3" s="1"/>
  <c r="Q6" i="3"/>
  <c r="R6" i="3" s="1"/>
  <c r="Q7" i="3"/>
  <c r="R7" i="3" s="1"/>
  <c r="Q8" i="3"/>
  <c r="R8" i="3" s="1"/>
  <c r="Q9" i="3"/>
  <c r="R9" i="3" s="1"/>
  <c r="Q10" i="3"/>
  <c r="R10" i="3" s="1"/>
  <c r="Q11" i="3"/>
  <c r="R11" i="3" s="1"/>
  <c r="Q12" i="3"/>
  <c r="R12" i="3" s="1"/>
  <c r="Q13" i="3"/>
  <c r="R13" i="3" s="1"/>
  <c r="Q14" i="3"/>
  <c r="R14" i="3" s="1"/>
  <c r="Q15" i="3"/>
  <c r="R15" i="3" s="1"/>
  <c r="Q16" i="3"/>
  <c r="R16" i="3" s="1"/>
  <c r="Q17" i="3"/>
  <c r="R17" i="3" s="1"/>
  <c r="Q18" i="3"/>
  <c r="R18" i="3" s="1"/>
  <c r="Q19" i="3"/>
  <c r="R19" i="3" s="1"/>
  <c r="Q20" i="3"/>
  <c r="R20" i="3" s="1"/>
  <c r="Q21" i="3"/>
  <c r="R21" i="3" s="1"/>
  <c r="Q22" i="3"/>
  <c r="R22" i="3" s="1"/>
  <c r="Q23" i="3"/>
  <c r="R23" i="3" s="1"/>
  <c r="Q24" i="3"/>
  <c r="R24" i="3" s="1"/>
  <c r="Q25" i="3"/>
  <c r="R25" i="3" s="1"/>
  <c r="Q26" i="3"/>
  <c r="R26" i="3" s="1"/>
  <c r="Q27" i="3"/>
  <c r="R27" i="3" s="1"/>
  <c r="Q28" i="3"/>
  <c r="R28" i="3" s="1"/>
  <c r="Q29" i="3"/>
  <c r="R29" i="3" s="1"/>
  <c r="Q30" i="3"/>
  <c r="R30" i="3" s="1"/>
  <c r="Q31" i="3"/>
  <c r="R31" i="3" s="1"/>
  <c r="Q32" i="3"/>
  <c r="R32" i="3" s="1"/>
  <c r="Q33" i="3"/>
  <c r="R33" i="3" s="1"/>
  <c r="Q34" i="3"/>
  <c r="R34" i="3" s="1"/>
  <c r="Q35" i="3"/>
  <c r="R35" i="3" s="1"/>
  <c r="Q36" i="3"/>
  <c r="R36" i="3" s="1"/>
  <c r="Q37" i="3"/>
  <c r="R37" i="3" s="1"/>
  <c r="Q38" i="3"/>
  <c r="R38" i="3" s="1"/>
  <c r="Q39" i="3"/>
  <c r="R39" i="3" s="1"/>
  <c r="Q40" i="3"/>
  <c r="R40" i="3" s="1"/>
  <c r="Q41" i="3"/>
  <c r="R41" i="3" s="1"/>
  <c r="Q42" i="3"/>
  <c r="R42" i="3" s="1"/>
  <c r="Q43" i="3"/>
  <c r="R43" i="3" s="1"/>
  <c r="Q44" i="3"/>
  <c r="R44" i="3" s="1"/>
  <c r="Q45" i="3"/>
  <c r="R45" i="3" s="1"/>
  <c r="Q46" i="3"/>
  <c r="R46" i="3" s="1"/>
  <c r="Q47" i="3"/>
  <c r="R47" i="3" s="1"/>
  <c r="Q48" i="3"/>
  <c r="R48" i="3" s="1"/>
  <c r="Q49" i="3"/>
  <c r="R49" i="3" s="1"/>
  <c r="Q50" i="3"/>
  <c r="R50" i="3" s="1"/>
  <c r="Q51" i="3"/>
  <c r="R51" i="3" s="1"/>
  <c r="Q52" i="3"/>
  <c r="R52" i="3" s="1"/>
  <c r="Q53" i="3"/>
  <c r="R53" i="3" s="1"/>
  <c r="Q54" i="3"/>
  <c r="R54" i="3" s="1"/>
  <c r="Q55" i="3"/>
  <c r="R55" i="3" s="1"/>
  <c r="Q56" i="3"/>
  <c r="R56" i="3" s="1"/>
  <c r="Q57" i="3"/>
  <c r="R57" i="3" s="1"/>
  <c r="Q59" i="3"/>
  <c r="R59" i="3" s="1"/>
  <c r="Q60" i="3"/>
  <c r="R60" i="3" s="1"/>
  <c r="Q61" i="3"/>
  <c r="R61" i="3" s="1"/>
  <c r="Q62" i="3"/>
  <c r="R62" i="3" s="1"/>
  <c r="Q63" i="3"/>
  <c r="R63" i="3" s="1"/>
  <c r="Q64" i="3"/>
  <c r="R64" i="3" s="1"/>
  <c r="Q65" i="3"/>
  <c r="R65" i="3" s="1"/>
  <c r="Q66" i="3"/>
  <c r="R66" i="3" s="1"/>
  <c r="Q67" i="3"/>
  <c r="R67" i="3" s="1"/>
  <c r="Q68" i="3"/>
  <c r="R68" i="3" s="1"/>
  <c r="Q69" i="3"/>
  <c r="R69" i="3" s="1"/>
  <c r="Q70" i="3"/>
  <c r="R70" i="3" s="1"/>
  <c r="Q71" i="3"/>
  <c r="R71" i="3" s="1"/>
  <c r="Q72" i="3"/>
  <c r="R72" i="3" s="1"/>
  <c r="Q73" i="3"/>
  <c r="R73" i="3" s="1"/>
  <c r="Q74" i="3"/>
  <c r="R74" i="3" s="1"/>
  <c r="Q75" i="3"/>
  <c r="R75" i="3" s="1"/>
  <c r="Q76" i="3"/>
  <c r="R76" i="3" s="1"/>
  <c r="Q77" i="3"/>
  <c r="R77" i="3" s="1"/>
  <c r="Q78" i="3"/>
  <c r="R78" i="3" s="1"/>
  <c r="Q79" i="3"/>
  <c r="R79" i="3" s="1"/>
  <c r="Q80" i="3"/>
  <c r="R80" i="3" s="1"/>
  <c r="Q81" i="3"/>
  <c r="R81" i="3" s="1"/>
  <c r="Q82" i="3"/>
  <c r="R82" i="3" s="1"/>
  <c r="Q83" i="3"/>
  <c r="R83" i="3" s="1"/>
  <c r="Q84" i="3"/>
  <c r="R84" i="3" s="1"/>
  <c r="Q85" i="3"/>
  <c r="R85" i="3" s="1"/>
  <c r="Q86" i="3"/>
  <c r="R86" i="3" s="1"/>
  <c r="Q87" i="3"/>
  <c r="R87" i="3" s="1"/>
  <c r="Q88" i="3"/>
  <c r="R88" i="3" s="1"/>
  <c r="Q89" i="3"/>
  <c r="R89" i="3" s="1"/>
  <c r="Q90" i="3"/>
  <c r="R90" i="3" s="1"/>
  <c r="Q91" i="3"/>
  <c r="R91" i="3" s="1"/>
  <c r="Q92" i="3"/>
  <c r="R92" i="3" s="1"/>
  <c r="Q93" i="3"/>
  <c r="R93" i="3" s="1"/>
  <c r="Q94" i="3"/>
  <c r="R94" i="3" s="1"/>
  <c r="Q95" i="3"/>
  <c r="R95" i="3" s="1"/>
  <c r="Q96" i="3"/>
  <c r="R96" i="3" s="1"/>
  <c r="Q97" i="3"/>
  <c r="R97" i="3" s="1"/>
  <c r="Q98" i="3"/>
  <c r="R98" i="3" s="1"/>
  <c r="Q99" i="3"/>
  <c r="R99" i="3" s="1"/>
  <c r="Q100" i="3"/>
  <c r="R100" i="3" s="1"/>
  <c r="Q101" i="3"/>
  <c r="R101" i="3" s="1"/>
  <c r="Q102" i="3"/>
  <c r="R102" i="3" s="1"/>
  <c r="Q103" i="3"/>
  <c r="R103" i="3" s="1"/>
  <c r="Q104" i="3"/>
  <c r="R104" i="3" s="1"/>
  <c r="Q105" i="3"/>
  <c r="R105" i="3" s="1"/>
  <c r="Q106" i="3"/>
  <c r="R106" i="3" s="1"/>
  <c r="Q107" i="3"/>
  <c r="R107" i="3" s="1"/>
  <c r="Q108" i="3"/>
  <c r="R108" i="3" s="1"/>
  <c r="Q109" i="3"/>
  <c r="R109" i="3" s="1"/>
  <c r="Q110" i="3"/>
  <c r="R110" i="3" s="1"/>
  <c r="Q111" i="3"/>
  <c r="R111" i="3" s="1"/>
  <c r="Q112" i="3"/>
  <c r="R112" i="3" s="1"/>
  <c r="Q113" i="3"/>
  <c r="R113" i="3" s="1"/>
  <c r="Q114" i="3"/>
  <c r="R114" i="3" s="1"/>
  <c r="Q115" i="3"/>
  <c r="R115" i="3" s="1"/>
  <c r="Q116" i="3"/>
  <c r="R116" i="3" s="1"/>
  <c r="Q117" i="3"/>
  <c r="R117" i="3" s="1"/>
  <c r="Q118" i="3"/>
  <c r="R118" i="3" s="1"/>
  <c r="Q119" i="3"/>
  <c r="R119" i="3" s="1"/>
  <c r="Q120" i="3"/>
  <c r="R120" i="3" s="1"/>
  <c r="Q121" i="3"/>
  <c r="R121" i="3" s="1"/>
  <c r="Q122" i="3"/>
  <c r="R122" i="3" s="1"/>
  <c r="Q123" i="3"/>
  <c r="R123" i="3" s="1"/>
  <c r="Q124" i="3"/>
  <c r="R124" i="3" s="1"/>
  <c r="Q125" i="3"/>
  <c r="R125" i="3" s="1"/>
  <c r="Q126" i="3"/>
  <c r="R126" i="3" s="1"/>
  <c r="Q127" i="3"/>
  <c r="R127" i="3" s="1"/>
  <c r="Q128" i="3"/>
  <c r="R128" i="3" s="1"/>
  <c r="Q130" i="3"/>
  <c r="R130" i="3" s="1"/>
  <c r="Q131" i="3"/>
  <c r="R131" i="3" s="1"/>
  <c r="Q132" i="3"/>
  <c r="R132" i="3" s="1"/>
  <c r="Q133" i="3"/>
  <c r="R133" i="3" s="1"/>
  <c r="Q134" i="3"/>
  <c r="R134" i="3" s="1"/>
  <c r="Q135" i="3"/>
  <c r="R135" i="3" s="1"/>
  <c r="Q136" i="3"/>
  <c r="R136" i="3" s="1"/>
  <c r="Q137" i="3"/>
  <c r="R137" i="3" s="1"/>
  <c r="Q138" i="3"/>
  <c r="R138" i="3" s="1"/>
  <c r="Q139" i="3"/>
  <c r="R139" i="3" s="1"/>
  <c r="Q140" i="3"/>
  <c r="R140" i="3" s="1"/>
  <c r="Q141" i="3"/>
  <c r="R141" i="3" s="1"/>
  <c r="Q142" i="3"/>
  <c r="R142" i="3" s="1"/>
  <c r="Q143" i="3"/>
  <c r="R143" i="3" s="1"/>
  <c r="Q144" i="3"/>
  <c r="R144" i="3" s="1"/>
  <c r="Q145" i="3"/>
  <c r="R145" i="3" s="1"/>
  <c r="Q146" i="3"/>
  <c r="R146" i="3" s="1"/>
  <c r="Q147" i="3"/>
  <c r="R147" i="3" s="1"/>
  <c r="Q148" i="3"/>
  <c r="R148" i="3" s="1"/>
  <c r="Q149" i="3"/>
  <c r="R149" i="3" s="1"/>
  <c r="Q150" i="3"/>
  <c r="R150" i="3" s="1"/>
  <c r="Q151" i="3"/>
  <c r="R151" i="3" s="1"/>
  <c r="Q152" i="3"/>
  <c r="R152" i="3" s="1"/>
  <c r="Q153" i="3"/>
  <c r="R153" i="3" s="1"/>
  <c r="Q154" i="3"/>
  <c r="R154" i="3" s="1"/>
  <c r="Q155" i="3"/>
  <c r="R155" i="3" s="1"/>
  <c r="Q156" i="3"/>
  <c r="R156" i="3" s="1"/>
  <c r="Q157" i="3"/>
  <c r="R157" i="3" s="1"/>
  <c r="Q158" i="3"/>
  <c r="R158" i="3" s="1"/>
  <c r="Q159" i="3"/>
  <c r="R159" i="3" s="1"/>
  <c r="Q160" i="3"/>
  <c r="R160" i="3" s="1"/>
  <c r="Q161" i="3"/>
  <c r="R161" i="3" s="1"/>
  <c r="Q162" i="3"/>
  <c r="R162" i="3" s="1"/>
  <c r="Q163" i="3"/>
  <c r="R163" i="3" s="1"/>
  <c r="Q164" i="3"/>
  <c r="R164" i="3" s="1"/>
  <c r="Q165" i="3"/>
  <c r="R165" i="3" s="1"/>
  <c r="Q166" i="3"/>
  <c r="R166" i="3" s="1"/>
  <c r="Q167" i="3"/>
  <c r="R167" i="3" s="1"/>
  <c r="Q168" i="3"/>
  <c r="R168" i="3" s="1"/>
  <c r="Q169" i="3"/>
  <c r="R169" i="3" s="1"/>
  <c r="Q170" i="3"/>
  <c r="R170" i="3" s="1"/>
  <c r="Q171" i="3"/>
  <c r="R171" i="3" s="1"/>
  <c r="Q172" i="3"/>
  <c r="R172" i="3" s="1"/>
  <c r="Q173" i="3"/>
  <c r="R173" i="3" s="1"/>
  <c r="Q174" i="3"/>
  <c r="R174" i="3" s="1"/>
  <c r="Q175" i="3"/>
  <c r="R175" i="3" s="1"/>
  <c r="Q176" i="3"/>
  <c r="R176" i="3" s="1"/>
  <c r="Q177" i="3"/>
  <c r="R177" i="3" s="1"/>
  <c r="Q178" i="3"/>
  <c r="R178" i="3" s="1"/>
  <c r="Q179" i="3"/>
  <c r="R179" i="3" s="1"/>
  <c r="Q180" i="3"/>
  <c r="R180" i="3" s="1"/>
  <c r="Q181" i="3"/>
  <c r="R181" i="3" s="1"/>
  <c r="Q182" i="3"/>
  <c r="R182" i="3" s="1"/>
  <c r="Q183" i="3"/>
  <c r="R183" i="3" s="1"/>
  <c r="Q184" i="3"/>
  <c r="R184" i="3" s="1"/>
  <c r="Q185" i="3"/>
  <c r="R185" i="3" s="1"/>
  <c r="Q186" i="3"/>
  <c r="R186" i="3" s="1"/>
  <c r="Q187" i="3"/>
  <c r="R187" i="3" s="1"/>
  <c r="Q188" i="3"/>
  <c r="R188" i="3" s="1"/>
  <c r="Q189" i="3"/>
  <c r="R189" i="3" s="1"/>
  <c r="Q190" i="3"/>
  <c r="R190" i="3" s="1"/>
  <c r="Q191" i="3"/>
  <c r="R191" i="3" s="1"/>
  <c r="Q192" i="3"/>
  <c r="R192" i="3" s="1"/>
  <c r="Q193" i="3"/>
  <c r="R193" i="3" s="1"/>
  <c r="Q194" i="3"/>
  <c r="R194" i="3" s="1"/>
  <c r="Q195" i="3"/>
  <c r="R195" i="3" s="1"/>
  <c r="Q196" i="3"/>
  <c r="R196" i="3" s="1"/>
  <c r="Q197" i="3"/>
  <c r="R197" i="3" s="1"/>
  <c r="Q198" i="3"/>
  <c r="R198" i="3" s="1"/>
  <c r="Q199" i="3"/>
  <c r="R199" i="3" s="1"/>
  <c r="Q200" i="3"/>
  <c r="R200" i="3" s="1"/>
  <c r="Q201" i="3"/>
  <c r="R201" i="3" s="1"/>
  <c r="Q202" i="3"/>
  <c r="R202" i="3" s="1"/>
  <c r="Q203" i="3"/>
  <c r="R203" i="3" s="1"/>
  <c r="Q204" i="3"/>
  <c r="R204" i="3" s="1"/>
  <c r="Q205" i="3"/>
  <c r="R205" i="3" s="1"/>
  <c r="Q206" i="3"/>
  <c r="R206" i="3" s="1"/>
  <c r="Q207" i="3"/>
  <c r="R207" i="3" s="1"/>
  <c r="Q208" i="3"/>
  <c r="R208" i="3" s="1"/>
  <c r="Q209" i="3"/>
  <c r="R209" i="3" s="1"/>
  <c r="Q210" i="3"/>
  <c r="R210" i="3" s="1"/>
  <c r="Q211" i="3"/>
  <c r="R211" i="3" s="1"/>
  <c r="Q212" i="3"/>
  <c r="R212" i="3" s="1"/>
  <c r="Q213" i="3"/>
  <c r="R213" i="3" s="1"/>
  <c r="Q214" i="3"/>
  <c r="R214" i="3" s="1"/>
  <c r="Q215" i="3"/>
  <c r="R215" i="3" s="1"/>
  <c r="Q216" i="3"/>
  <c r="R216" i="3" s="1"/>
  <c r="Q217" i="3"/>
  <c r="R217" i="3" s="1"/>
  <c r="Q218" i="3"/>
  <c r="R218" i="3" s="1"/>
  <c r="Q219" i="3"/>
  <c r="R219" i="3" s="1"/>
  <c r="Q220" i="3"/>
  <c r="R220" i="3" s="1"/>
  <c r="Q221" i="3"/>
  <c r="R221" i="3" s="1"/>
  <c r="Q222" i="3"/>
  <c r="R222" i="3" s="1"/>
  <c r="Q223" i="3"/>
  <c r="R223" i="3" s="1"/>
  <c r="Q224" i="3"/>
  <c r="R224" i="3" s="1"/>
  <c r="Q225" i="3"/>
  <c r="R225" i="3" s="1"/>
  <c r="Q226" i="3"/>
  <c r="R226" i="3" s="1"/>
  <c r="Q227" i="3"/>
  <c r="R227" i="3" s="1"/>
  <c r="Q228" i="3"/>
  <c r="R228" i="3" s="1"/>
  <c r="Q229" i="3"/>
  <c r="R229" i="3" s="1"/>
  <c r="Q230" i="3"/>
  <c r="R230" i="3" s="1"/>
  <c r="Q231" i="3"/>
  <c r="R231" i="3" s="1"/>
  <c r="Q232" i="3"/>
  <c r="R232" i="3" s="1"/>
  <c r="Q233" i="3"/>
  <c r="R233" i="3" s="1"/>
  <c r="Q234" i="3"/>
  <c r="R234" i="3" s="1"/>
  <c r="Q235" i="3"/>
  <c r="R235" i="3" s="1"/>
  <c r="Q236" i="3"/>
  <c r="R236" i="3" s="1"/>
  <c r="Q237" i="3"/>
  <c r="R237" i="3" s="1"/>
  <c r="Q238" i="3"/>
  <c r="R238" i="3" s="1"/>
  <c r="Q239" i="3"/>
  <c r="R239" i="3" s="1"/>
  <c r="Q240" i="3"/>
  <c r="R240" i="3" s="1"/>
  <c r="Q241" i="3"/>
  <c r="R241" i="3" s="1"/>
  <c r="Q242" i="3"/>
  <c r="R242" i="3" s="1"/>
  <c r="Q243" i="3"/>
  <c r="R243" i="3" s="1"/>
  <c r="Q244" i="3"/>
  <c r="R244" i="3" s="1"/>
  <c r="Q245" i="3"/>
  <c r="R245" i="3" s="1"/>
  <c r="Q246" i="3"/>
  <c r="R246" i="3" s="1"/>
  <c r="Q247" i="3"/>
  <c r="R247" i="3" s="1"/>
  <c r="Q248" i="3"/>
  <c r="R248" i="3" s="1"/>
  <c r="Q249" i="3"/>
  <c r="R249" i="3" s="1"/>
  <c r="Q250" i="3"/>
  <c r="R250" i="3" s="1"/>
  <c r="Q251" i="3"/>
  <c r="R251" i="3" s="1"/>
  <c r="Q252" i="3"/>
  <c r="R252" i="3" s="1"/>
  <c r="Q253" i="3"/>
  <c r="R253" i="3" s="1"/>
  <c r="Q254" i="3"/>
  <c r="R254" i="3" s="1"/>
  <c r="Q255" i="3"/>
  <c r="R255" i="3" s="1"/>
  <c r="Q256" i="3"/>
  <c r="R256" i="3" s="1"/>
  <c r="Q257" i="3"/>
  <c r="R257" i="3" s="1"/>
  <c r="Q258" i="3"/>
  <c r="R258" i="3" s="1"/>
  <c r="Q259" i="3"/>
  <c r="R259" i="3" s="1"/>
  <c r="Q260" i="3"/>
  <c r="R260" i="3" s="1"/>
  <c r="Q261" i="3"/>
  <c r="R261" i="3" s="1"/>
  <c r="Q262" i="3"/>
  <c r="R262" i="3" s="1"/>
  <c r="Q263" i="3"/>
  <c r="R263" i="3" s="1"/>
  <c r="Q264" i="3"/>
  <c r="R264" i="3" s="1"/>
  <c r="Q265" i="3"/>
  <c r="R265" i="3" s="1"/>
  <c r="Q266" i="3"/>
  <c r="R266" i="3" s="1"/>
  <c r="Q267" i="3"/>
  <c r="R267" i="3" s="1"/>
  <c r="Q268" i="3"/>
  <c r="R268" i="3" s="1"/>
  <c r="Q269" i="3"/>
  <c r="R269" i="3" s="1"/>
  <c r="Q270" i="3"/>
  <c r="R270" i="3" s="1"/>
  <c r="Q271" i="3"/>
  <c r="R271" i="3" s="1"/>
  <c r="Q272" i="3"/>
  <c r="R272" i="3" s="1"/>
  <c r="Q273" i="3"/>
  <c r="R273" i="3" s="1"/>
  <c r="Q274" i="3"/>
  <c r="R274" i="3" s="1"/>
  <c r="Q275" i="3"/>
  <c r="R275" i="3" s="1"/>
  <c r="Q276" i="3"/>
  <c r="R276" i="3" s="1"/>
  <c r="Q277" i="3"/>
  <c r="R277" i="3" s="1"/>
  <c r="Q278" i="3"/>
  <c r="R278" i="3" s="1"/>
  <c r="Q279" i="3"/>
  <c r="R279" i="3" s="1"/>
  <c r="Q280" i="3"/>
  <c r="R280" i="3" s="1"/>
  <c r="Q281" i="3"/>
  <c r="R281" i="3" s="1"/>
  <c r="Q282" i="3"/>
  <c r="R282" i="3" s="1"/>
  <c r="Q283" i="3"/>
  <c r="R283" i="3" s="1"/>
  <c r="Q284" i="3"/>
  <c r="R284" i="3" s="1"/>
  <c r="Q285" i="3"/>
  <c r="R285" i="3" s="1"/>
  <c r="Q286" i="3"/>
  <c r="R286" i="3" s="1"/>
  <c r="Q287" i="3"/>
  <c r="R287" i="3" s="1"/>
  <c r="Q288" i="3"/>
  <c r="R288" i="3" s="1"/>
  <c r="Q289" i="3"/>
  <c r="R289" i="3" s="1"/>
  <c r="Q290" i="3"/>
  <c r="R290" i="3" s="1"/>
  <c r="Q291" i="3"/>
  <c r="R291" i="3" s="1"/>
  <c r="Q292" i="3"/>
  <c r="R292" i="3" s="1"/>
  <c r="Q293" i="3"/>
  <c r="R293" i="3" s="1"/>
  <c r="Q294" i="3"/>
  <c r="R294" i="3" s="1"/>
  <c r="Q295" i="3"/>
  <c r="R295" i="3" s="1"/>
  <c r="Q296" i="3"/>
  <c r="R296" i="3" s="1"/>
  <c r="Q297" i="3"/>
  <c r="R297" i="3" s="1"/>
  <c r="Q298" i="3"/>
  <c r="R298" i="3" s="1"/>
  <c r="Q299" i="3"/>
  <c r="R299" i="3" s="1"/>
  <c r="Q300" i="3"/>
  <c r="R300" i="3" s="1"/>
  <c r="Q301" i="3"/>
  <c r="R301" i="3" s="1"/>
  <c r="Q302" i="3"/>
  <c r="R302" i="3" s="1"/>
  <c r="Q303" i="3"/>
  <c r="R303" i="3" s="1"/>
  <c r="Q304" i="3"/>
  <c r="R304" i="3" s="1"/>
  <c r="Q305" i="3"/>
  <c r="R305" i="3" s="1"/>
  <c r="Q306" i="3"/>
  <c r="R306" i="3" s="1"/>
  <c r="Q307" i="3"/>
  <c r="R307" i="3" s="1"/>
  <c r="Q308" i="3"/>
  <c r="R308" i="3" s="1"/>
  <c r="Q309" i="3"/>
  <c r="R309" i="3" s="1"/>
  <c r="Q310" i="3"/>
  <c r="R310" i="3" s="1"/>
  <c r="Q311" i="3"/>
  <c r="R311" i="3" s="1"/>
  <c r="Q312" i="3"/>
  <c r="R312" i="3" s="1"/>
  <c r="Q313" i="3"/>
  <c r="R313" i="3" s="1"/>
  <c r="Q314" i="3"/>
  <c r="R314" i="3" s="1"/>
  <c r="Q315" i="3"/>
  <c r="R315" i="3" s="1"/>
  <c r="Q316" i="3"/>
  <c r="R316" i="3" s="1"/>
  <c r="Q317" i="3"/>
  <c r="R317" i="3" s="1"/>
  <c r="Q318" i="3"/>
  <c r="R318" i="3" s="1"/>
  <c r="Q319" i="3"/>
  <c r="R319" i="3" s="1"/>
  <c r="Q320" i="3"/>
  <c r="R320" i="3" s="1"/>
  <c r="Q321" i="3"/>
  <c r="R321" i="3" s="1"/>
  <c r="Q322" i="3"/>
  <c r="R322" i="3" s="1"/>
  <c r="Q323" i="3"/>
  <c r="R323" i="3" s="1"/>
  <c r="Q324" i="3"/>
  <c r="R324" i="3" s="1"/>
  <c r="Q325" i="3"/>
  <c r="R325" i="3" s="1"/>
  <c r="Q326" i="3"/>
  <c r="R326" i="3" s="1"/>
  <c r="Q327" i="3"/>
  <c r="R327" i="3" s="1"/>
  <c r="Q328" i="3"/>
  <c r="R328" i="3" s="1"/>
  <c r="Q329" i="3"/>
  <c r="R329" i="3" s="1"/>
  <c r="Q330" i="3"/>
  <c r="R330" i="3" s="1"/>
  <c r="Q331" i="3"/>
  <c r="R331" i="3" s="1"/>
  <c r="Q332" i="3"/>
  <c r="R332" i="3" s="1"/>
  <c r="Q333" i="3"/>
  <c r="R333" i="3" s="1"/>
  <c r="Q334" i="3"/>
  <c r="R334" i="3" s="1"/>
  <c r="Q335" i="3"/>
  <c r="R335" i="3" s="1"/>
  <c r="Q336" i="3"/>
  <c r="R336" i="3" s="1"/>
  <c r="Q337" i="3"/>
  <c r="R337" i="3" s="1"/>
  <c r="Q338" i="3"/>
  <c r="R338" i="3" s="1"/>
  <c r="Q339" i="3"/>
  <c r="R339" i="3" s="1"/>
  <c r="Q340" i="3"/>
  <c r="R340" i="3" s="1"/>
  <c r="Q341" i="3"/>
  <c r="R341" i="3" s="1"/>
  <c r="Q342" i="3"/>
  <c r="R342" i="3" s="1"/>
  <c r="Q343" i="3"/>
  <c r="R343" i="3" s="1"/>
  <c r="Q344" i="3"/>
  <c r="R344" i="3" s="1"/>
  <c r="Q345" i="3"/>
  <c r="R345" i="3" s="1"/>
  <c r="Q346" i="3"/>
  <c r="R346" i="3" s="1"/>
  <c r="Q347" i="3"/>
  <c r="R347" i="3" s="1"/>
  <c r="Q348" i="3"/>
  <c r="R348" i="3" s="1"/>
  <c r="Q349" i="3"/>
  <c r="R349" i="3" s="1"/>
  <c r="Q350" i="3"/>
  <c r="R350" i="3" s="1"/>
  <c r="Q351" i="3"/>
  <c r="R351" i="3" s="1"/>
  <c r="Q352" i="3"/>
  <c r="R352" i="3" s="1"/>
  <c r="Q353" i="3"/>
  <c r="R353" i="3" s="1"/>
  <c r="Q354" i="3"/>
  <c r="R354" i="3" s="1"/>
  <c r="Q355" i="3"/>
  <c r="R355" i="3" s="1"/>
  <c r="Q356" i="3"/>
  <c r="R356" i="3" s="1"/>
  <c r="Q357" i="3"/>
  <c r="R357" i="3" s="1"/>
  <c r="Q358" i="3"/>
  <c r="R358" i="3" s="1"/>
  <c r="Q359" i="3"/>
  <c r="R359" i="3" s="1"/>
  <c r="Q360" i="3"/>
  <c r="R360" i="3" s="1"/>
  <c r="Q361" i="3"/>
  <c r="R361" i="3" s="1"/>
  <c r="Q362" i="3"/>
  <c r="R362" i="3" s="1"/>
  <c r="Q363" i="3"/>
  <c r="R363" i="3" s="1"/>
  <c r="Q364" i="3"/>
  <c r="R364" i="3" s="1"/>
  <c r="Q365" i="3"/>
  <c r="R365" i="3" s="1"/>
  <c r="Q366" i="3"/>
  <c r="R366" i="3" s="1"/>
  <c r="Q367" i="3"/>
  <c r="R367" i="3" s="1"/>
  <c r="Q368" i="3"/>
  <c r="R368" i="3" s="1"/>
  <c r="Q369" i="3"/>
  <c r="R369" i="3" s="1"/>
  <c r="Q370" i="3"/>
  <c r="R370" i="3" s="1"/>
  <c r="Q371" i="3"/>
  <c r="R371" i="3" s="1"/>
  <c r="Q372" i="3"/>
  <c r="R372" i="3" s="1"/>
  <c r="Q373" i="3"/>
  <c r="R373" i="3" s="1"/>
  <c r="Q374" i="3"/>
  <c r="R374" i="3" s="1"/>
  <c r="Q375" i="3"/>
  <c r="R375" i="3" s="1"/>
  <c r="Q376" i="3"/>
  <c r="R376" i="3" s="1"/>
  <c r="Q377" i="3"/>
  <c r="R377" i="3" s="1"/>
  <c r="Q378" i="3"/>
  <c r="R378" i="3" s="1"/>
  <c r="Q379" i="3"/>
  <c r="R379" i="3" s="1"/>
  <c r="Q380" i="3"/>
  <c r="R380" i="3" s="1"/>
  <c r="Q381" i="3"/>
  <c r="R381" i="3" s="1"/>
  <c r="Q382" i="3"/>
  <c r="R382" i="3" s="1"/>
  <c r="Q383" i="3"/>
  <c r="R383" i="3" s="1"/>
  <c r="Q384" i="3"/>
  <c r="R384" i="3" s="1"/>
  <c r="Q385" i="3"/>
  <c r="R385" i="3" s="1"/>
  <c r="Q386" i="3"/>
  <c r="R386" i="3" s="1"/>
  <c r="Q387" i="3"/>
  <c r="R387" i="3" s="1"/>
  <c r="Q388" i="3"/>
  <c r="R388" i="3" s="1"/>
  <c r="Q389" i="3"/>
  <c r="R389" i="3" s="1"/>
  <c r="Q390" i="3"/>
  <c r="R390" i="3" s="1"/>
  <c r="Q391" i="3"/>
  <c r="R391" i="3" s="1"/>
  <c r="Q392" i="3"/>
  <c r="R392" i="3" s="1"/>
  <c r="Q393" i="3"/>
  <c r="R393" i="3" s="1"/>
  <c r="Q394" i="3"/>
  <c r="R394" i="3" s="1"/>
  <c r="Q395" i="3"/>
  <c r="R395" i="3" s="1"/>
  <c r="Q396" i="3"/>
  <c r="R396" i="3" s="1"/>
  <c r="Q397" i="3"/>
  <c r="R397" i="3" s="1"/>
  <c r="Q398" i="3"/>
  <c r="R398" i="3" s="1"/>
  <c r="Q399" i="3"/>
  <c r="R399" i="3" s="1"/>
  <c r="Q400" i="3"/>
  <c r="R400" i="3" s="1"/>
  <c r="Q401" i="3"/>
  <c r="R401" i="3" s="1"/>
  <c r="Q402" i="3"/>
  <c r="R402" i="3" s="1"/>
  <c r="Q403" i="3"/>
  <c r="R403" i="3" s="1"/>
  <c r="Q404" i="3"/>
  <c r="R404" i="3" s="1"/>
  <c r="Q405" i="3"/>
  <c r="R405" i="3" s="1"/>
  <c r="Q406" i="3"/>
  <c r="R406" i="3" s="1"/>
  <c r="Q407" i="3"/>
  <c r="R407" i="3" s="1"/>
  <c r="Q408" i="3"/>
  <c r="R408" i="3" s="1"/>
  <c r="Q409" i="3"/>
  <c r="R409" i="3" s="1"/>
  <c r="Q410" i="3"/>
  <c r="R410" i="3" s="1"/>
  <c r="Q411" i="3"/>
  <c r="R411" i="3" s="1"/>
  <c r="Q412" i="3"/>
  <c r="R412" i="3" s="1"/>
  <c r="Q413" i="3"/>
  <c r="R413" i="3" s="1"/>
  <c r="Q414" i="3"/>
  <c r="R414" i="3" s="1"/>
  <c r="Q415" i="3"/>
  <c r="R415" i="3" s="1"/>
  <c r="Q416" i="3"/>
  <c r="R416" i="3" s="1"/>
  <c r="Q417" i="3"/>
  <c r="R417" i="3" s="1"/>
  <c r="Q418" i="3"/>
  <c r="R418" i="3" s="1"/>
  <c r="Q419" i="3"/>
  <c r="R419" i="3" s="1"/>
  <c r="Q420" i="3"/>
  <c r="R420" i="3" s="1"/>
  <c r="Q421" i="3"/>
  <c r="R421" i="3" s="1"/>
  <c r="Q422" i="3"/>
  <c r="R422" i="3" s="1"/>
  <c r="Q423" i="3"/>
  <c r="R423" i="3" s="1"/>
  <c r="Q424" i="3"/>
  <c r="R424" i="3" s="1"/>
  <c r="Q425" i="3"/>
  <c r="R425" i="3" s="1"/>
  <c r="Q426" i="3"/>
  <c r="R426" i="3" s="1"/>
  <c r="Q427" i="3"/>
  <c r="R427" i="3" s="1"/>
  <c r="Q428" i="3"/>
  <c r="R428" i="3" s="1"/>
  <c r="Q429" i="3"/>
  <c r="R429" i="3" s="1"/>
  <c r="Q430" i="3"/>
  <c r="R430" i="3" s="1"/>
  <c r="Q431" i="3"/>
  <c r="R431" i="3" s="1"/>
  <c r="Q432" i="3"/>
  <c r="R432" i="3" s="1"/>
  <c r="Q433" i="3"/>
  <c r="R433" i="3" s="1"/>
  <c r="Q434" i="3"/>
  <c r="R434" i="3" s="1"/>
  <c r="Q435" i="3"/>
  <c r="R435" i="3" s="1"/>
  <c r="Q436" i="3"/>
  <c r="R436" i="3" s="1"/>
  <c r="Q437" i="3"/>
  <c r="R437" i="3" s="1"/>
  <c r="Q438" i="3"/>
  <c r="R438" i="3" s="1"/>
  <c r="Q439" i="3"/>
  <c r="R439" i="3" s="1"/>
  <c r="V3" i="3"/>
  <c r="V4" i="3"/>
  <c r="V5" i="3"/>
  <c r="V6" i="3"/>
  <c r="V7" i="3"/>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V126" i="3"/>
  <c r="V127" i="3"/>
  <c r="V128" i="3"/>
  <c r="V130" i="3"/>
  <c r="V131" i="3"/>
  <c r="V132" i="3"/>
  <c r="V133" i="3"/>
  <c r="V134" i="3"/>
  <c r="V135" i="3"/>
  <c r="V136" i="3"/>
  <c r="V137" i="3"/>
  <c r="V138" i="3"/>
  <c r="V139" i="3"/>
  <c r="V140" i="3"/>
  <c r="V141" i="3"/>
  <c r="V142" i="3"/>
  <c r="V143" i="3"/>
  <c r="V144" i="3"/>
  <c r="V145" i="3"/>
  <c r="V146" i="3"/>
  <c r="V147" i="3"/>
  <c r="V148" i="3"/>
  <c r="V149" i="3"/>
  <c r="V150" i="3"/>
  <c r="V151" i="3"/>
  <c r="V152" i="3"/>
  <c r="V153" i="3"/>
  <c r="V154" i="3"/>
  <c r="V155" i="3"/>
  <c r="V156" i="3"/>
  <c r="V157" i="3"/>
  <c r="V158" i="3"/>
  <c r="V159" i="3"/>
  <c r="V160" i="3"/>
  <c r="V161" i="3"/>
  <c r="V162" i="3"/>
  <c r="V163" i="3"/>
  <c r="V164" i="3"/>
  <c r="V165" i="3"/>
  <c r="V166" i="3"/>
  <c r="V167" i="3"/>
  <c r="V168" i="3"/>
  <c r="V169" i="3"/>
  <c r="V170" i="3"/>
  <c r="V171" i="3"/>
  <c r="V172" i="3"/>
  <c r="V173" i="3"/>
  <c r="V174" i="3"/>
  <c r="V175" i="3"/>
  <c r="V176" i="3"/>
  <c r="V177" i="3"/>
  <c r="V178" i="3"/>
  <c r="V179" i="3"/>
  <c r="V180" i="3"/>
  <c r="V181" i="3"/>
  <c r="V182" i="3"/>
  <c r="V183" i="3"/>
  <c r="V184" i="3"/>
  <c r="V185" i="3"/>
  <c r="V186" i="3"/>
  <c r="V187" i="3"/>
  <c r="V188" i="3"/>
  <c r="V189" i="3"/>
  <c r="V190" i="3"/>
  <c r="V191" i="3"/>
  <c r="V192" i="3"/>
  <c r="V193" i="3"/>
  <c r="V194" i="3"/>
  <c r="V195" i="3"/>
  <c r="V196" i="3"/>
  <c r="V197" i="3"/>
  <c r="V198" i="3"/>
  <c r="V199" i="3"/>
  <c r="V200" i="3"/>
  <c r="V201" i="3"/>
  <c r="V202" i="3"/>
  <c r="V203" i="3"/>
  <c r="V204" i="3"/>
  <c r="V205" i="3"/>
  <c r="V206" i="3"/>
  <c r="V207" i="3"/>
  <c r="V208" i="3"/>
  <c r="V209" i="3"/>
  <c r="V210" i="3"/>
  <c r="V211" i="3"/>
  <c r="V212" i="3"/>
  <c r="V213" i="3"/>
  <c r="V214" i="3"/>
  <c r="V215" i="3"/>
  <c r="V216" i="3"/>
  <c r="V217" i="3"/>
  <c r="V218" i="3"/>
  <c r="V219" i="3"/>
  <c r="V220" i="3"/>
  <c r="V221" i="3"/>
  <c r="V222" i="3"/>
  <c r="V223" i="3"/>
  <c r="V224" i="3"/>
  <c r="V225" i="3"/>
  <c r="V226" i="3"/>
  <c r="V227" i="3"/>
  <c r="V228" i="3"/>
  <c r="V229" i="3"/>
  <c r="V230" i="3"/>
  <c r="V231" i="3"/>
  <c r="V232" i="3"/>
  <c r="V233" i="3"/>
  <c r="V234" i="3"/>
  <c r="V235" i="3"/>
  <c r="V236" i="3"/>
  <c r="V237" i="3"/>
  <c r="V238" i="3"/>
  <c r="V239" i="3"/>
  <c r="V240" i="3"/>
  <c r="V241" i="3"/>
  <c r="V242" i="3"/>
  <c r="V243" i="3"/>
  <c r="V244" i="3"/>
  <c r="V245" i="3"/>
  <c r="V246" i="3"/>
  <c r="V247" i="3"/>
  <c r="V248" i="3"/>
  <c r="V249" i="3"/>
  <c r="V250" i="3"/>
  <c r="V251" i="3"/>
  <c r="V252" i="3"/>
  <c r="V253" i="3"/>
  <c r="V254" i="3"/>
  <c r="V255" i="3"/>
  <c r="V256" i="3"/>
  <c r="V257" i="3"/>
  <c r="V258" i="3"/>
  <c r="V259" i="3"/>
  <c r="V260" i="3"/>
  <c r="V261" i="3"/>
  <c r="V262" i="3"/>
  <c r="V263" i="3"/>
  <c r="V264" i="3"/>
  <c r="V265" i="3"/>
  <c r="V266" i="3"/>
  <c r="V267" i="3"/>
  <c r="V268" i="3"/>
  <c r="V269" i="3"/>
  <c r="V270" i="3"/>
  <c r="V271" i="3"/>
  <c r="V272" i="3"/>
  <c r="V273" i="3"/>
  <c r="V274" i="3"/>
  <c r="V275" i="3"/>
  <c r="V276" i="3"/>
  <c r="V277" i="3"/>
  <c r="V278" i="3"/>
  <c r="V279" i="3"/>
  <c r="V280" i="3"/>
  <c r="V281" i="3"/>
  <c r="V282" i="3"/>
  <c r="V283" i="3"/>
  <c r="V284" i="3"/>
  <c r="V285" i="3"/>
  <c r="V286" i="3"/>
  <c r="V287" i="3"/>
  <c r="V288" i="3"/>
  <c r="V289" i="3"/>
  <c r="V290" i="3"/>
  <c r="V291" i="3"/>
  <c r="V292" i="3"/>
  <c r="V293" i="3"/>
  <c r="V294" i="3"/>
  <c r="V295" i="3"/>
  <c r="V296" i="3"/>
  <c r="V297" i="3"/>
  <c r="V298" i="3"/>
  <c r="V299" i="3"/>
  <c r="V300" i="3"/>
  <c r="V301" i="3"/>
  <c r="V302" i="3"/>
  <c r="V303" i="3"/>
  <c r="V304" i="3"/>
  <c r="V305" i="3"/>
  <c r="V306" i="3"/>
  <c r="V307" i="3"/>
  <c r="V308" i="3"/>
  <c r="V309" i="3"/>
  <c r="V310" i="3"/>
  <c r="V311" i="3"/>
  <c r="V312" i="3"/>
  <c r="V313" i="3"/>
  <c r="V314" i="3"/>
  <c r="V315" i="3"/>
  <c r="V316" i="3"/>
  <c r="V317" i="3"/>
  <c r="V318" i="3"/>
  <c r="V319" i="3"/>
  <c r="V320" i="3"/>
  <c r="V321" i="3"/>
  <c r="V322" i="3"/>
  <c r="V323" i="3"/>
  <c r="V324" i="3"/>
  <c r="V325" i="3"/>
  <c r="V326" i="3"/>
  <c r="V327" i="3"/>
  <c r="V328" i="3"/>
  <c r="V329" i="3"/>
  <c r="V330" i="3"/>
  <c r="V331" i="3"/>
  <c r="V332" i="3"/>
  <c r="V333" i="3"/>
  <c r="V334" i="3"/>
  <c r="V335" i="3"/>
  <c r="V336" i="3"/>
  <c r="V337" i="3"/>
  <c r="V338" i="3"/>
  <c r="V339" i="3"/>
  <c r="V340" i="3"/>
  <c r="V341" i="3"/>
  <c r="V342" i="3"/>
  <c r="V343" i="3"/>
  <c r="V344" i="3"/>
  <c r="V345" i="3"/>
  <c r="V346" i="3"/>
  <c r="V347" i="3"/>
  <c r="V348" i="3"/>
  <c r="V349" i="3"/>
  <c r="V350" i="3"/>
  <c r="V351" i="3"/>
  <c r="V352" i="3"/>
  <c r="V353" i="3"/>
  <c r="V354" i="3"/>
  <c r="V355" i="3"/>
  <c r="V356" i="3"/>
  <c r="V357" i="3"/>
  <c r="V358" i="3"/>
  <c r="V359" i="3"/>
  <c r="V360" i="3"/>
  <c r="V361" i="3"/>
  <c r="V362" i="3"/>
  <c r="V363" i="3"/>
  <c r="V364" i="3"/>
  <c r="V365" i="3"/>
  <c r="V366" i="3"/>
  <c r="V367" i="3"/>
  <c r="V368" i="3"/>
  <c r="V369" i="3"/>
  <c r="V370" i="3"/>
  <c r="V371" i="3"/>
  <c r="V372" i="3"/>
  <c r="V373" i="3"/>
  <c r="V374" i="3"/>
  <c r="V375" i="3"/>
  <c r="V376" i="3"/>
  <c r="V377" i="3"/>
  <c r="V378" i="3"/>
  <c r="V379" i="3"/>
  <c r="V380" i="3"/>
  <c r="V381" i="3"/>
  <c r="V382" i="3"/>
  <c r="V383" i="3"/>
  <c r="V384" i="3"/>
  <c r="V385" i="3"/>
  <c r="V386" i="3"/>
  <c r="V387" i="3"/>
  <c r="V388" i="3"/>
  <c r="V389" i="3"/>
  <c r="V390" i="3"/>
  <c r="V391" i="3"/>
  <c r="V392" i="3"/>
  <c r="V393" i="3"/>
  <c r="V394" i="3"/>
  <c r="V395" i="3"/>
  <c r="V396" i="3"/>
  <c r="V397" i="3"/>
  <c r="V398" i="3"/>
  <c r="V399" i="3"/>
  <c r="V400" i="3"/>
  <c r="V401" i="3"/>
  <c r="V402" i="3"/>
  <c r="V403" i="3"/>
  <c r="V404" i="3"/>
  <c r="V405" i="3"/>
  <c r="V407" i="3"/>
  <c r="V408" i="3"/>
  <c r="V409" i="3"/>
  <c r="V410" i="3"/>
  <c r="V411" i="3"/>
  <c r="V412" i="3"/>
  <c r="V413" i="3"/>
  <c r="V414" i="3"/>
  <c r="V415" i="3"/>
  <c r="V416" i="3"/>
  <c r="V417" i="3"/>
  <c r="V418" i="3"/>
  <c r="V419" i="3"/>
  <c r="V420" i="3"/>
  <c r="V421" i="3"/>
  <c r="V422" i="3"/>
  <c r="V423" i="3"/>
  <c r="V424" i="3"/>
  <c r="V425" i="3"/>
  <c r="V426" i="3"/>
  <c r="V427" i="3"/>
  <c r="V428" i="3"/>
  <c r="V429" i="3"/>
  <c r="V430" i="3"/>
  <c r="V431" i="3"/>
  <c r="V432" i="3"/>
  <c r="V433" i="3"/>
  <c r="V434" i="3"/>
  <c r="V435" i="3"/>
  <c r="V436" i="3"/>
  <c r="V437" i="3"/>
  <c r="V438" i="3"/>
  <c r="V2" i="3"/>
  <c r="W2" i="3"/>
  <c r="Z2" i="3" s="1"/>
  <c r="W3" i="3"/>
  <c r="Z3" i="3" s="1"/>
  <c r="W4" i="3"/>
  <c r="Z4" i="3" s="1"/>
  <c r="W5" i="3"/>
  <c r="Z5" i="3" s="1"/>
  <c r="W6" i="3"/>
  <c r="Z6" i="3" s="1"/>
  <c r="W7" i="3"/>
  <c r="Z7" i="3" s="1"/>
  <c r="W8" i="3"/>
  <c r="Z8" i="3" s="1"/>
  <c r="W9" i="3"/>
  <c r="Z9" i="3" s="1"/>
  <c r="W10" i="3"/>
  <c r="Z10" i="3" s="1"/>
  <c r="W11" i="3"/>
  <c r="Z11" i="3" s="1"/>
  <c r="W12" i="3"/>
  <c r="Z12" i="3" s="1"/>
  <c r="W13" i="3"/>
  <c r="Z13" i="3" s="1"/>
  <c r="W14" i="3"/>
  <c r="Z14" i="3" s="1"/>
  <c r="W15" i="3"/>
  <c r="Z15" i="3" s="1"/>
  <c r="W16" i="3"/>
  <c r="Z16" i="3" s="1"/>
  <c r="W17" i="3"/>
  <c r="Z17" i="3" s="1"/>
  <c r="W18" i="3"/>
  <c r="Z18" i="3" s="1"/>
  <c r="W19" i="3"/>
  <c r="Z19" i="3" s="1"/>
  <c r="W20" i="3"/>
  <c r="Z20" i="3" s="1"/>
  <c r="W21" i="3"/>
  <c r="Z21" i="3" s="1"/>
  <c r="W22" i="3"/>
  <c r="Z22" i="3" s="1"/>
  <c r="W23" i="3"/>
  <c r="Z23" i="3" s="1"/>
  <c r="W24" i="3"/>
  <c r="Z24" i="3" s="1"/>
  <c r="W25" i="3"/>
  <c r="Z25" i="3" s="1"/>
  <c r="W26" i="3"/>
  <c r="Z26" i="3" s="1"/>
  <c r="W27" i="3"/>
  <c r="Z27" i="3" s="1"/>
  <c r="W28" i="3"/>
  <c r="Z28" i="3" s="1"/>
  <c r="W29" i="3"/>
  <c r="Z29" i="3" s="1"/>
  <c r="W30" i="3"/>
  <c r="Z30" i="3" s="1"/>
  <c r="W31" i="3"/>
  <c r="Z31" i="3" s="1"/>
  <c r="W32" i="3"/>
  <c r="Z32" i="3" s="1"/>
  <c r="W33" i="3"/>
  <c r="Z33" i="3" s="1"/>
  <c r="W34" i="3"/>
  <c r="Z34" i="3" s="1"/>
  <c r="W35" i="3"/>
  <c r="Z35" i="3" s="1"/>
  <c r="W36" i="3"/>
  <c r="Z36" i="3" s="1"/>
  <c r="W37" i="3"/>
  <c r="Z37" i="3" s="1"/>
  <c r="W38" i="3"/>
  <c r="Z38" i="3" s="1"/>
  <c r="W39" i="3"/>
  <c r="Z39" i="3" s="1"/>
  <c r="W40" i="3"/>
  <c r="Z40" i="3" s="1"/>
  <c r="W41" i="3"/>
  <c r="Z41" i="3" s="1"/>
  <c r="W42" i="3"/>
  <c r="Z42" i="3" s="1"/>
  <c r="W43" i="3"/>
  <c r="Z43" i="3" s="1"/>
  <c r="W44" i="3"/>
  <c r="Z44" i="3" s="1"/>
  <c r="W45" i="3"/>
  <c r="Z45" i="3" s="1"/>
  <c r="W46" i="3"/>
  <c r="Z46" i="3" s="1"/>
  <c r="W47" i="3"/>
  <c r="Z47" i="3" s="1"/>
  <c r="W48" i="3"/>
  <c r="Z48" i="3" s="1"/>
  <c r="W49" i="3"/>
  <c r="Z49" i="3" s="1"/>
  <c r="W50" i="3"/>
  <c r="Z50" i="3" s="1"/>
  <c r="W51" i="3"/>
  <c r="Z51" i="3" s="1"/>
  <c r="W52" i="3"/>
  <c r="Z52" i="3" s="1"/>
  <c r="W53" i="3"/>
  <c r="Z53" i="3" s="1"/>
  <c r="W54" i="3"/>
  <c r="Z54" i="3" s="1"/>
  <c r="W55" i="3"/>
  <c r="Z55" i="3" s="1"/>
  <c r="W56" i="3"/>
  <c r="Z56" i="3" s="1"/>
  <c r="W57" i="3"/>
  <c r="Z57" i="3" s="1"/>
  <c r="W58" i="3"/>
  <c r="Z58" i="3" s="1"/>
  <c r="W59" i="3"/>
  <c r="Z59" i="3" s="1"/>
  <c r="W60" i="3"/>
  <c r="Z60" i="3" s="1"/>
  <c r="W61" i="3"/>
  <c r="Z61" i="3" s="1"/>
  <c r="W62" i="3"/>
  <c r="Z62" i="3" s="1"/>
  <c r="W63" i="3"/>
  <c r="Z63" i="3" s="1"/>
  <c r="W64" i="3"/>
  <c r="Z64" i="3" s="1"/>
  <c r="W65" i="3"/>
  <c r="Z65" i="3" s="1"/>
  <c r="W66" i="3"/>
  <c r="Z66" i="3" s="1"/>
  <c r="W67" i="3"/>
  <c r="Z67" i="3" s="1"/>
  <c r="W68" i="3"/>
  <c r="Z68" i="3" s="1"/>
  <c r="W69" i="3"/>
  <c r="Z69" i="3" s="1"/>
  <c r="W70" i="3"/>
  <c r="Z70" i="3" s="1"/>
  <c r="W71" i="3"/>
  <c r="Z71" i="3" s="1"/>
  <c r="W72" i="3"/>
  <c r="Z72" i="3" s="1"/>
  <c r="W73" i="3"/>
  <c r="Z73" i="3" s="1"/>
  <c r="W74" i="3"/>
  <c r="Z74" i="3" s="1"/>
  <c r="W75" i="3"/>
  <c r="Z75" i="3" s="1"/>
  <c r="W76" i="3"/>
  <c r="Z76" i="3" s="1"/>
  <c r="W77" i="3"/>
  <c r="Z77" i="3" s="1"/>
  <c r="W78" i="3"/>
  <c r="Z78" i="3" s="1"/>
  <c r="W79" i="3"/>
  <c r="Z79" i="3" s="1"/>
  <c r="W80" i="3"/>
  <c r="Z80" i="3" s="1"/>
  <c r="W81" i="3"/>
  <c r="Z81" i="3" s="1"/>
  <c r="W82" i="3"/>
  <c r="Z82" i="3" s="1"/>
  <c r="W83" i="3"/>
  <c r="Z83" i="3" s="1"/>
  <c r="W84" i="3"/>
  <c r="Z84" i="3" s="1"/>
  <c r="W85" i="3"/>
  <c r="Z85" i="3" s="1"/>
  <c r="W86" i="3"/>
  <c r="Z86" i="3" s="1"/>
  <c r="W87" i="3"/>
  <c r="Z87" i="3" s="1"/>
  <c r="W88" i="3"/>
  <c r="Z88" i="3" s="1"/>
  <c r="W89" i="3"/>
  <c r="Z89" i="3" s="1"/>
  <c r="W90" i="3"/>
  <c r="Z90" i="3" s="1"/>
  <c r="W91" i="3"/>
  <c r="Z91" i="3" s="1"/>
  <c r="W92" i="3"/>
  <c r="Z92" i="3" s="1"/>
  <c r="W93" i="3"/>
  <c r="Z93" i="3" s="1"/>
  <c r="W94" i="3"/>
  <c r="Z94" i="3" s="1"/>
  <c r="W95" i="3"/>
  <c r="Z95" i="3" s="1"/>
  <c r="W96" i="3"/>
  <c r="Z96" i="3" s="1"/>
  <c r="W97" i="3"/>
  <c r="Z97" i="3" s="1"/>
  <c r="W98" i="3"/>
  <c r="Z98" i="3" s="1"/>
  <c r="W99" i="3"/>
  <c r="Z99" i="3" s="1"/>
  <c r="W100" i="3"/>
  <c r="Z100" i="3" s="1"/>
  <c r="W101" i="3"/>
  <c r="Z101" i="3" s="1"/>
  <c r="W102" i="3"/>
  <c r="Z102" i="3" s="1"/>
  <c r="W103" i="3"/>
  <c r="Z103" i="3" s="1"/>
  <c r="W104" i="3"/>
  <c r="Z104" i="3" s="1"/>
  <c r="W105" i="3"/>
  <c r="Z105" i="3" s="1"/>
  <c r="W106" i="3"/>
  <c r="Z106" i="3" s="1"/>
  <c r="W107" i="3"/>
  <c r="Z107" i="3" s="1"/>
  <c r="W108" i="3"/>
  <c r="Z108" i="3" s="1"/>
  <c r="W109" i="3"/>
  <c r="Z109" i="3" s="1"/>
  <c r="W110" i="3"/>
  <c r="Z110" i="3" s="1"/>
  <c r="W111" i="3"/>
  <c r="Z111" i="3" s="1"/>
  <c r="W112" i="3"/>
  <c r="Z112" i="3" s="1"/>
  <c r="W113" i="3"/>
  <c r="Z113" i="3" s="1"/>
  <c r="W114" i="3"/>
  <c r="Z114" i="3" s="1"/>
  <c r="W115" i="3"/>
  <c r="Z115" i="3" s="1"/>
  <c r="W116" i="3"/>
  <c r="Z116" i="3" s="1"/>
  <c r="W117" i="3"/>
  <c r="Z117" i="3" s="1"/>
  <c r="W118" i="3"/>
  <c r="Z118" i="3" s="1"/>
  <c r="W119" i="3"/>
  <c r="Z119" i="3" s="1"/>
  <c r="W120" i="3"/>
  <c r="Z120" i="3" s="1"/>
  <c r="W121" i="3"/>
  <c r="Z121" i="3" s="1"/>
  <c r="W122" i="3"/>
  <c r="Z122" i="3" s="1"/>
  <c r="W123" i="3"/>
  <c r="Z123" i="3" s="1"/>
  <c r="W124" i="3"/>
  <c r="Z124" i="3" s="1"/>
  <c r="W125" i="3"/>
  <c r="Z125" i="3" s="1"/>
  <c r="W126" i="3"/>
  <c r="Z126" i="3" s="1"/>
  <c r="W127" i="3"/>
  <c r="Z127" i="3" s="1"/>
  <c r="W128" i="3"/>
  <c r="Z128" i="3" s="1"/>
  <c r="W130" i="3"/>
  <c r="Z130" i="3" s="1"/>
  <c r="W131" i="3"/>
  <c r="Z131" i="3" s="1"/>
  <c r="W132" i="3"/>
  <c r="Z132" i="3" s="1"/>
  <c r="W133" i="3"/>
  <c r="Z133" i="3" s="1"/>
  <c r="W134" i="3"/>
  <c r="Z134" i="3" s="1"/>
  <c r="W135" i="3"/>
  <c r="Z135" i="3" s="1"/>
  <c r="W136" i="3"/>
  <c r="Z136" i="3" s="1"/>
  <c r="W137" i="3"/>
  <c r="Z137" i="3" s="1"/>
  <c r="W138" i="3"/>
  <c r="Z138" i="3" s="1"/>
  <c r="W139" i="3"/>
  <c r="Z139" i="3" s="1"/>
  <c r="W140" i="3"/>
  <c r="Z140" i="3" s="1"/>
  <c r="W141" i="3"/>
  <c r="Z141" i="3" s="1"/>
  <c r="W142" i="3"/>
  <c r="Z142" i="3" s="1"/>
  <c r="W143" i="3"/>
  <c r="Z143" i="3" s="1"/>
  <c r="W144" i="3"/>
  <c r="Z144" i="3" s="1"/>
  <c r="W145" i="3"/>
  <c r="Z145" i="3" s="1"/>
  <c r="W146" i="3"/>
  <c r="Z146" i="3" s="1"/>
  <c r="W147" i="3"/>
  <c r="Z147" i="3" s="1"/>
  <c r="W148" i="3"/>
  <c r="Z148" i="3" s="1"/>
  <c r="W149" i="3"/>
  <c r="Z149" i="3" s="1"/>
  <c r="W150" i="3"/>
  <c r="Z150" i="3" s="1"/>
  <c r="W151" i="3"/>
  <c r="Z151" i="3" s="1"/>
  <c r="W152" i="3"/>
  <c r="Z152" i="3" s="1"/>
  <c r="W153" i="3"/>
  <c r="Z153" i="3" s="1"/>
  <c r="W154" i="3"/>
  <c r="Z154" i="3" s="1"/>
  <c r="W155" i="3"/>
  <c r="Z155" i="3" s="1"/>
  <c r="W156" i="3"/>
  <c r="Z156" i="3" s="1"/>
  <c r="W157" i="3"/>
  <c r="Z157" i="3" s="1"/>
  <c r="W158" i="3"/>
  <c r="Z158" i="3" s="1"/>
  <c r="W159" i="3"/>
  <c r="Z159" i="3" s="1"/>
  <c r="W160" i="3"/>
  <c r="Z160" i="3" s="1"/>
  <c r="W161" i="3"/>
  <c r="Z161" i="3" s="1"/>
  <c r="W162" i="3"/>
  <c r="Z162" i="3" s="1"/>
  <c r="W163" i="3"/>
  <c r="Z163" i="3" s="1"/>
  <c r="W164" i="3"/>
  <c r="Z164" i="3" s="1"/>
  <c r="W165" i="3"/>
  <c r="Z165" i="3" s="1"/>
  <c r="W166" i="3"/>
  <c r="Z166" i="3" s="1"/>
  <c r="W167" i="3"/>
  <c r="Z167" i="3" s="1"/>
  <c r="W168" i="3"/>
  <c r="Z168" i="3" s="1"/>
  <c r="W169" i="3"/>
  <c r="Z169" i="3" s="1"/>
  <c r="W170" i="3"/>
  <c r="Z170" i="3" s="1"/>
  <c r="W171" i="3"/>
  <c r="Z171" i="3" s="1"/>
  <c r="W172" i="3"/>
  <c r="Z172" i="3" s="1"/>
  <c r="W173" i="3"/>
  <c r="Z173" i="3" s="1"/>
  <c r="W174" i="3"/>
  <c r="Z174" i="3" s="1"/>
  <c r="W175" i="3"/>
  <c r="Z175" i="3" s="1"/>
  <c r="W176" i="3"/>
  <c r="Z176" i="3" s="1"/>
  <c r="W177" i="3"/>
  <c r="Z177" i="3" s="1"/>
  <c r="W178" i="3"/>
  <c r="Z178" i="3" s="1"/>
  <c r="W179" i="3"/>
  <c r="Z179" i="3" s="1"/>
  <c r="W180" i="3"/>
  <c r="Z180" i="3" s="1"/>
  <c r="W181" i="3"/>
  <c r="Z181" i="3" s="1"/>
  <c r="W182" i="3"/>
  <c r="Z182" i="3" s="1"/>
  <c r="W183" i="3"/>
  <c r="Z183" i="3" s="1"/>
  <c r="W184" i="3"/>
  <c r="Z184" i="3" s="1"/>
  <c r="W185" i="3"/>
  <c r="Z185" i="3" s="1"/>
  <c r="W186" i="3"/>
  <c r="Z186" i="3" s="1"/>
  <c r="W187" i="3"/>
  <c r="Z187" i="3" s="1"/>
  <c r="W188" i="3"/>
  <c r="Z188" i="3" s="1"/>
  <c r="W189" i="3"/>
  <c r="Z189" i="3" s="1"/>
  <c r="W190" i="3"/>
  <c r="Z190" i="3" s="1"/>
  <c r="W191" i="3"/>
  <c r="Z191" i="3" s="1"/>
  <c r="W192" i="3"/>
  <c r="Z192" i="3" s="1"/>
  <c r="W193" i="3"/>
  <c r="Z193" i="3" s="1"/>
  <c r="W194" i="3"/>
  <c r="Z194" i="3" s="1"/>
  <c r="W195" i="3"/>
  <c r="Z195" i="3" s="1"/>
  <c r="W196" i="3"/>
  <c r="Z196" i="3" s="1"/>
  <c r="W197" i="3"/>
  <c r="Z197" i="3" s="1"/>
  <c r="W198" i="3"/>
  <c r="Z198" i="3" s="1"/>
  <c r="W199" i="3"/>
  <c r="Z199" i="3" s="1"/>
  <c r="W200" i="3"/>
  <c r="Z200" i="3" s="1"/>
  <c r="W201" i="3"/>
  <c r="Z201" i="3" s="1"/>
  <c r="W202" i="3"/>
  <c r="Z202" i="3" s="1"/>
  <c r="W203" i="3"/>
  <c r="Z203" i="3" s="1"/>
  <c r="W204" i="3"/>
  <c r="Z204" i="3" s="1"/>
  <c r="W205" i="3"/>
  <c r="Z205" i="3" s="1"/>
  <c r="W206" i="3"/>
  <c r="Z206" i="3" s="1"/>
  <c r="W207" i="3"/>
  <c r="Z207" i="3" s="1"/>
  <c r="W208" i="3"/>
  <c r="Z208" i="3" s="1"/>
  <c r="W209" i="3"/>
  <c r="Z209" i="3" s="1"/>
  <c r="W210" i="3"/>
  <c r="Z210" i="3" s="1"/>
  <c r="W211" i="3"/>
  <c r="Z211" i="3" s="1"/>
  <c r="W212" i="3"/>
  <c r="Z212" i="3" s="1"/>
  <c r="W213" i="3"/>
  <c r="Z213" i="3" s="1"/>
  <c r="W214" i="3"/>
  <c r="Z214" i="3" s="1"/>
  <c r="W215" i="3"/>
  <c r="Z215" i="3" s="1"/>
  <c r="W216" i="3"/>
  <c r="Z216" i="3" s="1"/>
  <c r="W217" i="3"/>
  <c r="Z217" i="3" s="1"/>
  <c r="W218" i="3"/>
  <c r="Z218" i="3" s="1"/>
  <c r="W219" i="3"/>
  <c r="Z219" i="3" s="1"/>
  <c r="W220" i="3"/>
  <c r="Z220" i="3" s="1"/>
  <c r="W221" i="3"/>
  <c r="Z221" i="3" s="1"/>
  <c r="W222" i="3"/>
  <c r="Z222" i="3" s="1"/>
  <c r="W223" i="3"/>
  <c r="Z223" i="3" s="1"/>
  <c r="W224" i="3"/>
  <c r="Z224" i="3" s="1"/>
  <c r="W225" i="3"/>
  <c r="Z225" i="3" s="1"/>
  <c r="W226" i="3"/>
  <c r="Z226" i="3" s="1"/>
  <c r="W227" i="3"/>
  <c r="Z227" i="3" s="1"/>
  <c r="W228" i="3"/>
  <c r="Z228" i="3" s="1"/>
  <c r="W229" i="3"/>
  <c r="Z229" i="3" s="1"/>
  <c r="W230" i="3"/>
  <c r="Z230" i="3" s="1"/>
  <c r="W231" i="3"/>
  <c r="Z231" i="3" s="1"/>
  <c r="W232" i="3"/>
  <c r="Z232" i="3" s="1"/>
  <c r="W233" i="3"/>
  <c r="Z233" i="3" s="1"/>
  <c r="W234" i="3"/>
  <c r="Z234" i="3" s="1"/>
  <c r="W235" i="3"/>
  <c r="Z235" i="3" s="1"/>
  <c r="W236" i="3"/>
  <c r="Z236" i="3" s="1"/>
  <c r="W237" i="3"/>
  <c r="Z237" i="3" s="1"/>
  <c r="W238" i="3"/>
  <c r="Z238" i="3" s="1"/>
  <c r="W239" i="3"/>
  <c r="Z239" i="3" s="1"/>
  <c r="W240" i="3"/>
  <c r="Z240" i="3" s="1"/>
  <c r="W241" i="3"/>
  <c r="Z241" i="3" s="1"/>
  <c r="W242" i="3"/>
  <c r="Z242" i="3" s="1"/>
  <c r="W243" i="3"/>
  <c r="Z243" i="3" s="1"/>
  <c r="W244" i="3"/>
  <c r="Z244" i="3" s="1"/>
  <c r="W245" i="3"/>
  <c r="Z245" i="3" s="1"/>
  <c r="W246" i="3"/>
  <c r="Z246" i="3" s="1"/>
  <c r="W247" i="3"/>
  <c r="Z247" i="3" s="1"/>
  <c r="W248" i="3"/>
  <c r="Z248" i="3" s="1"/>
  <c r="W249" i="3"/>
  <c r="Z249" i="3" s="1"/>
  <c r="W250" i="3"/>
  <c r="Z250" i="3" s="1"/>
  <c r="W251" i="3"/>
  <c r="Z251" i="3" s="1"/>
  <c r="W252" i="3"/>
  <c r="Z252" i="3" s="1"/>
  <c r="W253" i="3"/>
  <c r="Z253" i="3" s="1"/>
  <c r="W254" i="3"/>
  <c r="Z254" i="3" s="1"/>
  <c r="W255" i="3"/>
  <c r="Z255" i="3" s="1"/>
  <c r="W256" i="3"/>
  <c r="Z256" i="3" s="1"/>
  <c r="W257" i="3"/>
  <c r="Z257" i="3" s="1"/>
  <c r="W258" i="3"/>
  <c r="Z258" i="3" s="1"/>
  <c r="W259" i="3"/>
  <c r="Z259" i="3" s="1"/>
  <c r="W260" i="3"/>
  <c r="Z260" i="3" s="1"/>
  <c r="W261" i="3"/>
  <c r="Z261" i="3" s="1"/>
  <c r="W262" i="3"/>
  <c r="Z262" i="3" s="1"/>
  <c r="W263" i="3"/>
  <c r="Z263" i="3" s="1"/>
  <c r="W264" i="3"/>
  <c r="Z264" i="3" s="1"/>
  <c r="W265" i="3"/>
  <c r="Z265" i="3" s="1"/>
  <c r="W266" i="3"/>
  <c r="Z266" i="3" s="1"/>
  <c r="W267" i="3"/>
  <c r="Z267" i="3" s="1"/>
  <c r="W268" i="3"/>
  <c r="Z268" i="3" s="1"/>
  <c r="W269" i="3"/>
  <c r="Z269" i="3" s="1"/>
  <c r="W270" i="3"/>
  <c r="Z270" i="3" s="1"/>
  <c r="W271" i="3"/>
  <c r="Z271" i="3" s="1"/>
  <c r="W272" i="3"/>
  <c r="Z272" i="3" s="1"/>
  <c r="W273" i="3"/>
  <c r="Z273" i="3" s="1"/>
  <c r="W274" i="3"/>
  <c r="Z274" i="3" s="1"/>
  <c r="W275" i="3"/>
  <c r="Z275" i="3" s="1"/>
  <c r="W276" i="3"/>
  <c r="Z276" i="3" s="1"/>
  <c r="W277" i="3"/>
  <c r="Z277" i="3" s="1"/>
  <c r="W278" i="3"/>
  <c r="Z278" i="3" s="1"/>
  <c r="W279" i="3"/>
  <c r="Z279" i="3" s="1"/>
  <c r="W280" i="3"/>
  <c r="Z280" i="3" s="1"/>
  <c r="W281" i="3"/>
  <c r="Z281" i="3" s="1"/>
  <c r="W282" i="3"/>
  <c r="Z282" i="3" s="1"/>
  <c r="W283" i="3"/>
  <c r="Z283" i="3" s="1"/>
  <c r="W284" i="3"/>
  <c r="Z284" i="3" s="1"/>
  <c r="W285" i="3"/>
  <c r="Z285" i="3" s="1"/>
  <c r="W286" i="3"/>
  <c r="Z286" i="3" s="1"/>
  <c r="W287" i="3"/>
  <c r="Z287" i="3" s="1"/>
  <c r="W288" i="3"/>
  <c r="Z288" i="3" s="1"/>
  <c r="W289" i="3"/>
  <c r="Z289" i="3" s="1"/>
  <c r="W290" i="3"/>
  <c r="Z290" i="3" s="1"/>
  <c r="W291" i="3"/>
  <c r="Z291" i="3" s="1"/>
  <c r="W292" i="3"/>
  <c r="Z292" i="3" s="1"/>
  <c r="W293" i="3"/>
  <c r="Z293" i="3" s="1"/>
  <c r="W294" i="3"/>
  <c r="Z294" i="3" s="1"/>
  <c r="W295" i="3"/>
  <c r="Z295" i="3" s="1"/>
  <c r="W296" i="3"/>
  <c r="Z296" i="3" s="1"/>
  <c r="W297" i="3"/>
  <c r="Z297" i="3" s="1"/>
  <c r="W298" i="3"/>
  <c r="Z298" i="3" s="1"/>
  <c r="W299" i="3"/>
  <c r="Z299" i="3" s="1"/>
  <c r="W300" i="3"/>
  <c r="Z300" i="3" s="1"/>
  <c r="W301" i="3"/>
  <c r="Z301" i="3" s="1"/>
  <c r="W302" i="3"/>
  <c r="Z302" i="3" s="1"/>
  <c r="W303" i="3"/>
  <c r="Z303" i="3" s="1"/>
  <c r="W304" i="3"/>
  <c r="Z304" i="3" s="1"/>
  <c r="W305" i="3"/>
  <c r="Z305" i="3" s="1"/>
  <c r="W306" i="3"/>
  <c r="Z306" i="3" s="1"/>
  <c r="W307" i="3"/>
  <c r="Z307" i="3" s="1"/>
  <c r="W308" i="3"/>
  <c r="Z308" i="3" s="1"/>
  <c r="W309" i="3"/>
  <c r="Z309" i="3" s="1"/>
  <c r="W310" i="3"/>
  <c r="Z310" i="3" s="1"/>
  <c r="W311" i="3"/>
  <c r="Z311" i="3" s="1"/>
  <c r="W312" i="3"/>
  <c r="Z312" i="3" s="1"/>
  <c r="W313" i="3"/>
  <c r="Z313" i="3" s="1"/>
  <c r="W314" i="3"/>
  <c r="Z314" i="3" s="1"/>
  <c r="W315" i="3"/>
  <c r="Z315" i="3" s="1"/>
  <c r="W316" i="3"/>
  <c r="Z316" i="3" s="1"/>
  <c r="W317" i="3"/>
  <c r="Z317" i="3" s="1"/>
  <c r="W318" i="3"/>
  <c r="Z318" i="3" s="1"/>
  <c r="W319" i="3"/>
  <c r="Z319" i="3" s="1"/>
  <c r="W320" i="3"/>
  <c r="Z320" i="3" s="1"/>
  <c r="W321" i="3"/>
  <c r="Z321" i="3" s="1"/>
  <c r="W322" i="3"/>
  <c r="Z322" i="3" s="1"/>
  <c r="W323" i="3"/>
  <c r="Z323" i="3" s="1"/>
  <c r="W324" i="3"/>
  <c r="Z324" i="3" s="1"/>
  <c r="W325" i="3"/>
  <c r="Z325" i="3" s="1"/>
  <c r="W326" i="3"/>
  <c r="Z326" i="3" s="1"/>
  <c r="W327" i="3"/>
  <c r="Z327" i="3" s="1"/>
  <c r="W328" i="3"/>
  <c r="Z328" i="3" s="1"/>
  <c r="W329" i="3"/>
  <c r="Z329" i="3" s="1"/>
  <c r="W330" i="3"/>
  <c r="Z330" i="3" s="1"/>
  <c r="W331" i="3"/>
  <c r="Z331" i="3" s="1"/>
  <c r="W332" i="3"/>
  <c r="Z332" i="3" s="1"/>
  <c r="W333" i="3"/>
  <c r="Z333" i="3" s="1"/>
  <c r="W334" i="3"/>
  <c r="Z334" i="3" s="1"/>
  <c r="W335" i="3"/>
  <c r="Z335" i="3" s="1"/>
  <c r="W336" i="3"/>
  <c r="Z336" i="3" s="1"/>
  <c r="W337" i="3"/>
  <c r="Z337" i="3" s="1"/>
  <c r="W338" i="3"/>
  <c r="Z338" i="3" s="1"/>
  <c r="W339" i="3"/>
  <c r="Z339" i="3" s="1"/>
  <c r="W340" i="3"/>
  <c r="Z340" i="3" s="1"/>
  <c r="W341" i="3"/>
  <c r="Z341" i="3" s="1"/>
  <c r="W342" i="3"/>
  <c r="Z342" i="3" s="1"/>
  <c r="W343" i="3"/>
  <c r="Z343" i="3" s="1"/>
  <c r="W344" i="3"/>
  <c r="Z344" i="3" s="1"/>
  <c r="W345" i="3"/>
  <c r="Z345" i="3" s="1"/>
  <c r="W346" i="3"/>
  <c r="Z346" i="3" s="1"/>
  <c r="W347" i="3"/>
  <c r="Z347" i="3" s="1"/>
  <c r="W348" i="3"/>
  <c r="Z348" i="3" s="1"/>
  <c r="W349" i="3"/>
  <c r="Z349" i="3" s="1"/>
  <c r="W350" i="3"/>
  <c r="Z350" i="3" s="1"/>
  <c r="W351" i="3"/>
  <c r="Z351" i="3" s="1"/>
  <c r="W352" i="3"/>
  <c r="Z352" i="3" s="1"/>
  <c r="W353" i="3"/>
  <c r="Z353" i="3" s="1"/>
  <c r="W354" i="3"/>
  <c r="Z354" i="3" s="1"/>
  <c r="W355" i="3"/>
  <c r="Z355" i="3" s="1"/>
  <c r="W356" i="3"/>
  <c r="Z356" i="3" s="1"/>
  <c r="W357" i="3"/>
  <c r="Z357" i="3" s="1"/>
  <c r="W358" i="3"/>
  <c r="Z358" i="3" s="1"/>
  <c r="W359" i="3"/>
  <c r="Z359" i="3" s="1"/>
  <c r="W360" i="3"/>
  <c r="Z360" i="3" s="1"/>
  <c r="W361" i="3"/>
  <c r="Z361" i="3" s="1"/>
  <c r="W362" i="3"/>
  <c r="Z362" i="3" s="1"/>
  <c r="W363" i="3"/>
  <c r="Z363" i="3" s="1"/>
  <c r="W364" i="3"/>
  <c r="Z364" i="3" s="1"/>
  <c r="W365" i="3"/>
  <c r="Z365" i="3" s="1"/>
  <c r="W366" i="3"/>
  <c r="Z366" i="3" s="1"/>
  <c r="W367" i="3"/>
  <c r="Z367" i="3" s="1"/>
  <c r="W368" i="3"/>
  <c r="Z368" i="3" s="1"/>
  <c r="W369" i="3"/>
  <c r="Z369" i="3" s="1"/>
  <c r="W370" i="3"/>
  <c r="Z370" i="3" s="1"/>
  <c r="W371" i="3"/>
  <c r="Z371" i="3" s="1"/>
  <c r="W372" i="3"/>
  <c r="Z372" i="3" s="1"/>
  <c r="W373" i="3"/>
  <c r="Z373" i="3" s="1"/>
  <c r="W374" i="3"/>
  <c r="Z374" i="3" s="1"/>
  <c r="W375" i="3"/>
  <c r="Z375" i="3" s="1"/>
  <c r="W376" i="3"/>
  <c r="Z376" i="3" s="1"/>
  <c r="W377" i="3"/>
  <c r="Z377" i="3" s="1"/>
  <c r="W378" i="3"/>
  <c r="Z378" i="3" s="1"/>
  <c r="W379" i="3"/>
  <c r="Z379" i="3" s="1"/>
  <c r="W380" i="3"/>
  <c r="Z380" i="3" s="1"/>
  <c r="W381" i="3"/>
  <c r="Z381" i="3" s="1"/>
  <c r="W382" i="3"/>
  <c r="Z382" i="3" s="1"/>
  <c r="W383" i="3"/>
  <c r="Z383" i="3" s="1"/>
  <c r="W384" i="3"/>
  <c r="Z384" i="3" s="1"/>
  <c r="W385" i="3"/>
  <c r="Z385" i="3" s="1"/>
  <c r="W386" i="3"/>
  <c r="Z386" i="3" s="1"/>
  <c r="W387" i="3"/>
  <c r="Z387" i="3" s="1"/>
  <c r="W388" i="3"/>
  <c r="Z388" i="3" s="1"/>
  <c r="W389" i="3"/>
  <c r="Z389" i="3" s="1"/>
  <c r="W390" i="3"/>
  <c r="Z390" i="3" s="1"/>
  <c r="W391" i="3"/>
  <c r="Z391" i="3" s="1"/>
  <c r="W392" i="3"/>
  <c r="Z392" i="3" s="1"/>
  <c r="W393" i="3"/>
  <c r="Z393" i="3" s="1"/>
  <c r="W394" i="3"/>
  <c r="Z394" i="3" s="1"/>
  <c r="W395" i="3"/>
  <c r="Z395" i="3" s="1"/>
  <c r="W396" i="3"/>
  <c r="Z396" i="3" s="1"/>
  <c r="W397" i="3"/>
  <c r="Z397" i="3" s="1"/>
  <c r="W398" i="3"/>
  <c r="Z398" i="3" s="1"/>
  <c r="W399" i="3"/>
  <c r="Z399" i="3" s="1"/>
  <c r="W400" i="3"/>
  <c r="Z400" i="3" s="1"/>
  <c r="W401" i="3"/>
  <c r="Z401" i="3" s="1"/>
  <c r="W402" i="3"/>
  <c r="Z402" i="3" s="1"/>
  <c r="W403" i="3"/>
  <c r="Z403" i="3" s="1"/>
  <c r="W404" i="3"/>
  <c r="Z404" i="3" s="1"/>
  <c r="W405" i="3"/>
  <c r="Z405" i="3" s="1"/>
  <c r="W407" i="3"/>
  <c r="Z407" i="3" s="1"/>
  <c r="W408" i="3"/>
  <c r="Z408" i="3" s="1"/>
  <c r="W409" i="3"/>
  <c r="Z409" i="3" s="1"/>
  <c r="W410" i="3"/>
  <c r="Z410" i="3" s="1"/>
  <c r="W411" i="3"/>
  <c r="Z411" i="3" s="1"/>
  <c r="W412" i="3"/>
  <c r="Z412" i="3" s="1"/>
  <c r="W413" i="3"/>
  <c r="Z413" i="3" s="1"/>
  <c r="W414" i="3"/>
  <c r="Z414" i="3" s="1"/>
  <c r="W415" i="3"/>
  <c r="Z415" i="3" s="1"/>
  <c r="W416" i="3"/>
  <c r="Z416" i="3" s="1"/>
  <c r="W417" i="3"/>
  <c r="Z417" i="3" s="1"/>
  <c r="W418" i="3"/>
  <c r="Z418" i="3" s="1"/>
  <c r="W419" i="3"/>
  <c r="Z419" i="3" s="1"/>
  <c r="W420" i="3"/>
  <c r="Z420" i="3" s="1"/>
  <c r="W421" i="3"/>
  <c r="Z421" i="3" s="1"/>
  <c r="W422" i="3"/>
  <c r="Z422" i="3" s="1"/>
  <c r="W423" i="3"/>
  <c r="Z423" i="3" s="1"/>
  <c r="W424" i="3"/>
  <c r="Z424" i="3" s="1"/>
  <c r="W425" i="3"/>
  <c r="Z425" i="3" s="1"/>
  <c r="W426" i="3"/>
  <c r="Z426" i="3" s="1"/>
  <c r="W427" i="3"/>
  <c r="Z427" i="3" s="1"/>
  <c r="W428" i="3"/>
  <c r="Z428" i="3" s="1"/>
  <c r="W429" i="3"/>
  <c r="Z429" i="3" s="1"/>
  <c r="W430" i="3"/>
  <c r="Z430" i="3" s="1"/>
  <c r="W431" i="3"/>
  <c r="Z431" i="3" s="1"/>
  <c r="W432" i="3"/>
  <c r="Z432" i="3" s="1"/>
  <c r="W433" i="3"/>
  <c r="Z433" i="3" s="1"/>
  <c r="W434" i="3"/>
  <c r="Z434" i="3" s="1"/>
  <c r="W435" i="3"/>
  <c r="Z435" i="3" s="1"/>
  <c r="W436" i="3"/>
  <c r="Z436" i="3" s="1"/>
  <c r="W437" i="3"/>
  <c r="Z437" i="3" s="1"/>
  <c r="W438" i="3"/>
  <c r="Z438" i="3" s="1"/>
  <c r="X3" i="3"/>
  <c r="Y3" i="3" s="1"/>
  <c r="X4" i="3"/>
  <c r="Y4" i="3" s="1"/>
  <c r="X5" i="3"/>
  <c r="Y5" i="3" s="1"/>
  <c r="X6" i="3"/>
  <c r="Y6" i="3" s="1"/>
  <c r="X7" i="3"/>
  <c r="Y7" i="3" s="1"/>
  <c r="X8" i="3"/>
  <c r="Y8" i="3" s="1"/>
  <c r="X9" i="3"/>
  <c r="Y9" i="3" s="1"/>
  <c r="X10" i="3"/>
  <c r="Y10" i="3" s="1"/>
  <c r="X11" i="3"/>
  <c r="Y11" i="3" s="1"/>
  <c r="X12" i="3"/>
  <c r="Y12" i="3" s="1"/>
  <c r="X13" i="3"/>
  <c r="Y13" i="3" s="1"/>
  <c r="X14" i="3"/>
  <c r="Y14" i="3" s="1"/>
  <c r="X15" i="3"/>
  <c r="Y15" i="3" s="1"/>
  <c r="X16" i="3"/>
  <c r="Y16" i="3" s="1"/>
  <c r="X17" i="3"/>
  <c r="Y17" i="3" s="1"/>
  <c r="X18" i="3"/>
  <c r="Y18" i="3" s="1"/>
  <c r="X19" i="3"/>
  <c r="Y19" i="3" s="1"/>
  <c r="X20" i="3"/>
  <c r="Y20" i="3" s="1"/>
  <c r="X21" i="3"/>
  <c r="Y21" i="3" s="1"/>
  <c r="X22" i="3"/>
  <c r="Y22" i="3" s="1"/>
  <c r="X23" i="3"/>
  <c r="Y23" i="3" s="1"/>
  <c r="X24" i="3"/>
  <c r="Y24" i="3" s="1"/>
  <c r="X25" i="3"/>
  <c r="Y25" i="3" s="1"/>
  <c r="X26" i="3"/>
  <c r="Y26" i="3" s="1"/>
  <c r="X27" i="3"/>
  <c r="Y27" i="3" s="1"/>
  <c r="X28" i="3"/>
  <c r="Y28" i="3" s="1"/>
  <c r="X29" i="3"/>
  <c r="Y29" i="3" s="1"/>
  <c r="X30" i="3"/>
  <c r="Y30" i="3" s="1"/>
  <c r="X31" i="3"/>
  <c r="Y31" i="3" s="1"/>
  <c r="X32" i="3"/>
  <c r="Y32" i="3" s="1"/>
  <c r="X33" i="3"/>
  <c r="Y33" i="3" s="1"/>
  <c r="X34" i="3"/>
  <c r="Y34" i="3" s="1"/>
  <c r="X35" i="3"/>
  <c r="Y35" i="3" s="1"/>
  <c r="X36" i="3"/>
  <c r="Y36" i="3" s="1"/>
  <c r="X37" i="3"/>
  <c r="Y37" i="3" s="1"/>
  <c r="X38" i="3"/>
  <c r="Y38" i="3" s="1"/>
  <c r="X39" i="3"/>
  <c r="Y39" i="3" s="1"/>
  <c r="X40" i="3"/>
  <c r="Y40" i="3" s="1"/>
  <c r="X41" i="3"/>
  <c r="Y41" i="3" s="1"/>
  <c r="X42" i="3"/>
  <c r="Y42" i="3" s="1"/>
  <c r="X43" i="3"/>
  <c r="Y43" i="3" s="1"/>
  <c r="X44" i="3"/>
  <c r="Y44" i="3" s="1"/>
  <c r="X45" i="3"/>
  <c r="Y45" i="3" s="1"/>
  <c r="X46" i="3"/>
  <c r="Y46" i="3" s="1"/>
  <c r="X47" i="3"/>
  <c r="Y47" i="3" s="1"/>
  <c r="X48" i="3"/>
  <c r="Y48" i="3" s="1"/>
  <c r="X49" i="3"/>
  <c r="Y49" i="3" s="1"/>
  <c r="X50" i="3"/>
  <c r="Y50" i="3" s="1"/>
  <c r="X51" i="3"/>
  <c r="Y51" i="3" s="1"/>
  <c r="X52" i="3"/>
  <c r="Y52" i="3" s="1"/>
  <c r="X53" i="3"/>
  <c r="Y53" i="3" s="1"/>
  <c r="X54" i="3"/>
  <c r="Y54" i="3" s="1"/>
  <c r="X55" i="3"/>
  <c r="Y55" i="3" s="1"/>
  <c r="X56" i="3"/>
  <c r="Y56" i="3" s="1"/>
  <c r="X57" i="3"/>
  <c r="Y57" i="3" s="1"/>
  <c r="X58" i="3"/>
  <c r="Y58" i="3" s="1"/>
  <c r="X59" i="3"/>
  <c r="Y59" i="3" s="1"/>
  <c r="X60" i="3"/>
  <c r="Y60" i="3" s="1"/>
  <c r="X61" i="3"/>
  <c r="Y61" i="3" s="1"/>
  <c r="X62" i="3"/>
  <c r="Y62" i="3" s="1"/>
  <c r="X63" i="3"/>
  <c r="Y63" i="3" s="1"/>
  <c r="X64" i="3"/>
  <c r="Y64" i="3" s="1"/>
  <c r="X65" i="3"/>
  <c r="Y65" i="3" s="1"/>
  <c r="X66" i="3"/>
  <c r="Y66" i="3" s="1"/>
  <c r="X67" i="3"/>
  <c r="Y67" i="3" s="1"/>
  <c r="X68" i="3"/>
  <c r="Y68" i="3" s="1"/>
  <c r="X69" i="3"/>
  <c r="Y69" i="3" s="1"/>
  <c r="X70" i="3"/>
  <c r="Y70" i="3" s="1"/>
  <c r="X71" i="3"/>
  <c r="Y71" i="3" s="1"/>
  <c r="X72" i="3"/>
  <c r="Y72" i="3" s="1"/>
  <c r="X73" i="3"/>
  <c r="Y73" i="3" s="1"/>
  <c r="X74" i="3"/>
  <c r="Y74" i="3" s="1"/>
  <c r="X75" i="3"/>
  <c r="Y75" i="3" s="1"/>
  <c r="X76" i="3"/>
  <c r="Y76" i="3" s="1"/>
  <c r="X77" i="3"/>
  <c r="Y77" i="3" s="1"/>
  <c r="X78" i="3"/>
  <c r="Y78" i="3" s="1"/>
  <c r="X79" i="3"/>
  <c r="Y79" i="3" s="1"/>
  <c r="X80" i="3"/>
  <c r="Y80" i="3" s="1"/>
  <c r="X81" i="3"/>
  <c r="Y81" i="3" s="1"/>
  <c r="X82" i="3"/>
  <c r="Y82" i="3" s="1"/>
  <c r="X83" i="3"/>
  <c r="Y83" i="3" s="1"/>
  <c r="X84" i="3"/>
  <c r="Y84" i="3" s="1"/>
  <c r="X85" i="3"/>
  <c r="Y85" i="3" s="1"/>
  <c r="X86" i="3"/>
  <c r="Y86" i="3" s="1"/>
  <c r="X87" i="3"/>
  <c r="Y87" i="3" s="1"/>
  <c r="X88" i="3"/>
  <c r="Y88" i="3" s="1"/>
  <c r="X89" i="3"/>
  <c r="Y89" i="3" s="1"/>
  <c r="X90" i="3"/>
  <c r="Y90" i="3" s="1"/>
  <c r="X91" i="3"/>
  <c r="Y91" i="3" s="1"/>
  <c r="X92" i="3"/>
  <c r="Y92" i="3" s="1"/>
  <c r="X93" i="3"/>
  <c r="Y93" i="3" s="1"/>
  <c r="X94" i="3"/>
  <c r="Y94" i="3" s="1"/>
  <c r="X95" i="3"/>
  <c r="Y95" i="3" s="1"/>
  <c r="X96" i="3"/>
  <c r="Y96" i="3" s="1"/>
  <c r="X97" i="3"/>
  <c r="Y97" i="3" s="1"/>
  <c r="X98" i="3"/>
  <c r="Y98" i="3" s="1"/>
  <c r="X99" i="3"/>
  <c r="Y99" i="3" s="1"/>
  <c r="X100" i="3"/>
  <c r="Y100" i="3" s="1"/>
  <c r="X101" i="3"/>
  <c r="Y101" i="3" s="1"/>
  <c r="X102" i="3"/>
  <c r="Y102" i="3" s="1"/>
  <c r="X103" i="3"/>
  <c r="Y103" i="3" s="1"/>
  <c r="X104" i="3"/>
  <c r="Y104" i="3" s="1"/>
  <c r="X105" i="3"/>
  <c r="Y105" i="3" s="1"/>
  <c r="X106" i="3"/>
  <c r="Y106" i="3" s="1"/>
  <c r="X107" i="3"/>
  <c r="Y107" i="3" s="1"/>
  <c r="X108" i="3"/>
  <c r="Y108" i="3" s="1"/>
  <c r="X109" i="3"/>
  <c r="Y109" i="3" s="1"/>
  <c r="X110" i="3"/>
  <c r="Y110" i="3" s="1"/>
  <c r="X111" i="3"/>
  <c r="Y111" i="3" s="1"/>
  <c r="X112" i="3"/>
  <c r="Y112" i="3" s="1"/>
  <c r="X113" i="3"/>
  <c r="Y113" i="3" s="1"/>
  <c r="X114" i="3"/>
  <c r="Y114" i="3" s="1"/>
  <c r="X115" i="3"/>
  <c r="Y115" i="3" s="1"/>
  <c r="X116" i="3"/>
  <c r="Y116" i="3" s="1"/>
  <c r="X117" i="3"/>
  <c r="Y117" i="3" s="1"/>
  <c r="X118" i="3"/>
  <c r="Y118" i="3" s="1"/>
  <c r="X119" i="3"/>
  <c r="Y119" i="3" s="1"/>
  <c r="X120" i="3"/>
  <c r="Y120" i="3" s="1"/>
  <c r="X121" i="3"/>
  <c r="Y121" i="3" s="1"/>
  <c r="X122" i="3"/>
  <c r="Y122" i="3" s="1"/>
  <c r="X123" i="3"/>
  <c r="Y123" i="3" s="1"/>
  <c r="X124" i="3"/>
  <c r="Y124" i="3" s="1"/>
  <c r="X125" i="3"/>
  <c r="Y125" i="3" s="1"/>
  <c r="X126" i="3"/>
  <c r="Y126" i="3" s="1"/>
  <c r="X127" i="3"/>
  <c r="Y127" i="3" s="1"/>
  <c r="X128" i="3"/>
  <c r="Y128" i="3" s="1"/>
  <c r="X130" i="3"/>
  <c r="Y130" i="3" s="1"/>
  <c r="X131" i="3"/>
  <c r="Y131" i="3" s="1"/>
  <c r="X132" i="3"/>
  <c r="Y132" i="3" s="1"/>
  <c r="X133" i="3"/>
  <c r="Y133" i="3" s="1"/>
  <c r="X134" i="3"/>
  <c r="Y134" i="3" s="1"/>
  <c r="X135" i="3"/>
  <c r="Y135" i="3" s="1"/>
  <c r="X136" i="3"/>
  <c r="Y136" i="3" s="1"/>
  <c r="X137" i="3"/>
  <c r="Y137" i="3" s="1"/>
  <c r="X138" i="3"/>
  <c r="Y138" i="3" s="1"/>
  <c r="X139" i="3"/>
  <c r="Y139" i="3" s="1"/>
  <c r="X140" i="3"/>
  <c r="Y140" i="3" s="1"/>
  <c r="X141" i="3"/>
  <c r="Y141" i="3" s="1"/>
  <c r="X142" i="3"/>
  <c r="Y142" i="3" s="1"/>
  <c r="X143" i="3"/>
  <c r="Y143" i="3" s="1"/>
  <c r="X144" i="3"/>
  <c r="Y144" i="3" s="1"/>
  <c r="X145" i="3"/>
  <c r="Y145" i="3" s="1"/>
  <c r="X146" i="3"/>
  <c r="Y146" i="3" s="1"/>
  <c r="X147" i="3"/>
  <c r="Y147" i="3" s="1"/>
  <c r="X148" i="3"/>
  <c r="Y148" i="3" s="1"/>
  <c r="X149" i="3"/>
  <c r="Y149" i="3" s="1"/>
  <c r="X150" i="3"/>
  <c r="Y150" i="3" s="1"/>
  <c r="X151" i="3"/>
  <c r="Y151" i="3" s="1"/>
  <c r="X152" i="3"/>
  <c r="Y152" i="3" s="1"/>
  <c r="X153" i="3"/>
  <c r="Y153" i="3" s="1"/>
  <c r="X154" i="3"/>
  <c r="Y154" i="3" s="1"/>
  <c r="X155" i="3"/>
  <c r="Y155" i="3" s="1"/>
  <c r="X156" i="3"/>
  <c r="Y156" i="3" s="1"/>
  <c r="X157" i="3"/>
  <c r="Y157" i="3" s="1"/>
  <c r="X158" i="3"/>
  <c r="Y158" i="3" s="1"/>
  <c r="X159" i="3"/>
  <c r="Y159" i="3" s="1"/>
  <c r="X160" i="3"/>
  <c r="Y160" i="3" s="1"/>
  <c r="X161" i="3"/>
  <c r="Y161" i="3" s="1"/>
  <c r="X162" i="3"/>
  <c r="Y162" i="3" s="1"/>
  <c r="X163" i="3"/>
  <c r="Y163" i="3" s="1"/>
  <c r="X164" i="3"/>
  <c r="Y164" i="3" s="1"/>
  <c r="X165" i="3"/>
  <c r="Y165" i="3" s="1"/>
  <c r="X166" i="3"/>
  <c r="Y166" i="3" s="1"/>
  <c r="X167" i="3"/>
  <c r="Y167" i="3" s="1"/>
  <c r="X168" i="3"/>
  <c r="Y168" i="3" s="1"/>
  <c r="X169" i="3"/>
  <c r="Y169" i="3" s="1"/>
  <c r="X170" i="3"/>
  <c r="Y170" i="3" s="1"/>
  <c r="X171" i="3"/>
  <c r="Y171" i="3" s="1"/>
  <c r="X172" i="3"/>
  <c r="Y172" i="3" s="1"/>
  <c r="X173" i="3"/>
  <c r="Y173" i="3" s="1"/>
  <c r="X174" i="3"/>
  <c r="Y174" i="3" s="1"/>
  <c r="X175" i="3"/>
  <c r="Y175" i="3" s="1"/>
  <c r="X176" i="3"/>
  <c r="Y176" i="3" s="1"/>
  <c r="X177" i="3"/>
  <c r="Y177" i="3" s="1"/>
  <c r="X178" i="3"/>
  <c r="Y178" i="3" s="1"/>
  <c r="X179" i="3"/>
  <c r="Y179" i="3" s="1"/>
  <c r="X180" i="3"/>
  <c r="Y180" i="3" s="1"/>
  <c r="X181" i="3"/>
  <c r="Y181" i="3" s="1"/>
  <c r="X182" i="3"/>
  <c r="Y182" i="3" s="1"/>
  <c r="X183" i="3"/>
  <c r="Y183" i="3" s="1"/>
  <c r="X184" i="3"/>
  <c r="Y184" i="3" s="1"/>
  <c r="X185" i="3"/>
  <c r="Y185" i="3" s="1"/>
  <c r="X186" i="3"/>
  <c r="Y186" i="3" s="1"/>
  <c r="X187" i="3"/>
  <c r="Y187" i="3" s="1"/>
  <c r="X188" i="3"/>
  <c r="Y188" i="3" s="1"/>
  <c r="X189" i="3"/>
  <c r="Y189" i="3" s="1"/>
  <c r="X190" i="3"/>
  <c r="Y190" i="3" s="1"/>
  <c r="X191" i="3"/>
  <c r="Y191" i="3" s="1"/>
  <c r="X192" i="3"/>
  <c r="Y192" i="3" s="1"/>
  <c r="X193" i="3"/>
  <c r="Y193" i="3" s="1"/>
  <c r="X194" i="3"/>
  <c r="Y194" i="3" s="1"/>
  <c r="X195" i="3"/>
  <c r="Y195" i="3" s="1"/>
  <c r="X196" i="3"/>
  <c r="Y196" i="3" s="1"/>
  <c r="X197" i="3"/>
  <c r="Y197" i="3" s="1"/>
  <c r="X198" i="3"/>
  <c r="Y198" i="3" s="1"/>
  <c r="X199" i="3"/>
  <c r="Y199" i="3" s="1"/>
  <c r="X200" i="3"/>
  <c r="Y200" i="3" s="1"/>
  <c r="X201" i="3"/>
  <c r="Y201" i="3" s="1"/>
  <c r="X202" i="3"/>
  <c r="Y202" i="3" s="1"/>
  <c r="X203" i="3"/>
  <c r="Y203" i="3" s="1"/>
  <c r="X204" i="3"/>
  <c r="Y204" i="3" s="1"/>
  <c r="X205" i="3"/>
  <c r="Y205" i="3" s="1"/>
  <c r="X206" i="3"/>
  <c r="Y206" i="3" s="1"/>
  <c r="X207" i="3"/>
  <c r="Y207" i="3" s="1"/>
  <c r="X208" i="3"/>
  <c r="Y208" i="3" s="1"/>
  <c r="X209" i="3"/>
  <c r="Y209" i="3" s="1"/>
  <c r="X210" i="3"/>
  <c r="Y210" i="3" s="1"/>
  <c r="X211" i="3"/>
  <c r="Y211" i="3" s="1"/>
  <c r="X212" i="3"/>
  <c r="Y212" i="3" s="1"/>
  <c r="X213" i="3"/>
  <c r="Y213" i="3" s="1"/>
  <c r="X214" i="3"/>
  <c r="Y214" i="3" s="1"/>
  <c r="X215" i="3"/>
  <c r="Y215" i="3" s="1"/>
  <c r="X216" i="3"/>
  <c r="Y216" i="3" s="1"/>
  <c r="X217" i="3"/>
  <c r="Y217" i="3" s="1"/>
  <c r="X218" i="3"/>
  <c r="Y218" i="3" s="1"/>
  <c r="X219" i="3"/>
  <c r="Y219" i="3" s="1"/>
  <c r="X220" i="3"/>
  <c r="Y220" i="3" s="1"/>
  <c r="X221" i="3"/>
  <c r="Y221" i="3" s="1"/>
  <c r="X222" i="3"/>
  <c r="Y222" i="3" s="1"/>
  <c r="X223" i="3"/>
  <c r="Y223" i="3" s="1"/>
  <c r="X224" i="3"/>
  <c r="Y224" i="3" s="1"/>
  <c r="X225" i="3"/>
  <c r="Y225" i="3" s="1"/>
  <c r="X226" i="3"/>
  <c r="Y226" i="3" s="1"/>
  <c r="X227" i="3"/>
  <c r="Y227" i="3" s="1"/>
  <c r="X228" i="3"/>
  <c r="Y228" i="3" s="1"/>
  <c r="X229" i="3"/>
  <c r="Y229" i="3" s="1"/>
  <c r="X230" i="3"/>
  <c r="Y230" i="3" s="1"/>
  <c r="X231" i="3"/>
  <c r="Y231" i="3" s="1"/>
  <c r="X232" i="3"/>
  <c r="Y232" i="3" s="1"/>
  <c r="X233" i="3"/>
  <c r="Y233" i="3" s="1"/>
  <c r="X234" i="3"/>
  <c r="Y234" i="3" s="1"/>
  <c r="X235" i="3"/>
  <c r="Y235" i="3" s="1"/>
  <c r="X236" i="3"/>
  <c r="Y236" i="3" s="1"/>
  <c r="X237" i="3"/>
  <c r="Y237" i="3" s="1"/>
  <c r="X238" i="3"/>
  <c r="Y238" i="3" s="1"/>
  <c r="X239" i="3"/>
  <c r="Y239" i="3" s="1"/>
  <c r="X240" i="3"/>
  <c r="Y240" i="3" s="1"/>
  <c r="X241" i="3"/>
  <c r="Y241" i="3" s="1"/>
  <c r="X242" i="3"/>
  <c r="Y242" i="3" s="1"/>
  <c r="X243" i="3"/>
  <c r="Y243" i="3" s="1"/>
  <c r="X244" i="3"/>
  <c r="Y244" i="3" s="1"/>
  <c r="X245" i="3"/>
  <c r="Y245" i="3" s="1"/>
  <c r="X246" i="3"/>
  <c r="Y246" i="3" s="1"/>
  <c r="X247" i="3"/>
  <c r="Y247" i="3" s="1"/>
  <c r="X248" i="3"/>
  <c r="Y248" i="3" s="1"/>
  <c r="X249" i="3"/>
  <c r="Y249" i="3" s="1"/>
  <c r="X250" i="3"/>
  <c r="Y250" i="3" s="1"/>
  <c r="X251" i="3"/>
  <c r="Y251" i="3" s="1"/>
  <c r="X252" i="3"/>
  <c r="Y252" i="3" s="1"/>
  <c r="X253" i="3"/>
  <c r="Y253" i="3" s="1"/>
  <c r="X254" i="3"/>
  <c r="Y254" i="3" s="1"/>
  <c r="X255" i="3"/>
  <c r="Y255" i="3" s="1"/>
  <c r="X256" i="3"/>
  <c r="Y256" i="3" s="1"/>
  <c r="X257" i="3"/>
  <c r="Y257" i="3" s="1"/>
  <c r="X258" i="3"/>
  <c r="Y258" i="3" s="1"/>
  <c r="X259" i="3"/>
  <c r="Y259" i="3" s="1"/>
  <c r="X260" i="3"/>
  <c r="Y260" i="3" s="1"/>
  <c r="X261" i="3"/>
  <c r="Y261" i="3" s="1"/>
  <c r="X262" i="3"/>
  <c r="Y262" i="3" s="1"/>
  <c r="X263" i="3"/>
  <c r="Y263" i="3" s="1"/>
  <c r="X264" i="3"/>
  <c r="Y264" i="3" s="1"/>
  <c r="X265" i="3"/>
  <c r="Y265" i="3" s="1"/>
  <c r="X266" i="3"/>
  <c r="Y266" i="3" s="1"/>
  <c r="X267" i="3"/>
  <c r="Y267" i="3" s="1"/>
  <c r="X268" i="3"/>
  <c r="Y268" i="3" s="1"/>
  <c r="X269" i="3"/>
  <c r="Y269" i="3" s="1"/>
  <c r="X270" i="3"/>
  <c r="Y270" i="3" s="1"/>
  <c r="X271" i="3"/>
  <c r="Y271" i="3" s="1"/>
  <c r="X272" i="3"/>
  <c r="Y272" i="3" s="1"/>
  <c r="X273" i="3"/>
  <c r="Y273" i="3" s="1"/>
  <c r="X274" i="3"/>
  <c r="Y274" i="3" s="1"/>
  <c r="X275" i="3"/>
  <c r="Y275" i="3" s="1"/>
  <c r="X276" i="3"/>
  <c r="Y276" i="3" s="1"/>
  <c r="X277" i="3"/>
  <c r="Y277" i="3" s="1"/>
  <c r="X278" i="3"/>
  <c r="Y278" i="3" s="1"/>
  <c r="X279" i="3"/>
  <c r="Y279" i="3" s="1"/>
  <c r="X280" i="3"/>
  <c r="Y280" i="3" s="1"/>
  <c r="X281" i="3"/>
  <c r="Y281" i="3" s="1"/>
  <c r="X282" i="3"/>
  <c r="Y282" i="3" s="1"/>
  <c r="X283" i="3"/>
  <c r="Y283" i="3" s="1"/>
  <c r="X284" i="3"/>
  <c r="Y284" i="3" s="1"/>
  <c r="X285" i="3"/>
  <c r="Y285" i="3" s="1"/>
  <c r="X286" i="3"/>
  <c r="Y286" i="3" s="1"/>
  <c r="X287" i="3"/>
  <c r="Y287" i="3" s="1"/>
  <c r="X288" i="3"/>
  <c r="Y288" i="3" s="1"/>
  <c r="X289" i="3"/>
  <c r="Y289" i="3" s="1"/>
  <c r="X290" i="3"/>
  <c r="Y290" i="3" s="1"/>
  <c r="X291" i="3"/>
  <c r="Y291" i="3" s="1"/>
  <c r="X292" i="3"/>
  <c r="Y292" i="3" s="1"/>
  <c r="X293" i="3"/>
  <c r="Y293" i="3" s="1"/>
  <c r="X294" i="3"/>
  <c r="Y294" i="3" s="1"/>
  <c r="X295" i="3"/>
  <c r="Y295" i="3" s="1"/>
  <c r="X296" i="3"/>
  <c r="Y296" i="3" s="1"/>
  <c r="X297" i="3"/>
  <c r="Y297" i="3" s="1"/>
  <c r="X298" i="3"/>
  <c r="Y298" i="3" s="1"/>
  <c r="X299" i="3"/>
  <c r="Y299" i="3" s="1"/>
  <c r="X300" i="3"/>
  <c r="Y300" i="3" s="1"/>
  <c r="X301" i="3"/>
  <c r="Y301" i="3" s="1"/>
  <c r="X302" i="3"/>
  <c r="Y302" i="3" s="1"/>
  <c r="X303" i="3"/>
  <c r="Y303" i="3" s="1"/>
  <c r="X304" i="3"/>
  <c r="Y304" i="3" s="1"/>
  <c r="X305" i="3"/>
  <c r="Y305" i="3" s="1"/>
  <c r="X306" i="3"/>
  <c r="Y306" i="3" s="1"/>
  <c r="X307" i="3"/>
  <c r="Y307" i="3" s="1"/>
  <c r="X308" i="3"/>
  <c r="Y308" i="3" s="1"/>
  <c r="X309" i="3"/>
  <c r="Y309" i="3" s="1"/>
  <c r="X310" i="3"/>
  <c r="Y310" i="3" s="1"/>
  <c r="X311" i="3"/>
  <c r="Y311" i="3" s="1"/>
  <c r="X312" i="3"/>
  <c r="Y312" i="3" s="1"/>
  <c r="X313" i="3"/>
  <c r="Y313" i="3" s="1"/>
  <c r="X314" i="3"/>
  <c r="Y314" i="3" s="1"/>
  <c r="X315" i="3"/>
  <c r="Y315" i="3" s="1"/>
  <c r="X316" i="3"/>
  <c r="Y316" i="3" s="1"/>
  <c r="X317" i="3"/>
  <c r="Y317" i="3" s="1"/>
  <c r="X318" i="3"/>
  <c r="Y318" i="3" s="1"/>
  <c r="X319" i="3"/>
  <c r="Y319" i="3" s="1"/>
  <c r="X320" i="3"/>
  <c r="Y320" i="3" s="1"/>
  <c r="X321" i="3"/>
  <c r="Y321" i="3" s="1"/>
  <c r="X322" i="3"/>
  <c r="Y322" i="3" s="1"/>
  <c r="X323" i="3"/>
  <c r="Y323" i="3" s="1"/>
  <c r="X324" i="3"/>
  <c r="Y324" i="3" s="1"/>
  <c r="X325" i="3"/>
  <c r="Y325" i="3" s="1"/>
  <c r="X326" i="3"/>
  <c r="Y326" i="3" s="1"/>
  <c r="X327" i="3"/>
  <c r="Y327" i="3" s="1"/>
  <c r="X328" i="3"/>
  <c r="Y328" i="3" s="1"/>
  <c r="X329" i="3"/>
  <c r="Y329" i="3" s="1"/>
  <c r="X330" i="3"/>
  <c r="Y330" i="3" s="1"/>
  <c r="X331" i="3"/>
  <c r="Y331" i="3" s="1"/>
  <c r="X332" i="3"/>
  <c r="Y332" i="3" s="1"/>
  <c r="X333" i="3"/>
  <c r="Y333" i="3" s="1"/>
  <c r="X334" i="3"/>
  <c r="Y334" i="3" s="1"/>
  <c r="X335" i="3"/>
  <c r="Y335" i="3" s="1"/>
  <c r="X336" i="3"/>
  <c r="Y336" i="3" s="1"/>
  <c r="X337" i="3"/>
  <c r="Y337" i="3" s="1"/>
  <c r="X338" i="3"/>
  <c r="Y338" i="3" s="1"/>
  <c r="X339" i="3"/>
  <c r="Y339" i="3" s="1"/>
  <c r="X340" i="3"/>
  <c r="Y340" i="3" s="1"/>
  <c r="X341" i="3"/>
  <c r="Y341" i="3" s="1"/>
  <c r="X342" i="3"/>
  <c r="Y342" i="3" s="1"/>
  <c r="X343" i="3"/>
  <c r="Y343" i="3" s="1"/>
  <c r="X344" i="3"/>
  <c r="Y344" i="3" s="1"/>
  <c r="X345" i="3"/>
  <c r="Y345" i="3" s="1"/>
  <c r="X346" i="3"/>
  <c r="Y346" i="3" s="1"/>
  <c r="X347" i="3"/>
  <c r="Y347" i="3" s="1"/>
  <c r="X348" i="3"/>
  <c r="Y348" i="3" s="1"/>
  <c r="X349" i="3"/>
  <c r="Y349" i="3" s="1"/>
  <c r="X350" i="3"/>
  <c r="Y350" i="3" s="1"/>
  <c r="X351" i="3"/>
  <c r="Y351" i="3" s="1"/>
  <c r="X352" i="3"/>
  <c r="Y352" i="3" s="1"/>
  <c r="X353" i="3"/>
  <c r="Y353" i="3" s="1"/>
  <c r="X354" i="3"/>
  <c r="Y354" i="3" s="1"/>
  <c r="X355" i="3"/>
  <c r="Y355" i="3" s="1"/>
  <c r="X356" i="3"/>
  <c r="Y356" i="3" s="1"/>
  <c r="X357" i="3"/>
  <c r="Y357" i="3" s="1"/>
  <c r="X358" i="3"/>
  <c r="Y358" i="3" s="1"/>
  <c r="X359" i="3"/>
  <c r="Y359" i="3" s="1"/>
  <c r="X360" i="3"/>
  <c r="Y360" i="3" s="1"/>
  <c r="X361" i="3"/>
  <c r="Y361" i="3" s="1"/>
  <c r="X362" i="3"/>
  <c r="Y362" i="3" s="1"/>
  <c r="X363" i="3"/>
  <c r="Y363" i="3" s="1"/>
  <c r="X364" i="3"/>
  <c r="Y364" i="3" s="1"/>
  <c r="X365" i="3"/>
  <c r="Y365" i="3" s="1"/>
  <c r="X366" i="3"/>
  <c r="Y366" i="3" s="1"/>
  <c r="X367" i="3"/>
  <c r="Y367" i="3" s="1"/>
  <c r="X368" i="3"/>
  <c r="Y368" i="3" s="1"/>
  <c r="X369" i="3"/>
  <c r="Y369" i="3" s="1"/>
  <c r="X370" i="3"/>
  <c r="Y370" i="3" s="1"/>
  <c r="X371" i="3"/>
  <c r="Y371" i="3" s="1"/>
  <c r="X372" i="3"/>
  <c r="Y372" i="3" s="1"/>
  <c r="X373" i="3"/>
  <c r="Y373" i="3" s="1"/>
  <c r="X374" i="3"/>
  <c r="Y374" i="3" s="1"/>
  <c r="X375" i="3"/>
  <c r="Y375" i="3" s="1"/>
  <c r="X376" i="3"/>
  <c r="Y376" i="3" s="1"/>
  <c r="X377" i="3"/>
  <c r="Y377" i="3" s="1"/>
  <c r="X378" i="3"/>
  <c r="Y378" i="3" s="1"/>
  <c r="X379" i="3"/>
  <c r="Y379" i="3" s="1"/>
  <c r="X380" i="3"/>
  <c r="Y380" i="3" s="1"/>
  <c r="X381" i="3"/>
  <c r="Y381" i="3" s="1"/>
  <c r="X382" i="3"/>
  <c r="Y382" i="3" s="1"/>
  <c r="X383" i="3"/>
  <c r="Y383" i="3" s="1"/>
  <c r="X384" i="3"/>
  <c r="Y384" i="3" s="1"/>
  <c r="X385" i="3"/>
  <c r="Y385" i="3" s="1"/>
  <c r="X386" i="3"/>
  <c r="Y386" i="3" s="1"/>
  <c r="X387" i="3"/>
  <c r="Y387" i="3" s="1"/>
  <c r="X388" i="3"/>
  <c r="Y388" i="3" s="1"/>
  <c r="X389" i="3"/>
  <c r="Y389" i="3" s="1"/>
  <c r="X390" i="3"/>
  <c r="Y390" i="3" s="1"/>
  <c r="X391" i="3"/>
  <c r="Y391" i="3" s="1"/>
  <c r="X392" i="3"/>
  <c r="Y392" i="3" s="1"/>
  <c r="X393" i="3"/>
  <c r="Y393" i="3" s="1"/>
  <c r="X394" i="3"/>
  <c r="Y394" i="3" s="1"/>
  <c r="X395" i="3"/>
  <c r="Y395" i="3" s="1"/>
  <c r="X396" i="3"/>
  <c r="Y396" i="3" s="1"/>
  <c r="X397" i="3"/>
  <c r="Y397" i="3" s="1"/>
  <c r="X398" i="3"/>
  <c r="Y398" i="3" s="1"/>
  <c r="X399" i="3"/>
  <c r="Y399" i="3" s="1"/>
  <c r="X400" i="3"/>
  <c r="Y400" i="3" s="1"/>
  <c r="X401" i="3"/>
  <c r="Y401" i="3" s="1"/>
  <c r="X402" i="3"/>
  <c r="Y402" i="3" s="1"/>
  <c r="X403" i="3"/>
  <c r="Y403" i="3" s="1"/>
  <c r="X404" i="3"/>
  <c r="Y404" i="3" s="1"/>
  <c r="X405" i="3"/>
  <c r="Y405" i="3" s="1"/>
  <c r="X407" i="3"/>
  <c r="Y407" i="3" s="1"/>
  <c r="X408" i="3"/>
  <c r="Y408" i="3" s="1"/>
  <c r="X409" i="3"/>
  <c r="Y409" i="3" s="1"/>
  <c r="X410" i="3"/>
  <c r="Y410" i="3" s="1"/>
  <c r="X411" i="3"/>
  <c r="Y411" i="3" s="1"/>
  <c r="X412" i="3"/>
  <c r="Y412" i="3" s="1"/>
  <c r="X413" i="3"/>
  <c r="Y413" i="3" s="1"/>
  <c r="X414" i="3"/>
  <c r="Y414" i="3" s="1"/>
  <c r="X415" i="3"/>
  <c r="Y415" i="3" s="1"/>
  <c r="X416" i="3"/>
  <c r="Y416" i="3" s="1"/>
  <c r="X417" i="3"/>
  <c r="Y417" i="3" s="1"/>
  <c r="X418" i="3"/>
  <c r="Y418" i="3" s="1"/>
  <c r="X419" i="3"/>
  <c r="Y419" i="3" s="1"/>
  <c r="X420" i="3"/>
  <c r="Y420" i="3" s="1"/>
  <c r="X421" i="3"/>
  <c r="Y421" i="3" s="1"/>
  <c r="X422" i="3"/>
  <c r="Y422" i="3" s="1"/>
  <c r="X423" i="3"/>
  <c r="Y423" i="3" s="1"/>
  <c r="X424" i="3"/>
  <c r="Y424" i="3" s="1"/>
  <c r="X425" i="3"/>
  <c r="Y425" i="3" s="1"/>
  <c r="X426" i="3"/>
  <c r="Y426" i="3" s="1"/>
  <c r="X427" i="3"/>
  <c r="Y427" i="3" s="1"/>
  <c r="X428" i="3"/>
  <c r="Y428" i="3" s="1"/>
  <c r="X429" i="3"/>
  <c r="Y429" i="3" s="1"/>
  <c r="X430" i="3"/>
  <c r="Y430" i="3" s="1"/>
  <c r="X431" i="3"/>
  <c r="Y431" i="3" s="1"/>
  <c r="X432" i="3"/>
  <c r="Y432" i="3" s="1"/>
  <c r="X433" i="3"/>
  <c r="Y433" i="3" s="1"/>
  <c r="X434" i="3"/>
  <c r="Y434" i="3" s="1"/>
  <c r="X435" i="3"/>
  <c r="Y435" i="3" s="1"/>
  <c r="X436" i="3"/>
  <c r="Y436" i="3" s="1"/>
  <c r="X437" i="3"/>
  <c r="Y437" i="3" s="1"/>
  <c r="X438" i="3"/>
  <c r="Y438" i="3" s="1"/>
  <c r="X2" i="3"/>
  <c r="Y2" i="3" s="1"/>
  <c r="X3" i="2"/>
  <c r="Y3" i="2" s="1"/>
  <c r="X4" i="2"/>
  <c r="Y4" i="2" s="1"/>
  <c r="X5" i="2"/>
  <c r="Y5" i="2" s="1"/>
  <c r="X6" i="2"/>
  <c r="Y6" i="2" s="1"/>
  <c r="X7" i="2"/>
  <c r="Y7" i="2" s="1"/>
  <c r="X8" i="2"/>
  <c r="Y8" i="2" s="1"/>
  <c r="X9" i="2"/>
  <c r="Y9" i="2" s="1"/>
  <c r="X10" i="2"/>
  <c r="Y10" i="2" s="1"/>
  <c r="X11" i="2"/>
  <c r="Y11" i="2" s="1"/>
  <c r="X12" i="2"/>
  <c r="Y12" i="2" s="1"/>
  <c r="X13" i="2"/>
  <c r="Y13" i="2" s="1"/>
  <c r="X14" i="2"/>
  <c r="Y14" i="2" s="1"/>
  <c r="X15" i="2"/>
  <c r="Y15" i="2" s="1"/>
  <c r="X16" i="2"/>
  <c r="Y16" i="2" s="1"/>
  <c r="X17" i="2"/>
  <c r="Y17" i="2" s="1"/>
  <c r="X18" i="2"/>
  <c r="Y18" i="2" s="1"/>
  <c r="X19" i="2"/>
  <c r="Y19" i="2" s="1"/>
  <c r="X20" i="2"/>
  <c r="Y20" i="2" s="1"/>
  <c r="X21" i="2"/>
  <c r="Y21" i="2" s="1"/>
  <c r="X22" i="2"/>
  <c r="Y22" i="2" s="1"/>
  <c r="X23" i="2"/>
  <c r="Y23" i="2" s="1"/>
  <c r="X24" i="2"/>
  <c r="Y24" i="2" s="1"/>
  <c r="X25" i="2"/>
  <c r="Y25" i="2" s="1"/>
  <c r="X26" i="2"/>
  <c r="Y26" i="2" s="1"/>
  <c r="X27" i="2"/>
  <c r="Y27" i="2" s="1"/>
  <c r="X28" i="2"/>
  <c r="Y28" i="2" s="1"/>
  <c r="X29" i="2"/>
  <c r="Y29" i="2" s="1"/>
  <c r="X30" i="2"/>
  <c r="Y30" i="2" s="1"/>
  <c r="X31" i="2"/>
  <c r="Y31" i="2" s="1"/>
  <c r="X32" i="2"/>
  <c r="Y32" i="2" s="1"/>
  <c r="X33" i="2"/>
  <c r="Y33" i="2" s="1"/>
  <c r="X34" i="2"/>
  <c r="Y34" i="2" s="1"/>
  <c r="X35" i="2"/>
  <c r="Y35" i="2" s="1"/>
  <c r="X36" i="2"/>
  <c r="Y36" i="2" s="1"/>
  <c r="X37" i="2"/>
  <c r="Y37" i="2" s="1"/>
  <c r="X38" i="2"/>
  <c r="Y38" i="2" s="1"/>
  <c r="X39" i="2"/>
  <c r="Y39" i="2" s="1"/>
  <c r="X40" i="2"/>
  <c r="Y40" i="2" s="1"/>
  <c r="X41" i="2"/>
  <c r="Y41" i="2" s="1"/>
  <c r="X42" i="2"/>
  <c r="X43" i="2"/>
  <c r="Y43" i="2" s="1"/>
  <c r="X44" i="2"/>
  <c r="Y44" i="2" s="1"/>
  <c r="X45" i="2"/>
  <c r="Y45" i="2" s="1"/>
  <c r="X46" i="2"/>
  <c r="Y46" i="2" s="1"/>
  <c r="X47" i="2"/>
  <c r="Y47" i="2" s="1"/>
  <c r="X48" i="2"/>
  <c r="Y48" i="2" s="1"/>
  <c r="X49" i="2"/>
  <c r="Y49" i="2" s="1"/>
  <c r="X50" i="2"/>
  <c r="Y50" i="2" s="1"/>
  <c r="X51" i="2"/>
  <c r="Y51" i="2" s="1"/>
  <c r="X52" i="2"/>
  <c r="Y52" i="2" s="1"/>
  <c r="X53" i="2"/>
  <c r="Y53" i="2" s="1"/>
  <c r="X54" i="2"/>
  <c r="Y54" i="2" s="1"/>
  <c r="X55" i="2"/>
  <c r="Y55" i="2" s="1"/>
  <c r="X56" i="2"/>
  <c r="Y56" i="2" s="1"/>
  <c r="X57" i="2"/>
  <c r="Y57" i="2" s="1"/>
  <c r="X58" i="2"/>
  <c r="Y58" i="2" s="1"/>
  <c r="X59" i="2"/>
  <c r="Y59" i="2" s="1"/>
  <c r="X60" i="2"/>
  <c r="Y60" i="2" s="1"/>
  <c r="X61" i="2"/>
  <c r="Y61" i="2" s="1"/>
  <c r="X62" i="2"/>
  <c r="Y62" i="2" s="1"/>
  <c r="X63" i="2"/>
  <c r="Y63" i="2" s="1"/>
  <c r="X64" i="2"/>
  <c r="Y64" i="2" s="1"/>
  <c r="X65" i="2"/>
  <c r="Y65" i="2" s="1"/>
  <c r="X66" i="2"/>
  <c r="Y66" i="2" s="1"/>
  <c r="X67" i="2"/>
  <c r="Y67" i="2" s="1"/>
  <c r="X68" i="2"/>
  <c r="Y68" i="2" s="1"/>
  <c r="X69" i="2"/>
  <c r="Y69" i="2" s="1"/>
  <c r="X70" i="2"/>
  <c r="Y70" i="2" s="1"/>
  <c r="X71" i="2"/>
  <c r="Y71" i="2" s="1"/>
  <c r="X72" i="2"/>
  <c r="Y72" i="2" s="1"/>
  <c r="X73" i="2"/>
  <c r="Y73" i="2" s="1"/>
  <c r="X74" i="2"/>
  <c r="Y74" i="2" s="1"/>
  <c r="X75" i="2"/>
  <c r="Y75" i="2" s="1"/>
  <c r="X76" i="2"/>
  <c r="Y76" i="2" s="1"/>
  <c r="X77" i="2"/>
  <c r="Y77" i="2" s="1"/>
  <c r="X78" i="2"/>
  <c r="Y78" i="2" s="1"/>
  <c r="X79" i="2"/>
  <c r="Y79" i="2" s="1"/>
  <c r="X80" i="2"/>
  <c r="Y80" i="2" s="1"/>
  <c r="X81" i="2"/>
  <c r="Y81" i="2" s="1"/>
  <c r="X82" i="2"/>
  <c r="Y82" i="2" s="1"/>
  <c r="X83" i="2"/>
  <c r="Y83" i="2" s="1"/>
  <c r="X84" i="2"/>
  <c r="Y84" i="2" s="1"/>
  <c r="X85" i="2"/>
  <c r="Y85" i="2" s="1"/>
  <c r="X86" i="2"/>
  <c r="Y86" i="2" s="1"/>
  <c r="X87" i="2"/>
  <c r="Y87" i="2" s="1"/>
  <c r="X88" i="2"/>
  <c r="Y88" i="2" s="1"/>
  <c r="X89" i="2"/>
  <c r="Y89" i="2" s="1"/>
  <c r="X90" i="2"/>
  <c r="Y90" i="2" s="1"/>
  <c r="X91" i="2"/>
  <c r="Y91" i="2" s="1"/>
  <c r="X92" i="2"/>
  <c r="Y92" i="2" s="1"/>
  <c r="X93" i="2"/>
  <c r="Y93" i="2" s="1"/>
  <c r="X94" i="2"/>
  <c r="Y94" i="2" s="1"/>
  <c r="X95" i="2"/>
  <c r="Y95" i="2" s="1"/>
  <c r="X96" i="2"/>
  <c r="Y96" i="2" s="1"/>
  <c r="X97" i="2"/>
  <c r="Y97" i="2" s="1"/>
  <c r="X98" i="2"/>
  <c r="Y98" i="2" s="1"/>
  <c r="X99" i="2"/>
  <c r="Y99" i="2" s="1"/>
  <c r="X100" i="2"/>
  <c r="Y100" i="2" s="1"/>
  <c r="X101" i="2"/>
  <c r="Y101" i="2" s="1"/>
  <c r="X102" i="2"/>
  <c r="Y102" i="2" s="1"/>
  <c r="X103" i="2"/>
  <c r="Y103" i="2" s="1"/>
  <c r="X104" i="2"/>
  <c r="Y104" i="2" s="1"/>
  <c r="X105" i="2"/>
  <c r="Y105" i="2" s="1"/>
  <c r="X106" i="2"/>
  <c r="Y106" i="2" s="1"/>
  <c r="X107" i="2"/>
  <c r="Y107" i="2" s="1"/>
  <c r="X108" i="2"/>
  <c r="Y108" i="2" s="1"/>
  <c r="X109" i="2"/>
  <c r="Y109" i="2" s="1"/>
  <c r="X110" i="2"/>
  <c r="Y110" i="2" s="1"/>
  <c r="X111" i="2"/>
  <c r="Y111" i="2" s="1"/>
  <c r="X112" i="2"/>
  <c r="Y112" i="2" s="1"/>
  <c r="X113" i="2"/>
  <c r="Y113" i="2" s="1"/>
  <c r="X114" i="2"/>
  <c r="Y114" i="2" s="1"/>
  <c r="X115" i="2"/>
  <c r="Y115" i="2" s="1"/>
  <c r="X116" i="2"/>
  <c r="Y116" i="2" s="1"/>
  <c r="X117" i="2"/>
  <c r="Y117" i="2" s="1"/>
  <c r="X118" i="2"/>
  <c r="Y118" i="2" s="1"/>
  <c r="X119" i="2"/>
  <c r="Y119" i="2" s="1"/>
  <c r="X120" i="2"/>
  <c r="Y120" i="2" s="1"/>
  <c r="X121" i="2"/>
  <c r="Y121" i="2" s="1"/>
  <c r="X122" i="2"/>
  <c r="Y122" i="2" s="1"/>
  <c r="X123" i="2"/>
  <c r="Y123" i="2" s="1"/>
  <c r="X124" i="2"/>
  <c r="Y124" i="2" s="1"/>
  <c r="X125" i="2"/>
  <c r="Y125" i="2" s="1"/>
  <c r="X126" i="2"/>
  <c r="Y126" i="2" s="1"/>
  <c r="X127" i="2"/>
  <c r="Y127" i="2" s="1"/>
  <c r="X128" i="2"/>
  <c r="Y128" i="2" s="1"/>
  <c r="X129" i="2"/>
  <c r="Y129" i="2" s="1"/>
  <c r="X130" i="2"/>
  <c r="Y130" i="2" s="1"/>
  <c r="X131" i="2"/>
  <c r="Y131" i="2" s="1"/>
  <c r="X132" i="2"/>
  <c r="Y132" i="2" s="1"/>
  <c r="X133" i="2"/>
  <c r="Y133" i="2" s="1"/>
  <c r="X134" i="2"/>
  <c r="Y134" i="2" s="1"/>
  <c r="X135" i="2"/>
  <c r="Y135" i="2" s="1"/>
  <c r="X136" i="2"/>
  <c r="Y136" i="2" s="1"/>
  <c r="X137" i="2"/>
  <c r="Y137" i="2" s="1"/>
  <c r="X138" i="2"/>
  <c r="Y138" i="2" s="1"/>
  <c r="X139" i="2"/>
  <c r="Y139" i="2" s="1"/>
  <c r="X140" i="2"/>
  <c r="Y140" i="2" s="1"/>
  <c r="X141" i="2"/>
  <c r="Y141" i="2" s="1"/>
  <c r="X142" i="2"/>
  <c r="Y142" i="2" s="1"/>
  <c r="X143" i="2"/>
  <c r="Y143" i="2" s="1"/>
  <c r="X144" i="2"/>
  <c r="Y144" i="2" s="1"/>
  <c r="X145" i="2"/>
  <c r="Y145" i="2" s="1"/>
  <c r="X146" i="2"/>
  <c r="Y146" i="2" s="1"/>
  <c r="X147" i="2"/>
  <c r="Y147" i="2" s="1"/>
  <c r="X148" i="2"/>
  <c r="Y148" i="2" s="1"/>
  <c r="X149" i="2"/>
  <c r="Y149" i="2" s="1"/>
  <c r="X150" i="2"/>
  <c r="Y150" i="2" s="1"/>
  <c r="X151" i="2"/>
  <c r="Y151" i="2" s="1"/>
  <c r="X152" i="2"/>
  <c r="Y152" i="2" s="1"/>
  <c r="X153" i="2"/>
  <c r="Y153" i="2" s="1"/>
  <c r="X154" i="2"/>
  <c r="Y154" i="2" s="1"/>
  <c r="X155" i="2"/>
  <c r="Y155" i="2" s="1"/>
  <c r="X156" i="2"/>
  <c r="Y156" i="2" s="1"/>
  <c r="X157" i="2"/>
  <c r="Y157" i="2" s="1"/>
  <c r="X158" i="2"/>
  <c r="Y158" i="2" s="1"/>
  <c r="X159" i="2"/>
  <c r="Y159" i="2" s="1"/>
  <c r="X160" i="2"/>
  <c r="Y160" i="2" s="1"/>
  <c r="X161" i="2"/>
  <c r="Y161" i="2" s="1"/>
  <c r="X162" i="2"/>
  <c r="Y162" i="2" s="1"/>
  <c r="X163" i="2"/>
  <c r="Y163" i="2" s="1"/>
  <c r="X164" i="2"/>
  <c r="Y164" i="2" s="1"/>
  <c r="X165" i="2"/>
  <c r="Y165" i="2" s="1"/>
  <c r="X166" i="2"/>
  <c r="Y166" i="2" s="1"/>
  <c r="X167" i="2"/>
  <c r="Y167" i="2" s="1"/>
  <c r="X168" i="2"/>
  <c r="Y168" i="2" s="1"/>
  <c r="X169" i="2"/>
  <c r="Y169" i="2" s="1"/>
  <c r="X170" i="2"/>
  <c r="Y170" i="2" s="1"/>
  <c r="X171" i="2"/>
  <c r="Y171" i="2" s="1"/>
  <c r="X172" i="2"/>
  <c r="Y172" i="2" s="1"/>
  <c r="X173" i="2"/>
  <c r="Y173" i="2" s="1"/>
  <c r="W3" i="2"/>
  <c r="Z3" i="2" s="1"/>
  <c r="W4" i="2"/>
  <c r="Z4" i="2" s="1"/>
  <c r="W5" i="2"/>
  <c r="Z5" i="2" s="1"/>
  <c r="W6" i="2"/>
  <c r="Z6" i="2" s="1"/>
  <c r="W7" i="2"/>
  <c r="Z7" i="2" s="1"/>
  <c r="W8" i="2"/>
  <c r="Z8" i="2" s="1"/>
  <c r="W9" i="2"/>
  <c r="Z9" i="2" s="1"/>
  <c r="W10" i="2"/>
  <c r="Z10" i="2" s="1"/>
  <c r="W11" i="2"/>
  <c r="Z11" i="2" s="1"/>
  <c r="W12" i="2"/>
  <c r="Z12" i="2" s="1"/>
  <c r="W13" i="2"/>
  <c r="Z13" i="2" s="1"/>
  <c r="W14" i="2"/>
  <c r="Z14" i="2" s="1"/>
  <c r="W15" i="2"/>
  <c r="Z15" i="2" s="1"/>
  <c r="W16" i="2"/>
  <c r="Z16" i="2" s="1"/>
  <c r="W17" i="2"/>
  <c r="Z17" i="2" s="1"/>
  <c r="W18" i="2"/>
  <c r="Z18" i="2" s="1"/>
  <c r="W19" i="2"/>
  <c r="Z19" i="2" s="1"/>
  <c r="W20" i="2"/>
  <c r="Z20" i="2" s="1"/>
  <c r="W21" i="2"/>
  <c r="Z21" i="2" s="1"/>
  <c r="W22" i="2"/>
  <c r="Z22" i="2" s="1"/>
  <c r="W23" i="2"/>
  <c r="Z23" i="2" s="1"/>
  <c r="W24" i="2"/>
  <c r="Z24" i="2" s="1"/>
  <c r="W25" i="2"/>
  <c r="Z25" i="2" s="1"/>
  <c r="W26" i="2"/>
  <c r="Z26" i="2" s="1"/>
  <c r="W27" i="2"/>
  <c r="Z27" i="2" s="1"/>
  <c r="W28" i="2"/>
  <c r="Z28" i="2" s="1"/>
  <c r="W29" i="2"/>
  <c r="Z29" i="2" s="1"/>
  <c r="W30" i="2"/>
  <c r="Z30" i="2" s="1"/>
  <c r="W31" i="2"/>
  <c r="Z31" i="2" s="1"/>
  <c r="W32" i="2"/>
  <c r="Z32" i="2" s="1"/>
  <c r="W33" i="2"/>
  <c r="Z33" i="2" s="1"/>
  <c r="W34" i="2"/>
  <c r="Z34" i="2" s="1"/>
  <c r="W35" i="2"/>
  <c r="Z35" i="2" s="1"/>
  <c r="W36" i="2"/>
  <c r="Z36" i="2" s="1"/>
  <c r="W37" i="2"/>
  <c r="Z37" i="2" s="1"/>
  <c r="W38" i="2"/>
  <c r="Z38" i="2" s="1"/>
  <c r="W39" i="2"/>
  <c r="Z39" i="2" s="1"/>
  <c r="W40" i="2"/>
  <c r="Z40" i="2" s="1"/>
  <c r="W41" i="2"/>
  <c r="Z41" i="2" s="1"/>
  <c r="W42" i="2"/>
  <c r="W43" i="2"/>
  <c r="Z43" i="2" s="1"/>
  <c r="W44" i="2"/>
  <c r="Z44" i="2" s="1"/>
  <c r="W45" i="2"/>
  <c r="Z45" i="2" s="1"/>
  <c r="W46" i="2"/>
  <c r="Z46" i="2" s="1"/>
  <c r="W47" i="2"/>
  <c r="Z47" i="2" s="1"/>
  <c r="W48" i="2"/>
  <c r="Z48" i="2" s="1"/>
  <c r="W49" i="2"/>
  <c r="Z49" i="2" s="1"/>
  <c r="W50" i="2"/>
  <c r="Z50" i="2" s="1"/>
  <c r="W51" i="2"/>
  <c r="Z51" i="2" s="1"/>
  <c r="W52" i="2"/>
  <c r="Z52" i="2" s="1"/>
  <c r="W53" i="2"/>
  <c r="Z53" i="2" s="1"/>
  <c r="W54" i="2"/>
  <c r="Z54" i="2" s="1"/>
  <c r="W55" i="2"/>
  <c r="Z55" i="2" s="1"/>
  <c r="W56" i="2"/>
  <c r="Z56" i="2" s="1"/>
  <c r="W57" i="2"/>
  <c r="Z57" i="2" s="1"/>
  <c r="W58" i="2"/>
  <c r="Z58" i="2" s="1"/>
  <c r="W59" i="2"/>
  <c r="Z59" i="2" s="1"/>
  <c r="W60" i="2"/>
  <c r="Z60" i="2" s="1"/>
  <c r="W61" i="2"/>
  <c r="Z61" i="2" s="1"/>
  <c r="W62" i="2"/>
  <c r="Z62" i="2" s="1"/>
  <c r="W63" i="2"/>
  <c r="Z63" i="2" s="1"/>
  <c r="W64" i="2"/>
  <c r="Z64" i="2" s="1"/>
  <c r="W65" i="2"/>
  <c r="Z65" i="2" s="1"/>
  <c r="W66" i="2"/>
  <c r="Z66" i="2" s="1"/>
  <c r="W67" i="2"/>
  <c r="Z67" i="2" s="1"/>
  <c r="W68" i="2"/>
  <c r="Z68" i="2" s="1"/>
  <c r="W69" i="2"/>
  <c r="Z69" i="2" s="1"/>
  <c r="W70" i="2"/>
  <c r="Z70" i="2" s="1"/>
  <c r="W71" i="2"/>
  <c r="Z71" i="2" s="1"/>
  <c r="W72" i="2"/>
  <c r="Z72" i="2" s="1"/>
  <c r="W73" i="2"/>
  <c r="Z73" i="2" s="1"/>
  <c r="W74" i="2"/>
  <c r="Z74" i="2" s="1"/>
  <c r="W75" i="2"/>
  <c r="Z75" i="2" s="1"/>
  <c r="W76" i="2"/>
  <c r="Z76" i="2" s="1"/>
  <c r="W77" i="2"/>
  <c r="Z77" i="2" s="1"/>
  <c r="W78" i="2"/>
  <c r="Z78" i="2" s="1"/>
  <c r="W79" i="2"/>
  <c r="Z79" i="2" s="1"/>
  <c r="W80" i="2"/>
  <c r="Z80" i="2" s="1"/>
  <c r="W81" i="2"/>
  <c r="Z81" i="2" s="1"/>
  <c r="W82" i="2"/>
  <c r="Z82" i="2" s="1"/>
  <c r="W83" i="2"/>
  <c r="Z83" i="2" s="1"/>
  <c r="W84" i="2"/>
  <c r="Z84" i="2" s="1"/>
  <c r="W85" i="2"/>
  <c r="Z85" i="2" s="1"/>
  <c r="W86" i="2"/>
  <c r="Z86" i="2" s="1"/>
  <c r="W87" i="2"/>
  <c r="Z87" i="2" s="1"/>
  <c r="W88" i="2"/>
  <c r="Z88" i="2" s="1"/>
  <c r="W89" i="2"/>
  <c r="Z89" i="2" s="1"/>
  <c r="W90" i="2"/>
  <c r="Z90" i="2" s="1"/>
  <c r="W91" i="2"/>
  <c r="Z91" i="2" s="1"/>
  <c r="W92" i="2"/>
  <c r="Z92" i="2" s="1"/>
  <c r="W93" i="2"/>
  <c r="Z93" i="2" s="1"/>
  <c r="W94" i="2"/>
  <c r="Z94" i="2" s="1"/>
  <c r="W95" i="2"/>
  <c r="Z95" i="2" s="1"/>
  <c r="W96" i="2"/>
  <c r="Z96" i="2" s="1"/>
  <c r="W97" i="2"/>
  <c r="Z97" i="2" s="1"/>
  <c r="W98" i="2"/>
  <c r="Z98" i="2" s="1"/>
  <c r="W99" i="2"/>
  <c r="Z99" i="2" s="1"/>
  <c r="W100" i="2"/>
  <c r="Z100" i="2" s="1"/>
  <c r="W101" i="2"/>
  <c r="Z101" i="2" s="1"/>
  <c r="W102" i="2"/>
  <c r="Z102" i="2" s="1"/>
  <c r="W103" i="2"/>
  <c r="Z103" i="2" s="1"/>
  <c r="W104" i="2"/>
  <c r="Z104" i="2" s="1"/>
  <c r="W105" i="2"/>
  <c r="Z105" i="2" s="1"/>
  <c r="W106" i="2"/>
  <c r="Z106" i="2" s="1"/>
  <c r="W107" i="2"/>
  <c r="Z107" i="2" s="1"/>
  <c r="W108" i="2"/>
  <c r="Z108" i="2" s="1"/>
  <c r="W109" i="2"/>
  <c r="Z109" i="2" s="1"/>
  <c r="W110" i="2"/>
  <c r="Z110" i="2" s="1"/>
  <c r="W111" i="2"/>
  <c r="Z111" i="2" s="1"/>
  <c r="W112" i="2"/>
  <c r="Z112" i="2" s="1"/>
  <c r="W113" i="2"/>
  <c r="Z113" i="2" s="1"/>
  <c r="W114" i="2"/>
  <c r="Z114" i="2" s="1"/>
  <c r="W115" i="2"/>
  <c r="Z115" i="2" s="1"/>
  <c r="W116" i="2"/>
  <c r="Z116" i="2" s="1"/>
  <c r="W117" i="2"/>
  <c r="Z117" i="2" s="1"/>
  <c r="W118" i="2"/>
  <c r="Z118" i="2" s="1"/>
  <c r="W119" i="2"/>
  <c r="Z119" i="2" s="1"/>
  <c r="W120" i="2"/>
  <c r="Z120" i="2" s="1"/>
  <c r="W121" i="2"/>
  <c r="Z121" i="2" s="1"/>
  <c r="W122" i="2"/>
  <c r="Z122" i="2" s="1"/>
  <c r="W123" i="2"/>
  <c r="Z123" i="2" s="1"/>
  <c r="W124" i="2"/>
  <c r="Z124" i="2" s="1"/>
  <c r="W125" i="2"/>
  <c r="Z125" i="2" s="1"/>
  <c r="W126" i="2"/>
  <c r="Z126" i="2" s="1"/>
  <c r="W127" i="2"/>
  <c r="Z127" i="2" s="1"/>
  <c r="W128" i="2"/>
  <c r="Z128" i="2" s="1"/>
  <c r="W129" i="2"/>
  <c r="Z129" i="2" s="1"/>
  <c r="W130" i="2"/>
  <c r="Z130" i="2" s="1"/>
  <c r="W131" i="2"/>
  <c r="Z131" i="2" s="1"/>
  <c r="W132" i="2"/>
  <c r="Z132" i="2" s="1"/>
  <c r="W133" i="2"/>
  <c r="Z133" i="2" s="1"/>
  <c r="W134" i="2"/>
  <c r="Z134" i="2" s="1"/>
  <c r="W135" i="2"/>
  <c r="Z135" i="2" s="1"/>
  <c r="W136" i="2"/>
  <c r="Z136" i="2" s="1"/>
  <c r="W137" i="2"/>
  <c r="Z137" i="2" s="1"/>
  <c r="W138" i="2"/>
  <c r="Z138" i="2" s="1"/>
  <c r="W139" i="2"/>
  <c r="Z139" i="2" s="1"/>
  <c r="W140" i="2"/>
  <c r="Z140" i="2" s="1"/>
  <c r="W141" i="2"/>
  <c r="Z141" i="2" s="1"/>
  <c r="W142" i="2"/>
  <c r="Z142" i="2" s="1"/>
  <c r="W143" i="2"/>
  <c r="Z143" i="2" s="1"/>
  <c r="W144" i="2"/>
  <c r="Z144" i="2" s="1"/>
  <c r="W145" i="2"/>
  <c r="Z145" i="2" s="1"/>
  <c r="W146" i="2"/>
  <c r="Z146" i="2" s="1"/>
  <c r="W147" i="2"/>
  <c r="Z147" i="2" s="1"/>
  <c r="W148" i="2"/>
  <c r="Z148" i="2" s="1"/>
  <c r="W149" i="2"/>
  <c r="Z149" i="2" s="1"/>
  <c r="W150" i="2"/>
  <c r="Z150" i="2" s="1"/>
  <c r="W151" i="2"/>
  <c r="Z151" i="2" s="1"/>
  <c r="W152" i="2"/>
  <c r="Z152" i="2" s="1"/>
  <c r="W153" i="2"/>
  <c r="Z153" i="2" s="1"/>
  <c r="W154" i="2"/>
  <c r="Z154" i="2" s="1"/>
  <c r="W155" i="2"/>
  <c r="Z155" i="2" s="1"/>
  <c r="W156" i="2"/>
  <c r="Z156" i="2" s="1"/>
  <c r="W157" i="2"/>
  <c r="Z157" i="2" s="1"/>
  <c r="W158" i="2"/>
  <c r="Z158" i="2" s="1"/>
  <c r="W159" i="2"/>
  <c r="Z159" i="2" s="1"/>
  <c r="W160" i="2"/>
  <c r="Z160" i="2" s="1"/>
  <c r="W161" i="2"/>
  <c r="Z161" i="2" s="1"/>
  <c r="W162" i="2"/>
  <c r="Z162" i="2" s="1"/>
  <c r="W163" i="2"/>
  <c r="Z163" i="2" s="1"/>
  <c r="W164" i="2"/>
  <c r="Z164" i="2" s="1"/>
  <c r="W165" i="2"/>
  <c r="Z165" i="2" s="1"/>
  <c r="W166" i="2"/>
  <c r="Z166" i="2" s="1"/>
  <c r="W167" i="2"/>
  <c r="Z167" i="2" s="1"/>
  <c r="W168" i="2"/>
  <c r="Z168" i="2" s="1"/>
  <c r="W169" i="2"/>
  <c r="Z169" i="2" s="1"/>
  <c r="W170" i="2"/>
  <c r="Z170" i="2" s="1"/>
  <c r="W171" i="2"/>
  <c r="Z171" i="2" s="1"/>
  <c r="W172" i="2"/>
  <c r="Z172" i="2" s="1"/>
  <c r="W173" i="2"/>
  <c r="Z173" i="2" s="1"/>
  <c r="Q3" i="2"/>
  <c r="Q4" i="2"/>
  <c r="Q5" i="2"/>
  <c r="Q6" i="2"/>
  <c r="Q7" i="2"/>
  <c r="Q8" i="2"/>
  <c r="Q9" i="2"/>
  <c r="Q10" i="2"/>
  <c r="Q11" i="2"/>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45" i="2"/>
  <c r="Q46" i="2"/>
  <c r="Q47" i="2"/>
  <c r="Q48" i="2"/>
  <c r="Q49" i="2"/>
  <c r="Q50" i="2"/>
  <c r="Q51" i="2"/>
  <c r="Q52" i="2"/>
  <c r="Q53" i="2"/>
  <c r="Q54" i="2"/>
  <c r="Q55" i="2"/>
  <c r="Q56" i="2"/>
  <c r="Q57" i="2"/>
  <c r="Q58" i="2"/>
  <c r="Q59" i="2"/>
  <c r="Q60" i="2"/>
  <c r="Q61" i="2"/>
  <c r="Q62" i="2"/>
  <c r="Q63" i="2"/>
  <c r="Q64" i="2"/>
  <c r="Q65" i="2"/>
  <c r="Q66" i="2"/>
  <c r="Q67" i="2"/>
  <c r="Q68" i="2"/>
  <c r="Q69" i="2"/>
  <c r="Q70" i="2"/>
  <c r="Q71" i="2"/>
  <c r="Q72" i="2"/>
  <c r="Q73" i="2"/>
  <c r="Q74" i="2"/>
  <c r="Q75" i="2"/>
  <c r="Q76" i="2"/>
  <c r="Q77" i="2"/>
  <c r="Q78" i="2"/>
  <c r="Q79" i="2"/>
  <c r="Q80" i="2"/>
  <c r="Q81" i="2"/>
  <c r="Q82" i="2"/>
  <c r="Q83" i="2"/>
  <c r="Q84" i="2"/>
  <c r="Q85" i="2"/>
  <c r="Q86" i="2"/>
  <c r="Q87" i="2"/>
  <c r="Q88" i="2"/>
  <c r="Q89" i="2"/>
  <c r="Q90" i="2"/>
  <c r="Q91" i="2"/>
  <c r="Q92" i="2"/>
  <c r="Q93" i="2"/>
  <c r="Q94" i="2"/>
  <c r="Q95" i="2"/>
  <c r="Q96" i="2"/>
  <c r="Q97" i="2"/>
  <c r="Q98" i="2"/>
  <c r="Q99" i="2"/>
  <c r="Q100" i="2"/>
  <c r="Q101" i="2"/>
  <c r="Q102" i="2"/>
  <c r="Q103" i="2"/>
  <c r="Q104" i="2"/>
  <c r="Q105" i="2"/>
  <c r="Q106" i="2"/>
  <c r="Q107" i="2"/>
  <c r="Q108" i="2"/>
  <c r="Q109" i="2"/>
  <c r="Q110" i="2"/>
  <c r="Q111" i="2"/>
  <c r="Q112" i="2"/>
  <c r="Q113" i="2"/>
  <c r="Q114" i="2"/>
  <c r="Q115" i="2"/>
  <c r="Q116" i="2"/>
  <c r="Q117" i="2"/>
  <c r="Q118" i="2"/>
  <c r="Q119" i="2"/>
  <c r="Q120" i="2"/>
  <c r="Q121" i="2"/>
  <c r="Q122" i="2"/>
  <c r="Q123" i="2"/>
  <c r="Q124" i="2"/>
  <c r="Q125" i="2"/>
  <c r="Q126" i="2"/>
  <c r="Q127" i="2"/>
  <c r="Q128" i="2"/>
  <c r="Q129" i="2"/>
  <c r="Q130" i="2"/>
  <c r="Q131" i="2"/>
  <c r="Q132" i="2"/>
  <c r="Q133" i="2"/>
  <c r="Q134" i="2"/>
  <c r="Q135" i="2"/>
  <c r="Q136" i="2"/>
  <c r="Q137" i="2"/>
  <c r="Q138" i="2"/>
  <c r="Q139" i="2"/>
  <c r="Q140" i="2"/>
  <c r="Q141" i="2"/>
  <c r="Q142" i="2"/>
  <c r="Q143" i="2"/>
  <c r="Q144" i="2"/>
  <c r="Q145" i="2"/>
  <c r="Q146" i="2"/>
  <c r="Q147" i="2"/>
  <c r="Q148" i="2"/>
  <c r="Q149" i="2"/>
  <c r="Q150" i="2"/>
  <c r="Q151" i="2"/>
  <c r="Q152" i="2"/>
  <c r="Q153" i="2"/>
  <c r="Q154" i="2"/>
  <c r="Q155" i="2"/>
  <c r="Q156" i="2"/>
  <c r="Q157" i="2"/>
  <c r="Q158" i="2"/>
  <c r="Q159" i="2"/>
  <c r="Q160" i="2"/>
  <c r="Q161" i="2"/>
  <c r="Q162" i="2"/>
  <c r="Q163" i="2"/>
  <c r="Q164" i="2"/>
  <c r="Q165" i="2"/>
  <c r="Q166" i="2"/>
  <c r="Q167" i="2"/>
  <c r="Q168" i="2"/>
  <c r="Q169" i="2"/>
  <c r="Q170" i="2"/>
  <c r="Q171" i="2"/>
  <c r="Q172" i="2"/>
  <c r="Q173" i="2"/>
  <c r="P3" i="2"/>
  <c r="P4" i="2"/>
  <c r="P5" i="2"/>
  <c r="P6" i="2"/>
  <c r="P7" i="2"/>
  <c r="P8" i="2"/>
  <c r="P9"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77" i="2"/>
  <c r="P78" i="2"/>
  <c r="P79" i="2"/>
  <c r="P80" i="2"/>
  <c r="P81" i="2"/>
  <c r="P82" i="2"/>
  <c r="P83" i="2"/>
  <c r="P84" i="2"/>
  <c r="P85" i="2"/>
  <c r="P86" i="2"/>
  <c r="P87" i="2"/>
  <c r="P88" i="2"/>
  <c r="P89" i="2"/>
  <c r="P90" i="2"/>
  <c r="P91" i="2"/>
  <c r="P92" i="2"/>
  <c r="P93" i="2"/>
  <c r="P94" i="2"/>
  <c r="P95" i="2"/>
  <c r="P96" i="2"/>
  <c r="P97" i="2"/>
  <c r="P98" i="2"/>
  <c r="P99" i="2"/>
  <c r="P100" i="2"/>
  <c r="P101" i="2"/>
  <c r="P102" i="2"/>
  <c r="P103" i="2"/>
  <c r="P104" i="2"/>
  <c r="P105" i="2"/>
  <c r="P106" i="2"/>
  <c r="P107" i="2"/>
  <c r="P108" i="2"/>
  <c r="P109" i="2"/>
  <c r="P110" i="2"/>
  <c r="P111" i="2"/>
  <c r="P112" i="2"/>
  <c r="P113" i="2"/>
  <c r="P114" i="2"/>
  <c r="P115" i="2"/>
  <c r="P116" i="2"/>
  <c r="P117" i="2"/>
  <c r="P118" i="2"/>
  <c r="P119" i="2"/>
  <c r="P120" i="2"/>
  <c r="P121" i="2"/>
  <c r="P122" i="2"/>
  <c r="P123" i="2"/>
  <c r="P124" i="2"/>
  <c r="P125" i="2"/>
  <c r="P126" i="2"/>
  <c r="P127" i="2"/>
  <c r="P128" i="2"/>
  <c r="P129" i="2"/>
  <c r="P130" i="2"/>
  <c r="P131" i="2"/>
  <c r="P132" i="2"/>
  <c r="P133" i="2"/>
  <c r="P134" i="2"/>
  <c r="P135" i="2"/>
  <c r="P136" i="2"/>
  <c r="P137" i="2"/>
  <c r="P138" i="2"/>
  <c r="P139" i="2"/>
  <c r="P140" i="2"/>
  <c r="P141" i="2"/>
  <c r="P142" i="2"/>
  <c r="P143" i="2"/>
  <c r="P144" i="2"/>
  <c r="P145" i="2"/>
  <c r="P146" i="2"/>
  <c r="P147" i="2"/>
  <c r="P148" i="2"/>
  <c r="P149" i="2"/>
  <c r="P150" i="2"/>
  <c r="P151" i="2"/>
  <c r="P152" i="2"/>
  <c r="P153" i="2"/>
  <c r="P154" i="2"/>
  <c r="P155" i="2"/>
  <c r="P156" i="2"/>
  <c r="P157" i="2"/>
  <c r="P158" i="2"/>
  <c r="P159" i="2"/>
  <c r="P160" i="2"/>
  <c r="P161" i="2"/>
  <c r="P162" i="2"/>
  <c r="P163" i="2"/>
  <c r="P164" i="2"/>
  <c r="P165" i="2"/>
  <c r="P166" i="2"/>
  <c r="P167" i="2"/>
  <c r="P168" i="2"/>
  <c r="P169" i="2"/>
  <c r="P170" i="2"/>
  <c r="P171" i="2"/>
  <c r="P172" i="2"/>
  <c r="P173" i="2"/>
  <c r="O4" i="2"/>
  <c r="O3" i="2"/>
  <c r="O5" i="2"/>
  <c r="O6" i="2"/>
  <c r="O7" i="2"/>
  <c r="O8" i="2"/>
  <c r="O9" i="2"/>
  <c r="O10" i="2"/>
  <c r="O11" i="2"/>
  <c r="O12" i="2"/>
  <c r="O13" i="2"/>
  <c r="O14" i="2"/>
  <c r="O15" i="2"/>
  <c r="O16" i="2"/>
  <c r="O17" i="2"/>
  <c r="O18" i="2"/>
  <c r="O19" i="2"/>
  <c r="O20" i="2"/>
  <c r="O21" i="2"/>
  <c r="O22" i="2"/>
  <c r="O23" i="2"/>
  <c r="O24" i="2"/>
  <c r="O25" i="2"/>
  <c r="O26" i="2"/>
  <c r="O27" i="2"/>
  <c r="O28" i="2"/>
  <c r="O29" i="2"/>
  <c r="O30" i="2"/>
  <c r="O31" i="2"/>
  <c r="O32" i="2"/>
  <c r="O33" i="2"/>
  <c r="O34" i="2"/>
  <c r="O35" i="2"/>
  <c r="O36" i="2"/>
  <c r="O37" i="2"/>
  <c r="O38" i="2"/>
  <c r="O39" i="2"/>
  <c r="O40" i="2"/>
  <c r="O41" i="2"/>
  <c r="O42" i="2"/>
  <c r="O43" i="2"/>
  <c r="O44" i="2"/>
  <c r="O45" i="2"/>
  <c r="O46" i="2"/>
  <c r="O47" i="2"/>
  <c r="O48" i="2"/>
  <c r="O49" i="2"/>
  <c r="O50" i="2"/>
  <c r="O51" i="2"/>
  <c r="O52" i="2"/>
  <c r="O53" i="2"/>
  <c r="O54" i="2"/>
  <c r="O55" i="2"/>
  <c r="O56" i="2"/>
  <c r="O57" i="2"/>
  <c r="O58" i="2"/>
  <c r="O59" i="2"/>
  <c r="O60" i="2"/>
  <c r="O61" i="2"/>
  <c r="O62" i="2"/>
  <c r="O63" i="2"/>
  <c r="O64" i="2"/>
  <c r="O65" i="2"/>
  <c r="O66" i="2"/>
  <c r="O67" i="2"/>
  <c r="O68" i="2"/>
  <c r="O69" i="2"/>
  <c r="O70" i="2"/>
  <c r="O71" i="2"/>
  <c r="O72" i="2"/>
  <c r="O73" i="2"/>
  <c r="O74" i="2"/>
  <c r="O75" i="2"/>
  <c r="O76" i="2"/>
  <c r="O151" i="2"/>
  <c r="O152" i="2"/>
  <c r="O153" i="2"/>
  <c r="O154" i="2"/>
  <c r="O155" i="2"/>
  <c r="O156" i="2"/>
  <c r="O157" i="2"/>
  <c r="O158" i="2"/>
  <c r="O159" i="2"/>
  <c r="O160" i="2"/>
  <c r="O161" i="2"/>
  <c r="O162" i="2"/>
  <c r="O163" i="2"/>
  <c r="O164" i="2"/>
  <c r="O165" i="2"/>
  <c r="O166" i="2"/>
  <c r="O167" i="2"/>
  <c r="O168" i="2"/>
  <c r="O169" i="2"/>
  <c r="O170" i="2"/>
  <c r="O171" i="2"/>
  <c r="O172" i="2"/>
  <c r="O173" i="2"/>
  <c r="O144" i="2"/>
  <c r="O78" i="2"/>
  <c r="O79" i="2"/>
  <c r="O80" i="2"/>
  <c r="O81" i="2"/>
  <c r="O82" i="2"/>
  <c r="O83" i="2"/>
  <c r="O84" i="2"/>
  <c r="O85" i="2"/>
  <c r="O86" i="2"/>
  <c r="O87" i="2"/>
  <c r="O88" i="2"/>
  <c r="O89" i="2"/>
  <c r="O90" i="2"/>
  <c r="O91" i="2"/>
  <c r="O92" i="2"/>
  <c r="O93" i="2"/>
  <c r="O94" i="2"/>
  <c r="O95" i="2"/>
  <c r="O96" i="2"/>
  <c r="O97" i="2"/>
  <c r="O98" i="2"/>
  <c r="O99" i="2"/>
  <c r="O100" i="2"/>
  <c r="O101" i="2"/>
  <c r="O102" i="2"/>
  <c r="O103" i="2"/>
  <c r="O104" i="2"/>
  <c r="O105" i="2"/>
  <c r="O106" i="2"/>
  <c r="O107" i="2"/>
  <c r="O108" i="2"/>
  <c r="O109" i="2"/>
  <c r="O110" i="2"/>
  <c r="O111" i="2"/>
  <c r="O112" i="2"/>
  <c r="O113" i="2"/>
  <c r="O114" i="2"/>
  <c r="O115" i="2"/>
  <c r="O116" i="2"/>
  <c r="O117" i="2"/>
  <c r="O118" i="2"/>
  <c r="O119" i="2"/>
  <c r="O120" i="2"/>
  <c r="O121" i="2"/>
  <c r="O122" i="2"/>
  <c r="O123" i="2"/>
  <c r="O124" i="2"/>
  <c r="O125" i="2"/>
  <c r="O126" i="2"/>
  <c r="O127" i="2"/>
  <c r="O128" i="2"/>
  <c r="O129" i="2"/>
  <c r="O130" i="2"/>
  <c r="O131" i="2"/>
  <c r="O132" i="2"/>
  <c r="O133" i="2"/>
  <c r="O134" i="2"/>
  <c r="O135" i="2"/>
  <c r="O136" i="2"/>
  <c r="O137" i="2"/>
  <c r="O138" i="2"/>
  <c r="O139" i="2"/>
  <c r="O140" i="2"/>
  <c r="O141" i="2"/>
  <c r="O142" i="2"/>
  <c r="O143" i="2"/>
  <c r="O145" i="2"/>
  <c r="O146" i="2"/>
  <c r="O147" i="2"/>
  <c r="O148" i="2"/>
  <c r="O149" i="2"/>
  <c r="O150" i="2"/>
  <c r="O77" i="2"/>
  <c r="N57" i="15"/>
  <c r="F6" i="2"/>
  <c r="U146" i="5"/>
  <c r="O10" i="15"/>
  <c r="W176" i="6" l="1"/>
  <c r="Z2" i="6"/>
  <c r="Z175" i="6"/>
  <c r="Z174" i="6"/>
  <c r="Z173" i="6"/>
  <c r="Z172" i="6"/>
  <c r="Z171" i="6"/>
  <c r="Z170" i="6"/>
  <c r="Z169" i="6"/>
  <c r="Z168" i="6"/>
  <c r="Z167" i="6"/>
  <c r="Z166" i="6"/>
  <c r="Z165" i="6"/>
  <c r="Z164" i="6"/>
  <c r="Z163" i="6"/>
  <c r="Z162" i="6"/>
  <c r="Z161" i="6"/>
  <c r="Z160" i="6"/>
  <c r="Z159" i="6"/>
  <c r="Z158" i="6"/>
  <c r="Z157" i="6"/>
  <c r="Z156" i="6"/>
  <c r="Z155" i="6"/>
  <c r="Z154" i="6"/>
  <c r="Z153" i="6"/>
  <c r="Z152" i="6"/>
  <c r="Z151" i="6"/>
  <c r="Z150" i="6"/>
  <c r="Z149" i="6"/>
  <c r="Z148" i="6"/>
  <c r="Z147" i="6"/>
  <c r="Z146" i="6"/>
  <c r="Z145" i="6"/>
  <c r="Z144" i="6"/>
  <c r="Z143" i="6"/>
  <c r="Z142" i="6"/>
  <c r="Z141" i="6"/>
  <c r="Z140" i="6"/>
  <c r="Z139" i="6"/>
  <c r="Z138" i="6"/>
  <c r="Z137" i="6"/>
  <c r="Z136" i="6"/>
  <c r="Z135" i="6"/>
  <c r="Z134" i="6"/>
  <c r="Z133" i="6"/>
  <c r="Z132" i="6"/>
  <c r="Z131" i="6"/>
  <c r="Z130" i="6"/>
  <c r="Z129" i="6"/>
  <c r="Z128" i="6"/>
  <c r="Z127" i="6"/>
  <c r="Z126" i="6"/>
  <c r="Z125" i="6"/>
  <c r="Z124" i="6"/>
  <c r="Z123" i="6"/>
  <c r="Z122" i="6"/>
  <c r="Z121" i="6"/>
  <c r="Z120" i="6"/>
  <c r="Z119" i="6"/>
  <c r="Z118" i="6"/>
  <c r="Z117" i="6"/>
  <c r="Z115" i="6"/>
  <c r="Z114" i="6"/>
  <c r="Z113" i="6"/>
  <c r="Z112" i="6"/>
  <c r="Z111" i="6"/>
  <c r="Z110" i="6"/>
  <c r="Z109" i="6"/>
  <c r="Z108" i="6"/>
  <c r="Z107" i="6"/>
  <c r="Z106" i="6"/>
  <c r="Z105" i="6"/>
  <c r="Z104" i="6"/>
  <c r="Z103" i="6"/>
  <c r="Z102" i="6"/>
  <c r="Z101" i="6"/>
  <c r="Z100" i="6"/>
  <c r="Z99" i="6"/>
  <c r="Z98" i="6"/>
  <c r="Z97" i="6"/>
  <c r="Z96" i="6"/>
  <c r="Z95" i="6"/>
  <c r="Z94" i="6"/>
  <c r="Z93" i="6"/>
  <c r="Z92" i="6"/>
  <c r="Z91" i="6"/>
  <c r="Z90" i="6"/>
  <c r="Z89" i="6"/>
  <c r="Z88" i="6"/>
  <c r="Z87" i="6"/>
  <c r="Z86" i="6"/>
  <c r="Z85" i="6"/>
  <c r="Z84" i="6"/>
  <c r="Z83" i="6"/>
  <c r="Z82" i="6"/>
  <c r="Z81" i="6"/>
  <c r="Z80" i="6"/>
  <c r="Z79" i="6"/>
  <c r="Z78" i="6"/>
  <c r="Z77" i="6"/>
  <c r="Z76" i="6"/>
  <c r="Z75" i="6"/>
  <c r="Z74" i="6"/>
  <c r="Z73" i="6"/>
  <c r="Z72" i="6"/>
  <c r="Z71" i="6"/>
  <c r="Z70" i="6"/>
  <c r="Z69" i="6"/>
  <c r="Z68" i="6"/>
  <c r="Z67" i="6"/>
  <c r="Z66" i="6"/>
  <c r="Z65" i="6"/>
  <c r="Z64" i="6"/>
  <c r="Z63" i="6"/>
  <c r="Z62" i="6"/>
  <c r="Z61" i="6"/>
  <c r="Z60" i="6"/>
  <c r="Z59" i="6"/>
  <c r="Z58" i="6"/>
  <c r="Z57" i="6"/>
  <c r="Z56" i="6"/>
  <c r="Z55" i="6"/>
  <c r="Z54" i="6"/>
  <c r="Z53" i="6"/>
  <c r="Z52" i="6"/>
  <c r="Z51" i="6"/>
  <c r="Z50" i="6"/>
  <c r="Z49" i="6"/>
  <c r="Z48" i="6"/>
  <c r="Z47" i="6"/>
  <c r="Z46" i="6"/>
  <c r="Z45" i="6"/>
  <c r="Z44" i="6"/>
  <c r="Z43" i="6"/>
  <c r="Z42" i="6"/>
  <c r="Z41" i="6"/>
  <c r="Z40" i="6"/>
  <c r="Z39" i="6"/>
  <c r="Z38" i="6"/>
  <c r="Z37" i="6"/>
  <c r="Z36" i="6"/>
  <c r="Z35" i="6"/>
  <c r="Z34" i="6"/>
  <c r="Z33" i="6"/>
  <c r="Z32" i="6"/>
  <c r="Z31" i="6"/>
  <c r="Z30" i="6"/>
  <c r="Z29" i="6"/>
  <c r="Z28" i="6"/>
  <c r="Z27" i="6"/>
  <c r="Z26" i="6"/>
  <c r="Z25" i="6"/>
  <c r="Z24" i="6"/>
  <c r="Z23" i="6"/>
  <c r="Z22" i="6"/>
  <c r="Z21" i="6"/>
  <c r="Z20" i="6"/>
  <c r="Z19" i="6"/>
  <c r="Z18" i="6"/>
  <c r="Z17" i="6"/>
  <c r="Z16" i="6"/>
  <c r="Z15" i="6"/>
  <c r="Z14" i="6"/>
  <c r="Z13" i="6"/>
  <c r="Z12" i="6"/>
  <c r="Z11" i="6"/>
  <c r="Z10" i="6"/>
  <c r="Z9" i="6"/>
  <c r="Z8" i="6"/>
  <c r="Z7" i="6"/>
  <c r="Z6" i="6"/>
  <c r="Z5" i="6"/>
  <c r="Z4" i="6"/>
  <c r="Z3" i="6"/>
  <c r="X176" i="6"/>
  <c r="Y2" i="6"/>
  <c r="Y175" i="6"/>
  <c r="Y174" i="6"/>
  <c r="Y173" i="6"/>
  <c r="Y172" i="6"/>
  <c r="Y171" i="6"/>
  <c r="Y170" i="6"/>
  <c r="Y169" i="6"/>
  <c r="Y168" i="6"/>
  <c r="Y167" i="6"/>
  <c r="Y166" i="6"/>
  <c r="Y165" i="6"/>
  <c r="Y164" i="6"/>
  <c r="Y163" i="6"/>
  <c r="Y162" i="6"/>
  <c r="Y161" i="6"/>
  <c r="Y160" i="6"/>
  <c r="Y159" i="6"/>
  <c r="Y158" i="6"/>
  <c r="Y157" i="6"/>
  <c r="Y156" i="6"/>
  <c r="Y155" i="6"/>
  <c r="Y154" i="6"/>
  <c r="Y153" i="6"/>
  <c r="Y152" i="6"/>
  <c r="Y151" i="6"/>
  <c r="Y150" i="6"/>
  <c r="Y149" i="6"/>
  <c r="Y148" i="6"/>
  <c r="Y147" i="6"/>
  <c r="Y146" i="6"/>
  <c r="Y145" i="6"/>
  <c r="Y144" i="6"/>
  <c r="Y143" i="6"/>
  <c r="Y142" i="6"/>
  <c r="Y141" i="6"/>
  <c r="Y140" i="6"/>
  <c r="Y139" i="6"/>
  <c r="Y138" i="6"/>
  <c r="Y137" i="6"/>
  <c r="Y136" i="6"/>
  <c r="Y135" i="6"/>
  <c r="Y134" i="6"/>
  <c r="Y133" i="6"/>
  <c r="Y132" i="6"/>
  <c r="Y131" i="6"/>
  <c r="Y130" i="6"/>
  <c r="Y129" i="6"/>
  <c r="Y128" i="6"/>
  <c r="Y127" i="6"/>
  <c r="Y126" i="6"/>
  <c r="Y125" i="6"/>
  <c r="Y124" i="6"/>
  <c r="Y123" i="6"/>
  <c r="Y122" i="6"/>
  <c r="Y121" i="6"/>
  <c r="Y120" i="6"/>
  <c r="Y119" i="6"/>
  <c r="Y118" i="6"/>
  <c r="Y117" i="6"/>
  <c r="Y115" i="6"/>
  <c r="Y114" i="6"/>
  <c r="Y113" i="6"/>
  <c r="Y112" i="6"/>
  <c r="Y111" i="6"/>
  <c r="Y110" i="6"/>
  <c r="Y109" i="6"/>
  <c r="Y108" i="6"/>
  <c r="Y107" i="6"/>
  <c r="Y106" i="6"/>
  <c r="Y105" i="6"/>
  <c r="Y104" i="6"/>
  <c r="Y103" i="6"/>
  <c r="Y102" i="6"/>
  <c r="Y101" i="6"/>
  <c r="Y100" i="6"/>
  <c r="Y99" i="6"/>
  <c r="Y98" i="6"/>
  <c r="Y97" i="6"/>
  <c r="Y96" i="6"/>
  <c r="Y95" i="6"/>
  <c r="Y94" i="6"/>
  <c r="Y93" i="6"/>
  <c r="Y92" i="6"/>
  <c r="Y91" i="6"/>
  <c r="Y90" i="6"/>
  <c r="Y89" i="6"/>
  <c r="Y88" i="6"/>
  <c r="Y87" i="6"/>
  <c r="Y86" i="6"/>
  <c r="Y85" i="6"/>
  <c r="Y84" i="6"/>
  <c r="Y83" i="6"/>
  <c r="Y82" i="6"/>
  <c r="Y81" i="6"/>
  <c r="Y80" i="6"/>
  <c r="Y79" i="6"/>
  <c r="Y78" i="6"/>
  <c r="Y77" i="6"/>
  <c r="Y76" i="6"/>
  <c r="Y75" i="6"/>
  <c r="Y74" i="6"/>
  <c r="Y73" i="6"/>
  <c r="Y72" i="6"/>
  <c r="Y71" i="6"/>
  <c r="Y70" i="6"/>
  <c r="Y69" i="6"/>
  <c r="Y68" i="6"/>
  <c r="Y67" i="6"/>
  <c r="Y66" i="6"/>
  <c r="Y65" i="6"/>
  <c r="Y64" i="6"/>
  <c r="Y63" i="6"/>
  <c r="Y62" i="6"/>
  <c r="Y61" i="6"/>
  <c r="Y60" i="6"/>
  <c r="Y59" i="6"/>
  <c r="Y58" i="6"/>
  <c r="Y57" i="6"/>
  <c r="Y56" i="6"/>
  <c r="Y55" i="6"/>
  <c r="Y54" i="6"/>
  <c r="Y53" i="6"/>
  <c r="Y52" i="6"/>
  <c r="Y51" i="6"/>
  <c r="Y50" i="6"/>
  <c r="Y49" i="6"/>
  <c r="Y48" i="6"/>
  <c r="Y47" i="6"/>
  <c r="Y46" i="6"/>
  <c r="Y45" i="6"/>
  <c r="Y44" i="6"/>
  <c r="Y43" i="6"/>
  <c r="Y42" i="6"/>
  <c r="Y41" i="6"/>
  <c r="Y40" i="6"/>
  <c r="Y39" i="6"/>
  <c r="Y38" i="6"/>
  <c r="Y37" i="6"/>
  <c r="Y36" i="6"/>
  <c r="Y35" i="6"/>
  <c r="Y34" i="6"/>
  <c r="Y33" i="6"/>
  <c r="Y32" i="6"/>
  <c r="Y31" i="6"/>
  <c r="Y30" i="6"/>
  <c r="Y29" i="6"/>
  <c r="Y28" i="6"/>
  <c r="Y27" i="6"/>
  <c r="Y26" i="6"/>
  <c r="Y25" i="6"/>
  <c r="Y24" i="6"/>
  <c r="Y23" i="6"/>
  <c r="Y22" i="6"/>
  <c r="Y21" i="6"/>
  <c r="Y20" i="6"/>
  <c r="Y19" i="6"/>
  <c r="Y18" i="6"/>
  <c r="Y17" i="6"/>
  <c r="Y16" i="6"/>
  <c r="Y15" i="6"/>
  <c r="Y14" i="6"/>
  <c r="Y13" i="6"/>
  <c r="Y12" i="6"/>
  <c r="Y11" i="6"/>
  <c r="Y10" i="6"/>
  <c r="Y9" i="6"/>
  <c r="Y8" i="6"/>
  <c r="Y7" i="6"/>
  <c r="Y6" i="6"/>
  <c r="Y5" i="6"/>
  <c r="Y4" i="6"/>
  <c r="Y3" i="6"/>
  <c r="V146" i="5"/>
  <c r="W146" i="5"/>
  <c r="Z146" i="5" s="1"/>
  <c r="X146" i="5"/>
  <c r="Y146" i="5" s="1"/>
  <c r="Z2" i="5"/>
  <c r="Z3" i="5"/>
  <c r="Z4" i="5"/>
  <c r="Z5" i="5"/>
  <c r="Z6" i="5"/>
  <c r="Z7" i="5"/>
  <c r="Z8" i="5"/>
  <c r="Z9" i="5"/>
  <c r="Z10" i="5"/>
  <c r="Y2" i="5"/>
  <c r="Y3" i="5"/>
  <c r="Y4" i="5"/>
  <c r="Y5" i="5"/>
  <c r="Y6" i="5"/>
  <c r="Y7" i="5"/>
  <c r="Y8" i="5"/>
  <c r="Y9" i="5"/>
  <c r="Y10" i="5"/>
  <c r="Y11" i="5"/>
  <c r="Z11" i="5"/>
  <c r="O259" i="5"/>
  <c r="S257" i="5"/>
  <c r="S256" i="5"/>
  <c r="S255" i="5"/>
  <c r="S254" i="5"/>
  <c r="S253" i="5"/>
  <c r="S252" i="5"/>
  <c r="S251" i="5"/>
  <c r="S250" i="5"/>
  <c r="S249" i="5"/>
  <c r="S248" i="5"/>
  <c r="S247" i="5"/>
  <c r="S246" i="5"/>
  <c r="S245" i="5"/>
  <c r="S244" i="5"/>
  <c r="S243" i="5"/>
  <c r="S242" i="5"/>
  <c r="S241" i="5"/>
  <c r="S240" i="5"/>
  <c r="S239" i="5"/>
  <c r="S238" i="5"/>
  <c r="S237" i="5"/>
  <c r="S236" i="5"/>
  <c r="S235" i="5"/>
  <c r="S234" i="5"/>
  <c r="S233" i="5"/>
  <c r="S232" i="5"/>
  <c r="S231" i="5"/>
  <c r="S230" i="5"/>
  <c r="S229" i="5"/>
  <c r="S228" i="5"/>
  <c r="S227" i="5"/>
  <c r="S226" i="5"/>
  <c r="S225" i="5"/>
  <c r="S224" i="5"/>
  <c r="S223" i="5"/>
  <c r="S222" i="5"/>
  <c r="S221" i="5"/>
  <c r="S220" i="5"/>
  <c r="S219" i="5"/>
  <c r="S218" i="5"/>
  <c r="S217" i="5"/>
  <c r="S216" i="5"/>
  <c r="S215" i="5"/>
  <c r="S214" i="5"/>
  <c r="S213" i="5"/>
  <c r="S212" i="5"/>
  <c r="S211" i="5"/>
  <c r="S210" i="5"/>
  <c r="S209" i="5"/>
  <c r="S208" i="5"/>
  <c r="S207" i="5"/>
  <c r="S206" i="5"/>
  <c r="S205" i="5"/>
  <c r="S204" i="5"/>
  <c r="S203" i="5"/>
  <c r="S202" i="5"/>
  <c r="S201" i="5"/>
  <c r="S200" i="5"/>
  <c r="S199" i="5"/>
  <c r="S198" i="5"/>
  <c r="S197" i="5"/>
  <c r="S196" i="5"/>
  <c r="S195" i="5"/>
  <c r="S194" i="5"/>
  <c r="S193" i="5"/>
  <c r="S192" i="5"/>
  <c r="S191" i="5"/>
  <c r="S190" i="5"/>
  <c r="S189" i="5"/>
  <c r="S188" i="5"/>
  <c r="S187" i="5"/>
  <c r="S186" i="5"/>
  <c r="S185" i="5"/>
  <c r="S184" i="5"/>
  <c r="S183" i="5"/>
  <c r="S182" i="5"/>
  <c r="S181" i="5"/>
  <c r="S180" i="5"/>
  <c r="S179" i="5"/>
  <c r="S178" i="5"/>
  <c r="S177" i="5"/>
  <c r="S176" i="5"/>
  <c r="S175" i="5"/>
  <c r="S174" i="5"/>
  <c r="S173" i="5"/>
  <c r="S172" i="5"/>
  <c r="S171" i="5"/>
  <c r="S170" i="5"/>
  <c r="S169" i="5"/>
  <c r="S168" i="5"/>
  <c r="S167" i="5"/>
  <c r="S166" i="5"/>
  <c r="S165" i="5"/>
  <c r="S164" i="5"/>
  <c r="S163" i="5"/>
  <c r="S162" i="5"/>
  <c r="S161" i="5"/>
  <c r="S160" i="5"/>
  <c r="S159" i="5"/>
  <c r="S158" i="5"/>
  <c r="S157" i="5"/>
  <c r="S156" i="5"/>
  <c r="S155" i="5"/>
  <c r="S154" i="5"/>
  <c r="S153" i="5"/>
  <c r="S152" i="5"/>
  <c r="S151" i="5"/>
  <c r="S150" i="5"/>
  <c r="S149" i="5"/>
  <c r="S148" i="5"/>
  <c r="S147" i="5"/>
  <c r="S146" i="5"/>
  <c r="S145" i="5"/>
  <c r="S144" i="5"/>
  <c r="S143" i="5"/>
  <c r="S142" i="5"/>
  <c r="S141" i="5"/>
  <c r="S140" i="5"/>
  <c r="S139" i="5"/>
  <c r="S138" i="5"/>
  <c r="S137" i="5"/>
  <c r="S136" i="5"/>
  <c r="S135" i="5"/>
  <c r="S134" i="5"/>
  <c r="S133" i="5"/>
  <c r="S132" i="5"/>
  <c r="S131" i="5"/>
  <c r="S130" i="5"/>
  <c r="S129" i="5"/>
  <c r="S128" i="5"/>
  <c r="S127" i="5"/>
  <c r="S126" i="5"/>
  <c r="S125" i="5"/>
  <c r="S124" i="5"/>
  <c r="S123" i="5"/>
  <c r="S122" i="5"/>
  <c r="S121" i="5"/>
  <c r="S120" i="5"/>
  <c r="S119" i="5"/>
  <c r="S118" i="5"/>
  <c r="S117" i="5"/>
  <c r="S116" i="5"/>
  <c r="S115" i="5"/>
  <c r="S114" i="5"/>
  <c r="S113" i="5"/>
  <c r="S112" i="5"/>
  <c r="S111" i="5"/>
  <c r="S110" i="5"/>
  <c r="S109" i="5"/>
  <c r="S108" i="5"/>
  <c r="S107" i="5"/>
  <c r="S106" i="5"/>
  <c r="S105" i="5"/>
  <c r="S104" i="5"/>
  <c r="S103" i="5"/>
  <c r="S102" i="5"/>
  <c r="S101" i="5"/>
  <c r="S100" i="5"/>
  <c r="S99" i="5"/>
  <c r="S98" i="5"/>
  <c r="S97" i="5"/>
  <c r="S96" i="5"/>
  <c r="S95" i="5"/>
  <c r="S94" i="5"/>
  <c r="S93" i="5"/>
  <c r="S92" i="5"/>
  <c r="S91" i="5"/>
  <c r="S90" i="5"/>
  <c r="S89" i="5"/>
  <c r="S88" i="5"/>
  <c r="S87" i="5"/>
  <c r="S86" i="5"/>
  <c r="S85" i="5"/>
  <c r="S84" i="5"/>
  <c r="S83" i="5"/>
  <c r="S82" i="5"/>
  <c r="S81" i="5"/>
  <c r="S80" i="5"/>
  <c r="S79" i="5"/>
  <c r="S78" i="5"/>
  <c r="S77" i="5"/>
  <c r="S76" i="5"/>
  <c r="S75" i="5"/>
  <c r="S74" i="5"/>
  <c r="S73" i="5"/>
  <c r="S72" i="5"/>
  <c r="S71" i="5"/>
  <c r="S70" i="5"/>
  <c r="S69" i="5"/>
  <c r="S68" i="5"/>
  <c r="S67" i="5"/>
  <c r="S66" i="5"/>
  <c r="S65" i="5"/>
  <c r="S64" i="5"/>
  <c r="S63" i="5"/>
  <c r="S62" i="5"/>
  <c r="S61" i="5"/>
  <c r="S60" i="5"/>
  <c r="S59" i="5"/>
  <c r="S58" i="5"/>
  <c r="S57" i="5"/>
  <c r="S56" i="5"/>
  <c r="S55" i="5"/>
  <c r="S54" i="5"/>
  <c r="S53" i="5"/>
  <c r="S52" i="5"/>
  <c r="S51" i="5"/>
  <c r="S50" i="5"/>
  <c r="S49" i="5"/>
  <c r="S48" i="5"/>
  <c r="S47" i="5"/>
  <c r="S46" i="5"/>
  <c r="S45" i="5"/>
  <c r="S44" i="5"/>
  <c r="S43" i="5"/>
  <c r="S42" i="5"/>
  <c r="S41" i="5"/>
  <c r="S40" i="5"/>
  <c r="S39" i="5"/>
  <c r="S38" i="5"/>
  <c r="S37" i="5"/>
  <c r="S36" i="5"/>
  <c r="S35" i="5"/>
  <c r="S34" i="5"/>
  <c r="S33" i="5"/>
  <c r="S32" i="5"/>
  <c r="S31" i="5"/>
  <c r="S30" i="5"/>
  <c r="S29" i="5"/>
  <c r="S28" i="5"/>
  <c r="S27" i="5"/>
  <c r="S26" i="5"/>
  <c r="S25" i="5"/>
  <c r="S24" i="5"/>
  <c r="S23" i="5"/>
  <c r="S22" i="5"/>
  <c r="S21" i="5"/>
  <c r="S20" i="5"/>
  <c r="S19" i="5"/>
  <c r="S18" i="5"/>
  <c r="S17" i="5"/>
  <c r="S16" i="5"/>
  <c r="S15" i="5"/>
  <c r="S14" i="5"/>
  <c r="S13" i="5"/>
  <c r="S12" i="5"/>
  <c r="S11" i="5"/>
  <c r="S10" i="5"/>
  <c r="S9" i="5"/>
  <c r="S8" i="5"/>
  <c r="S7" i="5"/>
  <c r="S6" i="5"/>
  <c r="S5" i="5"/>
  <c r="S4" i="5"/>
  <c r="S3" i="5"/>
  <c r="P259" i="5"/>
  <c r="S2" i="5"/>
  <c r="S258" i="5"/>
  <c r="R257" i="5"/>
  <c r="R258" i="5"/>
  <c r="R256" i="5"/>
  <c r="R255" i="5"/>
  <c r="R254" i="5"/>
  <c r="R253" i="5"/>
  <c r="R252" i="5"/>
  <c r="R251" i="5"/>
  <c r="R250" i="5"/>
  <c r="R249" i="5"/>
  <c r="R248" i="5"/>
  <c r="R247" i="5"/>
  <c r="R246" i="5"/>
  <c r="R245" i="5"/>
  <c r="R244" i="5"/>
  <c r="R243" i="5"/>
  <c r="R242" i="5"/>
  <c r="R241" i="5"/>
  <c r="R240" i="5"/>
  <c r="R239" i="5"/>
  <c r="R238" i="5"/>
  <c r="R237" i="5"/>
  <c r="R236" i="5"/>
  <c r="R235" i="5"/>
  <c r="R234" i="5"/>
  <c r="R233" i="5"/>
  <c r="R232" i="5"/>
  <c r="R231" i="5"/>
  <c r="R230" i="5"/>
  <c r="R229" i="5"/>
  <c r="R228" i="5"/>
  <c r="R227" i="5"/>
  <c r="R226" i="5"/>
  <c r="R225" i="5"/>
  <c r="R224" i="5"/>
  <c r="R223" i="5"/>
  <c r="R222" i="5"/>
  <c r="R221" i="5"/>
  <c r="R220" i="5"/>
  <c r="R219" i="5"/>
  <c r="R218" i="5"/>
  <c r="R217" i="5"/>
  <c r="R216" i="5"/>
  <c r="R215" i="5"/>
  <c r="R214" i="5"/>
  <c r="R213" i="5"/>
  <c r="R212" i="5"/>
  <c r="R211" i="5"/>
  <c r="R210" i="5"/>
  <c r="R209" i="5"/>
  <c r="R208" i="5"/>
  <c r="R207" i="5"/>
  <c r="R206" i="5"/>
  <c r="R205" i="5"/>
  <c r="R204" i="5"/>
  <c r="R203" i="5"/>
  <c r="R202" i="5"/>
  <c r="R201" i="5"/>
  <c r="R200" i="5"/>
  <c r="R199" i="5"/>
  <c r="R198" i="5"/>
  <c r="R197" i="5"/>
  <c r="R196" i="5"/>
  <c r="R195" i="5"/>
  <c r="R194" i="5"/>
  <c r="R193" i="5"/>
  <c r="R192" i="5"/>
  <c r="R191" i="5"/>
  <c r="R190" i="5"/>
  <c r="R189" i="5"/>
  <c r="R188" i="5"/>
  <c r="R187" i="5"/>
  <c r="R186" i="5"/>
  <c r="R185" i="5"/>
  <c r="R184" i="5"/>
  <c r="R183" i="5"/>
  <c r="R182" i="5"/>
  <c r="R181" i="5"/>
  <c r="R180" i="5"/>
  <c r="R179" i="5"/>
  <c r="R178" i="5"/>
  <c r="R177" i="5"/>
  <c r="R176" i="5"/>
  <c r="R175" i="5"/>
  <c r="R174" i="5"/>
  <c r="R173" i="5"/>
  <c r="R172" i="5"/>
  <c r="R171" i="5"/>
  <c r="R170" i="5"/>
  <c r="R169" i="5"/>
  <c r="R168" i="5"/>
  <c r="R167" i="5"/>
  <c r="R166" i="5"/>
  <c r="R165" i="5"/>
  <c r="R164" i="5"/>
  <c r="R163" i="5"/>
  <c r="R162" i="5"/>
  <c r="R161" i="5"/>
  <c r="R160" i="5"/>
  <c r="R159" i="5"/>
  <c r="R158" i="5"/>
  <c r="R157" i="5"/>
  <c r="R156" i="5"/>
  <c r="R155" i="5"/>
  <c r="R154" i="5"/>
  <c r="R153" i="5"/>
  <c r="R152" i="5"/>
  <c r="R151" i="5"/>
  <c r="R150" i="5"/>
  <c r="R149" i="5"/>
  <c r="R148" i="5"/>
  <c r="R147" i="5"/>
  <c r="R146" i="5"/>
  <c r="R145" i="5"/>
  <c r="R144" i="5"/>
  <c r="R143" i="5"/>
  <c r="R142" i="5"/>
  <c r="R141" i="5"/>
  <c r="R140" i="5"/>
  <c r="R139" i="5"/>
  <c r="R138" i="5"/>
  <c r="R137" i="5"/>
  <c r="R136" i="5"/>
  <c r="R135" i="5"/>
  <c r="R134" i="5"/>
  <c r="R133" i="5"/>
  <c r="R132" i="5"/>
  <c r="R131" i="5"/>
  <c r="R130" i="5"/>
  <c r="R129" i="5"/>
  <c r="R128" i="5"/>
  <c r="R127" i="5"/>
  <c r="R126" i="5"/>
  <c r="R125" i="5"/>
  <c r="R124" i="5"/>
  <c r="R123" i="5"/>
  <c r="R122" i="5"/>
  <c r="R121" i="5"/>
  <c r="R120" i="5"/>
  <c r="R119" i="5"/>
  <c r="R118" i="5"/>
  <c r="R117" i="5"/>
  <c r="R116" i="5"/>
  <c r="R115" i="5"/>
  <c r="R114" i="5"/>
  <c r="R113" i="5"/>
  <c r="R112" i="5"/>
  <c r="R111" i="5"/>
  <c r="R110" i="5"/>
  <c r="R109" i="5"/>
  <c r="R108" i="5"/>
  <c r="R107" i="5"/>
  <c r="R106" i="5"/>
  <c r="R105" i="5"/>
  <c r="R104" i="5"/>
  <c r="R103" i="5"/>
  <c r="R102" i="5"/>
  <c r="R101" i="5"/>
  <c r="R100" i="5"/>
  <c r="R99" i="5"/>
  <c r="R98" i="5"/>
  <c r="R97" i="5"/>
  <c r="R96" i="5"/>
  <c r="R95" i="5"/>
  <c r="R94" i="5"/>
  <c r="R93" i="5"/>
  <c r="R92" i="5"/>
  <c r="R91" i="5"/>
  <c r="R90" i="5"/>
  <c r="R89" i="5"/>
  <c r="R88" i="5"/>
  <c r="R87" i="5"/>
  <c r="R86" i="5"/>
  <c r="R85" i="5"/>
  <c r="R84" i="5"/>
  <c r="R83" i="5"/>
  <c r="R82" i="5"/>
  <c r="R81" i="5"/>
  <c r="R80" i="5"/>
  <c r="R79" i="5"/>
  <c r="R78" i="5"/>
  <c r="R77" i="5"/>
  <c r="R76" i="5"/>
  <c r="R75" i="5"/>
  <c r="R74" i="5"/>
  <c r="R73" i="5"/>
  <c r="R72" i="5"/>
  <c r="R71" i="5"/>
  <c r="R70" i="5"/>
  <c r="R69" i="5"/>
  <c r="R68" i="5"/>
  <c r="R67" i="5"/>
  <c r="R66" i="5"/>
  <c r="R65" i="5"/>
  <c r="R64" i="5"/>
  <c r="R63" i="5"/>
  <c r="R62" i="5"/>
  <c r="R61" i="5"/>
  <c r="R60" i="5"/>
  <c r="R59" i="5"/>
  <c r="R58" i="5"/>
  <c r="R57" i="5"/>
  <c r="R56" i="5"/>
  <c r="R55" i="5"/>
  <c r="R54" i="5"/>
  <c r="R53" i="5"/>
  <c r="R52" i="5"/>
  <c r="R51" i="5"/>
  <c r="R50" i="5"/>
  <c r="R49" i="5"/>
  <c r="R48" i="5"/>
  <c r="R47" i="5"/>
  <c r="R46" i="5"/>
  <c r="R45" i="5"/>
  <c r="R44" i="5"/>
  <c r="R43" i="5"/>
  <c r="R42" i="5"/>
  <c r="R41" i="5"/>
  <c r="R40" i="5"/>
  <c r="R39" i="5"/>
  <c r="R38" i="5"/>
  <c r="R37" i="5"/>
  <c r="R36" i="5"/>
  <c r="R35" i="5"/>
  <c r="R34" i="5"/>
  <c r="R33" i="5"/>
  <c r="R32" i="5"/>
  <c r="R31" i="5"/>
  <c r="R30" i="5"/>
  <c r="R29" i="5"/>
  <c r="R28" i="5"/>
  <c r="R27" i="5"/>
  <c r="R26" i="5"/>
  <c r="R25" i="5"/>
  <c r="R24" i="5"/>
  <c r="R23" i="5"/>
  <c r="R22" i="5"/>
  <c r="R21" i="5"/>
  <c r="R20" i="5"/>
  <c r="R19" i="5"/>
  <c r="R18" i="5"/>
  <c r="R17" i="5"/>
  <c r="R16" i="5"/>
  <c r="R15" i="5"/>
  <c r="R14" i="5"/>
  <c r="R13" i="5"/>
  <c r="R12" i="5"/>
  <c r="R11" i="5"/>
  <c r="R10" i="5"/>
  <c r="R9" i="5"/>
  <c r="R8" i="5"/>
  <c r="R7" i="5"/>
  <c r="R6" i="5"/>
  <c r="R5" i="5"/>
  <c r="R4" i="5"/>
  <c r="R3" i="5"/>
  <c r="Q259" i="5"/>
  <c r="R2" i="5"/>
  <c r="S7" i="4"/>
  <c r="R7" i="4"/>
  <c r="S2" i="4"/>
  <c r="R2" i="4"/>
  <c r="Z2" i="4"/>
  <c r="S36" i="4"/>
  <c r="R36" i="4"/>
  <c r="Z36" i="4"/>
  <c r="Y36" i="4"/>
  <c r="Y158" i="5"/>
  <c r="Z158" i="5"/>
  <c r="S4" i="1"/>
  <c r="R4" i="1"/>
  <c r="Z4" i="1"/>
  <c r="Y4" i="1"/>
  <c r="O757" i="29"/>
  <c r="P757" i="29"/>
  <c r="S757" i="29" s="1"/>
  <c r="Q757" i="29"/>
  <c r="R757" i="29" s="1"/>
  <c r="V757" i="29"/>
  <c r="W757" i="29"/>
  <c r="X757" i="29"/>
  <c r="Y757" i="29" s="1"/>
  <c r="Z757" i="29" s="1"/>
  <c r="S6" i="3"/>
  <c r="S5" i="3"/>
  <c r="S4" i="3"/>
  <c r="R2" i="3"/>
  <c r="V116" i="8"/>
  <c r="Z115" i="8"/>
  <c r="Z114" i="8"/>
  <c r="Z113" i="8"/>
  <c r="Z112" i="8"/>
  <c r="Z111" i="8"/>
  <c r="Z110" i="8"/>
  <c r="Z109" i="8"/>
  <c r="Z108" i="8"/>
  <c r="Z107" i="8"/>
  <c r="Z106" i="8"/>
  <c r="Z105" i="8"/>
  <c r="Z104" i="8"/>
  <c r="Z103" i="8"/>
  <c r="Z102" i="8"/>
  <c r="Z101" i="8"/>
  <c r="Z100" i="8"/>
  <c r="Z99" i="8"/>
  <c r="Z98" i="8"/>
  <c r="Z97" i="8"/>
  <c r="Z96" i="8"/>
  <c r="Z95" i="8"/>
  <c r="Z94" i="8"/>
  <c r="Z93" i="8"/>
  <c r="Z92" i="8"/>
  <c r="Z91" i="8"/>
  <c r="Z90" i="8"/>
  <c r="Z89" i="8"/>
  <c r="Z88" i="8"/>
  <c r="Z87" i="8"/>
  <c r="Z86" i="8"/>
  <c r="Z85" i="8"/>
  <c r="Z84" i="8"/>
  <c r="Z83" i="8"/>
  <c r="Z82" i="8"/>
  <c r="Z81" i="8"/>
  <c r="Z80" i="8"/>
  <c r="Z79" i="8"/>
  <c r="Z78" i="8"/>
  <c r="Z77" i="8"/>
  <c r="Z76" i="8"/>
  <c r="Z75" i="8"/>
  <c r="Z74" i="8"/>
  <c r="Z73" i="8"/>
  <c r="Z72" i="8"/>
  <c r="Z71" i="8"/>
  <c r="Z70" i="8"/>
  <c r="Z69" i="8"/>
  <c r="Z68" i="8"/>
  <c r="Z67" i="8"/>
  <c r="Z66" i="8"/>
  <c r="Z65" i="8"/>
  <c r="Z64" i="8"/>
  <c r="Z63" i="8"/>
  <c r="Z62" i="8"/>
  <c r="Z61" i="8"/>
  <c r="Z60" i="8"/>
  <c r="Z59" i="8"/>
  <c r="Z58" i="8"/>
  <c r="Z57" i="8"/>
  <c r="Z56" i="8"/>
  <c r="Z55" i="8"/>
  <c r="Z54" i="8"/>
  <c r="Z53" i="8"/>
  <c r="Z52" i="8"/>
  <c r="Z51" i="8"/>
  <c r="Z50" i="8"/>
  <c r="Z49" i="8"/>
  <c r="Z48" i="8"/>
  <c r="Z47" i="8"/>
  <c r="Z46" i="8"/>
  <c r="Z45" i="8"/>
  <c r="Z44" i="8"/>
  <c r="Z43" i="8"/>
  <c r="Z42" i="8"/>
  <c r="Z41" i="8"/>
  <c r="Z40" i="8"/>
  <c r="Z39" i="8"/>
  <c r="Z38" i="8"/>
  <c r="Z37" i="8"/>
  <c r="Z36" i="8"/>
  <c r="Z35" i="8"/>
  <c r="Z34" i="8"/>
  <c r="Z33" i="8"/>
  <c r="Z32" i="8"/>
  <c r="Z31" i="8"/>
  <c r="Z30" i="8"/>
  <c r="Z29" i="8"/>
  <c r="Z28" i="8"/>
  <c r="Z27" i="8"/>
  <c r="Z26" i="8"/>
  <c r="Z25" i="8"/>
  <c r="Z23" i="8"/>
  <c r="Z22" i="8"/>
  <c r="Z21" i="8"/>
  <c r="Z20" i="8"/>
  <c r="Z19" i="8"/>
  <c r="Z18" i="8"/>
  <c r="Z17" i="8"/>
  <c r="Z16" i="8"/>
  <c r="Z15" i="8"/>
  <c r="Z14" i="8"/>
  <c r="Z13" i="8"/>
  <c r="Z12" i="8"/>
  <c r="Z11" i="8"/>
  <c r="Y115" i="8"/>
  <c r="Y114" i="8"/>
  <c r="Y113" i="8"/>
  <c r="Y112" i="8"/>
  <c r="Y111" i="8"/>
  <c r="Y110" i="8"/>
  <c r="Y109" i="8"/>
  <c r="Y108" i="8"/>
  <c r="Y107" i="8"/>
  <c r="Y106" i="8"/>
  <c r="Y105" i="8"/>
  <c r="Y104" i="8"/>
  <c r="Y103" i="8"/>
  <c r="Y102" i="8"/>
  <c r="Y101" i="8"/>
  <c r="Y100" i="8"/>
  <c r="Y99" i="8"/>
  <c r="Y98" i="8"/>
  <c r="Y97" i="8"/>
  <c r="Y96" i="8"/>
  <c r="Y95" i="8"/>
  <c r="Y94" i="8"/>
  <c r="Y93" i="8"/>
  <c r="Y92" i="8"/>
  <c r="Y91" i="8"/>
  <c r="Y90" i="8"/>
  <c r="Y89" i="8"/>
  <c r="Y88" i="8"/>
  <c r="Y87" i="8"/>
  <c r="Y86" i="8"/>
  <c r="Y85" i="8"/>
  <c r="Y84" i="8"/>
  <c r="Y83" i="8"/>
  <c r="Y82" i="8"/>
  <c r="Y81" i="8"/>
  <c r="Y80" i="8"/>
  <c r="Y79" i="8"/>
  <c r="Y78" i="8"/>
  <c r="Y77" i="8"/>
  <c r="Y76" i="8"/>
  <c r="Y75" i="8"/>
  <c r="Y74" i="8"/>
  <c r="Y73" i="8"/>
  <c r="Y72" i="8"/>
  <c r="Y71" i="8"/>
  <c r="Y70" i="8"/>
  <c r="Y69" i="8"/>
  <c r="Y68" i="8"/>
  <c r="Y67" i="8"/>
  <c r="Y66" i="8"/>
  <c r="Y65" i="8"/>
  <c r="Y64" i="8"/>
  <c r="Y63" i="8"/>
  <c r="Y62" i="8"/>
  <c r="Y61" i="8"/>
  <c r="Y60" i="8"/>
  <c r="Y59" i="8"/>
  <c r="Y58" i="8"/>
  <c r="Y57" i="8"/>
  <c r="Y56" i="8"/>
  <c r="Y55" i="8"/>
  <c r="Y54" i="8"/>
  <c r="Y53" i="8"/>
  <c r="Y52" i="8"/>
  <c r="Y51" i="8"/>
  <c r="Y50" i="8"/>
  <c r="Y49" i="8"/>
  <c r="Y48" i="8"/>
  <c r="Y47" i="8"/>
  <c r="Y46" i="8"/>
  <c r="Y45" i="8"/>
  <c r="Y44" i="8"/>
  <c r="Y43" i="8"/>
  <c r="Y42" i="8"/>
  <c r="Y41" i="8"/>
  <c r="Y40" i="8"/>
  <c r="Y39" i="8"/>
  <c r="Y38" i="8"/>
  <c r="Y37" i="8"/>
  <c r="Y36" i="8"/>
  <c r="Y35" i="8"/>
  <c r="Y34" i="8"/>
  <c r="Y33" i="8"/>
  <c r="Y32" i="8"/>
  <c r="Y31" i="8"/>
  <c r="Y30" i="8"/>
  <c r="Y29" i="8"/>
  <c r="Y28" i="8"/>
  <c r="Y27" i="8"/>
  <c r="Y26" i="8"/>
  <c r="Y25" i="8"/>
  <c r="Y23" i="8"/>
  <c r="Y22" i="8"/>
  <c r="Y21" i="8"/>
  <c r="Y20" i="8"/>
  <c r="Y19" i="8"/>
  <c r="Y18" i="8"/>
  <c r="Y17" i="8"/>
  <c r="Y16" i="8"/>
  <c r="Y15" i="8"/>
  <c r="Y14" i="8"/>
  <c r="Y13" i="8"/>
  <c r="Y12" i="8"/>
  <c r="Y11" i="8"/>
  <c r="Y10" i="8"/>
  <c r="Y9" i="8"/>
  <c r="Y8" i="8"/>
  <c r="Y7" i="8"/>
  <c r="Y6" i="8"/>
  <c r="Y5" i="8"/>
  <c r="Y4" i="8"/>
  <c r="Y3" i="8"/>
  <c r="Y2" i="8"/>
  <c r="O116" i="8"/>
  <c r="R9" i="8"/>
  <c r="S9" i="8"/>
  <c r="S52" i="8"/>
  <c r="S56" i="15"/>
  <c r="S55" i="15"/>
  <c r="S54" i="15"/>
  <c r="S53" i="15"/>
  <c r="S52" i="15"/>
  <c r="S51" i="15"/>
  <c r="S50" i="15"/>
  <c r="S49" i="15"/>
  <c r="S48" i="15"/>
  <c r="S47" i="15"/>
  <c r="S46" i="15"/>
  <c r="S45" i="15"/>
  <c r="S44" i="15"/>
  <c r="S43" i="15"/>
  <c r="S42" i="15"/>
  <c r="S41" i="15"/>
  <c r="S40" i="15"/>
  <c r="S39" i="15"/>
  <c r="S38" i="15"/>
  <c r="S37" i="15"/>
  <c r="S36" i="15"/>
  <c r="S35" i="15"/>
  <c r="S34" i="15"/>
  <c r="S33" i="15"/>
  <c r="S32" i="15"/>
  <c r="S31" i="15"/>
  <c r="S30" i="15"/>
  <c r="S29" i="15"/>
  <c r="S28" i="15"/>
  <c r="S27" i="15"/>
  <c r="S25" i="15"/>
  <c r="S24" i="15"/>
  <c r="S23" i="15"/>
  <c r="S22" i="15"/>
  <c r="S21" i="15"/>
  <c r="S20" i="15"/>
  <c r="S19" i="15"/>
  <c r="S18" i="15"/>
  <c r="S17" i="15"/>
  <c r="S16" i="15"/>
  <c r="S15" i="15"/>
  <c r="S11" i="15"/>
  <c r="S10" i="15"/>
  <c r="S7" i="15"/>
  <c r="S6" i="15"/>
  <c r="S3" i="15"/>
  <c r="R11" i="15"/>
  <c r="S2" i="15"/>
  <c r="R2" i="15"/>
  <c r="S415" i="29"/>
  <c r="S414" i="29"/>
  <c r="S413" i="29"/>
  <c r="S412" i="29"/>
  <c r="S411" i="29"/>
  <c r="S410" i="29"/>
  <c r="S409" i="29"/>
  <c r="S408" i="29"/>
  <c r="S406" i="29"/>
  <c r="S389" i="29"/>
  <c r="S375" i="29"/>
  <c r="S368" i="29"/>
  <c r="S367" i="29"/>
  <c r="S366" i="29"/>
  <c r="S364" i="29"/>
  <c r="S363" i="29"/>
  <c r="S359" i="29"/>
  <c r="S358" i="29"/>
  <c r="S357" i="29"/>
  <c r="S356" i="29"/>
  <c r="S355" i="29"/>
  <c r="S354" i="29"/>
  <c r="S353" i="29"/>
  <c r="S352" i="29"/>
  <c r="S351" i="29"/>
  <c r="S350" i="29"/>
  <c r="S349" i="29"/>
  <c r="S347" i="29"/>
  <c r="S342" i="29"/>
  <c r="S341" i="29"/>
  <c r="S338" i="29"/>
  <c r="S337" i="29"/>
  <c r="S336" i="29"/>
  <c r="S326" i="29"/>
  <c r="S325" i="29"/>
  <c r="S324" i="29"/>
  <c r="S320" i="29"/>
  <c r="S319" i="29"/>
  <c r="S318" i="29"/>
  <c r="S317" i="29"/>
  <c r="S316" i="29"/>
  <c r="S315" i="29"/>
  <c r="S314" i="29"/>
  <c r="S313" i="29"/>
  <c r="S312" i="29"/>
  <c r="S311" i="29"/>
  <c r="S310" i="29"/>
  <c r="S308" i="29"/>
  <c r="S305" i="29"/>
  <c r="S302" i="29"/>
  <c r="S298" i="29"/>
  <c r="S296" i="29"/>
  <c r="S295" i="29"/>
  <c r="S294" i="29"/>
  <c r="S293" i="29"/>
  <c r="S292" i="29"/>
  <c r="S291" i="29"/>
  <c r="S290" i="29"/>
  <c r="S289" i="29"/>
  <c r="S288" i="29"/>
  <c r="S286" i="29"/>
  <c r="S285" i="29"/>
  <c r="S284" i="29"/>
  <c r="S283" i="29"/>
  <c r="S282" i="29"/>
  <c r="S279" i="29"/>
  <c r="S278" i="29"/>
  <c r="S277" i="29"/>
  <c r="S276" i="29"/>
  <c r="S275" i="29"/>
  <c r="S274" i="29"/>
  <c r="S267" i="29"/>
  <c r="S262" i="29"/>
  <c r="S260" i="29"/>
  <c r="S259" i="29"/>
  <c r="S256" i="29"/>
  <c r="S248" i="29"/>
  <c r="S245" i="29"/>
  <c r="S226" i="29"/>
  <c r="S223" i="29"/>
  <c r="S219" i="29"/>
  <c r="S218" i="29"/>
  <c r="S216" i="29"/>
  <c r="S214" i="29"/>
  <c r="S213" i="29"/>
  <c r="S211" i="29"/>
  <c r="S210" i="29"/>
  <c r="S207" i="29"/>
  <c r="S206" i="29"/>
  <c r="S205" i="29"/>
  <c r="S204" i="29"/>
  <c r="S203" i="29"/>
  <c r="S202" i="29"/>
  <c r="S201" i="29"/>
  <c r="S200" i="29"/>
  <c r="S195" i="29"/>
  <c r="S191" i="29"/>
  <c r="S190" i="29"/>
  <c r="S189" i="29"/>
  <c r="S188" i="29"/>
  <c r="S182" i="29"/>
  <c r="S181" i="29"/>
  <c r="S180" i="29"/>
  <c r="S179" i="29"/>
  <c r="S178" i="29"/>
  <c r="S177" i="29"/>
  <c r="S176" i="29"/>
  <c r="S175" i="29"/>
  <c r="S174" i="29"/>
  <c r="S173" i="29"/>
  <c r="S172" i="29"/>
  <c r="S171" i="29"/>
  <c r="S170" i="29"/>
  <c r="S169" i="29"/>
  <c r="S168" i="29"/>
  <c r="S167" i="29"/>
  <c r="S166" i="29"/>
  <c r="S165" i="29"/>
  <c r="S163" i="29"/>
  <c r="S162" i="29"/>
  <c r="S161" i="29"/>
  <c r="S160" i="29"/>
  <c r="S159" i="29"/>
  <c r="S158" i="29"/>
  <c r="S157" i="29"/>
  <c r="S156" i="29"/>
  <c r="S152" i="29"/>
  <c r="S150" i="29"/>
  <c r="S149" i="29"/>
  <c r="S148" i="29"/>
  <c r="S147" i="29"/>
  <c r="S146" i="29"/>
  <c r="S145" i="29"/>
  <c r="S144" i="29"/>
  <c r="S143" i="29"/>
  <c r="S142" i="29"/>
  <c r="S141" i="29"/>
  <c r="S140" i="29"/>
  <c r="S139" i="29"/>
  <c r="S138" i="29"/>
  <c r="S137" i="29"/>
  <c r="S136" i="29"/>
  <c r="S135" i="29"/>
  <c r="S134" i="29"/>
  <c r="S133" i="29"/>
  <c r="S132" i="29"/>
  <c r="S131" i="29"/>
  <c r="S130" i="29"/>
  <c r="S128" i="29"/>
  <c r="S127" i="29"/>
  <c r="S125" i="29"/>
  <c r="S124" i="29"/>
  <c r="S123" i="29"/>
  <c r="S122" i="29"/>
  <c r="S121" i="29"/>
  <c r="S120" i="29"/>
  <c r="S119" i="29"/>
  <c r="S118" i="29"/>
  <c r="S117" i="29"/>
  <c r="S116" i="29"/>
  <c r="S115" i="29"/>
  <c r="S114" i="29"/>
  <c r="S113" i="29"/>
  <c r="S112" i="29"/>
  <c r="S111" i="29"/>
  <c r="S110" i="29"/>
  <c r="S109" i="29"/>
  <c r="S108" i="29"/>
  <c r="S107" i="29"/>
  <c r="S105" i="29"/>
  <c r="S102" i="29"/>
  <c r="S100" i="29"/>
  <c r="S99" i="29"/>
  <c r="S98" i="29"/>
  <c r="S96" i="29"/>
  <c r="S95" i="29"/>
  <c r="S93" i="29"/>
  <c r="S92" i="29"/>
  <c r="S91" i="29"/>
  <c r="S89" i="29"/>
  <c r="S88" i="29"/>
  <c r="S87" i="29"/>
  <c r="S86" i="29"/>
  <c r="S84" i="29"/>
  <c r="S83" i="29"/>
  <c r="S82" i="29"/>
  <c r="S81" i="29"/>
  <c r="S80" i="29"/>
  <c r="S79" i="29"/>
  <c r="S78" i="29"/>
  <c r="S3" i="29"/>
  <c r="S756" i="29"/>
  <c r="S755" i="29"/>
  <c r="S754" i="29"/>
  <c r="S753" i="29"/>
  <c r="S752" i="29"/>
  <c r="S751" i="29"/>
  <c r="S750" i="29"/>
  <c r="S749" i="29"/>
  <c r="S748" i="29"/>
  <c r="S747" i="29"/>
  <c r="S746" i="29"/>
  <c r="S745" i="29"/>
  <c r="S744" i="29"/>
  <c r="S743" i="29"/>
  <c r="S742" i="29"/>
  <c r="S741" i="29"/>
  <c r="S740" i="29"/>
  <c r="S739" i="29"/>
  <c r="S738" i="29"/>
  <c r="S737" i="29"/>
  <c r="S736" i="29"/>
  <c r="S735" i="29"/>
  <c r="S734" i="29"/>
  <c r="S733" i="29"/>
  <c r="S732" i="29"/>
  <c r="S731" i="29"/>
  <c r="S730" i="29"/>
  <c r="S729" i="29"/>
  <c r="S728" i="29"/>
  <c r="S727" i="29"/>
  <c r="S725" i="29"/>
  <c r="S724" i="29"/>
  <c r="S723" i="29"/>
  <c r="S722" i="29"/>
  <c r="S721" i="29"/>
  <c r="S720" i="29"/>
  <c r="S719" i="29"/>
  <c r="S718" i="29"/>
  <c r="S717" i="29"/>
  <c r="S716" i="29"/>
  <c r="S715" i="29"/>
  <c r="S714" i="29"/>
  <c r="S713" i="29"/>
  <c r="S712" i="29"/>
  <c r="S711" i="29"/>
  <c r="S710" i="29"/>
  <c r="S707" i="29"/>
  <c r="S703" i="29"/>
  <c r="S702" i="29"/>
  <c r="S701" i="29"/>
  <c r="S700" i="29"/>
  <c r="S699" i="29"/>
  <c r="S698" i="29"/>
  <c r="S696" i="29"/>
  <c r="S695" i="29"/>
  <c r="S693" i="29"/>
  <c r="S690" i="29"/>
  <c r="S689" i="29"/>
  <c r="S687" i="29"/>
  <c r="S686" i="29"/>
  <c r="S685" i="29"/>
  <c r="S684" i="29"/>
  <c r="S683" i="29"/>
  <c r="S682" i="29"/>
  <c r="S681" i="29"/>
  <c r="S680" i="29"/>
  <c r="S678" i="29"/>
  <c r="S677" i="29"/>
  <c r="S676" i="29"/>
  <c r="S675" i="29"/>
  <c r="S674" i="29"/>
  <c r="S673" i="29"/>
  <c r="S672" i="29"/>
  <c r="S671" i="29"/>
  <c r="S670" i="29"/>
  <c r="S669" i="29"/>
  <c r="S667" i="29"/>
  <c r="S666" i="29"/>
  <c r="S665" i="29"/>
  <c r="S664" i="29"/>
  <c r="S663" i="29"/>
  <c r="S661" i="29"/>
  <c r="S660" i="29"/>
  <c r="S658" i="29"/>
  <c r="S657" i="29"/>
  <c r="S656" i="29"/>
  <c r="S655" i="29"/>
  <c r="S654" i="29"/>
  <c r="S653" i="29"/>
  <c r="S652" i="29"/>
  <c r="S651" i="29"/>
  <c r="S650" i="29"/>
  <c r="S649" i="29"/>
  <c r="S648" i="29"/>
  <c r="S647" i="29"/>
  <c r="S646" i="29"/>
  <c r="S643" i="29"/>
  <c r="S642" i="29"/>
  <c r="S640" i="29"/>
  <c r="S624" i="29"/>
  <c r="S621" i="29"/>
  <c r="S615" i="29"/>
  <c r="S607" i="29"/>
  <c r="S606" i="29"/>
  <c r="S605" i="29"/>
  <c r="S604" i="29"/>
  <c r="S603" i="29"/>
  <c r="S602" i="29"/>
  <c r="S601" i="29"/>
  <c r="S599" i="29"/>
  <c r="S598" i="29"/>
  <c r="S597" i="29"/>
  <c r="S596" i="29"/>
  <c r="S595" i="29"/>
  <c r="S594" i="29"/>
  <c r="S593" i="29"/>
  <c r="S592" i="29"/>
  <c r="S591" i="29"/>
  <c r="S590" i="29"/>
  <c r="S589" i="29"/>
  <c r="S588" i="29"/>
  <c r="S586" i="29"/>
  <c r="S585" i="29"/>
  <c r="S584" i="29"/>
  <c r="S582" i="29"/>
  <c r="S581" i="29"/>
  <c r="S580" i="29"/>
  <c r="S579" i="29"/>
  <c r="S578" i="29"/>
  <c r="S577" i="29"/>
  <c r="S576" i="29"/>
  <c r="S575" i="29"/>
  <c r="S574" i="29"/>
  <c r="S573" i="29"/>
  <c r="S572" i="29"/>
  <c r="S571" i="29"/>
  <c r="S570" i="29"/>
  <c r="S569" i="29"/>
  <c r="S566" i="29"/>
  <c r="S565" i="29"/>
  <c r="S564" i="29"/>
  <c r="S563" i="29"/>
  <c r="S562" i="29"/>
  <c r="S561" i="29"/>
  <c r="S560" i="29"/>
  <c r="S559" i="29"/>
  <c r="S558" i="29"/>
  <c r="S556" i="29"/>
  <c r="S555" i="29"/>
  <c r="S554" i="29"/>
  <c r="S553" i="29"/>
  <c r="S552" i="29"/>
  <c r="S551" i="29"/>
  <c r="S550" i="29"/>
  <c r="S548" i="29"/>
  <c r="S546" i="29"/>
  <c r="S545" i="29"/>
  <c r="S544" i="29"/>
  <c r="S543" i="29"/>
  <c r="S542" i="29"/>
  <c r="S541" i="29"/>
  <c r="S540" i="29"/>
  <c r="S539" i="29"/>
  <c r="S538" i="29"/>
  <c r="S537" i="29"/>
  <c r="S536" i="29"/>
  <c r="S535" i="29"/>
  <c r="S534" i="29"/>
  <c r="S533" i="29"/>
  <c r="S532" i="29"/>
  <c r="S531" i="29"/>
  <c r="S530" i="29"/>
  <c r="S529" i="29"/>
  <c r="S528" i="29"/>
  <c r="S527" i="29"/>
  <c r="S526" i="29"/>
  <c r="S525" i="29"/>
  <c r="S524" i="29"/>
  <c r="S523" i="29"/>
  <c r="S521" i="29"/>
  <c r="S520" i="29"/>
  <c r="S519" i="29"/>
  <c r="S518" i="29"/>
  <c r="S517" i="29"/>
  <c r="S516" i="29"/>
  <c r="S515" i="29"/>
  <c r="S514" i="29"/>
  <c r="S513" i="29"/>
  <c r="S512" i="29"/>
  <c r="S511" i="29"/>
  <c r="S510" i="29"/>
  <c r="S509" i="29"/>
  <c r="S508" i="29"/>
  <c r="S507" i="29"/>
  <c r="S506" i="29"/>
  <c r="S505" i="29"/>
  <c r="S504" i="29"/>
  <c r="S503" i="29"/>
  <c r="S502" i="29"/>
  <c r="S500" i="29"/>
  <c r="S499" i="29"/>
  <c r="S498" i="29"/>
  <c r="S497" i="29"/>
  <c r="S496" i="29"/>
  <c r="S495" i="29"/>
  <c r="S494" i="29"/>
  <c r="S493" i="29"/>
  <c r="S492" i="29"/>
  <c r="S491" i="29"/>
  <c r="S490" i="29"/>
  <c r="S489" i="29"/>
  <c r="S488" i="29"/>
  <c r="S487" i="29"/>
  <c r="S486" i="29"/>
  <c r="S485" i="29"/>
  <c r="S484" i="29"/>
  <c r="S483" i="29"/>
  <c r="S482" i="29"/>
  <c r="S481" i="29"/>
  <c r="S480" i="29"/>
  <c r="S479" i="29"/>
  <c r="S478" i="29"/>
  <c r="S477" i="29"/>
  <c r="S476" i="29"/>
  <c r="S475" i="29"/>
  <c r="S474" i="29"/>
  <c r="S473" i="29"/>
  <c r="S472" i="29"/>
  <c r="S471" i="29"/>
  <c r="S470" i="29"/>
  <c r="S469" i="29"/>
  <c r="S468" i="29"/>
  <c r="S467" i="29"/>
  <c r="S466" i="29"/>
  <c r="S465" i="29"/>
  <c r="S464" i="29"/>
  <c r="S463" i="29"/>
  <c r="S462" i="29"/>
  <c r="S461" i="29"/>
  <c r="S460" i="29"/>
  <c r="S459" i="29"/>
  <c r="S458" i="29"/>
  <c r="S457" i="29"/>
  <c r="S456" i="29"/>
  <c r="S455" i="29"/>
  <c r="S454" i="29"/>
  <c r="S453" i="29"/>
  <c r="S452" i="29"/>
  <c r="S451" i="29"/>
  <c r="S449" i="29"/>
  <c r="S448" i="29"/>
  <c r="S447" i="29"/>
  <c r="S446" i="29"/>
  <c r="S445" i="29"/>
  <c r="S444" i="29"/>
  <c r="S443" i="29"/>
  <c r="S442" i="29"/>
  <c r="S441" i="29"/>
  <c r="S440" i="29"/>
  <c r="S439" i="29"/>
  <c r="S438" i="29"/>
  <c r="S437" i="29"/>
  <c r="S436" i="29"/>
  <c r="S435" i="29"/>
  <c r="S434" i="29"/>
  <c r="S433" i="29"/>
  <c r="S432" i="29"/>
  <c r="S431" i="29"/>
  <c r="S430" i="29"/>
  <c r="S429" i="29"/>
  <c r="S428" i="29"/>
  <c r="S427" i="29"/>
  <c r="S426" i="29"/>
  <c r="S425" i="29"/>
  <c r="S424" i="29"/>
  <c r="S423" i="29"/>
  <c r="S420" i="29"/>
  <c r="R415" i="29"/>
  <c r="R756" i="29"/>
  <c r="R755" i="29"/>
  <c r="R754" i="29"/>
  <c r="R753" i="29"/>
  <c r="R752" i="29"/>
  <c r="R751" i="29"/>
  <c r="R750" i="29"/>
  <c r="R749" i="29"/>
  <c r="R748" i="29"/>
  <c r="R747" i="29"/>
  <c r="R746" i="29"/>
  <c r="R745" i="29"/>
  <c r="R744" i="29"/>
  <c r="R743" i="29"/>
  <c r="R742" i="29"/>
  <c r="R741" i="29"/>
  <c r="R740" i="29"/>
  <c r="R739" i="29"/>
  <c r="R738" i="29"/>
  <c r="R737" i="29"/>
  <c r="R736" i="29"/>
  <c r="R735" i="29"/>
  <c r="R734" i="29"/>
  <c r="R733" i="29"/>
  <c r="R732" i="29"/>
  <c r="R731" i="29"/>
  <c r="R730" i="29"/>
  <c r="R729" i="29"/>
  <c r="R728" i="29"/>
  <c r="R727" i="29"/>
  <c r="R725" i="29"/>
  <c r="R724" i="29"/>
  <c r="R723" i="29"/>
  <c r="R722" i="29"/>
  <c r="R721" i="29"/>
  <c r="R720" i="29"/>
  <c r="R719" i="29"/>
  <c r="R718" i="29"/>
  <c r="R717" i="29"/>
  <c r="R716" i="29"/>
  <c r="R715" i="29"/>
  <c r="R714" i="29"/>
  <c r="R713" i="29"/>
  <c r="R712" i="29"/>
  <c r="R711" i="29"/>
  <c r="R710" i="29"/>
  <c r="R707" i="29"/>
  <c r="R703" i="29"/>
  <c r="R702" i="29"/>
  <c r="R701" i="29"/>
  <c r="R700" i="29"/>
  <c r="R699" i="29"/>
  <c r="R698" i="29"/>
  <c r="R696" i="29"/>
  <c r="R695" i="29"/>
  <c r="R693" i="29"/>
  <c r="R690" i="29"/>
  <c r="R689" i="29"/>
  <c r="R687" i="29"/>
  <c r="R686" i="29"/>
  <c r="R685" i="29"/>
  <c r="R684" i="29"/>
  <c r="R683" i="29"/>
  <c r="R682" i="29"/>
  <c r="R681" i="29"/>
  <c r="R680" i="29"/>
  <c r="R678" i="29"/>
  <c r="R677" i="29"/>
  <c r="R676" i="29"/>
  <c r="R675" i="29"/>
  <c r="R674" i="29"/>
  <c r="R673" i="29"/>
  <c r="R672" i="29"/>
  <c r="R671" i="29"/>
  <c r="R670" i="29"/>
  <c r="R669" i="29"/>
  <c r="R667" i="29"/>
  <c r="R666" i="29"/>
  <c r="R665" i="29"/>
  <c r="R664" i="29"/>
  <c r="R663" i="29"/>
  <c r="R661" i="29"/>
  <c r="R660" i="29"/>
  <c r="R658" i="29"/>
  <c r="R657" i="29"/>
  <c r="R656" i="29"/>
  <c r="R655" i="29"/>
  <c r="R654" i="29"/>
  <c r="R653" i="29"/>
  <c r="R652" i="29"/>
  <c r="R651" i="29"/>
  <c r="R650" i="29"/>
  <c r="R649" i="29"/>
  <c r="R648" i="29"/>
  <c r="R647" i="29"/>
  <c r="R646" i="29"/>
  <c r="R643" i="29"/>
  <c r="R642" i="29"/>
  <c r="R640" i="29"/>
  <c r="R624" i="29"/>
  <c r="R621" i="29"/>
  <c r="R615" i="29"/>
  <c r="R607" i="29"/>
  <c r="R606" i="29"/>
  <c r="R605" i="29"/>
  <c r="R604" i="29"/>
  <c r="R603" i="29"/>
  <c r="R602" i="29"/>
  <c r="R601" i="29"/>
  <c r="R599" i="29"/>
  <c r="R598" i="29"/>
  <c r="R597" i="29"/>
  <c r="R596" i="29"/>
  <c r="R595" i="29"/>
  <c r="R594" i="29"/>
  <c r="R593" i="29"/>
  <c r="R592" i="29"/>
  <c r="R591" i="29"/>
  <c r="R590" i="29"/>
  <c r="R589" i="29"/>
  <c r="R588" i="29"/>
  <c r="R586" i="29"/>
  <c r="R585" i="29"/>
  <c r="R584" i="29"/>
  <c r="R582" i="29"/>
  <c r="R581" i="29"/>
  <c r="R580" i="29"/>
  <c r="R579" i="29"/>
  <c r="R578" i="29"/>
  <c r="R577" i="29"/>
  <c r="R576" i="29"/>
  <c r="R575" i="29"/>
  <c r="R574" i="29"/>
  <c r="R573" i="29"/>
  <c r="R572" i="29"/>
  <c r="R571" i="29"/>
  <c r="R570" i="29"/>
  <c r="R569" i="29"/>
  <c r="R566" i="29"/>
  <c r="R565" i="29"/>
  <c r="R564" i="29"/>
  <c r="R563" i="29"/>
  <c r="R562" i="29"/>
  <c r="R561" i="29"/>
  <c r="R560" i="29"/>
  <c r="R559" i="29"/>
  <c r="R558" i="29"/>
  <c r="R556" i="29"/>
  <c r="R555" i="29"/>
  <c r="R554" i="29"/>
  <c r="R553" i="29"/>
  <c r="R552" i="29"/>
  <c r="R551" i="29"/>
  <c r="R550" i="29"/>
  <c r="R548" i="29"/>
  <c r="R546" i="29"/>
  <c r="R545" i="29"/>
  <c r="R544" i="29"/>
  <c r="R543" i="29"/>
  <c r="R542" i="29"/>
  <c r="R541" i="29"/>
  <c r="R540" i="29"/>
  <c r="R539" i="29"/>
  <c r="R538" i="29"/>
  <c r="R537" i="29"/>
  <c r="R536" i="29"/>
  <c r="R535" i="29"/>
  <c r="R534" i="29"/>
  <c r="R533" i="29"/>
  <c r="R532" i="29"/>
  <c r="R531" i="29"/>
  <c r="R530" i="29"/>
  <c r="R529" i="29"/>
  <c r="R528" i="29"/>
  <c r="R527" i="29"/>
  <c r="R526" i="29"/>
  <c r="R525" i="29"/>
  <c r="R524" i="29"/>
  <c r="R523" i="29"/>
  <c r="R521" i="29"/>
  <c r="R520" i="29"/>
  <c r="R519" i="29"/>
  <c r="R518" i="29"/>
  <c r="R517" i="29"/>
  <c r="R516" i="29"/>
  <c r="R515" i="29"/>
  <c r="R514" i="29"/>
  <c r="R513" i="29"/>
  <c r="R512" i="29"/>
  <c r="R511" i="29"/>
  <c r="R510" i="29"/>
  <c r="R509" i="29"/>
  <c r="R508" i="29"/>
  <c r="R507" i="29"/>
  <c r="R506" i="29"/>
  <c r="R505" i="29"/>
  <c r="R504" i="29"/>
  <c r="R503" i="29"/>
  <c r="R502" i="29"/>
  <c r="R500" i="29"/>
  <c r="R499" i="29"/>
  <c r="R498" i="29"/>
  <c r="R497" i="29"/>
  <c r="R496" i="29"/>
  <c r="R495" i="29"/>
  <c r="R494" i="29"/>
  <c r="R493" i="29"/>
  <c r="R492" i="29"/>
  <c r="R491" i="29"/>
  <c r="R490" i="29"/>
  <c r="R489" i="29"/>
  <c r="R488" i="29"/>
  <c r="R487" i="29"/>
  <c r="R486" i="29"/>
  <c r="R485" i="29"/>
  <c r="R484" i="29"/>
  <c r="R483" i="29"/>
  <c r="R482" i="29"/>
  <c r="R481" i="29"/>
  <c r="R480" i="29"/>
  <c r="R479" i="29"/>
  <c r="R478" i="29"/>
  <c r="R477" i="29"/>
  <c r="R476" i="29"/>
  <c r="R475" i="29"/>
  <c r="R474" i="29"/>
  <c r="R473" i="29"/>
  <c r="R472" i="29"/>
  <c r="R471" i="29"/>
  <c r="R470" i="29"/>
  <c r="R469" i="29"/>
  <c r="R468" i="29"/>
  <c r="R467" i="29"/>
  <c r="R466" i="29"/>
  <c r="R465" i="29"/>
  <c r="R464" i="29"/>
  <c r="R463" i="29"/>
  <c r="R462" i="29"/>
  <c r="R461" i="29"/>
  <c r="R460" i="29"/>
  <c r="R459" i="29"/>
  <c r="R458" i="29"/>
  <c r="R457" i="29"/>
  <c r="R456" i="29"/>
  <c r="R455" i="29"/>
  <c r="R454" i="29"/>
  <c r="R453" i="29"/>
  <c r="R452" i="29"/>
  <c r="R451" i="29"/>
  <c r="R449" i="29"/>
  <c r="R448" i="29"/>
  <c r="R447" i="29"/>
  <c r="R446" i="29"/>
  <c r="R445" i="29"/>
  <c r="R444" i="29"/>
  <c r="R443" i="29"/>
  <c r="R442" i="29"/>
  <c r="R441" i="29"/>
  <c r="R440" i="29"/>
  <c r="R439" i="29"/>
  <c r="R438" i="29"/>
  <c r="R437" i="29"/>
  <c r="R436" i="29"/>
  <c r="R435" i="29"/>
  <c r="R434" i="29"/>
  <c r="R433" i="29"/>
  <c r="R432" i="29"/>
  <c r="R431" i="29"/>
  <c r="R430" i="29"/>
  <c r="R429" i="29"/>
  <c r="R428" i="29"/>
  <c r="R427" i="29"/>
  <c r="R426" i="29"/>
  <c r="R425" i="29"/>
  <c r="R424" i="29"/>
  <c r="R423" i="29"/>
  <c r="R420" i="29"/>
  <c r="R414" i="29"/>
  <c r="R413" i="29"/>
  <c r="R412" i="29"/>
  <c r="R411" i="29"/>
  <c r="R410" i="29"/>
  <c r="R409" i="29"/>
  <c r="R408" i="29"/>
  <c r="R406" i="29"/>
  <c r="R389" i="29"/>
  <c r="R375" i="29"/>
  <c r="R368" i="29"/>
  <c r="R367" i="29"/>
  <c r="R366" i="29"/>
  <c r="R364" i="29"/>
  <c r="R363" i="29"/>
  <c r="R359" i="29"/>
  <c r="R358" i="29"/>
  <c r="R357" i="29"/>
  <c r="R356" i="29"/>
  <c r="R355" i="29"/>
  <c r="R354" i="29"/>
  <c r="R353" i="29"/>
  <c r="R352" i="29"/>
  <c r="R351" i="29"/>
  <c r="R350" i="29"/>
  <c r="R349" i="29"/>
  <c r="R347" i="29"/>
  <c r="R342" i="29"/>
  <c r="R341" i="29"/>
  <c r="R338" i="29"/>
  <c r="R337" i="29"/>
  <c r="R336" i="29"/>
  <c r="R326" i="29"/>
  <c r="R325" i="29"/>
  <c r="R324" i="29"/>
  <c r="R320" i="29"/>
  <c r="R319" i="29"/>
  <c r="R318" i="29"/>
  <c r="R317" i="29"/>
  <c r="R316" i="29"/>
  <c r="R315" i="29"/>
  <c r="R314" i="29"/>
  <c r="R313" i="29"/>
  <c r="R312" i="29"/>
  <c r="R311" i="29"/>
  <c r="R310" i="29"/>
  <c r="R308" i="29"/>
  <c r="R305" i="29"/>
  <c r="R302" i="29"/>
  <c r="R298" i="29"/>
  <c r="R296" i="29"/>
  <c r="R295" i="29"/>
  <c r="R294" i="29"/>
  <c r="R293" i="29"/>
  <c r="R292" i="29"/>
  <c r="R291" i="29"/>
  <c r="R290" i="29"/>
  <c r="R289" i="29"/>
  <c r="R288" i="29"/>
  <c r="R286" i="29"/>
  <c r="R285" i="29"/>
  <c r="R284" i="29"/>
  <c r="R283" i="29"/>
  <c r="R282" i="29"/>
  <c r="R279" i="29"/>
  <c r="R278" i="29"/>
  <c r="R277" i="29"/>
  <c r="R276" i="29"/>
  <c r="R275" i="29"/>
  <c r="R274" i="29"/>
  <c r="R267" i="29"/>
  <c r="R262" i="29"/>
  <c r="R260" i="29"/>
  <c r="R259" i="29"/>
  <c r="R256" i="29"/>
  <c r="R248" i="29"/>
  <c r="R245" i="29"/>
  <c r="R226" i="29"/>
  <c r="R223" i="29"/>
  <c r="R219" i="29"/>
  <c r="R218" i="29"/>
  <c r="R216" i="29"/>
  <c r="R214" i="29"/>
  <c r="R213" i="29"/>
  <c r="R211" i="29"/>
  <c r="R210" i="29"/>
  <c r="R207" i="29"/>
  <c r="R206" i="29"/>
  <c r="R205" i="29"/>
  <c r="R204" i="29"/>
  <c r="R203" i="29"/>
  <c r="R202" i="29"/>
  <c r="R201" i="29"/>
  <c r="R200" i="29"/>
  <c r="R195" i="29"/>
  <c r="R191" i="29"/>
  <c r="R190" i="29"/>
  <c r="R189" i="29"/>
  <c r="R188" i="29"/>
  <c r="R182" i="29"/>
  <c r="R181" i="29"/>
  <c r="R180" i="29"/>
  <c r="R179" i="29"/>
  <c r="R178" i="29"/>
  <c r="R177" i="29"/>
  <c r="R176" i="29"/>
  <c r="R175" i="29"/>
  <c r="R174" i="29"/>
  <c r="R173" i="29"/>
  <c r="R172" i="29"/>
  <c r="R171" i="29"/>
  <c r="R170" i="29"/>
  <c r="R169" i="29"/>
  <c r="R168" i="29"/>
  <c r="R167" i="29"/>
  <c r="R166" i="29"/>
  <c r="R165" i="29"/>
  <c r="R163" i="29"/>
  <c r="R162" i="29"/>
  <c r="R161" i="29"/>
  <c r="R160" i="29"/>
  <c r="R159" i="29"/>
  <c r="R158" i="29"/>
  <c r="R157" i="29"/>
  <c r="R156" i="29"/>
  <c r="R152" i="29"/>
  <c r="R150" i="29"/>
  <c r="R149" i="29"/>
  <c r="R148" i="29"/>
  <c r="R147" i="29"/>
  <c r="R146" i="29"/>
  <c r="R145" i="29"/>
  <c r="R144" i="29"/>
  <c r="R143" i="29"/>
  <c r="R142" i="29"/>
  <c r="R141" i="29"/>
  <c r="R140" i="29"/>
  <c r="R139" i="29"/>
  <c r="R138" i="29"/>
  <c r="R137" i="29"/>
  <c r="R136" i="29"/>
  <c r="R135" i="29"/>
  <c r="R134" i="29"/>
  <c r="R133" i="29"/>
  <c r="R132" i="29"/>
  <c r="R131" i="29"/>
  <c r="R130" i="29"/>
  <c r="R128" i="29"/>
  <c r="R127" i="29"/>
  <c r="R125" i="29"/>
  <c r="R124" i="29"/>
  <c r="R123" i="29"/>
  <c r="R122" i="29"/>
  <c r="R121" i="29"/>
  <c r="R120" i="29"/>
  <c r="R119" i="29"/>
  <c r="R118" i="29"/>
  <c r="R117" i="29"/>
  <c r="R116" i="29"/>
  <c r="R115" i="29"/>
  <c r="R114" i="29"/>
  <c r="R113" i="29"/>
  <c r="R112" i="29"/>
  <c r="R111" i="29"/>
  <c r="R110" i="29"/>
  <c r="R109" i="29"/>
  <c r="R108" i="29"/>
  <c r="R107" i="29"/>
  <c r="R105" i="29"/>
  <c r="R102" i="29"/>
  <c r="R100" i="29"/>
  <c r="R99" i="29"/>
  <c r="R98" i="29"/>
  <c r="R96" i="29"/>
  <c r="R95" i="29"/>
  <c r="R93" i="29"/>
  <c r="R92" i="29"/>
  <c r="R91" i="29"/>
  <c r="R89" i="29"/>
  <c r="R88" i="29"/>
  <c r="R87" i="29"/>
  <c r="R86" i="29"/>
  <c r="R84" i="29"/>
  <c r="R83" i="29"/>
  <c r="R82" i="29"/>
  <c r="R81" i="29"/>
  <c r="R80" i="29"/>
  <c r="R79" i="29"/>
  <c r="R78" i="29"/>
  <c r="R3" i="29"/>
  <c r="S2" i="29"/>
  <c r="R2" i="29"/>
  <c r="Y414" i="29"/>
  <c r="Z414" i="29" s="1"/>
  <c r="Y413" i="29"/>
  <c r="Z413" i="29" s="1"/>
  <c r="Y412" i="29"/>
  <c r="Z412" i="29" s="1"/>
  <c r="Y411" i="29"/>
  <c r="Z411" i="29" s="1"/>
  <c r="Y410" i="29"/>
  <c r="Z410" i="29" s="1"/>
  <c r="Y409" i="29"/>
  <c r="Z409" i="29" s="1"/>
  <c r="Y408" i="29"/>
  <c r="Z408" i="29" s="1"/>
  <c r="Y406" i="29"/>
  <c r="Z406" i="29" s="1"/>
  <c r="Y389" i="29"/>
  <c r="Z389" i="29" s="1"/>
  <c r="Y375" i="29"/>
  <c r="Z375" i="29" s="1"/>
  <c r="Y368" i="29"/>
  <c r="Z368" i="29" s="1"/>
  <c r="Y367" i="29"/>
  <c r="Z367" i="29" s="1"/>
  <c r="Y366" i="29"/>
  <c r="Z366" i="29" s="1"/>
  <c r="Y364" i="29"/>
  <c r="Z364" i="29" s="1"/>
  <c r="Y363" i="29"/>
  <c r="Z363" i="29" s="1"/>
  <c r="Y359" i="29"/>
  <c r="Z359" i="29" s="1"/>
  <c r="Y358" i="29"/>
  <c r="Z358" i="29" s="1"/>
  <c r="Y357" i="29"/>
  <c r="Z357" i="29" s="1"/>
  <c r="Y356" i="29"/>
  <c r="Z356" i="29" s="1"/>
  <c r="Y355" i="29"/>
  <c r="Z355" i="29" s="1"/>
  <c r="Y354" i="29"/>
  <c r="Z354" i="29" s="1"/>
  <c r="Y353" i="29"/>
  <c r="Z353" i="29" s="1"/>
  <c r="Y352" i="29"/>
  <c r="Z352" i="29" s="1"/>
  <c r="Y351" i="29"/>
  <c r="Z351" i="29" s="1"/>
  <c r="Y350" i="29"/>
  <c r="Z350" i="29" s="1"/>
  <c r="Y349" i="29"/>
  <c r="Z349" i="29" s="1"/>
  <c r="Y347" i="29"/>
  <c r="Z347" i="29" s="1"/>
  <c r="Y342" i="29"/>
  <c r="Z342" i="29" s="1"/>
  <c r="Y341" i="29"/>
  <c r="Z341" i="29" s="1"/>
  <c r="Y338" i="29"/>
  <c r="Z338" i="29" s="1"/>
  <c r="Y337" i="29"/>
  <c r="Z337" i="29" s="1"/>
  <c r="Y336" i="29"/>
  <c r="Z336" i="29" s="1"/>
  <c r="Y326" i="29"/>
  <c r="Z326" i="29" s="1"/>
  <c r="Y325" i="29"/>
  <c r="Z325" i="29" s="1"/>
  <c r="Y324" i="29"/>
  <c r="Z324" i="29" s="1"/>
  <c r="Y320" i="29"/>
  <c r="Z320" i="29" s="1"/>
  <c r="Y319" i="29"/>
  <c r="Z319" i="29" s="1"/>
  <c r="Y318" i="29"/>
  <c r="Z318" i="29" s="1"/>
  <c r="Y317" i="29"/>
  <c r="Z317" i="29" s="1"/>
  <c r="Y316" i="29"/>
  <c r="Z316" i="29" s="1"/>
  <c r="Y315" i="29"/>
  <c r="Z315" i="29" s="1"/>
  <c r="Y314" i="29"/>
  <c r="Z314" i="29" s="1"/>
  <c r="Y313" i="29"/>
  <c r="Z313" i="29" s="1"/>
  <c r="Y312" i="29"/>
  <c r="Z312" i="29" s="1"/>
  <c r="Y311" i="29"/>
  <c r="Z311" i="29" s="1"/>
  <c r="Y310" i="29"/>
  <c r="Z310" i="29" s="1"/>
  <c r="Y308" i="29"/>
  <c r="Z308" i="29" s="1"/>
  <c r="Y305" i="29"/>
  <c r="Z305" i="29" s="1"/>
  <c r="Y302" i="29"/>
  <c r="Z302" i="29" s="1"/>
  <c r="Y298" i="29"/>
  <c r="Z298" i="29" s="1"/>
  <c r="Y296" i="29"/>
  <c r="Z296" i="29" s="1"/>
  <c r="Y295" i="29"/>
  <c r="Z295" i="29" s="1"/>
  <c r="Y294" i="29"/>
  <c r="Z294" i="29" s="1"/>
  <c r="Y293" i="29"/>
  <c r="Z293" i="29" s="1"/>
  <c r="Y292" i="29"/>
  <c r="Z292" i="29" s="1"/>
  <c r="Y291" i="29"/>
  <c r="Z291" i="29" s="1"/>
  <c r="Y290" i="29"/>
  <c r="Z290" i="29" s="1"/>
  <c r="Y289" i="29"/>
  <c r="Z289" i="29" s="1"/>
  <c r="Y288" i="29"/>
  <c r="Z288" i="29" s="1"/>
  <c r="Y286" i="29"/>
  <c r="Z286" i="29" s="1"/>
  <c r="Y285" i="29"/>
  <c r="Z285" i="29" s="1"/>
  <c r="Y284" i="29"/>
  <c r="Z284" i="29" s="1"/>
  <c r="Y283" i="29"/>
  <c r="Z283" i="29" s="1"/>
  <c r="Y282" i="29"/>
  <c r="Z282" i="29" s="1"/>
  <c r="Y279" i="29"/>
  <c r="Z279" i="29" s="1"/>
  <c r="Y278" i="29"/>
  <c r="Z278" i="29" s="1"/>
  <c r="Y277" i="29"/>
  <c r="Z277" i="29" s="1"/>
  <c r="Y276" i="29"/>
  <c r="Z276" i="29" s="1"/>
  <c r="Y275" i="29"/>
  <c r="Z275" i="29" s="1"/>
  <c r="Y274" i="29"/>
  <c r="Z274" i="29" s="1"/>
  <c r="Y267" i="29"/>
  <c r="Z267" i="29" s="1"/>
  <c r="Y262" i="29"/>
  <c r="Z262" i="29" s="1"/>
  <c r="Y260" i="29"/>
  <c r="Z260" i="29" s="1"/>
  <c r="Y259" i="29"/>
  <c r="Z259" i="29" s="1"/>
  <c r="Y256" i="29"/>
  <c r="Z256" i="29" s="1"/>
  <c r="Y248" i="29"/>
  <c r="Z248" i="29" s="1"/>
  <c r="Y245" i="29"/>
  <c r="Z245" i="29" s="1"/>
  <c r="Y226" i="29"/>
  <c r="Z226" i="29" s="1"/>
  <c r="Y223" i="29"/>
  <c r="Z223" i="29" s="1"/>
  <c r="Y219" i="29"/>
  <c r="Z219" i="29" s="1"/>
  <c r="Y218" i="29"/>
  <c r="Z218" i="29" s="1"/>
  <c r="Y216" i="29"/>
  <c r="Z216" i="29" s="1"/>
  <c r="Y214" i="29"/>
  <c r="Z214" i="29" s="1"/>
  <c r="Y213" i="29"/>
  <c r="Z213" i="29" s="1"/>
  <c r="Y211" i="29"/>
  <c r="Z211" i="29" s="1"/>
  <c r="Y210" i="29"/>
  <c r="Z210" i="29" s="1"/>
  <c r="Y207" i="29"/>
  <c r="Z207" i="29" s="1"/>
  <c r="Y206" i="29"/>
  <c r="Z206" i="29" s="1"/>
  <c r="Y205" i="29"/>
  <c r="Z205" i="29" s="1"/>
  <c r="Y204" i="29"/>
  <c r="Z204" i="29" s="1"/>
  <c r="Y203" i="29"/>
  <c r="Z203" i="29" s="1"/>
  <c r="Y202" i="29"/>
  <c r="Z202" i="29" s="1"/>
  <c r="Y201" i="29"/>
  <c r="Z201" i="29" s="1"/>
  <c r="Y200" i="29"/>
  <c r="Z200" i="29" s="1"/>
  <c r="Y195" i="29"/>
  <c r="Z195" i="29" s="1"/>
  <c r="Y191" i="29"/>
  <c r="Z191" i="29" s="1"/>
  <c r="Y190" i="29"/>
  <c r="Z190" i="29" s="1"/>
  <c r="Y189" i="29"/>
  <c r="Z189" i="29" s="1"/>
  <c r="Y188" i="29"/>
  <c r="Z188" i="29" s="1"/>
  <c r="Y182" i="29"/>
  <c r="Z182" i="29" s="1"/>
  <c r="Y181" i="29"/>
  <c r="Z181" i="29" s="1"/>
  <c r="Y180" i="29"/>
  <c r="Z180" i="29" s="1"/>
  <c r="Y179" i="29"/>
  <c r="Z179" i="29" s="1"/>
  <c r="Y178" i="29"/>
  <c r="Z178" i="29" s="1"/>
  <c r="Y177" i="29"/>
  <c r="Z177" i="29" s="1"/>
  <c r="Y176" i="29"/>
  <c r="Z176" i="29" s="1"/>
  <c r="Y175" i="29"/>
  <c r="Z175" i="29" s="1"/>
  <c r="Y174" i="29"/>
  <c r="Z174" i="29" s="1"/>
  <c r="Y173" i="29"/>
  <c r="Z173" i="29" s="1"/>
  <c r="Y172" i="29"/>
  <c r="Z172" i="29" s="1"/>
  <c r="Y171" i="29"/>
  <c r="Z171" i="29" s="1"/>
  <c r="Y170" i="29"/>
  <c r="Z170" i="29" s="1"/>
  <c r="Y169" i="29"/>
  <c r="Z169" i="29" s="1"/>
  <c r="Y168" i="29"/>
  <c r="Z168" i="29" s="1"/>
  <c r="Y167" i="29"/>
  <c r="Z167" i="29" s="1"/>
  <c r="Y166" i="29"/>
  <c r="Z166" i="29" s="1"/>
  <c r="Y165" i="29"/>
  <c r="Z165" i="29" s="1"/>
  <c r="Y163" i="29"/>
  <c r="Z163" i="29" s="1"/>
  <c r="Y162" i="29"/>
  <c r="Z162" i="29" s="1"/>
  <c r="Y161" i="29"/>
  <c r="Z161" i="29" s="1"/>
  <c r="Y160" i="29"/>
  <c r="Z160" i="29" s="1"/>
  <c r="Y159" i="29"/>
  <c r="Z159" i="29" s="1"/>
  <c r="Y158" i="29"/>
  <c r="Z158" i="29" s="1"/>
  <c r="Y157" i="29"/>
  <c r="Z157" i="29" s="1"/>
  <c r="Y156" i="29"/>
  <c r="Z156" i="29" s="1"/>
  <c r="Y152" i="29"/>
  <c r="Z152" i="29" s="1"/>
  <c r="Y150" i="29"/>
  <c r="Z150" i="29" s="1"/>
  <c r="Y149" i="29"/>
  <c r="Z149" i="29" s="1"/>
  <c r="Y148" i="29"/>
  <c r="Z148" i="29" s="1"/>
  <c r="Y147" i="29"/>
  <c r="Z147" i="29" s="1"/>
  <c r="Y146" i="29"/>
  <c r="Z146" i="29" s="1"/>
  <c r="Y145" i="29"/>
  <c r="Z145" i="29" s="1"/>
  <c r="Y144" i="29"/>
  <c r="Z144" i="29" s="1"/>
  <c r="Y143" i="29"/>
  <c r="Z143" i="29" s="1"/>
  <c r="Y142" i="29"/>
  <c r="Z142" i="29" s="1"/>
  <c r="Y141" i="29"/>
  <c r="Z141" i="29" s="1"/>
  <c r="Y140" i="29"/>
  <c r="Z140" i="29" s="1"/>
  <c r="Y139" i="29"/>
  <c r="Z139" i="29" s="1"/>
  <c r="Y138" i="29"/>
  <c r="Z138" i="29" s="1"/>
  <c r="Y137" i="29"/>
  <c r="Z137" i="29" s="1"/>
  <c r="Y136" i="29"/>
  <c r="Z136" i="29" s="1"/>
  <c r="Y135" i="29"/>
  <c r="Z135" i="29" s="1"/>
  <c r="Y134" i="29"/>
  <c r="Z134" i="29" s="1"/>
  <c r="Y133" i="29"/>
  <c r="Z133" i="29" s="1"/>
  <c r="Y132" i="29"/>
  <c r="Z132" i="29" s="1"/>
  <c r="Y131" i="29"/>
  <c r="Z131" i="29" s="1"/>
  <c r="Y130" i="29"/>
  <c r="Z130" i="29" s="1"/>
  <c r="Y128" i="29"/>
  <c r="Z128" i="29" s="1"/>
  <c r="Y127" i="29"/>
  <c r="Z127" i="29" s="1"/>
  <c r="Y125" i="29"/>
  <c r="Z125" i="29" s="1"/>
  <c r="Y124" i="29"/>
  <c r="Z124" i="29" s="1"/>
  <c r="Y123" i="29"/>
  <c r="Z123" i="29" s="1"/>
  <c r="Y122" i="29"/>
  <c r="Z122" i="29" s="1"/>
  <c r="Y121" i="29"/>
  <c r="Z121" i="29" s="1"/>
  <c r="Y120" i="29"/>
  <c r="Z120" i="29" s="1"/>
  <c r="Y119" i="29"/>
  <c r="Z119" i="29" s="1"/>
  <c r="Y118" i="29"/>
  <c r="Z118" i="29" s="1"/>
  <c r="Y117" i="29"/>
  <c r="Z117" i="29" s="1"/>
  <c r="Y116" i="29"/>
  <c r="Z116" i="29" s="1"/>
  <c r="Y115" i="29"/>
  <c r="Z115" i="29" s="1"/>
  <c r="Y114" i="29"/>
  <c r="Z114" i="29" s="1"/>
  <c r="Y113" i="29"/>
  <c r="Z113" i="29" s="1"/>
  <c r="Y112" i="29"/>
  <c r="Z112" i="29" s="1"/>
  <c r="Y111" i="29"/>
  <c r="Z111" i="29" s="1"/>
  <c r="Y110" i="29"/>
  <c r="Z110" i="29" s="1"/>
  <c r="Y109" i="29"/>
  <c r="Z109" i="29" s="1"/>
  <c r="Y108" i="29"/>
  <c r="Z108" i="29" s="1"/>
  <c r="Y107" i="29"/>
  <c r="Z107" i="29" s="1"/>
  <c r="Y105" i="29"/>
  <c r="Z105" i="29" s="1"/>
  <c r="Y102" i="29"/>
  <c r="Z102" i="29" s="1"/>
  <c r="Y100" i="29"/>
  <c r="Z100" i="29" s="1"/>
  <c r="Y99" i="29"/>
  <c r="Z99" i="29" s="1"/>
  <c r="Y98" i="29"/>
  <c r="Z98" i="29" s="1"/>
  <c r="Y96" i="29"/>
  <c r="Z96" i="29" s="1"/>
  <c r="Y95" i="29"/>
  <c r="Z95" i="29" s="1"/>
  <c r="Y93" i="29"/>
  <c r="Z93" i="29" s="1"/>
  <c r="Y92" i="29"/>
  <c r="Z92" i="29" s="1"/>
  <c r="Y91" i="29"/>
  <c r="Z91" i="29" s="1"/>
  <c r="Y89" i="29"/>
  <c r="Z89" i="29" s="1"/>
  <c r="Y88" i="29"/>
  <c r="Z88" i="29" s="1"/>
  <c r="Y87" i="29"/>
  <c r="Z87" i="29" s="1"/>
  <c r="Y86" i="29"/>
  <c r="Z86" i="29" s="1"/>
  <c r="Y84" i="29"/>
  <c r="Z84" i="29" s="1"/>
  <c r="Y83" i="29"/>
  <c r="Z83" i="29" s="1"/>
  <c r="Y82" i="29"/>
  <c r="Z82" i="29" s="1"/>
  <c r="Y81" i="29"/>
  <c r="Z81" i="29" s="1"/>
  <c r="Y80" i="29"/>
  <c r="Z80" i="29" s="1"/>
  <c r="Y79" i="29"/>
  <c r="Z79" i="29" s="1"/>
  <c r="Y78" i="29"/>
  <c r="Z78" i="29" s="1"/>
  <c r="Y3" i="29"/>
  <c r="Z3" i="29" s="1"/>
  <c r="Y756" i="29"/>
  <c r="Z756" i="29" s="1"/>
  <c r="Y755" i="29"/>
  <c r="Z755" i="29" s="1"/>
  <c r="Y754" i="29"/>
  <c r="Z754" i="29" s="1"/>
  <c r="Y753" i="29"/>
  <c r="Z753" i="29" s="1"/>
  <c r="Y752" i="29"/>
  <c r="Z752" i="29" s="1"/>
  <c r="Y751" i="29"/>
  <c r="Z751" i="29" s="1"/>
  <c r="Y750" i="29"/>
  <c r="Z750" i="29" s="1"/>
  <c r="Y749" i="29"/>
  <c r="Z749" i="29" s="1"/>
  <c r="Y748" i="29"/>
  <c r="Z748" i="29" s="1"/>
  <c r="Y747" i="29"/>
  <c r="Z747" i="29" s="1"/>
  <c r="Y746" i="29"/>
  <c r="Z746" i="29" s="1"/>
  <c r="Y745" i="29"/>
  <c r="Z745" i="29" s="1"/>
  <c r="Y744" i="29"/>
  <c r="Z744" i="29" s="1"/>
  <c r="Y743" i="29"/>
  <c r="Z743" i="29" s="1"/>
  <c r="Y742" i="29"/>
  <c r="Z742" i="29" s="1"/>
  <c r="Y741" i="29"/>
  <c r="Z741" i="29" s="1"/>
  <c r="Y740" i="29"/>
  <c r="Z740" i="29" s="1"/>
  <c r="Y739" i="29"/>
  <c r="Z739" i="29" s="1"/>
  <c r="Y738" i="29"/>
  <c r="Z738" i="29" s="1"/>
  <c r="Y737" i="29"/>
  <c r="Z737" i="29" s="1"/>
  <c r="Y736" i="29"/>
  <c r="Z736" i="29" s="1"/>
  <c r="Y735" i="29"/>
  <c r="Z735" i="29" s="1"/>
  <c r="Y734" i="29"/>
  <c r="Z734" i="29" s="1"/>
  <c r="Y733" i="29"/>
  <c r="Z733" i="29" s="1"/>
  <c r="Y732" i="29"/>
  <c r="Z732" i="29" s="1"/>
  <c r="Y731" i="29"/>
  <c r="Z731" i="29" s="1"/>
  <c r="Y730" i="29"/>
  <c r="Z730" i="29" s="1"/>
  <c r="Y729" i="29"/>
  <c r="Z729" i="29" s="1"/>
  <c r="Y728" i="29"/>
  <c r="Z728" i="29" s="1"/>
  <c r="Y727" i="29"/>
  <c r="Z727" i="29" s="1"/>
  <c r="Y725" i="29"/>
  <c r="Z725" i="29" s="1"/>
  <c r="Y724" i="29"/>
  <c r="Z724" i="29" s="1"/>
  <c r="Y723" i="29"/>
  <c r="Z723" i="29" s="1"/>
  <c r="Y722" i="29"/>
  <c r="Z722" i="29" s="1"/>
  <c r="Y721" i="29"/>
  <c r="Z721" i="29" s="1"/>
  <c r="Y720" i="29"/>
  <c r="Z720" i="29" s="1"/>
  <c r="Y719" i="29"/>
  <c r="Z719" i="29" s="1"/>
  <c r="Y718" i="29"/>
  <c r="Z718" i="29" s="1"/>
  <c r="Y717" i="29"/>
  <c r="Z717" i="29" s="1"/>
  <c r="Y716" i="29"/>
  <c r="Z716" i="29" s="1"/>
  <c r="Y715" i="29"/>
  <c r="Z715" i="29" s="1"/>
  <c r="Y714" i="29"/>
  <c r="Z714" i="29" s="1"/>
  <c r="Y713" i="29"/>
  <c r="Z713" i="29" s="1"/>
  <c r="Y712" i="29"/>
  <c r="Z712" i="29" s="1"/>
  <c r="Y711" i="29"/>
  <c r="Z711" i="29" s="1"/>
  <c r="Y710" i="29"/>
  <c r="Z710" i="29" s="1"/>
  <c r="Y707" i="29"/>
  <c r="Z707" i="29" s="1"/>
  <c r="Y703" i="29"/>
  <c r="Z703" i="29" s="1"/>
  <c r="Y702" i="29"/>
  <c r="Z702" i="29" s="1"/>
  <c r="Y701" i="29"/>
  <c r="Z701" i="29" s="1"/>
  <c r="Y700" i="29"/>
  <c r="Z700" i="29" s="1"/>
  <c r="Y699" i="29"/>
  <c r="Z699" i="29" s="1"/>
  <c r="Y698" i="29"/>
  <c r="Z698" i="29" s="1"/>
  <c r="Y696" i="29"/>
  <c r="Z696" i="29" s="1"/>
  <c r="Y695" i="29"/>
  <c r="Z695" i="29" s="1"/>
  <c r="Y693" i="29"/>
  <c r="Z693" i="29" s="1"/>
  <c r="Y690" i="29"/>
  <c r="Z690" i="29" s="1"/>
  <c r="Y689" i="29"/>
  <c r="Z689" i="29" s="1"/>
  <c r="Y687" i="29"/>
  <c r="Z687" i="29" s="1"/>
  <c r="Y686" i="29"/>
  <c r="Z686" i="29" s="1"/>
  <c r="Y685" i="29"/>
  <c r="Z685" i="29" s="1"/>
  <c r="Y684" i="29"/>
  <c r="Z684" i="29" s="1"/>
  <c r="Y683" i="29"/>
  <c r="Z683" i="29" s="1"/>
  <c r="Y682" i="29"/>
  <c r="Z682" i="29" s="1"/>
  <c r="Y681" i="29"/>
  <c r="Z681" i="29" s="1"/>
  <c r="Y680" i="29"/>
  <c r="Z680" i="29" s="1"/>
  <c r="Y678" i="29"/>
  <c r="Z678" i="29" s="1"/>
  <c r="Y677" i="29"/>
  <c r="Z677" i="29" s="1"/>
  <c r="Y676" i="29"/>
  <c r="Z676" i="29" s="1"/>
  <c r="Y675" i="29"/>
  <c r="Z675" i="29" s="1"/>
  <c r="Y674" i="29"/>
  <c r="Z674" i="29" s="1"/>
  <c r="Y673" i="29"/>
  <c r="Z673" i="29" s="1"/>
  <c r="Y672" i="29"/>
  <c r="Z672" i="29" s="1"/>
  <c r="Y671" i="29"/>
  <c r="Z671" i="29" s="1"/>
  <c r="Y670" i="29"/>
  <c r="Z670" i="29" s="1"/>
  <c r="Y669" i="29"/>
  <c r="Z669" i="29" s="1"/>
  <c r="Y667" i="29"/>
  <c r="Z667" i="29" s="1"/>
  <c r="Y666" i="29"/>
  <c r="Z666" i="29" s="1"/>
  <c r="Y665" i="29"/>
  <c r="Z665" i="29" s="1"/>
  <c r="Y664" i="29"/>
  <c r="Z664" i="29" s="1"/>
  <c r="Y663" i="29"/>
  <c r="Z663" i="29" s="1"/>
  <c r="Y661" i="29"/>
  <c r="Z661" i="29" s="1"/>
  <c r="Y660" i="29"/>
  <c r="Z660" i="29" s="1"/>
  <c r="Y658" i="29"/>
  <c r="Z658" i="29" s="1"/>
  <c r="Y657" i="29"/>
  <c r="Z657" i="29" s="1"/>
  <c r="Y656" i="29"/>
  <c r="Z656" i="29" s="1"/>
  <c r="Y655" i="29"/>
  <c r="Z655" i="29" s="1"/>
  <c r="Y654" i="29"/>
  <c r="Z654" i="29" s="1"/>
  <c r="Y653" i="29"/>
  <c r="Z653" i="29" s="1"/>
  <c r="Y652" i="29"/>
  <c r="Z652" i="29" s="1"/>
  <c r="Y651" i="29"/>
  <c r="Z651" i="29" s="1"/>
  <c r="Y650" i="29"/>
  <c r="Z650" i="29" s="1"/>
  <c r="Y649" i="29"/>
  <c r="Z649" i="29" s="1"/>
  <c r="Y648" i="29"/>
  <c r="Z648" i="29" s="1"/>
  <c r="Y647" i="29"/>
  <c r="Z647" i="29" s="1"/>
  <c r="Y646" i="29"/>
  <c r="Z646" i="29" s="1"/>
  <c r="Y643" i="29"/>
  <c r="Z643" i="29" s="1"/>
  <c r="Y642" i="29"/>
  <c r="Z642" i="29" s="1"/>
  <c r="Y640" i="29"/>
  <c r="Z640" i="29" s="1"/>
  <c r="Y624" i="29"/>
  <c r="Z624" i="29" s="1"/>
  <c r="Y621" i="29"/>
  <c r="Z621" i="29" s="1"/>
  <c r="Y615" i="29"/>
  <c r="Z615" i="29" s="1"/>
  <c r="Y607" i="29"/>
  <c r="Z607" i="29" s="1"/>
  <c r="Y606" i="29"/>
  <c r="Z606" i="29" s="1"/>
  <c r="Y605" i="29"/>
  <c r="Z605" i="29" s="1"/>
  <c r="Y604" i="29"/>
  <c r="Z604" i="29" s="1"/>
  <c r="Y603" i="29"/>
  <c r="Z603" i="29" s="1"/>
  <c r="Y602" i="29"/>
  <c r="Z602" i="29" s="1"/>
  <c r="Y601" i="29"/>
  <c r="Z601" i="29" s="1"/>
  <c r="Y599" i="29"/>
  <c r="Z599" i="29" s="1"/>
  <c r="Y598" i="29"/>
  <c r="Z598" i="29" s="1"/>
  <c r="Y597" i="29"/>
  <c r="Z597" i="29" s="1"/>
  <c r="Y596" i="29"/>
  <c r="Z596" i="29" s="1"/>
  <c r="Y595" i="29"/>
  <c r="Z595" i="29" s="1"/>
  <c r="Y594" i="29"/>
  <c r="Z594" i="29" s="1"/>
  <c r="Y593" i="29"/>
  <c r="Z593" i="29" s="1"/>
  <c r="Y592" i="29"/>
  <c r="Z592" i="29" s="1"/>
  <c r="Y591" i="29"/>
  <c r="Z591" i="29" s="1"/>
  <c r="Y590" i="29"/>
  <c r="Z590" i="29" s="1"/>
  <c r="Y589" i="29"/>
  <c r="Z589" i="29" s="1"/>
  <c r="Y588" i="29"/>
  <c r="Z588" i="29" s="1"/>
  <c r="Y586" i="29"/>
  <c r="Z586" i="29" s="1"/>
  <c r="Y585" i="29"/>
  <c r="Z585" i="29" s="1"/>
  <c r="Y584" i="29"/>
  <c r="Z584" i="29" s="1"/>
  <c r="Y582" i="29"/>
  <c r="Z582" i="29" s="1"/>
  <c r="Y581" i="29"/>
  <c r="Z581" i="29" s="1"/>
  <c r="Y580" i="29"/>
  <c r="Z580" i="29" s="1"/>
  <c r="Y579" i="29"/>
  <c r="Z579" i="29" s="1"/>
  <c r="Y578" i="29"/>
  <c r="Z578" i="29" s="1"/>
  <c r="Y577" i="29"/>
  <c r="Z577" i="29" s="1"/>
  <c r="Y576" i="29"/>
  <c r="Z576" i="29" s="1"/>
  <c r="Y575" i="29"/>
  <c r="Z575" i="29" s="1"/>
  <c r="Y574" i="29"/>
  <c r="Z574" i="29" s="1"/>
  <c r="Y573" i="29"/>
  <c r="Z573" i="29" s="1"/>
  <c r="Y572" i="29"/>
  <c r="Z572" i="29" s="1"/>
  <c r="Y571" i="29"/>
  <c r="Z571" i="29" s="1"/>
  <c r="Y570" i="29"/>
  <c r="Z570" i="29" s="1"/>
  <c r="Y569" i="29"/>
  <c r="Z569" i="29" s="1"/>
  <c r="Y566" i="29"/>
  <c r="Z566" i="29" s="1"/>
  <c r="Y565" i="29"/>
  <c r="Z565" i="29" s="1"/>
  <c r="Y564" i="29"/>
  <c r="Z564" i="29" s="1"/>
  <c r="Y563" i="29"/>
  <c r="Z563" i="29" s="1"/>
  <c r="Y562" i="29"/>
  <c r="Z562" i="29" s="1"/>
  <c r="Y561" i="29"/>
  <c r="Z561" i="29" s="1"/>
  <c r="Y560" i="29"/>
  <c r="Z560" i="29" s="1"/>
  <c r="Y559" i="29"/>
  <c r="Z559" i="29" s="1"/>
  <c r="Y558" i="29"/>
  <c r="Z558" i="29" s="1"/>
  <c r="Y556" i="29"/>
  <c r="Z556" i="29" s="1"/>
  <c r="Y555" i="29"/>
  <c r="Z555" i="29" s="1"/>
  <c r="Y554" i="29"/>
  <c r="Z554" i="29" s="1"/>
  <c r="Y553" i="29"/>
  <c r="Z553" i="29" s="1"/>
  <c r="Y552" i="29"/>
  <c r="Z552" i="29" s="1"/>
  <c r="Y551" i="29"/>
  <c r="Z551" i="29" s="1"/>
  <c r="Y550" i="29"/>
  <c r="Z550" i="29" s="1"/>
  <c r="Y548" i="29"/>
  <c r="Z548" i="29" s="1"/>
  <c r="Y546" i="29"/>
  <c r="Z546" i="29" s="1"/>
  <c r="Y545" i="29"/>
  <c r="Z545" i="29" s="1"/>
  <c r="Y544" i="29"/>
  <c r="Z544" i="29" s="1"/>
  <c r="Y543" i="29"/>
  <c r="Z543" i="29" s="1"/>
  <c r="Y542" i="29"/>
  <c r="Z542" i="29" s="1"/>
  <c r="Y541" i="29"/>
  <c r="Z541" i="29" s="1"/>
  <c r="Y540" i="29"/>
  <c r="Z540" i="29" s="1"/>
  <c r="Y539" i="29"/>
  <c r="Z539" i="29" s="1"/>
  <c r="Y538" i="29"/>
  <c r="Z538" i="29" s="1"/>
  <c r="Y537" i="29"/>
  <c r="Z537" i="29" s="1"/>
  <c r="Y536" i="29"/>
  <c r="Z536" i="29" s="1"/>
  <c r="Y535" i="29"/>
  <c r="Z535" i="29" s="1"/>
  <c r="Y534" i="29"/>
  <c r="Z534" i="29" s="1"/>
  <c r="Y533" i="29"/>
  <c r="Z533" i="29" s="1"/>
  <c r="Y532" i="29"/>
  <c r="Z532" i="29" s="1"/>
  <c r="Y531" i="29"/>
  <c r="Z531" i="29" s="1"/>
  <c r="Y530" i="29"/>
  <c r="Z530" i="29" s="1"/>
  <c r="Y529" i="29"/>
  <c r="Z529" i="29" s="1"/>
  <c r="Y528" i="29"/>
  <c r="Z528" i="29" s="1"/>
  <c r="Y527" i="29"/>
  <c r="Z527" i="29" s="1"/>
  <c r="Y526" i="29"/>
  <c r="Z526" i="29" s="1"/>
  <c r="Y525" i="29"/>
  <c r="Z525" i="29" s="1"/>
  <c r="Y524" i="29"/>
  <c r="Z524" i="29" s="1"/>
  <c r="Y523" i="29"/>
  <c r="Z523" i="29" s="1"/>
  <c r="Y521" i="29"/>
  <c r="Z521" i="29" s="1"/>
  <c r="Y520" i="29"/>
  <c r="Z520" i="29" s="1"/>
  <c r="Y519" i="29"/>
  <c r="Z519" i="29" s="1"/>
  <c r="Y518" i="29"/>
  <c r="Z518" i="29" s="1"/>
  <c r="Y517" i="29"/>
  <c r="Z517" i="29" s="1"/>
  <c r="Y516" i="29"/>
  <c r="Z516" i="29" s="1"/>
  <c r="Y515" i="29"/>
  <c r="Z515" i="29" s="1"/>
  <c r="Y514" i="29"/>
  <c r="Z514" i="29" s="1"/>
  <c r="Y513" i="29"/>
  <c r="Z513" i="29" s="1"/>
  <c r="Y512" i="29"/>
  <c r="Z512" i="29" s="1"/>
  <c r="Y511" i="29"/>
  <c r="Z511" i="29" s="1"/>
  <c r="Y510" i="29"/>
  <c r="Z510" i="29" s="1"/>
  <c r="Y509" i="29"/>
  <c r="Z509" i="29" s="1"/>
  <c r="Y508" i="29"/>
  <c r="Z508" i="29" s="1"/>
  <c r="Y507" i="29"/>
  <c r="Z507" i="29" s="1"/>
  <c r="Y506" i="29"/>
  <c r="Z506" i="29" s="1"/>
  <c r="Y505" i="29"/>
  <c r="Z505" i="29" s="1"/>
  <c r="Y504" i="29"/>
  <c r="Z504" i="29" s="1"/>
  <c r="Y503" i="29"/>
  <c r="Z503" i="29" s="1"/>
  <c r="Y502" i="29"/>
  <c r="Z502" i="29" s="1"/>
  <c r="Y500" i="29"/>
  <c r="Z500" i="29" s="1"/>
  <c r="Y499" i="29"/>
  <c r="Z499" i="29" s="1"/>
  <c r="Y498" i="29"/>
  <c r="Z498" i="29" s="1"/>
  <c r="Y497" i="29"/>
  <c r="Z497" i="29" s="1"/>
  <c r="Y496" i="29"/>
  <c r="Z496" i="29" s="1"/>
  <c r="Y495" i="29"/>
  <c r="Z495" i="29" s="1"/>
  <c r="Y494" i="29"/>
  <c r="Z494" i="29" s="1"/>
  <c r="Y493" i="29"/>
  <c r="Z493" i="29" s="1"/>
  <c r="Y492" i="29"/>
  <c r="Z492" i="29" s="1"/>
  <c r="Y491" i="29"/>
  <c r="Z491" i="29" s="1"/>
  <c r="Y490" i="29"/>
  <c r="Z490" i="29" s="1"/>
  <c r="Y489" i="29"/>
  <c r="Z489" i="29" s="1"/>
  <c r="Y488" i="29"/>
  <c r="Z488" i="29" s="1"/>
  <c r="Y487" i="29"/>
  <c r="Z487" i="29" s="1"/>
  <c r="Y486" i="29"/>
  <c r="Z486" i="29" s="1"/>
  <c r="Y485" i="29"/>
  <c r="Z485" i="29" s="1"/>
  <c r="Y484" i="29"/>
  <c r="Z484" i="29" s="1"/>
  <c r="Y483" i="29"/>
  <c r="Z483" i="29" s="1"/>
  <c r="Y482" i="29"/>
  <c r="Z482" i="29" s="1"/>
  <c r="Y481" i="29"/>
  <c r="Z481" i="29" s="1"/>
  <c r="Y480" i="29"/>
  <c r="Z480" i="29" s="1"/>
  <c r="Y479" i="29"/>
  <c r="Z479" i="29" s="1"/>
  <c r="Y478" i="29"/>
  <c r="Z478" i="29" s="1"/>
  <c r="Y477" i="29"/>
  <c r="Z477" i="29" s="1"/>
  <c r="Y476" i="29"/>
  <c r="Z476" i="29" s="1"/>
  <c r="Y475" i="29"/>
  <c r="Z475" i="29" s="1"/>
  <c r="Y474" i="29"/>
  <c r="Z474" i="29" s="1"/>
  <c r="Y473" i="29"/>
  <c r="Z473" i="29" s="1"/>
  <c r="Y472" i="29"/>
  <c r="Z472" i="29" s="1"/>
  <c r="Y471" i="29"/>
  <c r="Z471" i="29" s="1"/>
  <c r="Y470" i="29"/>
  <c r="Z470" i="29" s="1"/>
  <c r="Y469" i="29"/>
  <c r="Z469" i="29" s="1"/>
  <c r="Y468" i="29"/>
  <c r="Z468" i="29" s="1"/>
  <c r="Y467" i="29"/>
  <c r="Z467" i="29" s="1"/>
  <c r="Y466" i="29"/>
  <c r="Z466" i="29" s="1"/>
  <c r="Y465" i="29"/>
  <c r="Z465" i="29" s="1"/>
  <c r="Y464" i="29"/>
  <c r="Z464" i="29" s="1"/>
  <c r="Y463" i="29"/>
  <c r="Z463" i="29" s="1"/>
  <c r="Y462" i="29"/>
  <c r="Z462" i="29" s="1"/>
  <c r="Y461" i="29"/>
  <c r="Z461" i="29" s="1"/>
  <c r="Y460" i="29"/>
  <c r="Z460" i="29" s="1"/>
  <c r="Y459" i="29"/>
  <c r="Z459" i="29" s="1"/>
  <c r="Y458" i="29"/>
  <c r="Z458" i="29" s="1"/>
  <c r="Y457" i="29"/>
  <c r="Z457" i="29" s="1"/>
  <c r="Y456" i="29"/>
  <c r="Z456" i="29" s="1"/>
  <c r="Y455" i="29"/>
  <c r="Z455" i="29" s="1"/>
  <c r="Y454" i="29"/>
  <c r="Z454" i="29" s="1"/>
  <c r="Y453" i="29"/>
  <c r="Z453" i="29" s="1"/>
  <c r="Y452" i="29"/>
  <c r="Z452" i="29" s="1"/>
  <c r="Y451" i="29"/>
  <c r="Z451" i="29" s="1"/>
  <c r="Y449" i="29"/>
  <c r="Z449" i="29" s="1"/>
  <c r="Y448" i="29"/>
  <c r="Z448" i="29" s="1"/>
  <c r="Y447" i="29"/>
  <c r="Z447" i="29" s="1"/>
  <c r="Y446" i="29"/>
  <c r="Z446" i="29" s="1"/>
  <c r="Y445" i="29"/>
  <c r="Z445" i="29" s="1"/>
  <c r="Y444" i="29"/>
  <c r="Z444" i="29" s="1"/>
  <c r="Y443" i="29"/>
  <c r="Z443" i="29" s="1"/>
  <c r="Y442" i="29"/>
  <c r="Z442" i="29" s="1"/>
  <c r="Y441" i="29"/>
  <c r="Z441" i="29" s="1"/>
  <c r="Y440" i="29"/>
  <c r="Z440" i="29" s="1"/>
  <c r="Y439" i="29"/>
  <c r="Z439" i="29" s="1"/>
  <c r="Y438" i="29"/>
  <c r="Z438" i="29" s="1"/>
  <c r="Y437" i="29"/>
  <c r="Z437" i="29" s="1"/>
  <c r="Y436" i="29"/>
  <c r="Z436" i="29" s="1"/>
  <c r="Y435" i="29"/>
  <c r="Z435" i="29" s="1"/>
  <c r="Y434" i="29"/>
  <c r="Z434" i="29" s="1"/>
  <c r="Y433" i="29"/>
  <c r="Z433" i="29" s="1"/>
  <c r="Y432" i="29"/>
  <c r="Z432" i="29" s="1"/>
  <c r="Y431" i="29"/>
  <c r="Z431" i="29" s="1"/>
  <c r="Y430" i="29"/>
  <c r="Z430" i="29" s="1"/>
  <c r="Y429" i="29"/>
  <c r="Z429" i="29" s="1"/>
  <c r="Y428" i="29"/>
  <c r="Z428" i="29" s="1"/>
  <c r="Y427" i="29"/>
  <c r="Z427" i="29" s="1"/>
  <c r="Y426" i="29"/>
  <c r="Z426" i="29" s="1"/>
  <c r="Y425" i="29"/>
  <c r="Z425" i="29" s="1"/>
  <c r="Y424" i="29"/>
  <c r="Z424" i="29" s="1"/>
  <c r="Y423" i="29"/>
  <c r="Z423" i="29" s="1"/>
  <c r="Y420" i="29"/>
  <c r="Z420" i="29" s="1"/>
  <c r="Y407" i="29"/>
  <c r="Z407" i="29" s="1"/>
  <c r="Y405" i="29"/>
  <c r="Z405" i="29" s="1"/>
  <c r="Y404" i="29"/>
  <c r="Z404" i="29" s="1"/>
  <c r="Y403" i="29"/>
  <c r="Z403" i="29" s="1"/>
  <c r="Y402" i="29"/>
  <c r="Z402" i="29" s="1"/>
  <c r="Y401" i="29"/>
  <c r="Z401" i="29" s="1"/>
  <c r="Y400" i="29"/>
  <c r="Z400" i="29" s="1"/>
  <c r="Y399" i="29"/>
  <c r="Z399" i="29" s="1"/>
  <c r="Y398" i="29"/>
  <c r="Z398" i="29" s="1"/>
  <c r="Y397" i="29"/>
  <c r="Z397" i="29" s="1"/>
  <c r="Y396" i="29"/>
  <c r="Z396" i="29" s="1"/>
  <c r="Y395" i="29"/>
  <c r="Z395" i="29" s="1"/>
  <c r="Y394" i="29"/>
  <c r="Z394" i="29" s="1"/>
  <c r="Y393" i="29"/>
  <c r="Z393" i="29" s="1"/>
  <c r="Y392" i="29"/>
  <c r="Z392" i="29" s="1"/>
  <c r="Y391" i="29"/>
  <c r="Z391" i="29" s="1"/>
  <c r="Y390" i="29"/>
  <c r="Z390" i="29" s="1"/>
  <c r="Y388" i="29"/>
  <c r="Z388" i="29" s="1"/>
  <c r="Y387" i="29"/>
  <c r="Z387" i="29" s="1"/>
  <c r="Y386" i="29"/>
  <c r="Z386" i="29" s="1"/>
  <c r="Y385" i="29"/>
  <c r="Z385" i="29" s="1"/>
  <c r="Y384" i="29"/>
  <c r="Z384" i="29" s="1"/>
  <c r="Y383" i="29"/>
  <c r="Z383" i="29" s="1"/>
  <c r="Y382" i="29"/>
  <c r="Z382" i="29" s="1"/>
  <c r="Y381" i="29"/>
  <c r="Z381" i="29" s="1"/>
  <c r="Y380" i="29"/>
  <c r="Z380" i="29" s="1"/>
  <c r="Y379" i="29"/>
  <c r="Z379" i="29" s="1"/>
  <c r="Y378" i="29"/>
  <c r="Z378" i="29" s="1"/>
  <c r="Y377" i="29"/>
  <c r="Z377" i="29" s="1"/>
  <c r="Y376" i="29"/>
  <c r="Z376" i="29" s="1"/>
  <c r="Y374" i="29"/>
  <c r="Z374" i="29" s="1"/>
  <c r="Y373" i="29"/>
  <c r="Z373" i="29" s="1"/>
  <c r="Y372" i="29"/>
  <c r="Z372" i="29" s="1"/>
  <c r="Y371" i="29"/>
  <c r="Z371" i="29" s="1"/>
  <c r="Y370" i="29"/>
  <c r="Z370" i="29" s="1"/>
  <c r="Y369" i="29"/>
  <c r="Z369" i="29" s="1"/>
  <c r="Y365" i="29"/>
  <c r="Z365" i="29" s="1"/>
  <c r="Y362" i="29"/>
  <c r="Z362" i="29" s="1"/>
  <c r="Y361" i="29"/>
  <c r="Z361" i="29" s="1"/>
  <c r="Y360" i="29"/>
  <c r="Z360" i="29" s="1"/>
  <c r="Y348" i="29"/>
  <c r="Z348" i="29" s="1"/>
  <c r="Y346" i="29"/>
  <c r="Z346" i="29" s="1"/>
  <c r="Y345" i="29"/>
  <c r="Z345" i="29" s="1"/>
  <c r="Y344" i="29"/>
  <c r="Z344" i="29" s="1"/>
  <c r="Y343" i="29"/>
  <c r="Z343" i="29" s="1"/>
  <c r="Y340" i="29"/>
  <c r="Z340" i="29" s="1"/>
  <c r="Y339" i="29"/>
  <c r="Z339" i="29" s="1"/>
  <c r="Y335" i="29"/>
  <c r="Z335" i="29" s="1"/>
  <c r="Y334" i="29"/>
  <c r="Z334" i="29" s="1"/>
  <c r="Y333" i="29"/>
  <c r="Z333" i="29" s="1"/>
  <c r="Y332" i="29"/>
  <c r="Z332" i="29" s="1"/>
  <c r="Y331" i="29"/>
  <c r="Z331" i="29" s="1"/>
  <c r="Y330" i="29"/>
  <c r="Z330" i="29" s="1"/>
  <c r="Y329" i="29"/>
  <c r="Z329" i="29" s="1"/>
  <c r="Y328" i="29"/>
  <c r="Z328" i="29" s="1"/>
  <c r="Y327" i="29"/>
  <c r="Z327" i="29" s="1"/>
  <c r="Y323" i="29"/>
  <c r="Z323" i="29" s="1"/>
  <c r="Y322" i="29"/>
  <c r="Z322" i="29" s="1"/>
  <c r="Y321" i="29"/>
  <c r="Z321" i="29" s="1"/>
  <c r="Y309" i="29"/>
  <c r="Z309" i="29" s="1"/>
  <c r="Y307" i="29"/>
  <c r="Z307" i="29" s="1"/>
  <c r="Y306" i="29"/>
  <c r="Z306" i="29" s="1"/>
  <c r="Y304" i="29"/>
  <c r="Z304" i="29" s="1"/>
  <c r="Y303" i="29"/>
  <c r="Z303" i="29" s="1"/>
  <c r="Y301" i="29"/>
  <c r="Z301" i="29" s="1"/>
  <c r="Y300" i="29"/>
  <c r="Z300" i="29" s="1"/>
  <c r="Y299" i="29"/>
  <c r="Z299" i="29" s="1"/>
  <c r="Y297" i="29"/>
  <c r="Z297" i="29" s="1"/>
  <c r="Y287" i="29"/>
  <c r="Z287" i="29" s="1"/>
  <c r="Y281" i="29"/>
  <c r="Z281" i="29" s="1"/>
  <c r="Y280" i="29"/>
  <c r="Z280" i="29" s="1"/>
  <c r="Y273" i="29"/>
  <c r="Z273" i="29" s="1"/>
  <c r="Y272" i="29"/>
  <c r="Z272" i="29" s="1"/>
  <c r="Y271" i="29"/>
  <c r="Z271" i="29" s="1"/>
  <c r="Y270" i="29"/>
  <c r="Z270" i="29" s="1"/>
  <c r="Y269" i="29"/>
  <c r="Z269" i="29" s="1"/>
  <c r="Y268" i="29"/>
  <c r="Z268" i="29" s="1"/>
  <c r="Y266" i="29"/>
  <c r="Z266" i="29" s="1"/>
  <c r="Y265" i="29"/>
  <c r="Z265" i="29" s="1"/>
  <c r="Y264" i="29"/>
  <c r="Z264" i="29" s="1"/>
  <c r="Y263" i="29"/>
  <c r="Z263" i="29" s="1"/>
  <c r="Y261" i="29"/>
  <c r="Z261" i="29" s="1"/>
  <c r="Y258" i="29"/>
  <c r="Z258" i="29" s="1"/>
  <c r="Y257" i="29"/>
  <c r="Z257" i="29" s="1"/>
  <c r="Y255" i="29"/>
  <c r="Z255" i="29" s="1"/>
  <c r="Y254" i="29"/>
  <c r="Z254" i="29" s="1"/>
  <c r="Y253" i="29"/>
  <c r="Z253" i="29" s="1"/>
  <c r="Y252" i="29"/>
  <c r="Z252" i="29" s="1"/>
  <c r="Y251" i="29"/>
  <c r="Z251" i="29" s="1"/>
  <c r="Y250" i="29"/>
  <c r="Z250" i="29" s="1"/>
  <c r="Y249" i="29"/>
  <c r="Z249" i="29" s="1"/>
  <c r="Y247" i="29"/>
  <c r="Z247" i="29" s="1"/>
  <c r="Y246" i="29"/>
  <c r="Z246" i="29" s="1"/>
  <c r="Y244" i="29"/>
  <c r="Z244" i="29" s="1"/>
  <c r="Y243" i="29"/>
  <c r="Z243" i="29" s="1"/>
  <c r="Y242" i="29"/>
  <c r="Z242" i="29" s="1"/>
  <c r="Y241" i="29"/>
  <c r="Z241" i="29" s="1"/>
  <c r="Y240" i="29"/>
  <c r="Z240" i="29" s="1"/>
  <c r="Y239" i="29"/>
  <c r="Z239" i="29" s="1"/>
  <c r="Y238" i="29"/>
  <c r="Z238" i="29" s="1"/>
  <c r="Y237" i="29"/>
  <c r="Z237" i="29" s="1"/>
  <c r="Y236" i="29"/>
  <c r="Z236" i="29" s="1"/>
  <c r="Y235" i="29"/>
  <c r="Z235" i="29" s="1"/>
  <c r="Y234" i="29"/>
  <c r="Z234" i="29" s="1"/>
  <c r="Y233" i="29"/>
  <c r="Z233" i="29" s="1"/>
  <c r="Y232" i="29"/>
  <c r="Z232" i="29" s="1"/>
  <c r="Y231" i="29"/>
  <c r="Z231" i="29" s="1"/>
  <c r="Y230" i="29"/>
  <c r="Z230" i="29" s="1"/>
  <c r="Y229" i="29"/>
  <c r="Z229" i="29" s="1"/>
  <c r="Y228" i="29"/>
  <c r="Z228" i="29" s="1"/>
  <c r="Y227" i="29"/>
  <c r="Z227" i="29" s="1"/>
  <c r="Y225" i="29"/>
  <c r="Z225" i="29" s="1"/>
  <c r="Y224" i="29"/>
  <c r="Z224" i="29" s="1"/>
  <c r="Y222" i="29"/>
  <c r="Z222" i="29" s="1"/>
  <c r="Y221" i="29"/>
  <c r="Z221" i="29" s="1"/>
  <c r="Y220" i="29"/>
  <c r="Z220" i="29" s="1"/>
  <c r="Y217" i="29"/>
  <c r="Z217" i="29" s="1"/>
  <c r="Y215" i="29"/>
  <c r="Z215" i="29" s="1"/>
  <c r="Y212" i="29"/>
  <c r="Z212" i="29" s="1"/>
  <c r="Y209" i="29"/>
  <c r="Z209" i="29" s="1"/>
  <c r="Y208" i="29"/>
  <c r="Z208" i="29" s="1"/>
  <c r="Y199" i="29"/>
  <c r="Z199" i="29" s="1"/>
  <c r="Y198" i="29"/>
  <c r="Z198" i="29" s="1"/>
  <c r="Y197" i="29"/>
  <c r="Z197" i="29" s="1"/>
  <c r="Y196" i="29"/>
  <c r="Z196" i="29" s="1"/>
  <c r="Y194" i="29"/>
  <c r="Z194" i="29" s="1"/>
  <c r="Y193" i="29"/>
  <c r="Z193" i="29" s="1"/>
  <c r="Y192" i="29"/>
  <c r="Z192" i="29" s="1"/>
  <c r="Y187" i="29"/>
  <c r="Z187" i="29" s="1"/>
  <c r="Y186" i="29"/>
  <c r="Z186" i="29" s="1"/>
  <c r="Y185" i="29"/>
  <c r="Z185" i="29" s="1"/>
  <c r="Y184" i="29"/>
  <c r="Z184" i="29" s="1"/>
  <c r="Y183" i="29"/>
  <c r="Z183" i="29" s="1"/>
  <c r="Y164" i="29"/>
  <c r="Z164" i="29" s="1"/>
  <c r="Y155" i="29"/>
  <c r="Z155" i="29" s="1"/>
  <c r="Y154" i="29"/>
  <c r="Z154" i="29" s="1"/>
  <c r="Y153" i="29"/>
  <c r="Z153" i="29" s="1"/>
  <c r="Y151" i="29"/>
  <c r="Z151" i="29" s="1"/>
  <c r="Y129" i="29"/>
  <c r="Z129" i="29" s="1"/>
  <c r="Y126" i="29"/>
  <c r="Z126" i="29" s="1"/>
  <c r="Y106" i="29"/>
  <c r="Z106" i="29" s="1"/>
  <c r="Y104" i="29"/>
  <c r="Z104" i="29" s="1"/>
  <c r="Y103" i="29"/>
  <c r="Z103" i="29" s="1"/>
  <c r="Y101" i="29"/>
  <c r="Z101" i="29" s="1"/>
  <c r="Y97" i="29"/>
  <c r="Z97" i="29" s="1"/>
  <c r="Y94" i="29"/>
  <c r="Z94" i="29" s="1"/>
  <c r="Y90" i="29"/>
  <c r="Z90" i="29" s="1"/>
  <c r="Y85" i="29"/>
  <c r="Z85" i="29" s="1"/>
  <c r="Y77" i="29"/>
  <c r="Z77" i="29" s="1"/>
  <c r="Y76" i="29"/>
  <c r="Z76" i="29" s="1"/>
  <c r="Y75" i="29"/>
  <c r="Z75" i="29" s="1"/>
  <c r="Y74" i="29"/>
  <c r="Z74" i="29" s="1"/>
  <c r="Y73" i="29"/>
  <c r="Z73" i="29" s="1"/>
  <c r="Y72" i="29"/>
  <c r="Z72" i="29" s="1"/>
  <c r="Y71" i="29"/>
  <c r="Z71" i="29" s="1"/>
  <c r="Y70" i="29"/>
  <c r="Z70" i="29" s="1"/>
  <c r="Y69" i="29"/>
  <c r="Z69" i="29" s="1"/>
  <c r="Y68" i="29"/>
  <c r="Z68" i="29" s="1"/>
  <c r="Y67" i="29"/>
  <c r="Z67" i="29" s="1"/>
  <c r="Y66" i="29"/>
  <c r="Z66" i="29" s="1"/>
  <c r="Y65" i="29"/>
  <c r="Z65" i="29" s="1"/>
  <c r="Y64" i="29"/>
  <c r="Z64" i="29" s="1"/>
  <c r="Y63" i="29"/>
  <c r="Z63" i="29" s="1"/>
  <c r="Y62" i="29"/>
  <c r="Z62" i="29" s="1"/>
  <c r="Y61" i="29"/>
  <c r="Z61" i="29" s="1"/>
  <c r="Y60" i="29"/>
  <c r="Z60" i="29" s="1"/>
  <c r="Y59" i="29"/>
  <c r="Z59" i="29" s="1"/>
  <c r="Y58" i="29"/>
  <c r="Z58" i="29" s="1"/>
  <c r="Y57" i="29"/>
  <c r="Z57" i="29" s="1"/>
  <c r="Y56" i="29"/>
  <c r="Z56" i="29" s="1"/>
  <c r="Y55" i="29"/>
  <c r="Z55" i="29" s="1"/>
  <c r="Y54" i="29"/>
  <c r="Z54" i="29" s="1"/>
  <c r="Y53" i="29"/>
  <c r="Z53" i="29" s="1"/>
  <c r="Y52" i="29"/>
  <c r="Z52" i="29" s="1"/>
  <c r="Y51" i="29"/>
  <c r="Z51" i="29" s="1"/>
  <c r="Y50" i="29"/>
  <c r="Z50" i="29" s="1"/>
  <c r="Y49" i="29"/>
  <c r="Z49" i="29" s="1"/>
  <c r="Y48" i="29"/>
  <c r="Z48" i="29" s="1"/>
  <c r="Y47" i="29"/>
  <c r="Z47" i="29" s="1"/>
  <c r="Y46" i="29"/>
  <c r="Z46" i="29" s="1"/>
  <c r="Y45" i="29"/>
  <c r="Z45" i="29" s="1"/>
  <c r="Y44" i="29"/>
  <c r="Z44" i="29" s="1"/>
  <c r="Y43" i="29"/>
  <c r="Z43" i="29" s="1"/>
  <c r="Y42" i="29"/>
  <c r="Z42" i="29" s="1"/>
  <c r="Y41" i="29"/>
  <c r="Z41" i="29" s="1"/>
  <c r="Y40" i="29"/>
  <c r="Z40" i="29" s="1"/>
  <c r="Y39" i="29"/>
  <c r="Z39" i="29" s="1"/>
  <c r="Y38" i="29"/>
  <c r="Z38" i="29" s="1"/>
  <c r="Y37" i="29"/>
  <c r="Z37" i="29" s="1"/>
  <c r="Y36" i="29"/>
  <c r="Z36" i="29" s="1"/>
  <c r="Y35" i="29"/>
  <c r="Z35" i="29" s="1"/>
  <c r="Y34" i="29"/>
  <c r="Z34" i="29" s="1"/>
  <c r="Y33" i="29"/>
  <c r="Z33" i="29" s="1"/>
  <c r="Y32" i="29"/>
  <c r="Z32" i="29" s="1"/>
  <c r="Y31" i="29"/>
  <c r="Z31" i="29" s="1"/>
  <c r="Y30" i="29"/>
  <c r="Z30" i="29" s="1"/>
  <c r="Y29" i="29"/>
  <c r="Z29" i="29" s="1"/>
  <c r="Y28" i="29"/>
  <c r="Z28" i="29" s="1"/>
  <c r="Y27" i="29"/>
  <c r="Z27" i="29" s="1"/>
  <c r="Y26" i="29"/>
  <c r="Z26" i="29" s="1"/>
  <c r="Y25" i="29"/>
  <c r="Z25" i="29" s="1"/>
  <c r="Y24" i="29"/>
  <c r="Z24" i="29" s="1"/>
  <c r="Y23" i="29"/>
  <c r="Z23" i="29" s="1"/>
  <c r="Y22" i="29"/>
  <c r="Z22" i="29" s="1"/>
  <c r="Y21" i="29"/>
  <c r="Z21" i="29" s="1"/>
  <c r="Y20" i="29"/>
  <c r="Z20" i="29" s="1"/>
  <c r="Y19" i="29"/>
  <c r="Z19" i="29" s="1"/>
  <c r="Y18" i="29"/>
  <c r="Z18" i="29" s="1"/>
  <c r="Y17" i="29"/>
  <c r="Z17" i="29" s="1"/>
  <c r="Y16" i="29"/>
  <c r="Z16" i="29" s="1"/>
  <c r="Y15" i="29"/>
  <c r="Z15" i="29" s="1"/>
  <c r="Y14" i="29"/>
  <c r="Z14" i="29" s="1"/>
  <c r="Y13" i="29"/>
  <c r="Z13" i="29" s="1"/>
  <c r="Y12" i="29"/>
  <c r="Z12" i="29" s="1"/>
  <c r="Y11" i="29"/>
  <c r="Z11" i="29" s="1"/>
  <c r="Y10" i="29"/>
  <c r="Z10" i="29" s="1"/>
  <c r="Y9" i="29"/>
  <c r="Z9" i="29" s="1"/>
  <c r="Y8" i="29"/>
  <c r="Z8" i="29" s="1"/>
  <c r="Y7" i="29"/>
  <c r="Z7" i="29" s="1"/>
  <c r="Y6" i="29"/>
  <c r="Z6" i="29" s="1"/>
  <c r="Y5" i="29"/>
  <c r="Z5" i="29" s="1"/>
  <c r="Y726" i="29"/>
  <c r="Z726" i="29" s="1"/>
  <c r="Y709" i="29"/>
  <c r="Z709" i="29" s="1"/>
  <c r="Y708" i="29"/>
  <c r="Z708" i="29" s="1"/>
  <c r="Y706" i="29"/>
  <c r="Z706" i="29" s="1"/>
  <c r="Y705" i="29"/>
  <c r="Z705" i="29" s="1"/>
  <c r="Y704" i="29"/>
  <c r="Z704" i="29" s="1"/>
  <c r="Y697" i="29"/>
  <c r="Z697" i="29" s="1"/>
  <c r="Y694" i="29"/>
  <c r="Z694" i="29" s="1"/>
  <c r="Y692" i="29"/>
  <c r="Z692" i="29" s="1"/>
  <c r="Y691" i="29"/>
  <c r="Z691" i="29" s="1"/>
  <c r="Y688" i="29"/>
  <c r="Z688" i="29" s="1"/>
  <c r="Y679" i="29"/>
  <c r="Z679" i="29" s="1"/>
  <c r="Y668" i="29"/>
  <c r="Z668" i="29" s="1"/>
  <c r="Y662" i="29"/>
  <c r="Z662" i="29" s="1"/>
  <c r="Y659" i="29"/>
  <c r="Z659" i="29" s="1"/>
  <c r="Y645" i="29"/>
  <c r="Z645" i="29" s="1"/>
  <c r="Y644" i="29"/>
  <c r="Z644" i="29" s="1"/>
  <c r="Y641" i="29"/>
  <c r="Z641" i="29" s="1"/>
  <c r="Y639" i="29"/>
  <c r="Z639" i="29" s="1"/>
  <c r="Y638" i="29"/>
  <c r="Z638" i="29" s="1"/>
  <c r="Y637" i="29"/>
  <c r="Z637" i="29" s="1"/>
  <c r="Y636" i="29"/>
  <c r="Z636" i="29" s="1"/>
  <c r="Y635" i="29"/>
  <c r="Z635" i="29" s="1"/>
  <c r="Y634" i="29"/>
  <c r="Z634" i="29" s="1"/>
  <c r="Y633" i="29"/>
  <c r="Z633" i="29" s="1"/>
  <c r="Y632" i="29"/>
  <c r="Z632" i="29" s="1"/>
  <c r="Y631" i="29"/>
  <c r="Z631" i="29" s="1"/>
  <c r="Y630" i="29"/>
  <c r="Z630" i="29" s="1"/>
  <c r="Y629" i="29"/>
  <c r="Z629" i="29" s="1"/>
  <c r="Y628" i="29"/>
  <c r="Z628" i="29" s="1"/>
  <c r="Y627" i="29"/>
  <c r="Z627" i="29" s="1"/>
  <c r="Y626" i="29"/>
  <c r="Z626" i="29" s="1"/>
  <c r="Y625" i="29"/>
  <c r="Z625" i="29" s="1"/>
  <c r="Y623" i="29"/>
  <c r="Z623" i="29" s="1"/>
  <c r="Y622" i="29"/>
  <c r="Z622" i="29" s="1"/>
  <c r="Y620" i="29"/>
  <c r="Z620" i="29" s="1"/>
  <c r="Y619" i="29"/>
  <c r="Z619" i="29" s="1"/>
  <c r="Y618" i="29"/>
  <c r="Z618" i="29" s="1"/>
  <c r="Y617" i="29"/>
  <c r="Z617" i="29" s="1"/>
  <c r="Y616" i="29"/>
  <c r="Z616" i="29" s="1"/>
  <c r="Y614" i="29"/>
  <c r="Z614" i="29" s="1"/>
  <c r="Y613" i="29"/>
  <c r="Z613" i="29" s="1"/>
  <c r="Y612" i="29"/>
  <c r="Z612" i="29" s="1"/>
  <c r="Y611" i="29"/>
  <c r="Z611" i="29" s="1"/>
  <c r="Y610" i="29"/>
  <c r="Z610" i="29" s="1"/>
  <c r="Y609" i="29"/>
  <c r="Z609" i="29" s="1"/>
  <c r="Y608" i="29"/>
  <c r="Z608" i="29" s="1"/>
  <c r="Y600" i="29"/>
  <c r="Z600" i="29" s="1"/>
  <c r="Y587" i="29"/>
  <c r="Z587" i="29" s="1"/>
  <c r="Y583" i="29"/>
  <c r="Z583" i="29" s="1"/>
  <c r="Y568" i="29"/>
  <c r="Z568" i="29" s="1"/>
  <c r="Y567" i="29"/>
  <c r="Z567" i="29" s="1"/>
  <c r="Y557" i="29"/>
  <c r="Z557" i="29" s="1"/>
  <c r="Y549" i="29"/>
  <c r="Z549" i="29" s="1"/>
  <c r="Y547" i="29"/>
  <c r="Z547" i="29" s="1"/>
  <c r="Y522" i="29"/>
  <c r="Z522" i="29" s="1"/>
  <c r="Y501" i="29"/>
  <c r="Z501" i="29" s="1"/>
  <c r="Y450" i="29"/>
  <c r="Z450" i="29" s="1"/>
  <c r="Y422" i="29"/>
  <c r="Z422" i="29" s="1"/>
  <c r="Y421" i="29"/>
  <c r="Z421" i="29" s="1"/>
  <c r="Y419" i="29"/>
  <c r="Z419" i="29" s="1"/>
  <c r="Y418" i="29"/>
  <c r="Z418" i="29" s="1"/>
  <c r="Y417" i="29"/>
  <c r="Z417" i="29" s="1"/>
  <c r="Y416" i="29"/>
  <c r="Z416" i="29" s="1"/>
  <c r="Y4" i="29"/>
  <c r="Z4" i="29" s="1"/>
  <c r="S407" i="29"/>
  <c r="S405" i="29"/>
  <c r="S404" i="29"/>
  <c r="S403" i="29"/>
  <c r="S402" i="29"/>
  <c r="S401" i="29"/>
  <c r="S400" i="29"/>
  <c r="S399" i="29"/>
  <c r="S398" i="29"/>
  <c r="S397" i="29"/>
  <c r="S396" i="29"/>
  <c r="S395" i="29"/>
  <c r="S394" i="29"/>
  <c r="S393" i="29"/>
  <c r="S392" i="29"/>
  <c r="S391" i="29"/>
  <c r="S390" i="29"/>
  <c r="S388" i="29"/>
  <c r="S387" i="29"/>
  <c r="S386" i="29"/>
  <c r="S385" i="29"/>
  <c r="S384" i="29"/>
  <c r="S383" i="29"/>
  <c r="S382" i="29"/>
  <c r="S381" i="29"/>
  <c r="S380" i="29"/>
  <c r="S379" i="29"/>
  <c r="S378" i="29"/>
  <c r="S377" i="29"/>
  <c r="S376" i="29"/>
  <c r="S374" i="29"/>
  <c r="S373" i="29"/>
  <c r="S372" i="29"/>
  <c r="S371" i="29"/>
  <c r="S370" i="29"/>
  <c r="S369" i="29"/>
  <c r="S365" i="29"/>
  <c r="S362" i="29"/>
  <c r="S361" i="29"/>
  <c r="S360" i="29"/>
  <c r="S348" i="29"/>
  <c r="S346" i="29"/>
  <c r="S345" i="29"/>
  <c r="S344" i="29"/>
  <c r="S343" i="29"/>
  <c r="S340" i="29"/>
  <c r="S339" i="29"/>
  <c r="S335" i="29"/>
  <c r="S334" i="29"/>
  <c r="S333" i="29"/>
  <c r="S332" i="29"/>
  <c r="S331" i="29"/>
  <c r="S330" i="29"/>
  <c r="S329" i="29"/>
  <c r="S328" i="29"/>
  <c r="S327" i="29"/>
  <c r="S323" i="29"/>
  <c r="S322" i="29"/>
  <c r="S321" i="29"/>
  <c r="S309" i="29"/>
  <c r="S307" i="29"/>
  <c r="S306" i="29"/>
  <c r="S304" i="29"/>
  <c r="S303" i="29"/>
  <c r="S301" i="29"/>
  <c r="S300" i="29"/>
  <c r="S299" i="29"/>
  <c r="S297" i="29"/>
  <c r="S287" i="29"/>
  <c r="S281" i="29"/>
  <c r="S280" i="29"/>
  <c r="S273" i="29"/>
  <c r="S272" i="29"/>
  <c r="S271" i="29"/>
  <c r="S270" i="29"/>
  <c r="S269" i="29"/>
  <c r="S268" i="29"/>
  <c r="S266" i="29"/>
  <c r="S265" i="29"/>
  <c r="S264" i="29"/>
  <c r="S263" i="29"/>
  <c r="S261" i="29"/>
  <c r="S258" i="29"/>
  <c r="S257" i="29"/>
  <c r="S255" i="29"/>
  <c r="S254" i="29"/>
  <c r="S253" i="29"/>
  <c r="S252" i="29"/>
  <c r="S251" i="29"/>
  <c r="S250" i="29"/>
  <c r="S249" i="29"/>
  <c r="S247" i="29"/>
  <c r="S246" i="29"/>
  <c r="S244" i="29"/>
  <c r="S243" i="29"/>
  <c r="S242" i="29"/>
  <c r="S241" i="29"/>
  <c r="S240" i="29"/>
  <c r="S239" i="29"/>
  <c r="S238" i="29"/>
  <c r="S237" i="29"/>
  <c r="S236" i="29"/>
  <c r="S235" i="29"/>
  <c r="S234" i="29"/>
  <c r="S233" i="29"/>
  <c r="S232" i="29"/>
  <c r="S231" i="29"/>
  <c r="S230" i="29"/>
  <c r="S229" i="29"/>
  <c r="S228" i="29"/>
  <c r="S227" i="29"/>
  <c r="S225" i="29"/>
  <c r="S224" i="29"/>
  <c r="S222" i="29"/>
  <c r="S221" i="29"/>
  <c r="S220" i="29"/>
  <c r="S217" i="29"/>
  <c r="S215" i="29"/>
  <c r="S212" i="29"/>
  <c r="S209" i="29"/>
  <c r="S208" i="29"/>
  <c r="S199" i="29"/>
  <c r="S198" i="29"/>
  <c r="S197" i="29"/>
  <c r="S196" i="29"/>
  <c r="S194" i="29"/>
  <c r="S193" i="29"/>
  <c r="S192" i="29"/>
  <c r="S187" i="29"/>
  <c r="S186" i="29"/>
  <c r="S185" i="29"/>
  <c r="S184" i="29"/>
  <c r="S183" i="29"/>
  <c r="S164" i="29"/>
  <c r="S155" i="29"/>
  <c r="S154" i="29"/>
  <c r="S153" i="29"/>
  <c r="S151" i="29"/>
  <c r="S129" i="29"/>
  <c r="S126" i="29"/>
  <c r="S106" i="29"/>
  <c r="S104" i="29"/>
  <c r="S103" i="29"/>
  <c r="S101" i="29"/>
  <c r="S97" i="29"/>
  <c r="S94" i="29"/>
  <c r="S90" i="29"/>
  <c r="S85" i="29"/>
  <c r="S77" i="29"/>
  <c r="S76" i="29"/>
  <c r="S75" i="29"/>
  <c r="S74" i="29"/>
  <c r="S73" i="29"/>
  <c r="S72" i="29"/>
  <c r="S71" i="29"/>
  <c r="S70" i="29"/>
  <c r="S69" i="29"/>
  <c r="S68" i="29"/>
  <c r="S67" i="29"/>
  <c r="S66" i="29"/>
  <c r="S65" i="29"/>
  <c r="S64" i="29"/>
  <c r="S63" i="29"/>
  <c r="S62" i="29"/>
  <c r="S61" i="29"/>
  <c r="S60" i="29"/>
  <c r="S59" i="29"/>
  <c r="S58" i="29"/>
  <c r="S57" i="29"/>
  <c r="S56" i="29"/>
  <c r="S55" i="29"/>
  <c r="S54" i="29"/>
  <c r="S53" i="29"/>
  <c r="S52" i="29"/>
  <c r="S51" i="29"/>
  <c r="S50" i="29"/>
  <c r="S49" i="29"/>
  <c r="S48" i="29"/>
  <c r="S47" i="29"/>
  <c r="S46" i="29"/>
  <c r="S45" i="29"/>
  <c r="S44" i="29"/>
  <c r="S43" i="29"/>
  <c r="S42" i="29"/>
  <c r="S41" i="29"/>
  <c r="S40" i="29"/>
  <c r="S39" i="29"/>
  <c r="S38" i="29"/>
  <c r="S37" i="29"/>
  <c r="S36" i="29"/>
  <c r="S35" i="29"/>
  <c r="S34" i="29"/>
  <c r="S33" i="29"/>
  <c r="S32" i="29"/>
  <c r="S31" i="29"/>
  <c r="S30" i="29"/>
  <c r="S29" i="29"/>
  <c r="S28" i="29"/>
  <c r="S27" i="29"/>
  <c r="S26" i="29"/>
  <c r="S25" i="29"/>
  <c r="S24" i="29"/>
  <c r="S23" i="29"/>
  <c r="S22" i="29"/>
  <c r="S21" i="29"/>
  <c r="S20" i="29"/>
  <c r="S19" i="29"/>
  <c r="S18" i="29"/>
  <c r="S17" i="29"/>
  <c r="S16" i="29"/>
  <c r="S15" i="29"/>
  <c r="S14" i="29"/>
  <c r="S13" i="29"/>
  <c r="S12" i="29"/>
  <c r="S11" i="29"/>
  <c r="S10" i="29"/>
  <c r="S9" i="29"/>
  <c r="S8" i="29"/>
  <c r="S7" i="29"/>
  <c r="S6" i="29"/>
  <c r="S5" i="29"/>
  <c r="S4" i="29"/>
  <c r="S421" i="29"/>
  <c r="S419" i="29"/>
  <c r="S418" i="29"/>
  <c r="S417" i="29"/>
  <c r="S416" i="29"/>
  <c r="R421" i="29"/>
  <c r="R419" i="29"/>
  <c r="R418" i="29"/>
  <c r="R417" i="29"/>
  <c r="R416" i="29"/>
  <c r="R407" i="29"/>
  <c r="R405" i="29"/>
  <c r="R404" i="29"/>
  <c r="R403" i="29"/>
  <c r="R402" i="29"/>
  <c r="R401" i="29"/>
  <c r="R400" i="29"/>
  <c r="R399" i="29"/>
  <c r="R398" i="29"/>
  <c r="R397" i="29"/>
  <c r="R396" i="29"/>
  <c r="R395" i="29"/>
  <c r="R394" i="29"/>
  <c r="R393" i="29"/>
  <c r="R392" i="29"/>
  <c r="R391" i="29"/>
  <c r="R390" i="29"/>
  <c r="R388" i="29"/>
  <c r="R387" i="29"/>
  <c r="R386" i="29"/>
  <c r="R385" i="29"/>
  <c r="R384" i="29"/>
  <c r="R383" i="29"/>
  <c r="R382" i="29"/>
  <c r="R381" i="29"/>
  <c r="R380" i="29"/>
  <c r="R379" i="29"/>
  <c r="R378" i="29"/>
  <c r="R377" i="29"/>
  <c r="R376" i="29"/>
  <c r="R374" i="29"/>
  <c r="R373" i="29"/>
  <c r="R372" i="29"/>
  <c r="R371" i="29"/>
  <c r="R370" i="29"/>
  <c r="R369" i="29"/>
  <c r="R365" i="29"/>
  <c r="R362" i="29"/>
  <c r="R361" i="29"/>
  <c r="R360" i="29"/>
  <c r="R348" i="29"/>
  <c r="R346" i="29"/>
  <c r="R345" i="29"/>
  <c r="R344" i="29"/>
  <c r="R343" i="29"/>
  <c r="R340" i="29"/>
  <c r="R339" i="29"/>
  <c r="R335" i="29"/>
  <c r="R334" i="29"/>
  <c r="R333" i="29"/>
  <c r="R332" i="29"/>
  <c r="R331" i="29"/>
  <c r="R330" i="29"/>
  <c r="R329" i="29"/>
  <c r="R328" i="29"/>
  <c r="R327" i="29"/>
  <c r="R323" i="29"/>
  <c r="R322" i="29"/>
  <c r="R321" i="29"/>
  <c r="R309" i="29"/>
  <c r="R307" i="29"/>
  <c r="R306" i="29"/>
  <c r="R304" i="29"/>
  <c r="R303" i="29"/>
  <c r="R301" i="29"/>
  <c r="R300" i="29"/>
  <c r="R299" i="29"/>
  <c r="R297" i="29"/>
  <c r="R287" i="29"/>
  <c r="R281" i="29"/>
  <c r="R280" i="29"/>
  <c r="R273" i="29"/>
  <c r="R272" i="29"/>
  <c r="R271" i="29"/>
  <c r="R270" i="29"/>
  <c r="R269" i="29"/>
  <c r="R268" i="29"/>
  <c r="R266" i="29"/>
  <c r="R265" i="29"/>
  <c r="R264" i="29"/>
  <c r="R263" i="29"/>
  <c r="R261" i="29"/>
  <c r="R258" i="29"/>
  <c r="R257" i="29"/>
  <c r="R255" i="29"/>
  <c r="R254" i="29"/>
  <c r="R253" i="29"/>
  <c r="R252" i="29"/>
  <c r="R251" i="29"/>
  <c r="R250" i="29"/>
  <c r="R249" i="29"/>
  <c r="R247" i="29"/>
  <c r="R246" i="29"/>
  <c r="R244" i="29"/>
  <c r="R243" i="29"/>
  <c r="R242" i="29"/>
  <c r="R241" i="29"/>
  <c r="R240" i="29"/>
  <c r="R239" i="29"/>
  <c r="R238" i="29"/>
  <c r="R237" i="29"/>
  <c r="R236" i="29"/>
  <c r="R235" i="29"/>
  <c r="R234" i="29"/>
  <c r="R233" i="29"/>
  <c r="R232" i="29"/>
  <c r="R231" i="29"/>
  <c r="R230" i="29"/>
  <c r="R229" i="29"/>
  <c r="R228" i="29"/>
  <c r="R227" i="29"/>
  <c r="R225" i="29"/>
  <c r="R224" i="29"/>
  <c r="R222" i="29"/>
  <c r="R221" i="29"/>
  <c r="R220" i="29"/>
  <c r="R217" i="29"/>
  <c r="R215" i="29"/>
  <c r="R212" i="29"/>
  <c r="R209" i="29"/>
  <c r="R208" i="29"/>
  <c r="R199" i="29"/>
  <c r="R198" i="29"/>
  <c r="R197" i="29"/>
  <c r="R196" i="29"/>
  <c r="R194" i="29"/>
  <c r="R193" i="29"/>
  <c r="R192" i="29"/>
  <c r="R187" i="29"/>
  <c r="R186" i="29"/>
  <c r="R185" i="29"/>
  <c r="R184" i="29"/>
  <c r="R183" i="29"/>
  <c r="R164" i="29"/>
  <c r="R155" i="29"/>
  <c r="R154" i="29"/>
  <c r="R153" i="29"/>
  <c r="R151" i="29"/>
  <c r="R129" i="29"/>
  <c r="R126" i="29"/>
  <c r="R106" i="29"/>
  <c r="R104" i="29"/>
  <c r="R103" i="29"/>
  <c r="R101" i="29"/>
  <c r="R97" i="29"/>
  <c r="R94" i="29"/>
  <c r="R90" i="29"/>
  <c r="R85" i="29"/>
  <c r="R77" i="29"/>
  <c r="R76" i="29"/>
  <c r="R75" i="29"/>
  <c r="R74" i="29"/>
  <c r="R73" i="29"/>
  <c r="R72" i="29"/>
  <c r="R71" i="29"/>
  <c r="R70" i="29"/>
  <c r="R69" i="29"/>
  <c r="R68" i="29"/>
  <c r="R67" i="29"/>
  <c r="R66" i="29"/>
  <c r="R65" i="29"/>
  <c r="R64" i="29"/>
  <c r="R63" i="29"/>
  <c r="R62" i="29"/>
  <c r="R61" i="29"/>
  <c r="R60" i="29"/>
  <c r="R59" i="29"/>
  <c r="R58" i="29"/>
  <c r="R57" i="29"/>
  <c r="R56" i="29"/>
  <c r="R55" i="29"/>
  <c r="R54" i="29"/>
  <c r="R53" i="29"/>
  <c r="R52" i="29"/>
  <c r="R51" i="29"/>
  <c r="R50" i="29"/>
  <c r="R49" i="29"/>
  <c r="R48" i="29"/>
  <c r="R47" i="29"/>
  <c r="R46" i="29"/>
  <c r="R45" i="29"/>
  <c r="R44" i="29"/>
  <c r="R43" i="29"/>
  <c r="R42" i="29"/>
  <c r="R41" i="29"/>
  <c r="R40" i="29"/>
  <c r="R39" i="29"/>
  <c r="R38" i="29"/>
  <c r="R37" i="29"/>
  <c r="R36" i="29"/>
  <c r="R35" i="29"/>
  <c r="R34" i="29"/>
  <c r="R33" i="29"/>
  <c r="R32" i="29"/>
  <c r="R31" i="29"/>
  <c r="R30" i="29"/>
  <c r="R29" i="29"/>
  <c r="R28" i="29"/>
  <c r="R27" i="29"/>
  <c r="R26" i="29"/>
  <c r="R25" i="29"/>
  <c r="R24" i="29"/>
  <c r="R23" i="29"/>
  <c r="R22" i="29"/>
  <c r="R21" i="29"/>
  <c r="R20" i="29"/>
  <c r="R19" i="29"/>
  <c r="R18" i="29"/>
  <c r="R17" i="29"/>
  <c r="R16" i="29"/>
  <c r="R15" i="29"/>
  <c r="R14" i="29"/>
  <c r="R13" i="29"/>
  <c r="R12" i="29"/>
  <c r="R11" i="29"/>
  <c r="R10" i="29"/>
  <c r="R9" i="29"/>
  <c r="R8" i="29"/>
  <c r="R7" i="29"/>
  <c r="R6" i="29"/>
  <c r="R5" i="29"/>
  <c r="R4" i="29"/>
  <c r="S726" i="29"/>
  <c r="S709" i="29"/>
  <c r="S708" i="29"/>
  <c r="S706" i="29"/>
  <c r="S705" i="29"/>
  <c r="S704" i="29"/>
  <c r="S697" i="29"/>
  <c r="S694" i="29"/>
  <c r="S692" i="29"/>
  <c r="S691" i="29"/>
  <c r="S688" i="29"/>
  <c r="S679" i="29"/>
  <c r="S668" i="29"/>
  <c r="S662" i="29"/>
  <c r="S659" i="29"/>
  <c r="S645" i="29"/>
  <c r="S644" i="29"/>
  <c r="S641" i="29"/>
  <c r="S639" i="29"/>
  <c r="S638" i="29"/>
  <c r="S637" i="29"/>
  <c r="S636" i="29"/>
  <c r="S635" i="29"/>
  <c r="S634" i="29"/>
  <c r="S633" i="29"/>
  <c r="S632" i="29"/>
  <c r="S631" i="29"/>
  <c r="S630" i="29"/>
  <c r="S629" i="29"/>
  <c r="S628" i="29"/>
  <c r="S627" i="29"/>
  <c r="S626" i="29"/>
  <c r="S625" i="29"/>
  <c r="S623" i="29"/>
  <c r="S622" i="29"/>
  <c r="S620" i="29"/>
  <c r="S619" i="29"/>
  <c r="S618" i="29"/>
  <c r="S617" i="29"/>
  <c r="S616" i="29"/>
  <c r="S614" i="29"/>
  <c r="S613" i="29"/>
  <c r="S612" i="29"/>
  <c r="S611" i="29"/>
  <c r="S610" i="29"/>
  <c r="S609" i="29"/>
  <c r="S608" i="29"/>
  <c r="S600" i="29"/>
  <c r="S587" i="29"/>
  <c r="S583" i="29"/>
  <c r="S568" i="29"/>
  <c r="S567" i="29"/>
  <c r="S557" i="29"/>
  <c r="S549" i="29"/>
  <c r="S547" i="29"/>
  <c r="S522" i="29"/>
  <c r="S501" i="29"/>
  <c r="S450" i="29"/>
  <c r="R726" i="29"/>
  <c r="R709" i="29"/>
  <c r="R708" i="29"/>
  <c r="R706" i="29"/>
  <c r="R705" i="29"/>
  <c r="R704" i="29"/>
  <c r="R697" i="29"/>
  <c r="R694" i="29"/>
  <c r="R692" i="29"/>
  <c r="R691" i="29"/>
  <c r="R688" i="29"/>
  <c r="R679" i="29"/>
  <c r="R668" i="29"/>
  <c r="R662" i="29"/>
  <c r="R659" i="29"/>
  <c r="R645" i="29"/>
  <c r="R644" i="29"/>
  <c r="R641" i="29"/>
  <c r="R639" i="29"/>
  <c r="R638" i="29"/>
  <c r="R637" i="29"/>
  <c r="R636" i="29"/>
  <c r="R635" i="29"/>
  <c r="R634" i="29"/>
  <c r="R633" i="29"/>
  <c r="R632" i="29"/>
  <c r="R631" i="29"/>
  <c r="R630" i="29"/>
  <c r="R629" i="29"/>
  <c r="R628" i="29"/>
  <c r="R627" i="29"/>
  <c r="R626" i="29"/>
  <c r="R625" i="29"/>
  <c r="R623" i="29"/>
  <c r="R622" i="29"/>
  <c r="R620" i="29"/>
  <c r="R619" i="29"/>
  <c r="R618" i="29"/>
  <c r="R617" i="29"/>
  <c r="R616" i="29"/>
  <c r="R614" i="29"/>
  <c r="R613" i="29"/>
  <c r="R612" i="29"/>
  <c r="R611" i="29"/>
  <c r="R610" i="29"/>
  <c r="R609" i="29"/>
  <c r="R608" i="29"/>
  <c r="R600" i="29"/>
  <c r="R587" i="29"/>
  <c r="R583" i="29"/>
  <c r="R568" i="29"/>
  <c r="R567" i="29"/>
  <c r="R557" i="29"/>
  <c r="R549" i="29"/>
  <c r="R547" i="29"/>
  <c r="R522" i="29"/>
  <c r="R501" i="29"/>
  <c r="R450" i="29"/>
  <c r="S422" i="29"/>
  <c r="R422" i="29"/>
  <c r="Y415" i="29"/>
  <c r="Z415" i="29" s="1"/>
  <c r="R836" i="4"/>
  <c r="X175" i="2"/>
  <c r="Z2" i="2"/>
  <c r="W175" i="2"/>
  <c r="R2" i="2"/>
  <c r="S2" i="2"/>
  <c r="Z818" i="4"/>
  <c r="R170" i="6"/>
  <c r="S170" i="6"/>
  <c r="V132" i="16"/>
  <c r="X132" i="16"/>
  <c r="Y132" i="16" s="1"/>
  <c r="Y2" i="16"/>
  <c r="W132" i="16"/>
  <c r="Z132" i="16" s="1"/>
  <c r="Z2" i="16"/>
  <c r="R2" i="16"/>
  <c r="S2" i="16"/>
  <c r="W116" i="8"/>
  <c r="Z116" i="8" s="1"/>
  <c r="Z24" i="8"/>
  <c r="X116" i="8"/>
  <c r="Y116" i="8" s="1"/>
  <c r="Y24" i="8"/>
  <c r="Q116" i="8"/>
  <c r="R116" i="8" s="1"/>
  <c r="R24" i="8"/>
  <c r="P116" i="8"/>
  <c r="S116" i="8" s="1"/>
  <c r="S24" i="8"/>
  <c r="Y26" i="15"/>
  <c r="Z26" i="15"/>
  <c r="R26" i="15"/>
  <c r="P57" i="15"/>
  <c r="S26" i="15"/>
  <c r="Y33" i="17"/>
  <c r="Y31" i="17"/>
  <c r="Y29" i="17"/>
  <c r="Y27" i="17"/>
  <c r="Y26" i="17"/>
  <c r="Y25" i="17"/>
  <c r="Y24" i="17"/>
  <c r="Y23" i="17"/>
  <c r="Y22" i="17"/>
  <c r="Y21" i="17"/>
  <c r="Y20" i="17"/>
  <c r="Y19" i="17"/>
  <c r="Y18" i="17"/>
  <c r="Y17" i="17"/>
  <c r="Y16" i="17"/>
  <c r="Y15" i="17"/>
  <c r="Y14" i="17"/>
  <c r="Y13" i="17"/>
  <c r="Y12" i="17"/>
  <c r="Y11" i="17"/>
  <c r="Y10" i="17"/>
  <c r="Y9" i="17"/>
  <c r="Y8" i="17"/>
  <c r="Y7" i="17"/>
  <c r="Y6" i="17"/>
  <c r="Y5" i="17"/>
  <c r="Y4" i="17"/>
  <c r="Y3" i="17"/>
  <c r="Y2" i="17"/>
  <c r="R31" i="17"/>
  <c r="S31" i="17"/>
  <c r="Z176" i="6"/>
  <c r="Y176" i="6"/>
  <c r="Z42" i="2"/>
  <c r="Y42" i="2"/>
  <c r="Z3" i="1"/>
  <c r="Y3" i="1"/>
  <c r="Z175" i="2"/>
  <c r="Y175" i="2"/>
  <c r="S259" i="5"/>
  <c r="R259" i="5"/>
  <c r="Y32" i="17"/>
  <c r="S173" i="2"/>
  <c r="S172" i="2"/>
  <c r="S171" i="2"/>
  <c r="S170" i="2"/>
  <c r="S169" i="2"/>
  <c r="S168" i="2"/>
  <c r="S167" i="2"/>
  <c r="S166" i="2"/>
  <c r="S165" i="2"/>
  <c r="S164" i="2"/>
  <c r="S163" i="2"/>
  <c r="S162" i="2"/>
  <c r="S161" i="2"/>
  <c r="S160" i="2"/>
  <c r="S159" i="2"/>
  <c r="S158" i="2"/>
  <c r="S157" i="2"/>
  <c r="S156" i="2"/>
  <c r="S155" i="2"/>
  <c r="S154" i="2"/>
  <c r="S153" i="2"/>
  <c r="S152" i="2"/>
  <c r="S151" i="2"/>
  <c r="S150" i="2"/>
  <c r="S149" i="2"/>
  <c r="S148" i="2"/>
  <c r="S147" i="2"/>
  <c r="S146" i="2"/>
  <c r="S145" i="2"/>
  <c r="S144" i="2"/>
  <c r="S143" i="2"/>
  <c r="S142" i="2"/>
  <c r="S141" i="2"/>
  <c r="S140" i="2"/>
  <c r="S139" i="2"/>
  <c r="S138" i="2"/>
  <c r="S137" i="2"/>
  <c r="S136" i="2"/>
  <c r="S135" i="2"/>
  <c r="S134" i="2"/>
  <c r="S133" i="2"/>
  <c r="S132" i="2"/>
  <c r="S131" i="2"/>
  <c r="S130" i="2"/>
  <c r="S129" i="2"/>
  <c r="S128" i="2"/>
  <c r="S127" i="2"/>
  <c r="S126" i="2"/>
  <c r="S125" i="2"/>
  <c r="S124" i="2"/>
  <c r="S123" i="2"/>
  <c r="S122" i="2"/>
  <c r="S121" i="2"/>
  <c r="S120" i="2"/>
  <c r="S119" i="2"/>
  <c r="S118" i="2"/>
  <c r="S117" i="2"/>
  <c r="S116" i="2"/>
  <c r="S115" i="2"/>
  <c r="S114" i="2"/>
  <c r="S113" i="2"/>
  <c r="S112" i="2"/>
  <c r="S111" i="2"/>
  <c r="S110" i="2"/>
  <c r="S109" i="2"/>
  <c r="S108" i="2"/>
  <c r="S107" i="2"/>
  <c r="S106" i="2"/>
  <c r="S105" i="2"/>
  <c r="S104" i="2"/>
  <c r="S103" i="2"/>
  <c r="S102" i="2"/>
  <c r="S101" i="2"/>
  <c r="S100" i="2"/>
  <c r="S99" i="2"/>
  <c r="S98" i="2"/>
  <c r="S97" i="2"/>
  <c r="S96" i="2"/>
  <c r="S95" i="2"/>
  <c r="S94" i="2"/>
  <c r="S93" i="2"/>
  <c r="S92" i="2"/>
  <c r="S91" i="2"/>
  <c r="S90" i="2"/>
  <c r="S89" i="2"/>
  <c r="S88" i="2"/>
  <c r="S87" i="2"/>
  <c r="S86" i="2"/>
  <c r="S85" i="2"/>
  <c r="S84" i="2"/>
  <c r="S83" i="2"/>
  <c r="S82" i="2"/>
  <c r="S81" i="2"/>
  <c r="S80" i="2"/>
  <c r="S79" i="2"/>
  <c r="S78" i="2"/>
  <c r="S77" i="2"/>
  <c r="S76" i="2"/>
  <c r="S75" i="2"/>
  <c r="S74" i="2"/>
  <c r="S73" i="2"/>
  <c r="S72" i="2"/>
  <c r="S71" i="2"/>
  <c r="S70" i="2"/>
  <c r="S69" i="2"/>
  <c r="S68" i="2"/>
  <c r="S67" i="2"/>
  <c r="S65" i="2"/>
  <c r="S64" i="2"/>
  <c r="S63" i="2"/>
  <c r="S61" i="2"/>
  <c r="S60" i="2"/>
  <c r="S59" i="2"/>
  <c r="S58" i="2"/>
  <c r="S57" i="2"/>
  <c r="S56" i="2"/>
  <c r="S55" i="2"/>
  <c r="S54" i="2"/>
  <c r="S53" i="2"/>
  <c r="S52" i="2"/>
  <c r="S51" i="2"/>
  <c r="S50" i="2"/>
  <c r="S49" i="2"/>
  <c r="S48" i="2"/>
  <c r="S47" i="2"/>
  <c r="S46" i="2"/>
  <c r="S45" i="2"/>
  <c r="S44" i="2"/>
  <c r="S43" i="2"/>
  <c r="S42" i="2"/>
  <c r="S41" i="2"/>
  <c r="S40" i="2"/>
  <c r="S39" i="2"/>
  <c r="S38" i="2"/>
  <c r="S37" i="2"/>
  <c r="S36" i="2"/>
  <c r="S35" i="2"/>
  <c r="S34" i="2"/>
  <c r="S33" i="2"/>
  <c r="S32" i="2"/>
  <c r="S31" i="2"/>
  <c r="S30" i="2"/>
  <c r="S29" i="2"/>
  <c r="S28" i="2"/>
  <c r="S27" i="2"/>
  <c r="S26" i="2"/>
  <c r="S25" i="2"/>
  <c r="S24" i="2"/>
  <c r="S23" i="2"/>
  <c r="S22" i="2"/>
  <c r="S21" i="2"/>
  <c r="S20" i="2"/>
  <c r="S19" i="2"/>
  <c r="S18" i="2"/>
  <c r="S17" i="2"/>
  <c r="S16" i="2"/>
  <c r="S15" i="2"/>
  <c r="S14" i="2"/>
  <c r="S13" i="2"/>
  <c r="S12" i="2"/>
  <c r="S11" i="2"/>
  <c r="S10" i="2"/>
  <c r="S9" i="2"/>
  <c r="S8" i="2"/>
  <c r="S7" i="2"/>
  <c r="S6" i="2"/>
  <c r="S5" i="2"/>
  <c r="S4" i="2"/>
  <c r="S3" i="2"/>
  <c r="R173" i="2"/>
  <c r="R172" i="2"/>
  <c r="R171" i="2"/>
  <c r="R170" i="2"/>
  <c r="R169" i="2"/>
  <c r="R168" i="2"/>
  <c r="R167" i="2"/>
  <c r="R166" i="2"/>
  <c r="R165" i="2"/>
  <c r="R164" i="2"/>
  <c r="R163" i="2"/>
  <c r="R162" i="2"/>
  <c r="R161" i="2"/>
  <c r="R160" i="2"/>
  <c r="R159" i="2"/>
  <c r="R158" i="2"/>
  <c r="R157" i="2"/>
  <c r="R156" i="2"/>
  <c r="R155" i="2"/>
  <c r="R154" i="2"/>
  <c r="R153" i="2"/>
  <c r="R152" i="2"/>
  <c r="R151" i="2"/>
  <c r="R150" i="2"/>
  <c r="R149" i="2"/>
  <c r="R148" i="2"/>
  <c r="R147" i="2"/>
  <c r="R146" i="2"/>
  <c r="R145" i="2"/>
  <c r="R144" i="2"/>
  <c r="R143" i="2"/>
  <c r="R142" i="2"/>
  <c r="R141" i="2"/>
  <c r="R140" i="2"/>
  <c r="R139" i="2"/>
  <c r="R138" i="2"/>
  <c r="R137" i="2"/>
  <c r="R136" i="2"/>
  <c r="R135" i="2"/>
  <c r="R134" i="2"/>
  <c r="R133" i="2"/>
  <c r="R132" i="2"/>
  <c r="R131" i="2"/>
  <c r="R130" i="2"/>
  <c r="R129" i="2"/>
  <c r="R128" i="2"/>
  <c r="R127" i="2"/>
  <c r="R126" i="2"/>
  <c r="R125" i="2"/>
  <c r="R124" i="2"/>
  <c r="R123" i="2"/>
  <c r="R122" i="2"/>
  <c r="R121" i="2"/>
  <c r="R120" i="2"/>
  <c r="R119" i="2"/>
  <c r="R118" i="2"/>
  <c r="R117" i="2"/>
  <c r="R116" i="2"/>
  <c r="R115" i="2"/>
  <c r="R114" i="2"/>
  <c r="R113" i="2"/>
  <c r="R112" i="2"/>
  <c r="R111" i="2"/>
  <c r="R110" i="2"/>
  <c r="R109" i="2"/>
  <c r="R108" i="2"/>
  <c r="R107" i="2"/>
  <c r="R106" i="2"/>
  <c r="R105" i="2"/>
  <c r="R104" i="2"/>
  <c r="R103" i="2"/>
  <c r="R102" i="2"/>
  <c r="R101" i="2"/>
  <c r="R100" i="2"/>
  <c r="R99" i="2"/>
  <c r="R98" i="2"/>
  <c r="R97" i="2"/>
  <c r="R96" i="2"/>
  <c r="R95" i="2"/>
  <c r="R94" i="2"/>
  <c r="R93" i="2"/>
  <c r="R92" i="2"/>
  <c r="R91" i="2"/>
  <c r="R90" i="2"/>
  <c r="R89" i="2"/>
  <c r="R88" i="2"/>
  <c r="R87" i="2"/>
  <c r="R86" i="2"/>
  <c r="R85" i="2"/>
  <c r="R84" i="2"/>
  <c r="R83" i="2"/>
  <c r="R82" i="2"/>
  <c r="R81" i="2"/>
  <c r="R80" i="2"/>
  <c r="R79" i="2"/>
  <c r="R78" i="2"/>
  <c r="R77" i="2"/>
  <c r="R76" i="2"/>
  <c r="R75" i="2"/>
  <c r="R74" i="2"/>
  <c r="R73" i="2"/>
  <c r="R72" i="2"/>
  <c r="R71" i="2"/>
  <c r="R70" i="2"/>
  <c r="R69" i="2"/>
  <c r="R68" i="2"/>
  <c r="R67" i="2"/>
  <c r="R65" i="2"/>
  <c r="R64" i="2"/>
  <c r="R63" i="2"/>
  <c r="R61" i="2"/>
  <c r="R60" i="2"/>
  <c r="R59" i="2"/>
  <c r="R58" i="2"/>
  <c r="R57" i="2"/>
  <c r="R56" i="2"/>
  <c r="R55" i="2"/>
  <c r="R54" i="2"/>
  <c r="R53" i="2"/>
  <c r="R52" i="2"/>
  <c r="R51" i="2"/>
  <c r="R50" i="2"/>
  <c r="R49" i="2"/>
  <c r="R48" i="2"/>
  <c r="R47" i="2"/>
  <c r="R46" i="2"/>
  <c r="R45" i="2"/>
  <c r="R44" i="2"/>
  <c r="R43" i="2"/>
  <c r="R42" i="2"/>
  <c r="R41" i="2"/>
  <c r="R40" i="2"/>
  <c r="R39" i="2"/>
  <c r="R38" i="2"/>
  <c r="R37" i="2"/>
  <c r="R36" i="2"/>
  <c r="R35" i="2"/>
  <c r="R34" i="2"/>
  <c r="R33" i="2"/>
  <c r="R32" i="2"/>
  <c r="R31" i="2"/>
  <c r="R30" i="2"/>
  <c r="R29" i="2"/>
  <c r="R28" i="2"/>
  <c r="R27" i="2"/>
  <c r="R26" i="2"/>
  <c r="R25" i="2"/>
  <c r="R24" i="2"/>
  <c r="R23" i="2"/>
  <c r="R22" i="2"/>
  <c r="R21" i="2"/>
  <c r="R20" i="2"/>
  <c r="R19" i="2"/>
  <c r="R18" i="2"/>
  <c r="R17" i="2"/>
  <c r="R16" i="2"/>
  <c r="R15" i="2"/>
  <c r="R14" i="2"/>
  <c r="R13" i="2"/>
  <c r="R12" i="2"/>
  <c r="R11" i="2"/>
  <c r="R10" i="2"/>
  <c r="R9" i="2"/>
  <c r="R8" i="2"/>
  <c r="R7" i="2"/>
  <c r="R6" i="2"/>
  <c r="R5" i="2"/>
  <c r="R4" i="2"/>
  <c r="R3" i="2"/>
  <c r="Z174" i="2"/>
  <c r="Y174" i="2"/>
  <c r="Z439" i="3"/>
  <c r="Y439" i="3"/>
  <c r="S2" i="3"/>
  <c r="S66" i="2"/>
  <c r="R66" i="2"/>
  <c r="S62" i="2"/>
  <c r="R62" i="2"/>
  <c r="Z2" i="1"/>
  <c r="Y2" i="1"/>
  <c r="O131" i="16"/>
  <c r="O132" i="16" s="1"/>
  <c r="P131" i="16"/>
  <c r="Q131" i="16"/>
  <c r="Q10" i="15"/>
  <c r="R10" i="15" s="1"/>
  <c r="M2" i="2"/>
  <c r="U30" i="17"/>
  <c r="X30" i="17" s="1"/>
  <c r="U34" i="17"/>
  <c r="N30" i="17"/>
  <c r="O30" i="17" s="1"/>
  <c r="U132" i="16"/>
  <c r="U133" i="16"/>
  <c r="U134" i="16"/>
  <c r="N133" i="16"/>
  <c r="N134" i="16"/>
  <c r="U57" i="15"/>
  <c r="Q3" i="15"/>
  <c r="Q6" i="15"/>
  <c r="R6" i="15" s="1"/>
  <c r="Q7" i="15"/>
  <c r="R7" i="15" s="1"/>
  <c r="O8" i="15"/>
  <c r="S8" i="15" s="1"/>
  <c r="O9" i="15"/>
  <c r="S9" i="15" s="1"/>
  <c r="O12" i="15"/>
  <c r="S12" i="15" s="1"/>
  <c r="O13" i="15"/>
  <c r="S13" i="15" s="1"/>
  <c r="O14" i="15"/>
  <c r="S14" i="15" s="1"/>
  <c r="N66" i="6"/>
  <c r="N67" i="6"/>
  <c r="N68" i="6"/>
  <c r="N69" i="6"/>
  <c r="N71" i="6"/>
  <c r="N72" i="6"/>
  <c r="N73" i="6"/>
  <c r="N74" i="6"/>
  <c r="N82" i="6"/>
  <c r="N83" i="6"/>
  <c r="N84" i="6"/>
  <c r="N85" i="6"/>
  <c r="N87" i="6"/>
  <c r="N88" i="6"/>
  <c r="N89" i="6"/>
  <c r="N90" i="6"/>
  <c r="N91" i="6"/>
  <c r="N92" i="6"/>
  <c r="N100" i="6"/>
  <c r="N110" i="6"/>
  <c r="N111" i="6"/>
  <c r="N112" i="6"/>
  <c r="N113" i="6"/>
  <c r="O113" i="6" s="1"/>
  <c r="N114" i="6"/>
  <c r="N115" i="6"/>
  <c r="N116" i="6"/>
  <c r="N117" i="6"/>
  <c r="N118" i="6"/>
  <c r="N119" i="6"/>
  <c r="N121" i="6"/>
  <c r="N122" i="6"/>
  <c r="N123" i="6"/>
  <c r="N124" i="6"/>
  <c r="N125" i="6"/>
  <c r="N126" i="6"/>
  <c r="N127" i="6"/>
  <c r="N128" i="6"/>
  <c r="N129" i="6"/>
  <c r="N130" i="6"/>
  <c r="N134" i="6"/>
  <c r="N135" i="6"/>
  <c r="N136" i="6"/>
  <c r="N137" i="6"/>
  <c r="N138" i="6"/>
  <c r="N139" i="6"/>
  <c r="N140" i="6"/>
  <c r="U145" i="5"/>
  <c r="U260" i="5"/>
  <c r="U261" i="5"/>
  <c r="U262" i="5"/>
  <c r="U263" i="5"/>
  <c r="U264" i="5"/>
  <c r="U265" i="5"/>
  <c r="U266" i="5"/>
  <c r="U267" i="5"/>
  <c r="U268" i="5"/>
  <c r="U269" i="5"/>
  <c r="U270" i="5"/>
  <c r="U271" i="5"/>
  <c r="U272" i="5"/>
  <c r="U273" i="5"/>
  <c r="U274" i="5"/>
  <c r="U275" i="5"/>
  <c r="U276" i="5"/>
  <c r="U277" i="5"/>
  <c r="U278" i="5"/>
  <c r="U279" i="5"/>
  <c r="U280" i="5"/>
  <c r="U281" i="5"/>
  <c r="U282" i="5"/>
  <c r="U283" i="5"/>
  <c r="U284" i="5"/>
  <c r="U285" i="5"/>
  <c r="U286" i="5"/>
  <c r="U287" i="5"/>
  <c r="U288" i="5"/>
  <c r="U289" i="5"/>
  <c r="U290" i="5"/>
  <c r="U291" i="5"/>
  <c r="U292" i="5"/>
  <c r="U293" i="5"/>
  <c r="U294" i="5"/>
  <c r="U295" i="5"/>
  <c r="U296" i="5"/>
  <c r="U297" i="5"/>
  <c r="U298" i="5"/>
  <c r="U299" i="5"/>
  <c r="U300" i="5"/>
  <c r="U301" i="5"/>
  <c r="U302" i="5"/>
  <c r="U303" i="5"/>
  <c r="U304" i="5"/>
  <c r="U305" i="5"/>
  <c r="U306" i="5"/>
  <c r="U307" i="5"/>
  <c r="U308" i="5"/>
  <c r="U309" i="5"/>
  <c r="U310" i="5"/>
  <c r="U311" i="5"/>
  <c r="U312" i="5"/>
  <c r="U313" i="5"/>
  <c r="U314" i="5"/>
  <c r="U315" i="5"/>
  <c r="U316" i="5"/>
  <c r="U317" i="5"/>
  <c r="U318" i="5"/>
  <c r="U319" i="5"/>
  <c r="U320" i="5"/>
  <c r="U321" i="5"/>
  <c r="U322" i="5"/>
  <c r="U323" i="5"/>
  <c r="U324" i="5"/>
  <c r="U325" i="5"/>
  <c r="U326" i="5"/>
  <c r="U327" i="5"/>
  <c r="U328" i="5"/>
  <c r="U329" i="5"/>
  <c r="U330" i="5"/>
  <c r="U331" i="5"/>
  <c r="U332" i="5"/>
  <c r="U333" i="5"/>
  <c r="U334" i="5"/>
  <c r="U335" i="5"/>
  <c r="U336" i="5"/>
  <c r="U337" i="5"/>
  <c r="U338" i="5"/>
  <c r="U339" i="5"/>
  <c r="U340" i="5"/>
  <c r="U341" i="5"/>
  <c r="U342" i="5"/>
  <c r="U343" i="5"/>
  <c r="U344" i="5"/>
  <c r="U345" i="5"/>
  <c r="U346" i="5"/>
  <c r="U347" i="5"/>
  <c r="U348" i="5"/>
  <c r="U349" i="5"/>
  <c r="U350" i="5"/>
  <c r="U351" i="5"/>
  <c r="U352" i="5"/>
  <c r="U353" i="5"/>
  <c r="U354" i="5"/>
  <c r="U355" i="5"/>
  <c r="U356" i="5"/>
  <c r="U357" i="5"/>
  <c r="U358" i="5"/>
  <c r="U359" i="5"/>
  <c r="U360" i="5"/>
  <c r="U361" i="5"/>
  <c r="U362" i="5"/>
  <c r="U363" i="5"/>
  <c r="U364" i="5"/>
  <c r="U365" i="5"/>
  <c r="U366" i="5"/>
  <c r="U367" i="5"/>
  <c r="U368" i="5"/>
  <c r="U369" i="5"/>
  <c r="U370" i="5"/>
  <c r="U371" i="5"/>
  <c r="U372" i="5"/>
  <c r="U373" i="5"/>
  <c r="U374" i="5"/>
  <c r="U375" i="5"/>
  <c r="U376" i="5"/>
  <c r="U377" i="5"/>
  <c r="U378" i="5"/>
  <c r="U379" i="5"/>
  <c r="U380" i="5"/>
  <c r="U381" i="5"/>
  <c r="U382" i="5"/>
  <c r="U383" i="5"/>
  <c r="U384" i="5"/>
  <c r="U385" i="5"/>
  <c r="U386" i="5"/>
  <c r="U387" i="5"/>
  <c r="U388" i="5"/>
  <c r="U389" i="5"/>
  <c r="U390" i="5"/>
  <c r="U391" i="5"/>
  <c r="U392" i="5"/>
  <c r="U393" i="5"/>
  <c r="U394" i="5"/>
  <c r="U395" i="5"/>
  <c r="U396" i="5"/>
  <c r="U397" i="5"/>
  <c r="U398" i="5"/>
  <c r="U399" i="5"/>
  <c r="U400" i="5"/>
  <c r="U401" i="5"/>
  <c r="U402" i="5"/>
  <c r="U403" i="5"/>
  <c r="U404" i="5"/>
  <c r="U405" i="5"/>
  <c r="U406" i="5"/>
  <c r="U407" i="5"/>
  <c r="U408" i="5"/>
  <c r="U409" i="5"/>
  <c r="U410" i="5"/>
  <c r="U411" i="5"/>
  <c r="U412" i="5"/>
  <c r="U413" i="5"/>
  <c r="U414" i="5"/>
  <c r="U415" i="5"/>
  <c r="U416" i="5"/>
  <c r="U417" i="5"/>
  <c r="U418" i="5"/>
  <c r="U419" i="5"/>
  <c r="U420" i="5"/>
  <c r="U421" i="5"/>
  <c r="U422" i="5"/>
  <c r="U423" i="5"/>
  <c r="U424" i="5"/>
  <c r="U425" i="5"/>
  <c r="U426" i="5"/>
  <c r="U427" i="5"/>
  <c r="U428" i="5"/>
  <c r="U429" i="5"/>
  <c r="U430" i="5"/>
  <c r="U431" i="5"/>
  <c r="U432" i="5"/>
  <c r="U433" i="5"/>
  <c r="U434" i="5"/>
  <c r="U435" i="5"/>
  <c r="U436" i="5"/>
  <c r="U437" i="5"/>
  <c r="U438" i="5"/>
  <c r="U439" i="5"/>
  <c r="U440" i="5"/>
  <c r="U441" i="5"/>
  <c r="U442" i="5"/>
  <c r="U443" i="5"/>
  <c r="U444" i="5"/>
  <c r="U445" i="5"/>
  <c r="U446" i="5"/>
  <c r="U447" i="5"/>
  <c r="U448" i="5"/>
  <c r="U449" i="5"/>
  <c r="U450" i="5"/>
  <c r="U451" i="5"/>
  <c r="U452" i="5"/>
  <c r="U453" i="5"/>
  <c r="U454" i="5"/>
  <c r="U455" i="5"/>
  <c r="U456" i="5"/>
  <c r="U457" i="5"/>
  <c r="U458" i="5"/>
  <c r="U459" i="5"/>
  <c r="U460" i="5"/>
  <c r="U461" i="5"/>
  <c r="U462" i="5"/>
  <c r="U463" i="5"/>
  <c r="U464" i="5"/>
  <c r="U465" i="5"/>
  <c r="U466" i="5"/>
  <c r="U467" i="5"/>
  <c r="U468" i="5"/>
  <c r="U469" i="5"/>
  <c r="U470" i="5"/>
  <c r="U471" i="5"/>
  <c r="U472" i="5"/>
  <c r="U473" i="5"/>
  <c r="U474" i="5"/>
  <c r="U475" i="5"/>
  <c r="U476" i="5"/>
  <c r="U477" i="5"/>
  <c r="U478" i="5"/>
  <c r="U479" i="5"/>
  <c r="U480" i="5"/>
  <c r="U481" i="5"/>
  <c r="U482" i="5"/>
  <c r="U483" i="5"/>
  <c r="U484" i="5"/>
  <c r="U485" i="5"/>
  <c r="U486" i="5"/>
  <c r="U487" i="5"/>
  <c r="U488" i="5"/>
  <c r="U489" i="5"/>
  <c r="U490" i="5"/>
  <c r="U491" i="5"/>
  <c r="U492" i="5"/>
  <c r="U493" i="5"/>
  <c r="U494" i="5"/>
  <c r="U495" i="5"/>
  <c r="U496" i="5"/>
  <c r="U497" i="5"/>
  <c r="U498" i="5"/>
  <c r="U499" i="5"/>
  <c r="U500" i="5"/>
  <c r="U501" i="5"/>
  <c r="U502" i="5"/>
  <c r="U503" i="5"/>
  <c r="U504" i="5"/>
  <c r="U505" i="5"/>
  <c r="U506" i="5"/>
  <c r="U507" i="5"/>
  <c r="U508" i="5"/>
  <c r="U509" i="5"/>
  <c r="U510" i="5"/>
  <c r="U511" i="5"/>
  <c r="U512" i="5"/>
  <c r="U513" i="5"/>
  <c r="U514" i="5"/>
  <c r="U515" i="5"/>
  <c r="U516" i="5"/>
  <c r="U517" i="5"/>
  <c r="U518" i="5"/>
  <c r="U519" i="5"/>
  <c r="U520" i="5"/>
  <c r="U521" i="5"/>
  <c r="U522" i="5"/>
  <c r="U523" i="5"/>
  <c r="U524" i="5"/>
  <c r="U525" i="5"/>
  <c r="U526" i="5"/>
  <c r="U527" i="5"/>
  <c r="U528" i="5"/>
  <c r="U529" i="5"/>
  <c r="U530" i="5"/>
  <c r="U531" i="5"/>
  <c r="U532" i="5"/>
  <c r="U533" i="5"/>
  <c r="U534" i="5"/>
  <c r="U535" i="5"/>
  <c r="U536" i="5"/>
  <c r="U537" i="5"/>
  <c r="U538" i="5"/>
  <c r="U539" i="5"/>
  <c r="U540" i="5"/>
  <c r="U541" i="5"/>
  <c r="U542" i="5"/>
  <c r="U543" i="5"/>
  <c r="U544" i="5"/>
  <c r="U545" i="5"/>
  <c r="U546" i="5"/>
  <c r="U547" i="5"/>
  <c r="U548" i="5"/>
  <c r="U549" i="5"/>
  <c r="U550" i="5"/>
  <c r="U551" i="5"/>
  <c r="U552" i="5"/>
  <c r="U553" i="5"/>
  <c r="U554" i="5"/>
  <c r="U555" i="5"/>
  <c r="U556" i="5"/>
  <c r="U557" i="5"/>
  <c r="U558" i="5"/>
  <c r="U559" i="5"/>
  <c r="U560" i="5"/>
  <c r="U561" i="5"/>
  <c r="U562" i="5"/>
  <c r="U563" i="5"/>
  <c r="U564" i="5"/>
  <c r="U565" i="5"/>
  <c r="U566" i="5"/>
  <c r="U567" i="5"/>
  <c r="U568" i="5"/>
  <c r="U569" i="5"/>
  <c r="U570" i="5"/>
  <c r="U571" i="5"/>
  <c r="U572" i="5"/>
  <c r="U573" i="5"/>
  <c r="U574" i="5"/>
  <c r="U575" i="5"/>
  <c r="U576" i="5"/>
  <c r="U577" i="5"/>
  <c r="U578" i="5"/>
  <c r="U579" i="5"/>
  <c r="U580" i="5"/>
  <c r="U581" i="5"/>
  <c r="U582" i="5"/>
  <c r="U583" i="5"/>
  <c r="U584" i="5"/>
  <c r="U585" i="5"/>
  <c r="U586" i="5"/>
  <c r="U587" i="5"/>
  <c r="U588" i="5"/>
  <c r="U589" i="5"/>
  <c r="U590" i="5"/>
  <c r="U591" i="5"/>
  <c r="U592" i="5"/>
  <c r="U593" i="5"/>
  <c r="U594" i="5"/>
  <c r="U595" i="5"/>
  <c r="U596" i="5"/>
  <c r="U597" i="5"/>
  <c r="U598" i="5"/>
  <c r="U599" i="5"/>
  <c r="U600" i="5"/>
  <c r="U601" i="5"/>
  <c r="U602" i="5"/>
  <c r="U603" i="5"/>
  <c r="U604" i="5"/>
  <c r="U605" i="5"/>
  <c r="U606" i="5"/>
  <c r="U607" i="5"/>
  <c r="U608" i="5"/>
  <c r="U609" i="5"/>
  <c r="U610" i="5"/>
  <c r="U611" i="5"/>
  <c r="U612" i="5"/>
  <c r="U613" i="5"/>
  <c r="U614" i="5"/>
  <c r="U615" i="5"/>
  <c r="U616" i="5"/>
  <c r="U617" i="5"/>
  <c r="U618" i="5"/>
  <c r="U619" i="5"/>
  <c r="U620" i="5"/>
  <c r="U621" i="5"/>
  <c r="U622" i="5"/>
  <c r="U623" i="5"/>
  <c r="U624" i="5"/>
  <c r="U625" i="5"/>
  <c r="U626" i="5"/>
  <c r="U627" i="5"/>
  <c r="U628" i="5"/>
  <c r="U629" i="5"/>
  <c r="U630" i="5"/>
  <c r="U631" i="5"/>
  <c r="U632" i="5"/>
  <c r="U633" i="5"/>
  <c r="U634" i="5"/>
  <c r="U635" i="5"/>
  <c r="U636" i="5"/>
  <c r="U637" i="5"/>
  <c r="U638" i="5"/>
  <c r="U639" i="5"/>
  <c r="U640" i="5"/>
  <c r="U641" i="5"/>
  <c r="U642" i="5"/>
  <c r="U643" i="5"/>
  <c r="U644" i="5"/>
  <c r="U645" i="5"/>
  <c r="U646" i="5"/>
  <c r="U647" i="5"/>
  <c r="U648" i="5"/>
  <c r="U649" i="5"/>
  <c r="U650" i="5"/>
  <c r="U651" i="5"/>
  <c r="U652" i="5"/>
  <c r="U653" i="5"/>
  <c r="U654" i="5"/>
  <c r="U655" i="5"/>
  <c r="U656" i="5"/>
  <c r="U657" i="5"/>
  <c r="U658" i="5"/>
  <c r="U659" i="5"/>
  <c r="U660" i="5"/>
  <c r="U661" i="5"/>
  <c r="U662" i="5"/>
  <c r="U663" i="5"/>
  <c r="U664" i="5"/>
  <c r="U665" i="5"/>
  <c r="U666" i="5"/>
  <c r="U667" i="5"/>
  <c r="U668" i="5"/>
  <c r="U669" i="5"/>
  <c r="U670" i="5"/>
  <c r="U671" i="5"/>
  <c r="U672" i="5"/>
  <c r="U673" i="5"/>
  <c r="U674" i="5"/>
  <c r="U675" i="5"/>
  <c r="U676" i="5"/>
  <c r="U677" i="5"/>
  <c r="U678" i="5"/>
  <c r="U679" i="5"/>
  <c r="U680" i="5"/>
  <c r="U681" i="5"/>
  <c r="U682" i="5"/>
  <c r="U683" i="5"/>
  <c r="U684" i="5"/>
  <c r="U685" i="5"/>
  <c r="U686" i="5"/>
  <c r="U687" i="5"/>
  <c r="U688" i="5"/>
  <c r="U689" i="5"/>
  <c r="U690" i="5"/>
  <c r="U691" i="5"/>
  <c r="U692" i="5"/>
  <c r="U693" i="5"/>
  <c r="U694" i="5"/>
  <c r="U695" i="5"/>
  <c r="U696" i="5"/>
  <c r="U697" i="5"/>
  <c r="U698" i="5"/>
  <c r="U699" i="5"/>
  <c r="U700" i="5"/>
  <c r="U701" i="5"/>
  <c r="U702" i="5"/>
  <c r="U703" i="5"/>
  <c r="U704" i="5"/>
  <c r="U705" i="5"/>
  <c r="U706" i="5"/>
  <c r="U707" i="5"/>
  <c r="U708" i="5"/>
  <c r="U709" i="5"/>
  <c r="U710" i="5"/>
  <c r="U711" i="5"/>
  <c r="U712" i="5"/>
  <c r="U713" i="5"/>
  <c r="U714" i="5"/>
  <c r="U715" i="5"/>
  <c r="U716" i="5"/>
  <c r="U717" i="5"/>
  <c r="U718" i="5"/>
  <c r="U719" i="5"/>
  <c r="U720" i="5"/>
  <c r="U721" i="5"/>
  <c r="U722" i="5"/>
  <c r="U723" i="5"/>
  <c r="U724" i="5"/>
  <c r="U725" i="5"/>
  <c r="U726" i="5"/>
  <c r="U727" i="5"/>
  <c r="U728" i="5"/>
  <c r="U729" i="5"/>
  <c r="U730" i="5"/>
  <c r="U731" i="5"/>
  <c r="U732" i="5"/>
  <c r="U733" i="5"/>
  <c r="U734" i="5"/>
  <c r="U735" i="5"/>
  <c r="U736" i="5"/>
  <c r="U737" i="5"/>
  <c r="U738" i="5"/>
  <c r="U739" i="5"/>
  <c r="U740" i="5"/>
  <c r="U741" i="5"/>
  <c r="U742" i="5"/>
  <c r="U743" i="5"/>
  <c r="U744" i="5"/>
  <c r="U745" i="5"/>
  <c r="U746" i="5"/>
  <c r="U747" i="5"/>
  <c r="U748" i="5"/>
  <c r="U749" i="5"/>
  <c r="U750" i="5"/>
  <c r="U751" i="5"/>
  <c r="U752" i="5"/>
  <c r="U753" i="5"/>
  <c r="U754" i="5"/>
  <c r="U755" i="5"/>
  <c r="U756" i="5"/>
  <c r="U757" i="5"/>
  <c r="U758" i="5"/>
  <c r="U759" i="5"/>
  <c r="U760" i="5"/>
  <c r="U761" i="5"/>
  <c r="U762" i="5"/>
  <c r="U763" i="5"/>
  <c r="U764" i="5"/>
  <c r="U765" i="5"/>
  <c r="U766" i="5"/>
  <c r="U767" i="5"/>
  <c r="U768" i="5"/>
  <c r="U769" i="5"/>
  <c r="U770" i="5"/>
  <c r="U771" i="5"/>
  <c r="U772" i="5"/>
  <c r="U773" i="5"/>
  <c r="U774" i="5"/>
  <c r="U775" i="5"/>
  <c r="U776" i="5"/>
  <c r="U777" i="5"/>
  <c r="U778" i="5"/>
  <c r="U779" i="5"/>
  <c r="U780" i="5"/>
  <c r="U781" i="5"/>
  <c r="U782" i="5"/>
  <c r="U783" i="5"/>
  <c r="U784" i="5"/>
  <c r="U785" i="5"/>
  <c r="U786" i="5"/>
  <c r="U787" i="5"/>
  <c r="U788" i="5"/>
  <c r="U789" i="5"/>
  <c r="U790" i="5"/>
  <c r="U791" i="5"/>
  <c r="U792" i="5"/>
  <c r="U793" i="5"/>
  <c r="U794" i="5"/>
  <c r="U795" i="5"/>
  <c r="U796" i="5"/>
  <c r="U797" i="5"/>
  <c r="U798" i="5"/>
  <c r="U799" i="5"/>
  <c r="U800" i="5"/>
  <c r="U801" i="5"/>
  <c r="U802" i="5"/>
  <c r="U803" i="5"/>
  <c r="U804" i="5"/>
  <c r="U805" i="5"/>
  <c r="U806" i="5"/>
  <c r="U807" i="5"/>
  <c r="U808" i="5"/>
  <c r="U809" i="5"/>
  <c r="U810" i="5"/>
  <c r="U811" i="5"/>
  <c r="U812" i="5"/>
  <c r="U813" i="5"/>
  <c r="U814" i="5"/>
  <c r="U815" i="5"/>
  <c r="U816" i="5"/>
  <c r="U817" i="5"/>
  <c r="U818" i="5"/>
  <c r="U819" i="5"/>
  <c r="U820" i="5"/>
  <c r="U821" i="5"/>
  <c r="U822" i="5"/>
  <c r="U823" i="5"/>
  <c r="U824" i="5"/>
  <c r="U825" i="5"/>
  <c r="U826" i="5"/>
  <c r="U827" i="5"/>
  <c r="U828" i="5"/>
  <c r="U829" i="5"/>
  <c r="U830" i="5"/>
  <c r="U831" i="5"/>
  <c r="U832" i="5"/>
  <c r="U833" i="5"/>
  <c r="U834" i="5"/>
  <c r="U835" i="5"/>
  <c r="U836" i="5"/>
  <c r="U837" i="5"/>
  <c r="U838" i="5"/>
  <c r="U839" i="5"/>
  <c r="U840" i="5"/>
  <c r="U841" i="5"/>
  <c r="U842" i="5"/>
  <c r="U843" i="5"/>
  <c r="U844" i="5"/>
  <c r="U845" i="5"/>
  <c r="U846" i="5"/>
  <c r="U847" i="5"/>
  <c r="U848" i="5"/>
  <c r="U849" i="5"/>
  <c r="U850" i="5"/>
  <c r="U851" i="5"/>
  <c r="U852" i="5"/>
  <c r="U853" i="5"/>
  <c r="U854" i="5"/>
  <c r="U855" i="5"/>
  <c r="U856" i="5"/>
  <c r="U857" i="5"/>
  <c r="U858" i="5"/>
  <c r="U859" i="5"/>
  <c r="U860" i="5"/>
  <c r="U861" i="5"/>
  <c r="U862" i="5"/>
  <c r="U863" i="5"/>
  <c r="N260" i="5"/>
  <c r="N261" i="5"/>
  <c r="N262" i="5"/>
  <c r="N263" i="5"/>
  <c r="N264" i="5"/>
  <c r="N265" i="5"/>
  <c r="N266" i="5"/>
  <c r="N267" i="5"/>
  <c r="N268" i="5"/>
  <c r="N269" i="5"/>
  <c r="N270" i="5"/>
  <c r="N271" i="5"/>
  <c r="N272" i="5"/>
  <c r="N273" i="5"/>
  <c r="N274" i="5"/>
  <c r="N275" i="5"/>
  <c r="N276" i="5"/>
  <c r="N277" i="5"/>
  <c r="N278" i="5"/>
  <c r="N279" i="5"/>
  <c r="N280" i="5"/>
  <c r="N281" i="5"/>
  <c r="N282" i="5"/>
  <c r="N283" i="5"/>
  <c r="N284" i="5"/>
  <c r="N285" i="5"/>
  <c r="N286" i="5"/>
  <c r="N287" i="5"/>
  <c r="N288" i="5"/>
  <c r="N289" i="5"/>
  <c r="N290" i="5"/>
  <c r="N291" i="5"/>
  <c r="N292" i="5"/>
  <c r="N293" i="5"/>
  <c r="N294" i="5"/>
  <c r="N295" i="5"/>
  <c r="N296" i="5"/>
  <c r="N297" i="5"/>
  <c r="N298" i="5"/>
  <c r="N299" i="5"/>
  <c r="N300" i="5"/>
  <c r="N301" i="5"/>
  <c r="N302" i="5"/>
  <c r="N303" i="5"/>
  <c r="N304" i="5"/>
  <c r="N305" i="5"/>
  <c r="N306" i="5"/>
  <c r="N307" i="5"/>
  <c r="N308" i="5"/>
  <c r="N309" i="5"/>
  <c r="N310" i="5"/>
  <c r="N311" i="5"/>
  <c r="N312" i="5"/>
  <c r="N313" i="5"/>
  <c r="N314" i="5"/>
  <c r="N315" i="5"/>
  <c r="N316" i="5"/>
  <c r="N317" i="5"/>
  <c r="N318" i="5"/>
  <c r="N319" i="5"/>
  <c r="N320" i="5"/>
  <c r="N321" i="5"/>
  <c r="N322" i="5"/>
  <c r="N323" i="5"/>
  <c r="N324" i="5"/>
  <c r="N325" i="5"/>
  <c r="N326" i="5"/>
  <c r="N327" i="5"/>
  <c r="N328" i="5"/>
  <c r="N329" i="5"/>
  <c r="N330" i="5"/>
  <c r="N331" i="5"/>
  <c r="N332" i="5"/>
  <c r="N333" i="5"/>
  <c r="N334" i="5"/>
  <c r="N335" i="5"/>
  <c r="N336" i="5"/>
  <c r="N337" i="5"/>
  <c r="N338" i="5"/>
  <c r="N339" i="5"/>
  <c r="N340" i="5"/>
  <c r="N341" i="5"/>
  <c r="N342" i="5"/>
  <c r="N343" i="5"/>
  <c r="N344" i="5"/>
  <c r="N345" i="5"/>
  <c r="N346" i="5"/>
  <c r="N347" i="5"/>
  <c r="N348" i="5"/>
  <c r="N349" i="5"/>
  <c r="N350" i="5"/>
  <c r="N351" i="5"/>
  <c r="N352" i="5"/>
  <c r="N353" i="5"/>
  <c r="N354" i="5"/>
  <c r="N355" i="5"/>
  <c r="N356" i="5"/>
  <c r="N357" i="5"/>
  <c r="N358" i="5"/>
  <c r="N359" i="5"/>
  <c r="N360" i="5"/>
  <c r="N361" i="5"/>
  <c r="N362" i="5"/>
  <c r="N363" i="5"/>
  <c r="N364" i="5"/>
  <c r="N365" i="5"/>
  <c r="N366" i="5"/>
  <c r="N367" i="5"/>
  <c r="N368" i="5"/>
  <c r="N369" i="5"/>
  <c r="N370" i="5"/>
  <c r="N371" i="5"/>
  <c r="N372" i="5"/>
  <c r="N373" i="5"/>
  <c r="N374" i="5"/>
  <c r="N375" i="5"/>
  <c r="N376" i="5"/>
  <c r="N377" i="5"/>
  <c r="N378" i="5"/>
  <c r="N379" i="5"/>
  <c r="N380" i="5"/>
  <c r="N381" i="5"/>
  <c r="N382" i="5"/>
  <c r="N383" i="5"/>
  <c r="N384" i="5"/>
  <c r="N385" i="5"/>
  <c r="N386" i="5"/>
  <c r="N387" i="5"/>
  <c r="N388" i="5"/>
  <c r="N389" i="5"/>
  <c r="N390" i="5"/>
  <c r="N391" i="5"/>
  <c r="N392" i="5"/>
  <c r="N393" i="5"/>
  <c r="N394" i="5"/>
  <c r="N395" i="5"/>
  <c r="N396" i="5"/>
  <c r="N397" i="5"/>
  <c r="N398" i="5"/>
  <c r="N399" i="5"/>
  <c r="N400" i="5"/>
  <c r="N401" i="5"/>
  <c r="N402" i="5"/>
  <c r="N403" i="5"/>
  <c r="N404" i="5"/>
  <c r="N405" i="5"/>
  <c r="N406" i="5"/>
  <c r="N407" i="5"/>
  <c r="N408" i="5"/>
  <c r="N409" i="5"/>
  <c r="N410" i="5"/>
  <c r="N411" i="5"/>
  <c r="N412" i="5"/>
  <c r="N413" i="5"/>
  <c r="N414" i="5"/>
  <c r="N415" i="5"/>
  <c r="N416" i="5"/>
  <c r="N417" i="5"/>
  <c r="N418" i="5"/>
  <c r="N419" i="5"/>
  <c r="N420" i="5"/>
  <c r="N421" i="5"/>
  <c r="N422" i="5"/>
  <c r="N423" i="5"/>
  <c r="N424" i="5"/>
  <c r="N425" i="5"/>
  <c r="N426" i="5"/>
  <c r="N427" i="5"/>
  <c r="N428" i="5"/>
  <c r="N429" i="5"/>
  <c r="N430" i="5"/>
  <c r="N431" i="5"/>
  <c r="N432" i="5"/>
  <c r="N433" i="5"/>
  <c r="N434" i="5"/>
  <c r="N435" i="5"/>
  <c r="N436" i="5"/>
  <c r="N437" i="5"/>
  <c r="N438" i="5"/>
  <c r="N439" i="5"/>
  <c r="N440" i="5"/>
  <c r="N441" i="5"/>
  <c r="N442" i="5"/>
  <c r="N443" i="5"/>
  <c r="N444" i="5"/>
  <c r="N445" i="5"/>
  <c r="N446" i="5"/>
  <c r="N447" i="5"/>
  <c r="N448" i="5"/>
  <c r="N449" i="5"/>
  <c r="N450" i="5"/>
  <c r="N451" i="5"/>
  <c r="N452" i="5"/>
  <c r="N453" i="5"/>
  <c r="N454" i="5"/>
  <c r="N455" i="5"/>
  <c r="N456" i="5"/>
  <c r="N457" i="5"/>
  <c r="N458" i="5"/>
  <c r="N459" i="5"/>
  <c r="N460" i="5"/>
  <c r="N461" i="5"/>
  <c r="N462" i="5"/>
  <c r="N463" i="5"/>
  <c r="N464" i="5"/>
  <c r="N465" i="5"/>
  <c r="N466" i="5"/>
  <c r="N467" i="5"/>
  <c r="N468" i="5"/>
  <c r="N469" i="5"/>
  <c r="N470" i="5"/>
  <c r="N471" i="5"/>
  <c r="N472" i="5"/>
  <c r="N473" i="5"/>
  <c r="N474" i="5"/>
  <c r="N475" i="5"/>
  <c r="N476" i="5"/>
  <c r="N477" i="5"/>
  <c r="N478" i="5"/>
  <c r="N479" i="5"/>
  <c r="N480" i="5"/>
  <c r="N481" i="5"/>
  <c r="N482" i="5"/>
  <c r="N483" i="5"/>
  <c r="N484" i="5"/>
  <c r="N485" i="5"/>
  <c r="N486" i="5"/>
  <c r="N487" i="5"/>
  <c r="N488" i="5"/>
  <c r="N489" i="5"/>
  <c r="N490" i="5"/>
  <c r="N491" i="5"/>
  <c r="N492" i="5"/>
  <c r="N493" i="5"/>
  <c r="N494" i="5"/>
  <c r="N495" i="5"/>
  <c r="N496" i="5"/>
  <c r="N497" i="5"/>
  <c r="N498" i="5"/>
  <c r="N499" i="5"/>
  <c r="N500" i="5"/>
  <c r="N501" i="5"/>
  <c r="N502" i="5"/>
  <c r="N503" i="5"/>
  <c r="N504" i="5"/>
  <c r="N505" i="5"/>
  <c r="N506" i="5"/>
  <c r="N507" i="5"/>
  <c r="N508" i="5"/>
  <c r="N509" i="5"/>
  <c r="N510" i="5"/>
  <c r="N511" i="5"/>
  <c r="N512" i="5"/>
  <c r="N513" i="5"/>
  <c r="N514" i="5"/>
  <c r="N515" i="5"/>
  <c r="N516" i="5"/>
  <c r="N517" i="5"/>
  <c r="N518" i="5"/>
  <c r="N519" i="5"/>
  <c r="N520" i="5"/>
  <c r="N521" i="5"/>
  <c r="N522" i="5"/>
  <c r="N523" i="5"/>
  <c r="N524" i="5"/>
  <c r="N525" i="5"/>
  <c r="N526" i="5"/>
  <c r="N527" i="5"/>
  <c r="N528" i="5"/>
  <c r="N529" i="5"/>
  <c r="N530" i="5"/>
  <c r="N531" i="5"/>
  <c r="N532" i="5"/>
  <c r="N533" i="5"/>
  <c r="N534" i="5"/>
  <c r="N535" i="5"/>
  <c r="N536" i="5"/>
  <c r="N537" i="5"/>
  <c r="N538" i="5"/>
  <c r="N539" i="5"/>
  <c r="N540" i="5"/>
  <c r="N541" i="5"/>
  <c r="N542" i="5"/>
  <c r="N543" i="5"/>
  <c r="N544" i="5"/>
  <c r="N545" i="5"/>
  <c r="N546" i="5"/>
  <c r="N547" i="5"/>
  <c r="N548" i="5"/>
  <c r="N549" i="5"/>
  <c r="N550" i="5"/>
  <c r="N551" i="5"/>
  <c r="N552" i="5"/>
  <c r="N553" i="5"/>
  <c r="N554" i="5"/>
  <c r="N555" i="5"/>
  <c r="N556" i="5"/>
  <c r="N557" i="5"/>
  <c r="N558" i="5"/>
  <c r="N559" i="5"/>
  <c r="N560" i="5"/>
  <c r="N561" i="5"/>
  <c r="N562" i="5"/>
  <c r="N563" i="5"/>
  <c r="N564" i="5"/>
  <c r="N565" i="5"/>
  <c r="N566" i="5"/>
  <c r="N567" i="5"/>
  <c r="N568" i="5"/>
  <c r="N569" i="5"/>
  <c r="N570" i="5"/>
  <c r="N571" i="5"/>
  <c r="N572" i="5"/>
  <c r="N573" i="5"/>
  <c r="N574" i="5"/>
  <c r="N575" i="5"/>
  <c r="N576" i="5"/>
  <c r="N577" i="5"/>
  <c r="N578" i="5"/>
  <c r="N579" i="5"/>
  <c r="N580" i="5"/>
  <c r="N581" i="5"/>
  <c r="N582" i="5"/>
  <c r="N583" i="5"/>
  <c r="N584" i="5"/>
  <c r="N585" i="5"/>
  <c r="N586" i="5"/>
  <c r="N587" i="5"/>
  <c r="N588" i="5"/>
  <c r="N589" i="5"/>
  <c r="N590" i="5"/>
  <c r="N591" i="5"/>
  <c r="N592" i="5"/>
  <c r="N593" i="5"/>
  <c r="N594" i="5"/>
  <c r="N595" i="5"/>
  <c r="N596" i="5"/>
  <c r="N597" i="5"/>
  <c r="N598" i="5"/>
  <c r="N599" i="5"/>
  <c r="N600" i="5"/>
  <c r="N601" i="5"/>
  <c r="N602" i="5"/>
  <c r="N603" i="5"/>
  <c r="N604" i="5"/>
  <c r="N605" i="5"/>
  <c r="N606" i="5"/>
  <c r="N607" i="5"/>
  <c r="N608" i="5"/>
  <c r="N609" i="5"/>
  <c r="N610" i="5"/>
  <c r="N611" i="5"/>
  <c r="N612" i="5"/>
  <c r="N613" i="5"/>
  <c r="N614" i="5"/>
  <c r="N615" i="5"/>
  <c r="N616" i="5"/>
  <c r="N617" i="5"/>
  <c r="N618" i="5"/>
  <c r="N619" i="5"/>
  <c r="N620" i="5"/>
  <c r="N621" i="5"/>
  <c r="N622" i="5"/>
  <c r="N623" i="5"/>
  <c r="N624" i="5"/>
  <c r="N625" i="5"/>
  <c r="N626" i="5"/>
  <c r="N627" i="5"/>
  <c r="N628" i="5"/>
  <c r="N629" i="5"/>
  <c r="N630" i="5"/>
  <c r="N631" i="5"/>
  <c r="N632" i="5"/>
  <c r="N633" i="5"/>
  <c r="N634" i="5"/>
  <c r="N635" i="5"/>
  <c r="N636" i="5"/>
  <c r="N637" i="5"/>
  <c r="N638" i="5"/>
  <c r="N639" i="5"/>
  <c r="N640" i="5"/>
  <c r="N641" i="5"/>
  <c r="N642" i="5"/>
  <c r="N643" i="5"/>
  <c r="N644" i="5"/>
  <c r="N645" i="5"/>
  <c r="N646" i="5"/>
  <c r="N647" i="5"/>
  <c r="N648" i="5"/>
  <c r="N649" i="5"/>
  <c r="N650" i="5"/>
  <c r="N651" i="5"/>
  <c r="N652" i="5"/>
  <c r="N653" i="5"/>
  <c r="N654" i="5"/>
  <c r="N655" i="5"/>
  <c r="N656" i="5"/>
  <c r="N657" i="5"/>
  <c r="N658" i="5"/>
  <c r="N659" i="5"/>
  <c r="N660" i="5"/>
  <c r="N661" i="5"/>
  <c r="N662" i="5"/>
  <c r="N663" i="5"/>
  <c r="N664" i="5"/>
  <c r="N665" i="5"/>
  <c r="N666" i="5"/>
  <c r="N667" i="5"/>
  <c r="N668" i="5"/>
  <c r="N669" i="5"/>
  <c r="N670" i="5"/>
  <c r="N671" i="5"/>
  <c r="N672" i="5"/>
  <c r="N673" i="5"/>
  <c r="N674" i="5"/>
  <c r="N675" i="5"/>
  <c r="N676" i="5"/>
  <c r="N677" i="5"/>
  <c r="N678" i="5"/>
  <c r="N679" i="5"/>
  <c r="N680" i="5"/>
  <c r="N681" i="5"/>
  <c r="N682" i="5"/>
  <c r="N683" i="5"/>
  <c r="N684" i="5"/>
  <c r="N685" i="5"/>
  <c r="N686" i="5"/>
  <c r="N687" i="5"/>
  <c r="N688" i="5"/>
  <c r="N689" i="5"/>
  <c r="N690" i="5"/>
  <c r="N691" i="5"/>
  <c r="N692" i="5"/>
  <c r="N693" i="5"/>
  <c r="N694" i="5"/>
  <c r="N695" i="5"/>
  <c r="N696" i="5"/>
  <c r="N697" i="5"/>
  <c r="N698" i="5"/>
  <c r="N699" i="5"/>
  <c r="N700" i="5"/>
  <c r="N701" i="5"/>
  <c r="N702" i="5"/>
  <c r="N703" i="5"/>
  <c r="N704" i="5"/>
  <c r="N705" i="5"/>
  <c r="N706" i="5"/>
  <c r="N707" i="5"/>
  <c r="N708" i="5"/>
  <c r="N709" i="5"/>
  <c r="N710" i="5"/>
  <c r="N711" i="5"/>
  <c r="N712" i="5"/>
  <c r="N713" i="5"/>
  <c r="N714" i="5"/>
  <c r="N715" i="5"/>
  <c r="N716" i="5"/>
  <c r="N717" i="5"/>
  <c r="N718" i="5"/>
  <c r="N719" i="5"/>
  <c r="N720" i="5"/>
  <c r="N721" i="5"/>
  <c r="N722" i="5"/>
  <c r="N723" i="5"/>
  <c r="N724" i="5"/>
  <c r="N725" i="5"/>
  <c r="N726" i="5"/>
  <c r="N727" i="5"/>
  <c r="N728" i="5"/>
  <c r="N729" i="5"/>
  <c r="N730" i="5"/>
  <c r="N731" i="5"/>
  <c r="N732" i="5"/>
  <c r="N733" i="5"/>
  <c r="N734" i="5"/>
  <c r="N735" i="5"/>
  <c r="N736" i="5"/>
  <c r="N737" i="5"/>
  <c r="N738" i="5"/>
  <c r="N739" i="5"/>
  <c r="N740" i="5"/>
  <c r="N741" i="5"/>
  <c r="N742" i="5"/>
  <c r="N743" i="5"/>
  <c r="N744" i="5"/>
  <c r="N745" i="5"/>
  <c r="N746" i="5"/>
  <c r="N747" i="5"/>
  <c r="N748" i="5"/>
  <c r="N749" i="5"/>
  <c r="N750" i="5"/>
  <c r="N751" i="5"/>
  <c r="N752" i="5"/>
  <c r="N753" i="5"/>
  <c r="N754" i="5"/>
  <c r="N755" i="5"/>
  <c r="N756" i="5"/>
  <c r="N757" i="5"/>
  <c r="N758" i="5"/>
  <c r="N759" i="5"/>
  <c r="N760" i="5"/>
  <c r="N761" i="5"/>
  <c r="N762" i="5"/>
  <c r="N763" i="5"/>
  <c r="N764" i="5"/>
  <c r="N765" i="5"/>
  <c r="N766" i="5"/>
  <c r="N767" i="5"/>
  <c r="N768" i="5"/>
  <c r="N769" i="5"/>
  <c r="N770" i="5"/>
  <c r="N771" i="5"/>
  <c r="N772" i="5"/>
  <c r="N773" i="5"/>
  <c r="N774" i="5"/>
  <c r="N775" i="5"/>
  <c r="N776" i="5"/>
  <c r="N777" i="5"/>
  <c r="N778" i="5"/>
  <c r="N779" i="5"/>
  <c r="N780" i="5"/>
  <c r="N781" i="5"/>
  <c r="N782" i="5"/>
  <c r="N783" i="5"/>
  <c r="N784" i="5"/>
  <c r="N785" i="5"/>
  <c r="N786" i="5"/>
  <c r="N787" i="5"/>
  <c r="N788" i="5"/>
  <c r="N789" i="5"/>
  <c r="N790" i="5"/>
  <c r="N791" i="5"/>
  <c r="N792" i="5"/>
  <c r="N793" i="5"/>
  <c r="N794" i="5"/>
  <c r="N795" i="5"/>
  <c r="N796" i="5"/>
  <c r="N797" i="5"/>
  <c r="N798" i="5"/>
  <c r="N799" i="5"/>
  <c r="N800" i="5"/>
  <c r="N801" i="5"/>
  <c r="N802" i="5"/>
  <c r="N803" i="5"/>
  <c r="N804" i="5"/>
  <c r="N805" i="5"/>
  <c r="N806" i="5"/>
  <c r="N807" i="5"/>
  <c r="N808" i="5"/>
  <c r="N809" i="5"/>
  <c r="N810" i="5"/>
  <c r="N811" i="5"/>
  <c r="N812" i="5"/>
  <c r="N813" i="5"/>
  <c r="N814" i="5"/>
  <c r="N815" i="5"/>
  <c r="N816" i="5"/>
  <c r="N817" i="5"/>
  <c r="N818" i="5"/>
  <c r="N819" i="5"/>
  <c r="N820" i="5"/>
  <c r="N821" i="5"/>
  <c r="N822" i="5"/>
  <c r="N823" i="5"/>
  <c r="N824" i="5"/>
  <c r="N825" i="5"/>
  <c r="N826" i="5"/>
  <c r="N827" i="5"/>
  <c r="N828" i="5"/>
  <c r="N829" i="5"/>
  <c r="N830" i="5"/>
  <c r="N831" i="5"/>
  <c r="N832" i="5"/>
  <c r="N833" i="5"/>
  <c r="N834" i="5"/>
  <c r="N835" i="5"/>
  <c r="N836" i="5"/>
  <c r="N837" i="5"/>
  <c r="N838" i="5"/>
  <c r="N839" i="5"/>
  <c r="N840" i="5"/>
  <c r="N841" i="5"/>
  <c r="N842" i="5"/>
  <c r="N843" i="5"/>
  <c r="N844" i="5"/>
  <c r="N845" i="5"/>
  <c r="N846" i="5"/>
  <c r="N847" i="5"/>
  <c r="N848" i="5"/>
  <c r="N849" i="5"/>
  <c r="N850" i="5"/>
  <c r="N851" i="5"/>
  <c r="N852" i="5"/>
  <c r="N853" i="5"/>
  <c r="N854" i="5"/>
  <c r="N855" i="5"/>
  <c r="N856" i="5"/>
  <c r="N857" i="5"/>
  <c r="N858" i="5"/>
  <c r="N859" i="5"/>
  <c r="N860" i="5"/>
  <c r="N861" i="5"/>
  <c r="N862" i="5"/>
  <c r="N863" i="5"/>
  <c r="U302" i="4"/>
  <c r="U344" i="4"/>
  <c r="N62" i="4"/>
  <c r="N294" i="4"/>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U176" i="2"/>
  <c r="U177" i="2"/>
  <c r="U178" i="2"/>
  <c r="U179" i="2"/>
  <c r="U180" i="2"/>
  <c r="U181" i="2"/>
  <c r="U182" i="2"/>
  <c r="U183" i="2"/>
  <c r="U184" i="2"/>
  <c r="U185" i="2"/>
  <c r="U186" i="2"/>
  <c r="U187" i="2"/>
  <c r="U188" i="2"/>
  <c r="U189" i="2"/>
  <c r="U190" i="2"/>
  <c r="U191" i="2"/>
  <c r="U192" i="2"/>
  <c r="U193" i="2"/>
  <c r="U194" i="2"/>
  <c r="U195" i="2"/>
  <c r="U196" i="2"/>
  <c r="U197" i="2"/>
  <c r="U198" i="2"/>
  <c r="U199" i="2"/>
  <c r="U200" i="2"/>
  <c r="U201" i="2"/>
  <c r="U202" i="2"/>
  <c r="U203" i="2"/>
  <c r="U204" i="2"/>
  <c r="U205" i="2"/>
  <c r="U206" i="2"/>
  <c r="U207" i="2"/>
  <c r="U208" i="2"/>
  <c r="U209" i="2"/>
  <c r="U210" i="2"/>
  <c r="U211" i="2"/>
  <c r="U212" i="2"/>
  <c r="U213" i="2"/>
  <c r="U214" i="2"/>
  <c r="U215" i="2"/>
  <c r="U216" i="2"/>
  <c r="U217" i="2"/>
  <c r="U218" i="2"/>
  <c r="U219" i="2"/>
  <c r="U220" i="2"/>
  <c r="U221" i="2"/>
  <c r="U222" i="2"/>
  <c r="U223" i="2"/>
  <c r="U224" i="2"/>
  <c r="U225" i="2"/>
  <c r="U226" i="2"/>
  <c r="U227" i="2"/>
  <c r="U228" i="2"/>
  <c r="U229" i="2"/>
  <c r="U230" i="2"/>
  <c r="U231" i="2"/>
  <c r="U232" i="2"/>
  <c r="U233" i="2"/>
  <c r="U234" i="2"/>
  <c r="U235" i="2"/>
  <c r="U236" i="2"/>
  <c r="U237" i="2"/>
  <c r="U238" i="2"/>
  <c r="U239" i="2"/>
  <c r="U240" i="2"/>
  <c r="U241" i="2"/>
  <c r="U242" i="2"/>
  <c r="U243" i="2"/>
  <c r="U244" i="2"/>
  <c r="U245" i="2"/>
  <c r="U246" i="2"/>
  <c r="U247" i="2"/>
  <c r="U248" i="2"/>
  <c r="U249" i="2"/>
  <c r="U250" i="2"/>
  <c r="U251" i="2"/>
  <c r="U252" i="2"/>
  <c r="U253" i="2"/>
  <c r="U254" i="2"/>
  <c r="U255" i="2"/>
  <c r="U256" i="2"/>
  <c r="U257" i="2"/>
  <c r="U258" i="2"/>
  <c r="U259" i="2"/>
  <c r="U260" i="2"/>
  <c r="U261" i="2"/>
  <c r="U262" i="2"/>
  <c r="U263" i="2"/>
  <c r="U264" i="2"/>
  <c r="U265" i="2"/>
  <c r="U266" i="2"/>
  <c r="U267" i="2"/>
  <c r="U268" i="2"/>
  <c r="U269" i="2"/>
  <c r="U270" i="2"/>
  <c r="U271" i="2"/>
  <c r="U272" i="2"/>
  <c r="U273" i="2"/>
  <c r="U274" i="2"/>
  <c r="U275" i="2"/>
  <c r="U276" i="2"/>
  <c r="U277" i="2"/>
  <c r="U278" i="2"/>
  <c r="U279" i="2"/>
  <c r="U280" i="2"/>
  <c r="U281" i="2"/>
  <c r="U282" i="2"/>
  <c r="U283" i="2"/>
  <c r="U284" i="2"/>
  <c r="U285" i="2"/>
  <c r="U286" i="2"/>
  <c r="U287" i="2"/>
  <c r="U288" i="2"/>
  <c r="U289" i="2"/>
  <c r="U290" i="2"/>
  <c r="U291" i="2"/>
  <c r="U292" i="2"/>
  <c r="U293" i="2"/>
  <c r="U294" i="2"/>
  <c r="U295" i="2"/>
  <c r="U296" i="2"/>
  <c r="U297" i="2"/>
  <c r="U298" i="2"/>
  <c r="U299" i="2"/>
  <c r="U300" i="2"/>
  <c r="U301" i="2"/>
  <c r="U302" i="2"/>
  <c r="U303" i="2"/>
  <c r="U304" i="2"/>
  <c r="U305" i="2"/>
  <c r="U306" i="2"/>
  <c r="U307" i="2"/>
  <c r="U308" i="2"/>
  <c r="U309" i="2"/>
  <c r="U310" i="2"/>
  <c r="U311" i="2"/>
  <c r="U312" i="2"/>
  <c r="U313" i="2"/>
  <c r="U314" i="2"/>
  <c r="U315" i="2"/>
  <c r="U316" i="2"/>
  <c r="U317" i="2"/>
  <c r="U318" i="2"/>
  <c r="U319" i="2"/>
  <c r="U320" i="2"/>
  <c r="U321" i="2"/>
  <c r="U322" i="2"/>
  <c r="U323" i="2"/>
  <c r="U324" i="2"/>
  <c r="U325" i="2"/>
  <c r="U326" i="2"/>
  <c r="U327" i="2"/>
  <c r="U328" i="2"/>
  <c r="U329" i="2"/>
  <c r="U330" i="2"/>
  <c r="U331" i="2"/>
  <c r="U332" i="2"/>
  <c r="U333" i="2"/>
  <c r="U334" i="2"/>
  <c r="U335" i="2"/>
  <c r="U336" i="2"/>
  <c r="U337" i="2"/>
  <c r="U338" i="2"/>
  <c r="U339" i="2"/>
  <c r="U340" i="2"/>
  <c r="U341" i="2"/>
  <c r="U342" i="2"/>
  <c r="U343" i="2"/>
  <c r="U344" i="2"/>
  <c r="U345" i="2"/>
  <c r="U346" i="2"/>
  <c r="U347" i="2"/>
  <c r="U348" i="2"/>
  <c r="U349" i="2"/>
  <c r="U350" i="2"/>
  <c r="U351" i="2"/>
  <c r="U352" i="2"/>
  <c r="U353" i="2"/>
  <c r="U354" i="2"/>
  <c r="U355" i="2"/>
  <c r="U356" i="2"/>
  <c r="U357" i="2"/>
  <c r="U358" i="2"/>
  <c r="U359" i="2"/>
  <c r="U360" i="2"/>
  <c r="U361" i="2"/>
  <c r="U362" i="2"/>
  <c r="U363" i="2"/>
  <c r="U364" i="2"/>
  <c r="U365" i="2"/>
  <c r="U366" i="2"/>
  <c r="U367" i="2"/>
  <c r="U368" i="2"/>
  <c r="U369" i="2"/>
  <c r="U370" i="2"/>
  <c r="U371" i="2"/>
  <c r="U372" i="2"/>
  <c r="U373" i="2"/>
  <c r="U374" i="2"/>
  <c r="U375" i="2"/>
  <c r="U376" i="2"/>
  <c r="U377" i="2"/>
  <c r="U378" i="2"/>
  <c r="U379" i="2"/>
  <c r="U380" i="2"/>
  <c r="U381" i="2"/>
  <c r="U382" i="2"/>
  <c r="U383" i="2"/>
  <c r="U384" i="2"/>
  <c r="U385" i="2"/>
  <c r="U386" i="2"/>
  <c r="U387" i="2"/>
  <c r="U388" i="2"/>
  <c r="U389" i="2"/>
  <c r="U390" i="2"/>
  <c r="U391" i="2"/>
  <c r="U392" i="2"/>
  <c r="U393" i="2"/>
  <c r="U394" i="2"/>
  <c r="U395" i="2"/>
  <c r="U396" i="2"/>
  <c r="U397" i="2"/>
  <c r="U398" i="2"/>
  <c r="U399" i="2"/>
  <c r="U400" i="2"/>
  <c r="U401" i="2"/>
  <c r="U402" i="2"/>
  <c r="U403" i="2"/>
  <c r="U404" i="2"/>
  <c r="U405" i="2"/>
  <c r="U406" i="2"/>
  <c r="U407" i="2"/>
  <c r="U408" i="2"/>
  <c r="U409" i="2"/>
  <c r="U410" i="2"/>
  <c r="U411" i="2"/>
  <c r="U412" i="2"/>
  <c r="U413" i="2"/>
  <c r="U414" i="2"/>
  <c r="U415" i="2"/>
  <c r="U416" i="2"/>
  <c r="U417" i="2"/>
  <c r="U418" i="2"/>
  <c r="U419" i="2"/>
  <c r="U420" i="2"/>
  <c r="U421" i="2"/>
  <c r="U422" i="2"/>
  <c r="U423" i="2"/>
  <c r="U424" i="2"/>
  <c r="U425" i="2"/>
  <c r="U426" i="2"/>
  <c r="U427" i="2"/>
  <c r="U428" i="2"/>
  <c r="U429" i="2"/>
  <c r="U430" i="2"/>
  <c r="U431" i="2"/>
  <c r="U432" i="2"/>
  <c r="U433" i="2"/>
  <c r="U434" i="2"/>
  <c r="U435" i="2"/>
  <c r="U436" i="2"/>
  <c r="U437" i="2"/>
  <c r="U438" i="2"/>
  <c r="U439" i="2"/>
  <c r="U440" i="2"/>
  <c r="U441" i="2"/>
  <c r="U442" i="2"/>
  <c r="U443" i="2"/>
  <c r="U444" i="2"/>
  <c r="U445" i="2"/>
  <c r="U446" i="2"/>
  <c r="U447" i="2"/>
  <c r="U448" i="2"/>
  <c r="U449" i="2"/>
  <c r="U450" i="2"/>
  <c r="U451" i="2"/>
  <c r="U452" i="2"/>
  <c r="U453" i="2"/>
  <c r="U454" i="2"/>
  <c r="U455" i="2"/>
  <c r="U456" i="2"/>
  <c r="U457" i="2"/>
  <c r="U458" i="2"/>
  <c r="U459" i="2"/>
  <c r="U460" i="2"/>
  <c r="U461" i="2"/>
  <c r="U462" i="2"/>
  <c r="U463" i="2"/>
  <c r="V145" i="5" l="1"/>
  <c r="V259" i="5" s="1"/>
  <c r="W145" i="5"/>
  <c r="X145" i="5"/>
  <c r="R131" i="16"/>
  <c r="Q132" i="16"/>
  <c r="R132" i="16" s="1"/>
  <c r="S131" i="16"/>
  <c r="P132" i="16"/>
  <c r="S132" i="16" s="1"/>
  <c r="R3" i="15"/>
  <c r="O34" i="17"/>
  <c r="X34" i="17"/>
  <c r="Q174" i="2"/>
  <c r="Q175" i="2" s="1"/>
  <c r="P174" i="2"/>
  <c r="P175" i="2" s="1"/>
  <c r="O174" i="2"/>
  <c r="O175" i="2" s="1"/>
  <c r="O758" i="4"/>
  <c r="P758" i="4"/>
  <c r="Q758" i="4"/>
  <c r="O492" i="4"/>
  <c r="P492" i="4"/>
  <c r="S492" i="4" s="1"/>
  <c r="Q492" i="4"/>
  <c r="R492" i="4" s="1"/>
  <c r="O352" i="4"/>
  <c r="P352" i="4"/>
  <c r="S352" i="4" s="1"/>
  <c r="Q352" i="4"/>
  <c r="R352" i="4" s="1"/>
  <c r="O351" i="4"/>
  <c r="P351" i="4"/>
  <c r="S351" i="4" s="1"/>
  <c r="Q351" i="4"/>
  <c r="R351" i="4" s="1"/>
  <c r="O350" i="4"/>
  <c r="P350" i="4"/>
  <c r="Q350" i="4"/>
  <c r="O319" i="4"/>
  <c r="P319" i="4"/>
  <c r="S319" i="4" s="1"/>
  <c r="Q319" i="4"/>
  <c r="R319" i="4" s="1"/>
  <c r="O294" i="4"/>
  <c r="P294" i="4"/>
  <c r="S294" i="4" s="1"/>
  <c r="Q294" i="4"/>
  <c r="R294" i="4" s="1"/>
  <c r="O62" i="4"/>
  <c r="P62" i="4"/>
  <c r="S62" i="4" s="1"/>
  <c r="Q62" i="4"/>
  <c r="V758" i="4"/>
  <c r="W758" i="4"/>
  <c r="Z758" i="4" s="1"/>
  <c r="X758" i="4"/>
  <c r="Y758" i="4" s="1"/>
  <c r="V721" i="4"/>
  <c r="W721" i="4"/>
  <c r="Z721" i="4" s="1"/>
  <c r="X721" i="4"/>
  <c r="Y721" i="4" s="1"/>
  <c r="V492" i="4"/>
  <c r="W492" i="4"/>
  <c r="Z492" i="4" s="1"/>
  <c r="X492" i="4"/>
  <c r="Y492" i="4" s="1"/>
  <c r="V352" i="4"/>
  <c r="W352" i="4"/>
  <c r="Z352" i="4" s="1"/>
  <c r="X352" i="4"/>
  <c r="Y352" i="4" s="1"/>
  <c r="V351" i="4"/>
  <c r="W351" i="4"/>
  <c r="Z351" i="4" s="1"/>
  <c r="X351" i="4"/>
  <c r="Y351" i="4" s="1"/>
  <c r="V350" i="4"/>
  <c r="W350" i="4"/>
  <c r="Z350" i="4" s="1"/>
  <c r="X350" i="4"/>
  <c r="Y350" i="4" s="1"/>
  <c r="V344" i="4"/>
  <c r="W344" i="4"/>
  <c r="Z344" i="4" s="1"/>
  <c r="X344" i="4"/>
  <c r="Y344" i="4" s="1"/>
  <c r="V302" i="4"/>
  <c r="W302" i="4"/>
  <c r="Z302" i="4" s="1"/>
  <c r="X302" i="4"/>
  <c r="Y302" i="4" s="1"/>
  <c r="V167" i="4"/>
  <c r="W167" i="4"/>
  <c r="Z167" i="4" s="1"/>
  <c r="X167" i="4"/>
  <c r="Y167" i="4" s="1"/>
  <c r="V95" i="4"/>
  <c r="W95" i="4"/>
  <c r="Z95" i="4" s="1"/>
  <c r="X95" i="4"/>
  <c r="Y95" i="4" s="1"/>
  <c r="V94" i="4"/>
  <c r="W94" i="4"/>
  <c r="Z94" i="4" s="1"/>
  <c r="X94" i="4"/>
  <c r="Y94" i="4" s="1"/>
  <c r="V93" i="4"/>
  <c r="W93" i="4"/>
  <c r="Z93" i="4" s="1"/>
  <c r="X93" i="4"/>
  <c r="Y93" i="4" s="1"/>
  <c r="V91" i="4"/>
  <c r="W91" i="4"/>
  <c r="Z91" i="4" s="1"/>
  <c r="X91" i="4"/>
  <c r="Y91" i="4" s="1"/>
  <c r="V17" i="4"/>
  <c r="W17" i="4"/>
  <c r="Z17" i="4" s="1"/>
  <c r="X17" i="4"/>
  <c r="Y17" i="4" s="1"/>
  <c r="O140" i="6"/>
  <c r="P140" i="6"/>
  <c r="S140" i="6" s="1"/>
  <c r="Q140" i="6"/>
  <c r="R140" i="6" s="1"/>
  <c r="O139" i="6"/>
  <c r="P139" i="6"/>
  <c r="S139" i="6" s="1"/>
  <c r="Q139" i="6"/>
  <c r="R139" i="6" s="1"/>
  <c r="O138" i="6"/>
  <c r="P138" i="6"/>
  <c r="S138" i="6" s="1"/>
  <c r="Q138" i="6"/>
  <c r="R138" i="6" s="1"/>
  <c r="O137" i="6"/>
  <c r="P137" i="6"/>
  <c r="S137" i="6" s="1"/>
  <c r="Q137" i="6"/>
  <c r="R137" i="6" s="1"/>
  <c r="O136" i="6"/>
  <c r="P136" i="6"/>
  <c r="S136" i="6" s="1"/>
  <c r="Q136" i="6"/>
  <c r="R136" i="6" s="1"/>
  <c r="O135" i="6"/>
  <c r="P135" i="6"/>
  <c r="S135" i="6" s="1"/>
  <c r="Q135" i="6"/>
  <c r="R135" i="6" s="1"/>
  <c r="O134" i="6"/>
  <c r="P134" i="6"/>
  <c r="S134" i="6" s="1"/>
  <c r="Q134" i="6"/>
  <c r="R134" i="6" s="1"/>
  <c r="O130" i="6"/>
  <c r="P130" i="6"/>
  <c r="S130" i="6" s="1"/>
  <c r="Q130" i="6"/>
  <c r="R130" i="6" s="1"/>
  <c r="O129" i="6"/>
  <c r="P129" i="6"/>
  <c r="S129" i="6" s="1"/>
  <c r="Q129" i="6"/>
  <c r="R129" i="6" s="1"/>
  <c r="O128" i="6"/>
  <c r="P128" i="6"/>
  <c r="S128" i="6" s="1"/>
  <c r="Q128" i="6"/>
  <c r="R128" i="6" s="1"/>
  <c r="O127" i="6"/>
  <c r="P127" i="6"/>
  <c r="S127" i="6" s="1"/>
  <c r="Q127" i="6"/>
  <c r="R127" i="6" s="1"/>
  <c r="O126" i="6"/>
  <c r="P126" i="6"/>
  <c r="S126" i="6" s="1"/>
  <c r="Q126" i="6"/>
  <c r="R126" i="6" s="1"/>
  <c r="O125" i="6"/>
  <c r="P125" i="6"/>
  <c r="S125" i="6" s="1"/>
  <c r="Q125" i="6"/>
  <c r="R125" i="6" s="1"/>
  <c r="O124" i="6"/>
  <c r="P124" i="6"/>
  <c r="S124" i="6" s="1"/>
  <c r="Q124" i="6"/>
  <c r="R124" i="6" s="1"/>
  <c r="O123" i="6"/>
  <c r="P123" i="6"/>
  <c r="S123" i="6" s="1"/>
  <c r="Q123" i="6"/>
  <c r="R123" i="6" s="1"/>
  <c r="O122" i="6"/>
  <c r="P122" i="6"/>
  <c r="S122" i="6" s="1"/>
  <c r="Q122" i="6"/>
  <c r="R122" i="6" s="1"/>
  <c r="O121" i="6"/>
  <c r="P121" i="6"/>
  <c r="S121" i="6" s="1"/>
  <c r="Q121" i="6"/>
  <c r="R121" i="6" s="1"/>
  <c r="O119" i="6"/>
  <c r="P119" i="6"/>
  <c r="S119" i="6" s="1"/>
  <c r="Q119" i="6"/>
  <c r="R119" i="6" s="1"/>
  <c r="O118" i="6"/>
  <c r="P118" i="6"/>
  <c r="S118" i="6" s="1"/>
  <c r="Q118" i="6"/>
  <c r="R118" i="6" s="1"/>
  <c r="O117" i="6"/>
  <c r="P117" i="6"/>
  <c r="S117" i="6" s="1"/>
  <c r="Q117" i="6"/>
  <c r="R117" i="6" s="1"/>
  <c r="O116" i="6"/>
  <c r="P116" i="6"/>
  <c r="S116" i="6" s="1"/>
  <c r="Q116" i="6"/>
  <c r="R116" i="6" s="1"/>
  <c r="O115" i="6"/>
  <c r="P115" i="6"/>
  <c r="S115" i="6" s="1"/>
  <c r="Q115" i="6"/>
  <c r="R115" i="6" s="1"/>
  <c r="O114" i="6"/>
  <c r="P114" i="6"/>
  <c r="S114" i="6" s="1"/>
  <c r="Q114" i="6"/>
  <c r="R114" i="6" s="1"/>
  <c r="P113" i="6"/>
  <c r="S113" i="6" s="1"/>
  <c r="Q113" i="6"/>
  <c r="R113" i="6" s="1"/>
  <c r="O112" i="6"/>
  <c r="P112" i="6"/>
  <c r="S112" i="6" s="1"/>
  <c r="Q112" i="6"/>
  <c r="R112" i="6" s="1"/>
  <c r="O111" i="6"/>
  <c r="P111" i="6"/>
  <c r="S111" i="6" s="1"/>
  <c r="Q111" i="6"/>
  <c r="R111" i="6" s="1"/>
  <c r="O110" i="6"/>
  <c r="P110" i="6"/>
  <c r="S110" i="6" s="1"/>
  <c r="Q110" i="6"/>
  <c r="R110" i="6" s="1"/>
  <c r="O106" i="6"/>
  <c r="P106" i="6"/>
  <c r="S106" i="6" s="1"/>
  <c r="Q106" i="6"/>
  <c r="R106" i="6" s="1"/>
  <c r="O105" i="6"/>
  <c r="P105" i="6"/>
  <c r="S105" i="6" s="1"/>
  <c r="Q105" i="6"/>
  <c r="R105" i="6" s="1"/>
  <c r="O104" i="6"/>
  <c r="P104" i="6"/>
  <c r="S104" i="6" s="1"/>
  <c r="Q104" i="6"/>
  <c r="R104" i="6" s="1"/>
  <c r="O103" i="6"/>
  <c r="P103" i="6"/>
  <c r="S103" i="6" s="1"/>
  <c r="Q103" i="6"/>
  <c r="R103" i="6" s="1"/>
  <c r="O102" i="6"/>
  <c r="P102" i="6"/>
  <c r="S102" i="6" s="1"/>
  <c r="Q102" i="6"/>
  <c r="R102" i="6" s="1"/>
  <c r="O100" i="6"/>
  <c r="P100" i="6"/>
  <c r="S100" i="6" s="1"/>
  <c r="Q100" i="6"/>
  <c r="R100" i="6" s="1"/>
  <c r="O97" i="6"/>
  <c r="P97" i="6"/>
  <c r="S97" i="6" s="1"/>
  <c r="Q97" i="6"/>
  <c r="R97" i="6" s="1"/>
  <c r="O94" i="6"/>
  <c r="P94" i="6"/>
  <c r="S94" i="6" s="1"/>
  <c r="Q94" i="6"/>
  <c r="R94" i="6" s="1"/>
  <c r="O93" i="6"/>
  <c r="P93" i="6"/>
  <c r="S93" i="6" s="1"/>
  <c r="Q93" i="6"/>
  <c r="R93" i="6" s="1"/>
  <c r="O92" i="6"/>
  <c r="P92" i="6"/>
  <c r="S92" i="6" s="1"/>
  <c r="Q92" i="6"/>
  <c r="R92" i="6" s="1"/>
  <c r="O91" i="6"/>
  <c r="P91" i="6"/>
  <c r="S91" i="6" s="1"/>
  <c r="Q91" i="6"/>
  <c r="R91" i="6" s="1"/>
  <c r="O90" i="6"/>
  <c r="P90" i="6"/>
  <c r="S90" i="6" s="1"/>
  <c r="Q90" i="6"/>
  <c r="R90" i="6" s="1"/>
  <c r="O89" i="6"/>
  <c r="P89" i="6"/>
  <c r="S89" i="6" s="1"/>
  <c r="Q89" i="6"/>
  <c r="R89" i="6" s="1"/>
  <c r="O88" i="6"/>
  <c r="P88" i="6"/>
  <c r="S88" i="6" s="1"/>
  <c r="Q88" i="6"/>
  <c r="R88" i="6" s="1"/>
  <c r="O87" i="6"/>
  <c r="P87" i="6"/>
  <c r="S87" i="6" s="1"/>
  <c r="Q87" i="6"/>
  <c r="R87" i="6" s="1"/>
  <c r="O85" i="6"/>
  <c r="P85" i="6"/>
  <c r="S85" i="6" s="1"/>
  <c r="Q85" i="6"/>
  <c r="R85" i="6" s="1"/>
  <c r="O84" i="6"/>
  <c r="P84" i="6"/>
  <c r="S84" i="6" s="1"/>
  <c r="Q84" i="6"/>
  <c r="R84" i="6" s="1"/>
  <c r="O83" i="6"/>
  <c r="P83" i="6"/>
  <c r="S83" i="6" s="1"/>
  <c r="Q83" i="6"/>
  <c r="R83" i="6" s="1"/>
  <c r="O82" i="6"/>
  <c r="P82" i="6"/>
  <c r="S82" i="6" s="1"/>
  <c r="Q82" i="6"/>
  <c r="R82" i="6" s="1"/>
  <c r="O74" i="6"/>
  <c r="P74" i="6"/>
  <c r="S74" i="6" s="1"/>
  <c r="Q74" i="6"/>
  <c r="R74" i="6" s="1"/>
  <c r="O73" i="6"/>
  <c r="P73" i="6"/>
  <c r="S73" i="6" s="1"/>
  <c r="Q73" i="6"/>
  <c r="R73" i="6" s="1"/>
  <c r="O72" i="6"/>
  <c r="P72" i="6"/>
  <c r="S72" i="6" s="1"/>
  <c r="Q72" i="6"/>
  <c r="R72" i="6" s="1"/>
  <c r="O71" i="6"/>
  <c r="P71" i="6"/>
  <c r="S71" i="6" s="1"/>
  <c r="Q71" i="6"/>
  <c r="R71" i="6" s="1"/>
  <c r="O69" i="6"/>
  <c r="P69" i="6"/>
  <c r="S69" i="6" s="1"/>
  <c r="Q69" i="6"/>
  <c r="R69" i="6" s="1"/>
  <c r="O68" i="6"/>
  <c r="P68" i="6"/>
  <c r="S68" i="6" s="1"/>
  <c r="Q68" i="6"/>
  <c r="R68" i="6" s="1"/>
  <c r="O67" i="6"/>
  <c r="P67" i="6"/>
  <c r="S67" i="6" s="1"/>
  <c r="Q67" i="6"/>
  <c r="R67" i="6" s="1"/>
  <c r="O66" i="6"/>
  <c r="P66" i="6"/>
  <c r="S66" i="6" s="1"/>
  <c r="Q66" i="6"/>
  <c r="R66" i="6" s="1"/>
  <c r="O32" i="6"/>
  <c r="O176" i="6" s="1"/>
  <c r="P32" i="6"/>
  <c r="Q32" i="6"/>
  <c r="Q5" i="15"/>
  <c r="O5" i="15"/>
  <c r="S5" i="15" s="1"/>
  <c r="Q4" i="15"/>
  <c r="O4" i="15"/>
  <c r="P30" i="17"/>
  <c r="S30" i="17" s="1"/>
  <c r="Q30" i="17"/>
  <c r="R30" i="17" s="1"/>
  <c r="P28" i="17"/>
  <c r="S28" i="17" s="1"/>
  <c r="Q28" i="17"/>
  <c r="R28" i="17" s="1"/>
  <c r="V30" i="17"/>
  <c r="Y30" i="17" s="1"/>
  <c r="W30" i="17"/>
  <c r="Z30" i="17" s="1"/>
  <c r="V28" i="17"/>
  <c r="Y28" i="17" s="1"/>
  <c r="W28" i="17"/>
  <c r="Z28" i="17" s="1"/>
  <c r="Q23" i="15"/>
  <c r="R23" i="15" s="1"/>
  <c r="Q22" i="15"/>
  <c r="R22" i="15" s="1"/>
  <c r="Q15" i="15"/>
  <c r="R15" i="15" s="1"/>
  <c r="Q14" i="15"/>
  <c r="R14" i="15" s="1"/>
  <c r="Q13" i="15"/>
  <c r="R13" i="15" s="1"/>
  <c r="Q12" i="15"/>
  <c r="R12" i="15" s="1"/>
  <c r="Q9" i="15"/>
  <c r="R9" i="15" s="1"/>
  <c r="Q8" i="15"/>
  <c r="R8" i="15" s="1"/>
  <c r="V2" i="15"/>
  <c r="W2" i="15"/>
  <c r="X2" i="15"/>
  <c r="V23" i="15"/>
  <c r="W23" i="15"/>
  <c r="Z23" i="15" s="1"/>
  <c r="X23" i="15"/>
  <c r="Y23" i="15" s="1"/>
  <c r="V22" i="15"/>
  <c r="W22" i="15"/>
  <c r="Z22" i="15" s="1"/>
  <c r="X22" i="15"/>
  <c r="Y22" i="15" s="1"/>
  <c r="V15" i="15"/>
  <c r="W15" i="15"/>
  <c r="Z15" i="15" s="1"/>
  <c r="X15" i="15"/>
  <c r="Y15" i="15" s="1"/>
  <c r="V14" i="15"/>
  <c r="W14" i="15"/>
  <c r="Z14" i="15" s="1"/>
  <c r="X14" i="15"/>
  <c r="Y14" i="15" s="1"/>
  <c r="V13" i="15"/>
  <c r="W13" i="15"/>
  <c r="Z13" i="15" s="1"/>
  <c r="X13" i="15"/>
  <c r="Y13" i="15" s="1"/>
  <c r="V12" i="15"/>
  <c r="W12" i="15"/>
  <c r="Z12" i="15" s="1"/>
  <c r="X12" i="15"/>
  <c r="Y12" i="15" s="1"/>
  <c r="V11" i="15"/>
  <c r="W11" i="15"/>
  <c r="Z11" i="15" s="1"/>
  <c r="X11" i="15"/>
  <c r="Y11" i="15" s="1"/>
  <c r="V10" i="15"/>
  <c r="W10" i="15"/>
  <c r="Z10" i="15" s="1"/>
  <c r="X10" i="15"/>
  <c r="Y10" i="15" s="1"/>
  <c r="V9" i="15"/>
  <c r="W9" i="15"/>
  <c r="Z9" i="15" s="1"/>
  <c r="X9" i="15"/>
  <c r="Y9" i="15" s="1"/>
  <c r="V8" i="15"/>
  <c r="W8" i="15"/>
  <c r="Z8" i="15" s="1"/>
  <c r="X8" i="15"/>
  <c r="Y8" i="15" s="1"/>
  <c r="V7" i="15"/>
  <c r="W7" i="15"/>
  <c r="Z7" i="15" s="1"/>
  <c r="X7" i="15"/>
  <c r="Y7" i="15" s="1"/>
  <c r="V6" i="15"/>
  <c r="V5" i="15"/>
  <c r="W5" i="15"/>
  <c r="Z5" i="15" s="1"/>
  <c r="X5" i="15"/>
  <c r="Y5" i="15" s="1"/>
  <c r="V4" i="15"/>
  <c r="W4" i="15"/>
  <c r="Z4" i="15" s="1"/>
  <c r="X4" i="15"/>
  <c r="Y4" i="15" s="1"/>
  <c r="V3" i="15"/>
  <c r="W3" i="15"/>
  <c r="Z3" i="15" s="1"/>
  <c r="X3" i="15"/>
  <c r="Y3" i="15" s="1"/>
  <c r="N58" i="3"/>
  <c r="R32" i="6" l="1"/>
  <c r="Q176" i="6"/>
  <c r="R176" i="6" s="1"/>
  <c r="S32" i="6"/>
  <c r="P176" i="6"/>
  <c r="S176" i="6" s="1"/>
  <c r="Y145" i="5"/>
  <c r="X259" i="5"/>
  <c r="Y259" i="5" s="1"/>
  <c r="Z145" i="5"/>
  <c r="W259" i="5"/>
  <c r="Z259" i="5" s="1"/>
  <c r="V908" i="4"/>
  <c r="R62" i="4"/>
  <c r="Q908" i="4"/>
  <c r="O908" i="4"/>
  <c r="Z6" i="15"/>
  <c r="Y6" i="15"/>
  <c r="Y2" i="15"/>
  <c r="X57" i="15"/>
  <c r="Z2" i="15"/>
  <c r="W57" i="15"/>
  <c r="V57" i="15"/>
  <c r="S57" i="15"/>
  <c r="S4" i="15"/>
  <c r="R4" i="15"/>
  <c r="Q57" i="15"/>
  <c r="R57" i="15" s="1"/>
  <c r="R5" i="15"/>
  <c r="X908" i="4"/>
  <c r="Y908" i="4" s="1"/>
  <c r="W908" i="4"/>
  <c r="Z908" i="4" s="1"/>
  <c r="W34" i="17"/>
  <c r="V34" i="17"/>
  <c r="Y34" i="17" s="1"/>
  <c r="Q34" i="17"/>
  <c r="R34" i="17" s="1"/>
  <c r="P34" i="17"/>
  <c r="S34" i="17" s="1"/>
  <c r="R908" i="4"/>
  <c r="R350" i="4"/>
  <c r="P908" i="4"/>
  <c r="S908" i="4" s="1"/>
  <c r="S350" i="4"/>
  <c r="R758" i="4"/>
  <c r="S758" i="4"/>
  <c r="S175" i="2"/>
  <c r="R175" i="2"/>
  <c r="S174" i="2"/>
  <c r="R174" i="2"/>
  <c r="O58" i="3"/>
  <c r="P58" i="3"/>
  <c r="Q58" i="3"/>
  <c r="D40" i="14"/>
  <c r="N31" i="14"/>
  <c r="N32" i="14" s="1"/>
  <c r="O32" i="14" s="1"/>
  <c r="M31" i="14"/>
  <c r="M32" i="14" s="1"/>
  <c r="L31" i="14"/>
  <c r="L32" i="14" s="1"/>
  <c r="K31" i="14"/>
  <c r="K32" i="14" s="1"/>
  <c r="J31" i="14"/>
  <c r="J32" i="14" s="1"/>
  <c r="I31" i="14"/>
  <c r="I32" i="14" s="1"/>
  <c r="H31" i="14"/>
  <c r="H32" i="14" s="1"/>
  <c r="G31" i="14"/>
  <c r="G32" i="14" s="1"/>
  <c r="F31" i="14"/>
  <c r="F32" i="14" s="1"/>
  <c r="E31" i="14"/>
  <c r="E32" i="14" s="1"/>
  <c r="D31" i="14"/>
  <c r="D32" i="14" s="1"/>
  <c r="C31" i="14"/>
  <c r="N28" i="14"/>
  <c r="N29" i="14" s="1"/>
  <c r="O29" i="14" s="1"/>
  <c r="M28" i="14"/>
  <c r="M29" i="14" s="1"/>
  <c r="L28" i="14"/>
  <c r="L29" i="14" s="1"/>
  <c r="K28" i="14"/>
  <c r="K29" i="14" s="1"/>
  <c r="J28" i="14"/>
  <c r="J29" i="14" s="1"/>
  <c r="I28" i="14"/>
  <c r="I29" i="14" s="1"/>
  <c r="H28" i="14"/>
  <c r="H29" i="14" s="1"/>
  <c r="G28" i="14"/>
  <c r="G29" i="14" s="1"/>
  <c r="F28" i="14"/>
  <c r="F29" i="14" s="1"/>
  <c r="E28" i="14"/>
  <c r="E29" i="14" s="1"/>
  <c r="D28" i="14"/>
  <c r="D29" i="14" s="1"/>
  <c r="C28" i="14"/>
  <c r="O26" i="14"/>
  <c r="O25" i="14"/>
  <c r="C41" i="14" s="1"/>
  <c r="N19" i="14"/>
  <c r="N21" i="14" s="1"/>
  <c r="M19" i="14"/>
  <c r="M21" i="14" s="1"/>
  <c r="L19" i="14"/>
  <c r="L21" i="14" s="1"/>
  <c r="K19" i="14"/>
  <c r="K21" i="14" s="1"/>
  <c r="J19" i="14"/>
  <c r="J21" i="14" s="1"/>
  <c r="I19" i="14"/>
  <c r="I21" i="14" s="1"/>
  <c r="H19" i="14"/>
  <c r="H21" i="14" s="1"/>
  <c r="G19" i="14"/>
  <c r="G21" i="14" s="1"/>
  <c r="F19" i="14"/>
  <c r="F21" i="14" s="1"/>
  <c r="E19" i="14"/>
  <c r="E21" i="14" s="1"/>
  <c r="D19" i="14"/>
  <c r="D21" i="14" s="1"/>
  <c r="C19" i="14"/>
  <c r="O18" i="14"/>
  <c r="O17" i="14"/>
  <c r="O16" i="14"/>
  <c r="O15" i="14"/>
  <c r="O14" i="14"/>
  <c r="N9" i="14"/>
  <c r="M9" i="14"/>
  <c r="L9" i="14"/>
  <c r="K9" i="14"/>
  <c r="J9" i="14"/>
  <c r="I9" i="14"/>
  <c r="H9" i="14"/>
  <c r="G9" i="14"/>
  <c r="F9" i="14"/>
  <c r="E9" i="14"/>
  <c r="D9" i="14"/>
  <c r="C9" i="14"/>
  <c r="O9" i="14" s="1"/>
  <c r="N8" i="14"/>
  <c r="M8" i="14"/>
  <c r="L8" i="14"/>
  <c r="K8" i="14"/>
  <c r="J8" i="14"/>
  <c r="I8" i="14"/>
  <c r="H8" i="14"/>
  <c r="G8" i="14"/>
  <c r="F8" i="14"/>
  <c r="E8" i="14"/>
  <c r="D8" i="14"/>
  <c r="C8" i="14"/>
  <c r="O8" i="14" s="1"/>
  <c r="N7" i="14"/>
  <c r="M7" i="14"/>
  <c r="L7" i="14"/>
  <c r="K7" i="14"/>
  <c r="J7" i="14"/>
  <c r="I7" i="14"/>
  <c r="H7" i="14"/>
  <c r="G7" i="14"/>
  <c r="F7" i="14"/>
  <c r="E7" i="14"/>
  <c r="D7" i="14"/>
  <c r="C7" i="14"/>
  <c r="O7" i="14" s="1"/>
  <c r="N6" i="14"/>
  <c r="M6" i="14"/>
  <c r="L6" i="14"/>
  <c r="K6" i="14"/>
  <c r="J6" i="14"/>
  <c r="I6" i="14"/>
  <c r="H6" i="14"/>
  <c r="G6" i="14"/>
  <c r="F6" i="14"/>
  <c r="E6" i="14"/>
  <c r="D6" i="14"/>
  <c r="C6" i="14"/>
  <c r="O6" i="14" s="1"/>
  <c r="N5" i="14"/>
  <c r="N10" i="14" s="1"/>
  <c r="N22" i="14" s="1"/>
  <c r="N23" i="14" s="1"/>
  <c r="M5" i="14"/>
  <c r="M10" i="14" s="1"/>
  <c r="M22" i="14" s="1"/>
  <c r="M23" i="14" s="1"/>
  <c r="L5" i="14"/>
  <c r="L10" i="14" s="1"/>
  <c r="L22" i="14" s="1"/>
  <c r="L23" i="14" s="1"/>
  <c r="K5" i="14"/>
  <c r="K10" i="14" s="1"/>
  <c r="K22" i="14" s="1"/>
  <c r="K23" i="14" s="1"/>
  <c r="J5" i="14"/>
  <c r="J10" i="14" s="1"/>
  <c r="J22" i="14" s="1"/>
  <c r="J23" i="14" s="1"/>
  <c r="I5" i="14"/>
  <c r="I10" i="14" s="1"/>
  <c r="I22" i="14" s="1"/>
  <c r="I23" i="14" s="1"/>
  <c r="H5" i="14"/>
  <c r="H10" i="14" s="1"/>
  <c r="H22" i="14" s="1"/>
  <c r="H23" i="14" s="1"/>
  <c r="G5" i="14"/>
  <c r="G10" i="14" s="1"/>
  <c r="G22" i="14" s="1"/>
  <c r="G23" i="14" s="1"/>
  <c r="F5" i="14"/>
  <c r="F10" i="14" s="1"/>
  <c r="F22" i="14" s="1"/>
  <c r="F23" i="14" s="1"/>
  <c r="E5" i="14"/>
  <c r="E10" i="14" s="1"/>
  <c r="E22" i="14" s="1"/>
  <c r="E23" i="14" s="1"/>
  <c r="D5" i="14"/>
  <c r="D10" i="14" s="1"/>
  <c r="D22" i="14" s="1"/>
  <c r="D23" i="14" s="1"/>
  <c r="C5" i="14"/>
  <c r="N33" i="13"/>
  <c r="M33" i="13"/>
  <c r="L33" i="13"/>
  <c r="K33" i="13"/>
  <c r="J33" i="13"/>
  <c r="I33" i="13"/>
  <c r="H33" i="13"/>
  <c r="G33" i="13"/>
  <c r="F33" i="13"/>
  <c r="E33" i="13"/>
  <c r="D33" i="13"/>
  <c r="C33" i="13"/>
  <c r="O33" i="13" s="1"/>
  <c r="N32" i="13"/>
  <c r="M32" i="13"/>
  <c r="L32" i="13"/>
  <c r="K32" i="13"/>
  <c r="J32" i="13"/>
  <c r="I32" i="13"/>
  <c r="H32" i="13"/>
  <c r="G32" i="13"/>
  <c r="F32" i="13"/>
  <c r="E32" i="13"/>
  <c r="D32" i="13"/>
  <c r="C32" i="13"/>
  <c r="O32" i="13" s="1"/>
  <c r="N31" i="13"/>
  <c r="M31" i="13"/>
  <c r="L31" i="13"/>
  <c r="K31" i="13"/>
  <c r="J31" i="13"/>
  <c r="I31" i="13"/>
  <c r="H31" i="13"/>
  <c r="G31" i="13"/>
  <c r="F31" i="13"/>
  <c r="E31" i="13"/>
  <c r="D31" i="13"/>
  <c r="C31" i="13"/>
  <c r="O31" i="13" s="1"/>
  <c r="N30" i="13"/>
  <c r="M30" i="13"/>
  <c r="L30" i="13"/>
  <c r="K30" i="13"/>
  <c r="J30" i="13"/>
  <c r="I30" i="13"/>
  <c r="H30" i="13"/>
  <c r="G30" i="13"/>
  <c r="F30" i="13"/>
  <c r="E30" i="13"/>
  <c r="D30" i="13"/>
  <c r="C30" i="13"/>
  <c r="O30" i="13" s="1"/>
  <c r="N29" i="13"/>
  <c r="M29" i="13"/>
  <c r="L29" i="13"/>
  <c r="K29" i="13"/>
  <c r="J29" i="13"/>
  <c r="I29" i="13"/>
  <c r="H29" i="13"/>
  <c r="G29" i="13"/>
  <c r="F29" i="13"/>
  <c r="E29" i="13"/>
  <c r="D29" i="13"/>
  <c r="C29" i="13"/>
  <c r="O29" i="13" s="1"/>
  <c r="N28" i="13"/>
  <c r="M28" i="13"/>
  <c r="L28" i="13"/>
  <c r="K28" i="13"/>
  <c r="J28" i="13"/>
  <c r="I28" i="13"/>
  <c r="H28" i="13"/>
  <c r="G28" i="13"/>
  <c r="F28" i="13"/>
  <c r="E28" i="13"/>
  <c r="D28" i="13"/>
  <c r="C28" i="13"/>
  <c r="O28" i="13" s="1"/>
  <c r="N27" i="13"/>
  <c r="M27" i="13"/>
  <c r="L27" i="13"/>
  <c r="K27" i="13"/>
  <c r="J27" i="13"/>
  <c r="I27" i="13"/>
  <c r="H27" i="13"/>
  <c r="G27" i="13"/>
  <c r="F27" i="13"/>
  <c r="E27" i="13"/>
  <c r="D27" i="13"/>
  <c r="C27" i="13"/>
  <c r="O27" i="13" s="1"/>
  <c r="N26" i="13"/>
  <c r="M26" i="13"/>
  <c r="L26" i="13"/>
  <c r="K26" i="13"/>
  <c r="J26" i="13"/>
  <c r="I26" i="13"/>
  <c r="H26" i="13"/>
  <c r="G26" i="13"/>
  <c r="F26" i="13"/>
  <c r="E26" i="13"/>
  <c r="D26" i="13"/>
  <c r="C26" i="13"/>
  <c r="O26" i="13" s="1"/>
  <c r="N25" i="13"/>
  <c r="M25" i="13"/>
  <c r="L25" i="13"/>
  <c r="K25" i="13"/>
  <c r="J25" i="13"/>
  <c r="I25" i="13"/>
  <c r="H25" i="13"/>
  <c r="G25" i="13"/>
  <c r="F25" i="13"/>
  <c r="E25" i="13"/>
  <c r="D25" i="13"/>
  <c r="C25" i="13"/>
  <c r="O25" i="13" s="1"/>
  <c r="N24" i="13"/>
  <c r="M24" i="13"/>
  <c r="L24" i="13"/>
  <c r="K24" i="13"/>
  <c r="J24" i="13"/>
  <c r="I24" i="13"/>
  <c r="H24" i="13"/>
  <c r="G24" i="13"/>
  <c r="F24" i="13"/>
  <c r="E24" i="13"/>
  <c r="D24" i="13"/>
  <c r="C24" i="13"/>
  <c r="O24" i="13" s="1"/>
  <c r="N23" i="13"/>
  <c r="N34" i="13" s="1"/>
  <c r="N38" i="13" s="1"/>
  <c r="M23" i="13"/>
  <c r="M34" i="13" s="1"/>
  <c r="M38" i="13" s="1"/>
  <c r="L23" i="13"/>
  <c r="L34" i="13" s="1"/>
  <c r="L38" i="13" s="1"/>
  <c r="K23" i="13"/>
  <c r="K34" i="13" s="1"/>
  <c r="K38" i="13" s="1"/>
  <c r="J23" i="13"/>
  <c r="J34" i="13" s="1"/>
  <c r="J38" i="13" s="1"/>
  <c r="I23" i="13"/>
  <c r="I34" i="13" s="1"/>
  <c r="I38" i="13" s="1"/>
  <c r="H23" i="13"/>
  <c r="H34" i="13" s="1"/>
  <c r="H38" i="13" s="1"/>
  <c r="G23" i="13"/>
  <c r="G34" i="13" s="1"/>
  <c r="G38" i="13" s="1"/>
  <c r="F23" i="13"/>
  <c r="F34" i="13" s="1"/>
  <c r="F38" i="13" s="1"/>
  <c r="E23" i="13"/>
  <c r="E34" i="13" s="1"/>
  <c r="E38" i="13" s="1"/>
  <c r="D23" i="13"/>
  <c r="D34" i="13" s="1"/>
  <c r="D38" i="13" s="1"/>
  <c r="C23" i="13"/>
  <c r="B18" i="13"/>
  <c r="E5" i="13"/>
  <c r="E13" i="13" s="1"/>
  <c r="E15" i="13" s="1"/>
  <c r="D5" i="13"/>
  <c r="D13" i="13" s="1"/>
  <c r="D15" i="13" s="1"/>
  <c r="C5" i="13"/>
  <c r="E4" i="13"/>
  <c r="E12" i="13" s="1"/>
  <c r="D4" i="13"/>
  <c r="D12" i="13" s="1"/>
  <c r="C4" i="13"/>
  <c r="E3" i="13"/>
  <c r="D3" i="13"/>
  <c r="C3" i="13"/>
  <c r="N33" i="12"/>
  <c r="M33" i="12"/>
  <c r="L33" i="12"/>
  <c r="K33" i="12"/>
  <c r="J33" i="12"/>
  <c r="I33" i="12"/>
  <c r="H33" i="12"/>
  <c r="G33" i="12"/>
  <c r="F33" i="12"/>
  <c r="E33" i="12"/>
  <c r="D33" i="12"/>
  <c r="C33" i="12"/>
  <c r="O33" i="12" s="1"/>
  <c r="N32" i="12"/>
  <c r="M32" i="12"/>
  <c r="L32" i="12"/>
  <c r="K32" i="12"/>
  <c r="J32" i="12"/>
  <c r="I32" i="12"/>
  <c r="H32" i="12"/>
  <c r="G32" i="12"/>
  <c r="F32" i="12"/>
  <c r="E32" i="12"/>
  <c r="D32" i="12"/>
  <c r="C32" i="12"/>
  <c r="O32" i="12" s="1"/>
  <c r="N31" i="12"/>
  <c r="M31" i="12"/>
  <c r="L31" i="12"/>
  <c r="K31" i="12"/>
  <c r="J31" i="12"/>
  <c r="I31" i="12"/>
  <c r="H31" i="12"/>
  <c r="G31" i="12"/>
  <c r="F31" i="12"/>
  <c r="E31" i="12"/>
  <c r="D31" i="12"/>
  <c r="C31" i="12"/>
  <c r="O31" i="12" s="1"/>
  <c r="N30" i="12"/>
  <c r="M30" i="12"/>
  <c r="L30" i="12"/>
  <c r="K30" i="12"/>
  <c r="J30" i="12"/>
  <c r="I30" i="12"/>
  <c r="H30" i="12"/>
  <c r="G30" i="12"/>
  <c r="F30" i="12"/>
  <c r="E30" i="12"/>
  <c r="D30" i="12"/>
  <c r="C30" i="12"/>
  <c r="O30" i="12" s="1"/>
  <c r="N29" i="12"/>
  <c r="M29" i="12"/>
  <c r="L29" i="12"/>
  <c r="K29" i="12"/>
  <c r="J29" i="12"/>
  <c r="I29" i="12"/>
  <c r="H29" i="12"/>
  <c r="G29" i="12"/>
  <c r="F29" i="12"/>
  <c r="E29" i="12"/>
  <c r="D29" i="12"/>
  <c r="C29" i="12"/>
  <c r="O29" i="12" s="1"/>
  <c r="N28" i="12"/>
  <c r="M28" i="12"/>
  <c r="L28" i="12"/>
  <c r="K28" i="12"/>
  <c r="J28" i="12"/>
  <c r="I28" i="12"/>
  <c r="H28" i="12"/>
  <c r="G28" i="12"/>
  <c r="F28" i="12"/>
  <c r="E28" i="12"/>
  <c r="D28" i="12"/>
  <c r="C28" i="12"/>
  <c r="O28" i="12" s="1"/>
  <c r="N27" i="12"/>
  <c r="M27" i="12"/>
  <c r="L27" i="12"/>
  <c r="K27" i="12"/>
  <c r="J27" i="12"/>
  <c r="I27" i="12"/>
  <c r="H27" i="12"/>
  <c r="G27" i="12"/>
  <c r="F27" i="12"/>
  <c r="E27" i="12"/>
  <c r="D27" i="12"/>
  <c r="C27" i="12"/>
  <c r="O27" i="12" s="1"/>
  <c r="N26" i="12"/>
  <c r="M26" i="12"/>
  <c r="L26" i="12"/>
  <c r="K26" i="12"/>
  <c r="J26" i="12"/>
  <c r="I26" i="12"/>
  <c r="H26" i="12"/>
  <c r="G26" i="12"/>
  <c r="F26" i="12"/>
  <c r="E26" i="12"/>
  <c r="D26" i="12"/>
  <c r="C26" i="12"/>
  <c r="O26" i="12" s="1"/>
  <c r="N25" i="12"/>
  <c r="M25" i="12"/>
  <c r="L25" i="12"/>
  <c r="K25" i="12"/>
  <c r="J25" i="12"/>
  <c r="I25" i="12"/>
  <c r="H25" i="12"/>
  <c r="G25" i="12"/>
  <c r="F25" i="12"/>
  <c r="E25" i="12"/>
  <c r="D25" i="12"/>
  <c r="C25" i="12"/>
  <c r="O25" i="12" s="1"/>
  <c r="N24" i="12"/>
  <c r="M24" i="12"/>
  <c r="L24" i="12"/>
  <c r="K24" i="12"/>
  <c r="J24" i="12"/>
  <c r="I24" i="12"/>
  <c r="H24" i="12"/>
  <c r="G24" i="12"/>
  <c r="F24" i="12"/>
  <c r="E24" i="12"/>
  <c r="D24" i="12"/>
  <c r="C24" i="12"/>
  <c r="O24" i="12" s="1"/>
  <c r="N23" i="12"/>
  <c r="N34" i="12" s="1"/>
  <c r="N38" i="12" s="1"/>
  <c r="M23" i="12"/>
  <c r="M34" i="12" s="1"/>
  <c r="M38" i="12" s="1"/>
  <c r="L23" i="12"/>
  <c r="L34" i="12" s="1"/>
  <c r="L38" i="12" s="1"/>
  <c r="K23" i="12"/>
  <c r="K34" i="12" s="1"/>
  <c r="K38" i="12" s="1"/>
  <c r="J23" i="12"/>
  <c r="J34" i="12" s="1"/>
  <c r="J38" i="12" s="1"/>
  <c r="I23" i="12"/>
  <c r="I34" i="12" s="1"/>
  <c r="I38" i="12" s="1"/>
  <c r="H23" i="12"/>
  <c r="H34" i="12" s="1"/>
  <c r="H38" i="12" s="1"/>
  <c r="G23" i="12"/>
  <c r="G34" i="12" s="1"/>
  <c r="G38" i="12" s="1"/>
  <c r="F23" i="12"/>
  <c r="F34" i="12" s="1"/>
  <c r="F38" i="12" s="1"/>
  <c r="E23" i="12"/>
  <c r="E34" i="12" s="1"/>
  <c r="E38" i="12" s="1"/>
  <c r="D23" i="12"/>
  <c r="D34" i="12" s="1"/>
  <c r="D38" i="12" s="1"/>
  <c r="C23" i="12"/>
  <c r="B18" i="12"/>
  <c r="E5" i="12"/>
  <c r="E13" i="12" s="1"/>
  <c r="E15" i="12" s="1"/>
  <c r="D5" i="12"/>
  <c r="D13" i="12" s="1"/>
  <c r="D15" i="12" s="1"/>
  <c r="C5" i="12"/>
  <c r="E4" i="12"/>
  <c r="E12" i="12" s="1"/>
  <c r="D4" i="12"/>
  <c r="D12" i="12" s="1"/>
  <c r="C4" i="12"/>
  <c r="E3" i="12"/>
  <c r="D3" i="12"/>
  <c r="C3" i="12"/>
  <c r="O41" i="11"/>
  <c r="O39" i="11"/>
  <c r="O38" i="11"/>
  <c r="O37" i="11"/>
  <c r="O36" i="11"/>
  <c r="O31" i="11"/>
  <c r="N30" i="11"/>
  <c r="M30" i="11"/>
  <c r="L30" i="11"/>
  <c r="K30" i="11"/>
  <c r="J30" i="11"/>
  <c r="I30" i="11"/>
  <c r="H30" i="11"/>
  <c r="G30" i="11"/>
  <c r="F30" i="11"/>
  <c r="E30" i="11"/>
  <c r="D30" i="11"/>
  <c r="C30" i="11"/>
  <c r="O30" i="11" s="1"/>
  <c r="O29" i="11"/>
  <c r="O24" i="11"/>
  <c r="N23" i="11"/>
  <c r="M23" i="11"/>
  <c r="L23" i="11"/>
  <c r="K23" i="11"/>
  <c r="J23" i="11"/>
  <c r="I23" i="11"/>
  <c r="H23" i="11"/>
  <c r="G23" i="11"/>
  <c r="F23" i="11"/>
  <c r="E23" i="11"/>
  <c r="D23" i="11"/>
  <c r="C23" i="11"/>
  <c r="O23" i="11" s="1"/>
  <c r="O22" i="11"/>
  <c r="B18" i="11"/>
  <c r="H5" i="11"/>
  <c r="G5" i="11"/>
  <c r="G13" i="11" s="1"/>
  <c r="G15" i="11" s="1"/>
  <c r="F5" i="11"/>
  <c r="F13" i="11" s="1"/>
  <c r="E5" i="11"/>
  <c r="E13" i="11" s="1"/>
  <c r="E15" i="11" s="1"/>
  <c r="D5" i="11"/>
  <c r="D13" i="11" s="1"/>
  <c r="D15" i="11" s="1"/>
  <c r="C5" i="11"/>
  <c r="H4" i="11"/>
  <c r="G4" i="11"/>
  <c r="G12" i="11" s="1"/>
  <c r="F4" i="11"/>
  <c r="F12" i="11" s="1"/>
  <c r="E4" i="11"/>
  <c r="E12" i="11" s="1"/>
  <c r="D4" i="11"/>
  <c r="D12" i="11" s="1"/>
  <c r="C4" i="11"/>
  <c r="H3" i="11"/>
  <c r="H6" i="11" s="1"/>
  <c r="G3" i="11"/>
  <c r="F3" i="11"/>
  <c r="E3" i="11"/>
  <c r="D3" i="11"/>
  <c r="C3" i="11"/>
  <c r="H1" i="11"/>
  <c r="N73" i="10"/>
  <c r="M73" i="10"/>
  <c r="L73" i="10"/>
  <c r="K73" i="10"/>
  <c r="J73" i="10"/>
  <c r="I73" i="10"/>
  <c r="H73" i="10"/>
  <c r="O73" i="10" s="1"/>
  <c r="O72" i="10"/>
  <c r="O71" i="10"/>
  <c r="O70" i="10"/>
  <c r="O69" i="10"/>
  <c r="O68" i="10"/>
  <c r="N63" i="10"/>
  <c r="N81" i="10" s="1"/>
  <c r="N91" i="10" s="1"/>
  <c r="M63" i="10"/>
  <c r="M81" i="10" s="1"/>
  <c r="M91" i="10" s="1"/>
  <c r="L63" i="10"/>
  <c r="L81" i="10" s="1"/>
  <c r="L91" i="10" s="1"/>
  <c r="K63" i="10"/>
  <c r="K81" i="10" s="1"/>
  <c r="K91" i="10" s="1"/>
  <c r="J63" i="10"/>
  <c r="J81" i="10" s="1"/>
  <c r="J91" i="10" s="1"/>
  <c r="I63" i="10"/>
  <c r="I81" i="10" s="1"/>
  <c r="I91" i="10" s="1"/>
  <c r="H63" i="10"/>
  <c r="N62" i="10"/>
  <c r="N80" i="10" s="1"/>
  <c r="N90" i="10" s="1"/>
  <c r="M62" i="10"/>
  <c r="M80" i="10" s="1"/>
  <c r="M90" i="10" s="1"/>
  <c r="L62" i="10"/>
  <c r="L80" i="10" s="1"/>
  <c r="L90" i="10" s="1"/>
  <c r="K62" i="10"/>
  <c r="K80" i="10" s="1"/>
  <c r="K90" i="10" s="1"/>
  <c r="J62" i="10"/>
  <c r="J80" i="10" s="1"/>
  <c r="J90" i="10" s="1"/>
  <c r="I62" i="10"/>
  <c r="I80" i="10" s="1"/>
  <c r="I90" i="10" s="1"/>
  <c r="H62" i="10"/>
  <c r="N61" i="10"/>
  <c r="N79" i="10" s="1"/>
  <c r="M61" i="10"/>
  <c r="M79" i="10" s="1"/>
  <c r="L61" i="10"/>
  <c r="L79" i="10" s="1"/>
  <c r="K61" i="10"/>
  <c r="K79" i="10" s="1"/>
  <c r="J61" i="10"/>
  <c r="J79" i="10" s="1"/>
  <c r="I61" i="10"/>
  <c r="I79" i="10" s="1"/>
  <c r="H61" i="10"/>
  <c r="N60" i="10"/>
  <c r="N78" i="10" s="1"/>
  <c r="M60" i="10"/>
  <c r="M78" i="10" s="1"/>
  <c r="L60" i="10"/>
  <c r="L78" i="10" s="1"/>
  <c r="K60" i="10"/>
  <c r="K78" i="10" s="1"/>
  <c r="J60" i="10"/>
  <c r="J78" i="10" s="1"/>
  <c r="I60" i="10"/>
  <c r="I78" i="10" s="1"/>
  <c r="H60" i="10"/>
  <c r="N59" i="10"/>
  <c r="M59" i="10"/>
  <c r="L59" i="10"/>
  <c r="K59" i="10"/>
  <c r="J59" i="10"/>
  <c r="I59" i="10"/>
  <c r="H59" i="10"/>
  <c r="O54" i="10"/>
  <c r="P54" i="10" s="1"/>
  <c r="O53" i="10"/>
  <c r="P53" i="10" s="1"/>
  <c r="N46" i="10"/>
  <c r="M46" i="10"/>
  <c r="L46" i="10"/>
  <c r="K46" i="10"/>
  <c r="J46" i="10"/>
  <c r="I46" i="10"/>
  <c r="H46" i="10"/>
  <c r="O46" i="10" s="1"/>
  <c r="O45" i="10"/>
  <c r="O44" i="10"/>
  <c r="O43" i="10"/>
  <c r="O42" i="10"/>
  <c r="O41" i="10"/>
  <c r="N36" i="10"/>
  <c r="M36" i="10"/>
  <c r="L36" i="10"/>
  <c r="K36" i="10"/>
  <c r="J36" i="10"/>
  <c r="I36" i="10"/>
  <c r="H36" i="10"/>
  <c r="O36" i="10" s="1"/>
  <c r="N35" i="10"/>
  <c r="M35" i="10"/>
  <c r="L35" i="10"/>
  <c r="K35" i="10"/>
  <c r="J35" i="10"/>
  <c r="I35" i="10"/>
  <c r="H35" i="10"/>
  <c r="O35" i="10" s="1"/>
  <c r="N34" i="10"/>
  <c r="N52" i="10" s="1"/>
  <c r="N89" i="10" s="1"/>
  <c r="M34" i="10"/>
  <c r="M52" i="10" s="1"/>
  <c r="M89" i="10" s="1"/>
  <c r="L34" i="10"/>
  <c r="L52" i="10" s="1"/>
  <c r="L89" i="10" s="1"/>
  <c r="K34" i="10"/>
  <c r="K52" i="10" s="1"/>
  <c r="K89" i="10" s="1"/>
  <c r="J34" i="10"/>
  <c r="J52" i="10" s="1"/>
  <c r="J89" i="10" s="1"/>
  <c r="I34" i="10"/>
  <c r="I52" i="10" s="1"/>
  <c r="I89" i="10" s="1"/>
  <c r="H34" i="10"/>
  <c r="N33" i="10"/>
  <c r="N51" i="10" s="1"/>
  <c r="N88" i="10" s="1"/>
  <c r="M33" i="10"/>
  <c r="M51" i="10" s="1"/>
  <c r="M88" i="10" s="1"/>
  <c r="L33" i="10"/>
  <c r="L51" i="10" s="1"/>
  <c r="L88" i="10" s="1"/>
  <c r="K33" i="10"/>
  <c r="K51" i="10" s="1"/>
  <c r="K88" i="10" s="1"/>
  <c r="J33" i="10"/>
  <c r="J51" i="10" s="1"/>
  <c r="J88" i="10" s="1"/>
  <c r="I33" i="10"/>
  <c r="I51" i="10" s="1"/>
  <c r="I88" i="10" s="1"/>
  <c r="H33" i="10"/>
  <c r="N32" i="10"/>
  <c r="M32" i="10"/>
  <c r="L32" i="10"/>
  <c r="K32" i="10"/>
  <c r="J32" i="10"/>
  <c r="I32" i="10"/>
  <c r="H32" i="10"/>
  <c r="P28" i="10"/>
  <c r="Q28" i="10" s="1"/>
  <c r="P27" i="10"/>
  <c r="Q27" i="10" s="1"/>
  <c r="P26" i="10"/>
  <c r="Q26" i="10" s="1"/>
  <c r="P25" i="10"/>
  <c r="Q25" i="10" s="1"/>
  <c r="P34" i="10" s="1"/>
  <c r="P24" i="10"/>
  <c r="Q24" i="10" s="1"/>
  <c r="P33" i="10" s="1"/>
  <c r="P23" i="10"/>
  <c r="Q23" i="10" s="1"/>
  <c r="P32" i="10" s="1"/>
  <c r="B18" i="10"/>
  <c r="H5" i="10"/>
  <c r="G5" i="10"/>
  <c r="G13" i="10" s="1"/>
  <c r="G15" i="10" s="1"/>
  <c r="F5" i="10"/>
  <c r="F13" i="10" s="1"/>
  <c r="E5" i="10"/>
  <c r="E13" i="10" s="1"/>
  <c r="E15" i="10" s="1"/>
  <c r="D5" i="10"/>
  <c r="D13" i="10" s="1"/>
  <c r="D15" i="10" s="1"/>
  <c r="C5" i="10"/>
  <c r="H4" i="10"/>
  <c r="G4" i="10"/>
  <c r="G12" i="10" s="1"/>
  <c r="F4" i="10"/>
  <c r="F12" i="10" s="1"/>
  <c r="E4" i="10"/>
  <c r="E12" i="10" s="1"/>
  <c r="D4" i="10"/>
  <c r="D12" i="10" s="1"/>
  <c r="C4" i="10"/>
  <c r="H3" i="10"/>
  <c r="H6" i="10" s="1"/>
  <c r="G3" i="10"/>
  <c r="F3" i="10"/>
  <c r="E3" i="10"/>
  <c r="D3" i="10"/>
  <c r="C3" i="10"/>
  <c r="H1" i="10"/>
  <c r="N79" i="9"/>
  <c r="M79" i="9"/>
  <c r="L79" i="9"/>
  <c r="K79" i="9"/>
  <c r="J79" i="9"/>
  <c r="I79" i="9"/>
  <c r="H79" i="9"/>
  <c r="O66" i="9"/>
  <c r="O65" i="9"/>
  <c r="I58" i="9"/>
  <c r="J58" i="9" s="1"/>
  <c r="K58" i="9" s="1"/>
  <c r="L58" i="9" s="1"/>
  <c r="M58" i="9" s="1"/>
  <c r="N58" i="9" s="1"/>
  <c r="I57" i="9"/>
  <c r="J57" i="9" s="1"/>
  <c r="K57" i="9" s="1"/>
  <c r="L57" i="9" s="1"/>
  <c r="M57" i="9" s="1"/>
  <c r="N57" i="9" s="1"/>
  <c r="I56" i="9"/>
  <c r="J56" i="9" s="1"/>
  <c r="K56" i="9" s="1"/>
  <c r="L56" i="9" s="1"/>
  <c r="M56" i="9" s="1"/>
  <c r="N56" i="9" s="1"/>
  <c r="I55" i="9"/>
  <c r="J55" i="9" s="1"/>
  <c r="K55" i="9" s="1"/>
  <c r="L55" i="9" s="1"/>
  <c r="M55" i="9" s="1"/>
  <c r="N55" i="9" s="1"/>
  <c r="I54" i="9"/>
  <c r="J54" i="9" s="1"/>
  <c r="K54" i="9" s="1"/>
  <c r="L54" i="9" s="1"/>
  <c r="M54" i="9" s="1"/>
  <c r="N54" i="9" s="1"/>
  <c r="N51" i="9"/>
  <c r="M51" i="9"/>
  <c r="L51" i="9"/>
  <c r="K51" i="9"/>
  <c r="J51" i="9"/>
  <c r="I51" i="9"/>
  <c r="H51" i="9"/>
  <c r="O51" i="9" s="1"/>
  <c r="P51" i="9" s="1"/>
  <c r="Q51" i="9" s="1"/>
  <c r="N50" i="9"/>
  <c r="M50" i="9"/>
  <c r="L50" i="9"/>
  <c r="K50" i="9"/>
  <c r="J50" i="9"/>
  <c r="I50" i="9"/>
  <c r="H50" i="9"/>
  <c r="O50" i="9" s="1"/>
  <c r="P50" i="9" s="1"/>
  <c r="Q50" i="9" s="1"/>
  <c r="N49" i="9"/>
  <c r="N64" i="9" s="1"/>
  <c r="M49" i="9"/>
  <c r="M64" i="9" s="1"/>
  <c r="L49" i="9"/>
  <c r="L64" i="9" s="1"/>
  <c r="K49" i="9"/>
  <c r="K64" i="9" s="1"/>
  <c r="J49" i="9"/>
  <c r="J64" i="9" s="1"/>
  <c r="I49" i="9"/>
  <c r="I64" i="9" s="1"/>
  <c r="H49" i="9"/>
  <c r="N48" i="9"/>
  <c r="N63" i="9" s="1"/>
  <c r="M48" i="9"/>
  <c r="M63" i="9" s="1"/>
  <c r="L48" i="9"/>
  <c r="L63" i="9" s="1"/>
  <c r="K48" i="9"/>
  <c r="K63" i="9" s="1"/>
  <c r="J48" i="9"/>
  <c r="J63" i="9" s="1"/>
  <c r="I48" i="9"/>
  <c r="I63" i="9" s="1"/>
  <c r="H48" i="9"/>
  <c r="N47" i="9"/>
  <c r="M47" i="9"/>
  <c r="L47" i="9"/>
  <c r="K47" i="9"/>
  <c r="J47" i="9"/>
  <c r="I47" i="9"/>
  <c r="H47" i="9"/>
  <c r="I34" i="9"/>
  <c r="J34" i="9" s="1"/>
  <c r="K34" i="9" s="1"/>
  <c r="L34" i="9" s="1"/>
  <c r="M34" i="9" s="1"/>
  <c r="N34" i="9" s="1"/>
  <c r="I33" i="9"/>
  <c r="J33" i="9" s="1"/>
  <c r="K33" i="9" s="1"/>
  <c r="L33" i="9" s="1"/>
  <c r="M33" i="9" s="1"/>
  <c r="N33" i="9" s="1"/>
  <c r="I32" i="9"/>
  <c r="J32" i="9" s="1"/>
  <c r="K32" i="9" s="1"/>
  <c r="L32" i="9" s="1"/>
  <c r="M32" i="9" s="1"/>
  <c r="N32" i="9" s="1"/>
  <c r="I31" i="9"/>
  <c r="J31" i="9" s="1"/>
  <c r="K31" i="9" s="1"/>
  <c r="L31" i="9" s="1"/>
  <c r="M31" i="9" s="1"/>
  <c r="N31" i="9" s="1"/>
  <c r="I30" i="9"/>
  <c r="J30" i="9" s="1"/>
  <c r="K30" i="9" s="1"/>
  <c r="L30" i="9" s="1"/>
  <c r="M30" i="9" s="1"/>
  <c r="N30" i="9" s="1"/>
  <c r="N27" i="9"/>
  <c r="N42" i="9" s="1"/>
  <c r="N75" i="9" s="1"/>
  <c r="M27" i="9"/>
  <c r="M42" i="9" s="1"/>
  <c r="M75" i="9" s="1"/>
  <c r="L27" i="9"/>
  <c r="L42" i="9" s="1"/>
  <c r="L75" i="9" s="1"/>
  <c r="K27" i="9"/>
  <c r="K42" i="9" s="1"/>
  <c r="K75" i="9" s="1"/>
  <c r="J27" i="9"/>
  <c r="J42" i="9" s="1"/>
  <c r="J75" i="9" s="1"/>
  <c r="I27" i="9"/>
  <c r="I42" i="9" s="1"/>
  <c r="I75" i="9" s="1"/>
  <c r="H27" i="9"/>
  <c r="N26" i="9"/>
  <c r="N41" i="9" s="1"/>
  <c r="N74" i="9" s="1"/>
  <c r="M26" i="9"/>
  <c r="M41" i="9" s="1"/>
  <c r="M74" i="9" s="1"/>
  <c r="L26" i="9"/>
  <c r="L41" i="9" s="1"/>
  <c r="L74" i="9" s="1"/>
  <c r="K26" i="9"/>
  <c r="K41" i="9" s="1"/>
  <c r="K74" i="9" s="1"/>
  <c r="J26" i="9"/>
  <c r="J41" i="9" s="1"/>
  <c r="J74" i="9" s="1"/>
  <c r="I26" i="9"/>
  <c r="I41" i="9" s="1"/>
  <c r="I74" i="9" s="1"/>
  <c r="H26" i="9"/>
  <c r="N25" i="9"/>
  <c r="N40" i="9" s="1"/>
  <c r="M25" i="9"/>
  <c r="M40" i="9" s="1"/>
  <c r="L25" i="9"/>
  <c r="L40" i="9" s="1"/>
  <c r="K25" i="9"/>
  <c r="K40" i="9" s="1"/>
  <c r="J25" i="9"/>
  <c r="J40" i="9" s="1"/>
  <c r="I25" i="9"/>
  <c r="I40" i="9" s="1"/>
  <c r="H25" i="9"/>
  <c r="N24" i="9"/>
  <c r="N39" i="9" s="1"/>
  <c r="M24" i="9"/>
  <c r="M39" i="9" s="1"/>
  <c r="L24" i="9"/>
  <c r="L39" i="9" s="1"/>
  <c r="K24" i="9"/>
  <c r="K39" i="9" s="1"/>
  <c r="J24" i="9"/>
  <c r="J39" i="9" s="1"/>
  <c r="I24" i="9"/>
  <c r="I39" i="9" s="1"/>
  <c r="H24" i="9"/>
  <c r="N23" i="9"/>
  <c r="M23" i="9"/>
  <c r="L23" i="9"/>
  <c r="K23" i="9"/>
  <c r="J23" i="9"/>
  <c r="I23" i="9"/>
  <c r="H23" i="9"/>
  <c r="B18" i="9"/>
  <c r="G5" i="9"/>
  <c r="G13" i="9" s="1"/>
  <c r="G15" i="9" s="1"/>
  <c r="F5" i="9"/>
  <c r="F13" i="9" s="1"/>
  <c r="E5" i="9"/>
  <c r="E13" i="9" s="1"/>
  <c r="E15" i="9" s="1"/>
  <c r="D5" i="9"/>
  <c r="D13" i="9" s="1"/>
  <c r="D15" i="9" s="1"/>
  <c r="C5" i="9"/>
  <c r="G4" i="9"/>
  <c r="G12" i="9" s="1"/>
  <c r="F4" i="9"/>
  <c r="F12" i="9" s="1"/>
  <c r="E4" i="9"/>
  <c r="E12" i="9" s="1"/>
  <c r="D4" i="9"/>
  <c r="D12" i="9" s="1"/>
  <c r="C4" i="9"/>
  <c r="G3" i="9"/>
  <c r="F3" i="9"/>
  <c r="E3" i="9"/>
  <c r="D3" i="9"/>
  <c r="C3" i="9"/>
  <c r="G1" i="9"/>
  <c r="M617" i="3"/>
  <c r="L617" i="3"/>
  <c r="M616" i="3"/>
  <c r="L616" i="3"/>
  <c r="M615" i="3"/>
  <c r="L615" i="3"/>
  <c r="M614" i="3"/>
  <c r="L614" i="3"/>
  <c r="M613" i="3"/>
  <c r="L613" i="3"/>
  <c r="M612" i="3"/>
  <c r="L612" i="3"/>
  <c r="M611" i="3"/>
  <c r="L611" i="3"/>
  <c r="P610" i="3"/>
  <c r="O610" i="3"/>
  <c r="M610" i="3"/>
  <c r="L610" i="3"/>
  <c r="M609" i="3"/>
  <c r="M618" i="3" s="1"/>
  <c r="L609" i="3"/>
  <c r="L618" i="3" s="1"/>
  <c r="M603" i="3"/>
  <c r="L603" i="3"/>
  <c r="M602" i="3"/>
  <c r="L602" i="3"/>
  <c r="M601" i="3"/>
  <c r="L601" i="3"/>
  <c r="M600" i="3"/>
  <c r="L600" i="3"/>
  <c r="M599" i="3"/>
  <c r="L599" i="3"/>
  <c r="M598" i="3"/>
  <c r="L598" i="3"/>
  <c r="M597" i="3"/>
  <c r="L597" i="3"/>
  <c r="P596" i="3"/>
  <c r="O596" i="3"/>
  <c r="M596" i="3"/>
  <c r="L596" i="3"/>
  <c r="M595" i="3"/>
  <c r="M604" i="3" s="1"/>
  <c r="L595" i="3"/>
  <c r="L604" i="3" s="1"/>
  <c r="M589" i="3"/>
  <c r="L589" i="3"/>
  <c r="M588" i="3"/>
  <c r="L588" i="3"/>
  <c r="M587" i="3"/>
  <c r="L587" i="3"/>
  <c r="M586" i="3"/>
  <c r="L586" i="3"/>
  <c r="M585" i="3"/>
  <c r="L585" i="3"/>
  <c r="M584" i="3"/>
  <c r="L584" i="3"/>
  <c r="M583" i="3"/>
  <c r="L583" i="3"/>
  <c r="P582" i="3"/>
  <c r="O582" i="3"/>
  <c r="M582" i="3"/>
  <c r="L582" i="3"/>
  <c r="M581" i="3"/>
  <c r="M590" i="3" s="1"/>
  <c r="L581" i="3"/>
  <c r="L590" i="3" s="1"/>
  <c r="O3614" i="1"/>
  <c r="N3614" i="1"/>
  <c r="O3607" i="1"/>
  <c r="N3607" i="1"/>
  <c r="O3600" i="1"/>
  <c r="N3600" i="1"/>
  <c r="L3600" i="1"/>
  <c r="L3599" i="1"/>
  <c r="L3601" i="1" s="1"/>
  <c r="Y57" i="15" l="1"/>
  <c r="R58" i="3"/>
  <c r="S58" i="3"/>
  <c r="Z34" i="17"/>
  <c r="F7" i="2"/>
  <c r="L3614" i="1"/>
  <c r="L3613" i="1"/>
  <c r="L3615" i="1" s="1"/>
  <c r="L3607" i="1"/>
  <c r="L3606" i="1"/>
  <c r="L3608" i="1" s="1"/>
  <c r="C11" i="9"/>
  <c r="C6" i="9"/>
  <c r="O6" i="9" s="1"/>
  <c r="O3" i="9"/>
  <c r="D11" i="9"/>
  <c r="D14" i="9" s="1"/>
  <c r="D16" i="9" s="1"/>
  <c r="D6" i="9"/>
  <c r="E11" i="9"/>
  <c r="E14" i="9" s="1"/>
  <c r="E16" i="9" s="1"/>
  <c r="E6" i="9"/>
  <c r="F11" i="9"/>
  <c r="F14" i="9" s="1"/>
  <c r="F6" i="9"/>
  <c r="G11" i="9"/>
  <c r="G14" i="9" s="1"/>
  <c r="G16" i="9" s="1"/>
  <c r="G6" i="9"/>
  <c r="C12" i="9"/>
  <c r="O12" i="9" s="1"/>
  <c r="O4" i="9"/>
  <c r="C13" i="9"/>
  <c r="O5" i="9"/>
  <c r="F15" i="9"/>
  <c r="H13" i="9"/>
  <c r="H38" i="9"/>
  <c r="H28" i="9"/>
  <c r="O28" i="9" s="1"/>
  <c r="O23" i="9"/>
  <c r="P23" i="9" s="1"/>
  <c r="I38" i="9"/>
  <c r="I43" i="9" s="1"/>
  <c r="I28" i="9"/>
  <c r="J38" i="9"/>
  <c r="J43" i="9" s="1"/>
  <c r="J28" i="9"/>
  <c r="K38" i="9"/>
  <c r="K43" i="9" s="1"/>
  <c r="K28" i="9"/>
  <c r="L38" i="9"/>
  <c r="L43" i="9" s="1"/>
  <c r="L28" i="9"/>
  <c r="M38" i="9"/>
  <c r="M43" i="9" s="1"/>
  <c r="M28" i="9"/>
  <c r="N38" i="9"/>
  <c r="N43" i="9" s="1"/>
  <c r="N28" i="9"/>
  <c r="H39" i="9"/>
  <c r="O39" i="9" s="1"/>
  <c r="O24" i="9"/>
  <c r="P24" i="9" s="1"/>
  <c r="Q24" i="9" s="1"/>
  <c r="H40" i="9"/>
  <c r="O40" i="9" s="1"/>
  <c r="O25" i="9"/>
  <c r="P25" i="9" s="1"/>
  <c r="Q25" i="9" s="1"/>
  <c r="H41" i="9"/>
  <c r="O26" i="9"/>
  <c r="P26" i="9" s="1"/>
  <c r="Q26" i="9" s="1"/>
  <c r="H42" i="9"/>
  <c r="O27" i="9"/>
  <c r="P27" i="9" s="1"/>
  <c r="Q27" i="9" s="1"/>
  <c r="H62" i="9"/>
  <c r="H52" i="9"/>
  <c r="O52" i="9" s="1"/>
  <c r="P52" i="9" s="1"/>
  <c r="Q52" i="9" s="1"/>
  <c r="O47" i="9"/>
  <c r="P47" i="9" s="1"/>
  <c r="Q47" i="9" s="1"/>
  <c r="I62" i="9"/>
  <c r="I52" i="9"/>
  <c r="J62" i="9"/>
  <c r="J52" i="9"/>
  <c r="K62" i="9"/>
  <c r="K52" i="9"/>
  <c r="L62" i="9"/>
  <c r="L52" i="9"/>
  <c r="M62" i="9"/>
  <c r="M52" i="9"/>
  <c r="N62" i="9"/>
  <c r="N52" i="9"/>
  <c r="H63" i="9"/>
  <c r="O48" i="9"/>
  <c r="P48" i="9" s="1"/>
  <c r="Q48" i="9" s="1"/>
  <c r="I72" i="9"/>
  <c r="J72" i="9"/>
  <c r="K72" i="9"/>
  <c r="L72" i="9"/>
  <c r="M72" i="9"/>
  <c r="N72" i="9"/>
  <c r="H64" i="9"/>
  <c r="O49" i="9"/>
  <c r="P49" i="9" s="1"/>
  <c r="Q49" i="9" s="1"/>
  <c r="I73" i="9"/>
  <c r="J73" i="9"/>
  <c r="K73" i="9"/>
  <c r="L73" i="9"/>
  <c r="M73" i="9"/>
  <c r="N73" i="9"/>
  <c r="P65" i="9"/>
  <c r="P66" i="9"/>
  <c r="C11" i="10"/>
  <c r="C6" i="10"/>
  <c r="O6" i="10" s="1"/>
  <c r="O3" i="10"/>
  <c r="D11" i="10"/>
  <c r="D14" i="10" s="1"/>
  <c r="D16" i="10" s="1"/>
  <c r="D6" i="10"/>
  <c r="E11" i="10"/>
  <c r="E14" i="10" s="1"/>
  <c r="E16" i="10" s="1"/>
  <c r="E6" i="10"/>
  <c r="F11" i="10"/>
  <c r="F14" i="10" s="1"/>
  <c r="F6" i="10"/>
  <c r="G11" i="10"/>
  <c r="G14" i="10" s="1"/>
  <c r="G16" i="10" s="1"/>
  <c r="G6" i="10"/>
  <c r="C12" i="10"/>
  <c r="O12" i="10" s="1"/>
  <c r="O4" i="10"/>
  <c r="C13" i="10"/>
  <c r="O5" i="10"/>
  <c r="F15" i="10"/>
  <c r="H13" i="10"/>
  <c r="P62" i="10"/>
  <c r="P35" i="10"/>
  <c r="P63" i="10"/>
  <c r="P36" i="10"/>
  <c r="H50" i="10"/>
  <c r="H37" i="10"/>
  <c r="O37" i="10" s="1"/>
  <c r="O32" i="10"/>
  <c r="Q32" i="10" s="1"/>
  <c r="Q37" i="10" s="1"/>
  <c r="I50" i="10"/>
  <c r="I37" i="10"/>
  <c r="J50" i="10"/>
  <c r="J37" i="10"/>
  <c r="K50" i="10"/>
  <c r="K37" i="10"/>
  <c r="L50" i="10"/>
  <c r="L37" i="10"/>
  <c r="M50" i="10"/>
  <c r="M37" i="10"/>
  <c r="N50" i="10"/>
  <c r="N37" i="10"/>
  <c r="H51" i="10"/>
  <c r="O33" i="10"/>
  <c r="Q33" i="10" s="1"/>
  <c r="H52" i="10"/>
  <c r="O34" i="10"/>
  <c r="Q34" i="10" s="1"/>
  <c r="H77" i="10"/>
  <c r="H64" i="10"/>
  <c r="O59" i="10"/>
  <c r="Q59" i="10" s="1"/>
  <c r="Q64" i="10" s="1"/>
  <c r="I77" i="10"/>
  <c r="I82" i="10" s="1"/>
  <c r="I64" i="10"/>
  <c r="I98" i="10" s="1"/>
  <c r="J77" i="10"/>
  <c r="J82" i="10" s="1"/>
  <c r="J64" i="10"/>
  <c r="J98" i="10" s="1"/>
  <c r="K77" i="10"/>
  <c r="K82" i="10" s="1"/>
  <c r="K64" i="10"/>
  <c r="K98" i="10" s="1"/>
  <c r="L77" i="10"/>
  <c r="L82" i="10" s="1"/>
  <c r="L64" i="10"/>
  <c r="L98" i="10" s="1"/>
  <c r="M77" i="10"/>
  <c r="M82" i="10" s="1"/>
  <c r="M64" i="10"/>
  <c r="M98" i="10" s="1"/>
  <c r="N77" i="10"/>
  <c r="N82" i="10" s="1"/>
  <c r="N64" i="10"/>
  <c r="N98" i="10" s="1"/>
  <c r="H78" i="10"/>
  <c r="O78" i="10" s="1"/>
  <c r="O60" i="10"/>
  <c r="Q60" i="10" s="1"/>
  <c r="H79" i="10"/>
  <c r="O79" i="10" s="1"/>
  <c r="O61" i="10"/>
  <c r="Q61" i="10" s="1"/>
  <c r="H80" i="10"/>
  <c r="O62" i="10"/>
  <c r="Q62" i="10" s="1"/>
  <c r="H81" i="10"/>
  <c r="O63" i="10"/>
  <c r="Q63" i="10" s="1"/>
  <c r="C11" i="11"/>
  <c r="C6" i="11"/>
  <c r="O6" i="11" s="1"/>
  <c r="O3" i="11"/>
  <c r="D11" i="11"/>
  <c r="D14" i="11" s="1"/>
  <c r="D16" i="11" s="1"/>
  <c r="D6" i="11"/>
  <c r="E11" i="11"/>
  <c r="E14" i="11" s="1"/>
  <c r="E16" i="11" s="1"/>
  <c r="E6" i="11"/>
  <c r="F11" i="11"/>
  <c r="F14" i="11" s="1"/>
  <c r="F6" i="11"/>
  <c r="G11" i="11"/>
  <c r="G14" i="11" s="1"/>
  <c r="G16" i="11" s="1"/>
  <c r="G6" i="11"/>
  <c r="C12" i="11"/>
  <c r="O12" i="11" s="1"/>
  <c r="O4" i="11"/>
  <c r="C13" i="11"/>
  <c r="O5" i="11"/>
  <c r="F15" i="11"/>
  <c r="H13" i="11"/>
  <c r="C11" i="12"/>
  <c r="C6" i="12"/>
  <c r="O6" i="12" s="1"/>
  <c r="O3" i="12"/>
  <c r="D11" i="12"/>
  <c r="D14" i="12" s="1"/>
  <c r="D16" i="12" s="1"/>
  <c r="D6" i="12"/>
  <c r="E11" i="12"/>
  <c r="E14" i="12" s="1"/>
  <c r="E16" i="12" s="1"/>
  <c r="E6" i="12"/>
  <c r="C12" i="12"/>
  <c r="O4" i="12"/>
  <c r="C13" i="12"/>
  <c r="O5" i="12"/>
  <c r="C34" i="12"/>
  <c r="O23" i="12"/>
  <c r="C11" i="13"/>
  <c r="C6" i="13"/>
  <c r="O6" i="13" s="1"/>
  <c r="O3" i="13"/>
  <c r="D11" i="13"/>
  <c r="D14" i="13" s="1"/>
  <c r="D16" i="13" s="1"/>
  <c r="D6" i="13"/>
  <c r="E11" i="13"/>
  <c r="E14" i="13" s="1"/>
  <c r="E16" i="13" s="1"/>
  <c r="E6" i="13"/>
  <c r="C12" i="13"/>
  <c r="O4" i="13"/>
  <c r="C13" i="13"/>
  <c r="O5" i="13"/>
  <c r="C34" i="13"/>
  <c r="O23" i="13"/>
  <c r="C10" i="14"/>
  <c r="O5" i="14"/>
  <c r="C21" i="14"/>
  <c r="O19" i="14"/>
  <c r="C29" i="14"/>
  <c r="O28" i="14"/>
  <c r="D41" i="14" s="1"/>
  <c r="C32" i="14"/>
  <c r="O31" i="14"/>
  <c r="D44" i="14"/>
  <c r="F8" i="2" l="1"/>
  <c r="C34" i="14"/>
  <c r="D34" i="14" s="1"/>
  <c r="E34" i="14" s="1"/>
  <c r="F34" i="14" s="1"/>
  <c r="G34" i="14" s="1"/>
  <c r="H34" i="14" s="1"/>
  <c r="I34" i="14" s="1"/>
  <c r="J34" i="14" s="1"/>
  <c r="K34" i="14" s="1"/>
  <c r="L34" i="14" s="1"/>
  <c r="M34" i="14" s="1"/>
  <c r="N34" i="14" s="1"/>
  <c r="O34" i="14" s="1"/>
  <c r="O21" i="14"/>
  <c r="C42" i="14" s="1"/>
  <c r="C43" i="14" s="1"/>
  <c r="C22" i="14"/>
  <c r="O10" i="14"/>
  <c r="C38" i="13"/>
  <c r="O34" i="13"/>
  <c r="O38" i="13" s="1"/>
  <c r="C15" i="13"/>
  <c r="O15" i="13" s="1"/>
  <c r="O13" i="13"/>
  <c r="F13" i="13"/>
  <c r="O12" i="13"/>
  <c r="F12" i="13"/>
  <c r="G12" i="13" s="1"/>
  <c r="H12" i="13" s="1"/>
  <c r="I12" i="13" s="1"/>
  <c r="J12" i="13" s="1"/>
  <c r="K12" i="13" s="1"/>
  <c r="L12" i="13" s="1"/>
  <c r="M12" i="13" s="1"/>
  <c r="N12" i="13" s="1"/>
  <c r="C14" i="13"/>
  <c r="O11" i="13"/>
  <c r="F11" i="13"/>
  <c r="C38" i="12"/>
  <c r="O34" i="12"/>
  <c r="O38" i="12" s="1"/>
  <c r="C15" i="12"/>
  <c r="O15" i="12" s="1"/>
  <c r="O13" i="12"/>
  <c r="F13" i="12"/>
  <c r="O12" i="12"/>
  <c r="F12" i="12"/>
  <c r="G12" i="12" s="1"/>
  <c r="H12" i="12" s="1"/>
  <c r="I12" i="12" s="1"/>
  <c r="J12" i="12" s="1"/>
  <c r="K12" i="12" s="1"/>
  <c r="L12" i="12" s="1"/>
  <c r="M12" i="12" s="1"/>
  <c r="N12" i="12" s="1"/>
  <c r="C14" i="12"/>
  <c r="O11" i="12"/>
  <c r="F11" i="12"/>
  <c r="H15" i="11"/>
  <c r="I13" i="11"/>
  <c r="C15" i="11"/>
  <c r="O15" i="11" s="1"/>
  <c r="O13" i="11"/>
  <c r="F16" i="11"/>
  <c r="C14" i="11"/>
  <c r="O11" i="11"/>
  <c r="H11" i="11"/>
  <c r="H91" i="10"/>
  <c r="O91" i="10" s="1"/>
  <c r="P91" i="10" s="1"/>
  <c r="O81" i="10"/>
  <c r="P81" i="10" s="1"/>
  <c r="H90" i="10"/>
  <c r="O90" i="10" s="1"/>
  <c r="P90" i="10" s="1"/>
  <c r="O80" i="10"/>
  <c r="P80" i="10" s="1"/>
  <c r="O84" i="10"/>
  <c r="P79" i="10"/>
  <c r="P78" i="10"/>
  <c r="H98" i="10"/>
  <c r="O98" i="10" s="1"/>
  <c r="O64" i="10"/>
  <c r="H82" i="10"/>
  <c r="O82" i="10" s="1"/>
  <c r="O77" i="10"/>
  <c r="P77" i="10" s="1"/>
  <c r="P82" i="10" s="1"/>
  <c r="H89" i="10"/>
  <c r="O89" i="10" s="1"/>
  <c r="P89" i="10" s="1"/>
  <c r="O52" i="10"/>
  <c r="P52" i="10" s="1"/>
  <c r="H88" i="10"/>
  <c r="O88" i="10" s="1"/>
  <c r="P88" i="10" s="1"/>
  <c r="O51" i="10"/>
  <c r="P51" i="10" s="1"/>
  <c r="N87" i="10"/>
  <c r="N92" i="10" s="1"/>
  <c r="N55" i="10"/>
  <c r="M87" i="10"/>
  <c r="M92" i="10" s="1"/>
  <c r="M55" i="10"/>
  <c r="L87" i="10"/>
  <c r="L92" i="10" s="1"/>
  <c r="L55" i="10"/>
  <c r="K87" i="10"/>
  <c r="K92" i="10" s="1"/>
  <c r="K55" i="10"/>
  <c r="J87" i="10"/>
  <c r="J92" i="10" s="1"/>
  <c r="J55" i="10"/>
  <c r="I87" i="10"/>
  <c r="I92" i="10" s="1"/>
  <c r="I55" i="10"/>
  <c r="H87" i="10"/>
  <c r="H55" i="10"/>
  <c r="O55" i="10" s="1"/>
  <c r="O50" i="10"/>
  <c r="P50" i="10" s="1"/>
  <c r="P37" i="10"/>
  <c r="P64" i="10"/>
  <c r="H15" i="10"/>
  <c r="I13" i="10"/>
  <c r="C15" i="10"/>
  <c r="O15" i="10" s="1"/>
  <c r="O13" i="10"/>
  <c r="F16" i="10"/>
  <c r="C14" i="10"/>
  <c r="O11" i="10"/>
  <c r="H11" i="10"/>
  <c r="H73" i="9"/>
  <c r="O73" i="9" s="1"/>
  <c r="P73" i="9" s="1"/>
  <c r="O64" i="9"/>
  <c r="P64" i="9" s="1"/>
  <c r="H72" i="9"/>
  <c r="O72" i="9" s="1"/>
  <c r="P72" i="9" s="1"/>
  <c r="O63" i="9"/>
  <c r="P63" i="9" s="1"/>
  <c r="N71" i="9"/>
  <c r="N76" i="9" s="1"/>
  <c r="N80" i="9" s="1"/>
  <c r="N67" i="9"/>
  <c r="M71" i="9"/>
  <c r="M76" i="9" s="1"/>
  <c r="M80" i="9" s="1"/>
  <c r="M67" i="9"/>
  <c r="L71" i="9"/>
  <c r="L76" i="9" s="1"/>
  <c r="L80" i="9" s="1"/>
  <c r="L67" i="9"/>
  <c r="K71" i="9"/>
  <c r="K76" i="9" s="1"/>
  <c r="K80" i="9" s="1"/>
  <c r="K67" i="9"/>
  <c r="J71" i="9"/>
  <c r="J76" i="9" s="1"/>
  <c r="J80" i="9" s="1"/>
  <c r="J67" i="9"/>
  <c r="I71" i="9"/>
  <c r="I76" i="9" s="1"/>
  <c r="I80" i="9" s="1"/>
  <c r="I67" i="9"/>
  <c r="H71" i="9"/>
  <c r="H67" i="9"/>
  <c r="O67" i="9" s="1"/>
  <c r="P67" i="9" s="1"/>
  <c r="O62" i="9"/>
  <c r="P62" i="9" s="1"/>
  <c r="H75" i="9"/>
  <c r="O75" i="9" s="1"/>
  <c r="P75" i="9" s="1"/>
  <c r="O42" i="9"/>
  <c r="P42" i="9" s="1"/>
  <c r="H74" i="9"/>
  <c r="O74" i="9" s="1"/>
  <c r="P74" i="9" s="1"/>
  <c r="O41" i="9"/>
  <c r="P41" i="9" s="1"/>
  <c r="P40" i="9"/>
  <c r="P39" i="9"/>
  <c r="P28" i="9"/>
  <c r="Q28" i="9" s="1"/>
  <c r="Q23" i="9"/>
  <c r="H43" i="9"/>
  <c r="O43" i="9" s="1"/>
  <c r="P43" i="9" s="1"/>
  <c r="O38" i="9"/>
  <c r="P38" i="9" s="1"/>
  <c r="H15" i="9"/>
  <c r="I13" i="9"/>
  <c r="C15" i="9"/>
  <c r="O15" i="9" s="1"/>
  <c r="O13" i="9"/>
  <c r="F16" i="9"/>
  <c r="C14" i="9"/>
  <c r="O11" i="9"/>
  <c r="H11" i="9"/>
  <c r="F9" i="2" l="1"/>
  <c r="H14" i="9"/>
  <c r="H16" i="9" s="1"/>
  <c r="I11" i="9"/>
  <c r="C16" i="9"/>
  <c r="O14" i="9"/>
  <c r="I15" i="9"/>
  <c r="J13" i="9"/>
  <c r="H76" i="9"/>
  <c r="O71" i="9"/>
  <c r="P71" i="9" s="1"/>
  <c r="H14" i="10"/>
  <c r="H16" i="10" s="1"/>
  <c r="H97" i="10" s="1"/>
  <c r="O97" i="10" s="1"/>
  <c r="I11" i="10"/>
  <c r="C16" i="10"/>
  <c r="O14" i="10"/>
  <c r="I15" i="10"/>
  <c r="J13" i="10"/>
  <c r="H92" i="10"/>
  <c r="O92" i="10" s="1"/>
  <c r="P92" i="10" s="1"/>
  <c r="O87" i="10"/>
  <c r="P87" i="10" s="1"/>
  <c r="H14" i="11"/>
  <c r="H16" i="11" s="1"/>
  <c r="I11" i="11"/>
  <c r="C16" i="11"/>
  <c r="O14" i="11"/>
  <c r="I15" i="11"/>
  <c r="J13" i="11"/>
  <c r="F14" i="12"/>
  <c r="G11" i="12"/>
  <c r="C16" i="12"/>
  <c r="O14" i="12"/>
  <c r="F15" i="12"/>
  <c r="G13" i="12"/>
  <c r="F14" i="13"/>
  <c r="G11" i="13"/>
  <c r="C16" i="13"/>
  <c r="O14" i="13"/>
  <c r="F15" i="13"/>
  <c r="G13" i="13"/>
  <c r="C23" i="14"/>
  <c r="O22" i="14"/>
  <c r="C35" i="14"/>
  <c r="D35" i="14" s="1"/>
  <c r="E35" i="14" s="1"/>
  <c r="F35" i="14" s="1"/>
  <c r="G35" i="14" s="1"/>
  <c r="H35" i="14" s="1"/>
  <c r="I35" i="14" s="1"/>
  <c r="J35" i="14" s="1"/>
  <c r="K35" i="14" s="1"/>
  <c r="L35" i="14" s="1"/>
  <c r="M35" i="14" s="1"/>
  <c r="N35" i="14" s="1"/>
  <c r="O35" i="14" s="1"/>
  <c r="F10" i="2" l="1"/>
  <c r="D42" i="14"/>
  <c r="D43" i="14" s="1"/>
  <c r="D45" i="14" s="1"/>
  <c r="O23" i="14"/>
  <c r="G15" i="13"/>
  <c r="H13" i="13"/>
  <c r="O16" i="13"/>
  <c r="C36" i="13"/>
  <c r="D36" i="13" s="1"/>
  <c r="E36" i="13" s="1"/>
  <c r="C18" i="13"/>
  <c r="D18" i="13" s="1"/>
  <c r="E18" i="13" s="1"/>
  <c r="G14" i="13"/>
  <c r="G16" i="13" s="1"/>
  <c r="H11" i="13"/>
  <c r="F16" i="13"/>
  <c r="G15" i="12"/>
  <c r="H13" i="12"/>
  <c r="O16" i="12"/>
  <c r="C36" i="12"/>
  <c r="D36" i="12" s="1"/>
  <c r="E36" i="12" s="1"/>
  <c r="C18" i="12"/>
  <c r="D18" i="12" s="1"/>
  <c r="E18" i="12" s="1"/>
  <c r="G14" i="12"/>
  <c r="G16" i="12" s="1"/>
  <c r="H11" i="12"/>
  <c r="F16" i="12"/>
  <c r="J15" i="11"/>
  <c r="K13" i="11"/>
  <c r="O16" i="11"/>
  <c r="C18" i="11"/>
  <c r="D18" i="11" s="1"/>
  <c r="E18" i="11" s="1"/>
  <c r="F18" i="11" s="1"/>
  <c r="G18" i="11" s="1"/>
  <c r="H18" i="11" s="1"/>
  <c r="I14" i="11"/>
  <c r="I16" i="11" s="1"/>
  <c r="J11" i="11"/>
  <c r="J15" i="10"/>
  <c r="K13" i="10"/>
  <c r="O16" i="10"/>
  <c r="C18" i="10"/>
  <c r="D18" i="10" s="1"/>
  <c r="E18" i="10" s="1"/>
  <c r="F18" i="10" s="1"/>
  <c r="G18" i="10" s="1"/>
  <c r="I14" i="10"/>
  <c r="I16" i="10" s="1"/>
  <c r="I97" i="10" s="1"/>
  <c r="J11" i="10"/>
  <c r="O76" i="9"/>
  <c r="P76" i="9" s="1"/>
  <c r="H80" i="9"/>
  <c r="J15" i="9"/>
  <c r="K13" i="9"/>
  <c r="O16" i="9"/>
  <c r="C18" i="9"/>
  <c r="D18" i="9" s="1"/>
  <c r="E18" i="9" s="1"/>
  <c r="F18" i="9" s="1"/>
  <c r="G18" i="9" s="1"/>
  <c r="I14" i="9"/>
  <c r="I16" i="9" s="1"/>
  <c r="J11" i="9"/>
  <c r="F11" i="2" l="1"/>
  <c r="J14" i="9"/>
  <c r="J16" i="9" s="1"/>
  <c r="K11" i="9"/>
  <c r="H82" i="9"/>
  <c r="I82" i="9" s="1"/>
  <c r="J82" i="9" s="1"/>
  <c r="H18" i="9"/>
  <c r="I18" i="9" s="1"/>
  <c r="J18" i="9" s="1"/>
  <c r="K15" i="9"/>
  <c r="L13" i="9"/>
  <c r="J14" i="10"/>
  <c r="J16" i="10" s="1"/>
  <c r="J97" i="10" s="1"/>
  <c r="K11" i="10"/>
  <c r="G97" i="10"/>
  <c r="H99" i="10" s="1"/>
  <c r="I99" i="10" s="1"/>
  <c r="J99" i="10" s="1"/>
  <c r="H94" i="10"/>
  <c r="I94" i="10" s="1"/>
  <c r="J94" i="10" s="1"/>
  <c r="H18" i="10"/>
  <c r="I18" i="10" s="1"/>
  <c r="J18" i="10" s="1"/>
  <c r="K15" i="10"/>
  <c r="L13" i="10"/>
  <c r="J14" i="11"/>
  <c r="J16" i="11" s="1"/>
  <c r="K11" i="11"/>
  <c r="I18" i="11"/>
  <c r="J18" i="11" s="1"/>
  <c r="K15" i="11"/>
  <c r="L13" i="11"/>
  <c r="H14" i="12"/>
  <c r="I11" i="12"/>
  <c r="F18" i="12"/>
  <c r="G18" i="12" s="1"/>
  <c r="F36" i="12"/>
  <c r="G36" i="12" s="1"/>
  <c r="H15" i="12"/>
  <c r="I13" i="12"/>
  <c r="H14" i="13"/>
  <c r="I11" i="13"/>
  <c r="F18" i="13"/>
  <c r="G18" i="13" s="1"/>
  <c r="F36" i="13"/>
  <c r="G36" i="13" s="1"/>
  <c r="H15" i="13"/>
  <c r="I13" i="13"/>
  <c r="F12" i="2" l="1"/>
  <c r="I15" i="13"/>
  <c r="J13" i="13"/>
  <c r="I14" i="13"/>
  <c r="I16" i="13" s="1"/>
  <c r="J11" i="13"/>
  <c r="H16" i="13"/>
  <c r="I15" i="12"/>
  <c r="J13" i="12"/>
  <c r="I14" i="12"/>
  <c r="I16" i="12" s="1"/>
  <c r="J11" i="12"/>
  <c r="H16" i="12"/>
  <c r="L15" i="11"/>
  <c r="M13" i="11"/>
  <c r="K14" i="11"/>
  <c r="K16" i="11" s="1"/>
  <c r="K18" i="11" s="1"/>
  <c r="L11" i="11"/>
  <c r="L15" i="10"/>
  <c r="M13" i="10"/>
  <c r="K14" i="10"/>
  <c r="K16" i="10" s="1"/>
  <c r="L11" i="10"/>
  <c r="L15" i="9"/>
  <c r="M13" i="9"/>
  <c r="K14" i="9"/>
  <c r="K16" i="9" s="1"/>
  <c r="L11" i="9"/>
  <c r="F13" i="2" l="1"/>
  <c r="L14" i="9"/>
  <c r="L16" i="9" s="1"/>
  <c r="M11" i="9"/>
  <c r="K18" i="9"/>
  <c r="L18" i="9" s="1"/>
  <c r="K82" i="9"/>
  <c r="L82" i="9" s="1"/>
  <c r="M15" i="9"/>
  <c r="N13" i="9"/>
  <c r="N15" i="9" s="1"/>
  <c r="L14" i="10"/>
  <c r="L16" i="10" s="1"/>
  <c r="L97" i="10" s="1"/>
  <c r="M11" i="10"/>
  <c r="K97" i="10"/>
  <c r="K99" i="10" s="1"/>
  <c r="L99" i="10" s="1"/>
  <c r="K18" i="10"/>
  <c r="L18" i="10" s="1"/>
  <c r="K94" i="10"/>
  <c r="L94" i="10" s="1"/>
  <c r="M15" i="10"/>
  <c r="N13" i="10"/>
  <c r="N15" i="10" s="1"/>
  <c r="L14" i="11"/>
  <c r="L16" i="11" s="1"/>
  <c r="M11" i="11"/>
  <c r="L18" i="11"/>
  <c r="M15" i="11"/>
  <c r="N13" i="11"/>
  <c r="N15" i="11" s="1"/>
  <c r="H36" i="12"/>
  <c r="I36" i="12" s="1"/>
  <c r="H18" i="12"/>
  <c r="I18" i="12" s="1"/>
  <c r="J14" i="12"/>
  <c r="K11" i="12"/>
  <c r="J15" i="12"/>
  <c r="K13" i="12"/>
  <c r="H36" i="13"/>
  <c r="I36" i="13" s="1"/>
  <c r="H18" i="13"/>
  <c r="I18" i="13" s="1"/>
  <c r="J14" i="13"/>
  <c r="K11" i="13"/>
  <c r="J15" i="13"/>
  <c r="K13" i="13"/>
  <c r="F14" i="2" l="1"/>
  <c r="K15" i="13"/>
  <c r="L13" i="13"/>
  <c r="K14" i="13"/>
  <c r="K16" i="13" s="1"/>
  <c r="L11" i="13"/>
  <c r="J16" i="13"/>
  <c r="J18" i="13"/>
  <c r="K18" i="13" s="1"/>
  <c r="J36" i="13"/>
  <c r="K36" i="13" s="1"/>
  <c r="K15" i="12"/>
  <c r="L13" i="12"/>
  <c r="K14" i="12"/>
  <c r="K16" i="12" s="1"/>
  <c r="L11" i="12"/>
  <c r="J16" i="12"/>
  <c r="J18" i="12"/>
  <c r="K18" i="12" s="1"/>
  <c r="J36" i="12"/>
  <c r="K36" i="12" s="1"/>
  <c r="M14" i="11"/>
  <c r="M16" i="11" s="1"/>
  <c r="M18" i="11" s="1"/>
  <c r="N11" i="11"/>
  <c r="N14" i="11" s="1"/>
  <c r="N16" i="11" s="1"/>
  <c r="M14" i="10"/>
  <c r="M16" i="10" s="1"/>
  <c r="N11" i="10"/>
  <c r="N14" i="10" s="1"/>
  <c r="N16" i="10" s="1"/>
  <c r="N97" i="10" s="1"/>
  <c r="M14" i="9"/>
  <c r="M16" i="9" s="1"/>
  <c r="N11" i="9"/>
  <c r="N14" i="9" s="1"/>
  <c r="N16" i="9" s="1"/>
  <c r="F15" i="2" l="1"/>
  <c r="M82" i="9"/>
  <c r="N82" i="9" s="1"/>
  <c r="O82" i="9" s="1"/>
  <c r="M18" i="9"/>
  <c r="N18" i="9" s="1"/>
  <c r="O18" i="9" s="1"/>
  <c r="M97" i="10"/>
  <c r="M99" i="10" s="1"/>
  <c r="N99" i="10" s="1"/>
  <c r="O99" i="10" s="1"/>
  <c r="M94" i="10"/>
  <c r="N94" i="10" s="1"/>
  <c r="O94" i="10" s="1"/>
  <c r="M18" i="10"/>
  <c r="N18" i="10" s="1"/>
  <c r="O18" i="10" s="1"/>
  <c r="N18" i="11"/>
  <c r="O18" i="11" s="1"/>
  <c r="L14" i="12"/>
  <c r="M11" i="12"/>
  <c r="L15" i="12"/>
  <c r="M13" i="12"/>
  <c r="L14" i="13"/>
  <c r="M11" i="13"/>
  <c r="L15" i="13"/>
  <c r="M13" i="13"/>
  <c r="F16" i="2" l="1"/>
  <c r="M15" i="13"/>
  <c r="N13" i="13"/>
  <c r="N15" i="13" s="1"/>
  <c r="M14" i="13"/>
  <c r="M16" i="13" s="1"/>
  <c r="N11" i="13"/>
  <c r="N14" i="13" s="1"/>
  <c r="N16" i="13" s="1"/>
  <c r="L16" i="13"/>
  <c r="M15" i="12"/>
  <c r="N13" i="12"/>
  <c r="N15" i="12" s="1"/>
  <c r="M14" i="12"/>
  <c r="M16" i="12" s="1"/>
  <c r="N11" i="12"/>
  <c r="N14" i="12" s="1"/>
  <c r="N16" i="12" s="1"/>
  <c r="L16" i="12"/>
  <c r="F17" i="2" l="1"/>
  <c r="L36" i="12"/>
  <c r="M36" i="12" s="1"/>
  <c r="N36" i="12" s="1"/>
  <c r="O36" i="12" s="1"/>
  <c r="L18" i="12"/>
  <c r="M18" i="12" s="1"/>
  <c r="N18" i="12" s="1"/>
  <c r="O18" i="12" s="1"/>
  <c r="L36" i="13"/>
  <c r="M36" i="13" s="1"/>
  <c r="N36" i="13" s="1"/>
  <c r="O36" i="13" s="1"/>
  <c r="L18" i="13"/>
  <c r="M18" i="13" s="1"/>
  <c r="N18" i="13" s="1"/>
  <c r="O18" i="13" s="1"/>
  <c r="F18" i="2" l="1"/>
  <c r="U406" i="3"/>
  <c r="V406" i="3" l="1"/>
  <c r="W406" i="3"/>
  <c r="X406" i="3"/>
  <c r="V129" i="3"/>
  <c r="W129" i="3"/>
  <c r="Z129" i="3" s="1"/>
  <c r="X129" i="3"/>
  <c r="Y129" i="3" s="1"/>
  <c r="F19" i="2"/>
  <c r="X440" i="3" l="1"/>
  <c r="W440" i="3"/>
  <c r="V440" i="3"/>
  <c r="Y406" i="3"/>
  <c r="Y440" i="3"/>
  <c r="Z406" i="3"/>
  <c r="Z440" i="3"/>
  <c r="O129" i="3"/>
  <c r="P129" i="3"/>
  <c r="Q129" i="3"/>
  <c r="Z57" i="15"/>
  <c r="R129" i="3" l="1"/>
  <c r="Q440" i="3"/>
  <c r="R440" i="3" s="1"/>
  <c r="S129" i="3"/>
  <c r="P440" i="3"/>
  <c r="S440" i="3" s="1"/>
</calcChain>
</file>

<file path=xl/sharedStrings.xml><?xml version="1.0" encoding="utf-8"?>
<sst xmlns="http://schemas.openxmlformats.org/spreadsheetml/2006/main" count="25775" uniqueCount="4202">
  <si>
    <t xml:space="preserve">Nesta Nota 01, disponibilizamos as funções e as subfunções selecionadas do orçamento municipal de SP para a elaboração dos orçamentos temáticos. Também trazemos os Eixos/Áreas, os respectivos Objetivos de Desenvolvimento Sustentável e cada grupo de função. Ainda, para facilitar, listamos as siglas e as nomenclaturas dos órgãos ou dos fundos municipais.  </t>
  </si>
  <si>
    <t>Eixos/Áreas e Objetivos de Desenvolvimento Sustentável - ODS relacionados</t>
  </si>
  <si>
    <t>Educação de Qualidade: ODS 4 - educação de qualidade.</t>
  </si>
  <si>
    <t>Funções: 12/13 e 27.</t>
  </si>
  <si>
    <t>Promoção de Vidas Saúdaveis: ODS 2 -  fome zero e agricultura sustentável; ODS 3 - saúde e bem-estar; ODS 6 - água potável e saneamento.</t>
  </si>
  <si>
    <t>Funções: 10/15/16/17 e 18.</t>
  </si>
  <si>
    <t xml:space="preserve">Proteção em Situações de Risco: ODS 5 - igualdade de gênero; ODS 8 - trabalho decente e crescimento econômico; ODS 10 - redução das desigualdades; ODS 11 - cidades e comunidades sustentáveis; ODS 16 - paz, justiça e instituições eficazes.   </t>
  </si>
  <si>
    <t>Funções: 08 e 14.</t>
  </si>
  <si>
    <t>Adicionados ODS 1 - erradicação da pobreza -, 13 - ação contra a mudança global do clima, 15 - proteger, recuperar e promover o uso sustentável dos ecossistemas terrestres, gerir de forma sustentável as florestas, combater a desertificação, deter e reverter a degradação da terra e deter a perda de biodiversidade -  e 17 - parcerias e meios de implementação. Além disso, foram complementados os ODS´s originalmente previstos de cada função, identificados com *.</t>
  </si>
  <si>
    <t xml:space="preserve">EIXO - PROTEÇÃO EM SITUAÇÕES DE RISCO  ODS: 1, 2, 3, 4 , 5, 8, 10, 11  e 16 </t>
  </si>
  <si>
    <t>FUNÇÃO</t>
  </si>
  <si>
    <t>SUBFUNÇÃO</t>
  </si>
  <si>
    <t>8 - Assistência Social</t>
  </si>
  <si>
    <t>243 - Assistência à Criança e ao Adolescente</t>
  </si>
  <si>
    <t>14 - Direitos da Cidadania</t>
  </si>
  <si>
    <t>242 - Assistência ao Portador de Deficiência (****)</t>
  </si>
  <si>
    <t>244 - Assistência Comunitária</t>
  </si>
  <si>
    <t>422 - Direitos Individuais, Coletivos e Difusos</t>
  </si>
  <si>
    <t>122 - Administração Geral</t>
  </si>
  <si>
    <t>122 - Administração Geral (**)</t>
  </si>
  <si>
    <t>126 - Tecnologia da Informação</t>
  </si>
  <si>
    <t>128 - Formação de Recursos Humanos</t>
  </si>
  <si>
    <t>EIXO - PROMOÇÃO DE VIDAS SAUDÁVEIS ODS: 2,3,6, 11 e 13</t>
  </si>
  <si>
    <t>10 - Saúde</t>
  </si>
  <si>
    <t>301 - Atenção Básica</t>
  </si>
  <si>
    <t>15 - Urbanismo (*)</t>
  </si>
  <si>
    <t>451 - Infra-Estrutura Urbana</t>
  </si>
  <si>
    <t>302 - Assistência Hospitalar e Ambulatorial</t>
  </si>
  <si>
    <t>452 - Serviços Urbanos</t>
  </si>
  <si>
    <t>303 - Suporte Profilático e Terapêutico</t>
  </si>
  <si>
    <t>16 - Habitação</t>
  </si>
  <si>
    <t>304 - Vigilância Sanitária</t>
  </si>
  <si>
    <t>482 - Habitação Urbana</t>
  </si>
  <si>
    <t>242 - Assistência ao Portador de Deficiência</t>
  </si>
  <si>
    <t>17 - Saneamento</t>
  </si>
  <si>
    <t>512 - Saneamento Básico Urbano</t>
  </si>
  <si>
    <t>18 - Gestão Ambiental (*)</t>
  </si>
  <si>
    <t>541 - Preservação e Conservação Ambiental</t>
  </si>
  <si>
    <t>131 - Comunicação Social</t>
  </si>
  <si>
    <t>EIXO - EDUCAÇÃO DE QUALIDADE ODS: 4 e 11</t>
  </si>
  <si>
    <t>12- Educação</t>
  </si>
  <si>
    <t>361 - Ensino Fundamental</t>
  </si>
  <si>
    <t>13 - Cultura</t>
  </si>
  <si>
    <t>392 - Difusão Cultural</t>
  </si>
  <si>
    <t>362 - Ensino Médio</t>
  </si>
  <si>
    <t>695 - Turismo (***)</t>
  </si>
  <si>
    <t>363 - Ensino Profissional</t>
  </si>
  <si>
    <t>27 - Desporto e Lazer</t>
  </si>
  <si>
    <t>812 - Desporto Comunitário</t>
  </si>
  <si>
    <t>365 - Educação Infantil</t>
  </si>
  <si>
    <t>813 - Lazer</t>
  </si>
  <si>
    <t>366 - Educação de Jovens e Adultos</t>
  </si>
  <si>
    <t>367 - Educação Especial</t>
  </si>
  <si>
    <t>368 - Educação Básica</t>
  </si>
  <si>
    <t>306 - Alimentação e Nutrição</t>
  </si>
  <si>
    <t>EIXO - TRANSVERSAL PRIMEIRA INFÃNCIA ODS: 1 ,2 ,3 ,4 e 10</t>
  </si>
  <si>
    <t>04 - Administração (*)</t>
  </si>
  <si>
    <t>(*) Novas funções no OCA e OPI 2019.</t>
  </si>
  <si>
    <t>(**) Incluída apenas para SMDHC e devido às unidades envolvidas na gestão dos Conselhos Tutelares e à Ouvidoria e Núcleos de Direitos Humanas, esta última unicamente no OCA.</t>
  </si>
  <si>
    <t>(***) Incluída pela realização de eventos municipais</t>
  </si>
  <si>
    <t>(****) Em congruência com o Estatuto da Pessoa com Deficiência, Lei nº 13.146, de 6 de julho de 2015, não se utiliza mais a terminologia “portador de diploma” e sim a o termo " pessoa com deficiência".</t>
  </si>
  <si>
    <t xml:space="preserve">Siglas </t>
  </si>
  <si>
    <t>Nomenclatura</t>
  </si>
  <si>
    <t>AHM</t>
  </si>
  <si>
    <t>Autarquia Hospitalar Municipal</t>
  </si>
  <si>
    <t>AMLURB</t>
  </si>
  <si>
    <t>Autoridade Municipal de Limpeza Urbana</t>
  </si>
  <si>
    <t>CMDCA</t>
  </si>
  <si>
    <t>Conselho Municipal dos Direitos da Criança e do Adolescente</t>
  </si>
  <si>
    <t>COHAB</t>
  </si>
  <si>
    <t>Companhia Metropolitana de Habitação de São Paulo</t>
  </si>
  <si>
    <t xml:space="preserve">EGM </t>
  </si>
  <si>
    <t>Engargos Gerais do Município</t>
  </si>
  <si>
    <t>FEPAC</t>
  </si>
  <si>
    <t>Fundo Especial de Promoção de Atividades Culturais</t>
  </si>
  <si>
    <t>FMAS</t>
  </si>
  <si>
    <t>Fundo Municipal de Assistência Social</t>
  </si>
  <si>
    <t>FMD</t>
  </si>
  <si>
    <t>Fundo Municipal de Desenvolvimento Social</t>
  </si>
  <si>
    <t>FMDC</t>
  </si>
  <si>
    <t>Fundo Municipal de Defesa do Consumidor</t>
  </si>
  <si>
    <t>FMDT</t>
  </si>
  <si>
    <t>Fundo Municipal de Desenvolvimento de Trânsito</t>
  </si>
  <si>
    <t>FMH</t>
  </si>
  <si>
    <t>Fundo Municipal de Habitação</t>
  </si>
  <si>
    <t>FMS/SMS</t>
  </si>
  <si>
    <t>Fundo Municipal de Saúde/Secretaria Municipal de Saúde</t>
  </si>
  <si>
    <t>FMSAI</t>
  </si>
  <si>
    <t>Fundo Municipal de Sanemamento Ambiental e Infraestrutura</t>
  </si>
  <si>
    <t>FTMSP</t>
  </si>
  <si>
    <t>Fundação Theatro Municipal de São Paulo</t>
  </si>
  <si>
    <t>FUMCAD</t>
  </si>
  <si>
    <t>Fundo Municipal dos Direitos da Criança e do Adolescente</t>
  </si>
  <si>
    <t>FUME</t>
  </si>
  <si>
    <t xml:space="preserve">Fundo Municipal de Esportes e Lazer </t>
  </si>
  <si>
    <t>FUNCAP</t>
  </si>
  <si>
    <t>Fundo de Proteção do Patrimônio Cultural e Ambiental Paulistano</t>
  </si>
  <si>
    <t>FUNDURB</t>
  </si>
  <si>
    <t>Fundo de Desenvolvimento Urbano</t>
  </si>
  <si>
    <t>FUNPATRI</t>
  </si>
  <si>
    <t xml:space="preserve">Fundo Municipal de Preservação do Patrimônio Histórico e Cultural </t>
  </si>
  <si>
    <t>HSPM</t>
  </si>
  <si>
    <t>Hopsital do Servidor Público Municipal</t>
  </si>
  <si>
    <t>SEHAB</t>
  </si>
  <si>
    <t>Secretaria Municipal de Habitação</t>
  </si>
  <si>
    <t>SEME</t>
  </si>
  <si>
    <t>Secretaria Municipal de Esportes e Lazer</t>
  </si>
  <si>
    <t>SF</t>
  </si>
  <si>
    <t>Secretaria Municipal da Fazenda</t>
  </si>
  <si>
    <t>SGM</t>
  </si>
  <si>
    <t>Secretaria de Governo Municipal</t>
  </si>
  <si>
    <t>SIURB</t>
  </si>
  <si>
    <t>Secretaria Municipal de Infraestrutura Urbana e Obras</t>
  </si>
  <si>
    <t>SMADS</t>
  </si>
  <si>
    <t>Secretaria Municipal de Assistência e Desenvolvimento Social</t>
  </si>
  <si>
    <t>SMC</t>
  </si>
  <si>
    <t>Secretaria Municipal de Cultura</t>
  </si>
  <si>
    <t>SMDET</t>
  </si>
  <si>
    <t>Secretaria Municipal de Desenvolvimento Econômico e Trabalho</t>
  </si>
  <si>
    <t>SMDHC</t>
  </si>
  <si>
    <t>Secretaria Muncipal de Direitos Humanos e Cidadania</t>
  </si>
  <si>
    <t>SMDU</t>
  </si>
  <si>
    <t>Secretaria Municipal de Desenvolvimento Urbano</t>
  </si>
  <si>
    <t>SME</t>
  </si>
  <si>
    <t>Secretaria Municipal de Educação</t>
  </si>
  <si>
    <t>SMIT</t>
  </si>
  <si>
    <t>Secretaria Municipal de Inovação e Tecnologia</t>
  </si>
  <si>
    <t>SMJ</t>
  </si>
  <si>
    <t>Secretaria Municipal de Justiça</t>
  </si>
  <si>
    <t>SMPED</t>
  </si>
  <si>
    <t>Secretaria Municipal de Pessoa com Deficiência</t>
  </si>
  <si>
    <t>SMS</t>
  </si>
  <si>
    <t>Secretaria Municipal da Saúde</t>
  </si>
  <si>
    <t>SMSU</t>
  </si>
  <si>
    <t>Secretaria Municipal de Segurança Urbana</t>
  </si>
  <si>
    <t>SMSUB</t>
  </si>
  <si>
    <t>Secretaria Municipal de Subprefeituras</t>
  </si>
  <si>
    <t>SMT</t>
  </si>
  <si>
    <t xml:space="preserve">Secretaria Municipal de Mobilidade e Transportes </t>
  </si>
  <si>
    <t>SMTUR</t>
  </si>
  <si>
    <t>Secretaria Municipal de Turismo</t>
  </si>
  <si>
    <t>SUB-AD</t>
  </si>
  <si>
    <t>Subprefeitura Cidade Ademar</t>
  </si>
  <si>
    <t>SUB-AF</t>
  </si>
  <si>
    <t xml:space="preserve"> Subprefeitura de Aricanduva</t>
  </si>
  <si>
    <t>SUB-BT</t>
  </si>
  <si>
    <t>Subprefeitura de Butantã</t>
  </si>
  <si>
    <t>SUB-CL</t>
  </si>
  <si>
    <t>Subprefeitura de Campo Limpo</t>
  </si>
  <si>
    <t>SUB-CS</t>
  </si>
  <si>
    <t>Subprefeitura de Capela do Socorro</t>
  </si>
  <si>
    <t>SUB-CT</t>
  </si>
  <si>
    <t>Subprefeitura Cidade Tiradentes</t>
  </si>
  <si>
    <t>SUB-CV</t>
  </si>
  <si>
    <t>Subprefeitura Casa Verde</t>
  </si>
  <si>
    <t>SUB-EM</t>
  </si>
  <si>
    <t>Subprefeitura Ermelino Matarazzo</t>
  </si>
  <si>
    <t>SUB-FB</t>
  </si>
  <si>
    <t>Subprefeitura Freguesia/Brasilândia</t>
  </si>
  <si>
    <t>SUB-G</t>
  </si>
  <si>
    <t xml:space="preserve"> Subprefeitura Guaianases</t>
  </si>
  <si>
    <t>SUB-IP</t>
  </si>
  <si>
    <t>Subprefeitura Ipiranga</t>
  </si>
  <si>
    <t>SUB-IQ</t>
  </si>
  <si>
    <t>Subprefeitura Itaquera</t>
  </si>
  <si>
    <t>SUB-IT</t>
  </si>
  <si>
    <t>Subprefeitura Itaim Paulista</t>
  </si>
  <si>
    <t>SUB-JA</t>
  </si>
  <si>
    <t>Subprefeitura Jabaquara</t>
  </si>
  <si>
    <t>SUB-JT</t>
  </si>
  <si>
    <t>Subprefeitura Jaçanã/Tremembé</t>
  </si>
  <si>
    <t>SUB-LA</t>
  </si>
  <si>
    <t>Subprefeitura Lapa</t>
  </si>
  <si>
    <t>SUB-MB</t>
  </si>
  <si>
    <t>Subprefeitura M'Boi Mirim</t>
  </si>
  <si>
    <t>SUB-MG</t>
  </si>
  <si>
    <t>Subprefeitura Vila Maria/Vila Guilherme</t>
  </si>
  <si>
    <t>SUB-MO</t>
  </si>
  <si>
    <t>Subprefeitura Mooca</t>
  </si>
  <si>
    <t>SUB-MP</t>
  </si>
  <si>
    <t>Subprefeitura São Miguel Paulista</t>
  </si>
  <si>
    <t>SUB-PA</t>
  </si>
  <si>
    <t>Subprefeitura Parelheiros</t>
  </si>
  <si>
    <t>SUB-PE</t>
  </si>
  <si>
    <t>Subprefeitura Penha</t>
  </si>
  <si>
    <t>SUB-PI</t>
  </si>
  <si>
    <t xml:space="preserve"> Subprefeitura Pinheiros</t>
  </si>
  <si>
    <t>SUB-PJ</t>
  </si>
  <si>
    <t>Subprefeitura Pirituba/Jaraguá</t>
  </si>
  <si>
    <t>SUB-PR</t>
  </si>
  <si>
    <t>Subprefeitura Perus</t>
  </si>
  <si>
    <t>SUB-SA</t>
  </si>
  <si>
    <t>Subprefeitura Santo Amaro</t>
  </si>
  <si>
    <t>SUB-Sé</t>
  </si>
  <si>
    <t>Subprefeitura Sé</t>
  </si>
  <si>
    <t>SUB-SM</t>
  </si>
  <si>
    <t>Subprefeitura São Mateus</t>
  </si>
  <si>
    <t>SUB-SP</t>
  </si>
  <si>
    <t>Subprefeitura Sapopemba</t>
  </si>
  <si>
    <t>SUB-ST</t>
  </si>
  <si>
    <t>Subprefeitura Santana/Tucuruvi</t>
  </si>
  <si>
    <t>SUB-VM</t>
  </si>
  <si>
    <t>Subprefeitura Vila Mariana</t>
  </si>
  <si>
    <t>SUB-VP</t>
  </si>
  <si>
    <t>Subprefeitura Vila Prudente</t>
  </si>
  <si>
    <t>SVMA</t>
  </si>
  <si>
    <t>Secretaria Municipal do Verde e do Meio Ambiente</t>
  </si>
  <si>
    <t xml:space="preserve">Nesta Nota 02, indicamos os conteúdos de cada campo dos bancos de dados por funções, reforçando o papel das Ações, Tipos e Índices na metodologia.  </t>
  </si>
  <si>
    <r>
      <t xml:space="preserve"> Campos </t>
    </r>
    <r>
      <rPr>
        <sz val="10"/>
        <color rgb="FF000000"/>
        <rFont val="Calibri"/>
        <charset val="1"/>
      </rPr>
      <t> </t>
    </r>
  </si>
  <si>
    <r>
      <t>Definição</t>
    </r>
    <r>
      <rPr>
        <sz val="10"/>
        <color rgb="FF000000"/>
        <rFont val="Calibri"/>
        <charset val="1"/>
      </rPr>
      <t> </t>
    </r>
  </si>
  <si>
    <r>
      <t>Eixo</t>
    </r>
    <r>
      <rPr>
        <sz val="10"/>
        <color rgb="FF000000"/>
        <rFont val="Calibri"/>
        <charset val="1"/>
      </rPr>
      <t> </t>
    </r>
  </si>
  <si>
    <t>Dado pela metodologia. São três: Proteção em Situações de Risco, Promoção de Vidas Saudáveis e Educação de Qualidade. Completa-se com a indicação dos ODS's relacionados. </t>
  </si>
  <si>
    <r>
      <t>ODS | Objetivos de Desenvolvimento Sustentável</t>
    </r>
    <r>
      <rPr>
        <sz val="10"/>
        <color rgb="FF000000"/>
        <rFont val="Calibri"/>
        <charset val="1"/>
      </rPr>
      <t> </t>
    </r>
  </si>
  <si>
    <t>Os Objetivos de Desenvolvimento Sustentável (ODS) são um apelo global à ação para acabar com a pobreza, proteger o meio ambiente e o clima e garantir que as pessoas, em todos os lugares, possam desfrutar de paz e de prosperidade. Estes são os objetivos para os quais as Nações Unidas estão contribuindo a fim de que possamos atingir a Agenda 2030 no Brasil. (ONU, BRASIL) </t>
  </si>
  <si>
    <r>
      <t>Função</t>
    </r>
    <r>
      <rPr>
        <sz val="10"/>
        <color rgb="FF000000"/>
        <rFont val="Calibri"/>
        <charset val="1"/>
      </rPr>
      <t> </t>
    </r>
  </si>
  <si>
    <t>Maior nível de agregação das diversas áreas de despesa que competem ao setor público. (MPOG, 1999) </t>
  </si>
  <si>
    <r>
      <t>Subfunção</t>
    </r>
    <r>
      <rPr>
        <sz val="10"/>
        <color rgb="FF000000"/>
        <rFont val="Calibri"/>
        <charset val="1"/>
      </rPr>
      <t> </t>
    </r>
  </si>
  <si>
    <t>Representa uma partição da função, visando a agregar determinado subconjunto de despesa do setor público. (MPOG, 1999) </t>
  </si>
  <si>
    <r>
      <t>Programa</t>
    </r>
    <r>
      <rPr>
        <sz val="10"/>
        <color rgb="FF000000"/>
        <rFont val="Calibri"/>
        <charset val="1"/>
      </rPr>
      <t> </t>
    </r>
  </si>
  <si>
    <t>Instrumento de organização da ação governamental visando à concretização dos objetivos pretendidos, sendo mensurado por indicadores estabelecidos no plano plurianual. (MPOG, 1999) </t>
  </si>
  <si>
    <r>
      <t>Ação</t>
    </r>
    <r>
      <rPr>
        <sz val="10"/>
        <color rgb="FF000000"/>
        <rFont val="Calibri"/>
        <charset val="1"/>
      </rPr>
      <t> </t>
    </r>
  </si>
  <si>
    <t>Atividade, um instrumento de programação para alcançar o objetivo de um programa, envolvendo um conjunto de operações que se realizam de modo contínuo e permanente, das quais resulta um produto necessário à manutenção da ação de governo. (MPOG, 1999) </t>
  </si>
  <si>
    <r>
      <t> </t>
    </r>
    <r>
      <rPr>
        <sz val="10"/>
        <color rgb="FF000000"/>
        <rFont val="Calibri"/>
        <charset val="1"/>
      </rPr>
      <t> </t>
    </r>
  </si>
  <si>
    <t>Conjunto de dígitos utilizados para individualizar órgãos, instituições, classificações, fontes de recursos, etc. (MPOG, 1999) </t>
  </si>
  <si>
    <r>
      <t>Iniciativa</t>
    </r>
    <r>
      <rPr>
        <sz val="10"/>
        <color rgb="FF000000"/>
        <rFont val="Calibri"/>
        <charset val="1"/>
      </rPr>
      <t> </t>
    </r>
  </si>
  <si>
    <t>Classifica a ação segundo seu proponente (Executivo ou Emenda) </t>
  </si>
  <si>
    <r>
      <t>Órgão</t>
    </r>
    <r>
      <rPr>
        <sz val="10"/>
        <color rgb="FF000000"/>
        <rFont val="Calibri"/>
        <charset val="1"/>
      </rPr>
      <t> </t>
    </r>
  </si>
  <si>
    <t>Unidade/s que pode orçar e/ou participa da ação. </t>
  </si>
  <si>
    <r>
      <t>Orçamento (LOA)</t>
    </r>
    <r>
      <rPr>
        <sz val="10"/>
        <color rgb="FF000000"/>
        <rFont val="Calibri"/>
        <charset val="1"/>
      </rPr>
      <t> </t>
    </r>
  </si>
  <si>
    <t>Traz o valor empenhado para a ação durante o ano. Dotação orçamentária: É o valor monetário autorizado, consignado na lei do orçamento (LOA), para atender uma determinada programação orçamentária. Também pode ser entendida como dotação inicial. </t>
  </si>
  <si>
    <r>
      <t>Empenhado</t>
    </r>
    <r>
      <rPr>
        <sz val="10"/>
        <color rgb="FF000000"/>
        <rFont val="Calibri"/>
        <charset val="1"/>
      </rPr>
      <t> </t>
    </r>
  </si>
  <si>
    <t>Traz o valor empenhado para a ação durante o ano. </t>
  </si>
  <si>
    <r>
      <t>Liquidado</t>
    </r>
    <r>
      <rPr>
        <sz val="10"/>
        <color rgb="FF000000"/>
        <rFont val="Calibri"/>
        <charset val="1"/>
      </rPr>
      <t> </t>
    </r>
  </si>
  <si>
    <t>Traz o valor liquidado para a ação durante o ano </t>
  </si>
  <si>
    <r>
      <t>Tipo OCA</t>
    </r>
    <r>
      <rPr>
        <sz val="10"/>
        <color rgb="FF000000"/>
        <rFont val="Calibri"/>
        <charset val="1"/>
      </rPr>
      <t> </t>
    </r>
  </si>
  <si>
    <t>Classificação da ação quanto à sua exclusividade: EX | Ação Exclusiva; NEX |Ação Não Exclusiva; NINC | Ações Não Incluídas </t>
  </si>
  <si>
    <r>
      <t>Indice OCA</t>
    </r>
    <r>
      <rPr>
        <sz val="10"/>
        <color rgb="FF000000"/>
        <rFont val="Calibri"/>
        <charset val="1"/>
      </rPr>
      <t> </t>
    </r>
  </si>
  <si>
    <t>Número que espelha a exclusividade (ou não da ação). EX | Valor: 1,0 NEX |Valor: Variavel NINC | Valor: 0,0</t>
  </si>
  <si>
    <r>
      <t>Orçamento LOA_OCA (a)</t>
    </r>
    <r>
      <rPr>
        <sz val="10"/>
        <color rgb="FF000000"/>
        <rFont val="Calibri"/>
        <charset val="1"/>
      </rPr>
      <t> </t>
    </r>
  </si>
  <si>
    <t>Valor da ação aprovado na LOA multiplicado pelo Índice OCA. Valor referente ao orçamento dotado para o público-alvo Criança e Adolescente de 0 a 18 anos. É o valor da ação aprovado na LOA multiplicado pelo Índice OCA. (a) = Orçamento (LOA) x Índice OCA </t>
  </si>
  <si>
    <r>
      <t>Empenhado_OCA (b)</t>
    </r>
    <r>
      <rPr>
        <sz val="10"/>
        <color rgb="FF000000"/>
        <rFont val="Calibri"/>
        <charset val="1"/>
      </rPr>
      <t> </t>
    </r>
  </si>
  <si>
    <t>Valor empenhado para a ação durante o ano multiplicado pelo Índice OCA. Valor empenhado para o público-alvo Criança e Adolescente de 0 a 18 anos. É o valor empenhado multiplicado pelo Índice OCA. (b) = Empenhado x Índice OCA </t>
  </si>
  <si>
    <r>
      <t>Liquidado_OCA (c)</t>
    </r>
    <r>
      <rPr>
        <sz val="10"/>
        <color rgb="FF000000"/>
        <rFont val="Calibri"/>
        <charset val="1"/>
      </rPr>
      <t> </t>
    </r>
  </si>
  <si>
    <t>Valor liquidado para a ação durante o ano multiplicado pelo Índice OCA. Valor liquidado para o público-alvo Criança e Adolescente de 0 a 18 anos. É o valor liquidado multiplicado pelo Índice OCA. (c) = Liquidado x Índice OCA </t>
  </si>
  <si>
    <r>
      <t>Percentual de Execução - Liquidação (c)/(a) </t>
    </r>
    <r>
      <rPr>
        <sz val="10"/>
        <color rgb="FF000000"/>
        <rFont val="Calibri"/>
        <charset val="1"/>
      </rPr>
      <t> </t>
    </r>
  </si>
  <si>
    <t>Traz o percentual de execução orçamentária da ação, baseado no valor anual liquidado proporcional sobre o valor proporcionalmente orçado para ela na LOA. Fórmula de cálculo: Valor Liquidado (OCA) dividido pela dotação orçamentária inicial. </t>
  </si>
  <si>
    <r>
      <t>Percentual de Execução - Empenho  (b)/(a)</t>
    </r>
    <r>
      <rPr>
        <sz val="10"/>
        <color rgb="FF000000"/>
        <rFont val="Calibri"/>
        <charset val="1"/>
      </rPr>
      <t> </t>
    </r>
  </si>
  <si>
    <t>Percentual de execução orçamentária da ação, baseado no valor anual empenhado proporcional sobre o valor proporcionalmente orçado para ela na LOA. Fórmula de cálculo: Valor Empenhado (OCA) dividido pela dotação orçamentária inicial. </t>
  </si>
  <si>
    <r>
      <t>Tipo OPI</t>
    </r>
    <r>
      <rPr>
        <sz val="10"/>
        <color rgb="FF000000"/>
        <rFont val="Calibri"/>
        <charset val="1"/>
      </rPr>
      <t> </t>
    </r>
  </si>
  <si>
    <t>Classificação da ação quanto à sua exclusividade : EX | Ação Exclusiva; NEX |Ação Não Exclusiva; NINC | Ações Não Incluídas </t>
  </si>
  <si>
    <r>
      <t>Indice OPI</t>
    </r>
    <r>
      <rPr>
        <sz val="10"/>
        <color rgb="FF000000"/>
        <rFont val="Calibri"/>
        <charset val="1"/>
      </rPr>
      <t> </t>
    </r>
  </si>
  <si>
    <t>Número que espelha a exclusividade (ou não da ação). EX | Valor: 1,0 NEX |Valor: Variavel NINC | Valor: 0,0 </t>
  </si>
  <si>
    <r>
      <t>Orçamento LOA_OPI (a)</t>
    </r>
    <r>
      <rPr>
        <sz val="10"/>
        <color rgb="FF000000"/>
        <rFont val="Calibri"/>
        <charset val="1"/>
      </rPr>
      <t> </t>
    </r>
  </si>
  <si>
    <t>Valor referente ao orçamento dotado para público-alvo de  0 a 6 anos (Primeira Infância). Valor da ação aprovado na LOA multiplicado pelo Índice OPI. É o valor da ação aprovado na LOA multiplicado pelo Índice OPI. (a) = Orçamento (LOA) x Índice OPI</t>
  </si>
  <si>
    <r>
      <t>Empenhado_OPI (b)</t>
    </r>
    <r>
      <rPr>
        <sz val="10"/>
        <color rgb="FF000000"/>
        <rFont val="Calibri"/>
        <charset val="1"/>
      </rPr>
      <t> </t>
    </r>
  </si>
  <si>
    <t>Valor empenhado para o público-alvo Criança de 0 a 6 anos (Primeira Infância). Valor empenhado para a ação durante o ano multiplicado pelo Índice OPI. É o valor empenhado multiplicado pelo Índice OPI. (b) = Empenhado x Índice OPI </t>
  </si>
  <si>
    <r>
      <t>Liquidado_OPI (c)</t>
    </r>
    <r>
      <rPr>
        <sz val="10"/>
        <color rgb="FF000000"/>
        <rFont val="Calibri"/>
        <charset val="1"/>
      </rPr>
      <t> </t>
    </r>
  </si>
  <si>
    <t>Valor liquidado para o público-alvo criança de 0 a 6 anos (Primeira Infância). Valor liquidado para a ação durante o ano multiplicado pelo Índice OPI. É o valor liquidado multiplicado pelo Índice OPI. (c) = Liquidado x Índice OPI </t>
  </si>
  <si>
    <t>(c)/(a). Percentual de execução orçamentária da ação, baseado no valor anual liquidado proporcional sobre o valor proporcionalmente orçado para ela na LOA. Fórmula de cálculo: Valor Liquidado (OPI) dividido pela dotação orçamentária inicial. </t>
  </si>
  <si>
    <t>(b)/(a). Percentual de execução orçamentária da ação, baseado no valor anual empenhado proporcional sobre o valor proporcionalmente orçado para ela na LOA. Fórmula de cálculo: Valor Empenhado (OPI) dividido pela dotação orçamentária inicial. </t>
  </si>
  <si>
    <r>
      <t>Número</t>
    </r>
    <r>
      <rPr>
        <sz val="9"/>
        <color rgb="FFFFFFFF"/>
        <rFont val="Calibri"/>
        <charset val="1"/>
      </rPr>
      <t>  </t>
    </r>
  </si>
  <si>
    <r>
      <t>ODS</t>
    </r>
    <r>
      <rPr>
        <sz val="9"/>
        <color rgb="FFFFFFFF"/>
        <rFont val="Calibri"/>
        <charset val="1"/>
      </rPr>
      <t>  </t>
    </r>
  </si>
  <si>
    <r>
      <t>Descrição</t>
    </r>
    <r>
      <rPr>
        <sz val="9"/>
        <color rgb="FFFFFFFF"/>
        <rFont val="Calibri"/>
        <charset val="1"/>
      </rPr>
      <t>  </t>
    </r>
  </si>
  <si>
    <r>
      <t>Função OCA e OPI</t>
    </r>
    <r>
      <rPr>
        <sz val="9"/>
        <color rgb="FFFFFFFF"/>
        <rFont val="Calibri"/>
        <charset val="1"/>
      </rPr>
      <t> </t>
    </r>
  </si>
  <si>
    <t>1 </t>
  </si>
  <si>
    <t>Erradicação da Pobreza  </t>
  </si>
  <si>
    <t>Acabar com a pobreza em todas as suas formas, em todos os lugares  </t>
  </si>
  <si>
    <t>04 - ADMINISTRAÇÃO  </t>
  </si>
  <si>
    <t>10 - SAÚDE </t>
  </si>
  <si>
    <t>12 - EDUCAÇÃO  </t>
  </si>
  <si>
    <t>14 - DIREITOS DA CIDADANIA </t>
  </si>
  <si>
    <t>16 - HABITAÇÃO </t>
  </si>
  <si>
    <t>2 </t>
  </si>
  <si>
    <t>Fome Zero e Agricultura Sustentável  </t>
  </si>
  <si>
    <t>Acabar com a fome, alcançar a segurança alimentar e melhoria da nutrição e promover a agricultura sustentável  </t>
  </si>
  <si>
    <t>12 - EDUCAÇÃO </t>
  </si>
  <si>
    <t>15 - URBANISMO  </t>
  </si>
  <si>
    <t>16 - HABITAÇÃO  </t>
  </si>
  <si>
    <t>17 - SANEAMENTO  </t>
  </si>
  <si>
    <t>18 - GESTÃO AMBIENTAL  </t>
  </si>
  <si>
    <t>3 </t>
  </si>
  <si>
    <t>Saúde e Bem Estar  </t>
  </si>
  <si>
    <t>Assegurar uma vida saudável e promover o bem-estar para todos, em todas as idades  </t>
  </si>
  <si>
    <t>10 - SAÚDE  </t>
  </si>
  <si>
    <t>15 - URBANISMO </t>
  </si>
  <si>
    <t>4 </t>
  </si>
  <si>
    <t>Educação de Qualidade  </t>
  </si>
  <si>
    <t>Assegurar a educação inclusiva e equitativa de qualidade, e promover oportunidades de aprendizagem ao longo da vida para todos  </t>
  </si>
  <si>
    <t>13 - CULTURA  </t>
  </si>
  <si>
    <t>27 - DESPORTO E LAZER  </t>
  </si>
  <si>
    <t>5 </t>
  </si>
  <si>
    <t>Igualdade de Gênero  </t>
  </si>
  <si>
    <t>Alcançar a igualdade de gênero e empoderar todas as mulheres e meninas  </t>
  </si>
  <si>
    <t>08 - ASSISTÊNCIA SOCIAL  </t>
  </si>
  <si>
    <t>6 </t>
  </si>
  <si>
    <t>Água Potável e Saneamento  </t>
  </si>
  <si>
    <t>Assegurar a disponibilidade e a gestão sustentável da água e saneamento para todos  </t>
  </si>
  <si>
    <t>18 - GESTÃO AMBIENTAL </t>
  </si>
  <si>
    <t>8 </t>
  </si>
  <si>
    <t>Trabalho Decente e Crescimento Econômico  </t>
  </si>
  <si>
    <t>Promover o crescimento econômico sustentado, inclusivo e sustentável, o emprego pleno e produtivo e o trabalho decente para todos  </t>
  </si>
  <si>
    <t>10 </t>
  </si>
  <si>
    <t>Redução das Desigualdades  </t>
  </si>
  <si>
    <t>Reduzir a desigualdade dentro dos países e entre eles  </t>
  </si>
  <si>
    <t>08 - ASSISTÊNCIA SOCIAL </t>
  </si>
  <si>
    <t>14 - DIREITOS DA CIDADANIA  </t>
  </si>
  <si>
    <t>11 </t>
  </si>
  <si>
    <t>Cidades e Comunidades Sustentáveis  </t>
  </si>
  <si>
    <t>Tornar as cidades e os assentamentos humanos inclusivos, seguros, resilientes e sustentáveis  </t>
  </si>
  <si>
    <t>17 - SANEAMENTO </t>
  </si>
  <si>
    <t>13 </t>
  </si>
  <si>
    <t>Ação Contra a Mudança Global do Clima  </t>
  </si>
  <si>
    <t>Tomar medidas urgentes para combater a mudança do clima e seus impactos  </t>
  </si>
  <si>
    <t>15 </t>
  </si>
  <si>
    <t>Vida Terrestre  </t>
  </si>
  <si>
    <t>Proteger, recuperar e promover o uso sustentável dos ecossistemas terrestres, gerir de forma sustentável as florestas, combater a desertificação, deter e reverter a degradação da terra e deter a perda  </t>
  </si>
  <si>
    <t>16 </t>
  </si>
  <si>
    <t>Paz, Justiça e Instituições Eficazes  </t>
  </si>
  <si>
    <t>Promover sociedades pacíficas e inclusivas para o desenvolvimento sustentável, proporcionar o acesso à justiça para todos e construir instituições eficazes, responsáveis e inclusivas em todos os níveis </t>
  </si>
  <si>
    <t>17 </t>
  </si>
  <si>
    <t>Parcerias e Meios de Implementação  </t>
  </si>
  <si>
    <t>Fortalecer os meios de implementação e revitalizar a parceria global para o desenvolvimento sustentável  </t>
  </si>
  <si>
    <t xml:space="preserve">Categoria </t>
  </si>
  <si>
    <t xml:space="preserve">Definição </t>
  </si>
  <si>
    <t>Fonte</t>
  </si>
  <si>
    <t>Link da fonte</t>
  </si>
  <si>
    <t>Eixo</t>
  </si>
  <si>
    <t>Relatório OCA 2019 </t>
  </si>
  <si>
    <t>https://www.prefeitura.sp.gov.br/cidade/secretarias/upload/direitos_humanos/crianca_e_adolescente/Sobre_o_OCA_e_OPI_2019.pdf</t>
  </si>
  <si>
    <r>
      <rPr>
        <b/>
        <sz val="12"/>
        <color rgb="FF000000"/>
        <rFont val="Calibri"/>
      </rPr>
      <t xml:space="preserve">ODS | </t>
    </r>
    <r>
      <rPr>
        <sz val="12"/>
        <color rgb="FF000000"/>
        <rFont val="Calibri"/>
      </rPr>
      <t>Objetivos de Desenvolvimento Sustentável</t>
    </r>
  </si>
  <si>
    <t>Os Objetivos de Desenvolvimento Sustentável são um apelo global à ação para acabar com a pobreza, proteger o meio ambiente e o clima e garantir que as pessoas, em todos os lugares, possam desfrutar de paz e de prosperidade. Estes são os objetivos para os quais as Nações Unidas estão contribuindo a fim de que possamos atingir a Agenda 2030 no Brasil.</t>
  </si>
  <si>
    <t xml:space="preserve">Nações Unidas Brasil </t>
  </si>
  <si>
    <t>https://brasil.un.org/pt-br/sdgs</t>
  </si>
  <si>
    <t>Função</t>
  </si>
  <si>
    <t>Maior nível de agregação das diversas áreas de despesa que competem ao setor público.</t>
  </si>
  <si>
    <t xml:space="preserve"> Portaria nº 42, de 14 de abril de 1999 Ministério do Planejamento e Orçamento</t>
  </si>
  <si>
    <t>http://www.orcamentofederal.gov.br/orcamentos-anuais/orcamento-1999/Portaria_Ministerial_42_de_140499.pdf/</t>
  </si>
  <si>
    <t>Subfunção</t>
  </si>
  <si>
    <t>Representa uma partição da função, visando a agregar determinado subconjunto de despesa do setor público.</t>
  </si>
  <si>
    <t>Programa</t>
  </si>
  <si>
    <t>Instrumento de organização da ação governamental visando à concretização dos objetivos pretendidos, sendo mensurado por indicadores estabelecidos no plano plurianual.</t>
  </si>
  <si>
    <t>Ação</t>
  </si>
  <si>
    <t>Atividade, um instrumento de programação para alcançar o objetivo de um programa, envolvendo um conjunto de operações que se realizam de modo contínuo e permanente, das quais resulta um produto necessário à manutenção da ação de governo.</t>
  </si>
  <si>
    <t>Código</t>
  </si>
  <si>
    <t>Conjunto de dígitos utilizados para individualizar órgãos, instituições, classificações, fontes de recursos etc.</t>
  </si>
  <si>
    <t>Iniciativa</t>
  </si>
  <si>
    <t>Classifica a ação segundo seu proponente</t>
  </si>
  <si>
    <t>Órgão</t>
  </si>
  <si>
    <t>Unidade/s que pode orçar e/ou participa da ação.</t>
  </si>
  <si>
    <t>Orçamento (LOA)</t>
  </si>
  <si>
    <t xml:space="preserve">Dotação orçamentária: É o valor monetário autorizado, consignado na lei do orçamento (LOA), para atender uma determinada programação orçamentária. Também pode ser entendida como dotação inicial.
</t>
  </si>
  <si>
    <t xml:space="preserve">Glossário de Termos Orçamentários do Senado Federal </t>
  </si>
  <si>
    <t xml:space="preserve">https://www12.senado.leg.br/orcamento/glossario?search_text=iniciativa </t>
  </si>
  <si>
    <t>Empenhado</t>
  </si>
  <si>
    <t>Empenho da Despesa: Um dos estágios da despesa. [...] Funciona como garantia ao credor do ente público de que existe o crédito necessário para a liquidação de um compromisso assumido.</t>
  </si>
  <si>
    <t>Glossário de Termos Orçamentários do Senado Federal</t>
  </si>
  <si>
    <t>https://www12.senado.leg.br/orcamento/glossario?search_text=iniciativa </t>
  </si>
  <si>
    <t>Liquidado</t>
  </si>
  <si>
    <t>Liquidação: Um dos estágios da despesa. É a verificação do implemento de condição, ou seja, verificação objetiva do cumprimento contratual.</t>
  </si>
  <si>
    <t>Tipo OCA</t>
  </si>
  <si>
    <t>Classificação da ação</t>
  </si>
  <si>
    <t>Indice OCA</t>
  </si>
  <si>
    <t>Número que espelha a exclusividade ou não da ação</t>
  </si>
  <si>
    <t>Orçamento LOA_OCA (a)</t>
  </si>
  <si>
    <t>Valor da ação aprovado na LOA multiplicado pelo Índice OCA. Valor referente ao orçamento dotado para o público-alvo Criança e Adolescente de 0 a 18 anos. É o valor da ação aprovado na LOA multiplicado pelo Índice OCA. (a) = Orçamento (LOA) x Índice OCA</t>
  </si>
  <si>
    <t>elaboração própria, com base nos últimos relátorios (2022)</t>
  </si>
  <si>
    <t>Empenhado_OCA (b)</t>
  </si>
  <si>
    <t>Valor empenhado para a ação durante o ano multiplicado pelo Índice OCA. Valor empenhado para o público-alvo Criança e Adolescente de 0 a 18 anos. É o valor empenhado multiplicado pelo Índice OCA. (b) = Empenhado x Índice OCA</t>
  </si>
  <si>
    <t>Liquidado_OCA (c)</t>
  </si>
  <si>
    <t>Valor liquidado para a ação durante o ano multiplicado pelo Índice OCA. Valor liquidado para o público-alvo Criança e Adolescente de 0 a 18 anos. É o valor liquidado multiplicado pelo Índice OCA. (c) = Liquidado x Índice OCA</t>
  </si>
  <si>
    <t>(c)/(a)</t>
  </si>
  <si>
    <t>Percentual de Execução - Liquidação (c)/(a). Traz o percentual de execução orçamentária da ação, baseado no valor anual liquidado proporcional sobre o valor proporcionalmente orçado para ela na LOA. Fórmula de cálculo: Valor Liquidado (OCA) dividido pela dotação orçamentária inicial.</t>
  </si>
  <si>
    <t>(b)/(a)</t>
  </si>
  <si>
    <t>Percentual de Execução - Empenho (b)/(a).  Percentual de execução orçamentária da ação, baseado no valor anual empenhado proporcional sobre o valor proporcionalmente orçado para ela na LOA. Fórmula de cálculo: Valor Empenhado (OCA) dividido pela dotação orçamentária inicial.</t>
  </si>
  <si>
    <t>Tipo OPI</t>
  </si>
  <si>
    <t>Tipo OPI 
Classificação da ação: EX | Ação Exclusiva; NEX |Ação Não Exclusiva; NINC | Ações Não Incluídas</t>
  </si>
  <si>
    <t>Indice OPI</t>
  </si>
  <si>
    <t>Índice OPI
Número que espelha a exclusividade ou não da ação. EX | Valor: 1,0 NEX |Valor: Variavel NINC | Valor: 0,0</t>
  </si>
  <si>
    <t>Orçamento LOA_OPI (a)</t>
  </si>
  <si>
    <t xml:space="preserve"> Valor referente ao orçamento dotado público-alvo Criança de 0 a 6 anos (Primeira Infância). Valor da ação aprovado na LOA multiplicado pelo Índice OPI. É o valor da ação aprovado na LOA multiplicado pelo Índice OPI. (a) = Orçamento (LOA) x Índice OPI</t>
  </si>
  <si>
    <t>Empenhado_OPI (b)</t>
  </si>
  <si>
    <t>Empenhado_OPI | (b)
 Valor empenhado para o público-alvo Criança de 0 a 6 anos (Primeira Infância). Valor empenhado para a ação durante o ano multiplicado pelo Índice OPI. É o valor empenhado multiplicado pelo Índice OPI. (b) = Empenhado x Índice OPI</t>
  </si>
  <si>
    <t>Liquidado_OPI (c)</t>
  </si>
  <si>
    <t>Liquidado_OPI | (c)
Valor liquidado para o público-alvo criança de 0 a 6 anos (Primeira Infância). Valor liquidado para a ação durante o ano multiplicado pelo Índice OPI. É o valor liquidado multiplicado pelo Índice OPI. (c) = Liquidado x Índice OPI</t>
  </si>
  <si>
    <t>Percentual de Execução - Liquidação
(c)/(a). Percentual de execução orçamentária da ação, baseado no valor anual liquidado proporcional sobre o valor proporcionalmente orçado para ela na LOA. Fórmula de cálculo: Valor Liquidado (OPI) dividido pela dotação orçamentária inicial.</t>
  </si>
  <si>
    <t>Percentual de Execução - Empenho
(b)/(a). Percentual de execução orçamentária da ação, baseado no valor anual empenhado proporcional sobre o valor proporcionalmente orçado para ela na LOA. Fórmula de cálculo: Valor Empenhado (OPI) dividido pela dotação orçamentária inicial.</t>
  </si>
  <si>
    <t>ODS</t>
  </si>
  <si>
    <t>Transversal</t>
  </si>
  <si>
    <t>1*,2*,3*,4*,10*</t>
  </si>
  <si>
    <t>04 - ADMINISTRAÇÃO</t>
  </si>
  <si>
    <t>243 - ASSISTÊNCIA A CRIANÇA E AO ADOLESCENTE</t>
  </si>
  <si>
    <t>3024 - SUPORTE ADMINISTRATIVO</t>
  </si>
  <si>
    <t>1090 - IMPLEMENTAÇÃO DE POLÍTICAS VOLTADAS À PRIMEIRA INFÂNCIA</t>
  </si>
  <si>
    <t>11.20.04.243.3024.1.090.33903900.00</t>
  </si>
  <si>
    <t xml:space="preserve">Executivo </t>
  </si>
  <si>
    <t>0,00</t>
  </si>
  <si>
    <t>EX</t>
  </si>
  <si>
    <t>11.20.04.243.3024.1.090.44903900.00</t>
  </si>
  <si>
    <t>Total Geral</t>
  </si>
  <si>
    <t>Valor Liquidado</t>
  </si>
  <si>
    <t>POP TOTAL 2016</t>
  </si>
  <si>
    <t>POP CRIANÇAS 2016</t>
  </si>
  <si>
    <t>POP CRIANÇAS/ADOL 2016</t>
  </si>
  <si>
    <t>Proteção em Situação de Risco</t>
  </si>
  <si>
    <t xml:space="preserve"> 5,8,10,11,16</t>
  </si>
  <si>
    <t>08 - ASSISTÊNCIA SOCIAL</t>
  </si>
  <si>
    <t>122 - ADMINISTRAÇÃO GERAL</t>
  </si>
  <si>
    <t>3024 - Suporte Administrativo</t>
  </si>
  <si>
    <t>2100 - ADMINISTRAÇÃO DA UNIDADE</t>
  </si>
  <si>
    <t>24.10.08.122.3024.2.100.31901100.00</t>
  </si>
  <si>
    <t>NEX</t>
  </si>
  <si>
    <t>24.10.08.122.3024.2.100.31909600.00</t>
  </si>
  <si>
    <t>24.10.08.122.3024.2.100.33503900.00</t>
  </si>
  <si>
    <t>24.10.08.122.3024.2.100.33504800.00</t>
  </si>
  <si>
    <t>24.10.08.122.3024.2.100.33900800.00</t>
  </si>
  <si>
    <t>24.10.08.122.3024.2.100.33901400.00</t>
  </si>
  <si>
    <t>NINC</t>
  </si>
  <si>
    <t>24.10.08.122.3024.2.100.33903000.00</t>
  </si>
  <si>
    <t>24.10.08.122.3024.2.100.33903300.00</t>
  </si>
  <si>
    <t>24.10.08.122.3024.2.100.33903600.00</t>
  </si>
  <si>
    <t>24.10.08.122.3024.2.100.33903700.00</t>
  </si>
  <si>
    <t>24.10.08.122.3024.2.100.33903900.00</t>
  </si>
  <si>
    <t>24.10.08.122.3024.2.100.33904600.00</t>
  </si>
  <si>
    <t>24.10.08.122.3024.2.100.33904700.00</t>
  </si>
  <si>
    <t>24.10.08.122.3024.2.100.33904900.00</t>
  </si>
  <si>
    <t>24.10.08.122.3024.2.100.33909200.00</t>
  </si>
  <si>
    <t>24.10.08.122.3024.2.100.44905200.00</t>
  </si>
  <si>
    <t>93.10.08.122.3024.2.100.33901400.02</t>
  </si>
  <si>
    <t>FMAS/SMADS</t>
  </si>
  <si>
    <t>93.10.08.122.3024.2.100.33903300.02</t>
  </si>
  <si>
    <t>2803 - MANUTENÇÃO E OPERAÇÃO DOS CONSELHOS E ESPAÇOS PARTICIPATIVOS MUNICIPAIS</t>
  </si>
  <si>
    <t>93.10.08.122.3012.2.803.33903300.02</t>
  </si>
  <si>
    <t>93.10.08.122.3012.2.803.33903900.00</t>
  </si>
  <si>
    <t>93.10.08.122.3012.2.803.33903900.02</t>
  </si>
  <si>
    <t>3002 - AMPLIAÇÃO, REFORMA E REQUALIFICAÇÃO DE PRÉDIOS ADMINISTRATIVOS</t>
  </si>
  <si>
    <t>24.10.08.122.3024.3.002.44903900.00</t>
  </si>
  <si>
    <t>4399 - MANUTENÇÃO E OPERAÇÃO DE EQUIPAMENTOS DA ASSISTÊNCIA SOCIAL</t>
  </si>
  <si>
    <t>93.10.08.122.3024.4.399.33903000.00</t>
  </si>
  <si>
    <t>93.10.08.122.3024.4.399.33903000.02</t>
  </si>
  <si>
    <t>93.10.08.122.3024.4.399.33903600.00</t>
  </si>
  <si>
    <t>93.10.08.122.3024.4.399.33903600.02</t>
  </si>
  <si>
    <t>93.10.08.122.3024.4.399.33903700.00</t>
  </si>
  <si>
    <t>93.10.08.122.3024.4.399.33903700.02</t>
  </si>
  <si>
    <t>93.10.08.122.3024.4.399.33903900.00</t>
  </si>
  <si>
    <t>93.10.08.122.3024.4.399.33903900.02</t>
  </si>
  <si>
    <t>93.10.08.122.3024.4.399.44905200.00</t>
  </si>
  <si>
    <t>93.10.08.122.3024.4.399.44905200.02</t>
  </si>
  <si>
    <t>126 - TECNOLOGIA DA INFORMAÇÃO</t>
  </si>
  <si>
    <t>3011 - Modernização Tecnológica, Desburocratização e Inovação do Serviço Público</t>
  </si>
  <si>
    <t>1220 - DESENVOLVIMENTO DE SISTEMAS DE INFORMAÇÃO E COMUNICAÇÃO</t>
  </si>
  <si>
    <t>24.10.08.126.3011.1.220.44904000.00</t>
  </si>
  <si>
    <t>90.10.08.126.3011.1.220.44904000.00</t>
  </si>
  <si>
    <t>2171 - MANUTENÇÃO E OPERAÇÃO DE SISTEMAS DE INFORMAÇÃO E COMUNICAÇÃO</t>
  </si>
  <si>
    <t>24.10.08.126.3024.2.171.33904000.00</t>
  </si>
  <si>
    <t>93.10.08.126.3024.2.171.33904000.00</t>
  </si>
  <si>
    <t>93.10.08.126.3024.2.171.33904000.02</t>
  </si>
  <si>
    <t>93.10.08.126.3024.2.171.33909200.00</t>
  </si>
  <si>
    <t>2818 - AQUISIÇÃO DE MATERIAIS, EQUIPAMENTOS E SERVIÇOS DE INFORMAÇÃO E COMUNICAÇÃO</t>
  </si>
  <si>
    <t>24.10.08.126.3011.2.818.33903000.00</t>
  </si>
  <si>
    <t>24.10.08.126.3011.2.818.33904000.00</t>
  </si>
  <si>
    <t>24.10.08.126.3011.2.818.44904000.00</t>
  </si>
  <si>
    <t>24.10.08.126.3011.2.818.44905200.00</t>
  </si>
  <si>
    <t>93.10.08.126.3011.2.818.33903000.00</t>
  </si>
  <si>
    <t>93.10.08.126.3011.2.818.33903000.02</t>
  </si>
  <si>
    <t>93.10.08.126.3011.2.818.33904000.00</t>
  </si>
  <si>
    <t>93.10.08.126.3011.2.818.33904000.02</t>
  </si>
  <si>
    <t>93.10.08.126.3011.2.818.44905200.00</t>
  </si>
  <si>
    <t>93.10.08.126.3011.2.818.44905200.02</t>
  </si>
  <si>
    <t>128 - FORMAÇÃO DE RECURSOS HUMANOS</t>
  </si>
  <si>
    <t>3023 - Proteção à População em Situação de Vulnerabilidade Social</t>
  </si>
  <si>
    <t>6212 - EDUCAÇÃO PERMANENTE DOS TRABALHADORES DO SUAS</t>
  </si>
  <si>
    <t>93.10.08.128.3023.6.212.33901400.00</t>
  </si>
  <si>
    <t>93.10.08.128.3023.6.212.33901400.02</t>
  </si>
  <si>
    <t>93.10.08.128.3023.6.212.33903900.02</t>
  </si>
  <si>
    <t>242 - ASSISTÊNCIA AO PORTADOR DE DEFICIÊNCIA</t>
  </si>
  <si>
    <t xml:space="preserve">3006 - Promoção dos Direitos da Pessoa com Defciência </t>
  </si>
  <si>
    <t>6152 - MANUTENÇÃO E OPERAÇÃO DE EQUIPAMENTOS DE PROTEÇÃO SOCIAL ESPECIAL À PESSOA COM DEFICIÊNCIA</t>
  </si>
  <si>
    <t>93.10.08.242.3006.6.152.33503900.00</t>
  </si>
  <si>
    <t>3006 - Promoção dos Direitos da Pessoa com Defciência</t>
  </si>
  <si>
    <t>93.10.08.242.3006.6.152.33503900.02</t>
  </si>
  <si>
    <t>93.10.08.242.3006.6.152.33503900.03</t>
  </si>
  <si>
    <t>2023 - MANUTENÇÃO E OPERAÇÃO DE SERVIÇOS DE ACOLHIMENTO FAMILIAR</t>
  </si>
  <si>
    <t>93.10.08.243.3023.2.023.33503900.00</t>
  </si>
  <si>
    <t>3013 - Promoção da Segurança Urbana, Prevenção e Proteção às Vítimas de Violência</t>
  </si>
  <si>
    <t>2033 - FORMAÇÃO CONTINUADA DOS CONSELHEIROS TUTELARES E DE DIREITOS DA CRIANÇA E AO ADOLESCENTE</t>
  </si>
  <si>
    <t>34.10.08.243.3013.2.033.33903900.00</t>
  </si>
  <si>
    <t xml:space="preserve">3023 - Proteção à População em Situação de Vulnerabilidade Social </t>
  </si>
  <si>
    <t>2059 - MANUTENÇÃO E OPERAÇÃO DE EQUIPAMENTOS DE CONVIVÊNCIA E FORTALECIMENTO DE VÍNCULOS PARA CRIANÇAS E ADOLESCENTES</t>
  </si>
  <si>
    <t>93.10.08.243.3023.2.059.33503900.00</t>
  </si>
  <si>
    <t>93.10.08.243.3023.2.059.33503900.02</t>
  </si>
  <si>
    <t>93.10.08.243.3023.2.059.33503900.03</t>
  </si>
  <si>
    <t>93.10.08.243.3023.2.059.33509200.00</t>
  </si>
  <si>
    <t>3012 - Participação, Transparência e Controle Social da Administração Pública</t>
  </si>
  <si>
    <t>90.10.08.243.3012.2.803.33903000.00</t>
  </si>
  <si>
    <t>90.10.08.243.3012.2.803.33903300.00</t>
  </si>
  <si>
    <t>90.10.08.243.3012.2.803.33903500.00</t>
  </si>
  <si>
    <t>90.10.08.243.3012.2.803.33903600.00</t>
  </si>
  <si>
    <t>90.10.08.243.3012.2.803.33903900.00</t>
  </si>
  <si>
    <t>90.10.08.243.3012.2.803.44905200.00</t>
  </si>
  <si>
    <t>6160 - AÇÕES PERMANENTES DE PROMOÇÃO DOS DIREITOS DA CRIANÇA E DO ADOLESCENTE</t>
  </si>
  <si>
    <t>90.10.08.243.3013.6.160.33503900.05</t>
  </si>
  <si>
    <t>90.10.08.243.3013.6.160.33903900.05</t>
  </si>
  <si>
    <t>90.10.08.243.3013.6.160.33903900.08</t>
  </si>
  <si>
    <t>6168 - MANUTENÇÃO E OPERAÇÃO DE EQUIPAMENTOS PARA AÇÕES DE ORIENTAÇÃO AO MUNDO DO TRABALHO PARA ADOLESCENTES, JOVENS E ADULTOS</t>
  </si>
  <si>
    <t>93.10.08.243.3023.6.168.33503900.00</t>
  </si>
  <si>
    <t>93.10.08.243.3023.6.168.33503900.02</t>
  </si>
  <si>
    <t>93.10.08.243.3023.6.168.33503900.03</t>
  </si>
  <si>
    <t>93.10.08.243.3023.6.168.33903900.02</t>
  </si>
  <si>
    <t>93.10.08.243.3023.6.168.33904800.02</t>
  </si>
  <si>
    <t>6169 - MANUTENÇÃO E OPERAÇÃO DE EQUIPAMENTOS PARA CRIANÇAS E ADOLESCENTES VÍTIMAS</t>
  </si>
  <si>
    <t>93.10.08.243.3013.6.169.33503900.00</t>
  </si>
  <si>
    <t>93.10.08.243.3013.6.169.33503900.02</t>
  </si>
  <si>
    <t>6221 - MANUTENÇÃO E OPERAÇÃO DE EQUIPAMENTOS DE PROTEÇÃO SOCIAL ESPECIAL A CRIANÇAS, ADOLESCENTES E JOVENS EM RISCO SOCIAL</t>
  </si>
  <si>
    <t>93.10.08.243.3023.6.221.33503900.00</t>
  </si>
  <si>
    <t>93.10.08.243.3023.6.221.33503900.02</t>
  </si>
  <si>
    <t>6226 - MANUTENÇÃO E OPERAÇÃO DE EQUIPAMENTOS DE PROTEÇÃO SOCIAL ESPECIAL A ADOLESCENTES EM MEDIDA SÓCIO-EDUCATIVAS</t>
  </si>
  <si>
    <t>93.10.08.243.3013.6.226.33503900.00</t>
  </si>
  <si>
    <t>93.10.08.243.3013.6.226.33503900.03</t>
  </si>
  <si>
    <t>6244 - AÇÕES DE COMBATE E ERRADICAÇÃO DO TRABALHO INFANTIL</t>
  </si>
  <si>
    <t>93.10.08.243.3023.6.244.33903000.02</t>
  </si>
  <si>
    <t>93.10.08.243.3023.6.244.33903200.02</t>
  </si>
  <si>
    <t>93.10.08.243.3023.6.244.33903900.00</t>
  </si>
  <si>
    <t>93.10.08.243.3023.6.244.33903900.02</t>
  </si>
  <si>
    <t>8418 - POLÍTICAS, PROGRAMAS E AÇÕES PARA CRIANÇA E ADOLESCENTE</t>
  </si>
  <si>
    <t>34.10.08.243.3013.8.418.33503900.00</t>
  </si>
  <si>
    <t>34.10.08.243.3013.8.418.33903000.00</t>
  </si>
  <si>
    <t>34.10.08.243.3013.8.418.33903600.00</t>
  </si>
  <si>
    <t>34.10.08.243.3013.8.418.33903900.00</t>
  </si>
  <si>
    <t>244 - ASSISTÊNCIA COMUNITÁRIA</t>
  </si>
  <si>
    <t>1887 - REFORMA PARA AMPLIAÇÃO DO CAPS TIPO 3 NA REGIÃO DO IPIRANGA</t>
  </si>
  <si>
    <t>07.10.08.244.3023.1.887.44903900.08</t>
  </si>
  <si>
    <t>2018 - REPÚBLICA PARA ADULTOS</t>
  </si>
  <si>
    <t>93.10.08.244.3023.2.018.33503900.00</t>
  </si>
  <si>
    <t>93.10.08.244.3023.2.018.33503900.02</t>
  </si>
  <si>
    <t>93.10.08.244.3023.2.018.33503900.03</t>
  </si>
  <si>
    <t>2019 - SERVIÇO ESPECIALIZADO DE ABORDAGEM SOCIAL - SEAS</t>
  </si>
  <si>
    <t>93.10.08.244.3023.2.019.33503900.00</t>
  </si>
  <si>
    <t>93.10.08.244.3023.2.019.33503900.02</t>
  </si>
  <si>
    <t>93.10.08.244.3023.2.019.33503900.03</t>
  </si>
  <si>
    <t>93.10.08.244.3023.2.019.33909300.03</t>
  </si>
  <si>
    <t>2020 - SERVIÇOS DE APOIO, CONVÍVIO E INSERÇÃO PRODUTIVA</t>
  </si>
  <si>
    <t>93.10.08.244.3023.2.020.33503900.00</t>
  </si>
  <si>
    <t>93.10.08.244.3023.2.020.33503900.02</t>
  </si>
  <si>
    <t>2021 - CENTRO DE ACOLHIDA</t>
  </si>
  <si>
    <t>93.10.08.244.3023.2.021.33503900.00</t>
  </si>
  <si>
    <t>93.10.08.244.3023.2.021.33503900.02</t>
  </si>
  <si>
    <t>93.10.08.244.3023.2.021.33503900.03</t>
  </si>
  <si>
    <t>93.10.08.244.3023.2.021.33509200.00</t>
  </si>
  <si>
    <t>2022 - CENTRO DE ACOLHIDA ESPECIAL</t>
  </si>
  <si>
    <t>93.10.08.244.3023.2.022.33503900.00</t>
  </si>
  <si>
    <t>93.10.08.244.3023.2.022.33503900.02</t>
  </si>
  <si>
    <t>93.10.08.244.3023.2.022.33503900.03</t>
  </si>
  <si>
    <t>93.10.08.244.3012.2.803.33901400.02</t>
  </si>
  <si>
    <t>3399 - AMPLIAÇÃO, REFORMA E REQUALIFICAÇÃO DE EQUIPAMENTOS DA ASSISTÊNCIA SOCIAL</t>
  </si>
  <si>
    <t>93.10.08.244.3023.3.399.44903900.00</t>
  </si>
  <si>
    <t>93.10.08.244.3023.3.399.44905100.00</t>
  </si>
  <si>
    <t>93.10.08.244.3023.3.399.44905200.00</t>
  </si>
  <si>
    <t>4306 - INSERÇÃO DAS FAMÍLIAS NO CADASTRO ÚNICO</t>
  </si>
  <si>
    <t>93.10.08.244.3023.4.306.33903200.02</t>
  </si>
  <si>
    <t>93.10.08.244.3023.4.306.33903700.02</t>
  </si>
  <si>
    <t>93.10.08.244.3023.4.306.33903900.02</t>
  </si>
  <si>
    <t>4308 - MANUTENÇÃO E OPERAÇÃO DE EQUIPAMENTOS DE PROTEÇÃO SOCIAL ESPECIAL À POPULAÇÃO EM SITUAÇÃO DE RUA</t>
  </si>
  <si>
    <t>93.10.08.244.3023.4.308.33903000.00</t>
  </si>
  <si>
    <t>93.10.08.244.3023.4.308.33903000.02</t>
  </si>
  <si>
    <t>93.10.08.244.3023.4.308.33903200.00</t>
  </si>
  <si>
    <t>93.10.08.244.3023.4.308.33903200.02</t>
  </si>
  <si>
    <t>93.10.08.244.3023.4.308.33903600.00</t>
  </si>
  <si>
    <t>93.10.08.244.3023.4.308.33903700.00</t>
  </si>
  <si>
    <t>93.10.08.244.3023.4.308.33903900.00</t>
  </si>
  <si>
    <t>93.10.08.244.3023.4.308.33903900.02</t>
  </si>
  <si>
    <t>93.10.08.244.3023.4.308.33903900.03</t>
  </si>
  <si>
    <t>93.10.08.244.3023.4.308.33904700.00</t>
  </si>
  <si>
    <t>93.10.08.244.3023.4.308.33909200.00</t>
  </si>
  <si>
    <t>4309 - MANUTENÇÃO E OPERAÇÃO DE EQUIPAMENTOS DE PROTEÇÃO SOCIAL BÁSICA ÀS FAMÍLIAS</t>
  </si>
  <si>
    <t>93.10.08.244.3023.4.309.33503900.00</t>
  </si>
  <si>
    <t>93.10.08.244.3023.4.309.33503900.02</t>
  </si>
  <si>
    <t>93.10.08.244.3023.4.399.33903600.00</t>
  </si>
  <si>
    <t>93.10.08.244.3023.4.399.33903600.02</t>
  </si>
  <si>
    <t>93.10.08.244.3023.4.399.33903900.00</t>
  </si>
  <si>
    <t>93.10.08.244.3023.4.399.33903900.02</t>
  </si>
  <si>
    <t>93.10.08.244.3023.4.399.33904700.00</t>
  </si>
  <si>
    <t>5800 - CONSTRUÇÃO E IMPLANTAÇÃO DE EQUIPAMENTOS E SERVIÇOS DE PROTEÇÃO SOCIAL ESPECIAL</t>
  </si>
  <si>
    <t>07.10.08.244.3023.5.800.44903900.10</t>
  </si>
  <si>
    <t>07.10.08.244.3023.5.800.44905100.10</t>
  </si>
  <si>
    <t>93.10.08.244.3023.5.800.44503900.00</t>
  </si>
  <si>
    <t>93.10.08.244.3023.5.800.44905200.00</t>
  </si>
  <si>
    <t>5801 - AMPLIAÇÃO, REFORMA E REQUALIFICAÇÃO DE EQUIPAMENTOS E SERVIÇOS DE PROTEÇÃO SOCIAL ESPECIAL</t>
  </si>
  <si>
    <t>07.10.08.244.3023.5.801.44903900.10</t>
  </si>
  <si>
    <t>07.10.08.244.3023.5.801.44905100.10</t>
  </si>
  <si>
    <t>93.10.08.244.3023.5.801.44503900.00</t>
  </si>
  <si>
    <t>93.10.08.244.3023.5.801.44903900.00</t>
  </si>
  <si>
    <t>93.10.08.244.3023.5.801.44905200.00</t>
  </si>
  <si>
    <t>5802 - CONSTRUÇÃO E IMPLANTAÇÃO DE EQUIPAMENTOS E SERVIÇOS DE PROTEÇÃO SOCIAL BÁSICA</t>
  </si>
  <si>
    <t>07.10.08.244.3023.5.802.44903900.10</t>
  </si>
  <si>
    <t>07.10.08.244.3023.5.802.44905100.10</t>
  </si>
  <si>
    <t>93.10.08.244.3023.5.802.44503900.00</t>
  </si>
  <si>
    <t>93.10.08.244.3023.5.802.44905200.00</t>
  </si>
  <si>
    <t>5803 - AMPLIAÇÃO, REFORMA E REQUALIFICAÇÃO DE EQUIPAMENTOS E SERVIÇOS DE PROTEÇÃO SOCIAL BÁSICA</t>
  </si>
  <si>
    <t>07.10.08.244.3023.5.803.44903900.10</t>
  </si>
  <si>
    <t>07.10.08.244.3023.5.803.44905100.10</t>
  </si>
  <si>
    <t>93.10.08.244.3023.5.803.44503900.00</t>
  </si>
  <si>
    <t>93.10.08.244.3023.5.803.44903900.00</t>
  </si>
  <si>
    <t>93.10.08.244.3023.5.803.44905200.00</t>
  </si>
  <si>
    <t>6151 - AÇÕES DE PRONTO ATENDIMENTO SOCIOASSISTENCIAL</t>
  </si>
  <si>
    <t>93.10.08.244.3023.6.151.33503900.00</t>
  </si>
  <si>
    <t>93.10.08.244.3023.6.151.33503900.02</t>
  </si>
  <si>
    <t>93.10.08.244.3023.6.151.33903900.00</t>
  </si>
  <si>
    <t>6163 - AÇÕES DE VIGILÂNCIA SOCIOASSISTENCIAL</t>
  </si>
  <si>
    <t>93.10.08.244.3023.6.163.33903900.00</t>
  </si>
  <si>
    <t>93.10.08.244.3023.6.163.33903900.02</t>
  </si>
  <si>
    <t>6166 - PROGRAMA DE GARANTIA DE RENDA FAMILIAR MÍNIMA</t>
  </si>
  <si>
    <t>93.10.08.244.3023.6.166.33903900.00</t>
  </si>
  <si>
    <t>93.10.08.244.3023.6.166.33904800.00</t>
  </si>
  <si>
    <t>6167 - BENEFÍCIOS EVENTUAIS</t>
  </si>
  <si>
    <t>93.10.08.244.3023.6.167.33903200.00</t>
  </si>
  <si>
    <t>93.10.08.244.3023.6.167.33903200.02</t>
  </si>
  <si>
    <t>93.10.08.244.3023.6.167.33903200.03</t>
  </si>
  <si>
    <t>93.10.08.244.3023.6.167.33903300.00</t>
  </si>
  <si>
    <t>93.10.08.244.3023.6.167.33903900.00</t>
  </si>
  <si>
    <t>93.10.08.244.3023.6.167.33904800.00</t>
  </si>
  <si>
    <t>93.10.08.244.3023.6.167.33909300.00</t>
  </si>
  <si>
    <t>93.10.08.244.3023.6.167.33909300.02</t>
  </si>
  <si>
    <t>6170 - OPERACIONALIZAÇÃO DO BENEFÍCIO DE PRESTAÇÃO CONTINUADA</t>
  </si>
  <si>
    <t>93.10.08.244.3023.6.170.33903900.02</t>
  </si>
  <si>
    <t>6206 - MANUTENÇÃO E OPERAÇÃO DE EQUIPAMENTOS INTERGERACIONAIS DE CONVIVÊNCIA E FORTALECIMENTO DE VÍNCULOS</t>
  </si>
  <si>
    <t>93.10.08.244.3023.6.206.33503900.00</t>
  </si>
  <si>
    <t>93.10.08.244.3023.6.206.33503900.02</t>
  </si>
  <si>
    <t>93.10.08.244.3023.6.206.33503900.03</t>
  </si>
  <si>
    <t>93.10.08.244.3023.6.221.33503900.00</t>
  </si>
  <si>
    <t>93.10.08.244.3023.6.221.33503900.02</t>
  </si>
  <si>
    <t>93.10.08.244.3023.6.221.33503900.03</t>
  </si>
  <si>
    <t>6242 - MANUTENÇÃO E OPERAÇÃO DE EQUIPAMENTOS DE PROTEÇÃO JURÍDICO SOCIAL</t>
  </si>
  <si>
    <t>93.10.08.244.3023.6.242.33503900.00</t>
  </si>
  <si>
    <t>93.10.08.244.3023.6.242.33503900.02</t>
  </si>
  <si>
    <t>8401 - REALIZAÇÃO DE CONFERÊNCIAS MUNICIPAIS TEMÁTICAS</t>
  </si>
  <si>
    <t>93.10.08.244.3012.8.401.33903900.02</t>
  </si>
  <si>
    <t>1*, 2*,3*,4*, 5,8,10,11,16</t>
  </si>
  <si>
    <t>14 - DIREITOS DA CIDADANIA</t>
  </si>
  <si>
    <t>34.10.14.122.3024.2.100.31901100.00</t>
  </si>
  <si>
    <t>34.10.14.122.3024.2.100.31909600.00</t>
  </si>
  <si>
    <t>34.10.14.122.3024.2.100.33503900.00</t>
  </si>
  <si>
    <t>34.10.14.122.3024.2.100.33504800.00</t>
  </si>
  <si>
    <t>34.10.14.122.3024.2.100.33900800.00</t>
  </si>
  <si>
    <t>34.10.14.122.3024.2.100.33901400.00</t>
  </si>
  <si>
    <t>34.10.14.122.3024.2.100.33903000.00</t>
  </si>
  <si>
    <t>34.10.14.122.3024.2.100.33903200.00</t>
  </si>
  <si>
    <t>34.10.14.122.3024.2.100.33903300.00</t>
  </si>
  <si>
    <t>34.10.14.122.3024.2.100.33903600.00</t>
  </si>
  <si>
    <t>34.10.14.122.3024.2.100.33903700.00</t>
  </si>
  <si>
    <t>34.10.14.122.3024.2.100.33903900.00</t>
  </si>
  <si>
    <t>34.10.14.122.3024.2.100.33904600.00</t>
  </si>
  <si>
    <t>34.10.14.122.3024.2.100.33904700.00</t>
  </si>
  <si>
    <t>34.10.14.122.3024.2.100.33904900.00</t>
  </si>
  <si>
    <t>34.10.14.122.3024.2.100.33909200.00</t>
  </si>
  <si>
    <t>34.10.14.122.3024.2.100.44905200.00</t>
  </si>
  <si>
    <t>36.10.14.122.3024.2.100.31901100.00</t>
  </si>
  <si>
    <t>36.10.14.122.3024.2.100.33503900.00</t>
  </si>
  <si>
    <t>36.10.14.122.3024.2.100.33504800.00</t>
  </si>
  <si>
    <t>36.10.14.122.3024.2.100.33900800.00</t>
  </si>
  <si>
    <t>36.10.14.122.3024.2.100.33901400.00</t>
  </si>
  <si>
    <t>36.10.14.122.3024.2.100.33903000.00</t>
  </si>
  <si>
    <t>36.10.14.122.3024.2.100.33903300.00</t>
  </si>
  <si>
    <t>36.10.14.122.3024.2.100.33903600.00</t>
  </si>
  <si>
    <t>36.10.14.122.3024.2.100.33903900.00</t>
  </si>
  <si>
    <t>36.10.14.122.3024.2.100.33904600.00</t>
  </si>
  <si>
    <t>36.10.14.122.3024.2.100.33904700.00</t>
  </si>
  <si>
    <t>36.10.14.122.3024.2.100.33904900.00</t>
  </si>
  <si>
    <t>36.10.14.122.3024.2.100.44905200.00</t>
  </si>
  <si>
    <t>3018 - Promoção da Cidadania, Inclusão Digital e Valorização da Diversidade</t>
  </si>
  <si>
    <t>8260 - MANUTENÇÃO DA OUVIDORIA DE DIREITOS HUMANOS</t>
  </si>
  <si>
    <t>34.10.14.122.3018.8.260.33503900.00</t>
  </si>
  <si>
    <t>34.10.14.122.3018.8.260.33903000.00</t>
  </si>
  <si>
    <t>34.10.14.122.3018.8.260.44905200.00</t>
  </si>
  <si>
    <t xml:space="preserve">3012 - Participação, Transparência e Controle Social da
Administração Pública
</t>
  </si>
  <si>
    <t>36.10.14.242.3012.2.803.33903000.00</t>
  </si>
  <si>
    <t>36.10.14.242.3012.2.803.33903300.00</t>
  </si>
  <si>
    <t>36.10.14.242.3012.2.803.33903900.00</t>
  </si>
  <si>
    <t>36.10.14.242.3012.2.803.44905200.00</t>
  </si>
  <si>
    <t>4323 - MANUTENÇÃO E OPERAÇÃO DA CENTRAL DE INTERPRETAÇÃO DE LIBRAS, INTÉRPRETES E GUIAS-INTÉRPRETES</t>
  </si>
  <si>
    <t>36.10.14.242.3006.4.323.33903000.00</t>
  </si>
  <si>
    <t>36.10.14.242.3006.4.323.33903900.00</t>
  </si>
  <si>
    <t>5407 - PROJETOS DE ACESSIBILIDADE E RESPEITO A DIVERSIDADE</t>
  </si>
  <si>
    <t>36.10.14.242.3006.5.407.44503900.00</t>
  </si>
  <si>
    <t>36.10.14.242.3006.5.407.44903000.00</t>
  </si>
  <si>
    <t>36.10.14.242.3006.5.407.44903900.00</t>
  </si>
  <si>
    <t>36.10.14.242.3006.5.407.44905200.00</t>
  </si>
  <si>
    <t>7110 - PROJETOS PARA INCLUSÃO DA PESSOA COM DEFICIÊNCIA</t>
  </si>
  <si>
    <t>36.10.14.242.3006.7.110.44503900.00</t>
  </si>
  <si>
    <t>36.10.14.242.3006.7.110.44903000.00</t>
  </si>
  <si>
    <t>36.10.14.242.3006.7.110.44903900.00</t>
  </si>
  <si>
    <t>36.10.14.242.3006.7.110.44905200.00</t>
  </si>
  <si>
    <t>36.10.14.242.3006.7.110.44913900.00</t>
  </si>
  <si>
    <t>3019 - Promoção do Crescimento Econômico e Geração de Postos de
Trabalho e Oportunidades</t>
  </si>
  <si>
    <t>8088 - CAPACITAÇÃO, FORMAÇÃO E APERFEIÇOAMENTO DOS TRABALHADORES</t>
  </si>
  <si>
    <t>36.10.14.242.3019.8.088.33903900.00</t>
  </si>
  <si>
    <t xml:space="preserve">3013 - Promoção da Segurança Urbana, Prevenção e Proteção às
Vítimas de Violência
</t>
  </si>
  <si>
    <t>2157 - ADMINISTRAÇÃO DOS CONSELHOS TUTELARES</t>
  </si>
  <si>
    <t>34.10.14.243.3013.2.157.31901100.00</t>
  </si>
  <si>
    <t>34.10.14.243.3013.2.157.31901300.00</t>
  </si>
  <si>
    <t>34.10.14.243.3013.2.157.33903000.00</t>
  </si>
  <si>
    <t>34.10.14.243.3013.2.157.33903300.00</t>
  </si>
  <si>
    <t>34.10.14.243.3013.2.157.33903600.00</t>
  </si>
  <si>
    <t>34.10.14.243.3013.2.157.33903700.00</t>
  </si>
  <si>
    <t>34.10.14.243.3013.2.157.33903900.00</t>
  </si>
  <si>
    <t>34.10.14.243.3013.2.157.33904000.00</t>
  </si>
  <si>
    <t>34.10.14.243.3013.2.157.33904600.00</t>
  </si>
  <si>
    <t>34.10.14.243.3013.2.157.33904700.00</t>
  </si>
  <si>
    <t>34.10.14.243.3013.2.157.33904900.00</t>
  </si>
  <si>
    <t>34.10.14.243.3013.2.157.33909200.00</t>
  </si>
  <si>
    <t>34.10.14.243.3013.2.157.33909300.00</t>
  </si>
  <si>
    <t>34.10.14.243.3013.2.157.44905200.00</t>
  </si>
  <si>
    <t>422 - DIREITOS INDIVIDUAIS, COLETIVOS E DIFUSOS</t>
  </si>
  <si>
    <t>1051 - AMPLIAÇÃO, REFORMA E REQUALIFICAÇÃO DE EQUIPAMENTOS PÚBLICOS</t>
  </si>
  <si>
    <t>34.10.14.422.3013.1.051.44903900.02</t>
  </si>
  <si>
    <t>2051 - MANUTENÇÃO E OPERAÇÃO DE EQUIPAMENTOS PÚBLICOS VOLTADOS AO ATENDIMENTO DE IMIGRANTES</t>
  </si>
  <si>
    <t>34.10.14.422.3018.2.051.33503900.00</t>
  </si>
  <si>
    <t>34.10.14.422.3018.2.051.33903900.00</t>
  </si>
  <si>
    <t>2053 - MANUTENÇÃO E OPERAÇÃO DA CASA DA MULHER BRASILEIRA</t>
  </si>
  <si>
    <t>34.10.14.422.3013.2.053.33503900.00</t>
  </si>
  <si>
    <t>34.10.14.422.3013.2.053.33903000.00</t>
  </si>
  <si>
    <t>34.10.14.422.3013.2.053.33903000.02</t>
  </si>
  <si>
    <t>34.10.14.422.3013.2.053.33903900.00</t>
  </si>
  <si>
    <t>34.10.14.422.3013.2.053.33903900.02</t>
  </si>
  <si>
    <t>34.10.14.422.3013.2.053.33909200.00</t>
  </si>
  <si>
    <t>34.10.14.422.3013.2.053.44905200.00</t>
  </si>
  <si>
    <t>35.10.14.422.3024.2.100.33901400.08</t>
  </si>
  <si>
    <t>35.10.14.422.3024.2.100.33903000.08</t>
  </si>
  <si>
    <t>35.10.14.422.3024.2.100.33903300.08</t>
  </si>
  <si>
    <t>35.10.14.422.3024.2.100.33903600.08</t>
  </si>
  <si>
    <t>35.10.14.422.3024.2.100.33903900.08</t>
  </si>
  <si>
    <t>35.10.14.422.3024.2.100.33904700.08</t>
  </si>
  <si>
    <t>35.10.14.422.3024.2.100.44905200.08</t>
  </si>
  <si>
    <t>2142 - POLÍTICAS, PROGRAMAS E AÇÕES PARA EDUCAÇÃO EM DIREITOS HUMANOS E PROMOÇÃO DO DIREITO À CIDADE</t>
  </si>
  <si>
    <t>34.10.14.422.3018.2.142.33503900.00</t>
  </si>
  <si>
    <t>34.10.14.422.3018.2.142.33903000.00</t>
  </si>
  <si>
    <t>34.10.14.422.3018.2.142.33903100.00</t>
  </si>
  <si>
    <t>34.10.14.422.3018.2.142.33903900.00</t>
  </si>
  <si>
    <t>34.10.14.422.3018.2.142.44905200.00</t>
  </si>
  <si>
    <t>2180 - CAPACITAÇÃO, FORMAÇÃO E APERFEIÇOAMENTO DE SERVIDORES</t>
  </si>
  <si>
    <t>35.10.14.422.3011.2.180.33901400.08</t>
  </si>
  <si>
    <t>35.10.14.422.3011.2.180.33903300.08</t>
  </si>
  <si>
    <t>35.10.14.422.3011.2.180.33903600.08</t>
  </si>
  <si>
    <t>35.10.14.422.3011.2.180.33903900.02</t>
  </si>
  <si>
    <t>35.10.14.422.3011.2.180.33903900.03</t>
  </si>
  <si>
    <t>35.10.14.422.3011.2.180.33903900.08</t>
  </si>
  <si>
    <t>2431 - MANUTENÇÃO E OPERAÇÃO DE EQUIPAMENTOS PÚBLICOS VOLTADOS AO ATENDIMENTO DA POPULAÇÃO DE RUA</t>
  </si>
  <si>
    <t>34.10.14.422.3013.2.431.33503900.00</t>
  </si>
  <si>
    <t>34.10.14.422.3013.2.431.33903900.00</t>
  </si>
  <si>
    <t>3406 - IMPLEMENTAÇÃO DO SELO MUNICIPAL DE DIREITOS HUMANOS E DIVERSIDADE</t>
  </si>
  <si>
    <t>34.10.14.422.3018.3.406.44903000.00</t>
  </si>
  <si>
    <t>34.10.14.422.3018.3.406.44903900.00</t>
  </si>
  <si>
    <t>3026 - Ações e Serviços da Saúde em Atenção Hospitalar e de Urgência e Emergência</t>
  </si>
  <si>
    <t>3660 - COOPERAÇÃO TÉCNICA INTERNACIONAL</t>
  </si>
  <si>
    <t>34.10.14.422.3026.3.660.44803500.00</t>
  </si>
  <si>
    <t>4317 - POLÍTICAS, PROGRAMAS E AÇÕES PARA A PROMOÇÃO DO DIREITO À MEMÓRIA E À VERDADE</t>
  </si>
  <si>
    <t>34.10.14.422.3018.4.317.33903000.00</t>
  </si>
  <si>
    <t>34.10.14.422.3018.4.317.33903900.00</t>
  </si>
  <si>
    <t>34.10.14.422.3018.4.317.33909300.02</t>
  </si>
  <si>
    <t>34.10.14.422.3018.4.317.44905200.00</t>
  </si>
  <si>
    <t>4318 - POLÍTICAS, PROGRAMAS E AÇÕES PARA JUVENTUDE</t>
  </si>
  <si>
    <t>34.10.14.422.3018.4.318.33503900.00</t>
  </si>
  <si>
    <t>34.10.14.422.3018.4.318.33903000.00</t>
  </si>
  <si>
    <t>34.10.14.422.3018.4.318.33903500.00</t>
  </si>
  <si>
    <t>34.10.14.422.3018.4.318.33903600.00</t>
  </si>
  <si>
    <t>34.10.14.422.3018.4.318.33903900.00</t>
  </si>
  <si>
    <t>4319 - POLÍTICAS, PROGRAMAS E AÇÕES PARA A POPULAÇÃO LGBTI</t>
  </si>
  <si>
    <t>34.10.14.422.3018.4.319.33503900.00</t>
  </si>
  <si>
    <t>34.10.14.422.3018.4.319.33903000.00</t>
  </si>
  <si>
    <t>34.10.14.422.3018.4.319.33903300.00</t>
  </si>
  <si>
    <t>34.10.14.422.3018.4.319.33903900.00</t>
  </si>
  <si>
    <t>34.10.14.422.3018.4.319.33904800.00</t>
  </si>
  <si>
    <t>3007 - Promoção dos Direitos da População Idosa</t>
  </si>
  <si>
    <t>4320 - POLÍTICAS, PROGRAMAS E AÇÕES PARA PESSOA IDOSA</t>
  </si>
  <si>
    <t>34.10.14.422.3007.4.320.33903000.00</t>
  </si>
  <si>
    <t>34.10.14.422.3007.4.320.33903300.00</t>
  </si>
  <si>
    <t>34.10.14.422.3007.4.320.33903500.00</t>
  </si>
  <si>
    <t>34.10.14.422.3007.4.320.33903600.00</t>
  </si>
  <si>
    <t>34.10.14.422.3007.4.320.33903900.00</t>
  </si>
  <si>
    <t>4321 - POLÍTICAS, PROGRAMAS E AÇÕES PARA A POPULAÇÃO EM SITUAÇÃO DE RUA</t>
  </si>
  <si>
    <t>34.10.14.422.3023.4.321.33503900.00</t>
  </si>
  <si>
    <t>34.10.14.422.3023.4.321.33903000.00</t>
  </si>
  <si>
    <t>34.10.14.422.3023.4.321.33903100.00</t>
  </si>
  <si>
    <t>34.10.14.422.3023.4.321.33903300.00</t>
  </si>
  <si>
    <t>34.10.14.422.3023.4.321.33903900.00</t>
  </si>
  <si>
    <t>4330 - MANUTENÇÃO E OPERAÇÃO DOS EQUIPAMENTOS PÚBLICOS VOLTADOS PARA PESSOA IDOSA</t>
  </si>
  <si>
    <t>34.10.14.422.3007.4.330.33503900.00</t>
  </si>
  <si>
    <t>34.10.14.422.3007.4.330.33903000.00</t>
  </si>
  <si>
    <t>34.10.14.422.3007.4.330.33903700.00</t>
  </si>
  <si>
    <t>34.10.14.422.3007.4.330.33903900.00</t>
  </si>
  <si>
    <t>34.10.14.422.3007.4.330.33909200.00</t>
  </si>
  <si>
    <t>34.10.14.422.3007.4.330.44903900.00</t>
  </si>
  <si>
    <t>34.10.14.422.3007.4.330.44905200.00</t>
  </si>
  <si>
    <t>4331 - AMPLIAÇÃO E MANUTENÇÃO DO PROGRAMA UNIVERSIDADE ABERTA DA PESSOA IDOSA</t>
  </si>
  <si>
    <t>34.10.14.422.3007.4.331.33903000.00</t>
  </si>
  <si>
    <t>34.10.14.422.3007.4.331.33903600.00</t>
  </si>
  <si>
    <t xml:space="preserve">3009 - Melhoria da Mobilidade Urbana Universal </t>
  </si>
  <si>
    <t>4657 - AÇÕES DE EDUCAÇÃO DE TRÂNSITO</t>
  </si>
  <si>
    <t>87.10.14.422.3009.4.657.33903900.08</t>
  </si>
  <si>
    <t>3009 - Melhoria da Mobilidade Urbana Universal</t>
  </si>
  <si>
    <t>87.10.14.422.3009.4.657.44905200.00</t>
  </si>
  <si>
    <t>87.10.14.422.3009.4.657.44905200.08</t>
  </si>
  <si>
    <t>6178 - MANUTENÇÃO E OPERAÇÃO DE EQUIPAMENTOS PÚBLICOS VOLTADOS AO ATENDIMENTO DE MULHERES</t>
  </si>
  <si>
    <t>34.10.14.422.3013.6.178.33503900.00</t>
  </si>
  <si>
    <t>34.10.14.422.3013.6.178.33903000.00</t>
  </si>
  <si>
    <t>34.10.14.422.3013.6.178.33903600.00</t>
  </si>
  <si>
    <t>34.10.14.422.3013.6.178.33903700.00</t>
  </si>
  <si>
    <t>34.10.14.422.3013.6.178.33903900.00</t>
  </si>
  <si>
    <t>34.10.14.422.3013.6.178.33904700.00</t>
  </si>
  <si>
    <t>34.10.14.422.3013.6.178.33904800.00</t>
  </si>
  <si>
    <t>34.10.14.422.3013.6.178.44905200.00</t>
  </si>
  <si>
    <t>3012 - Participação, Transparência e Controle Social da
Administração Pública</t>
  </si>
  <si>
    <t>8052 - PUBLICAÇÕES DE INTERESSE DO MUNICÍPIO</t>
  </si>
  <si>
    <t>35.10.14.422.3012.8.052.33903900.08</t>
  </si>
  <si>
    <t>8411 - POLÍTICAS, PROGRAMAS E AÇÕES PARA IMIGRANTES E PROMOÇÃO AO TRABALHO DECENTE</t>
  </si>
  <si>
    <t>34.10.14.422.3018.8.411.33503900.00</t>
  </si>
  <si>
    <t>34.10.14.422.3018.8.411.33903000.00</t>
  </si>
  <si>
    <t>34.10.14.422.3018.8.411.33903000.02</t>
  </si>
  <si>
    <t>34.10.14.422.3018.8.411.33903500.00</t>
  </si>
  <si>
    <t>34.10.14.422.3018.8.411.33903900.00</t>
  </si>
  <si>
    <t>34.10.14.422.3018.8.411.33904800.00</t>
  </si>
  <si>
    <t>34.10.14.422.3018.8.411.33909300.02</t>
  </si>
  <si>
    <t>34.10.14.422.3018.8.411.44905200.02</t>
  </si>
  <si>
    <t>8414 - POLÍTICAS, PROGRAMAS E AÇÕES SOBRE ÁLCOOL E DROGAS</t>
  </si>
  <si>
    <t>34.10.14.422.3018.8.414.33903000.00</t>
  </si>
  <si>
    <t>34.10.14.422.3018.8.414.33903300.00</t>
  </si>
  <si>
    <t>34.10.14.422.3018.8.414.33903600.00</t>
  </si>
  <si>
    <t>34.10.14.422.3018.8.414.33903900.00</t>
  </si>
  <si>
    <t>8415 - MANUTENÇÃO E OPERAÇÃO DE EQUIPAMENTOS PÚBLICOS VOLTADOS À PROMOÇÃO DA IGUALDADE RACIAL</t>
  </si>
  <si>
    <t>34.10.14.422.3018.8.415.33503900.00</t>
  </si>
  <si>
    <t>34.10.14.422.3018.8.415.33903000.00</t>
  </si>
  <si>
    <t>34.10.14.422.3018.8.415.33903700.00</t>
  </si>
  <si>
    <t>34.10.14.422.3018.8.415.33903900.00</t>
  </si>
  <si>
    <t>8416 - MANUTENÇÃO E OPERAÇÃO DOS EQUIPAMENTOS PÚBLICOS VOLTADOS AO ATENDIMENTO DA POPULAÇÃO LGBTI</t>
  </si>
  <si>
    <t>34.10.14.422.3018.8.416.33503900.00</t>
  </si>
  <si>
    <t>34.10.14.422.3018.8.416.33804100.00</t>
  </si>
  <si>
    <t>34.10.14.422.3018.8.416.33903000.00</t>
  </si>
  <si>
    <t>34.10.14.422.3018.8.416.33903700.00</t>
  </si>
  <si>
    <t>34.10.14.422.3018.8.416.33903900.00</t>
  </si>
  <si>
    <t>34.10.14.422.3018.8.416.44905200.00</t>
  </si>
  <si>
    <t>8417 - POLÍTICAS,PROGRAMAS E AÇÕES PARA PROMOÇÃO DA IGUALDADE RACIAL</t>
  </si>
  <si>
    <t>34.10.14.422.3018.8.417.33503900.00</t>
  </si>
  <si>
    <t>34.10.14.422.3018.8.417.33903000.00</t>
  </si>
  <si>
    <t>34.10.14.422.3018.8.417.33903100.00</t>
  </si>
  <si>
    <t>34.10.14.422.3018.8.417.33903300.00</t>
  </si>
  <si>
    <t>34.10.14.422.3018.8.417.33903500.00</t>
  </si>
  <si>
    <t>34.10.14.422.3018.8.417.33903600.00</t>
  </si>
  <si>
    <t>34.10.14.422.3018.8.417.33903900.00</t>
  </si>
  <si>
    <t>34.10.14.422.3018.8.417.33904000.00</t>
  </si>
  <si>
    <t>8420 - POLÍTICAS, PROGRAMAS E AÇÕES PARA PESSOAS DESAPARECIDAS</t>
  </si>
  <si>
    <t>34.10.14.422.3013.8.420.33903000.00</t>
  </si>
  <si>
    <t>34.10.14.422.3013.8.420.33903600.00</t>
  </si>
  <si>
    <t>34.10.14.422.3013.8.420.44905200.00</t>
  </si>
  <si>
    <t>Educação de Qualidade</t>
  </si>
  <si>
    <t xml:space="preserve"> 1*,2,3,4*, 6, 10*</t>
  </si>
  <si>
    <t>12 - EDUCAÇÃO</t>
  </si>
  <si>
    <t>1087 - DRE - PRÉDIO DO ALMOXARIFADO - RECUPERAÇÃO DA ÁREA EXTERNA</t>
  </si>
  <si>
    <t>16.15.12.122.3024.1.087.44903900.00</t>
  </si>
  <si>
    <t>16.10.12.122.3011.1.220.44904000.00</t>
  </si>
  <si>
    <t>16.10.12.122.3024.2.100.31901100.00</t>
  </si>
  <si>
    <t>16.10.12.122.3024.2.100.31909200.00</t>
  </si>
  <si>
    <t>16.10.12.122.3024.2.100.33503900.00</t>
  </si>
  <si>
    <t>16.10.12.122.3024.2.100.33504800.00</t>
  </si>
  <si>
    <t>16.10.12.122.3024.2.100.33804100.00</t>
  </si>
  <si>
    <t>16.10.12.122.3024.2.100.33900800.00</t>
  </si>
  <si>
    <t>16.10.12.122.3024.2.100.33901400.00</t>
  </si>
  <si>
    <t>16.10.12.122.3024.2.100.33903000.00</t>
  </si>
  <si>
    <t>16.10.12.122.3024.2.100.33903100.00</t>
  </si>
  <si>
    <t>16.10.12.122.3024.2.100.33903200.00</t>
  </si>
  <si>
    <t>16.10.12.122.3024.2.100.33903300.00</t>
  </si>
  <si>
    <t>16.10.12.122.3024.2.100.33903500.00</t>
  </si>
  <si>
    <t>16.10.12.122.3024.2.100.33903600.00</t>
  </si>
  <si>
    <t>16.10.12.122.3024.2.100.33903900.00</t>
  </si>
  <si>
    <t>16.10.12.122.3024.2.100.33904600.00</t>
  </si>
  <si>
    <t>16.10.12.122.3024.2.100.33904700.00</t>
  </si>
  <si>
    <t>16.10.12.122.3024.2.100.33904800.00</t>
  </si>
  <si>
    <t>16.10.12.122.3024.2.100.33904900.00</t>
  </si>
  <si>
    <t>16.10.12.122.3024.2.100.33909200.00</t>
  </si>
  <si>
    <t>16.10.12.122.3024.2.100.44905200.00</t>
  </si>
  <si>
    <t>16.11.12.122.3024.2.100.33901400.00</t>
  </si>
  <si>
    <t>16.11.12.122.3024.2.100.33903000.00</t>
  </si>
  <si>
    <t>16.11.12.122.3024.2.100.33903300.00</t>
  </si>
  <si>
    <t>16.11.12.122.3024.2.100.33903900.00</t>
  </si>
  <si>
    <t>16.11.12.122.3024.2.100.44905200.00</t>
  </si>
  <si>
    <t>16.12.12.122.3024.2.100.33901400.00</t>
  </si>
  <si>
    <t>16.12.12.122.3024.2.100.33903000.00</t>
  </si>
  <si>
    <t>16.12.12.122.3024.2.100.33903300.00</t>
  </si>
  <si>
    <t>16.12.12.122.3024.2.100.33903700.00</t>
  </si>
  <si>
    <t>16.12.12.122.3024.2.100.33903900.00</t>
  </si>
  <si>
    <t>16.12.12.122.3024.2.100.33904700.00</t>
  </si>
  <si>
    <t>16.12.12.122.3024.2.100.44905200.00</t>
  </si>
  <si>
    <t>16.13.12.122.3024.2.100.33903000.00</t>
  </si>
  <si>
    <t>16.13.12.122.3024.2.100.33903300.00</t>
  </si>
  <si>
    <t>16.13.12.122.3024.2.100.33903700.00</t>
  </si>
  <si>
    <t>16.13.12.122.3024.2.100.33903900.00</t>
  </si>
  <si>
    <t>16.13.12.122.3024.2.100.33904000.00</t>
  </si>
  <si>
    <t>16.13.12.122.3024.2.100.44905200.00</t>
  </si>
  <si>
    <t>16.14.12.122.3024.2.100.33901400.00</t>
  </si>
  <si>
    <t>16.14.12.122.3024.2.100.33903000.00</t>
  </si>
  <si>
    <t>16.14.12.122.3024.2.100.33903300.00</t>
  </si>
  <si>
    <t>16.14.12.122.3024.2.100.33903900.00</t>
  </si>
  <si>
    <t>16.14.12.122.3024.2.100.44905200.00</t>
  </si>
  <si>
    <t>16.15.12.122.3024.2.100.33903000.00</t>
  </si>
  <si>
    <t>16.15.12.122.3024.2.100.33903300.00</t>
  </si>
  <si>
    <t>16.15.12.122.3024.2.100.33903900.00</t>
  </si>
  <si>
    <t>16.15.12.122.3024.2.100.33904700.00</t>
  </si>
  <si>
    <t>16.15.12.122.3024.2.100.44905200.00</t>
  </si>
  <si>
    <t>16.16.12.122.3024.2.100.33901400.00</t>
  </si>
  <si>
    <t>16.16.12.122.3024.2.100.33903000.00</t>
  </si>
  <si>
    <t>16.16.12.122.3024.2.100.33903300.00</t>
  </si>
  <si>
    <t>16.16.12.122.3024.2.100.33903600.00</t>
  </si>
  <si>
    <t>16.16.12.122.3024.2.100.33903700.00</t>
  </si>
  <si>
    <t>16.16.12.122.3024.2.100.33903900.00</t>
  </si>
  <si>
    <t>16.16.12.122.3024.2.100.33904700.00</t>
  </si>
  <si>
    <t>16.16.12.122.3024.2.100.33909200.00</t>
  </si>
  <si>
    <t>16.16.12.122.3024.2.100.44905200.00</t>
  </si>
  <si>
    <t>16.17.12.122.3024.2.100.33901400.00</t>
  </si>
  <si>
    <t>16.17.12.122.3024.2.100.33903000.00</t>
  </si>
  <si>
    <t>16.17.12.122.3024.2.100.33903300.00</t>
  </si>
  <si>
    <t>16.17.12.122.3024.2.100.33903900.00</t>
  </si>
  <si>
    <t>16.17.12.122.3024.2.100.33904700.00</t>
  </si>
  <si>
    <t>16.17.12.122.3024.2.100.44905200.00</t>
  </si>
  <si>
    <t>16.18.12.122.3024.2.100.33903000.00</t>
  </si>
  <si>
    <t>16.18.12.122.3024.2.100.33903300.00</t>
  </si>
  <si>
    <t>16.18.12.122.3024.2.100.33903700.00</t>
  </si>
  <si>
    <t>16.18.12.122.3024.2.100.33903900.00</t>
  </si>
  <si>
    <t>16.18.12.122.3024.2.100.33904700.00</t>
  </si>
  <si>
    <t>16.18.12.122.3024.2.100.44905200.00</t>
  </si>
  <si>
    <t>16.19.12.122.3024.2.100.33901400.00</t>
  </si>
  <si>
    <t>16.19.12.122.3024.2.100.33903000.00</t>
  </si>
  <si>
    <t>16.19.12.122.3024.2.100.33903300.00</t>
  </si>
  <si>
    <t>16.19.12.122.3024.2.100.33903700.00</t>
  </si>
  <si>
    <t>16.19.12.122.3024.2.100.33903900.00</t>
  </si>
  <si>
    <t>16.19.12.122.3024.2.100.33904700.00</t>
  </si>
  <si>
    <t>16.19.12.122.3024.2.100.44905200.00</t>
  </si>
  <si>
    <t>16.20.12.122.3024.2.100.33901400.00</t>
  </si>
  <si>
    <t>16.20.12.122.3024.2.100.33903000.00</t>
  </si>
  <si>
    <t>16.20.12.122.3024.2.100.33903300.00</t>
  </si>
  <si>
    <t>16.20.12.122.3024.2.100.33903600.00</t>
  </si>
  <si>
    <t>16.20.12.122.3024.2.100.33903900.00</t>
  </si>
  <si>
    <t>16.20.12.122.3024.2.100.33904000.00</t>
  </si>
  <si>
    <t>16.20.12.122.3024.2.100.33904700.00</t>
  </si>
  <si>
    <t>16.20.12.122.3024.2.100.44905200.00</t>
  </si>
  <si>
    <t>16.21.12.122.3024.2.100.33901400.00</t>
  </si>
  <si>
    <t>16.21.12.122.3024.2.100.33903000.00</t>
  </si>
  <si>
    <t>16.21.12.122.3024.2.100.33903300.00</t>
  </si>
  <si>
    <t>16.21.12.122.3024.2.100.33903700.00</t>
  </si>
  <si>
    <t>16.21.12.122.3024.2.100.33903900.00</t>
  </si>
  <si>
    <t>16.21.12.122.3024.2.100.33909200.00</t>
  </si>
  <si>
    <t>16.21.12.122.3024.2.100.44905200.00</t>
  </si>
  <si>
    <t>16.22.12.122.3024.2.100.33901400.00</t>
  </si>
  <si>
    <t>16.22.12.122.3024.2.100.33903000.00</t>
  </si>
  <si>
    <t>16.22.12.122.3024.2.100.33903300.00</t>
  </si>
  <si>
    <t>16.22.12.122.3024.2.100.33903700.00</t>
  </si>
  <si>
    <t>16.22.12.122.3024.2.100.33903900.00</t>
  </si>
  <si>
    <t>16.22.12.122.3024.2.100.33904000.00</t>
  </si>
  <si>
    <t>16.22.12.122.3024.2.100.33904700.00</t>
  </si>
  <si>
    <t>16.22.12.122.3024.2.100.44905200.00</t>
  </si>
  <si>
    <t>16.23.12.122.3024.2.100.33903000.00</t>
  </si>
  <si>
    <t>16.23.12.122.3024.2.100.33903300.00</t>
  </si>
  <si>
    <t>16.23.12.122.3024.2.100.33903900.00</t>
  </si>
  <si>
    <t>16.23.12.122.3024.2.100.33904700.00</t>
  </si>
  <si>
    <t>16.23.12.122.3024.2.100.44905200.00</t>
  </si>
  <si>
    <t>16.24.12.122.3024.2.100.33503500.00</t>
  </si>
  <si>
    <t>16.24.12.122.3024.2.100.33901400.00</t>
  </si>
  <si>
    <t>16.24.12.122.3024.2.100.33903000.00</t>
  </si>
  <si>
    <t>16.24.12.122.3024.2.100.33903300.00</t>
  </si>
  <si>
    <t>16.24.12.122.3024.2.100.33903600.00</t>
  </si>
  <si>
    <t>16.24.12.122.3024.2.100.33903900.00</t>
  </si>
  <si>
    <t>16.24.12.122.3024.2.100.44905200.00</t>
  </si>
  <si>
    <t>80.10.12.122.3024.2.100.31900400.00</t>
  </si>
  <si>
    <t>FPETC</t>
  </si>
  <si>
    <t>80.10.12.122.3024.2.100.31901100.00</t>
  </si>
  <si>
    <t>80.10.12.122.3024.2.100.31901300.00</t>
  </si>
  <si>
    <t>80.10.12.122.3024.2.100.31901600.00</t>
  </si>
  <si>
    <t>80.10.12.122.3024.2.100.31909400.00</t>
  </si>
  <si>
    <t>80.10.12.122.3024.2.100.31911300.00</t>
  </si>
  <si>
    <t>80.10.12.122.3024.2.100.33503900.00</t>
  </si>
  <si>
    <t>80.10.12.122.3024.2.100.33504800.00</t>
  </si>
  <si>
    <t>80.10.12.122.3024.2.100.33900800.00</t>
  </si>
  <si>
    <t>80.10.12.122.3024.2.100.33901400.00</t>
  </si>
  <si>
    <t>80.10.12.122.3024.2.100.33903000.00</t>
  </si>
  <si>
    <t>80.10.12.122.3024.2.100.33903300.00</t>
  </si>
  <si>
    <t>80.10.12.122.3024.2.100.33903900.00</t>
  </si>
  <si>
    <t>80.10.12.122.3024.2.100.33904600.00</t>
  </si>
  <si>
    <t>80.10.12.122.3024.2.100.33904700.00</t>
  </si>
  <si>
    <t>80.10.12.122.3024.2.100.33904900.00</t>
  </si>
  <si>
    <t>80.10.12.122.3024.2.100.33909100.00</t>
  </si>
  <si>
    <t>80.10.12.122.3024.2.100.44905200.00</t>
  </si>
  <si>
    <t>80.10.12.122.3024.2.171.33904000.00</t>
  </si>
  <si>
    <t>80.10.12.122.3024.2.171.33909200.00</t>
  </si>
  <si>
    <t>16.10.12.122.3012.2.803.33901400.00</t>
  </si>
  <si>
    <t>16.10.12.122.3012.2.803.33903000.00</t>
  </si>
  <si>
    <t>16.10.12.122.3012.2.803.33903300.00</t>
  </si>
  <si>
    <t>16.10.12.122.3012.2.803.33903600.00</t>
  </si>
  <si>
    <t>16.10.12.122.3012.2.803.33903900.00</t>
  </si>
  <si>
    <t>16.10.12.122.3012.2.803.33904700.00</t>
  </si>
  <si>
    <t>16.10.12.122.3011.3.002.44905100.00</t>
  </si>
  <si>
    <t>80.10.12.126.3011.1.220.44904000.00</t>
  </si>
  <si>
    <t>16.10.12.126.3024.2.171.33904000.00</t>
  </si>
  <si>
    <t>16.10.12.126.3011.2.818.33904000.00</t>
  </si>
  <si>
    <t>16.10.12.126.3011.2.818.44903900.00</t>
  </si>
  <si>
    <t>16.10.12.126.3011.2.818.44904000.00</t>
  </si>
  <si>
    <t>16.10.12.126.3011.2.818.44905200.00</t>
  </si>
  <si>
    <t>16.10.12.126.3011.2.818.44909300.02</t>
  </si>
  <si>
    <t>80.10.12.126.3011.2.818.33903000.00</t>
  </si>
  <si>
    <t>80.10.12.126.3011.2.818.33904000.00</t>
  </si>
  <si>
    <t>80.10.12.126.3011.2.818.33909200.00</t>
  </si>
  <si>
    <t>80.10.12.126.3011.2.818.44905200.00</t>
  </si>
  <si>
    <t>3022 - Requalifcação e Promoção da Ocupação dos Espaços Públicos</t>
  </si>
  <si>
    <t>4307 - PROCONECTA - PROMOÇÃO DA CONECTIVIDADE E INCLUSÃO DIGITAL</t>
  </si>
  <si>
    <t>23.10.12.126.3022.4.307.33503900.00</t>
  </si>
  <si>
    <t>23.10.12.126.3022.4.307.33903900.00</t>
  </si>
  <si>
    <t>23.10.12.126.3022.4.307.33904000.00</t>
  </si>
  <si>
    <t>23.10.12.126.3022.4.307.44905100.00</t>
  </si>
  <si>
    <t>23.10.12.126.3022.4.307.44905200.00</t>
  </si>
  <si>
    <t>3001 - Acesso à Cultura</t>
  </si>
  <si>
    <t>8404 - MANUTENÇÃO E OPERAÇÃO DE TELECENTROS</t>
  </si>
  <si>
    <t>23.10.12.126.3001.8.404.33503900.00</t>
  </si>
  <si>
    <t>23.10.12.126.3001.8.404.33903000.00</t>
  </si>
  <si>
    <t>23.10.12.126.3001.8.404.33903600.00</t>
  </si>
  <si>
    <t>23.10.12.126.3001.8.404.33903900.00</t>
  </si>
  <si>
    <t>23.10.12.126.3001.8.404.33904000.00</t>
  </si>
  <si>
    <t>23.10.12.126.3001.8.404.33904700.00</t>
  </si>
  <si>
    <t>23.10.12.126.3001.8.404.33904800.00</t>
  </si>
  <si>
    <t>23.10.12.126.3001.8.404.33909200.00</t>
  </si>
  <si>
    <t>23.10.12.126.3001.8.404.44903900.00</t>
  </si>
  <si>
    <t>23.10.12.126.3001.8.404.44905100.00</t>
  </si>
  <si>
    <t>23.10.12.126.3001.8.404.44905200.00</t>
  </si>
  <si>
    <t>16.10.12.128.3011.2.180.33503900.00</t>
  </si>
  <si>
    <t>16.10.12.128.3011.2.180.33903000.00</t>
  </si>
  <si>
    <t>16.10.12.128.3011.2.180.33903200.00</t>
  </si>
  <si>
    <t>16.10.12.128.3011.2.180.33903600.00</t>
  </si>
  <si>
    <t>16.10.12.128.3011.2.180.33903900.00</t>
  </si>
  <si>
    <t>16.10.12.128.3011.2.180.33904700.00</t>
  </si>
  <si>
    <t>16.10.12.128.3011.2.180.44905200.00</t>
  </si>
  <si>
    <t>16.11.12.128.3011.2.180.33903000.00</t>
  </si>
  <si>
    <t>16.11.12.128.3011.2.180.33903600.00</t>
  </si>
  <si>
    <t>16.11.12.128.3011.2.180.33903900.00</t>
  </si>
  <si>
    <t>16.11.12.128.3011.2.180.33904700.00</t>
  </si>
  <si>
    <t>16.12.12.128.3011.2.180.33903000.00</t>
  </si>
  <si>
    <t>16.12.12.128.3011.2.180.33903600.00</t>
  </si>
  <si>
    <t>16.12.12.128.3011.2.180.33903900.00</t>
  </si>
  <si>
    <t>16.12.12.128.3011.2.180.33904700.00</t>
  </si>
  <si>
    <t>16.13.12.128.3011.2.180.33903000.00</t>
  </si>
  <si>
    <t>16.13.12.128.3011.2.180.33903600.00</t>
  </si>
  <si>
    <t>16.13.12.128.3011.2.180.33903900.00</t>
  </si>
  <si>
    <t>16.13.12.128.3011.2.180.33904700.00</t>
  </si>
  <si>
    <t>16.14.12.128.3011.2.180.33903000.00</t>
  </si>
  <si>
    <t>16.14.12.128.3011.2.180.33903600.00</t>
  </si>
  <si>
    <t>16.14.12.128.3011.2.180.33903900.00</t>
  </si>
  <si>
    <t>16.14.12.128.3011.2.180.33904700.00</t>
  </si>
  <si>
    <t>16.15.12.128.3011.2.180.33903000.00</t>
  </si>
  <si>
    <t>16.15.12.128.3011.2.180.33903600.00</t>
  </si>
  <si>
    <t>16.15.12.128.3011.2.180.33903900.00</t>
  </si>
  <si>
    <t>16.15.12.128.3011.2.180.33904700.00</t>
  </si>
  <si>
    <t>16.16.12.128.3011.2.180.33903000.00</t>
  </si>
  <si>
    <t>16.16.12.128.3011.2.180.33903600.00</t>
  </si>
  <si>
    <t>16.16.12.128.3011.2.180.33903900.00</t>
  </si>
  <si>
    <t>16.16.12.128.3011.2.180.33904700.00</t>
  </si>
  <si>
    <t>16.17.12.128.3011.2.180.33903000.00</t>
  </si>
  <si>
    <t>16.17.12.128.3011.2.180.33903600.00</t>
  </si>
  <si>
    <t>16.17.12.128.3011.2.180.33903900.00</t>
  </si>
  <si>
    <t>16.17.12.128.3011.2.180.33904700.00</t>
  </si>
  <si>
    <t>16.18.12.128.3011.2.180.33903000.00</t>
  </si>
  <si>
    <t>16.18.12.128.3011.2.180.33903600.00</t>
  </si>
  <si>
    <t>16.18.12.128.3011.2.180.33903900.00</t>
  </si>
  <si>
    <t>16.18.12.128.3011.2.180.33904700.00</t>
  </si>
  <si>
    <t>16.19.12.128.3011.2.180.33903000.00</t>
  </si>
  <si>
    <t>16.19.12.128.3011.2.180.33903600.00</t>
  </si>
  <si>
    <t>16.19.12.128.3011.2.180.33903900.00</t>
  </si>
  <si>
    <t>16.19.12.128.3011.2.180.33904700.00</t>
  </si>
  <si>
    <t>16.20.12.128.3011.2.180.33903000.00</t>
  </si>
  <si>
    <t>16.20.12.128.3011.2.180.33903600.00</t>
  </si>
  <si>
    <t>16.20.12.128.3011.2.180.33903900.00</t>
  </si>
  <si>
    <t>16.20.12.128.3011.2.180.33904700.00</t>
  </si>
  <si>
    <t>16.21.12.128.3011.2.180.33903000.00</t>
  </si>
  <si>
    <t>16.21.12.128.3011.2.180.33903600.00</t>
  </si>
  <si>
    <t>16.21.12.128.3011.2.180.33904700.00</t>
  </si>
  <si>
    <t>16.22.12.128.3011.2.180.33903000.00</t>
  </si>
  <si>
    <t>16.22.12.128.3011.2.180.33903600.00</t>
  </si>
  <si>
    <t>16.22.12.128.3011.2.180.33903900.00</t>
  </si>
  <si>
    <t>16.22.12.128.3011.2.180.33904700.00</t>
  </si>
  <si>
    <t>16.23.12.128.3011.2.180.33903000.00</t>
  </si>
  <si>
    <t>16.23.12.128.3011.2.180.33903600.00</t>
  </si>
  <si>
    <t>80.10.12.128.3011.2.180.33903900.00</t>
  </si>
  <si>
    <t>131 - COMUNICAÇÃO SOCIAL</t>
  </si>
  <si>
    <t>16.10.12.131.3012.8.052.33903900.00</t>
  </si>
  <si>
    <t>306 - ALIMENTAÇÃO E NUTRIÇÃO</t>
  </si>
  <si>
    <t>3025 - Proteção e Desenvolvimento Integral na Primeira Infância</t>
  </si>
  <si>
    <t>2801 - PROGRAMA NACIONAL DE ALIMENTAÇÃO ESCOLAR - PNAE/ FNDE</t>
  </si>
  <si>
    <t>16.24.12.306.3025.2.801.33903000.02</t>
  </si>
  <si>
    <t>2873 - LEVE-LEITE</t>
  </si>
  <si>
    <t>16.24.12.306.3025.2.873.33903200.00</t>
  </si>
  <si>
    <t>16.24.12.306.3025.2.873.33903900.00</t>
  </si>
  <si>
    <t>16.24.12.306.3025.2.873.33903900.02</t>
  </si>
  <si>
    <t>6553 - ALIMENTAÇÃO ESCOLAR</t>
  </si>
  <si>
    <t>16.24.12.306.3025.6.553.33903000.00</t>
  </si>
  <si>
    <t>16.24.12.306.3025.6.553.33903000.02</t>
  </si>
  <si>
    <t>16.24.12.306.3025.6.553.33903900.00</t>
  </si>
  <si>
    <t>16.24.12.306.3025.6.553.33903900.02</t>
  </si>
  <si>
    <t>16.24.12.306.3025.6.553.33904500.02</t>
  </si>
  <si>
    <t>16.24.12.306.3025.6.553.33909200.00</t>
  </si>
  <si>
    <t>361 - ENSINO FUNDAMENTAL</t>
  </si>
  <si>
    <t>3010 - Manutenção, Desenvolvimento e Promoção da Qualidade da Educação</t>
  </si>
  <si>
    <t>1093 - EMEF MAURO FACCIO ZACARIAS - COBERTURA DE QUADRA</t>
  </si>
  <si>
    <t>16.15.12.361.3010.1.093.44903900.00</t>
  </si>
  <si>
    <t>1101 - EMEF TERESA MARGARIDA - READEQUAÇÃO DO PARQUE</t>
  </si>
  <si>
    <t>16.15.12.361.3010.1.101.44903900.00</t>
  </si>
  <si>
    <t>1102 - EMEF OTONIEL MOTA - RECUPERAÇÃO DA QUADRA</t>
  </si>
  <si>
    <t>16.15.12.361.3010.1.102.44903900.00</t>
  </si>
  <si>
    <t>1103 - EMEF LEONARDO VILLAS BOAS - RECUPERAÇÃO DA QUADRA</t>
  </si>
  <si>
    <t>16.15.12.361.3010.1.103.44903900.00</t>
  </si>
  <si>
    <t>1104 - EMEF VERA LÚCIA FUSCO BORBA - RECUPERAÇÃO DA QUADRA</t>
  </si>
  <si>
    <t>16.15.12.361.3010.1.104.44903900.00</t>
  </si>
  <si>
    <t>2807 - ALFABETIZAÇÃO NA IDADE CERTA</t>
  </si>
  <si>
    <t>16.10.12.361.3026.2.807.33503900.00</t>
  </si>
  <si>
    <t>16.10.12.361.3026.2.807.33504800.00</t>
  </si>
  <si>
    <t>16.10.12.361.3026.2.807.33903900.00</t>
  </si>
  <si>
    <t>2816 - FORNECIMENTO DE UNIFORMES E MATERIAL ESCOLAR-ENSINO FUNDAMENTAL</t>
  </si>
  <si>
    <t>16.10.12.361.3025.2.816.33903000.00</t>
  </si>
  <si>
    <t>16.10.12.361.3025.2.816.33903200.00</t>
  </si>
  <si>
    <t>16.10.12.361.3025.2.816.33903900.00</t>
  </si>
  <si>
    <t>2826 - MANUTENÇÃO E OPERAÇÃO DE UNIDADES EDUCACIONAIS - ESCOLA MUNICIPAL DE ENSINO FUNDAMENTAL (EMEF)</t>
  </si>
  <si>
    <t>16.10.12.361.3010.2.826.31901100.00</t>
  </si>
  <si>
    <t>16.10.12.361.3010.2.826.31901100.04</t>
  </si>
  <si>
    <t>16.10.12.361.3010.2.826.33903000.00</t>
  </si>
  <si>
    <t>16.10.12.361.3010.2.826.33903200.00</t>
  </si>
  <si>
    <t>16.10.12.361.3010.2.826.33903900.00</t>
  </si>
  <si>
    <t>16.10.12.361.3010.2.826.33904600.00</t>
  </si>
  <si>
    <t>16.10.12.361.3010.2.826.33904600.04</t>
  </si>
  <si>
    <t>16.10.12.361.3010.2.826.33904800.00</t>
  </si>
  <si>
    <t>16.10.12.361.3010.2.826.33904900.00</t>
  </si>
  <si>
    <t>16.10.12.361.3010.2.826.33909200.00</t>
  </si>
  <si>
    <t>16.10.12.361.3010.2.826.44905200.00</t>
  </si>
  <si>
    <t>16.10.12.361.3010.2.826.44909200.00</t>
  </si>
  <si>
    <t>16.10.12.361.3010.2.826.44909300.02</t>
  </si>
  <si>
    <t>16.11.12.361.3010.2.826.33903000.00</t>
  </si>
  <si>
    <t>16.11.12.361.3010.2.826.33903600.00</t>
  </si>
  <si>
    <t>16.11.12.361.3010.2.826.33903900.00</t>
  </si>
  <si>
    <t>16.11.12.361.3010.2.826.33904700.00</t>
  </si>
  <si>
    <t>16.11.12.361.3010.2.826.33909200.00</t>
  </si>
  <si>
    <t>16.12.12.361.3010.2.826.33903000.00</t>
  </si>
  <si>
    <t>16.12.12.361.3010.2.826.33903900.00</t>
  </si>
  <si>
    <t>16.13.12.361.3010.2.826.33903000.00</t>
  </si>
  <si>
    <t>16.13.12.361.3010.2.826.33903900.00</t>
  </si>
  <si>
    <t>16.14.12.361.3010.2.826.33903000.00</t>
  </si>
  <si>
    <t>16.14.12.361.3010.2.826.33903900.00</t>
  </si>
  <si>
    <t>16.15.12.361.3010.2.826.33903000.00</t>
  </si>
  <si>
    <t>16.15.12.361.3010.2.826.33903600.00</t>
  </si>
  <si>
    <t>16.15.12.361.3010.2.826.33903900.00</t>
  </si>
  <si>
    <t>16.15.12.361.3010.2.826.33904700.00</t>
  </si>
  <si>
    <t>16.16.12.361.3010.2.826.33903000.00</t>
  </si>
  <si>
    <t>16.16.12.361.3010.2.826.33903900.00</t>
  </si>
  <si>
    <t>16.16.12.361.3010.2.826.33909200.00</t>
  </si>
  <si>
    <t>16.17.12.361.3010.2.826.33903000.00</t>
  </si>
  <si>
    <t>16.17.12.361.3010.2.826.33903600.00</t>
  </si>
  <si>
    <t>16.17.12.361.3010.2.826.33903900.00</t>
  </si>
  <si>
    <t>16.17.12.361.3010.2.826.33904700.00</t>
  </si>
  <si>
    <t>16.17.12.361.3010.2.826.33909200.00</t>
  </si>
  <si>
    <t>16.18.12.361.3010.2.826.33903000.00</t>
  </si>
  <si>
    <t>16.18.12.361.3010.2.826.33903600.00</t>
  </si>
  <si>
    <t>16.18.12.361.3010.2.826.33903900.00</t>
  </si>
  <si>
    <t>16.18.12.361.3010.2.826.33904700.00</t>
  </si>
  <si>
    <t>16.19.12.361.3010.2.826.33903000.00</t>
  </si>
  <si>
    <t>16.19.12.361.3010.2.826.33903900.00</t>
  </si>
  <si>
    <t>16.20.12.361.3010.2.826.33903000.00</t>
  </si>
  <si>
    <t>16.20.12.361.3010.2.826.33903900.00</t>
  </si>
  <si>
    <t>16.21.12.361.3010.2.826.33903000.00</t>
  </si>
  <si>
    <t>16.21.12.361.3010.2.826.33903600.00</t>
  </si>
  <si>
    <t>16.21.12.361.3010.2.826.33903900.00</t>
  </si>
  <si>
    <t>16.21.12.361.3010.2.826.33904700.00</t>
  </si>
  <si>
    <t>16.22.12.361.3010.2.826.33903000.00</t>
  </si>
  <si>
    <t>16.22.12.361.3010.2.826.33903600.00</t>
  </si>
  <si>
    <t>16.22.12.361.3010.2.826.33903900.00</t>
  </si>
  <si>
    <t>16.22.12.361.3010.2.826.33904700.00</t>
  </si>
  <si>
    <t>16.23.12.361.3010.2.826.33903000.00</t>
  </si>
  <si>
    <t>16.23.12.361.3010.2.826.33903900.00</t>
  </si>
  <si>
    <t>2841 - TRANSFERÊNCIA DE RECURSOS FINANCEIROS PARA AS UNIDADES EDUCACIONAIS - ENSINO FUNDAMENTAL</t>
  </si>
  <si>
    <t>16.11.12.361.3010.2.841.33503900.00</t>
  </si>
  <si>
    <t>16.12.12.361.3010.2.841.33503900.00</t>
  </si>
  <si>
    <t>16.13.12.361.3010.2.841.33503900.00</t>
  </si>
  <si>
    <t>16.14.12.361.3010.2.841.33503900.00</t>
  </si>
  <si>
    <t>16.15.12.361.3010.2.841.33503900.00</t>
  </si>
  <si>
    <t>16.16.12.361.3010.2.841.33503900.00</t>
  </si>
  <si>
    <t>16.17.12.361.3010.2.841.33503900.00</t>
  </si>
  <si>
    <t>16.18.12.361.3010.2.841.33503900.00</t>
  </si>
  <si>
    <t>16.19.12.361.3010.2.841.33503900.00</t>
  </si>
  <si>
    <t>16.20.12.361.3010.2.841.33503900.00</t>
  </si>
  <si>
    <t>16.21.12.361.3010.2.841.33503900.00</t>
  </si>
  <si>
    <t>16.22.12.361.3010.2.841.33503900.00</t>
  </si>
  <si>
    <t>16.23.12.361.3010.2.841.33503900.00</t>
  </si>
  <si>
    <t>2850 - TRANSPORTE ESCOLAR - ENSINO FUNDAMENTAL</t>
  </si>
  <si>
    <t>16.10.12.361.3025.2.850.33903600.00</t>
  </si>
  <si>
    <t>16.10.12.361.3025.2.850.33903900.00</t>
  </si>
  <si>
    <t>16.10.12.361.3025.2.850.33904700.00</t>
  </si>
  <si>
    <t>2857 - REMUNERAÇÃO DOS PROFISSIONAIS DO MAGISTÉRIO - ENSINO FUNDAMENTAL</t>
  </si>
  <si>
    <t>16.10.12.361.3010.2.857.31901100.04</t>
  </si>
  <si>
    <t>2879 - CONSERVAÇÃO E MANUTENÇÃO DE SEGUNDO ESCALÃO DE UNIDADES EDUCACIONAIS - ENSINO FUNDAMENTAL</t>
  </si>
  <si>
    <t>16.10.12.361.3010.2.879.33903900.00</t>
  </si>
  <si>
    <t>3365 - CONSTRUÇÃO DE ESCOLA MUNICIPAL DE ENSINO FUNDAMENTAL (EMEF)</t>
  </si>
  <si>
    <t>16.10.12.361.3010.3.365.44905100.00</t>
  </si>
  <si>
    <t>16.10.12.361.3010.3.365.44906100.00</t>
  </si>
  <si>
    <t>3366 - AMPLIAÇÃO, REFORMA E REQUALIFICAÇÃO DE ESCOLA MUNICIPAL DE ENSINO FUNDAMENTAL (EMEF)</t>
  </si>
  <si>
    <t>07.10.12.361.3010.3.366.44903900.10</t>
  </si>
  <si>
    <t>07.10.12.361.3010.3.366.44905100.10</t>
  </si>
  <si>
    <t>16.10.12.361.3010.3.366.44905100.00</t>
  </si>
  <si>
    <t>362 - ENSINO MÉDIO</t>
  </si>
  <si>
    <t>2883 - MANUTENÇÃO E OPERAÇÃO DE UNIDADES EDUCACIONAIS - ESCOLA MUNICIPAL DE EDUCAÇÃO FUNDAMENTAL E MÉDIO (EMEFM)</t>
  </si>
  <si>
    <t>16.10.12.362.3010.2.883.31901100.00</t>
  </si>
  <si>
    <t>16.10.12.362.3010.2.883.33903000.00</t>
  </si>
  <si>
    <t>16.10.12.362.3010.2.883.33903200.00</t>
  </si>
  <si>
    <t>16.10.12.362.3010.2.883.33903900.00</t>
  </si>
  <si>
    <t>16.10.12.362.3010.2.883.33904600.00</t>
  </si>
  <si>
    <t>16.10.12.362.3010.2.883.33904800.00</t>
  </si>
  <si>
    <t>16.10.12.362.3010.2.883.33904900.00</t>
  </si>
  <si>
    <t>16.10.12.362.3010.2.883.33913900.00</t>
  </si>
  <si>
    <t>16.10.12.362.3010.2.883.44905200.00</t>
  </si>
  <si>
    <t>16.12.12.362.3010.2.883.33903000.00</t>
  </si>
  <si>
    <t>16.12.12.362.3010.2.883.33903600.00</t>
  </si>
  <si>
    <t>16.12.12.362.3010.2.883.33903900.00</t>
  </si>
  <si>
    <t>16.12.12.362.3010.2.883.33904700.00</t>
  </si>
  <si>
    <t>16.14.12.362.3010.2.883.33903000.00</t>
  </si>
  <si>
    <t>16.14.12.362.3010.2.883.33903600.00</t>
  </si>
  <si>
    <t>16.14.12.362.3010.2.883.33903900.00</t>
  </si>
  <si>
    <t>16.14.12.362.3010.2.883.33904700.00</t>
  </si>
  <si>
    <t>16.18.12.362.3010.2.883.33903000.00</t>
  </si>
  <si>
    <t>16.18.12.362.3010.2.883.33903900.00</t>
  </si>
  <si>
    <t>16.20.12.362.3010.2.883.33903000.00</t>
  </si>
  <si>
    <t>16.20.12.362.3010.2.883.33903900.00</t>
  </si>
  <si>
    <t>16.21.12.362.3010.2.883.33903000.00</t>
  </si>
  <si>
    <t>16.21.12.362.3010.2.883.33903900.00</t>
  </si>
  <si>
    <t>16.23.12.362.3010.2.883.33903000.00</t>
  </si>
  <si>
    <t>16.23.12.362.3010.2.883.33903900.00</t>
  </si>
  <si>
    <t>363 - ENSINO PROFISSIONAL</t>
  </si>
  <si>
    <t>3019 - Promoção do Crescimento Econômico e Geração de Postos de Trabalho e Oportunidades</t>
  </si>
  <si>
    <t>2416 - QUALIFICAÇÃO PROFISSIONAL E EMPREENDEDORA</t>
  </si>
  <si>
    <t>80.10.12.363.3019.2.416.33903600.00</t>
  </si>
  <si>
    <t>80.10.12.363.3019.2.416.33903900.00</t>
  </si>
  <si>
    <t>80.10.12.363.3019.2.416.33904700.00</t>
  </si>
  <si>
    <t>2881 - OPERAÇÃO E MANUTENÇÃO DE UNIDADE DA FUNDAÇÃO PAULISTANA - FPETC</t>
  </si>
  <si>
    <t>80.10.12.363.3019.2.881.31900400.00</t>
  </si>
  <si>
    <t>80.10.12.363.3019.2.881.31901100.00</t>
  </si>
  <si>
    <t>80.10.12.363.3019.2.881.31901300.00</t>
  </si>
  <si>
    <t>80.10.12.363.3019.2.881.31909400.00</t>
  </si>
  <si>
    <t>80.10.12.363.3019.2.881.31911300.00</t>
  </si>
  <si>
    <t>80.10.12.363.3019.2.881.33503900.00</t>
  </si>
  <si>
    <t>80.10.12.363.3019.2.881.33504800.00</t>
  </si>
  <si>
    <t>80.10.12.363.3019.2.881.33903000.00</t>
  </si>
  <si>
    <t>80.10.12.363.3019.2.881.33903000.02</t>
  </si>
  <si>
    <t>80.10.12.363.3019.2.881.33903000.06</t>
  </si>
  <si>
    <t>80.10.12.363.3019.2.881.33903600.00</t>
  </si>
  <si>
    <t>80.10.12.363.3019.2.881.33903600.02</t>
  </si>
  <si>
    <t>80.10.12.363.3019.2.881.33903600.06</t>
  </si>
  <si>
    <t>80.10.12.363.3019.2.881.33903900.00</t>
  </si>
  <si>
    <t>80.10.12.363.3019.2.881.33903900.02</t>
  </si>
  <si>
    <t>80.10.12.363.3019.2.881.33903900.06</t>
  </si>
  <si>
    <t>80.10.12.363.3019.2.881.33904600.00</t>
  </si>
  <si>
    <t>80.10.12.363.3019.2.881.33904700.00</t>
  </si>
  <si>
    <t>80.10.12.363.3019.2.881.33904700.02</t>
  </si>
  <si>
    <t>80.10.12.363.3019.2.881.33904700.06</t>
  </si>
  <si>
    <t>80.10.12.363.3019.2.881.33904800.02</t>
  </si>
  <si>
    <t>80.10.12.363.3019.2.881.33904900.00</t>
  </si>
  <si>
    <t>80.10.12.363.3019.2.881.33909300.06</t>
  </si>
  <si>
    <t>80.10.12.363.3019.2.881.44905200.00</t>
  </si>
  <si>
    <t>2882 - MANUTENÇÃO E OPERAÇÃO DE UNIDADES EDUCACIONAIS - CENTRO MUNICIPAL DE CAPACITAÇÃO E TREINAMENTO (CMCT)</t>
  </si>
  <si>
    <t>16.10.12.363.3010.2.882.33903000.00</t>
  </si>
  <si>
    <t>16.10.12.363.3010.2.882.33903900.00</t>
  </si>
  <si>
    <t>16.10.12.363.3010.2.882.44905200.00</t>
  </si>
  <si>
    <t>16.20.12.363.3010.2.882.33903000.00</t>
  </si>
  <si>
    <t>16.20.12.363.3010.2.882.33903900.00</t>
  </si>
  <si>
    <t>16.20.12.363.3010.2.882.44905200.00</t>
  </si>
  <si>
    <t>365 - EDUCAÇÃO INFANTIL</t>
  </si>
  <si>
    <t>1088 - EMEI DANTE MOREIRA LEITE - RECUPERAÇÃO DA UNIDADE</t>
  </si>
  <si>
    <t>16.15.12.365.3010.1.088.33903900.00</t>
  </si>
  <si>
    <t>1089 - CEI SÃO JORGE - ADEQUAÇÃO DE BERÇÁRIO</t>
  </si>
  <si>
    <t>16.15.12.365.3010.1.089.44903900.00</t>
  </si>
  <si>
    <t>1091 - CEI INDIANO - ADEQUAÇÃO DE BERÇÁRIO</t>
  </si>
  <si>
    <t>16.15.12.365.3010.1.091.44903900.00</t>
  </si>
  <si>
    <t>1092 - CEI PARQUE FERNANDA - ADEQUAÇÃO DE BERÇÁRIO</t>
  </si>
  <si>
    <t>16.15.12.365.3010.1.092.44903900.00</t>
  </si>
  <si>
    <t>2815 - FORNECIMENTO DE UNIFORMES E MATERIAL ESCOLAR-EDUCAÇÃO INFANTIL</t>
  </si>
  <si>
    <t>16.10.12.365.3025.2.815.33903000.00</t>
  </si>
  <si>
    <t>16.10.12.365.3025.2.815.33903200.00</t>
  </si>
  <si>
    <t>16.10.12.365.3025.2.815.33903900.00</t>
  </si>
  <si>
    <t>2824 - MANUTENÇÃO E OPERAÇÃO DE UNIDADES EDUCACIONAIS - EDUCAÇÃO INDÍGENA</t>
  </si>
  <si>
    <t>16.10.12.365.3010.2.824.33503900.00</t>
  </si>
  <si>
    <t>16.10.12.365.3010.2.824.33903000.00</t>
  </si>
  <si>
    <t>16.10.12.365.3010.2.824.33903200.00</t>
  </si>
  <si>
    <t>16.10.12.365.3010.2.824.33903900.00</t>
  </si>
  <si>
    <t>16.14.12.365.3010.2.824.33503900.00</t>
  </si>
  <si>
    <t>16.14.12.365.3010.2.824.33903000.00</t>
  </si>
  <si>
    <t>16.14.12.365.3010.2.824.33903900.00</t>
  </si>
  <si>
    <t>16.16.12.365.3010.2.824.33503900.00</t>
  </si>
  <si>
    <t>16.16.12.365.3010.2.824.33903000.00</t>
  </si>
  <si>
    <t>16.16.12.365.3010.2.824.33903900.00</t>
  </si>
  <si>
    <t>16.16.12.365.3010.2.824.33909200.00</t>
  </si>
  <si>
    <t>2828 - MANUTENÇÃO E OPERAÇÃO DA REDE PARCEIRA - CENTRO DE EDUCAÇÃO INFANTIL (CEI)</t>
  </si>
  <si>
    <t>16.10.12.365.3010.2.828.33503900.00</t>
  </si>
  <si>
    <t>16.11.12.365.3010.2.828.33503900.00</t>
  </si>
  <si>
    <t>16.11.12.365.3010.2.828.33903600.00</t>
  </si>
  <si>
    <t>16.11.12.365.3010.2.828.33904700.00</t>
  </si>
  <si>
    <t>16.11.12.365.3010.2.828.33909200.00</t>
  </si>
  <si>
    <t>16.12.12.365.3010.2.828.33503900.00</t>
  </si>
  <si>
    <t>16.13.12.365.3010.2.828.33503900.00</t>
  </si>
  <si>
    <t>16.13.12.365.3010.2.828.33509200.00</t>
  </si>
  <si>
    <t>16.14.12.365.3010.2.828.33503900.00</t>
  </si>
  <si>
    <t>16.14.12.365.3010.2.828.33509200.00</t>
  </si>
  <si>
    <t>16.15.12.365.3010.2.828.33503900.00</t>
  </si>
  <si>
    <t>16.15.12.365.3010.2.828.33509200.00</t>
  </si>
  <si>
    <t>16.16.12.365.3010.2.828.33503900.00</t>
  </si>
  <si>
    <t>16.17.12.365.3010.2.828.33503900.00</t>
  </si>
  <si>
    <t>16.18.12.365.3010.2.828.33503900.00</t>
  </si>
  <si>
    <t>16.18.12.365.3010.2.828.33903600.00</t>
  </si>
  <si>
    <t>16.18.12.365.3010.2.828.33903900.00</t>
  </si>
  <si>
    <t>16.18.12.365.3010.2.828.33904700.00</t>
  </si>
  <si>
    <t>16.19.12.365.3010.2.828.33503900.00</t>
  </si>
  <si>
    <t>16.19.12.365.3010.2.828.33509200.00</t>
  </si>
  <si>
    <t>16.19.12.365.3010.2.828.33903600.00</t>
  </si>
  <si>
    <t>16.19.12.365.3010.2.828.33903900.00</t>
  </si>
  <si>
    <t>16.19.12.365.3010.2.828.33904700.00</t>
  </si>
  <si>
    <t>16.20.12.365.3010.2.828.33503900.00</t>
  </si>
  <si>
    <t>16.20.12.365.3010.2.828.33509200.00</t>
  </si>
  <si>
    <t>16.20.12.365.3010.2.828.33903600.00</t>
  </si>
  <si>
    <t>16.20.12.365.3010.2.828.33904700.00</t>
  </si>
  <si>
    <t>16.21.12.365.3010.2.828.33503900.00</t>
  </si>
  <si>
    <t>16.21.12.365.3010.2.828.33903600.00</t>
  </si>
  <si>
    <t>16.21.12.365.3010.2.828.33904700.00</t>
  </si>
  <si>
    <t>16.22.12.365.3010.2.828.33503900.00</t>
  </si>
  <si>
    <t>16.23.12.365.3010.2.828.33503900.00</t>
  </si>
  <si>
    <t>2840 - TRANSFERÊNCIA DE RECURSOS FINANCEIROS PARA AS UNIDADES EDUCACIONAIS - EDUCAÇÃO INFANTIL</t>
  </si>
  <si>
    <t>16.11.12.365.3010.2.840.33503900.00</t>
  </si>
  <si>
    <t>16.12.12.365.3010.2.840.33503900.00</t>
  </si>
  <si>
    <t>16.13.12.365.3010.2.840.33503900.00</t>
  </si>
  <si>
    <t>16.14.12.365.3010.2.840.33503900.00</t>
  </si>
  <si>
    <t>16.15.12.365.3010.2.840.33503900.00</t>
  </si>
  <si>
    <t>16.16.12.365.3010.2.840.33503900.00</t>
  </si>
  <si>
    <t>16.17.12.365.3010.2.840.33503900.00</t>
  </si>
  <si>
    <t>16.18.12.365.3010.2.840.33503900.00</t>
  </si>
  <si>
    <t>16.19.12.365.3010.2.840.33503900.00</t>
  </si>
  <si>
    <t>16.20.12.365.3010.2.840.33503900.00</t>
  </si>
  <si>
    <t>16.21.12.365.3010.2.840.33503900.00</t>
  </si>
  <si>
    <t>16.22.12.365.3010.2.840.33503900.00</t>
  </si>
  <si>
    <t>16.23.12.365.3010.2.840.33503900.00</t>
  </si>
  <si>
    <t>2849 - TRANSPORTE ESCOLAR - EDUCAÇÃO INFANTIL</t>
  </si>
  <si>
    <t>16.10.12.365.3025.2.849.33903600.00</t>
  </si>
  <si>
    <t>16.10.12.365.3025.2.849.33903900.00</t>
  </si>
  <si>
    <t>16.10.12.365.3025.2.849.33904700.00</t>
  </si>
  <si>
    <t>2856 - REMUNERAÇÃO DOS PROFISSIONAIS DO MAGISTÉRIO - CENTRO DE EDUCAÇÃO INFANTIL (CEI)</t>
  </si>
  <si>
    <t>16.10.12.365.3010.2.856.31901100.04</t>
  </si>
  <si>
    <t>2858 - REMUNERAÇÃO DOS PROFISSIONAIS DO MAGISTÉRIO - ESCOLA MUNICIPAL DE EDUCAÇÃO INFANTIL (EMEI)</t>
  </si>
  <si>
    <t>16.10.12.365.3010.2.858.31901100.04</t>
  </si>
  <si>
    <t>2874 - RECURSOS DO FUNDO NACIONAL PARA O DESENVOLVIMENTO DA EDUCAÇÃO - EDUCAÇÃO INFANTIL</t>
  </si>
  <si>
    <t>16.10.12.365.3010.2.874.33903000.02</t>
  </si>
  <si>
    <t>16.10.12.365.3010.2.874.33903900.02</t>
  </si>
  <si>
    <t>2876 - MANUTENÇÃO E OPERAÇÃO DE CENTROS MUNICIPAIS DE EDUCAÇÃO INFANTIL(CEMEI)</t>
  </si>
  <si>
    <t>16.10.12.365.3010.2.876.31901100.00</t>
  </si>
  <si>
    <t>16.10.12.365.3010.2.876.31901100.04</t>
  </si>
  <si>
    <t>16.10.12.365.3010.2.876.33503900.00</t>
  </si>
  <si>
    <t>16.10.12.365.3010.2.876.33903000.00</t>
  </si>
  <si>
    <t>16.10.12.365.3010.2.876.33903200.00</t>
  </si>
  <si>
    <t>16.10.12.365.3010.2.876.33903900.00</t>
  </si>
  <si>
    <t>16.10.12.365.3010.2.876.33904600.00</t>
  </si>
  <si>
    <t>16.10.12.365.3010.2.876.33904600.04</t>
  </si>
  <si>
    <t>16.10.12.365.3010.2.876.33904800.00</t>
  </si>
  <si>
    <t>16.10.12.365.3010.2.876.33904900.00</t>
  </si>
  <si>
    <t>16.10.12.365.3010.2.876.44905200.00</t>
  </si>
  <si>
    <t>16.10.12.365.3010.2.876.44909200.00</t>
  </si>
  <si>
    <t>16.11.12.365.3010.2.876.33903000.00</t>
  </si>
  <si>
    <t>16.11.12.365.3010.2.876.33903900.00</t>
  </si>
  <si>
    <t>16.12.12.365.3010.2.876.33903000.00</t>
  </si>
  <si>
    <t>16.12.12.365.3010.2.876.33903900.00</t>
  </si>
  <si>
    <t>16.13.12.365.3010.2.876.33903000.00</t>
  </si>
  <si>
    <t>16.13.12.365.3010.2.876.33903900.00</t>
  </si>
  <si>
    <t>16.14.12.365.3010.2.876.33903000.00</t>
  </si>
  <si>
    <t>16.14.12.365.3010.2.876.33903900.00</t>
  </si>
  <si>
    <t>16.15.12.365.3010.2.876.33903000.00</t>
  </si>
  <si>
    <t>16.15.12.365.3010.2.876.33903900.00</t>
  </si>
  <si>
    <t>16.15.12.365.3010.2.876.33909200.00</t>
  </si>
  <si>
    <t>16.16.12.365.3010.2.876.33903000.00</t>
  </si>
  <si>
    <t>16.16.12.365.3010.2.876.33903900.00</t>
  </si>
  <si>
    <t>16.16.12.365.3010.2.876.33909200.00</t>
  </si>
  <si>
    <t>16.17.12.365.3010.2.876.33903000.00</t>
  </si>
  <si>
    <t>16.17.12.365.3010.2.876.33903900.00</t>
  </si>
  <si>
    <t>16.18.12.365.3010.2.876.33903900.00</t>
  </si>
  <si>
    <t>16.19.12.365.3010.2.876.33903000.00</t>
  </si>
  <si>
    <t>16.19.12.365.3010.2.876.33903900.00</t>
  </si>
  <si>
    <t>16.20.12.365.3010.2.876.33903900.00</t>
  </si>
  <si>
    <t>16.21.12.365.3010.2.876.33903000.00</t>
  </si>
  <si>
    <t>16.21.12.365.3010.2.876.33903900.00</t>
  </si>
  <si>
    <t>16.22.12.365.3010.2.876.33903000.00</t>
  </si>
  <si>
    <t>16.22.12.365.3010.2.876.33903900.00</t>
  </si>
  <si>
    <t>16.23.12.365.3010.2.876.33903000.00</t>
  </si>
  <si>
    <t>16.23.12.365.3010.2.876.33903900.00</t>
  </si>
  <si>
    <t>2877 - REMUNERAÇÃO DOS PROFISSIONAIS DO MAGISTÉRIO - CENTRO MUNICIPAL DE EDUCAÇÃO INFANTIL( CEMEI)</t>
  </si>
  <si>
    <t>16.10.12.365.3010.2.877.31901100.04</t>
  </si>
  <si>
    <t>2878 - CONSERVAÇÃO E MANUTENÇÃO DE SEGUNDO ESCALÃO DE UNIDADES EDUCACIONAIS- EDUCAÇÃO INFANTIL</t>
  </si>
  <si>
    <t>16.10.12.365.3010.2.878.33903900.00</t>
  </si>
  <si>
    <t>2886 - BOLSA PRIMEIRA INFÂNCIA</t>
  </si>
  <si>
    <t>16.10.12.365.3010.2.886.33904800.00</t>
  </si>
  <si>
    <t>2887 - AÇÕES DE APOIO À EDUCAÇÃO INFANTIL</t>
  </si>
  <si>
    <t>16.10.12.365.3010.2.887.33903900.00</t>
  </si>
  <si>
    <t>3359 - CONSTRUÇÃO DE CENTROS DE EDUCAÇÃO INFANTIL - CEI</t>
  </si>
  <si>
    <t>07.10.12.365.3010.3.359.44903900.10</t>
  </si>
  <si>
    <t>07.10.12.365.3010.3.359.44905100.10</t>
  </si>
  <si>
    <t>16.10.12.365.3010.3.359.44905100.00</t>
  </si>
  <si>
    <t>16.10.12.365.3010.3.359.44905100.05</t>
  </si>
  <si>
    <t>16.10.12.365.3010.3.359.44906100.00</t>
  </si>
  <si>
    <t>16.10.12.365.3010.3.359.44906100.05</t>
  </si>
  <si>
    <t>3360 - AMPLIAÇÃO,REFORMA E REQUALIFICAÇÃO DE CENTROS DE EDUCAÇÃO INFANTIL (CEI)</t>
  </si>
  <si>
    <t>07.10.12.365.3010.3.360.44903900.10</t>
  </si>
  <si>
    <t>07.10.12.365.3010.3.360.44905100.10</t>
  </si>
  <si>
    <t>16.10.12.365.3010.3.360.44905100.00</t>
  </si>
  <si>
    <t>3361 - CONSTRUÇÃO DE ESCOLAS MUNICIPAIS DE EDUCAÇÃO INFANTIL (EMEI)</t>
  </si>
  <si>
    <t>07.10.12.365.3010.3.361.44903900.10</t>
  </si>
  <si>
    <t>07.10.12.365.3010.3.361.44905100.10</t>
  </si>
  <si>
    <t>16.10.12.365.3010.3.361.44905100.00</t>
  </si>
  <si>
    <t>16.10.12.365.3010.3.361.44906100.00</t>
  </si>
  <si>
    <t>3362 - AMPLIAÇÃO, REFORMA E REQUALIFICAÇÃO DE ESCOLAS MUNICIPAIS DE EDUCAÇÃO INFANTIL (EMEI)</t>
  </si>
  <si>
    <t>07.10.12.365.3010.3.362.44903900.10</t>
  </si>
  <si>
    <t>07.10.12.365.3010.3.362.44905100.10</t>
  </si>
  <si>
    <t>16.10.12.365.3010.3.362.44905100.00</t>
  </si>
  <si>
    <t>4360 - MANUTENÇÃO E OPERAÇÃO DE CENTROS DE EDUCAÇÃO INFANTIL (CEI)</t>
  </si>
  <si>
    <t>16.10.12.365.3010.4.360.31901100.00</t>
  </si>
  <si>
    <t>16.10.12.365.3010.4.360.31901100.04</t>
  </si>
  <si>
    <t>16.10.12.365.3010.4.360.33503900.00</t>
  </si>
  <si>
    <t>16.10.12.365.3010.4.360.33903000.00</t>
  </si>
  <si>
    <t>16.10.12.365.3010.4.360.33903200.00</t>
  </si>
  <si>
    <t>16.10.12.365.3010.4.360.33903900.00</t>
  </si>
  <si>
    <t>16.10.12.365.3010.4.360.33904600.00</t>
  </si>
  <si>
    <t>16.10.12.365.3010.4.360.33904600.04</t>
  </si>
  <si>
    <t>16.10.12.365.3010.4.360.33904800.00</t>
  </si>
  <si>
    <t>16.10.12.365.3010.4.360.33904900.00</t>
  </si>
  <si>
    <t>16.10.12.365.3010.4.360.44905200.00</t>
  </si>
  <si>
    <t>16.10.12.365.3010.4.360.44909200.00</t>
  </si>
  <si>
    <t>16.11.12.365.3010.4.360.33903000.00</t>
  </si>
  <si>
    <t>16.11.12.365.3010.4.360.33903600.00</t>
  </si>
  <si>
    <t>16.11.12.365.3010.4.360.33903900.00</t>
  </si>
  <si>
    <t>16.11.12.365.3010.4.360.33904700.00</t>
  </si>
  <si>
    <t>16.12.12.365.3010.4.360.33903000.00</t>
  </si>
  <si>
    <t>16.12.12.365.3010.4.360.33903900.00</t>
  </si>
  <si>
    <t>16.13.12.365.3010.4.360.33903000.00</t>
  </si>
  <si>
    <t>16.13.12.365.3010.4.360.33903900.00</t>
  </si>
  <si>
    <t>16.14.12.365.3010.4.360.33903000.00</t>
  </si>
  <si>
    <t>16.14.12.365.3010.4.360.33903900.00</t>
  </si>
  <si>
    <t>16.15.12.365.3010.4.360.33903000.00</t>
  </si>
  <si>
    <t>16.15.12.365.3010.4.360.33903900.00</t>
  </si>
  <si>
    <t>16.15.12.365.3010.4.360.33909200.00</t>
  </si>
  <si>
    <t>16.16.12.365.3010.4.360.33903000.00</t>
  </si>
  <si>
    <t>16.16.12.365.3010.4.360.33903900.00</t>
  </si>
  <si>
    <t>16.16.12.365.3010.4.360.33909200.00</t>
  </si>
  <si>
    <t>16.17.12.365.3010.4.360.33903000.00</t>
  </si>
  <si>
    <t>16.17.12.365.3010.4.360.33903900.00</t>
  </si>
  <si>
    <t>16.18.12.365.3010.4.360.33903000.00</t>
  </si>
  <si>
    <t>16.18.12.365.3010.4.360.33903900.00</t>
  </si>
  <si>
    <t>16.19.12.365.3010.4.360.33903000.00</t>
  </si>
  <si>
    <t>16.19.12.365.3010.4.360.33903900.00</t>
  </si>
  <si>
    <t>16.20.12.365.3010.4.360.33903000.00</t>
  </si>
  <si>
    <t>16.20.12.365.3010.4.360.33903900.00</t>
  </si>
  <si>
    <t>16.21.12.365.3010.4.360.33903000.00</t>
  </si>
  <si>
    <t>16.21.12.365.3010.4.360.33903900.00</t>
  </si>
  <si>
    <t>16.22.12.365.3010.4.360.33903000.00</t>
  </si>
  <si>
    <t>16.22.12.365.3010.4.360.33903600.00</t>
  </si>
  <si>
    <t>16.22.12.365.3010.4.360.33903900.00</t>
  </si>
  <si>
    <t>16.22.12.365.3010.4.360.33904700.00</t>
  </si>
  <si>
    <t>16.23.12.365.3010.4.360.33903000.00</t>
  </si>
  <si>
    <t>16.23.12.365.3010.4.360.33903900.00</t>
  </si>
  <si>
    <t>4362 - MANUTENÇÃO E OPERAÇÃO DE ESCOLAS MUNICIPAIS DE EDUCAÇÃO INFANTIL (EMEI)</t>
  </si>
  <si>
    <t>16.10.12.365.3010.4.362.31901100.00</t>
  </si>
  <si>
    <t>16.10.12.365.3010.4.362.31901100.04</t>
  </si>
  <si>
    <t>16.10.12.365.3010.4.362.33503900.00</t>
  </si>
  <si>
    <t>16.10.12.365.3010.4.362.33903000.00</t>
  </si>
  <si>
    <t>16.10.12.365.3010.4.362.33903200.00</t>
  </si>
  <si>
    <t>16.10.12.365.3010.4.362.33903900.00</t>
  </si>
  <si>
    <t>16.10.12.365.3010.4.362.33904600.00</t>
  </si>
  <si>
    <t>16.10.12.365.3010.4.362.33904600.04</t>
  </si>
  <si>
    <t>16.10.12.365.3010.4.362.33904800.00</t>
  </si>
  <si>
    <t>16.10.12.365.3010.4.362.33904900.00</t>
  </si>
  <si>
    <t>16.10.12.365.3010.4.362.44905200.00</t>
  </si>
  <si>
    <t>16.10.12.365.3010.4.362.44909200.00</t>
  </si>
  <si>
    <t>16.11.12.365.3010.4.362.33903000.00</t>
  </si>
  <si>
    <t>16.11.12.365.3010.4.362.33903900.00</t>
  </si>
  <si>
    <t>16.12.12.365.3010.4.362.33903000.00</t>
  </si>
  <si>
    <t>16.12.12.365.3010.4.362.33903900.00</t>
  </si>
  <si>
    <t>16.13.12.365.3010.4.362.33903000.00</t>
  </si>
  <si>
    <t>16.13.12.365.3010.4.362.33903900.00</t>
  </si>
  <si>
    <t>16.14.12.365.3010.4.362.33903000.00</t>
  </si>
  <si>
    <t>16.14.12.365.3010.4.362.33903900.00</t>
  </si>
  <si>
    <t>16.15.12.365.3010.4.362.33903000.00</t>
  </si>
  <si>
    <t>16.15.12.365.3010.4.362.33903900.00</t>
  </si>
  <si>
    <t>16.15.12.365.3010.4.362.33909200.00</t>
  </si>
  <si>
    <t>16.16.12.365.3010.4.362.33903000.00</t>
  </si>
  <si>
    <t>16.16.12.365.3010.4.362.33903600.00</t>
  </si>
  <si>
    <t>16.16.12.365.3010.4.362.33903900.00</t>
  </si>
  <si>
    <t>16.16.12.365.3010.4.362.33904700.00</t>
  </si>
  <si>
    <t>16.16.12.365.3010.4.362.33909200.00</t>
  </si>
  <si>
    <t>16.17.12.365.3010.4.362.33903000.00</t>
  </si>
  <si>
    <t>16.17.12.365.3010.4.362.33903900.00</t>
  </si>
  <si>
    <t>16.18.12.365.3010.4.362.33903000.00</t>
  </si>
  <si>
    <t>16.18.12.365.3010.4.362.33903600.00</t>
  </si>
  <si>
    <t>16.18.12.365.3010.4.362.33903900.00</t>
  </si>
  <si>
    <t>16.18.12.365.3010.4.362.33904700.00</t>
  </si>
  <si>
    <t>16.19.12.365.3010.4.362.33903000.00</t>
  </si>
  <si>
    <t>16.19.12.365.3010.4.362.33903900.00</t>
  </si>
  <si>
    <t>16.20.12.365.3010.4.362.33903000.00</t>
  </si>
  <si>
    <t>16.20.12.365.3010.4.362.33903900.00</t>
  </si>
  <si>
    <t>16.21.12.365.3010.4.362.33903000.00</t>
  </si>
  <si>
    <t>16.21.12.365.3010.4.362.33903600.00</t>
  </si>
  <si>
    <t>16.21.12.365.3010.4.362.33903900.00</t>
  </si>
  <si>
    <t>16.21.12.365.3010.4.362.33904700.00</t>
  </si>
  <si>
    <t>16.21.12.365.3010.4.362.33909200.00</t>
  </si>
  <si>
    <t>16.22.12.365.3010.4.362.33903000.00</t>
  </si>
  <si>
    <t>16.22.12.365.3010.4.362.33903900.00</t>
  </si>
  <si>
    <t>16.23.12.365.3010.4.362.33903000.00</t>
  </si>
  <si>
    <t>16.23.12.365.3010.4.362.33903900.00</t>
  </si>
  <si>
    <t>366 - EDUCAÇÃO DE JOVENS E ADULTOS</t>
  </si>
  <si>
    <t>2823 - MANUTENÇÃO E OPERAÇÃO DE UNIDADES EDUCACIONAIS - CENTRO INTEGRADO DE JOVENS E ADULTOS (CIEJA)</t>
  </si>
  <si>
    <t>16.10.12.366.3010.2.823.33903000.00</t>
  </si>
  <si>
    <t>16.10.12.366.3010.2.823.33903200.00</t>
  </si>
  <si>
    <t>16.10.12.366.3010.2.823.33903900.00</t>
  </si>
  <si>
    <t>16.10.12.366.3010.2.823.33904800.00</t>
  </si>
  <si>
    <t>16.10.12.366.3010.2.823.44905200.00</t>
  </si>
  <si>
    <t>16.11.12.366.3010.2.823.33903000.00</t>
  </si>
  <si>
    <t>16.11.12.366.3010.2.823.33903900.00</t>
  </si>
  <si>
    <t>16.12.12.366.3010.2.823.33903000.00</t>
  </si>
  <si>
    <t>16.12.12.366.3010.2.823.33903900.00</t>
  </si>
  <si>
    <t>16.13.12.366.3010.2.823.33903000.00</t>
  </si>
  <si>
    <t>16.13.12.366.3010.2.823.33903600.00</t>
  </si>
  <si>
    <t>16.13.12.366.3010.2.823.33903900.00</t>
  </si>
  <si>
    <t>16.13.12.366.3010.2.823.33904700.00</t>
  </si>
  <si>
    <t>16.14.12.366.3010.2.823.33903000.00</t>
  </si>
  <si>
    <t>16.14.12.366.3010.2.823.33903600.00</t>
  </si>
  <si>
    <t>16.14.12.366.3010.2.823.33903900.00</t>
  </si>
  <si>
    <t>16.14.12.366.3010.2.823.33904700.00</t>
  </si>
  <si>
    <t>16.14.12.366.3010.2.823.33909200.00</t>
  </si>
  <si>
    <t>16.15.12.366.3010.2.823.33903000.00</t>
  </si>
  <si>
    <t>16.15.12.366.3010.2.823.33903600.00</t>
  </si>
  <si>
    <t>16.15.12.366.3010.2.823.33903900.00</t>
  </si>
  <si>
    <t>16.15.12.366.3010.2.823.33904700.00</t>
  </si>
  <si>
    <t>16.16.12.366.3010.2.823.33903000.00</t>
  </si>
  <si>
    <t>16.16.12.366.3010.2.823.33903900.00</t>
  </si>
  <si>
    <t>16.16.12.366.3010.2.823.33909200.00</t>
  </si>
  <si>
    <t>16.17.12.366.3010.2.823.33903000.00</t>
  </si>
  <si>
    <t>16.17.12.366.3010.2.823.33903600.00</t>
  </si>
  <si>
    <t>16.17.12.366.3010.2.823.33903900.00</t>
  </si>
  <si>
    <t>16.18.12.366.3010.2.823.33903000.00</t>
  </si>
  <si>
    <t>16.18.12.366.3010.2.823.33903900.00</t>
  </si>
  <si>
    <t>16.19.12.366.3010.2.823.33903000.00</t>
  </si>
  <si>
    <t>16.19.12.366.3010.2.823.33903900.00</t>
  </si>
  <si>
    <t>16.21.12.366.3010.2.823.33903000.00</t>
  </si>
  <si>
    <t>16.21.12.366.3010.2.823.33903600.00</t>
  </si>
  <si>
    <t>16.21.12.366.3010.2.823.33903900.00</t>
  </si>
  <si>
    <t>16.21.12.366.3010.2.823.33904700.00</t>
  </si>
  <si>
    <t>16.21.12.366.3010.2.823.33909200.00</t>
  </si>
  <si>
    <t>16.22.12.366.3010.2.823.33903000.00</t>
  </si>
  <si>
    <t>16.22.12.366.3010.2.823.33903600.00</t>
  </si>
  <si>
    <t>16.22.12.366.3010.2.823.33903900.00</t>
  </si>
  <si>
    <t>16.22.12.366.3010.2.823.33904700.00</t>
  </si>
  <si>
    <t>16.23.12.366.3010.2.823.33903000.00</t>
  </si>
  <si>
    <t>16.23.12.366.3010.2.823.33903600.00</t>
  </si>
  <si>
    <t>16.23.12.366.3010.2.823.33903900.00</t>
  </si>
  <si>
    <t>16.23.12.366.3010.2.823.33904700.00</t>
  </si>
  <si>
    <t>2829 - MANUTENÇÃO E OPERAÇÃO DA REDE PARCEIRA - ALFABETIZAÇÃO DE JOVENS E ADULTOS</t>
  </si>
  <si>
    <t>16.10.12.366.3010.2.829.33503900.00</t>
  </si>
  <si>
    <t>16.11.12.366.3010.2.829.33503900.00</t>
  </si>
  <si>
    <t>16.12.12.366.3010.2.829.33503900.00</t>
  </si>
  <si>
    <t>16.13.12.366.3010.2.829.33503900.00</t>
  </si>
  <si>
    <t>16.14.12.366.3010.2.829.33503900.00</t>
  </si>
  <si>
    <t>16.15.12.366.3010.2.829.33503900.00</t>
  </si>
  <si>
    <t>16.16.12.366.3010.2.829.33503900.00</t>
  </si>
  <si>
    <t>16.17.12.366.3010.2.829.33503900.00</t>
  </si>
  <si>
    <t>16.18.12.366.3010.2.829.33503900.00</t>
  </si>
  <si>
    <t>16.19.12.366.3010.2.829.33503900.00</t>
  </si>
  <si>
    <t>16.20.12.366.3010.2.829.33503900.00</t>
  </si>
  <si>
    <t>16.21.12.366.3010.2.829.33503900.00</t>
  </si>
  <si>
    <t>16.22.12.366.3010.2.829.33503900.00</t>
  </si>
  <si>
    <t>16.23.12.366.3010.2.829.33503900.00</t>
  </si>
  <si>
    <t>8083 - BOLSA-TRABALHO</t>
  </si>
  <si>
    <t>30.10.12.366.3019.8.083.33903900.00</t>
  </si>
  <si>
    <t>30.10.12.366.3019.8.083.33904800.00</t>
  </si>
  <si>
    <t>367 - EDUCAÇÃO ESPECIAL</t>
  </si>
  <si>
    <t>2821 - MANUTENÇÃO E OPERAÇÃO DA REDE PARCEIRA - EDUCAÇÃO ESPECIAL</t>
  </si>
  <si>
    <t>16.10.12.367.3010.2.821.33503900.00</t>
  </si>
  <si>
    <t>2827 - MANUTENÇÃO E OPERAÇÃO DE UNIDADES EDUCACIONAIS - ESCOLA MUNICIPAL DE EDUCAÇÃO BILÍNGUE PARA SURDOS (EMEBS)</t>
  </si>
  <si>
    <t>16.10.12.367.3010.2.827.31901100.00</t>
  </si>
  <si>
    <t>16.10.12.367.3010.2.827.33903000.00</t>
  </si>
  <si>
    <t>16.10.12.367.3010.2.827.33903200.00</t>
  </si>
  <si>
    <t>16.10.12.367.3010.2.827.33903900.00</t>
  </si>
  <si>
    <t>16.10.12.367.3010.2.827.33904600.00</t>
  </si>
  <si>
    <t>16.10.12.367.3010.2.827.33904800.00</t>
  </si>
  <si>
    <t>16.10.12.367.3010.2.827.33904900.00</t>
  </si>
  <si>
    <t>16.10.12.367.3010.2.827.44905200.00</t>
  </si>
  <si>
    <t>16.11.12.367.3010.2.827.33903000.00</t>
  </si>
  <si>
    <t>16.11.12.367.3010.2.827.33903600.00</t>
  </si>
  <si>
    <t>16.11.12.367.3010.2.827.33903900.00</t>
  </si>
  <si>
    <t>16.11.12.367.3010.2.827.33904700.00</t>
  </si>
  <si>
    <t>16.12.12.367.3010.2.827.33903000.00</t>
  </si>
  <si>
    <t>16.12.12.367.3010.2.827.33903600.00</t>
  </si>
  <si>
    <t>16.12.12.367.3010.2.827.33903900.00</t>
  </si>
  <si>
    <t>16.12.12.367.3010.2.827.33904700.00</t>
  </si>
  <si>
    <t>16.13.12.367.3010.2.827.33903000.00</t>
  </si>
  <si>
    <t>16.13.12.367.3010.2.827.33903600.00</t>
  </si>
  <si>
    <t>16.13.12.367.3010.2.827.33903900.00</t>
  </si>
  <si>
    <t>16.13.12.367.3010.2.827.33904700.00</t>
  </si>
  <si>
    <t>16.14.12.367.3010.2.827.33903000.00</t>
  </si>
  <si>
    <t>16.14.12.367.3010.2.827.33903600.00</t>
  </si>
  <si>
    <t>16.14.12.367.3010.2.827.33903900.00</t>
  </si>
  <si>
    <t>16.14.12.367.3010.2.827.33904700.00</t>
  </si>
  <si>
    <t>16.17.12.367.3010.2.827.33903000.00</t>
  </si>
  <si>
    <t>16.17.12.367.3010.2.827.33903600.00</t>
  </si>
  <si>
    <t>16.17.12.367.3010.2.827.33903900.00</t>
  </si>
  <si>
    <t>16.17.12.367.3010.2.827.33904700.00</t>
  </si>
  <si>
    <t>16.18.12.367.3010.2.827.33903000.00</t>
  </si>
  <si>
    <t>16.18.12.367.3010.2.827.33903600.00</t>
  </si>
  <si>
    <t>16.18.12.367.3010.2.827.33903900.00</t>
  </si>
  <si>
    <t>16.18.12.367.3010.2.827.33904700.00</t>
  </si>
  <si>
    <t>2848 - TRANSPORTE ESCOLAR - EDUCAÇÃO ESPECIAL</t>
  </si>
  <si>
    <t>16.10.12.367.3025.2.848.33903600.00</t>
  </si>
  <si>
    <t>16.10.12.367.3025.2.848.33903900.00</t>
  </si>
  <si>
    <t>16.10.12.367.3025.2.848.33904700.00</t>
  </si>
  <si>
    <t>16.10.12.367.3025.2.848.33909200.00</t>
  </si>
  <si>
    <t>2861 - AÇÕES DE APOIO À EDUCAÇÃO ESPECIAL - PROGRAMA INCLUI</t>
  </si>
  <si>
    <t>16.10.12.367.3010.2.861.33503900.00</t>
  </si>
  <si>
    <t>16.10.12.367.3010.2.861.33504800.00</t>
  </si>
  <si>
    <t>16.10.12.367.3010.2.861.33903000.00</t>
  </si>
  <si>
    <t>16.10.12.367.3010.2.861.33903200.00</t>
  </si>
  <si>
    <t>16.10.12.367.3010.2.861.33903600.00</t>
  </si>
  <si>
    <t>16.10.12.367.3010.2.861.33903900.00</t>
  </si>
  <si>
    <t>16.10.12.367.3010.2.861.33904000.00</t>
  </si>
  <si>
    <t>16.10.12.367.3010.2.861.33904700.00</t>
  </si>
  <si>
    <t>16.10.12.367.3010.2.861.44905200.00</t>
  </si>
  <si>
    <t>16.11.12.367.3010.2.861.33903900.00</t>
  </si>
  <si>
    <t>16.12.12.367.3010.2.861.33903900.00</t>
  </si>
  <si>
    <t>16.13.12.367.3010.2.861.33903600.00</t>
  </si>
  <si>
    <t>16.13.12.367.3010.2.861.33904700.00</t>
  </si>
  <si>
    <t>16.14.12.367.3010.2.861.33903900.00</t>
  </si>
  <si>
    <t>16.15.12.367.3010.2.861.33903000.00</t>
  </si>
  <si>
    <t>16.15.12.367.3010.2.861.33903600.00</t>
  </si>
  <si>
    <t>16.15.12.367.3010.2.861.33903900.00</t>
  </si>
  <si>
    <t>16.15.12.367.3010.2.861.33904700.00</t>
  </si>
  <si>
    <t>16.16.12.367.3010.2.861.33903000.00</t>
  </si>
  <si>
    <t>16.16.12.367.3010.2.861.33903600.00</t>
  </si>
  <si>
    <t>16.16.12.367.3010.2.861.33903900.00</t>
  </si>
  <si>
    <t>16.16.12.367.3010.2.861.33904700.00</t>
  </si>
  <si>
    <t>16.17.12.367.3010.2.861.33903900.00</t>
  </si>
  <si>
    <t>16.18.12.367.3010.2.861.33903900.00</t>
  </si>
  <si>
    <t>16.19.12.367.3010.2.861.33903600.00</t>
  </si>
  <si>
    <t>16.19.12.367.3010.2.861.33903900.00</t>
  </si>
  <si>
    <t>16.19.12.367.3010.2.861.33904700.00</t>
  </si>
  <si>
    <t>16.20.12.367.3010.2.861.33903000.00</t>
  </si>
  <si>
    <t>16.20.12.367.3010.2.861.33903600.00</t>
  </si>
  <si>
    <t>16.20.12.367.3010.2.861.33903900.00</t>
  </si>
  <si>
    <t>16.20.12.367.3010.2.861.33904700.00</t>
  </si>
  <si>
    <t>16.21.12.367.3010.2.861.33903000.00</t>
  </si>
  <si>
    <t>16.21.12.367.3010.2.861.33903600.00</t>
  </si>
  <si>
    <t>16.21.12.367.3010.2.861.33903900.00</t>
  </si>
  <si>
    <t>16.21.12.367.3010.2.861.33904700.00</t>
  </si>
  <si>
    <t>16.21.12.367.3010.2.861.33909200.00</t>
  </si>
  <si>
    <t>16.22.12.367.3010.2.861.33903900.00</t>
  </si>
  <si>
    <t>16.23.12.367.3010.2.861.33903000.00</t>
  </si>
  <si>
    <t>16.23.12.367.3010.2.861.33903600.00</t>
  </si>
  <si>
    <t>16.23.12.367.3010.2.861.33904700.00</t>
  </si>
  <si>
    <t>368 - EDUCAÇÃO BÁSICA</t>
  </si>
  <si>
    <t>1106 - CONSTRUÇÃO E IMPLANTAÇÃO DO CEU - CIDADE ADEMAR</t>
  </si>
  <si>
    <t>16.10.12.368.3010.1.106.44903900.00</t>
  </si>
  <si>
    <t>1110 - CEU CASA BLANCA - AQUISIÇÃO DE EQUIPAMENTOS DIVERSOS</t>
  </si>
  <si>
    <t>16.15.12.368.3010.1.110.44903900.00</t>
  </si>
  <si>
    <t>16.15.12.368.3010.1.110.44905100.00</t>
  </si>
  <si>
    <t>16.15.12.368.3010.1.110.44905200.00</t>
  </si>
  <si>
    <t>1111 - CEU GUARAPIRANGA - REFORMA DE PISCINAS, QUADRA, CASA DE MÁQUINAS, ETC</t>
  </si>
  <si>
    <t>16.15.12.368.3010.1.111.44903900.00</t>
  </si>
  <si>
    <t>16.15.12.368.3010.1.111.44905100.00</t>
  </si>
  <si>
    <t>16.15.12.368.3010.1.111.44905200.00</t>
  </si>
  <si>
    <t>1112 - CEU CAPÃO REDONDO</t>
  </si>
  <si>
    <t>16.15.12.368.3010.1.112.44903900.00</t>
  </si>
  <si>
    <t>16.15.12.368.3010.1.112.44905100.00</t>
  </si>
  <si>
    <t>16.15.12.368.3010.1.112.44905200.00</t>
  </si>
  <si>
    <t>1113 - CEU FEITIÇO DA VILA</t>
  </si>
  <si>
    <t>16.15.12.368.3010.1.113.44903900.00</t>
  </si>
  <si>
    <t>16.15.12.368.3010.1.113.44905100.00</t>
  </si>
  <si>
    <t>16.15.12.368.3010.1.113.44905200.00</t>
  </si>
  <si>
    <t>1114 - CEU VILA DO SOL</t>
  </si>
  <si>
    <t>16.15.12.368.3010.1.114.44903900.00</t>
  </si>
  <si>
    <t>16.15.12.368.3010.1.114.44905100.00</t>
  </si>
  <si>
    <t>16.15.12.368.3010.1.114.44905200.00</t>
  </si>
  <si>
    <t>1888 - REFORMA DA PISCINA DO CEU MENINOS</t>
  </si>
  <si>
    <t>07.10.12.368.3010.1.888.44903900.08</t>
  </si>
  <si>
    <t>2439 - PROGRAMA SUPLEMENTAR DE ASSISTÊNCIA À SAÚDE DOS ESTUDANTES</t>
  </si>
  <si>
    <t>16.10.12.368.3010.2.439.33903900.00</t>
  </si>
  <si>
    <t>2830 - CONSERVAÇÃO E MANUTENÇÃO DE SEGUNDO ESCALÃO DE UNIDADES EDUCACIONAIS - CEU</t>
  </si>
  <si>
    <t>16.10.12.368.3010.2.830.33903900.00</t>
  </si>
  <si>
    <t>2831 - AÇÕES E MATERIAIS DE APOIO DIDÁTICO-PEDAGÓGICO EDUCACIONAL</t>
  </si>
  <si>
    <t>16.10.12.368.3026.2.831.33503900.00</t>
  </si>
  <si>
    <t>16.10.12.368.3026.2.831.33903000.00</t>
  </si>
  <si>
    <t>16.10.12.368.3026.2.831.33903200.00</t>
  </si>
  <si>
    <t>16.10.12.368.3026.2.831.33903600.00</t>
  </si>
  <si>
    <t>16.10.12.368.3026.2.831.33903900.00</t>
  </si>
  <si>
    <t>16.10.12.368.3026.2.831.33904700.00</t>
  </si>
  <si>
    <t>16.10.12.368.3026.2.831.44905200.00</t>
  </si>
  <si>
    <t>16.11.12.368.3026.2.831.33903000.00</t>
  </si>
  <si>
    <t>16.11.12.368.3026.2.831.33903100.00</t>
  </si>
  <si>
    <t>16.11.12.368.3026.2.831.33903200.00</t>
  </si>
  <si>
    <t>16.11.12.368.3026.2.831.33903900.00</t>
  </si>
  <si>
    <t>16.12.12.368.3026.2.831.33903000.00</t>
  </si>
  <si>
    <t>16.12.12.368.3026.2.831.33903100.00</t>
  </si>
  <si>
    <t>16.12.12.368.3026.2.831.33903200.00</t>
  </si>
  <si>
    <t>16.12.12.368.3026.2.831.33903600.00</t>
  </si>
  <si>
    <t>16.12.12.368.3026.2.831.33903900.00</t>
  </si>
  <si>
    <t>16.12.12.368.3026.2.831.33904700.00</t>
  </si>
  <si>
    <t>16.13.12.368.3026.2.831.33903000.00</t>
  </si>
  <si>
    <t>16.13.12.368.3026.2.831.33903100.00</t>
  </si>
  <si>
    <t>16.13.12.368.3026.2.831.33903200.00</t>
  </si>
  <si>
    <t>16.13.12.368.3026.2.831.33903600.00</t>
  </si>
  <si>
    <t>16.13.12.368.3026.2.831.33903900.00</t>
  </si>
  <si>
    <t>16.13.12.368.3026.2.831.33904700.00</t>
  </si>
  <si>
    <t>16.14.12.368.3026.2.831.33903000.00</t>
  </si>
  <si>
    <t>16.14.12.368.3026.2.831.33903100.00</t>
  </si>
  <si>
    <t>16.14.12.368.3026.2.831.33903200.00</t>
  </si>
  <si>
    <t>16.14.12.368.3026.2.831.33903600.00</t>
  </si>
  <si>
    <t>16.14.12.368.3026.2.831.33903900.00</t>
  </si>
  <si>
    <t>16.14.12.368.3026.2.831.33904700.00</t>
  </si>
  <si>
    <t>16.15.12.368.3026.2.831.33903000.00</t>
  </si>
  <si>
    <t>16.15.12.368.3026.2.831.33903100.00</t>
  </si>
  <si>
    <t>16.15.12.368.3026.2.831.33903200.00</t>
  </si>
  <si>
    <t>16.15.12.368.3026.2.831.33903900.00</t>
  </si>
  <si>
    <t>16.16.12.368.3026.2.831.33903000.00</t>
  </si>
  <si>
    <t>16.16.12.368.3026.2.831.33903100.00</t>
  </si>
  <si>
    <t>16.16.12.368.3026.2.831.33903200.00</t>
  </si>
  <si>
    <t>16.16.12.368.3026.2.831.33903900.00</t>
  </si>
  <si>
    <t>16.17.12.368.3026.2.831.33903000.00</t>
  </si>
  <si>
    <t>16.17.12.368.3026.2.831.33903100.00</t>
  </si>
  <si>
    <t>16.17.12.368.3026.2.831.33903200.00</t>
  </si>
  <si>
    <t>16.17.12.368.3026.2.831.33903900.00</t>
  </si>
  <si>
    <t>16.18.12.368.3026.2.831.33903000.00</t>
  </si>
  <si>
    <t>16.18.12.368.3026.2.831.33903900.00</t>
  </si>
  <si>
    <t>16.19.12.368.3026.2.831.33903000.00</t>
  </si>
  <si>
    <t>16.19.12.368.3026.2.831.33903100.00</t>
  </si>
  <si>
    <t>16.19.12.368.3026.2.831.33903900.00</t>
  </si>
  <si>
    <t>16.20.12.368.3026.2.831.33903000.00</t>
  </si>
  <si>
    <t>16.20.12.368.3026.2.831.33903100.00</t>
  </si>
  <si>
    <t>16.20.12.368.3026.2.831.33903900.00</t>
  </si>
  <si>
    <t>16.21.12.368.3026.2.831.33903000.00</t>
  </si>
  <si>
    <t>16.21.12.368.3026.2.831.33903100.00</t>
  </si>
  <si>
    <t>16.21.12.368.3026.2.831.33903200.00</t>
  </si>
  <si>
    <t>16.21.12.368.3026.2.831.33903600.00</t>
  </si>
  <si>
    <t>16.21.12.368.3026.2.831.33903900.00</t>
  </si>
  <si>
    <t>16.22.12.368.3026.2.831.33903000.00</t>
  </si>
  <si>
    <t>16.22.12.368.3026.2.831.33903100.00</t>
  </si>
  <si>
    <t>16.22.12.368.3026.2.831.33903200.00</t>
  </si>
  <si>
    <t>16.22.12.368.3026.2.831.33903600.00</t>
  </si>
  <si>
    <t>16.22.12.368.3026.2.831.33903900.00</t>
  </si>
  <si>
    <t>16.22.12.368.3026.2.831.33904700.00</t>
  </si>
  <si>
    <t>16.23.12.368.3026.2.831.33903000.00</t>
  </si>
  <si>
    <t>16.23.12.368.3026.2.831.33903100.00</t>
  </si>
  <si>
    <t>16.23.12.368.3026.2.831.33903900.00</t>
  </si>
  <si>
    <t>2839 - TRANSFERÊNCIA DE RECURSOS FINANCEIROS PARA AS UNIDADES EDUCACIONAIS - CENTRO EDUCACIONAL UNIFICADO (CEU)</t>
  </si>
  <si>
    <t>16.11.12.368.3010.2.839.33503900.00</t>
  </si>
  <si>
    <t>16.12.12.368.3010.2.839.33503900.00</t>
  </si>
  <si>
    <t>16.13.12.368.3010.2.839.33503900.00</t>
  </si>
  <si>
    <t>16.14.12.368.3010.2.839.33503900.00</t>
  </si>
  <si>
    <t>16.15.12.368.3010.2.839.33503900.00</t>
  </si>
  <si>
    <t>16.16.12.368.3010.2.839.33503900.00</t>
  </si>
  <si>
    <t>16.17.12.368.3010.2.839.33503900.00</t>
  </si>
  <si>
    <t>16.18.12.368.3010.2.839.33503900.00</t>
  </si>
  <si>
    <t>16.19.12.368.3010.2.839.33503900.00</t>
  </si>
  <si>
    <t>16.20.12.368.3010.2.839.33503900.00</t>
  </si>
  <si>
    <t>16.21.12.368.3010.2.839.33503900.00</t>
  </si>
  <si>
    <t>16.22.12.368.3010.2.839.33503900.00</t>
  </si>
  <si>
    <t>16.23.12.368.3010.2.839.33503900.00</t>
  </si>
  <si>
    <t>2872 - EVENTOS EDUCACIONAIS, CULTURAIS E ESPORTIVOS NOS CENTROS EDUCACIONAIS UNIFICADOS</t>
  </si>
  <si>
    <t>15.10.12.368.3010.2.872.33903600.09</t>
  </si>
  <si>
    <t>SPCINE</t>
  </si>
  <si>
    <t>15.10.12.368.3010.2.872.33903900.09</t>
  </si>
  <si>
    <t>16.10.12.368.3010.2.872.33503900.00</t>
  </si>
  <si>
    <t>16.10.12.368.3010.2.872.33903000.00</t>
  </si>
  <si>
    <t>16.10.12.368.3010.2.872.33903600.00</t>
  </si>
  <si>
    <t>16.10.12.368.3010.2.872.33903900.00</t>
  </si>
  <si>
    <t>16.10.12.368.3010.2.872.33904700.00</t>
  </si>
  <si>
    <t>16.10.12.368.3010.2.872.33913900.00</t>
  </si>
  <si>
    <t>16.10.12.368.3010.2.872.33919200.00</t>
  </si>
  <si>
    <t>16.10.12.368.3010.2.872.44905200.00</t>
  </si>
  <si>
    <t>2884 - ATUALIZAÇÃO DO CURRÍCULO DA REDE MUNICIPAL DE ENSINO</t>
  </si>
  <si>
    <t>16.10.12.368.3026.2.884.33903000.00</t>
  </si>
  <si>
    <t>16.10.12.368.3026.2.884.33903600.00</t>
  </si>
  <si>
    <t>16.10.12.368.3026.2.884.33903900.00</t>
  </si>
  <si>
    <t>16.10.12.368.3026.2.884.33904700.00</t>
  </si>
  <si>
    <t>2885 - SISTEMA DE AVALIAÇÃO ESCOLAR DOS ALUNOS DA REDE MUNICIPAL DE ENSINO</t>
  </si>
  <si>
    <t>16.10.12.368.3026.2.885.33903000.00</t>
  </si>
  <si>
    <t>16.10.12.368.3026.2.885.33903600.00</t>
  </si>
  <si>
    <t>16.10.12.368.3026.2.885.33903900.00</t>
  </si>
  <si>
    <t>16.10.12.368.3026.2.885.33904700.00</t>
  </si>
  <si>
    <t>3363 - CONSTRUÇÃO E IMPLANTAÇÃO DE CENTROS EDUCACIONAIS UNIFICADOS (CEU)</t>
  </si>
  <si>
    <t>07.10.12.368.3010.3.363.44903900.10</t>
  </si>
  <si>
    <t>07.10.12.368.3010.3.363.44905100.10</t>
  </si>
  <si>
    <t>16.10.12.368.3010.3.363.44903900.00</t>
  </si>
  <si>
    <t>16.10.12.368.3010.3.363.44905100.00</t>
  </si>
  <si>
    <t>3364 - AMPLIAÇÃO, REFORMA E REQUALIFICAÇÃO DE CENTROS EDUCACIONAIS UNIFICADOS (CEU)</t>
  </si>
  <si>
    <t>07.10.12.368.3010.3.364.44903900.10</t>
  </si>
  <si>
    <t>07.10.12.368.3010.3.364.44905100.10</t>
  </si>
  <si>
    <t>16.10.12.368.3010.3.364.44905100.00</t>
  </si>
  <si>
    <t>16.10.12.368.3026.3.660.44803500.00</t>
  </si>
  <si>
    <t>4303 - AÇÕES DE EDUCAÇÃO INTEGRAL</t>
  </si>
  <si>
    <t>16.10.12.368.3010.4.303.33503900.00</t>
  </si>
  <si>
    <t>16.10.12.368.3010.4.303.33903000.00</t>
  </si>
  <si>
    <t>16.10.12.368.3010.4.303.33903600.00</t>
  </si>
  <si>
    <t>16.10.12.368.3010.4.303.33903900.00</t>
  </si>
  <si>
    <t>16.10.12.368.3010.4.303.33904700.00</t>
  </si>
  <si>
    <t>16.10.12.368.3010.4.303.44905200.00</t>
  </si>
  <si>
    <t>4364 - MANUTENÇÃO E OPERAÇÃO DE CENTROS EDUCACIONAIS UNIFICADOS (CEU)</t>
  </si>
  <si>
    <t>16.10.12.368.3010.4.364.31901100.00</t>
  </si>
  <si>
    <t>16.10.12.368.3010.4.364.33503900.00</t>
  </si>
  <si>
    <t>16.10.12.368.3010.4.364.33903000.00</t>
  </si>
  <si>
    <t>16.10.12.368.3010.4.364.33903900.00</t>
  </si>
  <si>
    <t>16.10.12.368.3010.4.364.33904600.00</t>
  </si>
  <si>
    <t>16.10.12.368.3010.4.364.33904900.00</t>
  </si>
  <si>
    <t>16.10.12.368.3010.4.364.33909200.00</t>
  </si>
  <si>
    <t>16.10.12.368.3010.4.364.44905200.00</t>
  </si>
  <si>
    <t>16.10.12.368.3010.4.364.44909200.00</t>
  </si>
  <si>
    <t>16.11.12.368.3010.4.364.33903000.00</t>
  </si>
  <si>
    <t>16.11.12.368.3010.4.364.33903100.00</t>
  </si>
  <si>
    <t>16.11.12.368.3010.4.364.33903900.00</t>
  </si>
  <si>
    <t>16.11.12.368.3010.4.364.33909200.00</t>
  </si>
  <si>
    <t>16.11.12.368.3010.4.364.44905200.00</t>
  </si>
  <si>
    <t>16.12.12.368.3010.4.364.33903000.00</t>
  </si>
  <si>
    <t>16.12.12.368.3010.4.364.33903900.00</t>
  </si>
  <si>
    <t>16.13.12.368.3010.4.364.33903000.00</t>
  </si>
  <si>
    <t>16.13.12.368.3010.4.364.33903900.00</t>
  </si>
  <si>
    <t>16.14.12.368.3010.4.364.33903000.00</t>
  </si>
  <si>
    <t>16.14.12.368.3010.4.364.33903900.00</t>
  </si>
  <si>
    <t>16.15.12.368.3010.4.364.33903000.00</t>
  </si>
  <si>
    <t>16.15.12.368.3010.4.364.33903900.00</t>
  </si>
  <si>
    <t>16.15.12.368.3010.4.364.33909200.00</t>
  </si>
  <si>
    <t>16.16.12.368.3010.4.364.33903000.00</t>
  </si>
  <si>
    <t>16.16.12.368.3010.4.364.33903900.00</t>
  </si>
  <si>
    <t>16.16.12.368.3010.4.364.33909200.00</t>
  </si>
  <si>
    <t>16.16.12.368.3010.4.364.44905200.00</t>
  </si>
  <si>
    <t>16.17.12.368.3010.4.364.33903000.00</t>
  </si>
  <si>
    <t>16.17.12.368.3010.4.364.33903900.00</t>
  </si>
  <si>
    <t>16.18.12.368.3010.4.364.33903000.00</t>
  </si>
  <si>
    <t>16.18.12.368.3010.4.364.33903900.00</t>
  </si>
  <si>
    <t>16.19.12.368.3010.4.364.33903000.00</t>
  </si>
  <si>
    <t>16.19.12.368.3010.4.364.33903900.00</t>
  </si>
  <si>
    <t>16.20.12.368.3010.4.364.33903000.00</t>
  </si>
  <si>
    <t>16.20.12.368.3010.4.364.33903900.00</t>
  </si>
  <si>
    <t>16.21.12.368.3010.4.364.33903000.00</t>
  </si>
  <si>
    <t>16.21.12.368.3010.4.364.33903900.00</t>
  </si>
  <si>
    <t>16.22.12.368.3010.4.364.33903000.00</t>
  </si>
  <si>
    <t>16.22.12.368.3010.4.364.33903900.00</t>
  </si>
  <si>
    <t>16.23.12.368.3010.4.364.33903000.00</t>
  </si>
  <si>
    <t>16.23.12.368.3010.4.364.33903900.00</t>
  </si>
  <si>
    <t>392 - DIFUSÃO CULTURAL</t>
  </si>
  <si>
    <t>1881 - FESTIVAL QTAL</t>
  </si>
  <si>
    <t>25.10.13.392.3001.1.881.33503900.00</t>
  </si>
  <si>
    <t>1889 - FOMENTO À CULTURA NA CIDADE DE SÃO PAULO</t>
  </si>
  <si>
    <t>25.10.13.392.3001.1.889.33903900.00</t>
  </si>
  <si>
    <t>1890 - PLANO MUNICIPAL DO LIVRO, LEITURA, LITERATURA E BIBLIOTECA (PMLLLB - LEI 16.333/2015)</t>
  </si>
  <si>
    <t>25.10.13.392.3001.1.890.33903900.00</t>
  </si>
  <si>
    <t>1891 - PMLLLB - FESTAS LITERÁRIAS</t>
  </si>
  <si>
    <t>25.10.13.392.3001.1.891.33903900.00</t>
  </si>
  <si>
    <t>1892 - PMLLLB - BIBLIOTECAS COMUNITÁRIAS</t>
  </si>
  <si>
    <t>25.10.13.392.3001.1.892.33903900.00</t>
  </si>
  <si>
    <t>1893 - IMPLANTAÇÃO DO CENTRO CULTURAL COHAB RAPOSO TAVARES</t>
  </si>
  <si>
    <t>25.10.13.392.3001.1.893.33903900.00</t>
  </si>
  <si>
    <t>1897 - IMPLANTAÇÃO DO FUNDO MUNICIPAL DE CULTURA - FMC (LEI 16.278/2015)</t>
  </si>
  <si>
    <t>25.10.13.392.3001.1.897.33903900.00</t>
  </si>
  <si>
    <t>1898 - IMPLANTAÇÃO DO CONSELHO MUNICIPAL DE CULTURA (LEI Nº 11.287/1992)</t>
  </si>
  <si>
    <t>25.10.13.392.3001.1.898.33903900.00</t>
  </si>
  <si>
    <t>1899 - FOMENTO ÀS COMUNIDADES DO SAMBA</t>
  </si>
  <si>
    <t>25.10.13.392.3001.1.899.33903900.00</t>
  </si>
  <si>
    <t>1900 - CASAS DE HIP HOP</t>
  </si>
  <si>
    <t>25.10.13.392.3001.1.900.33903900.00</t>
  </si>
  <si>
    <t>2007 - PROGRAMAÇÃO DE ATIVIDADES E EVENTOS DA CULTURA REGGAE</t>
  </si>
  <si>
    <t>25.10.13.392.3001.2.007.33903600.00</t>
  </si>
  <si>
    <t>25.10.13.392.3001.2.007.33903900.00</t>
  </si>
  <si>
    <t>25.10.13.392.3001.2.007.33904700.00</t>
  </si>
  <si>
    <t>2025 - MANUTENÇÃO E OPERAÇÃO DA BIBLIOTECA MARIO DE ANDRADE</t>
  </si>
  <si>
    <t>25.10.13.392.3001.2.025.33901400.00</t>
  </si>
  <si>
    <t>25.10.13.392.3001.2.025.33903000.00</t>
  </si>
  <si>
    <t>25.10.13.392.3001.2.025.33903300.00</t>
  </si>
  <si>
    <t>25.10.13.392.3001.2.025.33903900.00</t>
  </si>
  <si>
    <t>25.10.13.392.3001.2.025.33909200.00</t>
  </si>
  <si>
    <t>25.10.13.392.3001.2.025.44905200.00</t>
  </si>
  <si>
    <t>2026 - PROGRAMAÇÃO ATIVIDADES CULTURAIS BIBLIOTECA MARIO DE ANDRADE</t>
  </si>
  <si>
    <t>25.10.13.392.3001.2.026.33903600.00</t>
  </si>
  <si>
    <t>25.10.13.392.3001.2.026.33903900.00</t>
  </si>
  <si>
    <t>25.10.13.392.3001.2.026.33904700.00</t>
  </si>
  <si>
    <t>2397 - MANUTENÇÃO E OPERAÇÃO DE RUAS DE LAZER ITINERANTE</t>
  </si>
  <si>
    <t>25.10.13.392.3001.2.397.33903900.00</t>
  </si>
  <si>
    <t>2433 - AÇÕES DE APOIO E MEMÓRIA DO AUDIOVISUAL</t>
  </si>
  <si>
    <t>25.10.13.392.3001.2.433.33903900.00</t>
  </si>
  <si>
    <t>2434 - MANUTENÇÃO E OPERAÇÃO DO CENTRO CULTURAL SÃO PAULO</t>
  </si>
  <si>
    <t>25.10.13.392.3001.2.434.33903000.00</t>
  </si>
  <si>
    <t>25.10.13.392.3001.2.434.33903900.00</t>
  </si>
  <si>
    <t>25.10.13.392.3001.2.434.33909200.00</t>
  </si>
  <si>
    <t>25.10.13.392.3001.2.434.44905200.00</t>
  </si>
  <si>
    <t>2435 - MANUTENÇÃO E OPERAÇÃO DE CENTROS CULTURAIS E TEATROS</t>
  </si>
  <si>
    <t>25.10.13.392.3001.2.435.33903000.00</t>
  </si>
  <si>
    <t>25.10.13.392.3001.2.435.33903900.00</t>
  </si>
  <si>
    <t>25.10.13.392.3001.2.435.33909200.00</t>
  </si>
  <si>
    <t>25.10.13.392.3001.2.435.44905200.00</t>
  </si>
  <si>
    <t>2436 - INSTALAÇÃO DE POLO CRIATIVO NA CHÁCARA DO JOCKEY</t>
  </si>
  <si>
    <t>25.10.13.392.3001.2.436.33903900.00</t>
  </si>
  <si>
    <t>2437 - MANUTENÇÃO E OPERAÇÃO DO PROGRAMA REDENÇÃO</t>
  </si>
  <si>
    <t>25.10.13.392.3001.2.437.33903900.00</t>
  </si>
  <si>
    <t>3401 - IMPLANTAÇÃO DE PONTOS E PONTÕES DE CULTURA - CULTURA VIVA</t>
  </si>
  <si>
    <t>25.10.13.392.3001.3.401.33909300.02</t>
  </si>
  <si>
    <t>3402 - CONSTRUÇÃO DE CASAS DE CULTURA</t>
  </si>
  <si>
    <t>25.10.13.392.3001.3.402.44905100.00</t>
  </si>
  <si>
    <t>3403 - AMPLIAÇÃO, REFORMA E REQUALIFICAÇÃO DE CASAS DE CULTURA</t>
  </si>
  <si>
    <t>25.10.13.392.3001.3.403.44905100.00</t>
  </si>
  <si>
    <t>4311 - EXECUÇÃO DO PROGRAMA PARA A VALORIZAÇÃO DE INICIATIVAS CULTURAIS</t>
  </si>
  <si>
    <t>25.10.13.392.3001.4.311.33903100.00</t>
  </si>
  <si>
    <t>25.10.13.392.3001.4.311.33903600.00</t>
  </si>
  <si>
    <t>25.10.13.392.3001.4.311.33903900.00</t>
  </si>
  <si>
    <t>25.10.13.392.3001.4.311.33904700.00</t>
  </si>
  <si>
    <t>4403 - MANUTENÇÃO E OPERAÇÃO DE CASAS DE CULTURA</t>
  </si>
  <si>
    <t>25.10.13.392.3001.4.403.33903000.00</t>
  </si>
  <si>
    <t>25.10.13.392.3001.4.403.33903900.00</t>
  </si>
  <si>
    <t>25.10.13.392.3001.4.403.44905200.00</t>
  </si>
  <si>
    <t>5400 - CONSTRUÇÃO E IMPLANTAÇÃO DE ESPAÇOS LÚDICOS E EDUCATIVOS</t>
  </si>
  <si>
    <t>25.10.13.392.3001.5.400.44905100.00</t>
  </si>
  <si>
    <t>98.25.13.392.3001.5.400.44905100.08</t>
  </si>
  <si>
    <t>5406 - AMPLIAÇÃO, REFORMA E REQUALIFICAÇÃO DE EQUIPAMENTOS CULTURAIS</t>
  </si>
  <si>
    <t>25.10.13.392.3001.5.406.44905100.00</t>
  </si>
  <si>
    <t>25.10.13.392.3001.5.406.44905100.02</t>
  </si>
  <si>
    <t>5419 - APOIO À MEMÓRIA DO AUDIOVISUAL</t>
  </si>
  <si>
    <t>15.10.13.392.3001.5.419.33903900.00</t>
  </si>
  <si>
    <t>5420 - DESENVOLVIMENTO INSTITUCIONAL</t>
  </si>
  <si>
    <t>15.10.13.392.3024.5.420.33903900.00</t>
  </si>
  <si>
    <t>5958 - AUMENTO DE CAPITAL DA SP CINE</t>
  </si>
  <si>
    <t>25.10.13.392.3001.5.958.45906500.00</t>
  </si>
  <si>
    <t>5959 - CONSTRUÇÃO DE EQUIPAMENTOS CULTURAIS</t>
  </si>
  <si>
    <t>37.40.13.392.3001.5.959.44903900.08</t>
  </si>
  <si>
    <t>37.40.13.392.3001.5.959.44905100.08</t>
  </si>
  <si>
    <t>98.25.13.392.3001.5.959.44905100.08</t>
  </si>
  <si>
    <t>5960 - AMPLIAÇÃO, REFORMA E REQUALIFICAÇÃO DE EQUIPAMENTOS CULTURAIS</t>
  </si>
  <si>
    <t>25.10.13.392.3001.5.960.44903900.00</t>
  </si>
  <si>
    <t>25.10.13.392.3001.5.960.44905100.00</t>
  </si>
  <si>
    <t>25.10.13.392.3001.5.960.44905100.02</t>
  </si>
  <si>
    <t>98.25.13.392.3001.5.960.44903900.08</t>
  </si>
  <si>
    <t>98.25.13.392.3001.5.960.44905100.08</t>
  </si>
  <si>
    <t>6353 - POLÍTICAS DE PROMOÇÃO CULTURAL</t>
  </si>
  <si>
    <t>25.10.13.392.3001.6.353.33903600.00</t>
  </si>
  <si>
    <t>25.10.13.392.3001.6.353.33903600.02</t>
  </si>
  <si>
    <t>25.10.13.392.3001.6.353.33903900.00</t>
  </si>
  <si>
    <t>25.10.13.392.3001.6.353.33903900.02</t>
  </si>
  <si>
    <t>25.10.13.392.3001.6.353.33904700.00</t>
  </si>
  <si>
    <t>25.10.13.392.3001.6.353.33904800.00</t>
  </si>
  <si>
    <t>95.10.13.392.3001.6.353.33903600.08</t>
  </si>
  <si>
    <t>95.10.13.392.3001.6.353.33903900.08</t>
  </si>
  <si>
    <t>95.10.13.392.3001.6.353.33904700.08</t>
  </si>
  <si>
    <t>6354 - PROGRAMAÇÃO DE ATIVIDADES CULTURAIS</t>
  </si>
  <si>
    <t>25.10.13.392.3001.6.354.33503900.00</t>
  </si>
  <si>
    <t>25.10.13.392.3001.6.354.33903100.00</t>
  </si>
  <si>
    <t>25.10.13.392.3001.6.354.33903600.00</t>
  </si>
  <si>
    <t>25.10.13.392.3001.6.354.33903900.00</t>
  </si>
  <si>
    <t>25.10.13.392.3001.6.354.33903900.02</t>
  </si>
  <si>
    <t>25.10.13.392.3001.6.354.33904700.00</t>
  </si>
  <si>
    <t>25.10.13.392.3001.6.354.33909200.00</t>
  </si>
  <si>
    <t>25.10.13.392.3001.6.354.33909300.02</t>
  </si>
  <si>
    <t>25.10.13.392.3001.6.354.33913900.00</t>
  </si>
  <si>
    <t>25.10.13.392.3001.6.354.44905200.00</t>
  </si>
  <si>
    <t>41.10.13.392.3001.6.354.33903900.00</t>
  </si>
  <si>
    <t>42.10.13.392.3001.6.354.33903900.00</t>
  </si>
  <si>
    <t>43.10.13.392.3001.6.354.33903900.00</t>
  </si>
  <si>
    <t>44.10.13.392.3001.6.354.33903900.00</t>
  </si>
  <si>
    <t>45.10.13.392.3001.6.354.33903900.00</t>
  </si>
  <si>
    <t>46.10.13.392.3001.6.354.33903900.00</t>
  </si>
  <si>
    <t>47.10.13.392.3001.6.354.33903900.00</t>
  </si>
  <si>
    <t>48.10.13.392.3001.6.354.33903900.00</t>
  </si>
  <si>
    <t>48.10.13.392.3001.6.354.33913900.00</t>
  </si>
  <si>
    <t>49.10.13.392.3001.6.354.33903900.00</t>
  </si>
  <si>
    <t>SUB-SÉ</t>
  </si>
  <si>
    <t>51.10.13.392.3001.6.354.33903900.00</t>
  </si>
  <si>
    <t>52.10.13.392.3001.6.354.33903900.00</t>
  </si>
  <si>
    <t>53.10.13.392.3001.6.354.33903900.00</t>
  </si>
  <si>
    <t>54.10.13.392.3001.6.354.33903900.00</t>
  </si>
  <si>
    <t>55.10.13.392.3001.6.354.33903900.00</t>
  </si>
  <si>
    <t>56.10.13.392.3001.6.354.33903900.00</t>
  </si>
  <si>
    <t>57.10.13.392.3001.6.354.33903900.00</t>
  </si>
  <si>
    <t>58.10.13.392.3001.6.354.33903900.00</t>
  </si>
  <si>
    <t>59.10.13.392.3001.6.354.33903900.00</t>
  </si>
  <si>
    <t>60.10.13.392.3001.6.354.33903900.00</t>
  </si>
  <si>
    <t>61.10.13.392.3001.6.354.33903000.00</t>
  </si>
  <si>
    <t>61.10.13.392.3001.6.354.33903900.00</t>
  </si>
  <si>
    <t>62.10.13.392.3001.6.354.33903000.00</t>
  </si>
  <si>
    <t>62.10.13.392.3001.6.354.33903100.00</t>
  </si>
  <si>
    <t>62.10.13.392.3001.6.354.33903900.00</t>
  </si>
  <si>
    <t>63.10.13.392.3001.6.354.33903900.00</t>
  </si>
  <si>
    <t>64.10.13.392.3001.6.354.33903600.00</t>
  </si>
  <si>
    <t>65.10.13.392.3001.6.354.33903900.00</t>
  </si>
  <si>
    <t>66.10.13.392.3001.6.354.33903900.00</t>
  </si>
  <si>
    <t>67.10.13.392.3001.6.354.33903000.00</t>
  </si>
  <si>
    <t>67.10.13.392.3001.6.354.33903900.00</t>
  </si>
  <si>
    <t>68.10.13.392.3001.6.354.33903900.00</t>
  </si>
  <si>
    <t>69.10.13.392.3001.6.354.33903900.00</t>
  </si>
  <si>
    <t>70.10.13.392.3001.6.354.33903900.00</t>
  </si>
  <si>
    <t>71.10.13.392.3001.6.354.33903900.00</t>
  </si>
  <si>
    <t>72.10.13.392.3001.6.354.33903900.00</t>
  </si>
  <si>
    <t>SUB-SB</t>
  </si>
  <si>
    <t>95.10.13.392.3001.6.354.33903100.08</t>
  </si>
  <si>
    <t>95.10.13.392.3001.6.354.33903600.08</t>
  </si>
  <si>
    <t>95.10.13.392.3001.6.354.33903900.08</t>
  </si>
  <si>
    <t>95.10.13.392.3001.6.354.33904700.08</t>
  </si>
  <si>
    <t>6355 - MANUTENÇÃO E OPERAÇÃO DE BIBLIOTECAS PÚBLICAS</t>
  </si>
  <si>
    <t>25.10.13.392.3001.6.355.33901400.00</t>
  </si>
  <si>
    <t>25.10.13.392.3001.6.355.33903000.00</t>
  </si>
  <si>
    <t>25.10.13.392.3001.6.355.33903300.00</t>
  </si>
  <si>
    <t>25.10.13.392.3001.6.355.33903600.00</t>
  </si>
  <si>
    <t>25.10.13.392.3001.6.355.33903900.00</t>
  </si>
  <si>
    <t>25.10.13.392.3001.6.355.44905200.00</t>
  </si>
  <si>
    <t>6356 - PROGRAMAÇÃO DE ATIVIDADES CULTURAIS NAS BIBLIOTECAS PÚBLICAS</t>
  </si>
  <si>
    <t>25.10.13.392.3001.6.356.33903600.00</t>
  </si>
  <si>
    <t>25.10.13.392.3001.6.356.33903900.00</t>
  </si>
  <si>
    <t>25.10.13.392.3001.6.356.33904700.00</t>
  </si>
  <si>
    <t>6357 - POLÍTICAS DE PROMOÇÃO CULTURAL NAS BIBLIOTECAS PÚBLICAS</t>
  </si>
  <si>
    <t>25.10.13.392.3001.6.357.33903000.00</t>
  </si>
  <si>
    <t>25.10.13.392.3001.6.357.33903600.00</t>
  </si>
  <si>
    <t>25.10.13.392.3001.6.357.33903900.00</t>
  </si>
  <si>
    <t>25.10.13.392.3001.6.357.33904700.00</t>
  </si>
  <si>
    <t>6358 - SUBVENÇÃO E CONTRIBUIÇÕES A ENTIDADES CULTURAIS</t>
  </si>
  <si>
    <t>25.10.13.392.3001.6.358.33504100.00</t>
  </si>
  <si>
    <t>25.10.13.392.3001.6.358.33504300.00</t>
  </si>
  <si>
    <t>6359 - FOMENTO ÀS LINGUAGENS ARTÍSTICAS</t>
  </si>
  <si>
    <t>25.10.13.392.3001.6.359.33903100.00</t>
  </si>
  <si>
    <t>25.10.13.392.3001.6.359.33903600.00</t>
  </si>
  <si>
    <t>25.10.13.392.3001.6.359.33903900.00</t>
  </si>
  <si>
    <t>25.10.13.392.3001.6.359.33904700.00</t>
  </si>
  <si>
    <t>6363 - PLANO MUNICIPAL DE CULTURA</t>
  </si>
  <si>
    <t>25.10.13.392.3001.6.363.33903900.00</t>
  </si>
  <si>
    <t>6364 - PROGRAMA JOVEM MONITOR CULTURAL</t>
  </si>
  <si>
    <t>25.10.13.392.3001.6.364.33903600.00</t>
  </si>
  <si>
    <t>25.10.13.392.3001.6.364.33903900.00</t>
  </si>
  <si>
    <t>25.10.13.392.3001.6.364.33904700.00</t>
  </si>
  <si>
    <t>6367 - PROGRAMA DE PROMOÇÃO DA IMAGEM DE SÃO PAULO NO EXTERIOR</t>
  </si>
  <si>
    <t>25.10.13.392.3001.6.367.33903900.00</t>
  </si>
  <si>
    <t>6371 - ESCOLA MUNICIPAL DE EDUCAÇÃO ARTÍSTICA -EMIA</t>
  </si>
  <si>
    <t>25.10.13.392.3001.6.371.33903000.00</t>
  </si>
  <si>
    <t>25.10.13.392.3001.6.371.33903600.00</t>
  </si>
  <si>
    <t>25.10.13.392.3001.6.371.33903900.00</t>
  </si>
  <si>
    <t>25.10.13.392.3001.6.371.33904700.00</t>
  </si>
  <si>
    <t>25.10.13.392.3001.6.371.44905200.00</t>
  </si>
  <si>
    <t>6372 - OFICINA NOS EQUIPAMENTOS CULTURAIS</t>
  </si>
  <si>
    <t>25.10.13.392.3001.6.372.33903600.00</t>
  </si>
  <si>
    <t>25.10.13.392.3001.6.372.33903600.02</t>
  </si>
  <si>
    <t>25.10.13.392.3001.6.372.33903900.00</t>
  </si>
  <si>
    <t>25.10.13.392.3001.6.372.33904700.00</t>
  </si>
  <si>
    <t>25.10.13.392.3001.6.372.33909200.00</t>
  </si>
  <si>
    <t>25.10.13.392.3001.6.372.33909300.02</t>
  </si>
  <si>
    <t>6373 - PROGRAMA ALDEIAS</t>
  </si>
  <si>
    <t>25.10.13.392.3001.6.373.33903600.00</t>
  </si>
  <si>
    <t>25.10.13.392.3001.6.373.33903900.00</t>
  </si>
  <si>
    <t>25.10.13.392.3001.6.373.33904700.00</t>
  </si>
  <si>
    <t>6374 - PROGRAMA PIÁ</t>
  </si>
  <si>
    <t>25.10.13.392.3001.6.374.33903600.00</t>
  </si>
  <si>
    <t>25.10.13.392.3001.6.374.33904700.00</t>
  </si>
  <si>
    <t>6375 - PROGRAMA VOCACIONAL</t>
  </si>
  <si>
    <t>25.10.13.392.3001.6.375.33903600.00</t>
  </si>
  <si>
    <t>25.10.13.392.3001.6.375.33904700.00</t>
  </si>
  <si>
    <t>6376 - TERRITÓRIO HIP HOP (VOCACIONAL HIP HOP)</t>
  </si>
  <si>
    <t>25.10.13.392.3001.6.376.33903600.00</t>
  </si>
  <si>
    <t>25.10.13.392.3001.6.376.33903900.00</t>
  </si>
  <si>
    <t>25.10.13.392.3001.6.376.33904700.00</t>
  </si>
  <si>
    <t>6377 - PROGRAMA DE GESTÃO CULTURAL COMUNITÁRIA DE ESPAÇOS</t>
  </si>
  <si>
    <t>25.10.13.392.3001.6.377.33903100.00</t>
  </si>
  <si>
    <t>25.10.13.392.3001.6.377.33903600.00</t>
  </si>
  <si>
    <t>25.10.13.392.3001.6.377.33903900.00</t>
  </si>
  <si>
    <t>25.10.13.392.3001.6.377.33904700.00</t>
  </si>
  <si>
    <t>6378 - CENTRO DE MEMÓRIA DO CIRCO</t>
  </si>
  <si>
    <t>25.10.13.392.3001.6.378.33903900.00</t>
  </si>
  <si>
    <t>6379 - CENTRO DE REFERÊNCIA DA DANÇA</t>
  </si>
  <si>
    <t>25.10.13.392.3001.6.379.33903900.00</t>
  </si>
  <si>
    <t>6380 - EDITAL REDES E RUAS</t>
  </si>
  <si>
    <t>25.10.13.392.3001.6.380.33903600.00</t>
  </si>
  <si>
    <t>25.10.13.392.3001.6.380.33903900.00</t>
  </si>
  <si>
    <t>25.10.13.392.3001.6.380.33904700.00</t>
  </si>
  <si>
    <t>6381 - LEI DE FOMENTO AO TEATRO</t>
  </si>
  <si>
    <t>25.10.13.392.3001.6.381.33903600.00</t>
  </si>
  <si>
    <t>25.10.13.392.3001.6.381.33903900.00</t>
  </si>
  <si>
    <t>25.10.13.392.3001.6.381.33904700.00</t>
  </si>
  <si>
    <t>6382 - LEI DE FOMENTO À DANÇA</t>
  </si>
  <si>
    <t>25.10.13.392.3001.6.382.33903600.00</t>
  </si>
  <si>
    <t>25.10.13.392.3001.6.382.33903900.00</t>
  </si>
  <si>
    <t>25.10.13.392.3001.6.382.33904700.00</t>
  </si>
  <si>
    <t>6383 - FOMENTO AO CIRCO/ EDITAL XAMEGO</t>
  </si>
  <si>
    <t>25.10.13.392.3001.6.383.33903600.00</t>
  </si>
  <si>
    <t>25.10.13.392.3001.6.383.33903900.00</t>
  </si>
  <si>
    <t>25.10.13.392.3001.6.383.33904700.00</t>
  </si>
  <si>
    <t>6385 - PRÊMIO ZÉ RENATO</t>
  </si>
  <si>
    <t>25.10.13.392.3001.6.385.33903100.00</t>
  </si>
  <si>
    <t>25.10.13.392.3001.6.385.33903600.00</t>
  </si>
  <si>
    <t>25.10.13.392.3001.6.385.33904700.00</t>
  </si>
  <si>
    <t>6386 - FOMENTO À MÚSICA</t>
  </si>
  <si>
    <t>25.10.13.392.3001.6.386.33903600.00</t>
  </si>
  <si>
    <t>25.10.13.392.3001.6.386.33903900.00</t>
  </si>
  <si>
    <t>25.10.13.392.3001.6.386.33904700.00</t>
  </si>
  <si>
    <t>6387 - FOMENTO À CULTURA DA PERIFERIA DE SÃO PAULO</t>
  </si>
  <si>
    <t>25.10.13.392.3001.6.387.33903600.00</t>
  </si>
  <si>
    <t>25.10.13.392.3001.6.387.33903900.00</t>
  </si>
  <si>
    <t>25.10.13.392.3001.6.387.33904700.00</t>
  </si>
  <si>
    <t>6388 - RÁDIOS COMUNITÁRIAS - LEI Nº 16.572/2016</t>
  </si>
  <si>
    <t>25.10.13.392.3001.6.388.33903600.00</t>
  </si>
  <si>
    <t>25.10.13.392.3001.6.388.33903900.00</t>
  </si>
  <si>
    <t>25.10.13.392.3001.6.388.33904700.00</t>
  </si>
  <si>
    <t>6390 - PROGRAMA MUNICIPAL DE APOIO A PROJETOS CULTURAIS (PRO-MAC)</t>
  </si>
  <si>
    <t>25.10.13.392.3001.6.390.33903600.00</t>
  </si>
  <si>
    <t>25.10.13.392.3001.6.390.33903900.00</t>
  </si>
  <si>
    <t>25.10.13.392.3001.6.390.33904700.00</t>
  </si>
  <si>
    <t>6391 - PROGRAMAÇÃO DE ATIVIDADES CULTURAIS DE CENTROS CULTURAIS E TEATROS</t>
  </si>
  <si>
    <t>25.10.13.392.3001.6.391.33903600.00</t>
  </si>
  <si>
    <t>25.10.13.392.3001.6.391.33903900.00</t>
  </si>
  <si>
    <t>25.10.13.392.3001.6.391.33904700.00</t>
  </si>
  <si>
    <t>25.10.13.392.3001.6.391.33909200.00</t>
  </si>
  <si>
    <t>6392 - PROGRAMAÇÃO DE ATIVIDADES CULTURAIS DE CASAS DE CULTURA</t>
  </si>
  <si>
    <t>25.10.13.392.3001.6.392.33903600.00</t>
  </si>
  <si>
    <t>25.10.13.392.3001.6.392.33903900.00</t>
  </si>
  <si>
    <t>25.10.13.392.3001.6.392.33904700.00</t>
  </si>
  <si>
    <t>6393 - PROGRAMAÇÃO DE ATIVIDADES CULTURAIS DO CENTRO CULTURAL SÃO PAULO</t>
  </si>
  <si>
    <t>25.10.13.392.3001.6.393.33903600.00</t>
  </si>
  <si>
    <t>25.10.13.392.3001.6.393.33903900.00</t>
  </si>
  <si>
    <t>25.10.13.392.3001.6.393.33904700.00</t>
  </si>
  <si>
    <t>25.10.13.392.3001.6.393.33909200.00</t>
  </si>
  <si>
    <t>6394 - MÊS DO HIP HOP</t>
  </si>
  <si>
    <t>25.10.13.392.3001.6.394.33903600.00</t>
  </si>
  <si>
    <t>25.10.13.392.3001.6.394.33903900.00</t>
  </si>
  <si>
    <t>25.10.13.392.3001.6.394.33904700.00</t>
  </si>
  <si>
    <t>25.10.13.392.3001.6.394.33909200.00</t>
  </si>
  <si>
    <t>6395 - REALIZAÇÃO DE EVENTOS CULTURAIS</t>
  </si>
  <si>
    <t>25.10.13.392.3001.6.395.33903900.00</t>
  </si>
  <si>
    <t>25.10.13.392.3001.6.395.33909200.00</t>
  </si>
  <si>
    <t>6399 - REALIZAÇÃO DE PROJETOS CULTURAIS</t>
  </si>
  <si>
    <t>25.10.13.392.3001.6.399.33503900.00</t>
  </si>
  <si>
    <t>6404 - FOMENTO E DIFUSÃO DO FORRÓ</t>
  </si>
  <si>
    <t>25.10.13.392.3001.6.404.33903600.00</t>
  </si>
  <si>
    <t>25.10.13.392.3001.6.404.33903900.00</t>
  </si>
  <si>
    <t>25.10.13.392.3001.6.404.33904700.00</t>
  </si>
  <si>
    <t>6406 - PROGRAMAÇÃO DA VIRADA CULTURAL</t>
  </si>
  <si>
    <t>25.10.13.392.3001.6.406.33903900.00</t>
  </si>
  <si>
    <t>6434 - AÇÕES DE FORMAÇÃO DAS ESCOLAS DE MÚSICA E DANÇA DO THEATRO MUNICIPAL E DA PRAÇA DAS ARTES</t>
  </si>
  <si>
    <t>85.10.13.392.3001.6.434.33903000.00</t>
  </si>
  <si>
    <t>85.10.13.392.3001.6.434.33903600.00</t>
  </si>
  <si>
    <t>85.10.13.392.3001.6.434.33903900.00</t>
  </si>
  <si>
    <t>85.10.13.392.3001.6.434.33903900.06</t>
  </si>
  <si>
    <t>85.10.13.392.3001.6.434.33904700.00</t>
  </si>
  <si>
    <t>6438 - AÇÕES DE DIFUSÃO CULTURAL DO THEATRO MUNICIPAL - PROGRAMAÇÃO ARTÍSTICA</t>
  </si>
  <si>
    <t>85.10.13.392.3001.6.438.33503900.00</t>
  </si>
  <si>
    <t>6490 - AÇÕES DE DIFUSÃO CULTURAL DO THEATRO MUNICIPAL - GRUPOS ARTÍSTICOS, TÉCNICOS E ADMINISTRATIVOS</t>
  </si>
  <si>
    <t>85.10.13.392.3001.6.490.33503900.00</t>
  </si>
  <si>
    <t>6491 - AÇÕES DE DIFUSÃO CULTURAL DO THEATRO MUNICIPAL - PATRIMÔNIO</t>
  </si>
  <si>
    <t>85.10.13.392.3001.6.491.33503900.00</t>
  </si>
  <si>
    <t>6702 - POLÍTICAS DE AUDIOVISUAL</t>
  </si>
  <si>
    <t>15.10.13.392.3001.6.702.33903000.09</t>
  </si>
  <si>
    <t>15.10.13.392.3001.6.702.33903100.09</t>
  </si>
  <si>
    <t>15.10.13.392.3001.6.702.33903500.09</t>
  </si>
  <si>
    <t>15.10.13.392.3001.6.702.33903600.09</t>
  </si>
  <si>
    <t>15.10.13.392.3001.6.702.33903900.09</t>
  </si>
  <si>
    <t>15.10.13.392.3001.6.702.33904000.09</t>
  </si>
  <si>
    <t>15.10.13.392.3001.6.702.33904700.09</t>
  </si>
  <si>
    <t>15.10.13.392.3001.6.702.33909300.09</t>
  </si>
  <si>
    <t>25.10.13.392.3001.6.702.33903900.00</t>
  </si>
  <si>
    <t>25.10.13.392.3001.6.702.33913900.00</t>
  </si>
  <si>
    <t>6861 - REALIZAÇÃO DE PROJETOS CULTURAIS COM INCENTIVOS FISCAIS</t>
  </si>
  <si>
    <t>28.25.13.392.3001.6.861.33903600.00</t>
  </si>
  <si>
    <t>EGM</t>
  </si>
  <si>
    <t>28.25.13.392.3001.6.861.33903900.00</t>
  </si>
  <si>
    <t>6960 - MANUTENÇÃO E OPERAÇÃO DE EQUIPAMENTOS CULTURAIS</t>
  </si>
  <si>
    <t>25.10.13.392.3001.6.960.33901400.00</t>
  </si>
  <si>
    <t>25.10.13.392.3001.6.960.33903000.00</t>
  </si>
  <si>
    <t>25.10.13.392.3001.6.960.33903300.00</t>
  </si>
  <si>
    <t>25.10.13.392.3001.6.960.33903600.00</t>
  </si>
  <si>
    <t>25.10.13.392.3001.6.960.33903900.00</t>
  </si>
  <si>
    <t>25.10.13.392.3001.6.960.33904700.00</t>
  </si>
  <si>
    <t>25.10.13.392.3001.6.960.33909200.00</t>
  </si>
  <si>
    <t>25.10.13.392.3001.6.960.33909300.02</t>
  </si>
  <si>
    <t>25.10.13.392.3001.6.960.44905200.00</t>
  </si>
  <si>
    <t>25.10.13.392.3001.6.960.44905200.02</t>
  </si>
  <si>
    <t>695 - TURISMO</t>
  </si>
  <si>
    <t>3015 - Promoção da Cidade como Referência Global e Destino Turístico</t>
  </si>
  <si>
    <t>1115 - EVENTO - BIG CHURCH NIGHT OUT</t>
  </si>
  <si>
    <t>73.10.13.695.3015.1.115.33903900.00</t>
  </si>
  <si>
    <t>SMRI</t>
  </si>
  <si>
    <t>73.10.13.695.3015.1.115.33913900.00</t>
  </si>
  <si>
    <t>2118 - PROMOÇÃO DE CAMPANHAS E EVENTOS DE INTERESSE DO MUNICÍPIO</t>
  </si>
  <si>
    <t>73.10.13.695.3015.2.118.33503900.00</t>
  </si>
  <si>
    <t>73.10.13.695.3015.2.118.33903900.00</t>
  </si>
  <si>
    <t>73.10.13.695.3015.2.118.33913900.00</t>
  </si>
  <si>
    <t>5409 - IMPLANTAÇÃO DE ESTRUTURA TURÍSTICA NO TRIÂNGULO HISTÓRICO</t>
  </si>
  <si>
    <t>22.10.13.695.3015.5.409.44903900.00</t>
  </si>
  <si>
    <t>22.10.13.695.3015.5.409.44905100.00</t>
  </si>
  <si>
    <t>22.10.13.695.3015.5.409.44905200.00</t>
  </si>
  <si>
    <t>22.10.13.695.3015.5.409.44905200.02</t>
  </si>
  <si>
    <t>real</t>
  </si>
  <si>
    <t>Arrecadação</t>
  </si>
  <si>
    <t>JAN</t>
  </si>
  <si>
    <t>FEV</t>
  </si>
  <si>
    <t>MAR</t>
  </si>
  <si>
    <t>ABR</t>
  </si>
  <si>
    <t>MAI</t>
  </si>
  <si>
    <t>JUN</t>
  </si>
  <si>
    <t>JUL</t>
  </si>
  <si>
    <t>AGO</t>
  </si>
  <si>
    <t>SET</t>
  </si>
  <si>
    <t>OUT</t>
  </si>
  <si>
    <t>NOV</t>
  </si>
  <si>
    <t>DEZ</t>
  </si>
  <si>
    <t>Outorga</t>
  </si>
  <si>
    <t>Desap</t>
  </si>
  <si>
    <t>Financeira</t>
  </si>
  <si>
    <t>Total</t>
  </si>
  <si>
    <t>Arrecadação prevista com base no mês de menor valor (jan/17)</t>
  </si>
  <si>
    <t xml:space="preserve">Arrecadação </t>
  </si>
  <si>
    <t>Total Arrecadado</t>
  </si>
  <si>
    <t>Desvinculação</t>
  </si>
  <si>
    <t>Total (liq desvinc)</t>
  </si>
  <si>
    <t>Saldo Inicial+Arrecadação</t>
  </si>
  <si>
    <t>Saídas - Valores Liberados</t>
  </si>
  <si>
    <t>Saídas (P)</t>
  </si>
  <si>
    <t>2017 Ajustado</t>
  </si>
  <si>
    <t>D (20%)</t>
  </si>
  <si>
    <t>SMPR</t>
  </si>
  <si>
    <t>SMSO</t>
  </si>
  <si>
    <t>SMUL</t>
  </si>
  <si>
    <t>Saídas - Valores Liberados Ajustados 20%</t>
  </si>
  <si>
    <t>check</t>
  </si>
  <si>
    <t>Saídas - Valores Disponíveis</t>
  </si>
  <si>
    <t>Saídas - Valores Disponíveiss Ajustados 20%</t>
  </si>
  <si>
    <t>Saídas - Plano de Aplicação ajustado de 20%</t>
  </si>
  <si>
    <t>Saldo</t>
  </si>
  <si>
    <t>Saídas - Proposta recebida em 31/03</t>
  </si>
  <si>
    <t>Ajuste</t>
  </si>
  <si>
    <t>Vl Ajustado</t>
  </si>
  <si>
    <t>Saídas - Ajustes nos Valores Disponíveis</t>
  </si>
  <si>
    <t>Saídas - Valores Disponíveis Ajustados 20%</t>
  </si>
  <si>
    <t>Saídas - Ajustes nos Valores Liberados</t>
  </si>
  <si>
    <t>Arrecadação (menor valor mensal)</t>
  </si>
  <si>
    <t>Saídas - Valores liberados</t>
  </si>
  <si>
    <t>*Considera valores de R$45,8mm da SMSO liberados</t>
  </si>
  <si>
    <t>98.14.16.451.3002.1.060.44905100.08</t>
  </si>
  <si>
    <t>SEHAB Livre</t>
  </si>
  <si>
    <t>98.14.16.451.3002.3.356.44903900.08</t>
  </si>
  <si>
    <t>98.14.16.451.3002.3.356.44905100.08</t>
  </si>
  <si>
    <t>98.14.16.451.3002.3.357.44903900.08</t>
  </si>
  <si>
    <t>98.14.16.451.3002.3.357.44905100.08</t>
  </si>
  <si>
    <t>98.14.16.451.3002.1.060.44906100.08</t>
  </si>
  <si>
    <t>SEHAB [30%]</t>
  </si>
  <si>
    <t>98.22.15.451.3009.5.007.44906100.08</t>
  </si>
  <si>
    <t>SMSO Livre</t>
  </si>
  <si>
    <t>98.22.15.452.3022.5.088.44905100.08</t>
  </si>
  <si>
    <t>98.22.17.451.3008.5.013.44905100.08</t>
  </si>
  <si>
    <t>98.22.26.453.3009.3.378.44905100.08</t>
  </si>
  <si>
    <t>SMSO [30%]</t>
  </si>
  <si>
    <t>98.22.26.453.3009.3.378.44906100.08</t>
  </si>
  <si>
    <t>98.22.26.453.3009.3.750.44905100.08</t>
  </si>
  <si>
    <t>real até 27/03</t>
  </si>
  <si>
    <t>Arrecadação Modelo</t>
  </si>
  <si>
    <t>Arrecadação (P)</t>
  </si>
  <si>
    <t>Devinculação</t>
  </si>
  <si>
    <t>Acumulado</t>
  </si>
  <si>
    <t>Saídas</t>
  </si>
  <si>
    <t>Redução proporcional mensal</t>
  </si>
  <si>
    <t>SMPR Livre</t>
  </si>
  <si>
    <t>SMPR [30%]</t>
  </si>
  <si>
    <t>Dif vs proposta 31/03</t>
  </si>
  <si>
    <t>Mantém 1ºT e distribui proporcionalmente a partir de abril</t>
  </si>
  <si>
    <t>R$</t>
  </si>
  <si>
    <t>Saídas - Proposta anterior</t>
  </si>
  <si>
    <t>Despesa - Proposta acordada</t>
  </si>
  <si>
    <t>Despesa - Proposta em 30/03</t>
  </si>
  <si>
    <t>diferença</t>
  </si>
  <si>
    <t>Receitas - Meta ASECO</t>
  </si>
  <si>
    <t>Acumulado - Meta ASECO</t>
  </si>
  <si>
    <t>Receitas - Meta ASECO (c/ ajuste SI)</t>
  </si>
  <si>
    <t>Acumulado - Meta ASECO (c/ ajuste SI)</t>
  </si>
  <si>
    <t>Receitas - Modelo (c/ ajuste SI)</t>
  </si>
  <si>
    <t>Acumulado - Modelo (c/ ajuste SI)</t>
  </si>
  <si>
    <t>Saldo - Proposta acordada e SI vinc de 34,4</t>
  </si>
  <si>
    <t>Saldo - Proposta em 30/03 e SI vinc de 35,7</t>
  </si>
  <si>
    <t>Receita (ASECO) e Saídas 15 x 18</t>
  </si>
  <si>
    <t>SI ajustado Receita (ASECO) e Saídas 31/03</t>
  </si>
  <si>
    <t>Saldo Inicial</t>
  </si>
  <si>
    <t>Entradas</t>
  </si>
  <si>
    <t>Saldo Final</t>
  </si>
  <si>
    <t>&lt;&lt;&lt; devido à alteração entre os restos de 2016 no SI (R$35,7mi vs R$33,4mi)</t>
  </si>
  <si>
    <t xml:space="preserve">&lt;&lt;&lt; principalmente devido ao limite excedido na proposta de SEHAB em 31/03 </t>
  </si>
  <si>
    <t>812 - DESPORTO COMUNITÁRIO</t>
  </si>
  <si>
    <t>3017 - Promoção de Atividades Esportivas, Recreativas e de Lazer</t>
  </si>
  <si>
    <t>1896 - AMPLIAÇÃO, REFORMA E REQUALIFICAÇÃO DE CLUBE DA COMUNIDADE (CDC)</t>
  </si>
  <si>
    <t>19.10.27.812.3017.1.896.44903900.00</t>
  </si>
  <si>
    <t>19.10.27.812.3017.1.896.44903900.02</t>
  </si>
  <si>
    <t>19.10.27.812.3017.1.896.44909200.00</t>
  </si>
  <si>
    <t>19.10.27.812.3017.1.896.44909200.02</t>
  </si>
  <si>
    <t>19.10.27.812.3017.2.397.33903900.00</t>
  </si>
  <si>
    <t>19.10.27.812.3017.2.896.33903900.00</t>
  </si>
  <si>
    <t>2897 - REALIZAÇÃO DE EVENTOS DE ESPORTE, LAZER E RECREAÇÃO</t>
  </si>
  <si>
    <t>19.10.27.812.3017.2.897.33503900.00</t>
  </si>
  <si>
    <t>19.10.27.812.3017.2.897.33903900.00</t>
  </si>
  <si>
    <t>3512 - AMPLIAÇÃO, REFORMA E REQUALIFICAÇÃO DE EQUIPAMENTOS ESPORTIVOS</t>
  </si>
  <si>
    <t>19.10.27.812.3017.3.512.44903900.00</t>
  </si>
  <si>
    <t>19.10.27.812.3017.3.512.44903900.02</t>
  </si>
  <si>
    <t>89.10.27.812.3017.3.512.44903900.05</t>
  </si>
  <si>
    <t>FMESP</t>
  </si>
  <si>
    <t>89.10.27.812.3017.3.512.44903900.08</t>
  </si>
  <si>
    <t>4502 - MANUTENÇÃO E OPERAÇÃO DE EQUIPAMENTOS ESPORTIVOS</t>
  </si>
  <si>
    <t>19.10.27.812.3017.4.502.33903000.00</t>
  </si>
  <si>
    <t>19.10.27.812.3017.4.502.33903900.00</t>
  </si>
  <si>
    <t>19.10.27.812.3017.4.502.33909200.00</t>
  </si>
  <si>
    <t>19.10.27.812.3017.4.502.44905200.00</t>
  </si>
  <si>
    <t>19.10.27.812.3017.4.502.44905200.02</t>
  </si>
  <si>
    <t>4503 - INCENTIVO À PRÁTICA DE ESPORTES</t>
  </si>
  <si>
    <t>19.10.27.812.3017.4.503.33503900.00</t>
  </si>
  <si>
    <t>19.10.27.812.3017.4.503.33903000.00</t>
  </si>
  <si>
    <t>19.10.27.812.3017.4.503.33903900.00</t>
  </si>
  <si>
    <t>19.10.27.812.3017.4.503.33904800.00</t>
  </si>
  <si>
    <t>19.10.27.812.3017.4.503.33909200.00</t>
  </si>
  <si>
    <t>19.10.27.812.3017.4.503.44905200.00</t>
  </si>
  <si>
    <t>4513 - FOMENTO AO ESPORTE</t>
  </si>
  <si>
    <t>28.19.27.812.3017.4.513.33903900.00</t>
  </si>
  <si>
    <t>4514 - PROGRAMAÇÃO DA VIRADA ESPORTIVA</t>
  </si>
  <si>
    <t>19.10.27.812.3017.4.514.33503900.00</t>
  </si>
  <si>
    <t>19.10.27.812.3017.4.514.33903900.00</t>
  </si>
  <si>
    <t>5414 - AMPLIAÇÃO, REFORMA E REQUALIFICAÇÃO DE EQUIPAMENTOS ESPORTIVOS</t>
  </si>
  <si>
    <t>19.10.27.812.3017.5.414.44903900.00</t>
  </si>
  <si>
    <t>813 - LAZER</t>
  </si>
  <si>
    <t>1109 - AMPLIAÇÃO, REFORMA E REQUALIFICAÇÃO DO AUTÓDROMO DE INTERLAGOS</t>
  </si>
  <si>
    <t>22.10.27.813.3015.1.109.44903900.00</t>
  </si>
  <si>
    <t>22.10.27.813.3015.1.109.44905100.00</t>
  </si>
  <si>
    <t>22.10.27.813.3015.1.109.44905100.02</t>
  </si>
  <si>
    <t>22.10.27.813.3015.1.109.44909200.00</t>
  </si>
  <si>
    <t>22.10.27.813.3015.1.109.44909300.02</t>
  </si>
  <si>
    <t>Promoção de Vidas Saudáveis</t>
  </si>
  <si>
    <t>10 - SAÚDE</t>
  </si>
  <si>
    <t>02.10.10.122.3011.1.220.44904000.00</t>
  </si>
  <si>
    <t>84.10.10.122.3011.1.220.44904000.00</t>
  </si>
  <si>
    <t>02.10.10.122.3024.2.100.31900700.00</t>
  </si>
  <si>
    <t>02.10.10.122.3024.2.100.31901100.00</t>
  </si>
  <si>
    <t>02.10.10.122.3024.2.100.31901300.00</t>
  </si>
  <si>
    <t>02.10.10.122.3024.2.100.31901600.00</t>
  </si>
  <si>
    <t>02.10.10.122.3024.2.100.31909100.00</t>
  </si>
  <si>
    <t>02.10.10.122.3024.2.100.31911300.00</t>
  </si>
  <si>
    <t>02.10.10.122.3024.2.100.33900800.00</t>
  </si>
  <si>
    <t>02.10.10.122.3024.2.100.33903000.00</t>
  </si>
  <si>
    <t>02.10.10.122.3024.2.100.33903300.00</t>
  </si>
  <si>
    <t>02.10.10.122.3024.2.100.33903600.00</t>
  </si>
  <si>
    <t>02.10.10.122.3024.2.100.33903900.00</t>
  </si>
  <si>
    <t>02.10.10.122.3024.2.100.33904600.00</t>
  </si>
  <si>
    <t>02.10.10.122.3024.2.100.33904700.00</t>
  </si>
  <si>
    <t>02.10.10.122.3024.2.100.33904900.00</t>
  </si>
  <si>
    <t>02.10.10.122.3024.2.100.33909100.00</t>
  </si>
  <si>
    <t>84.10.10.122.3024.2.100.31901100.00</t>
  </si>
  <si>
    <t>84.10.10.122.3024.2.100.31901300.00</t>
  </si>
  <si>
    <t>84.10.10.122.3024.2.100.31901600.00</t>
  </si>
  <si>
    <t>84.10.10.122.3024.2.100.31909400.00</t>
  </si>
  <si>
    <t>84.10.10.122.3024.2.100.31909600.00</t>
  </si>
  <si>
    <t>84.10.10.122.3024.2.100.31911300.00</t>
  </si>
  <si>
    <t>84.10.10.122.3024.2.100.33503900.00</t>
  </si>
  <si>
    <t>84.10.10.122.3024.2.100.33504800.00</t>
  </si>
  <si>
    <t>84.10.10.122.3024.2.100.33900800.00</t>
  </si>
  <si>
    <t>84.10.10.122.3024.2.100.33901400.00</t>
  </si>
  <si>
    <t>84.10.10.122.3024.2.100.33903000.00</t>
  </si>
  <si>
    <t>84.10.10.122.3024.2.100.33903300.00</t>
  </si>
  <si>
    <t>84.10.10.122.3024.2.100.33903500.00</t>
  </si>
  <si>
    <t>84.10.10.122.3024.2.100.33903600.00</t>
  </si>
  <si>
    <t>84.10.10.122.3024.2.100.33903900.00</t>
  </si>
  <si>
    <t>84.10.10.122.3024.2.100.33903900.08</t>
  </si>
  <si>
    <t>84.10.10.122.3024.2.100.33904600.00</t>
  </si>
  <si>
    <t>84.10.10.122.3024.2.100.33904700.00</t>
  </si>
  <si>
    <t>84.10.10.122.3024.2.100.33904900.00</t>
  </si>
  <si>
    <t>84.10.10.122.3024.2.100.33909100.00</t>
  </si>
  <si>
    <t>84.10.10.122.3024.2.100.33909200.00</t>
  </si>
  <si>
    <t>84.10.10.122.3024.2.100.33909300.00</t>
  </si>
  <si>
    <t>84.10.10.122.3024.2.100.44905200.00</t>
  </si>
  <si>
    <t>84.22.10.122.3024.2.100.33901400.00</t>
  </si>
  <si>
    <t>84.22.10.122.3024.2.100.33903000.00</t>
  </si>
  <si>
    <t>84.22.10.122.3024.2.100.33903300.00</t>
  </si>
  <si>
    <t>84.22.10.122.3024.2.100.33903900.00</t>
  </si>
  <si>
    <t>84.22.10.122.3024.2.100.33904700.00</t>
  </si>
  <si>
    <t>84.22.10.122.3024.2.100.44905200.00</t>
  </si>
  <si>
    <t>84.23.10.122.3024.2.100.33903000.00</t>
  </si>
  <si>
    <t>84.23.10.122.3024.2.100.33903300.00</t>
  </si>
  <si>
    <t>84.23.10.122.3024.2.100.33903900.00</t>
  </si>
  <si>
    <t>84.23.10.122.3024.2.100.44905200.00</t>
  </si>
  <si>
    <t>84.24.10.122.3024.2.100.33903000.00</t>
  </si>
  <si>
    <t>84.24.10.122.3024.2.100.33903300.00</t>
  </si>
  <si>
    <t>84.24.10.122.3024.2.100.33903600.00</t>
  </si>
  <si>
    <t>84.24.10.122.3024.2.100.33903700.00</t>
  </si>
  <si>
    <t>84.24.10.122.3024.2.100.33903900.00</t>
  </si>
  <si>
    <t>84.24.10.122.3024.2.100.33904700.00</t>
  </si>
  <si>
    <t>84.24.10.122.3024.2.100.44905200.00</t>
  </si>
  <si>
    <t>84.25.10.122.3024.2.100.33901400.00</t>
  </si>
  <si>
    <t>84.25.10.122.3024.2.100.33903000.00</t>
  </si>
  <si>
    <t>84.25.10.122.3024.2.100.33903300.00</t>
  </si>
  <si>
    <t>84.25.10.122.3024.2.100.33903900.00</t>
  </si>
  <si>
    <t>84.25.10.122.3024.2.100.33904700.00</t>
  </si>
  <si>
    <t>84.25.10.122.3024.2.100.44905200.00</t>
  </si>
  <si>
    <t>84.26.10.122.3024.2.100.33903000.00</t>
  </si>
  <si>
    <t>84.26.10.122.3024.2.100.33903300.00</t>
  </si>
  <si>
    <t>84.26.10.122.3024.2.100.33903700.00</t>
  </si>
  <si>
    <t>84.26.10.122.3024.2.100.33903900.00</t>
  </si>
  <si>
    <t>84.26.10.122.3024.2.100.44905200.00</t>
  </si>
  <si>
    <t>84.27.10.122.3024.2.100.33903000.00</t>
  </si>
  <si>
    <t>84.27.10.122.3024.2.100.33903300.00</t>
  </si>
  <si>
    <t>84.27.10.122.3024.2.100.33903600.00</t>
  </si>
  <si>
    <t>84.27.10.122.3024.2.100.33903900.00</t>
  </si>
  <si>
    <t>84.27.10.122.3024.2.100.33904700.00</t>
  </si>
  <si>
    <t>84.27.10.122.3024.2.100.33909200.00</t>
  </si>
  <si>
    <t>84.27.10.122.3024.2.100.44905200.00</t>
  </si>
  <si>
    <t>84.28.10.122.3024.2.100.33903000.00</t>
  </si>
  <si>
    <t>84.28.10.122.3024.2.100.33903300.00</t>
  </si>
  <si>
    <t>84.28.10.122.3024.2.100.33903900.00</t>
  </si>
  <si>
    <t>84.28.10.122.3024.2.100.33904700.00</t>
  </si>
  <si>
    <t>84.28.10.122.3024.2.100.44905200.00</t>
  </si>
  <si>
    <t>84.10.10.122.3024.2.118.33913900.00</t>
  </si>
  <si>
    <t>2421 - PUBLICIDADE INSTITUCIONAL</t>
  </si>
  <si>
    <t>84.10.10.122.3024.2.421.33903900.00</t>
  </si>
  <si>
    <t>2430 - PUBLICAÇÃO DE UTILIDADE PÚBLICA</t>
  </si>
  <si>
    <t>84.10.10.122.3024.2.430.33903900.00</t>
  </si>
  <si>
    <t>02.10.10.122.3011.2.818.33903000.00</t>
  </si>
  <si>
    <t>02.10.10.122.3011.2.818.33904000.00</t>
  </si>
  <si>
    <t>02.10.10.122.3011.2.818.44904000.00</t>
  </si>
  <si>
    <t>02.10.10.122.3011.2.818.44905200.00</t>
  </si>
  <si>
    <t>84.10.10.122.3011.2.818.33903000.00</t>
  </si>
  <si>
    <t>84.10.10.122.3011.2.818.33904000.00</t>
  </si>
  <si>
    <t>84.10.10.122.3011.2.818.44904000.00</t>
  </si>
  <si>
    <t>84.10.10.122.3011.2.818.44904000.02</t>
  </si>
  <si>
    <t>84.10.10.122.3011.2.818.44905200.00</t>
  </si>
  <si>
    <t>84.10.10.122.3011.2.818.44905200.02</t>
  </si>
  <si>
    <t>84.10.10.122.3011.2.818.44905200.03</t>
  </si>
  <si>
    <t>4851 - PARCERIA PÚBLICO PRIVADA (PPP) - GERADORES URBANOS</t>
  </si>
  <si>
    <t>84.10.10.122.3024.4.851.33903900.00</t>
  </si>
  <si>
    <t>9204 - AVANÇA SAÚDE SP - AMPLIAÇÃO, REFORMA E REQUALIFICAÇÃO DE EQUIPAMENTOS DE SAÚDE - PROGRAMA DE METAS 22.C</t>
  </si>
  <si>
    <t>84.11.10.122.3024.9.204.44903500.00</t>
  </si>
  <si>
    <t>84.11.10.122.3024.9.204.44903500.01</t>
  </si>
  <si>
    <t>84.11.10.122.3024.9.204.44903900.00</t>
  </si>
  <si>
    <t>02.10.10.126.3024.2.171.33904000.00</t>
  </si>
  <si>
    <t>84.10.10.126.3024.2.171.33904000.00</t>
  </si>
  <si>
    <t>84.10.10.126.3024.2.171.33904000.02</t>
  </si>
  <si>
    <t>84.10.10.126.3024.2.171.33909200.00</t>
  </si>
  <si>
    <t>84.22.10.126.3024.2.818.33903000.00</t>
  </si>
  <si>
    <t>84.11.10.126.3024.9.204.44904000.01</t>
  </si>
  <si>
    <t>84.10.10.128.3011.2.180.33503900.03</t>
  </si>
  <si>
    <t>84.10.10.128.3011.2.180.33901400.02</t>
  </si>
  <si>
    <t>84.10.10.128.3011.2.180.33903000.00</t>
  </si>
  <si>
    <t>84.10.10.128.3011.2.180.33903000.02</t>
  </si>
  <si>
    <t>84.10.10.128.3011.2.180.33903000.03</t>
  </si>
  <si>
    <t>84.10.10.128.3011.2.180.33903300.00</t>
  </si>
  <si>
    <t>84.10.10.128.3011.2.180.33903300.02</t>
  </si>
  <si>
    <t>84.10.10.128.3011.2.180.33903600.00</t>
  </si>
  <si>
    <t>84.10.10.128.3011.2.180.33903600.02</t>
  </si>
  <si>
    <t>84.10.10.128.3011.2.180.33903600.03</t>
  </si>
  <si>
    <t>84.10.10.128.3011.2.180.33903900.00</t>
  </si>
  <si>
    <t>84.10.10.128.3011.2.180.33903900.02</t>
  </si>
  <si>
    <t>84.10.10.128.3011.2.180.33903900.03</t>
  </si>
  <si>
    <t>84.10.10.128.3011.2.180.33903900.21</t>
  </si>
  <si>
    <t>84.10.10.128.3011.2.180.33904700.00</t>
  </si>
  <si>
    <t>84.10.10.128.3011.2.180.33904700.02</t>
  </si>
  <si>
    <t>84.10.10.128.3011.2.180.33904700.03</t>
  </si>
  <si>
    <t>84.10.10.128.3011.2.180.44905200.00</t>
  </si>
  <si>
    <t>84.10.10.128.3011.2.180.44905200.02</t>
  </si>
  <si>
    <t>84.10.10.128.3011.2.180.44905200.03</t>
  </si>
  <si>
    <t>84.11.10.128.3011.9.204.44903900.01</t>
  </si>
  <si>
    <t>84.10.10.131.3012.8.052.33903900.00</t>
  </si>
  <si>
    <t>3003 - Ações e Serviços da Saúde em Atenção Básica, Especialidades e Vigilância</t>
  </si>
  <si>
    <t>1504 - CONSTRUÇÃO DE CENTROS ESPECIALIZADOS DE REABILITAÇÃO (CER)</t>
  </si>
  <si>
    <t>84.10.10.242.3003.1.504.44905100.02</t>
  </si>
  <si>
    <t>1505 - AMPLIAÇÃO, REFORMA E REQUALIFICAÇÃO DE CENTROS ESPECIALIZADOS DE REABILITAÇÃO (CER)</t>
  </si>
  <si>
    <t>84.10.10.242.3003.1.505.44905100.00</t>
  </si>
  <si>
    <t>84.10.10.242.3003.1.505.44905100.02</t>
  </si>
  <si>
    <t>84.10.10.242.3003.1.505.44905100.03</t>
  </si>
  <si>
    <t>301 - ATENÇÃO BÁSICA</t>
  </si>
  <si>
    <t>1082 - UBS ARRASTÃO - AMPLIAÇÃO E REQUALIFICAÇÃO DA UNIDADE</t>
  </si>
  <si>
    <t>84.10.10.301.3003.1.082.44905100.00</t>
  </si>
  <si>
    <t>1083 - UBS JD. COCAIA - AMPLIAÇÃO E REQUALIFICAÇÃO DA UNIDADE</t>
  </si>
  <si>
    <t>84.10.10.301.3003.1.083.44905100.00</t>
  </si>
  <si>
    <t>1084 - UBS JD SOUSA - AMPLIAÇÃO E REQUALIFICAÇÃO DA UNIDADE</t>
  </si>
  <si>
    <t>84.10.10.301.3003.1.084.44905100.00</t>
  </si>
  <si>
    <t>1085 - AMA FIGUEIRA GRANDE - AMPLIAÇÃO E REQUALIFICAÇÃO DA UNIDADE</t>
  </si>
  <si>
    <t>84.10.10.301.3003.1.085.44905100.00</t>
  </si>
  <si>
    <t>1086 - UBS CHÁCARA SANTANA - AMPLIAÇÃO E REQUALIFICAÇÃO DA UNIDADE</t>
  </si>
  <si>
    <t>84.10.10.301.3003.1.086.44905100.00</t>
  </si>
  <si>
    <t>1502 - CONSTRUÇÃO DE CENTROS DE ATENÇÃO PSICOSSOCIAL, SRT, SMT E UA</t>
  </si>
  <si>
    <t>84.10.10.301.3003.1.502.44905100.02</t>
  </si>
  <si>
    <t>84.10.10.301.3003.1.502.44905200.02</t>
  </si>
  <si>
    <t>84.10.10.301.3003.1.502.44909300.02</t>
  </si>
  <si>
    <t>1503 - AMPLIAÇÃO, REFORMA E REQUALIFICAÇÃO DE CENTROS DE ATENÇÃO PSICOSSOCIAL, SRT, SMT E UA</t>
  </si>
  <si>
    <t>84.10.10.301.3003.1.503.44505100.00</t>
  </si>
  <si>
    <t>84.10.10.301.3003.1.503.44905100.02</t>
  </si>
  <si>
    <t>1508 - CONSTRUÇÃO DE UNIDADE BÁSICA DE SAÚDE (UBS)</t>
  </si>
  <si>
    <t>07.10.10.301.3003.1.508.44903900.10</t>
  </si>
  <si>
    <t>07.10.10.301.3003.1.508.44905100.10</t>
  </si>
  <si>
    <t>84.10.10.301.3003.1.508.44905100.00</t>
  </si>
  <si>
    <t>84.10.10.301.3003.1.508.44905100.02</t>
  </si>
  <si>
    <t>84.10.10.301.3003.1.508.44905200.02</t>
  </si>
  <si>
    <t>1509 - AMPLIAÇÃO, REFORMA E REQUALIFICAÇÃO DE UNIDADE BÁSICA DE SAÚDE (UBS)</t>
  </si>
  <si>
    <t>84.10.10.301.3003.1.509.44503900.00</t>
  </si>
  <si>
    <t>84.10.10.301.3003.1.509.44505100.00</t>
  </si>
  <si>
    <t>84.10.10.301.3003.1.509.44505100.03</t>
  </si>
  <si>
    <t>84.10.10.301.3003.1.509.44505100.05</t>
  </si>
  <si>
    <t>84.10.10.301.3003.1.509.44505200.05</t>
  </si>
  <si>
    <t>84.10.10.301.3003.1.509.44903900.00</t>
  </si>
  <si>
    <t>84.10.10.301.3003.1.509.44905100.00</t>
  </si>
  <si>
    <t>84.10.10.301.3003.1.509.44905100.02</t>
  </si>
  <si>
    <t>84.10.10.301.3003.1.509.44905100.03</t>
  </si>
  <si>
    <t>84.10.10.301.3003.1.509.44906100.10</t>
  </si>
  <si>
    <t>84.10.10.301.3003.1.509.44909300.03</t>
  </si>
  <si>
    <t>1514 - CONSTRUÇÃO DE UNIDADES DA REDE HORA CERTA</t>
  </si>
  <si>
    <t>07.10.10.301.3003.1.514.44903900.10</t>
  </si>
  <si>
    <t>07.10.10.301.3003.1.514.44905100.10</t>
  </si>
  <si>
    <t>84.10.10.301.3003.1.514.44905100.02</t>
  </si>
  <si>
    <t>1515 - AMPLIAÇÃO, REFORMA E REQUALIFICAÇÃO DE UNIDADES DA REDE HORA CERTA</t>
  </si>
  <si>
    <t>84.10.10.301.3003.1.515.44905100.02</t>
  </si>
  <si>
    <t>1885 - REFORMA DA UBS VILA GUMERCINDO</t>
  </si>
  <si>
    <t>07.10.10.301.3003.1.885.44903900.10</t>
  </si>
  <si>
    <t>2393 - MANUTENÇÃO E OPERAÇÃO DO SERVIÇO INTEGRADO DE ACOLHIDA TERAPÊUTICA - SIAT</t>
  </si>
  <si>
    <t>84.10.10.301.3003.2.393.33903900.00</t>
  </si>
  <si>
    <t>2395 - MANUTENÇÃO E OPERAÇÃO PROGRAMA DE ACOMPANHAMENTO DO IDOSO (PAI)</t>
  </si>
  <si>
    <t>84.10.10.301.3003.2.395.33903900.00</t>
  </si>
  <si>
    <t>2396 - MANUTENÇÃO E OPERAÇÃO EM INSTITUIÇÕES DE LONGA PERMANÊNCIA DO IDOSO (ILPI)</t>
  </si>
  <si>
    <t>84.10.10.301.3003.2.396.33903900.00</t>
  </si>
  <si>
    <t>2414 - AMPLIAÇÃO DOS SERVIÇOS, EXAMES E DIAGNÓSTICOS</t>
  </si>
  <si>
    <t>84.10.10.301.3003.2.414.33503900.00</t>
  </si>
  <si>
    <t>84.10.10.301.3003.2.414.33503900.02</t>
  </si>
  <si>
    <t>84.10.10.301.3003.2.414.33903900.00</t>
  </si>
  <si>
    <t>2415 - MANUTENÇÃO E OPERAÇÃO DA ASSITÊNCIA À GESTAÇÃO</t>
  </si>
  <si>
    <t>84.10.10.301.3003.2.415.33903900.00</t>
  </si>
  <si>
    <t>2509 - MANUTENÇÃO E OPERAÇÃO DE UNIDADE BÁSICA DE SAÚDE (UBS)</t>
  </si>
  <si>
    <t>84.10.10.301.3003.2.509.33503900.00</t>
  </si>
  <si>
    <t>84.10.10.301.3003.2.509.33503900.02</t>
  </si>
  <si>
    <t>84.10.10.301.3003.2.509.33503900.03</t>
  </si>
  <si>
    <t>84.10.10.301.3003.2.509.33901400.02</t>
  </si>
  <si>
    <t>84.10.10.301.3003.2.509.33903000.00</t>
  </si>
  <si>
    <t>84.10.10.301.3003.2.509.33903000.02</t>
  </si>
  <si>
    <t>84.10.10.301.3003.2.509.33903000.03</t>
  </si>
  <si>
    <t>84.10.10.301.3003.2.509.33903000.05</t>
  </si>
  <si>
    <t>84.10.10.301.3003.2.509.33903000.21</t>
  </si>
  <si>
    <t>84.10.10.301.3003.2.509.33903200.02</t>
  </si>
  <si>
    <t>84.10.10.301.3003.2.509.33903200.03</t>
  </si>
  <si>
    <t>84.10.10.301.3003.2.509.33903300.02</t>
  </si>
  <si>
    <t>84.10.10.301.3003.2.509.33903500.02</t>
  </si>
  <si>
    <t>84.10.10.301.3003.2.509.33903500.05</t>
  </si>
  <si>
    <t>84.10.10.301.3003.2.509.33903600.02</t>
  </si>
  <si>
    <t>84.10.10.301.3003.2.509.33903600.05</t>
  </si>
  <si>
    <t>84.10.10.301.3003.2.509.33903900.00</t>
  </si>
  <si>
    <t>84.10.10.301.3003.2.509.33903900.02</t>
  </si>
  <si>
    <t>84.10.10.301.3003.2.509.33903900.03</t>
  </si>
  <si>
    <t>84.10.10.301.3003.2.509.33903900.05</t>
  </si>
  <si>
    <t>84.10.10.301.3003.2.509.33903900.21</t>
  </si>
  <si>
    <t>84.10.10.301.3003.2.509.33904700.00</t>
  </si>
  <si>
    <t>84.10.10.301.3003.2.509.33904800.00</t>
  </si>
  <si>
    <t>84.10.10.301.3003.2.509.33909100.00</t>
  </si>
  <si>
    <t>84.10.10.301.3003.2.509.33909300.02</t>
  </si>
  <si>
    <t>84.10.10.301.3003.2.509.33909300.03</t>
  </si>
  <si>
    <t>84.10.10.301.3003.2.509.44505200.00</t>
  </si>
  <si>
    <t>84.10.10.301.3003.2.509.44505200.03</t>
  </si>
  <si>
    <t>84.10.10.301.3003.2.509.44905200.00</t>
  </si>
  <si>
    <t>84.10.10.301.3003.2.509.44905200.02</t>
  </si>
  <si>
    <t>84.10.10.301.3003.2.509.44905200.03</t>
  </si>
  <si>
    <t>84.10.10.301.3003.2.509.44905200.05</t>
  </si>
  <si>
    <t>84.10.10.301.3003.2.509.44905200.22</t>
  </si>
  <si>
    <t>84.10.10.301.3003.2.509.44909300.02</t>
  </si>
  <si>
    <t>84.23.10.301.3003.2.509.33903000.00</t>
  </si>
  <si>
    <t>84.23.10.301.3003.2.509.33903600.00</t>
  </si>
  <si>
    <t>84.23.10.301.3003.2.509.33903700.00</t>
  </si>
  <si>
    <t>84.23.10.301.3003.2.509.33903900.00</t>
  </si>
  <si>
    <t>84.23.10.301.3003.2.509.33904700.00</t>
  </si>
  <si>
    <t>84.23.10.301.3003.2.509.33904800.00</t>
  </si>
  <si>
    <t>84.23.10.301.3003.2.509.33914700.00</t>
  </si>
  <si>
    <t>84.23.10.301.3003.2.509.44905200.00</t>
  </si>
  <si>
    <t>84.24.10.301.3003.2.509.33903000.00</t>
  </si>
  <si>
    <t>84.24.10.301.3003.2.509.33903300.00</t>
  </si>
  <si>
    <t>84.24.10.301.3003.2.509.33903600.00</t>
  </si>
  <si>
    <t>84.24.10.301.3003.2.509.33903700.00</t>
  </si>
  <si>
    <t>84.24.10.301.3003.2.509.33903900.00</t>
  </si>
  <si>
    <t>84.24.10.301.3003.2.509.33904700.00</t>
  </si>
  <si>
    <t>84.24.10.301.3003.2.509.33904800.00</t>
  </si>
  <si>
    <t>84.24.10.301.3003.2.509.44905200.00</t>
  </si>
  <si>
    <t>84.25.10.301.3003.2.509.33903000.00</t>
  </si>
  <si>
    <t>84.25.10.301.3003.2.509.33903300.00</t>
  </si>
  <si>
    <t>84.25.10.301.3003.2.509.33903600.00</t>
  </si>
  <si>
    <t>84.25.10.301.3003.2.509.33903700.00</t>
  </si>
  <si>
    <t>84.25.10.301.3003.2.509.33903900.00</t>
  </si>
  <si>
    <t>84.25.10.301.3003.2.509.33904700.00</t>
  </si>
  <si>
    <t>84.25.10.301.3003.2.509.33904800.00</t>
  </si>
  <si>
    <t>84.25.10.301.3003.2.509.44905200.00</t>
  </si>
  <si>
    <t>84.26.10.301.3003.2.509.33903000.00</t>
  </si>
  <si>
    <t>84.26.10.301.3003.2.509.33903600.00</t>
  </si>
  <si>
    <t>84.26.10.301.3003.2.509.33903900.00</t>
  </si>
  <si>
    <t>84.26.10.301.3003.2.509.33904700.00</t>
  </si>
  <si>
    <t>84.26.10.301.3003.2.509.33904800.00</t>
  </si>
  <si>
    <t>84.26.10.301.3003.2.509.33909200.00</t>
  </si>
  <si>
    <t>84.26.10.301.3003.2.509.44905200.00</t>
  </si>
  <si>
    <t>84.27.10.301.3003.2.509.33903000.00</t>
  </si>
  <si>
    <t>84.27.10.301.3003.2.509.33903600.00</t>
  </si>
  <si>
    <t>84.27.10.301.3003.2.509.33903900.00</t>
  </si>
  <si>
    <t>84.27.10.301.3003.2.509.33904700.00</t>
  </si>
  <si>
    <t>84.27.10.301.3003.2.509.33904800.00</t>
  </si>
  <si>
    <t>84.27.10.301.3003.2.509.33909300.00</t>
  </si>
  <si>
    <t>84.27.10.301.3003.2.509.44905200.00</t>
  </si>
  <si>
    <t>84.28.10.301.3003.2.509.33903000.00</t>
  </si>
  <si>
    <t>84.28.10.301.3003.2.509.33903600.00</t>
  </si>
  <si>
    <t>84.28.10.301.3003.2.509.33903900.00</t>
  </si>
  <si>
    <t>84.28.10.301.3003.2.509.33904700.00</t>
  </si>
  <si>
    <t>84.28.10.301.3003.2.509.33904800.00</t>
  </si>
  <si>
    <t>84.28.10.301.3003.2.509.44905200.00</t>
  </si>
  <si>
    <t>2520 - MANUTENÇÃO E OPERAÇÃO PARA ATENDIMENTO AMBULATORIAL BÁSICO, DE ESPECIALIDADES E DE SERVIÇOS AUXILIARES DE DIAGNÓSTICO E TERAPIA</t>
  </si>
  <si>
    <t>84.10.10.301.3003.2.520.33503900.00</t>
  </si>
  <si>
    <t>84.10.10.301.3003.2.520.33503900.02</t>
  </si>
  <si>
    <t>84.10.10.301.3003.2.520.33503900.03</t>
  </si>
  <si>
    <t>84.10.10.301.3003.2.520.33503900.05</t>
  </si>
  <si>
    <t>84.10.10.301.3003.2.520.33503900.21</t>
  </si>
  <si>
    <t>84.10.10.301.3003.2.520.33503900.24</t>
  </si>
  <si>
    <t>84.10.10.301.3003.2.520.33903000.02</t>
  </si>
  <si>
    <t>84.10.10.301.3003.2.520.33903000.21</t>
  </si>
  <si>
    <t>84.10.10.301.3003.2.520.33903900.00</t>
  </si>
  <si>
    <t>84.10.10.301.3003.2.520.33904800.00</t>
  </si>
  <si>
    <t>84.10.10.301.3003.2.520.33909200.00</t>
  </si>
  <si>
    <t>84.10.10.301.3003.2.520.44505200.00</t>
  </si>
  <si>
    <t>84.10.10.301.3003.2.520.44505200.03</t>
  </si>
  <si>
    <t>84.10.10.301.3003.2.520.44905200.02</t>
  </si>
  <si>
    <t>3004 - Benefícios e Previdência de Funcionários</t>
  </si>
  <si>
    <t>4120 - GRATIFICAÇÃO DE MUNICIPALIZAÇÃO - SAÚDE - LEI 13.510/03</t>
  </si>
  <si>
    <t>84.10.10.301.3004.4.120.31901100.02</t>
  </si>
  <si>
    <t>84.10.10.301.3004.4.120.31901300.02</t>
  </si>
  <si>
    <t>84.10.10.301.3004.4.120.31901600.00</t>
  </si>
  <si>
    <t>84.11.10.301.3003.9.204.44505200.00</t>
  </si>
  <si>
    <t>84.11.10.301.3003.9.204.44905100.00</t>
  </si>
  <si>
    <t>84.11.10.301.3003.9.204.44905100.01</t>
  </si>
  <si>
    <t>84.11.10.301.3003.9.204.44905200.00</t>
  </si>
  <si>
    <t>302 - ASSISTÊNCIA HOSPITALAR E AMBULATORIAL</t>
  </si>
  <si>
    <t>1506 - CONSTRUÇÃO DE HOSPITAIS</t>
  </si>
  <si>
    <t>84.10.10.302.3003.1.506.44905100.00</t>
  </si>
  <si>
    <t>1507 - AMPLIAÇÃO, REFORMA E REQUALIFICAÇÃO DE HOSPITAIS</t>
  </si>
  <si>
    <t>02.10.10.302.3003.1.507.44905100.00</t>
  </si>
  <si>
    <t>84.10.10.302.3003.1.507.44505100.00</t>
  </si>
  <si>
    <t>84.10.10.302.3003.1.507.44903900.00</t>
  </si>
  <si>
    <t>84.10.10.302.3003.1.507.44905100.00</t>
  </si>
  <si>
    <t>84.10.10.302.3003.1.507.44905100.02</t>
  </si>
  <si>
    <t>84.10.10.302.3003.1.507.44905100.03</t>
  </si>
  <si>
    <t>1512 - CONSTRUÇÃO E IMPLANTAÇÃO DE UNIDADES DE PRONTO ATENDIMENTO (UPA) - PROGRAMA DE METAS 23.D</t>
  </si>
  <si>
    <t>07.10.10.302.3003.1.512.44903900.10</t>
  </si>
  <si>
    <t>07.10.10.302.3003.1.512.44905100.10</t>
  </si>
  <si>
    <t>84.10.10.302.3003.1.512.44505100.00</t>
  </si>
  <si>
    <t>84.10.10.302.3003.1.512.44505100.05</t>
  </si>
  <si>
    <t>84.10.10.302.3003.1.512.44905100.00</t>
  </si>
  <si>
    <t>84.10.10.302.3003.1.512.44905100.02</t>
  </si>
  <si>
    <t>1513 - AMPLIAÇÃO, REFORMA E REQUALIFICAÇÃO DE UNIDADES DE PRONTO ATENDIMENTO (UPA)</t>
  </si>
  <si>
    <t>84.10.10.302.3003.1.513.44505100.00</t>
  </si>
  <si>
    <t>84.10.10.302.3003.1.513.44905100.00</t>
  </si>
  <si>
    <t>84.10.10.302.3003.1.513.44905100.03</t>
  </si>
  <si>
    <t>1519 - CONSTRUÇÃO DE UNIDADE DE VIGILÂNCIA EM SAÚDE</t>
  </si>
  <si>
    <t>84.10.10.302.3003.1.519.44903900.00</t>
  </si>
  <si>
    <t>1520 - AMPLIAÇÃO, REFORMA E REQUALIFICAÇÃO DE UNIDADE DE VIGILÂNCIA EM SAÚDE</t>
  </si>
  <si>
    <t>84.10.10.302.3003.1.520.44905100.00</t>
  </si>
  <si>
    <t>84.10.10.302.3003.1.520.44905100.02</t>
  </si>
  <si>
    <t>1874 - RECURSOS PARA O INSTITUTO DR. SUEL ABUJAMRA</t>
  </si>
  <si>
    <t>84.10.10.302.3003.1.874.33503900.00</t>
  </si>
  <si>
    <t>1875 - RECURSOS PARA O INSTITUTO DO CÂNCER DR. ARNALDO VIEIRA DE CARVALHO</t>
  </si>
  <si>
    <t>84.10.10.302.3003.1.875.33503900.00</t>
  </si>
  <si>
    <t>1876 - RECURSOS PARA O HOSPITAL DO CAMPO LIMPO</t>
  </si>
  <si>
    <t>84.10.10.302.3003.1.876.33903000.00</t>
  </si>
  <si>
    <t>84.10.10.302.3003.1.876.33903900.00</t>
  </si>
  <si>
    <t>1877 - RECURSOS PARA A ASSOCIAÇÃO BENEFICENTE NOSSA SENHORA DO PARI - HOSPITAL DO PARI</t>
  </si>
  <si>
    <t>84.10.10.302.3003.1.877.33903900.00</t>
  </si>
  <si>
    <t>1878 - RECURSOS PARA O HOSPITAL MUNICIPAL INFANTIL MENINO JESUS</t>
  </si>
  <si>
    <t>84.10.10.302.3003.1.878.33503900.00</t>
  </si>
  <si>
    <t>1879 - RECURSOS PARA O HOSPITAL CENTRAL DA SANTA CASA</t>
  </si>
  <si>
    <t>84.10.10.302.3003.1.879.33503900.00</t>
  </si>
  <si>
    <t>1880 - RECURSOS PARA ASSOCIÇÃO BENEFICIENTE DE ASSISTÊNCIA SOCIAL NOSSA SENHORA DO PARI</t>
  </si>
  <si>
    <t>84.10.10.302.3003.1.880.33503900.00</t>
  </si>
  <si>
    <t>2044 - EXECUÇÃO DE SERVIÇOS MÉDICOS DE TRATAMENTO DE RADIOTERAPIA</t>
  </si>
  <si>
    <t>02.10.10.302.3003.2.044.33903900.00</t>
  </si>
  <si>
    <t>2399 - MANUTENÇÃO E OPERAÇÃO DE EQUIPAMENTOS DE SAÚDE</t>
  </si>
  <si>
    <t>84.10.10.302.3003.2.399.33903900.00</t>
  </si>
  <si>
    <t>2507 - MANUTENÇÃO E OPERAÇÃO DE HOSPITAIS</t>
  </si>
  <si>
    <t>02.10.10.302.3003.2.507.33903000.00</t>
  </si>
  <si>
    <t>02.10.10.302.3003.2.507.33903000.02</t>
  </si>
  <si>
    <t>02.10.10.302.3003.2.507.33903000.06</t>
  </si>
  <si>
    <t>02.10.10.302.3003.2.507.33903900.00</t>
  </si>
  <si>
    <t>02.10.10.302.3003.2.507.33903900.06</t>
  </si>
  <si>
    <t>02.10.10.302.3003.2.507.33904700.00</t>
  </si>
  <si>
    <t>02.10.10.302.3003.2.507.33909300.00</t>
  </si>
  <si>
    <t>02.10.10.302.3003.2.507.44905200.00</t>
  </si>
  <si>
    <t>02.10.10.302.3003.2.507.44905200.06</t>
  </si>
  <si>
    <t>84.10.10.302.3003.2.507.33503900.00</t>
  </si>
  <si>
    <t>84.10.10.302.3003.2.507.33503900.02</t>
  </si>
  <si>
    <t>84.10.10.302.3003.2.507.33503900.03</t>
  </si>
  <si>
    <t>84.10.10.302.3003.2.507.33503900.05</t>
  </si>
  <si>
    <t>84.10.10.302.3003.2.507.33503900.21</t>
  </si>
  <si>
    <t>84.10.10.302.3003.2.507.33503900.22</t>
  </si>
  <si>
    <t>84.10.10.302.3003.2.507.33504800.00</t>
  </si>
  <si>
    <t>84.10.10.302.3003.2.507.33903000.00</t>
  </si>
  <si>
    <t>84.10.10.302.3003.2.507.33903000.02</t>
  </si>
  <si>
    <t>84.10.10.302.3003.2.507.33903000.03</t>
  </si>
  <si>
    <t>84.10.10.302.3003.2.507.33903900.00</t>
  </si>
  <si>
    <t>84.10.10.302.3003.2.507.33903900.02</t>
  </si>
  <si>
    <t>84.10.10.302.3003.2.507.33903900.03</t>
  </si>
  <si>
    <t>84.10.10.302.3003.2.507.33903900.05</t>
  </si>
  <si>
    <t>84.10.10.302.3003.2.507.33904700.00</t>
  </si>
  <si>
    <t>84.10.10.302.3003.2.507.33904800.00</t>
  </si>
  <si>
    <t>84.10.10.302.3003.2.507.33909200.00</t>
  </si>
  <si>
    <t>84.10.10.302.3003.2.507.33909300.00</t>
  </si>
  <si>
    <t>84.10.10.302.3003.2.507.33909300.03</t>
  </si>
  <si>
    <t>84.10.10.302.3003.2.507.33913900.00</t>
  </si>
  <si>
    <t>84.10.10.302.3003.2.507.44505200.00</t>
  </si>
  <si>
    <t>84.10.10.302.3003.2.507.44505200.03</t>
  </si>
  <si>
    <t>84.10.10.302.3003.2.507.44903900.00</t>
  </si>
  <si>
    <t>84.10.10.302.3003.2.507.44905100.00</t>
  </si>
  <si>
    <t>84.10.10.302.3003.2.507.44905200.00</t>
  </si>
  <si>
    <t>84.10.10.302.3003.2.507.44905200.02</t>
  </si>
  <si>
    <t>84.10.10.302.3003.2.507.44905200.03</t>
  </si>
  <si>
    <t>84.10.10.302.3003.2.507.44905200.08</t>
  </si>
  <si>
    <t>84.10.10.302.3003.2.507.44905200.22</t>
  </si>
  <si>
    <t>84.10.10.302.3003.2.507.44909300.03</t>
  </si>
  <si>
    <t>84.21.10.302.3003.2.507.33903000.00</t>
  </si>
  <si>
    <t>84.21.10.302.3003.2.507.33903300.00</t>
  </si>
  <si>
    <t>84.21.10.302.3003.2.507.33903600.00</t>
  </si>
  <si>
    <t>84.21.10.302.3003.2.507.33903700.00</t>
  </si>
  <si>
    <t>84.21.10.302.3003.2.507.33903900.00</t>
  </si>
  <si>
    <t>84.21.10.302.3003.2.507.33904700.00</t>
  </si>
  <si>
    <t>84.21.10.302.3003.2.507.33909200.00</t>
  </si>
  <si>
    <t>84.21.10.302.3003.2.507.44905200.00</t>
  </si>
  <si>
    <t>2514 - MANUTENÇÃO E OPERAÇÃO DE SERVIÇO DE ATENDIMENTO MÉDICO DE URGÊNCIA (SAMU)</t>
  </si>
  <si>
    <t>84.10.10.302.3003.2.514.33903000.00</t>
  </si>
  <si>
    <t>84.10.10.302.3003.2.514.33903000.02</t>
  </si>
  <si>
    <t>84.10.10.302.3003.2.514.33903000.03</t>
  </si>
  <si>
    <t>84.10.10.302.3003.2.514.33903300.00</t>
  </si>
  <si>
    <t>84.10.10.302.3003.2.514.33903600.02</t>
  </si>
  <si>
    <t>84.10.10.302.3003.2.514.33903900.00</t>
  </si>
  <si>
    <t>84.10.10.302.3003.2.514.33903900.02</t>
  </si>
  <si>
    <t>84.10.10.302.3003.2.514.33904700.02</t>
  </si>
  <si>
    <t>84.10.10.302.3003.2.514.33909200.00</t>
  </si>
  <si>
    <t>84.10.10.302.3003.2.514.44905200.00</t>
  </si>
  <si>
    <t>2519 - MANUTENÇÃO E OPERAÇÃO DA ASSISTÊNCIA FARMACÊUTICA</t>
  </si>
  <si>
    <t>84.28.10.302.3003.2.519.33903000.00</t>
  </si>
  <si>
    <t>2521 - MANUTENÇÃO E OPERAÇÃO DO PROGRAMA MELHOR EM CASA</t>
  </si>
  <si>
    <t>84.10.10.302.3003.2.521.33503900.02</t>
  </si>
  <si>
    <t>4107 - ADMINISTRAÇÃO DE MATERIAL  MÉDICO HOSPITALAR E AMBULATORIAL</t>
  </si>
  <si>
    <t>84.10.10.302.3003.4.107.33903000.00</t>
  </si>
  <si>
    <t>84.10.10.302.3003.4.107.33903000.02</t>
  </si>
  <si>
    <t>84.10.10.302.3003.4.107.33903000.03</t>
  </si>
  <si>
    <t>84.10.10.302.3003.4.107.33903000.05</t>
  </si>
  <si>
    <t>84.10.10.302.3003.4.107.33903000.21</t>
  </si>
  <si>
    <t>84.10.10.302.3003.4.107.33903200.00</t>
  </si>
  <si>
    <t>84.10.10.302.3003.4.107.33909100.00</t>
  </si>
  <si>
    <t>84.23.10.302.3003.4.107.33903000.00</t>
  </si>
  <si>
    <t>84.24.10.302.3003.4.107.33903000.00</t>
  </si>
  <si>
    <t>84.25.10.302.3003.4.107.33903000.00</t>
  </si>
  <si>
    <t>84.26.10.302.3003.4.107.33903000.00</t>
  </si>
  <si>
    <t>84.27.10.302.3003.4.107.33903000.00</t>
  </si>
  <si>
    <t>84.28.10.302.3003.4.107.33903000.00</t>
  </si>
  <si>
    <t>4113 - SISTEMA MUNICIPAL DE REGULAÇÃO, CONTROLE, AVALIAÇÃO E AUDITORIA DO SUS</t>
  </si>
  <si>
    <t>84.10.10.302.3003.4.113.33503900.00</t>
  </si>
  <si>
    <t>84.10.10.302.3003.4.113.33503900.02</t>
  </si>
  <si>
    <t>84.10.10.302.3003.4.113.33503900.03</t>
  </si>
  <si>
    <t>84.10.10.302.3003.4.113.33509200.00</t>
  </si>
  <si>
    <t>84.10.10.302.3003.4.113.33903900.00</t>
  </si>
  <si>
    <t>84.10.10.302.3003.4.113.33909300.02</t>
  </si>
  <si>
    <t>84.10.10.302.3003.4.113.44505200.00</t>
  </si>
  <si>
    <t>4121 - SERVIDORES COMISSIONADOS NO HOSPITAL SERV. PÚBLCO MUNICIPAL - HSPM</t>
  </si>
  <si>
    <t>84.10.10.302.3003.4.121.31901100.00</t>
  </si>
  <si>
    <t>5413 - AMPLIAÇÃO, REFORMA E REQUALIFICAÇÃO DE EQUIPAMENTOS DE SAÚDE - PROGRAMA DE METAS 22.C</t>
  </si>
  <si>
    <t>07.10.10.302.3003.5.413.44903900.10</t>
  </si>
  <si>
    <t>07.10.10.302.3003.5.413.44905100.10</t>
  </si>
  <si>
    <t>84.10.10.302.3003.5.413.44505100.00</t>
  </si>
  <si>
    <t>84.10.10.302.3003.5.413.44505200.00</t>
  </si>
  <si>
    <t>84.10.10.302.3003.5.413.44903900.00</t>
  </si>
  <si>
    <t>84.10.10.302.3003.5.413.44905100.00</t>
  </si>
  <si>
    <t>07.10.10.302.3003.9.204.44903900.10</t>
  </si>
  <si>
    <t>07.10.10.302.3003.9.204.44905100.10</t>
  </si>
  <si>
    <t>84.11.10.302.3003.9.204.44505200.00</t>
  </si>
  <si>
    <t>84.11.10.302.3003.9.204.44905100.00</t>
  </si>
  <si>
    <t>84.11.10.302.3003.9.204.44905100.01</t>
  </si>
  <si>
    <t>84.11.10.302.3003.9.204.44905100.02</t>
  </si>
  <si>
    <t>84.11.10.302.3003.9.204.44905200.00</t>
  </si>
  <si>
    <t>84.11.10.302.3003.9.204.44909200.01</t>
  </si>
  <si>
    <t>303 - SUPORTE PROFILÁTICO E TERAPÊUTICO</t>
  </si>
  <si>
    <t>84.10.10.303.3003.2.519.33903000.00</t>
  </si>
  <si>
    <t>84.10.10.303.3003.2.519.33903000.02</t>
  </si>
  <si>
    <t>84.10.10.303.3003.2.519.33903000.03</t>
  </si>
  <si>
    <t>84.10.10.303.3003.2.519.33903000.21</t>
  </si>
  <si>
    <t>84.10.10.303.3003.2.519.33903900.00</t>
  </si>
  <si>
    <t>84.10.10.303.3003.2.519.33903900.02</t>
  </si>
  <si>
    <t>84.10.10.303.3003.2.519.33909100.00</t>
  </si>
  <si>
    <t>84.10.10.303.3003.2.519.33909200.00</t>
  </si>
  <si>
    <t>84.23.10.303.3003.2.519.33903000.00</t>
  </si>
  <si>
    <t>84.24.10.303.3003.2.519.33903000.00</t>
  </si>
  <si>
    <t>84.24.10.303.3003.2.519.33903900.00</t>
  </si>
  <si>
    <t>84.25.10.303.3003.2.519.33903000.00</t>
  </si>
  <si>
    <t>84.26.10.303.3003.2.519.33903000.00</t>
  </si>
  <si>
    <t>84.27.10.303.3003.2.519.33903000.00</t>
  </si>
  <si>
    <t>304 - VIGILÂNCIA SANITÁRIA</t>
  </si>
  <si>
    <t>2501 - MANUTENÇÃO E OPERAÇÃO DE HOSPITAL VETERINÁRIO</t>
  </si>
  <si>
    <t>84.10.10.304.3003.2.501.33503900.00</t>
  </si>
  <si>
    <t>2522 - MANUTENÇÃO E OPERAÇÃO DE VIGILÂNCIA EM SAÚDE</t>
  </si>
  <si>
    <t>84.10.10.304.3003.2.522.31901100.02</t>
  </si>
  <si>
    <t>84.10.10.304.3003.2.522.33503900.02</t>
  </si>
  <si>
    <t>84.10.10.304.3003.2.522.33901400.02</t>
  </si>
  <si>
    <t>84.10.10.304.3003.2.522.33903000.02</t>
  </si>
  <si>
    <t>84.10.10.304.3003.2.522.33903000.03</t>
  </si>
  <si>
    <t>84.10.10.304.3003.2.522.33903000.08</t>
  </si>
  <si>
    <t>84.10.10.304.3003.2.522.33903200.02</t>
  </si>
  <si>
    <t>84.10.10.304.3003.2.522.33903300.02</t>
  </si>
  <si>
    <t>84.10.10.304.3003.2.522.33903500.02</t>
  </si>
  <si>
    <t>84.10.10.304.3003.2.522.33903600.02</t>
  </si>
  <si>
    <t>84.10.10.304.3003.2.522.33903600.03</t>
  </si>
  <si>
    <t>84.10.10.304.3003.2.522.33903900.02</t>
  </si>
  <si>
    <t>84.10.10.304.3003.2.522.33903900.03</t>
  </si>
  <si>
    <t>84.10.10.304.3003.2.522.44905200.02</t>
  </si>
  <si>
    <t>84.10.10.304.3003.2.522.44905200.08</t>
  </si>
  <si>
    <t>84.22.10.304.3003.2.522.33903000.00</t>
  </si>
  <si>
    <t>84.22.10.304.3003.2.522.33903600.00</t>
  </si>
  <si>
    <t>84.22.10.304.3003.2.522.33903700.00</t>
  </si>
  <si>
    <t>84.22.10.304.3003.2.522.33903900.00</t>
  </si>
  <si>
    <t>84.22.10.304.3003.2.522.33904700.00</t>
  </si>
  <si>
    <t>84.22.10.304.3003.2.522.44905200.00</t>
  </si>
  <si>
    <t>2523 - MANUTENÇÃO E OPERAÇÃO DOS SERVIÇOS DE DST / AIDS</t>
  </si>
  <si>
    <t>84.10.10.304.3003.2.523.33503900.00</t>
  </si>
  <si>
    <t>84.10.10.304.3003.2.523.33503900.02</t>
  </si>
  <si>
    <t>84.10.10.304.3003.2.523.33503900.03</t>
  </si>
  <si>
    <t>84.10.10.304.3003.2.523.33903000.00</t>
  </si>
  <si>
    <t>84.10.10.304.3003.2.523.33903000.02</t>
  </si>
  <si>
    <t>84.10.10.304.3003.2.523.33903600.00</t>
  </si>
  <si>
    <t>84.10.10.304.3003.2.523.33903600.02</t>
  </si>
  <si>
    <t>84.10.10.304.3003.2.523.33903900.00</t>
  </si>
  <si>
    <t>84.10.10.304.3003.2.523.33903900.02</t>
  </si>
  <si>
    <t>84.10.10.304.3003.2.523.44505200.02</t>
  </si>
  <si>
    <t>84.10.10.304.3003.2.523.44905200.00</t>
  </si>
  <si>
    <t>84.10.10.304.3003.2.523.44905200.02</t>
  </si>
  <si>
    <t>Valor Empenhado</t>
  </si>
  <si>
    <t>1*, 2,3,6, 10*, 11*</t>
  </si>
  <si>
    <t>15 - URBANISMO</t>
  </si>
  <si>
    <t>451 - INFRA-ESTRUTURA URBANA</t>
  </si>
  <si>
    <t>3022 - Requalifcação e Promoção da Ocupação dos Espaços
Públicos</t>
  </si>
  <si>
    <t>1000 - REQUALIFICAÇÃO DE ESPAÇO PÚBLICO LOCALIZADO À RUA FERREIRA VIANA - SOCORRO</t>
  </si>
  <si>
    <t>59.10.15.451.3022.1.000.44903900.00</t>
  </si>
  <si>
    <t>Executivo</t>
  </si>
  <si>
    <t>1002 - VIELA PQ DOS PRINCIPE (RUA CEL ARLINDO OLIVEIRA - PQ. ALTO RIO BONITO) - REVITALIZAÇÃO DE VIELA</t>
  </si>
  <si>
    <t>59.10.15.451.3022.1.002.44903900.00</t>
  </si>
  <si>
    <t>1004 - CAMPO JD IPORANGA (RUA GREGÓRIO DE TORRES, 540 - JARDIM IPORANGA) - INSTALAÇÃO DE ATIS E PLAYGROUND</t>
  </si>
  <si>
    <t>59.10.15.451.3022.1.004.44903900.00</t>
  </si>
  <si>
    <t>1005 - VIELA ESCADARIA JD KIOTO (RUA FREDERICO MISTRAL X PEDRO CORREIA GARÇÃO C/ JULIEN BENDA - JARDIM KIOTO - REVITALIZAÇÃO DE VIELA</t>
  </si>
  <si>
    <t>59.10.15.451.3022.1.005.44903900.00</t>
  </si>
  <si>
    <t>1006 - TV ANTÔNIO BURONI (TRAVESSA ANTÔNIO BURONI - JD. APLINO) - RECAPEAMENTO DA VIA</t>
  </si>
  <si>
    <t>59.10.15.451.3022.1.006.44903900.00</t>
  </si>
  <si>
    <t>1007 - CAMPO JD SÃO RAFAEL (RUA ILDA LAURA FRACAROLLI - JARDIM SÃO RAFAEL) - INSTALAÇÃO DE PORTÕES E COBERTURA</t>
  </si>
  <si>
    <t>59.10.15.451.3022.1.007.44903900.00</t>
  </si>
  <si>
    <t>1008 - VIELA PQ MARIA FERNANDA 1 (RUA BARTOLOMEU RAMPINI X RUA SATÉLITE DIONÉIA) - REVITALIZAÇÃO DE VIELA</t>
  </si>
  <si>
    <t>59.10.15.451.3022.1.008.44903900.00</t>
  </si>
  <si>
    <t>1009 - VIELA PQ MARIA FERNANDA 2 (RUA SATÉLITE DIONÉIA X SATÉLITE ARIEL) - REVITALIZAÇÃO DE VIELA</t>
  </si>
  <si>
    <t>59.10.15.451.3022.1.009.44903900.00</t>
  </si>
  <si>
    <t>1010 - VIELA 40 (VIELA 40 UBS CHÁCARA DO CONDE - JARDIM CAMPINAS) - REVITALIZAÇÃO DE VIELA</t>
  </si>
  <si>
    <t>59.10.15.451.3022.1.010.44903900.00</t>
  </si>
  <si>
    <t>1011 - TRAVESSAS JD ZILDA (TRAVESSA ROSA VENUS X TRAVESSA TRÊS - JARDIM ZILDA) - REVITALIZAÇÃO DE VIELA</t>
  </si>
  <si>
    <t>59.10.15.451.3022.1.011.44903900.00</t>
  </si>
  <si>
    <t>1012 - ARENA ERONA (RUA TEM. ODILON RAPOSO, 43 - JARDIM BELCITO)</t>
  </si>
  <si>
    <t>59.10.15.451.3022.1.012.44903900.00</t>
  </si>
  <si>
    <t>1015 - TRAVESSA GOSSELIN ( RUA LUIZ GOSSELIN, 166 - JARDIM SHANGRILÁ) - REVITALIZAÇÃO DE VIELA</t>
  </si>
  <si>
    <t>59.10.15.451.3022.1.015.44903900.00</t>
  </si>
  <si>
    <t>1016 - TRAVESSA GOSSELIN ( RUA LUIZ GOSSELIN, 166 - JARDIM SHANGRILÁ) COM ASFALTO - RECAPEAMENTO DA VIA</t>
  </si>
  <si>
    <t>59.10.15.451.3022.1.016.44903900.00</t>
  </si>
  <si>
    <t>1017 - RUA DAS TORRES (RUA LAGEDO, 339 - JARDIM LUCÉLIA) - REVITALIZAÇÃO DE VIELA</t>
  </si>
  <si>
    <t>59.10.15.451.3022.1.017.44903900.00</t>
  </si>
  <si>
    <t>1018 - VIELA DAS TORRES (RUA LAGEDO, 349 - JARDIM LUCÉLIA) - REVITALIZAÇÃO DE VIELA</t>
  </si>
  <si>
    <t>59.10.15.451.3022.1.018.44903900.00</t>
  </si>
  <si>
    <t>1019 - RUA PASTORAL (RUA PASTORAL, 142 - JD. REIMBERG) - REVITALIZAÇÃO DE VIELA</t>
  </si>
  <si>
    <t>59.10.15.451.3022.1.019.44903900.00</t>
  </si>
  <si>
    <t>1022 - ESCADARIA SAÍ-GUAÇU) ESCADARIA DA RUA SAÍ-GUAÇU, 12 - PQ. SÃO JOSÉ) - REVITALIZAÇÃO DE VIELA</t>
  </si>
  <si>
    <t>59.10.15.451.3022.1.022.44903900.00</t>
  </si>
  <si>
    <t>1023 - TRAVESSA PUERTO DA PAZ (TRAVESSA PUERTO DA PAZ - PQ. SÃO JOSÉ) - REVITALIZAÇÃO DE VIELA</t>
  </si>
  <si>
    <t>59.10.15.451.3022.1.023.44903900.00</t>
  </si>
  <si>
    <t>1024 - TRAVESSA PUERTO PLATA (ESCADARIA E TRAVESSA PUERTO PLATA - PQ. SÃO PAULO) - REVITALIZAÇÃO DE VIELA</t>
  </si>
  <si>
    <t>59.10.15.451.3022.1.024.44903900.00</t>
  </si>
  <si>
    <t>1025 - VIELA 101 (VIELA 101 RUA SAINT PIERRE - PQ SÃO PAULO) - REVITALIZAÇÃO DE VIELA</t>
  </si>
  <si>
    <t>59.10.15.451.3022.1.025.44903900.00</t>
  </si>
  <si>
    <t>1026 - VIELA BURACANÃ (AVENIDA ISABEL AGUIAR DE CAMPOS, 34A - PQ. GRAJAÚ) - REVITALIZAÇÃO DE VIELA</t>
  </si>
  <si>
    <t>59.10.15.451.3022.1.026.44903900.00</t>
  </si>
  <si>
    <t>1027 - FAVELA DA ILHA - RUA MANOEL GUILHERME DOS REIS, 74B - JD. CASTRO ALVES) - EXECUÇÃO DE 2 VIELAS, PLAYGROUND E ATIS</t>
  </si>
  <si>
    <t>59.10.15.451.3022.1.027.44903900.00</t>
  </si>
  <si>
    <t>1028 - PRAÇA SABINO ( RUA SABINO ROMARIZ, 127 - PQ. GRAJAÚ) - EXECUÇÃO DE PRAÇA EM TERRENO</t>
  </si>
  <si>
    <t>59.10.15.451.3022.1.028.44903900.00</t>
  </si>
  <si>
    <t>1029 - CALÇADÃO GRAJAÚ (RUA JOSÉ ANTUNES CERDEIRA) - TROCA DE INTERTRAVADO, REVITALIZAÇÃO GERAL</t>
  </si>
  <si>
    <t>59.10.15.451.3022.1.029.33903900.00</t>
  </si>
  <si>
    <t>1030 - ÁRE PÚBLICA CONHECIDA COMO ARISTOCRATA CLUBE - IMPLANTAÇÃO DE COMPLEXO ESPORTIVO</t>
  </si>
  <si>
    <t>59.10.15.451.3022.1.030.44903900.00</t>
  </si>
  <si>
    <t>1031 - REVITALIZAÇÃO E REURBANIZAÇÃO DE ÁREAS PÚBLICAS EM BAIRROS - BARRAGEM - PASSARELA DO JOAQUIM</t>
  </si>
  <si>
    <t>60.10.15.451.3022.1.031.44903900.00</t>
  </si>
  <si>
    <t>1033 - REVITALIZAÇÃO E REURBANIZAÇÃO DE ÁREAS PÚBLICAS EM BAIRROS - BARRAGEM - PARQUE BARRAGEM</t>
  </si>
  <si>
    <t>60.10.15.451.3022.1.033.44903900.00</t>
  </si>
  <si>
    <t>1034 - REVITALIZAÇÃO E REURBANIZAÇÃO DE ÁREAS PÚBLICAS EM BAIRROS - BARRAGEM - REVITALIZAÇÃO DA MINA CAMPESTRE</t>
  </si>
  <si>
    <t>60.10.15.451.3022.1.034.44903900.00</t>
  </si>
  <si>
    <t>1035 - REVITALIZAÇÃO E REURBANIZAÇÃO DE ÁREAS PÚBLICAS EM BAIRROS - BARRAGEM - REVITALIZAÇÃO DA MINA UBS</t>
  </si>
  <si>
    <t>60.10.15.451.3022.1.035.44903900.00</t>
  </si>
  <si>
    <t>1036 - REVITALIZAÇÃO E REURBANIZAÇÃO DE ÁREAS PÚBLICAS EM BAIRROS - JD. PROGRESSO - RUA DOUTOR AMERICANO</t>
  </si>
  <si>
    <t>60.10.15.451.3022.1.036.44903900.00</t>
  </si>
  <si>
    <t>1037 - REVITALIZAÇÃO E REURBANIZAÇÃO DE ÁREAS PÚBLICAS EM BAIRROS - JD. PROGRESSO - RUA SÃO PAULO</t>
  </si>
  <si>
    <t>60.10.15.451.3022.1.037.44903900.00</t>
  </si>
  <si>
    <t>1038 - REVITALIZAÇÃO E REURBANIZAÇÃO DE ÁREAS PÚBLICAS EM BAIRROS - JD. PROGRESSO - RUA RIO DE JANEIRO</t>
  </si>
  <si>
    <t>60.10.15.451.3022.1.038.44903900.00</t>
  </si>
  <si>
    <t>1039 - REVITALIZAÇÃO E REURBANIZAÇÃO DE ÁREAS PÚBLICAS EM BAIRROS - JD. PROGRESSO - RUA PARÁ</t>
  </si>
  <si>
    <t>60.10.15.451.3022.1.039.44903900.00</t>
  </si>
  <si>
    <t>1040 - REVITALIZAÇÃO E REURBANIZAÇÃO DE ÁREAS PÚBLICAS EM BAIRROS - JD. PROGRESSO - RUA CAMPOS SALES</t>
  </si>
  <si>
    <t>60.10.15.451.3022.1.040.44903900.00</t>
  </si>
  <si>
    <t>1041 - REVITALIZAÇÃO E REURBANIZAÇÃO DE ÁREAS PÚBLICAS EM BAIRROS - JD. PROGRESSO - TRAVESSA BRASIL</t>
  </si>
  <si>
    <t>60.10.15.451.3022.1.041.44903900.00</t>
  </si>
  <si>
    <t>1042 - REVITALIZAÇÃO E REURBANIZAÇÃO DE ÁREAS PÚBLICAS EM BAIRROS - JD. PROGRESSO - RUA PARTICULAR</t>
  </si>
  <si>
    <t>60.10.15.451.3022.1.042.44903900.00</t>
  </si>
  <si>
    <t>1043 - REVITALIZAÇÃO E REURBANIZAÇÃO DE ÁREAS PÚBLICAS EM BAIRROS - JD. PROGRESSO - RUA SANTA CRUZ</t>
  </si>
  <si>
    <t>60.10.15.451.3022.1.043.44903900.00</t>
  </si>
  <si>
    <t>1044 - REVITALIZAÇÃO E REURBANIZAÇÃO DE ÁREAS PÚBLICAS EM BAIRROS - JD. PROGRESSO - RUA SÃO JOÃO</t>
  </si>
  <si>
    <t>60.10.15.451.3022.1.044.44903900.00</t>
  </si>
  <si>
    <t>1045 - REVITALIZAÇÃO E REURBANIZAÇÃO DE ÁREAS PÚBLICAS EM BAIRROS - JD. PROGRESSO - RUA 1° DE MAIO</t>
  </si>
  <si>
    <t>60.10.15.451.3022.1.045.44903900.00</t>
  </si>
  <si>
    <t>1046 - REVITALIZAÇÃO E REURBANIZAÇÃO DE ÁREAS PÚBLICAS EM BAIRROS - JD. PROGRESSO - RUA SANTANA</t>
  </si>
  <si>
    <t>60.10.15.451.3022.1.046.44903900.00</t>
  </si>
  <si>
    <t>1047 - REVITALIZAÇÃO E REURBANIZAÇÃO DE ÁREAS PÚBLICAS EM BAIRROS - VARGEM GRANDE - RUA JATOBÁS</t>
  </si>
  <si>
    <t>60.10.15.451.3022.1.047.44903900.00</t>
  </si>
  <si>
    <t>1048 - REVITALIZAÇÃO E REURBANIZAÇÃO DE ÁREAS PÚBLICAS EM BAIRROS - VARGEM GRANDE - RUA NINHO DE IMARÉS</t>
  </si>
  <si>
    <t>60.10.15.451.3022.1.048.44903900.00</t>
  </si>
  <si>
    <t>1049 - REVITALIZAÇÃO E REURBANIZAÇÃO DE ÁREAS PÚBLICAS EM BAIRROS - VARGEM GRANDE - RUA DAS ARARAS</t>
  </si>
  <si>
    <t>60.10.15.451.3022.1.049.44903900.00</t>
  </si>
  <si>
    <t>1050 - REVITALIZAÇÃO E REURBANIZAÇÃO DE ÁREAS PÚBLICAS EM BAIRROS - VARGEM GRANDE - RUA DAS PAINEIRAS</t>
  </si>
  <si>
    <t>60.10.15.451.3022.1.050.44903900.00</t>
  </si>
  <si>
    <t>1052 - REVITALIZAÇÃO E REURBANIZAÇÃO DE ÁREAS PÚBLICAS EM BAIRROS - VARGEM GRANDE - RUA DOS EUCALIPTOS</t>
  </si>
  <si>
    <t>60.10.15.451.3022.1.052.44903900.00</t>
  </si>
  <si>
    <t>1053 - REVITALIZAÇÃO E REURBANIZAÇÃO DE ÁREAS PÚBLICAS EM BAIRROS - VARGEM GRANDE - RUA PEROBA</t>
  </si>
  <si>
    <t>60.10.15.451.3022.1.053.44903900.00</t>
  </si>
  <si>
    <t>1054 - REVITALIZAÇÃO E REURBANIZAÇÃO DE ÁREAS PÚBLICAS EM BAIRROS - VARGEM GRANDE - RUA DOS COQUEIROS</t>
  </si>
  <si>
    <t>60.10.15.451.3022.1.054.44903900.00</t>
  </si>
  <si>
    <t>1056 - REVITALIZAÇÃO E REURBANIZAÇÃO DE ÁREAS PÚBLICAS EM BAIRROS - PAPAI NOEL - DIVERSAS RUAS</t>
  </si>
  <si>
    <t>60.10.15.451.3022.1.056.44903900.00</t>
  </si>
  <si>
    <t>1057 - REVITALIZAÇÃO E REURBANIZAÇÃO DE ÁREAS PÚBLICAS EM BAIRROS - RECANTO C. BELO - DIVERSAS RUAS</t>
  </si>
  <si>
    <t>60.10.15.451.3022.1.057.44903900.00</t>
  </si>
  <si>
    <t>1058 - REVITALIZAÇÃO E REURBANIZAÇÃO DE ÁREAS PÚBLICAS EM BAIRROS - CENTRO DE PA - ESTRADA DO JACEGUAVA ATÉ DIVISA DE EMBU GUAÇU</t>
  </si>
  <si>
    <t>60.10.15.451.3022.1.058.44903900.00</t>
  </si>
  <si>
    <t>1059 - REVITALIZAÇÃO E REURBANIZAÇÃO DE ÁREAS PÚBLICAS EM BAIRROS - CENTRO DE PA - COMPLEXO POLI ESPORTIVO CENTRO DE PARELHEIROS</t>
  </si>
  <si>
    <t>60.10.15.451.3022.1.059.44903900.00</t>
  </si>
  <si>
    <t>1060 - REVITALIZAÇÃO E REURBANIZAÇÃO DE ÁREAS PÚBLICAS EM BAIRROS - CENTRO DE PA - RUA AMÉRICO COXA</t>
  </si>
  <si>
    <t>60.10.15.451.3022.1.060.44903900.00</t>
  </si>
  <si>
    <t>1061 - REVITALIZAÇÃO E REURBANIZAÇÃO DE ÁREAS PÚBLICAS EM BAIRROS - CENTRO DE PA - ESTRADA DO JUZA</t>
  </si>
  <si>
    <t>60.10.15.451.3022.1.061.44903900.00</t>
  </si>
  <si>
    <t>1062 - REVITALIZAÇÃO E REURBANIZAÇÃO DE ÁREAS PÚBLICAS EM BAIRROS - CENTRO DE PA - REVITALIZAÇÃO DE CACHOEIRA</t>
  </si>
  <si>
    <t>60.10.15.451.3022.1.062.44903900.00</t>
  </si>
  <si>
    <t>1063 - REVITALIZAÇÃO E REURBANIZAÇÃO DE ÁREAS PÚBLICAS EM BAIRROS - CENTRO DE PA - REFORMA CASA DA CULTURA</t>
  </si>
  <si>
    <t>60.10.15.451.3022.1.063.44903900.00</t>
  </si>
  <si>
    <t>1064 - REVITALIZAÇÃO E REURBANIZAÇÃO DE ÁREAS PÚBLICAS EM BAIRROS - CENTRO DE PA - RUA BENEDITO SCHUNCK</t>
  </si>
  <si>
    <t>60.10.15.451.3022.1.064.44903900.00</t>
  </si>
  <si>
    <t>1065 - REVITALIZAÇÃO E REURBANIZAÇÃO DE ÁREAS PÚBLICAS EM BAIRROS - JD. ALMEIDA - RUA DUAS IRMÃS</t>
  </si>
  <si>
    <t>60.10.15.451.3022.1.065.44903900.00</t>
  </si>
  <si>
    <t>1066 - REVITALIZAÇÃO E REURBANIZAÇÃO DE ÁREAS PÚBLICAS EM BAIRROS - JD. ALMEIDA - DIVERSAS RUAS</t>
  </si>
  <si>
    <t>60.10.15.451.3022.1.066.44903900.00</t>
  </si>
  <si>
    <t>1067 - REVITALIZAÇÃO E REURBANIZAÇÃO DE ÁREAS PÚBLICAS EM BAIRROS - SÃO NORBERTO - RUA LUIGI DE CARUSO ( FRENTE A QUADRA)</t>
  </si>
  <si>
    <t>60.10.15.451.3022.1.067.44903900.00</t>
  </si>
  <si>
    <t>1068 - REVITALIZAÇÃO E REURBANIZAÇÃO DE ÁREAS PÚBLICAS EM BAIRROS - SÃO NORBERTO - DIVERSAS RUAS</t>
  </si>
  <si>
    <t>60.10.15.451.3022.1.068.44903900.00</t>
  </si>
  <si>
    <t>1069 - REVITALIZAÇÃO E REURBANIZAÇÃO DE ÁREAS PÚBLICAS EM BAIRROS - FONTES - JARDIM DAS FONTES</t>
  </si>
  <si>
    <t>60.10.15.451.3022.1.069.44903900.00</t>
  </si>
  <si>
    <t>1070 - REVITALIZAÇÃO E REURBANIZAÇÃO DE ÁREAS PÚBLICAS EM BAIRROS - FONTES - DIVERSAS RUAS</t>
  </si>
  <si>
    <t>60.10.15.451.3022.1.070.44903900.00</t>
  </si>
  <si>
    <t>1071 - REVITALIZAÇÃO E REURBANIZAÇÃO DE ÁREAS PÚBLICAS EM BAIRROS - STA. TEREZINHA - DIVERSAS RUAS</t>
  </si>
  <si>
    <t>60.10.15.451.3022.1.071.44903900.00</t>
  </si>
  <si>
    <t>1072 - REVITALIZAÇÃO E REURBANIZAÇÃO DE ÁREAS PÚBLICAS EM BAIRROS - NOVA AMERICA - DIVERSAS RUAS</t>
  </si>
  <si>
    <t>60.10.15.451.3022.1.072.44903900.00</t>
  </si>
  <si>
    <t>1073 - REVITALIZAÇÃO E REURBANIZAÇÃO DE ÁREAS PÚBLICAS EM BAIRROS JD. ORIENTAL - DIVERSAS RUAS</t>
  </si>
  <si>
    <t>60.10.15.451.3022.1.073.44903900.00</t>
  </si>
  <si>
    <t>1074 - REVITALIZAÇÃO E REURBANIZAÇÃO DE ÁREAS PÚBLICAS EM BAIRROS - V. MARCELO - DIVERSAS RUAS</t>
  </si>
  <si>
    <t>60.10.15.451.3022.1.074.44903900.00</t>
  </si>
  <si>
    <t>1075 - REVITALIZAÇÃO E REURBANIZAÇÃO DE ÁREAS PÚBLICAS EM BAIRROS EMBURÁ - DIVERSAS RUAS</t>
  </si>
  <si>
    <t>60.10.15.451.3022.1.075.44903900.00</t>
  </si>
  <si>
    <t>1076 - REVITALIZAÇÃO E REURBANIZAÇÃO DE ÁREAS PÚBLICAS EM BAIRROS - MARCILAC - DIVERSAS RUAS</t>
  </si>
  <si>
    <t>60.10.15.451.3022.1.076.44903900.00</t>
  </si>
  <si>
    <t>1077 - REVITALIZAÇÃO E REURBANIZAÇÃO DE ÁREAS PÚBLICAS EM BAIRROS - BARRAGEM - RECONSTRUÇÃO DA ESCOLA QUEIMADA</t>
  </si>
  <si>
    <t>60.10.15.451.3022.1.077.44903900.00</t>
  </si>
  <si>
    <t>1078 - REVITALIZAÇÃO E REURBANIZAÇÃO DE ÁREAS PÚBLICAS EM BAIRROS - RECANTO C. BELO - RECONSTRUÇÃO DA ESCOLA QUEIMADA</t>
  </si>
  <si>
    <t>60.10.15.451.3022.1.078.44903900.00</t>
  </si>
  <si>
    <t>1079 - REVITALIZAÇÃO E REURBANIZAÇÃO DE ÁREAS PÚBLICAS EM BAIRROS - PARELHEIROS - RECAPE ESTRADA DO TREVO DE MARCILAC ATÉ DIVISA EMBU GUAÇU</t>
  </si>
  <si>
    <t>60.10.15.451.3022.1.079.44903900.00</t>
  </si>
  <si>
    <t>1080 - REVITALIZAÇÃO E REURBANIZAÇÃO DE ÁREAS PÚBLICAS EM BAIRROS - PARELHEIROS - RECAPEAMENTO DA ESTRADA DO TREVO DE MARCILAC ATÉ MARCILAC</t>
  </si>
  <si>
    <t>60.10.15.451.3022.1.080.44903900.00</t>
  </si>
  <si>
    <t>1081 - PROJETOS - DIVERSOS PROJETOS</t>
  </si>
  <si>
    <t>60.10.15.451.3022.1.081.44903900.00</t>
  </si>
  <si>
    <t>1099 - CONSTRUÇÃO DE CORREDORES DE ÔNIBUS</t>
  </si>
  <si>
    <t>37.30.15.451.3009.1.099.44905100.08</t>
  </si>
  <si>
    <t>1169 - REFORMA E ACESSIBILIDADE EM PASSEIOS PÚBLICOS</t>
  </si>
  <si>
    <t>37.50.15.451.3022.1.169.44903900.08</t>
  </si>
  <si>
    <t>37.50.15.451.3022.1.169.44905100.08</t>
  </si>
  <si>
    <t>1170 - INTERVENÇÃO, URBANIZAÇÃO E MELHORIA DE BAIRROS - PLANO DE OBRAS DAS SUBPREFEITURAS</t>
  </si>
  <si>
    <t>12.10.15.451.3022.1.170.44903500.00</t>
  </si>
  <si>
    <t>12.10.15.451.3022.1.170.44903900.00</t>
  </si>
  <si>
    <t>12.10.15.451.3022.1.170.44903900.02</t>
  </si>
  <si>
    <t>12.10.15.451.3022.1.170.44905100.00</t>
  </si>
  <si>
    <t>12.10.15.451.3022.1.170.44905100.02</t>
  </si>
  <si>
    <t>41.10.15.451.3022.1.170.44903900.00</t>
  </si>
  <si>
    <t>41.10.15.451.3022.1.170.44905100.00</t>
  </si>
  <si>
    <t>42.10.15.451.3022.1.170.44903900.00</t>
  </si>
  <si>
    <t>42.10.15.451.3022.1.170.44905100.00</t>
  </si>
  <si>
    <t>43.10.15.451.3022.1.170.44903900.00</t>
  </si>
  <si>
    <t>43.10.15.451.3022.1.170.44905100.00</t>
  </si>
  <si>
    <t>44.10.15.451.3022.1.170.44903900.00</t>
  </si>
  <si>
    <t>44.10.15.451.3022.1.170.44905100.00</t>
  </si>
  <si>
    <t>45.10.15.451.3022.1.170.44903900.00</t>
  </si>
  <si>
    <t>45.10.15.451.3022.1.170.44905100.00</t>
  </si>
  <si>
    <t>46.10.15.451.3022.1.170.44903900.00</t>
  </si>
  <si>
    <t>46.10.15.451.3022.1.170.44905100.00</t>
  </si>
  <si>
    <t>47.10.15.451.3022.1.170.44903900.00</t>
  </si>
  <si>
    <t>47.10.15.451.3022.1.170.44905100.00</t>
  </si>
  <si>
    <t>48.10.15.451.3022.1.170.44903000.00</t>
  </si>
  <si>
    <t>48.10.15.451.3022.1.170.44903900.00</t>
  </si>
  <si>
    <t>48.10.15.451.3022.1.170.44905100.00</t>
  </si>
  <si>
    <t>49.10.15.451.3022.1.170.44903900.00</t>
  </si>
  <si>
    <t>49.10.15.451.3022.1.170.44905100.00</t>
  </si>
  <si>
    <t>50.10.15.451.3022.1.170.44903900.00</t>
  </si>
  <si>
    <t>50.10.15.451.3022.1.170.44905100.00</t>
  </si>
  <si>
    <t>51.10.15.451.3022.1.170.44903000.00</t>
  </si>
  <si>
    <t>51.10.15.451.3022.1.170.44903900.00</t>
  </si>
  <si>
    <t>51.10.15.451.3022.1.170.44905100.00</t>
  </si>
  <si>
    <t>52.10.15.451.3022.1.170.44903900.00</t>
  </si>
  <si>
    <t>52.10.15.451.3022.1.170.44905100.00</t>
  </si>
  <si>
    <t>53.10.15.451.3022.1.170.44903900.00</t>
  </si>
  <si>
    <t>53.10.15.451.3022.1.170.44905100.00</t>
  </si>
  <si>
    <t>54.10.15.451.3022.1.170.44903900.00</t>
  </si>
  <si>
    <t>54.10.15.451.3022.1.170.44905100.00</t>
  </si>
  <si>
    <t>55.10.15.451.3022.1.170.44903900.00</t>
  </si>
  <si>
    <t>56.10.15.451.3022.1.170.44903900.00</t>
  </si>
  <si>
    <t>56.10.15.451.3022.1.170.44905100.00</t>
  </si>
  <si>
    <t>57.10.15.451.3022.1.170.44903900.00</t>
  </si>
  <si>
    <t>57.10.15.451.3022.1.170.44905100.00</t>
  </si>
  <si>
    <t>58.10.15.451.3022.1.170.44903900.00</t>
  </si>
  <si>
    <t>58.10.15.451.3022.1.170.44905100.00</t>
  </si>
  <si>
    <t>58.10.15.451.3022.1.170.44909200.00</t>
  </si>
  <si>
    <t>59.10.15.451.3022.1.170.44903900.00</t>
  </si>
  <si>
    <t>59.10.15.451.3022.1.170.44905100.00</t>
  </si>
  <si>
    <t>60.10.15.451.3022.1.170.44903900.00</t>
  </si>
  <si>
    <t>60.10.15.451.3022.1.170.44905100.00</t>
  </si>
  <si>
    <t>61.10.15.451.3022.1.170.44903900.00</t>
  </si>
  <si>
    <t>61.10.15.451.3022.1.170.44905100.00</t>
  </si>
  <si>
    <t>61.10.15.451.3022.1.170.44909200.00</t>
  </si>
  <si>
    <t>62.10.15.451.3022.1.170.44903900.00</t>
  </si>
  <si>
    <t>62.10.15.451.3022.1.170.44905100.00</t>
  </si>
  <si>
    <t>63.10.15.451.3022.1.170.44903900.00</t>
  </si>
  <si>
    <t>63.10.15.451.3022.1.170.44905100.00</t>
  </si>
  <si>
    <t>64.10.15.451.3022.1.170.44903000.00</t>
  </si>
  <si>
    <t>64.10.15.451.3022.1.170.44903900.00</t>
  </si>
  <si>
    <t>64.10.15.451.3022.1.170.44905100.00</t>
  </si>
  <si>
    <t>64.10.15.451.3022.1.170.44909300.00</t>
  </si>
  <si>
    <t>65.10.15.451.3022.1.170.44903900.00</t>
  </si>
  <si>
    <t>65.10.15.451.3022.1.170.44905100.00</t>
  </si>
  <si>
    <t>66.10.15.451.3022.1.170.44903900.00</t>
  </si>
  <si>
    <t>66.10.15.451.3022.1.170.44905100.00</t>
  </si>
  <si>
    <t>67.10.15.451.3022.1.170.44903900.00</t>
  </si>
  <si>
    <t>67.10.15.451.3022.1.170.44905100.00</t>
  </si>
  <si>
    <t>68.10.15.451.3022.1.170.44903900.00</t>
  </si>
  <si>
    <t>68.10.15.451.3022.1.170.44905100.00</t>
  </si>
  <si>
    <t>69.10.15.451.3022.1.170.44903900.00</t>
  </si>
  <si>
    <t>69.10.15.451.3022.1.170.44905100.00</t>
  </si>
  <si>
    <t>70.10.15.451.3022.1.170.44903900.00</t>
  </si>
  <si>
    <t>70.10.15.451.3022.1.170.44905100.00</t>
  </si>
  <si>
    <t>70.10.15.451.3022.1.170.44909200.00</t>
  </si>
  <si>
    <t>71.10.15.451.3022.1.170.44903900.00</t>
  </si>
  <si>
    <t>71.10.15.451.3022.1.170.44905100.00</t>
  </si>
  <si>
    <t>72.10.15.451.3022.1.170.44903000.00</t>
  </si>
  <si>
    <t>72.10.15.451.3022.1.170.44903900.00</t>
  </si>
  <si>
    <t>72.10.15.451.3022.1.170.44905100.00</t>
  </si>
  <si>
    <t>1241 - DESENVOLVIMENTO DE ESTUDOS, PROJETOS  E INSTRUMENTOS DE POLÍTICAS URBANAS</t>
  </si>
  <si>
    <t>05.10.15.451.3022.1.241.44903900.09</t>
  </si>
  <si>
    <t>SPU</t>
  </si>
  <si>
    <t>37.10.15.451.3022.1.241.44903900.00</t>
  </si>
  <si>
    <t>37.20.15.451.3022.1.241.44903900.08</t>
  </si>
  <si>
    <t>37.20.15.451.3022.1.241.44913900.08</t>
  </si>
  <si>
    <t>37.30.15.451.3022.1.241.44903900.08</t>
  </si>
  <si>
    <t>37.30.15.451.3022.1.241.44913900.08</t>
  </si>
  <si>
    <t>37.40.15.451.3022.1.241.44903900.08</t>
  </si>
  <si>
    <t>37.40.15.451.3022.1.241.44913900.08</t>
  </si>
  <si>
    <t>37.50.15.451.3022.1.241.44903900.08</t>
  </si>
  <si>
    <t>37.50.15.451.3022.1.241.44913900.08</t>
  </si>
  <si>
    <t>1608 - INSTALAÇÃO DE PARCÃO EM ÁREA VERDE DA RUA PAUL KLEE</t>
  </si>
  <si>
    <t>48.10.15.451.3022.1.608.44905100.00</t>
  </si>
  <si>
    <t>1858 - REFORMA DE PRAÇA - AVENIDA PRESIDENTE JOÃO GOULART - CAPELA DO SOCORRO</t>
  </si>
  <si>
    <t>59.10.15.451.3022.1.858.44903900.00</t>
  </si>
  <si>
    <t>1859 - REFORMA DE PRAÇA - PRAÇA AYRTON SENNA - CAMPO LIMPO</t>
  </si>
  <si>
    <t>57.10.15.451.3022.1.859.44903900.00</t>
  </si>
  <si>
    <t>1860 - REFORMA DE PRAÇA - RUA JOAQUIM PEDRO DE ANDRADE - PARELHEIROS</t>
  </si>
  <si>
    <t>60.10.15.451.3022.1.860.44903900.00</t>
  </si>
  <si>
    <t>1861 - REFORMA DE PRAÇA - RUA OSCAR DE BARROS - CIDADE ADEMAR</t>
  </si>
  <si>
    <t>56.10.15.451.3022.1.861.44903900.00</t>
  </si>
  <si>
    <t>1862 - REFORMA DE QUADRA - RUA BRIGADEIRO ELÓI - CIDADE ADEMAR</t>
  </si>
  <si>
    <t>56.10.15.451.3022.1.862.44903900.00</t>
  </si>
  <si>
    <t>1863 - CÂMERAS DE MONITORAMENTO - RUA MARIETA XAVIER - PENHA</t>
  </si>
  <si>
    <t>61.10.15.451.3022.1.863.44903900.00</t>
  </si>
  <si>
    <t>1864 - CÂMERAS DE MONITORAMENTO - PRAÇA AYRTON SENNA - CAMPO LIMPO</t>
  </si>
  <si>
    <t>57.10.15.451.3022.1.864.44903900.00</t>
  </si>
  <si>
    <t>1865 - CÂMERAS DE MONITORAMENTO - RUA CHICO NUNES - SANTO AMARO</t>
  </si>
  <si>
    <t>54.10.15.451.3022.1.865.44903900.00</t>
  </si>
  <si>
    <t>1866 - IMPLANTAÇÃO DE EQUIP. GINÁSTICA - RUA JOAQUIM PEDRO DE ANDRADE - PARELHEIROS</t>
  </si>
  <si>
    <t>60.10.15.451.3022.1.866.44903900.00</t>
  </si>
  <si>
    <t>1867 - REVITALIZAÇÃO DE PARQUE - RUA FREDERICO ALBUQUERQUE - PARQUE NABUCO - JABAQUARA</t>
  </si>
  <si>
    <t>55.10.15.451.3022.1.867.44903900.00</t>
  </si>
  <si>
    <t>1868 - REFORMA DE PONTE - RUA SEBASTIÃO MUNIZ DE SOUZA - M'BOI MIRIM</t>
  </si>
  <si>
    <t>58.10.15.451.3022.1.868.44903900.00</t>
  </si>
  <si>
    <t>1869 - INSTALAÇÃO DE CORRIMÃO - RUA SEBASTIÃO MUNIZ DE SOUZA - M'BOI 'MIRIM</t>
  </si>
  <si>
    <t>58.10.15.451.3022.1.869.44903900.00</t>
  </si>
  <si>
    <t>1870 - INSTALAÇÃO DE CORRIMÃO - RUA LUAR DO SERTÃO - MBOI MIRIM</t>
  </si>
  <si>
    <t>58.10.15.451.3022.1.870.44903900.00</t>
  </si>
  <si>
    <t>1871 - MURO DE ARRIMO - RUA SEBASTIÃO MUNIZ DE SOUZA - M'BOI MIRIM</t>
  </si>
  <si>
    <t>58.10.15.451.3022.1.871.44903900.00</t>
  </si>
  <si>
    <t>1872 - CONSTRUÇÃO DE ESCADARIA - RUA ALCÍDIO DE SOUZA - MBOI MIRIM</t>
  </si>
  <si>
    <t>58.10.15.451.3022.1.872.44903900.00</t>
  </si>
  <si>
    <t>1873 - CONSTRUÇÃO DE PASSARELA - AVENIDA GUIDO CALOI - M'BOI MIRIM</t>
  </si>
  <si>
    <t>58.10.15.451.3022.1.873.44903900.00</t>
  </si>
  <si>
    <t>1903 - REFORMA E ADEQUAÇÃO NA SEDE SOCIAL NA RUA DA ÁRVORE - JARDIM MARIA RITA</t>
  </si>
  <si>
    <t>59.10.15.451.3022.1.903.44903900.00</t>
  </si>
  <si>
    <t>1904 - REFORMA E ADEQUAÇÃO DA QUADRA DE ESPORTES NO LARGO DO JARDIM ICARAÍ - CAPELA DO SOCORRO</t>
  </si>
  <si>
    <t>59.10.15.451.3022.1.904.44903900.00</t>
  </si>
  <si>
    <t>2034 - MELHORIA DE BAIRROS NO JARDIM HELENA, VILA ITAIM, VILA SEABRA, VILA AIMORÉ E CHÁCARA 03 MENINAS</t>
  </si>
  <si>
    <t>63.10.15.451.3022.2.034.44903900.00</t>
  </si>
  <si>
    <t>2037 - MELHORIA DE BAIRRO PARA SUBPREFEITURA DE GUAIANAZES</t>
  </si>
  <si>
    <t>68.10.15.451.3022.2.037.44903900.00</t>
  </si>
  <si>
    <t>2039 - MANUTENÇÃO DO PARQUE DO CARMO EM ITAQUERA</t>
  </si>
  <si>
    <t>67.10.15.451.3022.2.039.44903900.00</t>
  </si>
  <si>
    <t>2040 - MANUTENÇÃO DO PARQUE RIO VERDE E JACU EM ITAQUERA</t>
  </si>
  <si>
    <t>67.10.15.451.3022.2.040.44903900.00</t>
  </si>
  <si>
    <t>2572 - DIFUSÃO, FOMENTO  E PESQUISAS APLICADAS PARA A GESTÃO PARTICIPATIVA E DESENVOLVIMENTO URBANO</t>
  </si>
  <si>
    <t>37.10.15.451.3022.2.572.33503900.00</t>
  </si>
  <si>
    <t>37.10.15.451.3022.2.572.33903900.00</t>
  </si>
  <si>
    <t>37.10.15.451.3022.2.572.33913900.00</t>
  </si>
  <si>
    <t>37.10.15.451.3022.2.572.44905200.00</t>
  </si>
  <si>
    <t>2573 - APOIO E SUPORTE TÉCNICO PARA O DESENVOLVIMENTO DE ESTUDOS E PROJETOS URBANOS</t>
  </si>
  <si>
    <t>37.10.15.451.3022.2.573.33913900.00</t>
  </si>
  <si>
    <t>2999 - MANUTENÇÃO DE PRÉDIOS ADMINISTRATIVOS</t>
  </si>
  <si>
    <t>41.10.15.451.3024.2.999.33903900.00</t>
  </si>
  <si>
    <t>42.10.15.451.3024.2.999.33903000.00</t>
  </si>
  <si>
    <t>42.10.15.451.3024.2.999.33903900.00</t>
  </si>
  <si>
    <t>43.10.15.451.3024.2.999.33903900.00</t>
  </si>
  <si>
    <t>44.10.15.451.3024.2.999.33903900.00</t>
  </si>
  <si>
    <t>45.10.15.451.3024.2.999.33903000.00</t>
  </si>
  <si>
    <t>45.10.15.451.3024.2.999.33903900.00</t>
  </si>
  <si>
    <t>46.10.15.451.3024.2.999.33903900.00</t>
  </si>
  <si>
    <t>47.10.15.451.3024.2.999.33903900.00</t>
  </si>
  <si>
    <t>48.10.15.451.3024.2.999.33903900.00</t>
  </si>
  <si>
    <t>49.10.15.451.3024.2.999.33903000.00</t>
  </si>
  <si>
    <t>49.10.15.451.3024.2.999.33903900.00</t>
  </si>
  <si>
    <t>50.10.15.451.3024.2.999.33903900.00</t>
  </si>
  <si>
    <t>51.10.15.451.3024.2.999.33903900.00</t>
  </si>
  <si>
    <t>52.10.15.451.3024.2.999.33903000.00</t>
  </si>
  <si>
    <t>52.10.15.451.3024.2.999.33903900.00</t>
  </si>
  <si>
    <t>53.10.15.451.3024.2.999.33903900.00</t>
  </si>
  <si>
    <t>54.10.15.451.3024.2.999.33903900.00</t>
  </si>
  <si>
    <t>55.10.15.451.3024.2.999.33903900.00</t>
  </si>
  <si>
    <t>56.10.15.451.3024.2.999.33903900.00</t>
  </si>
  <si>
    <t>57.10.15.451.3024.2.999.33903900.00</t>
  </si>
  <si>
    <t>58.10.15.451.3024.2.999.33903000.00</t>
  </si>
  <si>
    <t>58.10.15.451.3024.2.999.33903900.00</t>
  </si>
  <si>
    <t>59.10.15.451.3024.2.999.33903900.00</t>
  </si>
  <si>
    <t>60.10.15.451.3024.2.999.33903900.00</t>
  </si>
  <si>
    <t>61.10.15.451.3024.2.999.33903900.00</t>
  </si>
  <si>
    <t>62.10.15.451.3024.2.999.33903900.00</t>
  </si>
  <si>
    <t>63.10.15.451.3024.2.999.33903900.00</t>
  </si>
  <si>
    <t>64.10.15.451.3024.2.999.33903900.00</t>
  </si>
  <si>
    <t>65.10.15.451.3024.2.999.33903900.00</t>
  </si>
  <si>
    <t>66.10.15.451.3024.2.999.33903900.00</t>
  </si>
  <si>
    <t>67.10.15.451.3024.2.999.33903900.00</t>
  </si>
  <si>
    <t>68.10.15.451.3024.2.999.33903900.00</t>
  </si>
  <si>
    <t>69.10.15.451.3024.2.999.33903900.00</t>
  </si>
  <si>
    <t>70.10.15.451.3024.2.999.33903900.00</t>
  </si>
  <si>
    <t>71.10.15.451.3024.2.999.33903900.00</t>
  </si>
  <si>
    <t>72.10.15.451.3024.2.999.33903900.00</t>
  </si>
  <si>
    <t>3000 - AQUISIÇÃO E CONSTRUÇÃO DE PRÉDIOS ADMINISTRATIVOS</t>
  </si>
  <si>
    <t>42.10.15.451.3011.3.000.44903900.00</t>
  </si>
  <si>
    <t>46.10.15.451.3011.3.000.44903900.00</t>
  </si>
  <si>
    <t>49.10.15.451.3011.3.000.44903900.00</t>
  </si>
  <si>
    <t>51.10.15.451.3011.3.000.44903900.00</t>
  </si>
  <si>
    <t>51.10.15.451.3011.3.000.44905100.00</t>
  </si>
  <si>
    <t>52.10.15.451.3011.3.000.44903900.00</t>
  </si>
  <si>
    <t>53.10.15.451.3011.3.000.44903900.00</t>
  </si>
  <si>
    <t>55.10.15.451.3011.3.000.44903900.00</t>
  </si>
  <si>
    <t>58.10.15.451.3011.3.000.44905100.00</t>
  </si>
  <si>
    <t>66.10.15.451.3011.3.000.44903900.00</t>
  </si>
  <si>
    <t>68.10.15.451.3011.3.000.44903900.00</t>
  </si>
  <si>
    <t>70.10.15.451.3011.3.000.44903900.00</t>
  </si>
  <si>
    <t>71.10.15.451.3011.3.000.44903900.00</t>
  </si>
  <si>
    <t>72.10.15.451.3011.3.000.44905100.00</t>
  </si>
  <si>
    <t>41.10.15.451.3011.3.002.44903900.00</t>
  </si>
  <si>
    <t>42.10.15.451.3011.3.002.44903900.00</t>
  </si>
  <si>
    <t>42.10.15.451.3011.3.002.44905100.00</t>
  </si>
  <si>
    <t>43.10.15.451.3011.3.002.44903900.00</t>
  </si>
  <si>
    <t>44.10.15.451.3011.3.002.44903900.00</t>
  </si>
  <si>
    <t>45.10.15.451.3011.3.002.44903900.00</t>
  </si>
  <si>
    <t>46.10.15.451.3011.3.002.44903900.00</t>
  </si>
  <si>
    <t>47.10.15.451.3011.3.002.44905100.00</t>
  </si>
  <si>
    <t>48.10.15.451.3011.3.002.44903900.00</t>
  </si>
  <si>
    <t>49.10.15.451.3011.3.002.44903900.00</t>
  </si>
  <si>
    <t>50.10.15.451.3011.3.002.44903900.00</t>
  </si>
  <si>
    <t>51.10.15.451.3011.3.002.44903900.00</t>
  </si>
  <si>
    <t>52.10.15.451.3011.3.002.44903900.00</t>
  </si>
  <si>
    <t>53.10.15.451.3011.3.002.44903900.00</t>
  </si>
  <si>
    <t>54.10.15.451.3011.3.002.44903900.00</t>
  </si>
  <si>
    <t>55.10.15.451.3011.3.002.44903900.00</t>
  </si>
  <si>
    <t>57.10.15.451.3011.3.002.44903900.00</t>
  </si>
  <si>
    <t>58.10.15.451.3011.3.002.44905100.00</t>
  </si>
  <si>
    <t>59.10.15.451.3011.3.002.44903900.00</t>
  </si>
  <si>
    <t>60.10.15.451.3011.3.002.44903900.00</t>
  </si>
  <si>
    <t>61.10.15.451.3011.3.002.44905100.00</t>
  </si>
  <si>
    <t>62.10.15.451.3011.3.002.44903900.00</t>
  </si>
  <si>
    <t>63.10.15.451.3011.3.002.44903900.00</t>
  </si>
  <si>
    <t>65.10.15.451.3011.3.002.44903900.00</t>
  </si>
  <si>
    <t>66.10.15.451.3011.3.002.44903900.00</t>
  </si>
  <si>
    <t>68.10.15.451.3011.3.002.44903900.00</t>
  </si>
  <si>
    <t>69.10.15.451.3011.3.002.44903900.00</t>
  </si>
  <si>
    <t>70.10.15.451.3011.3.002.44903900.00</t>
  </si>
  <si>
    <t>71.10.15.451.3011.3.002.44903900.00</t>
  </si>
  <si>
    <t>72.10.15.451.3011.3.002.44905100.00</t>
  </si>
  <si>
    <t>3350 - REFORMA E REQUALIFICAÇÃO DE ÁREAS PÚBLICAS</t>
  </si>
  <si>
    <t>37.20.15.451.3022.3.350.44903900.08</t>
  </si>
  <si>
    <t>37.30.15.451.3022.3.350.44903900.08</t>
  </si>
  <si>
    <t>37.40.15.451.3022.3.350.44905100.08</t>
  </si>
  <si>
    <t>37.50.15.451.3022.3.350.44903900.08</t>
  </si>
  <si>
    <t>37.50.15.451.3022.3.350.44905100.08</t>
  </si>
  <si>
    <t>37.50.15.451.3022.3.350.44906100.08</t>
  </si>
  <si>
    <t>98.37.15.451.3022.3.350.44903900.08</t>
  </si>
  <si>
    <t>98.37.15.451.3022.3.350.44905100.08</t>
  </si>
  <si>
    <t>98.37.15.451.3022.3.350.44906100.08</t>
  </si>
  <si>
    <t>98.37.15.451.3022.3.350.44913900.08</t>
  </si>
  <si>
    <t>3380 - CONSTRUÇÃO DE PONTES, VIADUTOS E ALÇAS</t>
  </si>
  <si>
    <t>07.10.15.451.3009.3.380.44903900.10</t>
  </si>
  <si>
    <t>07.10.15.451.3009.3.380.44905100.10</t>
  </si>
  <si>
    <t>37.20.15.451.3009.3.380.44903900.08</t>
  </si>
  <si>
    <t>37.20.15.451.3009.3.380.44905100.08</t>
  </si>
  <si>
    <t>37.20.15.451.3009.3.380.44906100.08</t>
  </si>
  <si>
    <t>3662 - APOIO E SUPORTE TÉCNICO PARA O DESENVOLVIMENTO DE AÇÕES PERTINENTES À FISCALIZAÇÃO E ESCRITURAÇÃO DE CERTIFICADOS DE POTENCIAL ADICIONAL DE CONSTRUÇÃO - CEPACS</t>
  </si>
  <si>
    <t>37.20.15.451.3022.3.662.44903900.08</t>
  </si>
  <si>
    <t>37.20.15.451.3022.3.662.44913900.08</t>
  </si>
  <si>
    <t>37.30.15.451.3022.3.662.44903900.08</t>
  </si>
  <si>
    <t>37.30.15.451.3022.3.662.44913900.08</t>
  </si>
  <si>
    <t>37.50.15.451.3022.3.662.44903900.08</t>
  </si>
  <si>
    <t>37.50.15.451.3022.3.662.44913900.08</t>
  </si>
  <si>
    <t>5085 - INTERVENÇÕES EM PRÓPRIOS MUNICIPAIS</t>
  </si>
  <si>
    <t>22.10.15.451.3022.5.085.33903500.00</t>
  </si>
  <si>
    <t>22.10.15.451.3022.5.085.44903500.00</t>
  </si>
  <si>
    <t>22.10.15.451.3022.5.085.44903900.00</t>
  </si>
  <si>
    <t>22.10.15.451.3022.5.085.44905100.00</t>
  </si>
  <si>
    <t>5086 - INTERVENÇÕES NO MOBILIÁRIO URBANO</t>
  </si>
  <si>
    <t>22.10.15.451.3022.5.086.44903900.00</t>
  </si>
  <si>
    <t>22.10.15.451.3022.5.086.44905100.00</t>
  </si>
  <si>
    <t>5100 - INTERVENÇÕES NO SISTEMA VIÁRIO</t>
  </si>
  <si>
    <t>07.10.15.451.3009.5.100.44903900.10</t>
  </si>
  <si>
    <t>07.10.15.451.3009.5.100.44905100.10</t>
  </si>
  <si>
    <t>22.10.15.451.3009.5.100.44903900.00</t>
  </si>
  <si>
    <t>22.10.15.451.3009.5.100.44905100.00</t>
  </si>
  <si>
    <t>22.10.15.451.3009.5.100.44905100.02</t>
  </si>
  <si>
    <t>22.10.15.451.3009.5.100.44905100.10</t>
  </si>
  <si>
    <t>22.10.15.451.3009.5.100.44909300.00</t>
  </si>
  <si>
    <t>37.20.15.451.3009.5.100.44903600.08</t>
  </si>
  <si>
    <t>37.20.15.451.3009.5.100.44903900.08</t>
  </si>
  <si>
    <t>37.20.15.451.3009.5.100.44904700.08</t>
  </si>
  <si>
    <t>37.20.15.451.3009.5.100.44905100.08</t>
  </si>
  <si>
    <t>37.20.15.451.3009.5.100.44906100.08</t>
  </si>
  <si>
    <t>37.30.15.451.3009.5.100.44903600.08</t>
  </si>
  <si>
    <t>37.30.15.451.3009.5.100.44903900.08</t>
  </si>
  <si>
    <t>37.30.15.451.3009.5.100.44904700.08</t>
  </si>
  <si>
    <t>37.30.15.451.3009.5.100.44905100.08</t>
  </si>
  <si>
    <t>37.30.15.451.3009.5.100.44906100.08</t>
  </si>
  <si>
    <t>37.40.15.451.3009.5.100.44905100.08</t>
  </si>
  <si>
    <t>37.50.15.451.3009.5.100.44903900.08</t>
  </si>
  <si>
    <t>37.50.15.451.3009.5.100.44905100.08</t>
  </si>
  <si>
    <t>37.50.15.451.3009.5.100.44906100.08</t>
  </si>
  <si>
    <t>87.10.15.451.3009.5.100.44903900.08</t>
  </si>
  <si>
    <t>87.10.15.451.3009.5.100.44905100.08</t>
  </si>
  <si>
    <t>98.20.15.451.3009.5.100.44905100.08</t>
  </si>
  <si>
    <t>98.22.15.451.3009.5.100.44903900.08</t>
  </si>
  <si>
    <t>98.22.15.451.3009.5.100.44905100.08</t>
  </si>
  <si>
    <t>98.22.15.451.3009.5.100.44906100.08</t>
  </si>
  <si>
    <t>98.22.15.451.3009.5.100.44914700.08</t>
  </si>
  <si>
    <t>5160 - IMPLANTAÇÃO, AMPLIAÇÃO E REQUALIFICAÇÃO DA REDE DE ILUMINAÇÃO PÚBLICA</t>
  </si>
  <si>
    <t>99.10.15.451.3022.5.160.44903000.08</t>
  </si>
  <si>
    <t>FUNDIP</t>
  </si>
  <si>
    <t>99.10.15.451.3022.5.160.44903900.08</t>
  </si>
  <si>
    <t>99.10.15.451.3022.5.160.44905100.08</t>
  </si>
  <si>
    <t>5187 - RECUPERAÇÃO E REFORÇO DE OBRAS DE ARTE ESPECIAIS - OAE</t>
  </si>
  <si>
    <t>07.10.15.451.3009.5.187.44903900.10</t>
  </si>
  <si>
    <t>07.10.15.451.3009.5.187.44905100.10</t>
  </si>
  <si>
    <t>22.10.15.451.3009.5.187.44905100.00</t>
  </si>
  <si>
    <t>87.10.15.451.3009.5.187.44903900.08</t>
  </si>
  <si>
    <t>87.10.15.451.3009.5.187.44905100.08</t>
  </si>
  <si>
    <t>98.22.15.451.3009.5.187.44903900.08</t>
  </si>
  <si>
    <t>98.22.15.451.3009.5.187.44905100.08</t>
  </si>
  <si>
    <t>5287 - INSPEÇÃO DE OBRAS DE ARTES ESPECIAIS - OAE</t>
  </si>
  <si>
    <t>07.10.15.451.3009.5.287.44905100.10</t>
  </si>
  <si>
    <t>22.10.15.451.3009.5.287.44903900.00</t>
  </si>
  <si>
    <t>87.10.15.451.3009.5.287.44903900.08</t>
  </si>
  <si>
    <t>98.22.15.451.3009.5.287.44903900.08</t>
  </si>
  <si>
    <t>07.10.15.451.3022.5.409.44905100.08</t>
  </si>
  <si>
    <t>5500 - ÁREA DE INTERVENÇÃO URBANA - AIU VILA ANDRADE</t>
  </si>
  <si>
    <t>98.37.15.451.3022.5.500.44903900.08</t>
  </si>
  <si>
    <t>5512 - ÁREA DE INTERVENÇÃO URBANA - AIU JURUBATUBA</t>
  </si>
  <si>
    <t>98.37.15.451.3022.5.512.44903900.08</t>
  </si>
  <si>
    <t>5523 - ÁREA DE INTERVENÇÃO URBANA - AIU INTERLAGOS</t>
  </si>
  <si>
    <t>98.37.15.451.3022.5.523.44903900.08</t>
  </si>
  <si>
    <t>9133 - AUMENTO DE CAPITAL DA SÃO PAULO URBANISMO - SP URBANISMO</t>
  </si>
  <si>
    <t>37.10.15.451.3022.9.133.45906500.00</t>
  </si>
  <si>
    <t>452 - SERVIÇOS URBANOS</t>
  </si>
  <si>
    <t>1001 - COLOCAÇÃO DE GUIAS E SARJETAS NA RUA ALESSANDRO BURI - PARELHEIROS</t>
  </si>
  <si>
    <t>60.10.15.452.3022.1.001.44903900.00</t>
  </si>
  <si>
    <t>3005 - Promoção da Sustentabilidade Ambiental 3005 - Promoção da Sustentabilidade Ambiental</t>
  </si>
  <si>
    <t>1107 - IMPLANTAÇÃO DO ECOPONTO - BRASILÂNDIA</t>
  </si>
  <si>
    <t>81.10.15.452.3005.1.107.44903900.00</t>
  </si>
  <si>
    <t>1137 - PAVIMENTAÇÃO E RECAPEAMENTO DE VIAS</t>
  </si>
  <si>
    <t>07.10.15.452.3022.1.137.44903900.08</t>
  </si>
  <si>
    <t>07.10.15.452.3022.1.137.44903900.10</t>
  </si>
  <si>
    <t>07.10.15.452.3022.1.137.44905100.08</t>
  </si>
  <si>
    <t>12.10.15.452.3022.1.137.44903500.00</t>
  </si>
  <si>
    <t>12.10.15.452.3022.1.137.44903900.00</t>
  </si>
  <si>
    <t>12.10.15.452.3022.1.137.44903900.01</t>
  </si>
  <si>
    <t>12.10.15.452.3022.1.137.44903900.10</t>
  </si>
  <si>
    <t>12.10.15.452.3022.1.137.44905100.00</t>
  </si>
  <si>
    <t>12.10.15.452.3022.1.137.44905100.01</t>
  </si>
  <si>
    <t>12.10.15.452.3022.1.137.44905100.02</t>
  </si>
  <si>
    <t>12.10.15.452.3022.1.137.44909200.00</t>
  </si>
  <si>
    <t>20.10.15.452.3022.1.137.44905100.00</t>
  </si>
  <si>
    <t>87.10.15.452.3022.1.137.44905100.08</t>
  </si>
  <si>
    <t>98.12.15.452.3022.1.137.44903900.08</t>
  </si>
  <si>
    <t>07.10.15.452.3006.1.169.44903900.08</t>
  </si>
  <si>
    <t>07.10.15.452.3006.1.169.44905100.08</t>
  </si>
  <si>
    <t>12.10.15.452.3006.1.169.44903900.00</t>
  </si>
  <si>
    <t>12.10.15.452.3006.1.169.44903900.02</t>
  </si>
  <si>
    <t>12.10.15.452.3006.1.169.44905100.01</t>
  </si>
  <si>
    <t>12.10.15.452.3006.1.169.44909300.02</t>
  </si>
  <si>
    <t>37.40.15.452.3006.1.169.44903900.08</t>
  </si>
  <si>
    <t>37.40.15.452.3006.1.169.44905100.08</t>
  </si>
  <si>
    <t>41.10.15.452.3006.1.169.44905100.00</t>
  </si>
  <si>
    <t>42.10.15.452.3006.1.169.44905100.00</t>
  </si>
  <si>
    <t>43.10.15.452.3006.1.169.44905100.00</t>
  </si>
  <si>
    <t>44.10.15.452.3006.1.169.44903900.00</t>
  </si>
  <si>
    <t>45.10.15.452.3006.1.169.44903900.00</t>
  </si>
  <si>
    <t>46.10.15.452.3006.1.169.44903900.00</t>
  </si>
  <si>
    <t>47.10.15.452.3006.1.169.44905100.00</t>
  </si>
  <si>
    <t>48.10.15.452.3006.1.169.44903900.00</t>
  </si>
  <si>
    <t>49.10.15.452.3006.1.169.44903900.00</t>
  </si>
  <si>
    <t>50.10.15.452.3006.1.169.44903900.00</t>
  </si>
  <si>
    <t>51.10.15.452.3006.1.169.44903900.00</t>
  </si>
  <si>
    <t>52.10.15.452.3006.1.169.44905100.00</t>
  </si>
  <si>
    <t>53.10.15.452.3006.1.169.44903900.00</t>
  </si>
  <si>
    <t>53.10.15.452.3006.1.169.44905100.00</t>
  </si>
  <si>
    <t>54.10.15.452.3006.1.169.44905100.00</t>
  </si>
  <si>
    <t>55.10.15.452.3006.1.169.44903900.00</t>
  </si>
  <si>
    <t>56.10.15.452.3006.1.169.44903900.00</t>
  </si>
  <si>
    <t>57.10.15.452.3006.1.169.44905100.00</t>
  </si>
  <si>
    <t>58.10.15.452.3006.1.169.44905100.00</t>
  </si>
  <si>
    <t>59.10.15.452.3006.1.169.44905100.00</t>
  </si>
  <si>
    <t>60.10.15.452.3006.1.169.44905100.00</t>
  </si>
  <si>
    <t>61.10.15.452.3006.1.169.44903900.00</t>
  </si>
  <si>
    <t>62.10.15.452.3006.1.169.44905100.00</t>
  </si>
  <si>
    <t>63.10.15.452.3006.1.169.44905100.00</t>
  </si>
  <si>
    <t>64.10.15.452.3006.1.169.44903900.00</t>
  </si>
  <si>
    <t>65.10.15.452.3006.1.169.44903900.00</t>
  </si>
  <si>
    <t>66.10.15.452.3006.1.169.44905100.00</t>
  </si>
  <si>
    <t>67.10.15.452.3006.1.169.44903900.00</t>
  </si>
  <si>
    <t>68.10.15.452.3006.1.169.44905100.00</t>
  </si>
  <si>
    <t>69.10.15.452.3006.1.169.44903900.00</t>
  </si>
  <si>
    <t>70.10.15.452.3006.1.169.44903900.00</t>
  </si>
  <si>
    <t>71.10.15.452.3006.1.169.44903900.00</t>
  </si>
  <si>
    <t>72.10.15.452.3006.1.169.44903900.00</t>
  </si>
  <si>
    <t>72.10.15.452.3006.1.169.44905100.00</t>
  </si>
  <si>
    <t>87.10.15.452.3006.1.169.44905100.08</t>
  </si>
  <si>
    <t>98.12.15.452.3006.1.169.44903900.08</t>
  </si>
  <si>
    <t>98.12.15.452.3006.1.169.44905100.08</t>
  </si>
  <si>
    <t>1418 - REBAIXAMENTO DE GUIA - RUA MATILDE DIEZ - CIDADE ADEMAR</t>
  </si>
  <si>
    <t>56.10.15.452.3022.1.418.44905100.00</t>
  </si>
  <si>
    <t>1419 - REFORMA DE GUIAS/CALÇAMENTO - RUA OLIMPIO JOSÉ BORGES - CIDADE ADEMAR</t>
  </si>
  <si>
    <t>56.10.15.452.3022.1.419.44905100.00</t>
  </si>
  <si>
    <t>1420 - REBAIXAMENTO DE GUIA - RUA DORNAS FILHO - JABAQUARA</t>
  </si>
  <si>
    <t>55.10.15.452.3022.1.420.44905100.00</t>
  </si>
  <si>
    <t>1421 - REBAIXAMENTO DE GUIA - RUA CIRIDIÃO DURVAL - JABAQUARA</t>
  </si>
  <si>
    <t>55.10.15.452.3022.1.421.44905100.00</t>
  </si>
  <si>
    <t>1422 - REFORMA DE GUIAS/CALÇAMENTO - ESTRADA DAS LAGRÍMAS - IPIRANGA</t>
  </si>
  <si>
    <t>53.10.15.452.3022.1.422.44905100.00</t>
  </si>
  <si>
    <t>1423 - REFORMA DE GUIAS/CALÇAMENTO - RUA CHICO NUNES - CAMPO LIMPO</t>
  </si>
  <si>
    <t>57.10.15.452.3022.1.423.44905100.00</t>
  </si>
  <si>
    <t>1424 - REFORMA DE GUIAS/CALÇAMENTO - RUA CAUÍPE - CAMPO LIMPO</t>
  </si>
  <si>
    <t>57.10.15.452.3022.1.424.44905100.00</t>
  </si>
  <si>
    <t>1435 - E1889 - OBRAS DE REQUALIFICAÇÃO COM ADEQUAÇÃO DE GUIAS, SARJETAS, SARJETÕES E RECAPEAMENTO DA RUA JOÃO ROBALO, JARDIM SÃO BENTO</t>
  </si>
  <si>
    <t>12.10.15.452.3022.1.435.44905100.00</t>
  </si>
  <si>
    <t>1706 - IMPLANTAÇÃO E CONSTRUÇÃO DE ECOPONTOS</t>
  </si>
  <si>
    <t>07.10.15.452.3005.1.706.44905100.10</t>
  </si>
  <si>
    <t>81.10.15.452.3005.1.706.44903900.00</t>
  </si>
  <si>
    <t>81.10.15.452.3005.1.706.44905100.00</t>
  </si>
  <si>
    <t>81.10.15.452.3005.1.706.44905200.00</t>
  </si>
  <si>
    <t>98.12.15.452.3005.1.706.44905100.08</t>
  </si>
  <si>
    <t>1707 - AMPLIAÇÃO, REFORMA E REQUALIFICAÇÃO DE ECOPONTOS</t>
  </si>
  <si>
    <t>81.10.15.452.3005.1.707.44905100.00</t>
  </si>
  <si>
    <t>1708 - IMPLANTAÇÃO DE PÁTIOS DE COMPOSTAGEM</t>
  </si>
  <si>
    <t>81.10.15.452.3005.1.708.44905100.00</t>
  </si>
  <si>
    <t>1883 - PAVIMENTAÇÃO DA ESTRADA SANTA ADÉLIA AVELINO</t>
  </si>
  <si>
    <t>07.10.15.452.3022.1.883.44905100.08</t>
  </si>
  <si>
    <t>1884 - CONSTRUÇÃO DA SEDE DA SUBPREFEITURA DE SÃO MATEUS NA ÁREA LOCALIZADA AV. RAGUEB CHOHFI, ALTURA DO N 800</t>
  </si>
  <si>
    <t>07.10.15.452.3022.1.884.44903900.08</t>
  </si>
  <si>
    <t>1886 - READEQUAÇÃO DA CALÇADA NO ENTORNO DO HOSPITAL FLAVIO GIANOTTI PARA ACESSIBILIDADE DOS PACIENTES</t>
  </si>
  <si>
    <t>07.10.15.452.3006.1.886.44903900.08</t>
  </si>
  <si>
    <t>1901 - PAVIMENTAÇÃO, GUIAS, SARJETAS NA RUA MAESTRO LUIS ROBERTO BORGES - JARDIM SHANGRILÁ</t>
  </si>
  <si>
    <t>59.10.15.452.3022.1.901.44903900.00</t>
  </si>
  <si>
    <t>1902 - PAVIMENTAÇÃO, GUIAS, SARJETAS NA RUA SANTO ANDRÉ, JARDIM GAIVOTAS</t>
  </si>
  <si>
    <t>59.10.15.452.3022.1.902.44903900.00</t>
  </si>
  <si>
    <t>2339 - MANUTENÇÃO E OPERAÇÃO NO SERVIÇO DE GUIAS E SARJETAS (VIAS E LOGRADOUROS)</t>
  </si>
  <si>
    <t>12.10.15.452.3022.2.339.33903000.00</t>
  </si>
  <si>
    <t>12.10.15.452.3022.2.339.33903900.00</t>
  </si>
  <si>
    <t>12.10.15.452.3022.2.339.33909200.00</t>
  </si>
  <si>
    <t>41.10.15.452.3022.2.339.33903000.00</t>
  </si>
  <si>
    <t>41.10.15.452.3022.2.339.33903900.00</t>
  </si>
  <si>
    <t>42.10.15.452.3022.2.339.33903000.00</t>
  </si>
  <si>
    <t>42.10.15.452.3022.2.339.33903900.00</t>
  </si>
  <si>
    <t>43.10.15.452.3022.2.339.33903000.00</t>
  </si>
  <si>
    <t>43.10.15.452.3022.2.339.33903900.00</t>
  </si>
  <si>
    <t>44.10.15.452.3022.2.339.33903000.00</t>
  </si>
  <si>
    <t>44.10.15.452.3022.2.339.33903900.00</t>
  </si>
  <si>
    <t>45.10.15.452.3022.2.339.33903000.00</t>
  </si>
  <si>
    <t>45.10.15.452.3022.2.339.33903900.00</t>
  </si>
  <si>
    <t>46.10.15.452.3022.2.339.33903000.00</t>
  </si>
  <si>
    <t>46.10.15.452.3022.2.339.33903900.00</t>
  </si>
  <si>
    <t>46.10.15.452.3022.2.339.33909200.00</t>
  </si>
  <si>
    <t>47.10.15.452.3022.2.339.33903000.00</t>
  </si>
  <si>
    <t>47.10.15.452.3022.2.339.33903900.00</t>
  </si>
  <si>
    <t>48.10.15.452.3022.2.339.33903000.00</t>
  </si>
  <si>
    <t>48.10.15.452.3022.2.339.33903900.00</t>
  </si>
  <si>
    <t>49.10.15.452.3022.2.339.33903000.00</t>
  </si>
  <si>
    <t>49.10.15.452.3022.2.339.33903900.00</t>
  </si>
  <si>
    <t>50.10.15.452.3022.2.339.33903000.00</t>
  </si>
  <si>
    <t>50.10.15.452.3022.2.339.33903900.00</t>
  </si>
  <si>
    <t>51.10.15.452.3022.2.339.33903000.00</t>
  </si>
  <si>
    <t>51.10.15.452.3022.2.339.33903900.00</t>
  </si>
  <si>
    <t>52.10.15.452.3022.2.339.33903000.00</t>
  </si>
  <si>
    <t>52.10.15.452.3022.2.339.33903900.00</t>
  </si>
  <si>
    <t>53.10.15.452.3022.2.339.33903000.00</t>
  </si>
  <si>
    <t>53.10.15.452.3022.2.339.33903900.00</t>
  </si>
  <si>
    <t>54.10.15.452.3022.2.339.33903000.00</t>
  </si>
  <si>
    <t>54.10.15.452.3022.2.339.33903900.00</t>
  </si>
  <si>
    <t>55.10.15.452.3022.2.339.33903000.00</t>
  </si>
  <si>
    <t>55.10.15.452.3022.2.339.33903900.00</t>
  </si>
  <si>
    <t>56.10.15.452.3022.2.339.33903000.00</t>
  </si>
  <si>
    <t>56.10.15.452.3022.2.339.33903900.00</t>
  </si>
  <si>
    <t>57.10.15.452.3022.2.339.33903000.00</t>
  </si>
  <si>
    <t>57.10.15.452.3022.2.339.33903900.00</t>
  </si>
  <si>
    <t>58.10.15.452.3022.2.339.33903000.00</t>
  </si>
  <si>
    <t>58.10.15.452.3022.2.339.33903900.00</t>
  </si>
  <si>
    <t>59.10.15.452.3022.2.339.33903000.00</t>
  </si>
  <si>
    <t>59.10.15.452.3022.2.339.33903900.00</t>
  </si>
  <si>
    <t>60.10.15.452.3022.2.339.33903000.00</t>
  </si>
  <si>
    <t>60.10.15.452.3022.2.339.33903900.00</t>
  </si>
  <si>
    <t>61.10.15.452.3022.2.339.33903000.00</t>
  </si>
  <si>
    <t>61.10.15.452.3022.2.339.33903900.00</t>
  </si>
  <si>
    <t>62.10.15.452.3022.2.339.33903000.00</t>
  </si>
  <si>
    <t>62.10.15.452.3022.2.339.33903900.00</t>
  </si>
  <si>
    <t>63.10.15.452.3022.2.339.33903000.00</t>
  </si>
  <si>
    <t>63.10.15.452.3022.2.339.33903900.00</t>
  </si>
  <si>
    <t>64.10.15.452.3022.2.339.33903000.00</t>
  </si>
  <si>
    <t>64.10.15.452.3022.2.339.33903900.00</t>
  </si>
  <si>
    <t>65.10.15.452.3022.2.339.33903000.00</t>
  </si>
  <si>
    <t>65.10.15.452.3022.2.339.33903900.00</t>
  </si>
  <si>
    <t>66.10.15.452.3022.2.339.33903000.00</t>
  </si>
  <si>
    <t>66.10.15.452.3022.2.339.33903900.00</t>
  </si>
  <si>
    <t>67.10.15.452.3022.2.339.33903000.00</t>
  </si>
  <si>
    <t>67.10.15.452.3022.2.339.33903900.00</t>
  </si>
  <si>
    <t>67.10.15.452.3022.2.339.33909200.00</t>
  </si>
  <si>
    <t>68.10.15.452.3022.2.339.33903900.00</t>
  </si>
  <si>
    <t>69.10.15.452.3022.2.339.33903000.00</t>
  </si>
  <si>
    <t>69.10.15.452.3022.2.339.33903900.00</t>
  </si>
  <si>
    <t>70.10.15.452.3022.2.339.33903000.00</t>
  </si>
  <si>
    <t>70.10.15.452.3022.2.339.33903900.00</t>
  </si>
  <si>
    <t>71.10.15.452.3022.2.339.33903000.00</t>
  </si>
  <si>
    <t>71.10.15.452.3022.2.339.33903900.00</t>
  </si>
  <si>
    <t>71.10.15.452.3022.2.339.33909200.00</t>
  </si>
  <si>
    <t>72.10.15.452.3022.2.339.33903000.00</t>
  </si>
  <si>
    <t>72.10.15.452.3022.2.339.33903900.00</t>
  </si>
  <si>
    <t>2340 - OPERAÇÃO TAPA BURACO</t>
  </si>
  <si>
    <t>12.10.15.452.3022.2.340.33903000.00</t>
  </si>
  <si>
    <t>12.10.15.452.3022.2.340.33903500.00</t>
  </si>
  <si>
    <t>12.10.15.452.3022.2.340.33903900.00</t>
  </si>
  <si>
    <t>12.10.15.452.3022.2.340.33909200.00</t>
  </si>
  <si>
    <t>41.10.15.452.3022.2.340.33903900.00</t>
  </si>
  <si>
    <t>42.10.15.452.3022.2.340.33903900.00</t>
  </si>
  <si>
    <t>43.10.15.452.3022.2.340.33903900.00</t>
  </si>
  <si>
    <t>44.10.15.452.3022.2.340.33903900.00</t>
  </si>
  <si>
    <t>45.10.15.452.3022.2.340.33903900.00</t>
  </si>
  <si>
    <t>46.10.15.452.3022.2.340.33903900.00</t>
  </si>
  <si>
    <t>47.10.15.452.3022.2.340.33903900.00</t>
  </si>
  <si>
    <t>48.10.15.452.3022.2.340.33903900.00</t>
  </si>
  <si>
    <t>49.10.15.452.3022.2.340.33903900.00</t>
  </si>
  <si>
    <t>50.10.15.452.3022.2.340.33903900.00</t>
  </si>
  <si>
    <t>51.10.15.452.3022.2.340.33903900.00</t>
  </si>
  <si>
    <t>52.10.15.452.3022.2.340.33903900.00</t>
  </si>
  <si>
    <t>53.10.15.452.3022.2.340.33903900.00</t>
  </si>
  <si>
    <t>54.10.15.452.3022.2.340.33903900.00</t>
  </si>
  <si>
    <t>55.10.15.452.3022.2.340.33903900.00</t>
  </si>
  <si>
    <t>56.10.15.452.3022.2.340.33903900.00</t>
  </si>
  <si>
    <t>57.10.15.452.3022.2.340.33903900.00</t>
  </si>
  <si>
    <t>58.10.15.452.3022.2.340.33903900.00</t>
  </si>
  <si>
    <t>59.10.15.452.3022.2.340.33903900.00</t>
  </si>
  <si>
    <t>60.10.15.452.3022.2.340.33903900.00</t>
  </si>
  <si>
    <t>61.10.15.452.3022.2.340.33903900.00</t>
  </si>
  <si>
    <t>62.10.15.452.3022.2.340.33903900.00</t>
  </si>
  <si>
    <t>63.10.15.452.3022.2.340.33903900.00</t>
  </si>
  <si>
    <t>64.10.15.452.3022.2.340.33903900.00</t>
  </si>
  <si>
    <t>65.10.15.452.3022.2.340.33903900.00</t>
  </si>
  <si>
    <t>66.10.15.452.3022.2.340.33903900.00</t>
  </si>
  <si>
    <t>67.10.15.452.3022.2.340.33903900.00</t>
  </si>
  <si>
    <t>68.10.15.452.3022.2.340.33903900.00</t>
  </si>
  <si>
    <t>69.10.15.452.3022.2.340.33903900.00</t>
  </si>
  <si>
    <t>70.10.15.452.3022.2.340.33903900.00</t>
  </si>
  <si>
    <t>71.10.15.452.3022.2.340.33903900.00</t>
  </si>
  <si>
    <t>72.10.15.452.3022.2.340.33903900.00</t>
  </si>
  <si>
    <t>2341 - MANUTENÇÃO DE VIAS E ÁREAS PÚBLICAS</t>
  </si>
  <si>
    <t>12.10.15.452.3022.2.341.33903000.00</t>
  </si>
  <si>
    <t>12.10.15.452.3022.2.341.33903900.00</t>
  </si>
  <si>
    <t>12.10.15.452.3022.2.341.33909200.00</t>
  </si>
  <si>
    <t>41.10.15.452.3022.2.341.33903000.00</t>
  </si>
  <si>
    <t>41.10.15.452.3022.2.341.33903900.00</t>
  </si>
  <si>
    <t>42.10.15.452.3022.2.341.33903000.00</t>
  </si>
  <si>
    <t>42.10.15.452.3022.2.341.33903900.00</t>
  </si>
  <si>
    <t>43.10.15.452.3022.2.341.33903000.00</t>
  </si>
  <si>
    <t>43.10.15.452.3022.2.341.33903900.00</t>
  </si>
  <si>
    <t>44.10.15.452.3022.2.341.33903000.00</t>
  </si>
  <si>
    <t>44.10.15.452.3022.2.341.33903900.00</t>
  </si>
  <si>
    <t>44.10.15.452.3022.2.341.33909200.00</t>
  </si>
  <si>
    <t>46.10.15.452.3022.2.341.33903000.00</t>
  </si>
  <si>
    <t>46.10.15.452.3022.2.341.33903900.00</t>
  </si>
  <si>
    <t>47.10.15.452.3022.2.341.33903000.00</t>
  </si>
  <si>
    <t>47.10.15.452.3022.2.341.33903900.00</t>
  </si>
  <si>
    <t>48.10.15.452.3022.2.341.33903000.00</t>
  </si>
  <si>
    <t>48.10.15.452.3022.2.341.33903900.00</t>
  </si>
  <si>
    <t>49.10.15.452.3022.2.341.33903000.00</t>
  </si>
  <si>
    <t>49.10.15.452.3022.2.341.33903900.00</t>
  </si>
  <si>
    <t>50.10.15.452.3022.2.341.33903000.00</t>
  </si>
  <si>
    <t>50.10.15.452.3022.2.341.33903900.00</t>
  </si>
  <si>
    <t>51.10.15.452.3022.2.341.33903000.00</t>
  </si>
  <si>
    <t>51.10.15.452.3022.2.341.33903900.00</t>
  </si>
  <si>
    <t>52.10.15.452.3022.2.341.33903000.00</t>
  </si>
  <si>
    <t>52.10.15.452.3022.2.341.33903900.00</t>
  </si>
  <si>
    <t>53.10.15.452.3022.2.341.33903000.00</t>
  </si>
  <si>
    <t>53.10.15.452.3022.2.341.33903900.00</t>
  </si>
  <si>
    <t>54.10.15.452.3022.2.341.33903000.00</t>
  </si>
  <si>
    <t>54.10.15.452.3022.2.341.33903900.00</t>
  </si>
  <si>
    <t>55.10.15.452.3022.2.341.33903000.00</t>
  </si>
  <si>
    <t>55.10.15.452.3022.2.341.33903900.00</t>
  </si>
  <si>
    <t>56.10.15.452.3022.2.341.33903000.00</t>
  </si>
  <si>
    <t>56.10.15.452.3022.2.341.33903900.00</t>
  </si>
  <si>
    <t>57.10.15.452.3022.2.341.33903000.00</t>
  </si>
  <si>
    <t>57.10.15.452.3022.2.341.33903700.00</t>
  </si>
  <si>
    <t>57.10.15.452.3022.2.341.33903900.00</t>
  </si>
  <si>
    <t>58.10.15.452.3022.2.341.33903000.00</t>
  </si>
  <si>
    <t>58.10.15.452.3022.2.341.33903900.00</t>
  </si>
  <si>
    <t>59.10.15.452.3022.2.341.33903900.00</t>
  </si>
  <si>
    <t>59.10.15.452.3022.2.341.33909200.00</t>
  </si>
  <si>
    <t>60.10.15.452.3022.2.341.33903000.00</t>
  </si>
  <si>
    <t>60.10.15.452.3022.2.341.33903900.00</t>
  </si>
  <si>
    <t>61.10.15.452.3022.2.341.33903000.00</t>
  </si>
  <si>
    <t>61.10.15.452.3022.2.341.33903900.00</t>
  </si>
  <si>
    <t>62.10.15.452.3022.2.341.33903000.00</t>
  </si>
  <si>
    <t>62.10.15.452.3022.2.341.33903900.00</t>
  </si>
  <si>
    <t>62.10.15.452.3022.2.341.33909200.00</t>
  </si>
  <si>
    <t>63.10.15.452.3022.2.341.33903000.00</t>
  </si>
  <si>
    <t>63.10.15.452.3022.2.341.33903900.00</t>
  </si>
  <si>
    <t>64.10.15.452.3022.2.341.33903000.00</t>
  </si>
  <si>
    <t>64.10.15.452.3022.2.341.33903900.00</t>
  </si>
  <si>
    <t>65.10.15.452.3022.2.341.33903000.00</t>
  </si>
  <si>
    <t>65.10.15.452.3022.2.341.33903900.00</t>
  </si>
  <si>
    <t>66.10.15.452.3022.2.341.33903000.00</t>
  </si>
  <si>
    <t>66.10.15.452.3022.2.341.33903900.00</t>
  </si>
  <si>
    <t>67.10.15.452.3022.2.341.33903000.00</t>
  </si>
  <si>
    <t>67.10.15.452.3022.2.341.33903900.00</t>
  </si>
  <si>
    <t>68.10.15.452.3022.2.341.33903000.00</t>
  </si>
  <si>
    <t>68.10.15.452.3022.2.341.33903900.00</t>
  </si>
  <si>
    <t>69.10.15.452.3022.2.341.33903000.00</t>
  </si>
  <si>
    <t>69.10.15.452.3022.2.341.33903900.00</t>
  </si>
  <si>
    <t>70.10.15.452.3022.2.341.33903000.00</t>
  </si>
  <si>
    <t>70.10.15.452.3022.2.341.33903900.00</t>
  </si>
  <si>
    <t>71.10.15.452.3022.2.341.33903000.00</t>
  </si>
  <si>
    <t>71.10.15.452.3022.2.341.33903900.00</t>
  </si>
  <si>
    <t>71.10.15.452.3022.2.341.33909200.00</t>
  </si>
  <si>
    <t>72.10.15.452.3022.2.341.33903000.00</t>
  </si>
  <si>
    <t>72.10.15.452.3022.2.341.33903900.00</t>
  </si>
  <si>
    <t>2382 - EFICIÊNCIA ENERGÉTICA - SERVIÇOS E INTERVENÇÕES DE REDUÇÃO DE CONSUMO E GERAÇÃO DE ENERGIA ELÉTRICA</t>
  </si>
  <si>
    <t>12.10.15.452.3022.2.382.33903900.00</t>
  </si>
  <si>
    <t>2383 - MANUTENÇÃO E OPERAÇÃO NO SERVIÇO DE GUINCHAMENTO</t>
  </si>
  <si>
    <t>12.10.15.452.3022.2.383.33903900.00</t>
  </si>
  <si>
    <t>2385 - MANUTENÇÃO E OPERAÇÃO DO SERVIÇO DE MOTO VERIFICAÇÃO</t>
  </si>
  <si>
    <t>12.10.15.452.3022.2.385.33903900.00</t>
  </si>
  <si>
    <t>12.10.15.452.3022.2.385.33909200.00</t>
  </si>
  <si>
    <t>2386 - MANUTENÇÃO E OPERAÇÃO DE PRAÇAS, CANTEIROS CENTRAIS E REMANESCENTES</t>
  </si>
  <si>
    <t>12.10.15.452.3005.2.386.33903000.00</t>
  </si>
  <si>
    <t>12.10.15.452.3005.2.386.33903900.00</t>
  </si>
  <si>
    <t>2387 - AÇÕES DE FISCALIZAÇÃO DO COMÉRCIO ILEGAL</t>
  </si>
  <si>
    <t>41.10.15.452.3022.2.387.33903900.00</t>
  </si>
  <si>
    <t>42.10.15.452.3022.2.387.33903900.00</t>
  </si>
  <si>
    <t>43.10.15.452.3022.2.387.33903900.00</t>
  </si>
  <si>
    <t>44.10.15.452.3022.2.387.33903900.00</t>
  </si>
  <si>
    <t>46.10.15.452.3022.2.387.33903900.00</t>
  </si>
  <si>
    <t>47.10.15.452.3022.2.387.33903900.00</t>
  </si>
  <si>
    <t>48.10.15.452.3022.2.387.33903900.00</t>
  </si>
  <si>
    <t>49.10.15.452.3022.2.387.33903900.00</t>
  </si>
  <si>
    <t>50.10.15.452.3022.2.387.33903900.00</t>
  </si>
  <si>
    <t>51.10.15.452.3022.2.387.33903900.00</t>
  </si>
  <si>
    <t>52.10.15.452.3022.2.387.33903900.00</t>
  </si>
  <si>
    <t>53.10.15.452.3022.2.387.33903900.00</t>
  </si>
  <si>
    <t>54.10.15.452.3022.2.387.33903900.00</t>
  </si>
  <si>
    <t>55.10.15.452.3022.2.387.33903900.00</t>
  </si>
  <si>
    <t>56.10.15.452.3022.2.387.33903900.00</t>
  </si>
  <si>
    <t>57.10.15.452.3022.2.387.33903900.00</t>
  </si>
  <si>
    <t>58.10.15.452.3022.2.387.33903900.00</t>
  </si>
  <si>
    <t>59.10.15.452.3022.2.387.33903900.00</t>
  </si>
  <si>
    <t>60.10.15.452.3022.2.387.33903900.00</t>
  </si>
  <si>
    <t>61.10.15.452.3022.2.387.33903900.00</t>
  </si>
  <si>
    <t>62.10.15.452.3022.2.387.33903900.00</t>
  </si>
  <si>
    <t>63.10.15.452.3022.2.387.33903900.00</t>
  </si>
  <si>
    <t>64.10.15.452.3022.2.387.33903900.00</t>
  </si>
  <si>
    <t>65.10.15.452.3022.2.387.33903900.00</t>
  </si>
  <si>
    <t>66.10.15.452.3022.2.387.33903900.00</t>
  </si>
  <si>
    <t>67.10.15.452.3022.2.387.33903900.00</t>
  </si>
  <si>
    <t>68.10.15.452.3022.2.387.33903900.00</t>
  </si>
  <si>
    <t>69.10.15.452.3022.2.387.33903900.00</t>
  </si>
  <si>
    <t>70.10.15.452.3022.2.387.33903900.00</t>
  </si>
  <si>
    <t>71.10.15.452.3022.2.387.33903900.00</t>
  </si>
  <si>
    <t>72.10.15.452.3022.2.387.33903900.00</t>
  </si>
  <si>
    <t>2412 - CAMPANHA DE EDUCAÇÃO AMBIENTAL</t>
  </si>
  <si>
    <t>81.10.15.452.3005.2.412.33903000.00</t>
  </si>
  <si>
    <t>81.10.15.452.3005.2.412.33903900.00</t>
  </si>
  <si>
    <t>2413 - AÇÕES DE COLETA SELETIVA EM PRÉDIO PÚBLICOS</t>
  </si>
  <si>
    <t>81.10.15.452.3005.2.413.33903000.00</t>
  </si>
  <si>
    <t>81.10.15.452.3005.2.413.33903900.00</t>
  </si>
  <si>
    <t>2422 - AÇÕES DE COLETA SELETIVA EM ESCOLAS</t>
  </si>
  <si>
    <t>81.10.15.452.3005.2.422.33903000.00</t>
  </si>
  <si>
    <t>81.10.15.452.3005.2.422.33903900.00</t>
  </si>
  <si>
    <t>2423 - AÇÕES DE PROGRAMA DE MANEJO DE RESÍDUOS ORGÂNICOS NAS ESCOLAS</t>
  </si>
  <si>
    <t>81.10.15.452.3005.2.423.33903000.00</t>
  </si>
  <si>
    <t>81.10.15.452.3005.2.423.33903900.00</t>
  </si>
  <si>
    <t>2424 - AÇÕES DE FISCALIZAÇÃO DO COMÉRCIO ILEGAL</t>
  </si>
  <si>
    <t>12.10.15.452.3022.2.424.33903900.00</t>
  </si>
  <si>
    <t>2705 - MANUTENÇÃO E OPERAÇÃO DE ÁREAS VERDES E VEGETAÇÃO ARBÓREA</t>
  </si>
  <si>
    <t>12.10.15.452.3005.2.705.33903900.00</t>
  </si>
  <si>
    <t>12.10.15.452.3005.2.705.33909200.00</t>
  </si>
  <si>
    <t>41.10.15.452.3005.2.705.33903900.00</t>
  </si>
  <si>
    <t>42.10.15.452.3005.2.705.33903900.00</t>
  </si>
  <si>
    <t>43.10.15.452.3005.2.705.33903900.00</t>
  </si>
  <si>
    <t>44.10.15.452.3005.2.705.33903900.00</t>
  </si>
  <si>
    <t>45.10.15.452.3005.2.705.33903900.00</t>
  </si>
  <si>
    <t>46.10.15.452.3005.2.705.33903900.00</t>
  </si>
  <si>
    <t>47.10.15.452.3005.2.705.33903900.00</t>
  </si>
  <si>
    <t>48.10.15.452.3005.2.705.33903900.00</t>
  </si>
  <si>
    <t>49.10.15.452.3005.2.705.33903900.00</t>
  </si>
  <si>
    <t>50.10.15.452.3005.2.705.33903000.00</t>
  </si>
  <si>
    <t>50.10.15.452.3005.2.705.33903900.00</t>
  </si>
  <si>
    <t>51.10.15.452.3005.2.705.33903900.00</t>
  </si>
  <si>
    <t>52.10.15.452.3005.2.705.33903000.00</t>
  </si>
  <si>
    <t>52.10.15.452.3005.2.705.33903900.00</t>
  </si>
  <si>
    <t>53.10.15.452.3005.2.705.33903900.00</t>
  </si>
  <si>
    <t>54.10.15.452.3005.2.705.33903900.00</t>
  </si>
  <si>
    <t>55.10.15.452.3005.2.705.33903900.00</t>
  </si>
  <si>
    <t>56.10.15.452.3005.2.705.33903900.00</t>
  </si>
  <si>
    <t>57.10.15.452.3005.2.705.33903700.00</t>
  </si>
  <si>
    <t>57.10.15.452.3005.2.705.33903900.00</t>
  </si>
  <si>
    <t>58.10.15.452.3005.2.705.33903900.00</t>
  </si>
  <si>
    <t>59.10.15.452.3005.2.705.33903900.00</t>
  </si>
  <si>
    <t>60.10.15.452.3005.2.705.33903900.00</t>
  </si>
  <si>
    <t>61.10.15.452.3005.2.705.33903900.00</t>
  </si>
  <si>
    <t>62.10.15.452.3005.2.705.33903900.00</t>
  </si>
  <si>
    <t>62.10.15.452.3005.2.705.33909200.00</t>
  </si>
  <si>
    <t>63.10.15.452.3005.2.705.33903900.00</t>
  </si>
  <si>
    <t>64.10.15.452.3005.2.705.33903900.00</t>
  </si>
  <si>
    <t>65.10.15.452.3005.2.705.33903900.00</t>
  </si>
  <si>
    <t>66.10.15.452.3005.2.705.33903000.00</t>
  </si>
  <si>
    <t>66.10.15.452.3005.2.705.33903900.00</t>
  </si>
  <si>
    <t>67.10.15.452.3005.2.705.33903900.00</t>
  </si>
  <si>
    <t>68.10.15.452.3005.2.705.33903900.00</t>
  </si>
  <si>
    <t>69.10.15.452.3005.2.705.33903900.00</t>
  </si>
  <si>
    <t>70.10.15.452.3005.2.705.33903900.00</t>
  </si>
  <si>
    <t>71.10.15.452.3005.2.705.33903900.00</t>
  </si>
  <si>
    <t>71.10.15.452.3005.2.705.33909200.00</t>
  </si>
  <si>
    <t>72.10.15.452.3005.2.705.33903900.00</t>
  </si>
  <si>
    <t>2707 - OPERAÇÃO E MANUTENÇÃO DE ECOPONTOS</t>
  </si>
  <si>
    <t>81.10.15.452.3005.2.707.33903900.00</t>
  </si>
  <si>
    <t>98.12.15.452.3022.3.350.44903900.08</t>
  </si>
  <si>
    <t>98.12.15.452.3022.3.350.44905100.08</t>
  </si>
  <si>
    <t>3757 - IMPLANTAÇÃO DE PROJETOS DE REDESENHO URBANO EM ÁREAS CALMAS E SEGURANÇA VIÁRIA</t>
  </si>
  <si>
    <t>20.10.15.452.3009.3.757.44905100.00</t>
  </si>
  <si>
    <t>87.10.15.452.3009.3.757.44905100.08</t>
  </si>
  <si>
    <t>98.20.15.452.3009.3.757.44905100.08</t>
  </si>
  <si>
    <t>5087 - COMPENSAÇÕES AMBIENTAIS</t>
  </si>
  <si>
    <t>22.10.15.452.3005.5.087.44903900.00</t>
  </si>
  <si>
    <t>22.10.15.452.3005.5.087.44913900.00</t>
  </si>
  <si>
    <t>86.22.15.452.3005.5.087.44903900.03</t>
  </si>
  <si>
    <t>5088 - CONSTRUÇÃO E IMPLANTAÇÃO DE EQUIPAMENTOS PÚBLICOS</t>
  </si>
  <si>
    <t>98.22.15.452.3022.5.088.44903900.08</t>
  </si>
  <si>
    <t>5388 - CONSTRUÇÃO E IMPLANTAÇÃO DO PARQUE MINHOCÃO</t>
  </si>
  <si>
    <t>98.22.15.452.3022.5.388.44903900.08</t>
  </si>
  <si>
    <t>98.22.15.452.3022.5.388.44905100.08</t>
  </si>
  <si>
    <t>5395 - AMPLIAÇÃO, REFORMA E REQUALIFICAÇÃO DA AVENIDA SANTO AMARO</t>
  </si>
  <si>
    <t>37.50.15.452.3009.5.395.44903900.08</t>
  </si>
  <si>
    <t>37.50.15.452.3009.5.395.44905100.08</t>
  </si>
  <si>
    <t>37.50.15.452.3009.5.395.44906100.08</t>
  </si>
  <si>
    <t>5398 - IMPLEMENTAÇÃO DE TERRITÓRIOS EDUCADORES</t>
  </si>
  <si>
    <t>11.20.15.452.3009.5.398.44903900.00</t>
  </si>
  <si>
    <t>5507 - PROJETO DE INTERVENÇÃO URBANA - PIU</t>
  </si>
  <si>
    <t>98.37.15.452.3022.5.507.44903900.08</t>
  </si>
  <si>
    <t>5518 - ÁREA DE INTERVENÇÃO URBANA - AIU</t>
  </si>
  <si>
    <t>98.37.15.452.3022.5.518.44903900.08</t>
  </si>
  <si>
    <t>5608 - AMPLIAÇÃO E MELHORIA DA INFRAESTRUTURA PARA A COLETA SELETIVA</t>
  </si>
  <si>
    <t>81.10.15.452.3005.5.608.33909200.02</t>
  </si>
  <si>
    <t>81.10.15.452.3005.5.608.44903900.00</t>
  </si>
  <si>
    <t>81.10.15.452.3005.5.608.44905200.00</t>
  </si>
  <si>
    <t>6006 - OPERAÇÃO E MANUTENÇÃO DAS CENTRAIS DE TRIAGEM - COLETA SELETIVA</t>
  </si>
  <si>
    <t>81.10.15.452.3005.6.006.33903000.00</t>
  </si>
  <si>
    <t>81.10.15.452.3005.6.006.33903600.00</t>
  </si>
  <si>
    <t>81.10.15.452.3005.6.006.33903900.00</t>
  </si>
  <si>
    <t>81.10.15.452.3005.6.006.33904700.00</t>
  </si>
  <si>
    <t>81.10.15.452.3005.6.006.33909200.00</t>
  </si>
  <si>
    <t>81.10.15.452.3005.6.006.33909300.00</t>
  </si>
  <si>
    <t>81.10.15.452.3005.6.006.44905200.00</t>
  </si>
  <si>
    <t>6007 - SERVIÇOS DE LIMPEZA URBANA - VARRIÇÃO E LAVAGEM DE ÁREAS PÚBLICAS</t>
  </si>
  <si>
    <t>81.10.15.452.3005.6.007.33903900.00</t>
  </si>
  <si>
    <t>81.10.15.452.3005.6.007.33909200.00</t>
  </si>
  <si>
    <t>6009 - COLETA, TRANSPORTE, TRATAMENTO E DEST. FINAL RESÍDUOS SÓLIDOS INERTES</t>
  </si>
  <si>
    <t>81.10.15.452.3005.6.009.33903900.00</t>
  </si>
  <si>
    <t>81.10.15.452.3005.6.009.33909200.00</t>
  </si>
  <si>
    <t>6010 - CONCESSÃO DOS SERVIÇOS DIVISÍVEIS DE LIMPEZA URBANA EM REGIME PÚBLICO</t>
  </si>
  <si>
    <t>81.10.15.452.3005.6.010.33903900.00</t>
  </si>
  <si>
    <t>81.20.15.452.3005.6.010.33903900.00</t>
  </si>
  <si>
    <t>FMLU</t>
  </si>
  <si>
    <t>81.20.15.452.3005.6.010.33903900.08</t>
  </si>
  <si>
    <t>6027 - PARCERIA PÚBLICO PRIVADA (PPP) - ILUMINAÇÃO PÚBLICA</t>
  </si>
  <si>
    <t>99.10.15.452.3022.6.027.33678300.08</t>
  </si>
  <si>
    <t>99.10.15.452.3022.6.027.33679200.08</t>
  </si>
  <si>
    <t>6161 - MANUTENÇÃO E OPERAÇÃO DA REDE DE ILUMINAÇÃO PÚBLICA</t>
  </si>
  <si>
    <t>99.10.15.452.3022.6.161.33903000.08</t>
  </si>
  <si>
    <t>99.10.15.452.3022.6.161.33903900.08</t>
  </si>
  <si>
    <t>6807 - RECUPERAÇÃO DE FACHADAS HISTÓRICAS NA ÁREA CENTRAL</t>
  </si>
  <si>
    <t>28.14.15.452.3022.6.807.33903900.00</t>
  </si>
  <si>
    <t>6854 - REEMBOLSO AO SERVIÇO FUNERÁRIO</t>
  </si>
  <si>
    <t>28.12.15.452.3011.6.854.33913900.00</t>
  </si>
  <si>
    <t>28.12.15.452.3011.6.854.33919300.00</t>
  </si>
  <si>
    <t>8503 - MANUTENÇÃO E OPERAÇÃO DE CEMITÉRIO</t>
  </si>
  <si>
    <t>04.10.15.452.3011.8.503.33903000.00</t>
  </si>
  <si>
    <t>SFMSP</t>
  </si>
  <si>
    <t>04.10.15.452.3011.8.503.33903000.06</t>
  </si>
  <si>
    <t>04.10.15.452.3011.8.503.33903900.00</t>
  </si>
  <si>
    <t>04.10.15.452.3011.8.503.33903900.06</t>
  </si>
  <si>
    <t>04.10.15.452.3011.8.503.33909300.06</t>
  </si>
  <si>
    <t>04.10.15.452.3011.8.503.44905200.06</t>
  </si>
  <si>
    <t>8852 - COMERCIALIZAÇÃO DE ARTIGOS DO SERVIÇO FUNERÁRIO</t>
  </si>
  <si>
    <t>04.10.15.452.3011.8.852.33903000.06</t>
  </si>
  <si>
    <t>04.10.15.452.3011.8.852.33903200.00</t>
  </si>
  <si>
    <t>04.10.15.452.3011.8.852.33903200.06</t>
  </si>
  <si>
    <t>04.10.15.452.3011.8.852.33903900.06</t>
  </si>
  <si>
    <t>04.10.15.452.3011.8.852.33906200.00</t>
  </si>
  <si>
    <t>04.10.15.452.3011.8.852.33906200.06</t>
  </si>
  <si>
    <t>04.10.15.452.3011.8.852.44905200.06</t>
  </si>
  <si>
    <t>8853 - TRANSPORTES FÚNEBRES</t>
  </si>
  <si>
    <t>04.10.15.452.3011.8.853.33903000.06</t>
  </si>
  <si>
    <t>04.10.15.452.3011.8.853.33903900.00</t>
  </si>
  <si>
    <t>04.10.15.452.3011.8.853.33903900.06</t>
  </si>
  <si>
    <t>04.10.15.452.3011.8.853.44905200.06</t>
  </si>
  <si>
    <t>8856 - MANUTENÇÃO E OPERAÇÃO DE CREMATÓRIO</t>
  </si>
  <si>
    <t>04.10.15.452.3011.8.856.33903000.06</t>
  </si>
  <si>
    <t>04.10.15.452.3011.8.856.33903900.00</t>
  </si>
  <si>
    <t>04.10.15.452.3011.8.856.33903900.06</t>
  </si>
  <si>
    <t>04.10.15.452.3011.8.856.44905100.00</t>
  </si>
  <si>
    <t>04.10.15.452.3011.8.856.44905200.00</t>
  </si>
  <si>
    <t>04.10.15.452.3011.8.856.44905200.06</t>
  </si>
  <si>
    <t>8858 - MANUTENÇÃO E OPERAÇÃO DE VELÓRIO</t>
  </si>
  <si>
    <t>04.10.15.452.3011.8.858.33903000.06</t>
  </si>
  <si>
    <t>04.10.15.452.3011.8.858.33903900.06</t>
  </si>
  <si>
    <t>04.10.15.452.3011.8.858.44905200.06</t>
  </si>
  <si>
    <t>3002 - Acesso à Moradia Adequada</t>
  </si>
  <si>
    <t>3354 - CONSTRUÇÃO DE UNIDADES HABITACIONAIS</t>
  </si>
  <si>
    <t>07.10.16.451.3002.3.354.44903900.10</t>
  </si>
  <si>
    <t>07.10.16.451.3002.3.354.44905100.10</t>
  </si>
  <si>
    <t>14.10.16.451.3002.3.354.33904800.00</t>
  </si>
  <si>
    <t>14.10.16.451.3002.3.354.44903900.02</t>
  </si>
  <si>
    <t>14.10.16.451.3002.3.354.44903900.08</t>
  </si>
  <si>
    <t>14.10.16.451.3002.3.354.44905100.00</t>
  </si>
  <si>
    <t>14.10.16.451.3002.3.354.44905100.01</t>
  </si>
  <si>
    <t>14.10.16.451.3002.3.354.44905100.02</t>
  </si>
  <si>
    <t>14.10.16.451.3002.3.354.44905100.03</t>
  </si>
  <si>
    <t>14.10.16.451.3002.3.354.44909200.00</t>
  </si>
  <si>
    <t>14.10.16.451.3002.3.354.44916100.00</t>
  </si>
  <si>
    <t>37.20.16.451.3002.3.354.33904800.08</t>
  </si>
  <si>
    <t>37.20.16.451.3002.3.354.44903900.08</t>
  </si>
  <si>
    <t>37.20.16.451.3002.3.354.44905100.08</t>
  </si>
  <si>
    <t>37.20.16.451.3002.3.354.44906100.08</t>
  </si>
  <si>
    <t>37.20.16.451.3002.3.354.44913900.08</t>
  </si>
  <si>
    <t>37.30.16.451.3002.3.354.33904800.08</t>
  </si>
  <si>
    <t>37.30.16.451.3002.3.354.44903600.08</t>
  </si>
  <si>
    <t>37.30.16.451.3002.3.354.44903900.08</t>
  </si>
  <si>
    <t>37.30.16.451.3002.3.354.44904700.08</t>
  </si>
  <si>
    <t>37.30.16.451.3002.3.354.44904800.08</t>
  </si>
  <si>
    <t>37.30.16.451.3002.3.354.44905100.08</t>
  </si>
  <si>
    <t>37.30.16.451.3002.3.354.44906100.08</t>
  </si>
  <si>
    <t>37.30.16.451.3002.3.354.44913900.08</t>
  </si>
  <si>
    <t>37.40.16.451.3002.3.354.44903900.08</t>
  </si>
  <si>
    <t>37.40.16.451.3002.3.354.44905100.08</t>
  </si>
  <si>
    <t>37.50.16.451.3002.3.354.33904800.08</t>
  </si>
  <si>
    <t>37.50.16.451.3002.3.354.44903900.08</t>
  </si>
  <si>
    <t>37.50.16.451.3002.3.354.44905100.08</t>
  </si>
  <si>
    <t>86.14.16.451.3002.3.354.44903900.03</t>
  </si>
  <si>
    <t>86.14.16.451.3002.3.354.44904800.03</t>
  </si>
  <si>
    <t>86.14.16.451.3002.3.354.44905100.03</t>
  </si>
  <si>
    <t>86.14.16.451.3002.3.354.44906100.03</t>
  </si>
  <si>
    <t>98.14.16.451.3002.3.354.44903900.08</t>
  </si>
  <si>
    <t>98.14.16.451.3002.3.354.44905100.08</t>
  </si>
  <si>
    <t>98.14.16.451.3002.3.354.44906100.08</t>
  </si>
  <si>
    <t>3356 - REGULARIZAÇÃO FUNDIÁRIA</t>
  </si>
  <si>
    <t>07.10.16.451.3002.3.356.44905100.10</t>
  </si>
  <si>
    <t>14.10.16.451.3002.3.356.44903900.00</t>
  </si>
  <si>
    <t>14.10.16.451.3002.3.356.44903900.02</t>
  </si>
  <si>
    <t>14.10.16.451.3002.3.356.44905100.00</t>
  </si>
  <si>
    <t>14.10.16.451.3002.3.356.44905100.02</t>
  </si>
  <si>
    <t>14.10.16.451.3002.3.356.44909200.00</t>
  </si>
  <si>
    <t>37.40.16.451.3002.3.356.44903900.08</t>
  </si>
  <si>
    <t>37.50.16.451.3002.3.356.44905100.08</t>
  </si>
  <si>
    <t>86.14.16.451.3002.3.356.44903900.03</t>
  </si>
  <si>
    <t>3357 - URBANIZAÇÃO DE FAVELAS</t>
  </si>
  <si>
    <t>07.10.16.451.3002.3.357.44903900.10</t>
  </si>
  <si>
    <t>07.10.16.451.3002.3.357.44905100.10</t>
  </si>
  <si>
    <t>14.10.16.451.3002.3.357.33903900.00</t>
  </si>
  <si>
    <t>14.10.16.451.3002.3.357.44903900.00</t>
  </si>
  <si>
    <t>14.10.16.451.3002.3.357.44903900.02</t>
  </si>
  <si>
    <t>14.10.16.451.3002.3.357.44903900.05</t>
  </si>
  <si>
    <t>14.10.16.451.3002.3.357.44905100.00</t>
  </si>
  <si>
    <t>14.10.16.451.3002.3.357.44905100.02</t>
  </si>
  <si>
    <t>14.10.16.451.3002.3.357.44905100.05</t>
  </si>
  <si>
    <t>14.10.16.451.3002.3.357.44905100.10</t>
  </si>
  <si>
    <t>14.10.16.451.3002.3.357.44909200.00</t>
  </si>
  <si>
    <t>37.20.16.451.3002.3.357.44903900.08</t>
  </si>
  <si>
    <t>37.20.16.451.3002.3.357.44904800.08</t>
  </si>
  <si>
    <t>37.20.16.451.3002.3.357.44905100.08</t>
  </si>
  <si>
    <t>37.30.16.451.3002.3.357.44905100.08</t>
  </si>
  <si>
    <t>37.50.16.451.3002.3.357.44903900.08</t>
  </si>
  <si>
    <t>86.14.16.451.3002.3.357.44903900.03</t>
  </si>
  <si>
    <t>86.14.16.451.3002.3.357.44905100.03</t>
  </si>
  <si>
    <t>98.14.16.451.3002.3.357.44906100.08</t>
  </si>
  <si>
    <t>5390 - AÇÕES DE DESOCUPAÇÃO DE PRÉDIOS PÚBLICOS, ENTRONCAMENTOS E VIAS ARTERIAIS/MARGINAIS</t>
  </si>
  <si>
    <t>14.10.16.451.3002.5.390.44903900.00</t>
  </si>
  <si>
    <t>5403 - CASA DA FAMÍLIA</t>
  </si>
  <si>
    <t>07.10.16.451.3002.5.403.44903900.10</t>
  </si>
  <si>
    <t>07.10.16.451.3002.5.403.44905100.10</t>
  </si>
  <si>
    <t>14.10.16.451.3002.5.403.44903900.00</t>
  </si>
  <si>
    <t>14.10.16.451.3002.5.403.44905100.00</t>
  </si>
  <si>
    <t>14.10.16.451.3002.5.403.44905100.01</t>
  </si>
  <si>
    <t>14.10.16.451.3002.5.403.44905100.02</t>
  </si>
  <si>
    <t>14.10.16.451.3002.5.403.44905100.03</t>
  </si>
  <si>
    <t>86.14.16.451.3002.5.403.44903900.03</t>
  </si>
  <si>
    <t>86.14.16.451.3002.5.403.44905100.03</t>
  </si>
  <si>
    <t>98.14.16.451.3002.5.403.44903900.08</t>
  </si>
  <si>
    <t>98.14.16.451.3002.5.403.44905100.08</t>
  </si>
  <si>
    <t>98.14.16.451.3002.5.403.44906100.08</t>
  </si>
  <si>
    <t>5405 - URBANIZAÇÃO DE ASSENTAMENTOS PRECÁRIOS</t>
  </si>
  <si>
    <t>07.10.16.451.3002.5.405.44905100.10</t>
  </si>
  <si>
    <t>14.10.16.451.3002.5.405.44905100.00</t>
  </si>
  <si>
    <t>14.10.16.451.3002.5.405.44905100.02</t>
  </si>
  <si>
    <t>14.10.16.451.3002.5.405.44905100.03</t>
  </si>
  <si>
    <t>14.10.16.451.3002.5.405.44905100.10</t>
  </si>
  <si>
    <t>86.14.16.451.3002.5.405.44903900.03</t>
  </si>
  <si>
    <t>86.14.16.451.3002.5.405.44905100.03</t>
  </si>
  <si>
    <t>5408 - REGULARIZAÇÃO FUNDIÁRIA</t>
  </si>
  <si>
    <t>07.10.16.451.3002.5.408.44903900.10</t>
  </si>
  <si>
    <t>07.10.16.451.3002.5.408.44905100.10</t>
  </si>
  <si>
    <t>14.10.16.451.3002.5.408.44903900.00</t>
  </si>
  <si>
    <t>14.10.16.451.3002.5.408.44905100.00</t>
  </si>
  <si>
    <t>86.14.16.451.3002.5.408.44903900.03</t>
  </si>
  <si>
    <t>482 - HABITAÇÃO URBANA</t>
  </si>
  <si>
    <t>1276 - PROJETOS E AÇÕES DE APOIO HABITACIONAL</t>
  </si>
  <si>
    <t>91.10.16.482.3002.1.276.44903900.08</t>
  </si>
  <si>
    <t>2635 - SERVIÇO DE MORADIA TRANSITÓRIA</t>
  </si>
  <si>
    <t>14.10.16.482.3002.2.635.33304100.00</t>
  </si>
  <si>
    <t>14.10.16.482.3002.2.635.33904800.00</t>
  </si>
  <si>
    <t>3353 - AMPLIAÇÃO, REFORMA E REQUALIFICAÇÃO DE UNIDADES HABITACIONAIS</t>
  </si>
  <si>
    <t>83.10.16.482.3002.3.353.44903900.00</t>
  </si>
  <si>
    <t>83.10.16.482.3002.3.353.44903900.02</t>
  </si>
  <si>
    <t>83.10.16.482.3002.3.353.44903900.09</t>
  </si>
  <si>
    <t>83.10.16.482.3002.3.353.44903900.10</t>
  </si>
  <si>
    <t>83.10.16.482.3002.3.353.44905100.09</t>
  </si>
  <si>
    <t>83.10.16.482.3002.3.353.44905100.10</t>
  </si>
  <si>
    <t>91.10.16.482.3002.3.353.44903900.08</t>
  </si>
  <si>
    <t>91.10.16.482.3002.3.353.44905100.08</t>
  </si>
  <si>
    <t>83.10.16.482.3002.3.354.44903900.10</t>
  </si>
  <si>
    <t>83.10.16.482.3002.3.354.44905100.10</t>
  </si>
  <si>
    <t>83.10.16.482.3002.3.354.44906100.00</t>
  </si>
  <si>
    <t>91.10.16.482.3002.3.354.44903900.08</t>
  </si>
  <si>
    <t>91.10.16.482.3002.3.354.44905100.08</t>
  </si>
  <si>
    <t>91.10.16.482.3002.3.354.44916100.08</t>
  </si>
  <si>
    <t>3005 - Promoção da Sustentabilidade Ambiental</t>
  </si>
  <si>
    <t>3355 - EXECUÇÃO DO PROGRAMA DE MANANCIAIS</t>
  </si>
  <si>
    <t>14.10.16.482.3005.3.355.44903900.00</t>
  </si>
  <si>
    <t>14.10.16.482.3005.3.355.44905100.00</t>
  </si>
  <si>
    <t>14.10.16.482.3005.3.355.44905100.03</t>
  </si>
  <si>
    <t>14.10.16.482.3005.3.355.44909200.00</t>
  </si>
  <si>
    <t>86.14.16.482.3005.3.355.44903900.03</t>
  </si>
  <si>
    <t>86.14.16.482.3005.3.355.44905100.03</t>
  </si>
  <si>
    <t>83.10.16.482.3002.3.356.44903900.09</t>
  </si>
  <si>
    <t>83.10.16.482.3002.3.356.44903900.10</t>
  </si>
  <si>
    <t>83.10.16.482.3002.3.356.44905100.00</t>
  </si>
  <si>
    <t>83.10.16.482.3002.3.356.44905100.09</t>
  </si>
  <si>
    <t>83.10.16.482.3002.3.356.44905100.10</t>
  </si>
  <si>
    <t>83.10.16.482.3002.3.356.44913900.09</t>
  </si>
  <si>
    <t>83.10.16.482.3002.3.356.44915100.09</t>
  </si>
  <si>
    <t>91.10.16.482.3002.3.356.44903900.00</t>
  </si>
  <si>
    <t>91.10.16.482.3002.3.356.44903900.08</t>
  </si>
  <si>
    <t>91.10.16.482.3002.3.356.44905100.00</t>
  </si>
  <si>
    <t>3358 - LOCAÇÃO SOCIAL</t>
  </si>
  <si>
    <t>91.10.16.482.3002.3.358.44903900.00</t>
  </si>
  <si>
    <t>91.10.16.482.3002.3.358.44903900.08</t>
  </si>
  <si>
    <t>91.10.16.482.3002.3.358.44905100.08</t>
  </si>
  <si>
    <t>3661 - PARCERIA PÚBLICO PRIVADA - HABITAÇÃO</t>
  </si>
  <si>
    <t>83.10.16.482.3002.3.661.44678300.00</t>
  </si>
  <si>
    <t>83.10.16.482.3002.3.661.44678400.00</t>
  </si>
  <si>
    <t>4353 - MANUTENÇÃO DE UNIDADES HABITACIONAIS</t>
  </si>
  <si>
    <t>83.10.16.482.3002.4.353.33903900.09</t>
  </si>
  <si>
    <t>91.10.16.482.3002.4.353.33903900.08</t>
  </si>
  <si>
    <t>1882 - CANALIZAÇÃO CÓRREGO GERMANO</t>
  </si>
  <si>
    <t>07.10.17.451.3022.1.882.44903900.10</t>
  </si>
  <si>
    <t>2038 - COMBATE A ENCHENTES E ALAGAMENTOS NO BAIRRO DO JARDIM HELENA, VILA ITAIM, VILA SEABRA, VILA AIMORÉ E CHÁCARA 03 MENINAS</t>
  </si>
  <si>
    <t>63.10.17.451.3022.2.038.44903900.00</t>
  </si>
  <si>
    <t>4902 - PARCERIA PÚBLICO PRIVADA (PPP) - PISCINÕES</t>
  </si>
  <si>
    <t>22.10.17.451.3005.4.902.33903900.00</t>
  </si>
  <si>
    <t>5013 - INTERVENÇÕES NO SISTEMA DE DRENAGEM</t>
  </si>
  <si>
    <t>22.10.17.451.3005.5.013.44903900.00</t>
  </si>
  <si>
    <t>22.10.17.451.3005.5.013.44903900.02</t>
  </si>
  <si>
    <t>22.10.17.451.3005.5.013.44904800.00</t>
  </si>
  <si>
    <t>22.10.17.451.3005.5.013.44905100.00</t>
  </si>
  <si>
    <t>22.10.17.451.3005.5.013.44905100.01</t>
  </si>
  <si>
    <t>22.10.17.451.3005.5.013.44905100.02</t>
  </si>
  <si>
    <t>22.10.17.451.3005.5.013.44909200.02</t>
  </si>
  <si>
    <t>37.20.17.451.3005.5.013.44903900.08</t>
  </si>
  <si>
    <t>37.20.17.451.3005.5.013.44905100.08</t>
  </si>
  <si>
    <t>37.30.17.451.3005.5.013.44905100.08</t>
  </si>
  <si>
    <t>37.50.17.451.3005.5.013.44905100.08</t>
  </si>
  <si>
    <t>86.12.17.451.3005.5.013.44905100.03</t>
  </si>
  <si>
    <t>86.22.17.451.3005.5.013.44903900.03</t>
  </si>
  <si>
    <t>86.22.17.451.3005.5.013.44904800.03</t>
  </si>
  <si>
    <t>86.22.17.451.3005.5.013.44905100.03</t>
  </si>
  <si>
    <t>86.22.17.451.3005.5.013.44906100.03</t>
  </si>
  <si>
    <t>86.22.17.451.3005.5.013.44909300.03</t>
  </si>
  <si>
    <t>98.22.17.451.3005.5.013.44905100.08</t>
  </si>
  <si>
    <t>5084 - OBRAS DE COMBATE A ENCHENTES E ALAGAMENTOS</t>
  </si>
  <si>
    <t>07.10.17.451.3022.5.084.44903900.10</t>
  </si>
  <si>
    <t>07.10.17.451.3022.5.084.44905100.10</t>
  </si>
  <si>
    <t>12.10.17.451.3022.5.084.44905100.00</t>
  </si>
  <si>
    <t>12.10.17.451.3022.5.084.44905100.02</t>
  </si>
  <si>
    <t>512 - SANEAMENTO BÁSICO URBANO</t>
  </si>
  <si>
    <t xml:space="preserve">3005 - Promoção da Sustentabilidade Ambiental </t>
  </si>
  <si>
    <t>1108 - CANALIZAÇÃO DO CÓRREGO DINIZ NA RUA FRANCISCO DE HOLANDA - JARDIM MARIA VIRGÍNIA</t>
  </si>
  <si>
    <t>57.10.17.512.3005.1.108.44903900.00</t>
  </si>
  <si>
    <t>1382 - RECAPEAMENTO - AVENIDA MATEUS DE ALBUQUERQUE - CAMPO LIMPO</t>
  </si>
  <si>
    <t>57.10.17.512.3022.1.382.44905100.00</t>
  </si>
  <si>
    <t>1384 - RECAPEAMENTO - ALAMEDA JOSÉ LOPES DE ALMEIDA - CAMPO LIMPO</t>
  </si>
  <si>
    <t>57.10.17.512.3022.1.384.44905100.00</t>
  </si>
  <si>
    <t>1385 - RECAPEAMENTO - RUA DIOGO MULEIRO - CAMPO LIMPO</t>
  </si>
  <si>
    <t>57.10.17.512.3022.1.385.44905100.00</t>
  </si>
  <si>
    <t>1386 - RECAPEAMENTO - RUA GONÇALO BARROS - CAMPO LIMPO</t>
  </si>
  <si>
    <t>57.10.17.512.3022.1.386.44905100.00</t>
  </si>
  <si>
    <t>1387 - RECAPEAMENTO - AVENIDA HENRIQUE SAM MIDLIN - CAMPO LIMPO</t>
  </si>
  <si>
    <t>57.10.17.512.3022.1.387.44905100.00</t>
  </si>
  <si>
    <t>1388 - RECAPEAMENTO - RUA CAMPO NOVO SUL - CAMPO LIMPO</t>
  </si>
  <si>
    <t>57.10.17.512.3022.1.388.44905100.00</t>
  </si>
  <si>
    <t>1389 - RECAPEAMENTO - RUA MARIA JOSÉ DA CONCEIÇÃO - CAMPO LIMPO</t>
  </si>
  <si>
    <t>57.10.17.512.3022.1.389.44905100.00</t>
  </si>
  <si>
    <t>1390 - RECAPEAMENTO - RUA CARUXA - CAMPO LIMPO</t>
  </si>
  <si>
    <t>57.10.17.512.3022.1.390.44905100.00</t>
  </si>
  <si>
    <t>1391 - RECAPEAMENTO - RUA NINA STOCCO - CAMPO LIMPO</t>
  </si>
  <si>
    <t>57.10.17.512.3022.1.391.44905100.00</t>
  </si>
  <si>
    <t>1392 - RECAPEAMENTO - RUA CAPÔ ERE - CAMPO LIMPO</t>
  </si>
  <si>
    <t>57.10.17.512.3022.1.392.44905100.00</t>
  </si>
  <si>
    <t>1393 - RECAPEAMENTO - RUA NORIVAL LACERDA - CAMPO LIMPO</t>
  </si>
  <si>
    <t>57.10.17.512.3022.1.393.44905100.00</t>
  </si>
  <si>
    <t>1394 - RECAPEAMENTO - RUA LUIZA DE CASTRO NASCIMENTO - CAMPO LIMPO</t>
  </si>
  <si>
    <t>57.10.17.512.3022.1.394.44905100.00</t>
  </si>
  <si>
    <t>1395 - RECAPEAMENTO - RUA ITAMONTIGA - CAMPO LIMPO</t>
  </si>
  <si>
    <t>57.10.17.512.3022.1.395.44905100.00</t>
  </si>
  <si>
    <t>1396 - RECAPEAMENTO - RUA GUNTUR - CAMPO LIMPO</t>
  </si>
  <si>
    <t>57.10.17.512.3022.1.396.44905100.00</t>
  </si>
  <si>
    <t>1397 - RECAPEAMENTO - RUA DR JOSÉ GUSTAVO BUSCH - CAMPO LIMPO</t>
  </si>
  <si>
    <t>57.10.17.512.3022.1.397.44905100.00</t>
  </si>
  <si>
    <t>1398 - RECAPEAMENTO - RUA CLIPPERTON - CAMPO LIMPO</t>
  </si>
  <si>
    <t>57.10.17.512.3022.1.398.44905100.00</t>
  </si>
  <si>
    <t>1399 - RECAPEAMENTO - RUA DR CHIBATA MIYAKOSHI - CAMPO LIMPO</t>
  </si>
  <si>
    <t>57.10.17.512.3022.1.399.44905100.00</t>
  </si>
  <si>
    <t>1400 - RECAPEAMENTO - RUA CLEMENTINO DA CUNHA - CAMPO LIMPO</t>
  </si>
  <si>
    <t>57.10.17.512.3022.1.400.44905100.00</t>
  </si>
  <si>
    <t>1401 - RECAPEAMENTO - RUA JOÃO ROBALO - CAMPO LIMPO</t>
  </si>
  <si>
    <t>57.10.17.512.3022.1.401.44905100.00</t>
  </si>
  <si>
    <t>1402 - RECAPEAMENTO - RUA FRANCICA ASSIS GARRIDO - M BOI MIRIM</t>
  </si>
  <si>
    <t>58.10.17.512.3022.1.402.44905100.00</t>
  </si>
  <si>
    <t>1403 - RECAPEAMENTO - RUA JOÃO AMOS COMENIUS - CAPELA DO SOCORRO</t>
  </si>
  <si>
    <t>59.10.17.512.3022.1.403.44905100.00</t>
  </si>
  <si>
    <t>1404 - RECAPEAMENTO - RUA DO ORATÓRIO - MOOCA</t>
  </si>
  <si>
    <t>65.10.17.512.3022.1.404.44905100.00</t>
  </si>
  <si>
    <t>1405 - RECAPEAMENTO - RUA CUREMA - PENHA</t>
  </si>
  <si>
    <t>61.10.17.512.3022.1.405.44905100.00</t>
  </si>
  <si>
    <t>1406 - RECAPEAMENTO - RUA DORNAS FILHO - JABAQUARA</t>
  </si>
  <si>
    <t>55.10.17.512.3022.1.406.44905100.00</t>
  </si>
  <si>
    <t>1407 - RECAPEAMENTO - RUA CIRIDIÃO DURVAL - JABAQUARA</t>
  </si>
  <si>
    <t>55.10.17.512.3022.1.407.44905100.00</t>
  </si>
  <si>
    <t>1408 - PAVIMENTAÇÃO - RUA DOS JOGRAIS - PARELHEIROS</t>
  </si>
  <si>
    <t>60.10.17.512.3022.1.408.44905100.00</t>
  </si>
  <si>
    <t>1409 - PAVIMENTAÇÃO - RUA JACEGUAI - SANTO AMARO</t>
  </si>
  <si>
    <t>54.10.17.512.3022.1.409.44905100.00</t>
  </si>
  <si>
    <t>1410 - PAVIMENTAÇÃO - RUA ALFRED MESSEL - CAMPO LIMPO</t>
  </si>
  <si>
    <t>57.10.17.512.3022.1.410.44905100.00</t>
  </si>
  <si>
    <t>1411 - PAVIMENTAÇÃO - RUA DIEGO DE CASTILHO - CAMPO LIMPO</t>
  </si>
  <si>
    <t>57.10.17.512.3022.1.411.44905100.00</t>
  </si>
  <si>
    <t>1412 - PAVIMENTAÇÃO - RUA ANDORINHA - M BOI MIRIM</t>
  </si>
  <si>
    <t>58.10.17.512.3022.1.412.44905100.00</t>
  </si>
  <si>
    <t>1413 - PAVIMENTAÇÃO - ESTRADA DO ARACATI - M BOI MIRIM</t>
  </si>
  <si>
    <t>58.10.17.512.3022.1.413.44905100.00</t>
  </si>
  <si>
    <t>1414 - PAVIMENTAÇÃO - RUA JOÃO AMOS COMENIUS - CAPELA DO SOCORRO</t>
  </si>
  <si>
    <t>59.10.17.512.3022.1.414.44905100.00</t>
  </si>
  <si>
    <t>1415 - PAVIMENTAÇÃO - AVENIDA SENADOR VITORINO - CIDADE ADEMAR</t>
  </si>
  <si>
    <t>56.10.17.512.3022.1.415.44905100.00</t>
  </si>
  <si>
    <t>1416 - PAVIMENTAÇÃO - RUA GRAZIELLA PARETTO - CIDADE ADEMAR</t>
  </si>
  <si>
    <t>56.10.17.512.3022.1.416.44905100.00</t>
  </si>
  <si>
    <t>1417 - PAVIMENTAÇÃO - RUA FREDERICO ALBUQUERQUE - JABAQUARA</t>
  </si>
  <si>
    <t>55.10.17.512.3022.1.417.44905100.00</t>
  </si>
  <si>
    <t>1425 - REFORMA DE GALERIA/BOCA DE LOBO/ÁGUA PLUVIAL - RUA ANTÔNIO CARLOS MESSIAS DA SILVA - CAPELA DO SOCORRO</t>
  </si>
  <si>
    <t>59.10.17.512.3005.1.425.44903900.00</t>
  </si>
  <si>
    <t>1426 - ALTERAÇÃO BOCA DE LOBO/BOCA DE LEÃO - RUA PEDRO RABELO, 232 - ARICANDUVA/CARRÃO/ FORMOSA</t>
  </si>
  <si>
    <t>66.10.17.512.3005.1.426.44903900.00</t>
  </si>
  <si>
    <t>1427 - REFORMA DE GALERIA/BOCA DE LOBO/ÁGUA PLUVIAL - RUA NUNO ROLAND, 405 - CAMPO LIMPO</t>
  </si>
  <si>
    <t>57.10.17.512.3005.1.427.44903900.00</t>
  </si>
  <si>
    <t>1428 - REFORMA DE GALERIA/BOCA DE LOBO/ÁGUA PLUVIAL - RUA ALAOR - ITAQUERA</t>
  </si>
  <si>
    <t>67.10.17.512.3005.1.428.44903900.00</t>
  </si>
  <si>
    <t>1857 - REFORMA/LIMPEZA DE CÓRREGO - RUA JOSÉ ROSHEL RODRIGUES, 93 - PARELHEIROS</t>
  </si>
  <si>
    <t>60.10.17.512.3005.1.857.44903900.00</t>
  </si>
  <si>
    <t>2367 - MANUTENÇÃO DE SISTEMAS DE DRENAGEM</t>
  </si>
  <si>
    <t>12.10.17.512.3005.2.367.33903900.00</t>
  </si>
  <si>
    <t>2368 - MANUTENÇÃO DE SISTEMAS DE DRENAGEM</t>
  </si>
  <si>
    <t>12.10.17.512.3005.2.367.33909200.00</t>
  </si>
  <si>
    <t>2369 - MANUTENÇÃO DE SISTEMAS DE DRENAGEM</t>
  </si>
  <si>
    <t>41.10.17.512.3005.2.367.33903900.00</t>
  </si>
  <si>
    <t>2370 - MANUTENÇÃO DE SISTEMAS DE DRENAGEM</t>
  </si>
  <si>
    <t>42.10.17.512.3005.2.367.33903000.00</t>
  </si>
  <si>
    <t>2371 - MANUTENÇÃO DE SISTEMAS DE DRENAGEM</t>
  </si>
  <si>
    <t>42.10.17.512.3005.2.367.33903900.00</t>
  </si>
  <si>
    <t>2372 - MANUTENÇÃO DE SISTEMAS DE DRENAGEM</t>
  </si>
  <si>
    <t>43.10.17.512.3005.2.367.33903900.00</t>
  </si>
  <si>
    <t>2373 - MANUTENÇÃO DE SISTEMAS DE DRENAGEM</t>
  </si>
  <si>
    <t>44.10.17.512.3005.2.367.33903900.00</t>
  </si>
  <si>
    <t>2374 - MANUTENÇÃO DE SISTEMAS DE DRENAGEM</t>
  </si>
  <si>
    <t>44.10.17.512.3005.2.367.33909200.00</t>
  </si>
  <si>
    <t>2375 - MANUTENÇÃO DE SISTEMAS DE DRENAGEM</t>
  </si>
  <si>
    <t>45.10.17.512.3005.2.367.33903900.00</t>
  </si>
  <si>
    <t>2376 - MANUTENÇÃO DE SISTEMAS DE DRENAGEM</t>
  </si>
  <si>
    <t>46.10.17.512.3005.2.367.33903900.00</t>
  </si>
  <si>
    <t>2377 - MANUTENÇÃO DE SISTEMAS DE DRENAGEM</t>
  </si>
  <si>
    <t>47.10.17.512.3005.2.367.33903900.00</t>
  </si>
  <si>
    <t>2378 - MANUTENÇÃO DE SISTEMAS DE DRENAGEM</t>
  </si>
  <si>
    <t>48.10.17.512.3005.2.367.33903900.00</t>
  </si>
  <si>
    <t>2379 - MANUTENÇÃO DE SISTEMAS DE DRENAGEM</t>
  </si>
  <si>
    <t>49.10.17.512.3005.2.367.33903900.00</t>
  </si>
  <si>
    <t>2380 - MANUTENÇÃO DE SISTEMAS DE DRENAGEM</t>
  </si>
  <si>
    <t>50.10.17.512.3005.2.367.33903000.00</t>
  </si>
  <si>
    <t>2381 - MANUTENÇÃO DE SISTEMAS DE DRENAGEM</t>
  </si>
  <si>
    <t>50.10.17.512.3005.2.367.33903900.00</t>
  </si>
  <si>
    <t>2382 - MANUTENÇÃO DE SISTEMAS DE DRENAGEM</t>
  </si>
  <si>
    <t>51.10.17.512.3005.2.367.33903900.00</t>
  </si>
  <si>
    <t>2383 - MANUTENÇÃO DE SISTEMAS DE DRENAGEM</t>
  </si>
  <si>
    <t>52.10.17.512.3005.2.367.33903900.00</t>
  </si>
  <si>
    <t>2384 - MANUTENÇÃO DE SISTEMAS DE DRENAGEM</t>
  </si>
  <si>
    <t>52.10.17.512.3005.2.367.33909200.00</t>
  </si>
  <si>
    <t>2385 - MANUTENÇÃO DE SISTEMAS DE DRENAGEM</t>
  </si>
  <si>
    <t>53.10.17.512.3005.2.367.33903900.00</t>
  </si>
  <si>
    <t>2386 - MANUTENÇÃO DE SISTEMAS DE DRENAGEM</t>
  </si>
  <si>
    <t>54.10.17.512.3005.2.367.33903900.00</t>
  </si>
  <si>
    <t>2387 - MANUTENÇÃO DE SISTEMAS DE DRENAGEM</t>
  </si>
  <si>
    <t>55.10.17.512.3005.2.367.33903000.00</t>
  </si>
  <si>
    <t>2388 - MANUTENÇÃO DE SISTEMAS DE DRENAGEM</t>
  </si>
  <si>
    <t>55.10.17.512.3005.2.367.33903900.00</t>
  </si>
  <si>
    <t>2389 - MANUTENÇÃO DE SISTEMAS DE DRENAGEM</t>
  </si>
  <si>
    <t>56.10.17.512.3005.2.367.33903900.00</t>
  </si>
  <si>
    <t>2390 - MANUTENÇÃO DE SISTEMAS DE DRENAGEM</t>
  </si>
  <si>
    <t>56.10.17.512.3005.2.367.33909200.00</t>
  </si>
  <si>
    <t>2391 - MANUTENÇÃO DE SISTEMAS DE DRENAGEM</t>
  </si>
  <si>
    <t>57.10.17.512.3005.2.367.33903000.00</t>
  </si>
  <si>
    <t>2392 - MANUTENÇÃO DE SISTEMAS DE DRENAGEM</t>
  </si>
  <si>
    <t>57.10.17.512.3005.2.367.33903700.00</t>
  </si>
  <si>
    <t>2393 - MANUTENÇÃO DE SISTEMAS DE DRENAGEM</t>
  </si>
  <si>
    <t>57.10.17.512.3005.2.367.33903900.00</t>
  </si>
  <si>
    <t>2394 - MANUTENÇÃO DE SISTEMAS DE DRENAGEM</t>
  </si>
  <si>
    <t>58.10.17.512.3005.2.367.33903000.00</t>
  </si>
  <si>
    <t>2395 - MANUTENÇÃO DE SISTEMAS DE DRENAGEM</t>
  </si>
  <si>
    <t>58.10.17.512.3005.2.367.33903900.00</t>
  </si>
  <si>
    <t>2396 - MANUTENÇÃO DE SISTEMAS DE DRENAGEM</t>
  </si>
  <si>
    <t>59.10.17.512.3005.2.367.33903900.00</t>
  </si>
  <si>
    <t>2397 - MANUTENÇÃO DE SISTEMAS DE DRENAGEM</t>
  </si>
  <si>
    <t>60.10.17.512.3005.2.367.33903900.00</t>
  </si>
  <si>
    <t>2398 - MANUTENÇÃO DE SISTEMAS DE DRENAGEM</t>
  </si>
  <si>
    <t>61.10.17.512.3005.2.367.33903000.00</t>
  </si>
  <si>
    <t>2399 - MANUTENÇÃO DE SISTEMAS DE DRENAGEM</t>
  </si>
  <si>
    <t>61.10.17.512.3005.2.367.33903900.00</t>
  </si>
  <si>
    <t>2400 - MANUTENÇÃO DE SISTEMAS DE DRENAGEM</t>
  </si>
  <si>
    <t>62.10.17.512.3005.2.367.33903900.00</t>
  </si>
  <si>
    <t>2401 - MANUTENÇÃO DE SISTEMAS DE DRENAGEM</t>
  </si>
  <si>
    <t>63.10.17.512.3005.2.367.33903000.00</t>
  </si>
  <si>
    <t>2402 - MANUTENÇÃO DE SISTEMAS DE DRENAGEM</t>
  </si>
  <si>
    <t>63.10.17.512.3005.2.367.33903900.00</t>
  </si>
  <si>
    <t>2403 - MANUTENÇÃO DE SISTEMAS DE DRENAGEM</t>
  </si>
  <si>
    <t>64.10.17.512.3005.2.367.33903900.00</t>
  </si>
  <si>
    <t>2404 - MANUTENÇÃO DE SISTEMAS DE DRENAGEM</t>
  </si>
  <si>
    <t>65.10.17.512.3005.2.367.33903900.00</t>
  </si>
  <si>
    <t>2405 - MANUTENÇÃO DE SISTEMAS DE DRENAGEM</t>
  </si>
  <si>
    <t>66.10.17.512.3005.2.367.33903000.00</t>
  </si>
  <si>
    <t>2406 - MANUTENÇÃO DE SISTEMAS DE DRENAGEM</t>
  </si>
  <si>
    <t>66.10.17.512.3005.2.367.33903900.00</t>
  </si>
  <si>
    <t>2407 - MANUTENÇÃO DE SISTEMAS DE DRENAGEM</t>
  </si>
  <si>
    <t>67.10.17.512.3005.2.367.33903000.00</t>
  </si>
  <si>
    <t>2408 - MANUTENÇÃO DE SISTEMAS DE DRENAGEM</t>
  </si>
  <si>
    <t>67.10.17.512.3005.2.367.33903900.00</t>
  </si>
  <si>
    <t>2409 - MANUTENÇÃO DE SISTEMAS DE DRENAGEM</t>
  </si>
  <si>
    <t>68.10.17.512.3005.2.367.33903900.00</t>
  </si>
  <si>
    <t>2410 - MANUTENÇÃO DE SISTEMAS DE DRENAGEM</t>
  </si>
  <si>
    <t>69.10.17.512.3005.2.367.33903900.00</t>
  </si>
  <si>
    <t>2411 - MANUTENÇÃO DE SISTEMAS DE DRENAGEM</t>
  </si>
  <si>
    <t>70.10.17.512.3005.2.367.33903000.00</t>
  </si>
  <si>
    <t>2412 - MANUTENÇÃO DE SISTEMAS DE DRENAGEM</t>
  </si>
  <si>
    <t>70.10.17.512.3005.2.367.33903900.00</t>
  </si>
  <si>
    <t>2413 - MANUTENÇÃO DE SISTEMAS DE DRENAGEM</t>
  </si>
  <si>
    <t>71.10.17.512.3005.2.367.33903900.00</t>
  </si>
  <si>
    <t>2414 - MANUTENÇÃO DE SISTEMAS DE DRENAGEM</t>
  </si>
  <si>
    <t>72.10.17.512.3005.2.367.33903900.00</t>
  </si>
  <si>
    <t xml:space="preserve">Promoção de Vidas Saudáveis
</t>
  </si>
  <si>
    <t>2,3,6,11*,13*,15*,17*</t>
  </si>
  <si>
    <t>18 - GESTÃO AMBIENTAL</t>
  </si>
  <si>
    <t>541 - PRESERVAÇÃO E CONSERVAÇÃO AMBIENTAL</t>
  </si>
  <si>
    <t>1702 - CONSTRUÇÃO E IMPLANTAÇÃO DE PARQUES E UNIDADES DE CONSERVAÇÃO</t>
  </si>
  <si>
    <t>27.10.18.541.3005.1.702.44905100.00</t>
  </si>
  <si>
    <t>75.10.18.541.3005.1.702.44906100.08</t>
  </si>
  <si>
    <t>FMP</t>
  </si>
  <si>
    <t>86.27.18.541.3005.1.702.44905100.03</t>
  </si>
  <si>
    <t>86.27.18.541.3005.1.702.44906100.03</t>
  </si>
  <si>
    <t>94.10.18.541.3005.1.702.44905100.08</t>
  </si>
  <si>
    <t>FEMA</t>
  </si>
  <si>
    <t>94.10.18.541.3005.1.702.44906100.08</t>
  </si>
  <si>
    <t>98.27.18.541.3005.1.702.44905100.08</t>
  </si>
  <si>
    <t>98.27.18.541.3005.1.702.44906100.08</t>
  </si>
  <si>
    <t>1703 - AMPLIAÇÃO, REFORMA E REQUALIFICAÇÃO DE PARQUES E UNIDADES DE CONSERVAÇÃO</t>
  </si>
  <si>
    <t>27.10.18.541.3005.1.703.44905100.00</t>
  </si>
  <si>
    <t>75.10.18.541.3005.1.703.44906100.08</t>
  </si>
  <si>
    <t>86.27.18.541.3005.1.703.44905100.03</t>
  </si>
  <si>
    <t>94.10.18.541.3005.1.703.44905100.03</t>
  </si>
  <si>
    <t>94.10.18.541.3005.1.703.44905100.08</t>
  </si>
  <si>
    <t>98.27.18.541.3005.1.703.44905100.08</t>
  </si>
  <si>
    <t>1709 - AMPLIAÇÃO, REFORMA E REQUALIFICAÇÃO DOS PLANETÁRIOS MUNICIPAIS</t>
  </si>
  <si>
    <t>94.10.18.541.3005.1.709.44903900.08</t>
  </si>
  <si>
    <t>94.10.18.541.3005.1.709.44905100.08</t>
  </si>
  <si>
    <t>94.10.18.541.3005.1.709.44905200.08</t>
  </si>
  <si>
    <t>1710 - AMPLIAÇÃO, REFORMA E REQUALIFICAÇÃO DA UMAPAZ</t>
  </si>
  <si>
    <t>94.10.18.541.3005.1.710.44905100.08</t>
  </si>
  <si>
    <t>1711 - AMPLIAÇÃO, REFORMA E REQUALIFICAÇÃO DOS SERVIÇOS DE ATENDIMENTO E MANEJO DA FAUNA SILVESTRE</t>
  </si>
  <si>
    <t>94.10.18.541.3005.1.711.44905100.00</t>
  </si>
  <si>
    <t>94.10.18.541.3005.1.711.44905100.08</t>
  </si>
  <si>
    <t>1894 - IMPLANTAÇÃO DO PARQUE MORRO DO CRUZEIRO</t>
  </si>
  <si>
    <t>27.10.18.541.3005.1.894.44905100.00</t>
  </si>
  <si>
    <t>1895 - REFORMA E MANUTENÇÃO DO PARQUE DO CARMO</t>
  </si>
  <si>
    <t>27.10.18.541.3005.1.895.44903900.00</t>
  </si>
  <si>
    <t>2703 - MANUTENÇÃO E OPERAÇÃO DE PARQUES E UNIDADES DE CONSERVAÇÃO</t>
  </si>
  <si>
    <t>27.10.18.541.3005.2.703.33903000.00</t>
  </si>
  <si>
    <t>27.10.18.541.3005.2.703.33903900.00</t>
  </si>
  <si>
    <t>27.10.18.541.3005.2.703.33909100.05</t>
  </si>
  <si>
    <t>27.10.18.541.3005.2.703.33909200.00</t>
  </si>
  <si>
    <t>27.10.18.541.3005.2.703.33913900.00</t>
  </si>
  <si>
    <t>94.10.18.541.3005.2.703.33903900.08</t>
  </si>
  <si>
    <t>2704 - MANUTENÇÃO E OPERAÇÃO DOS PLANETÁRIOS MUNICIPAIS</t>
  </si>
  <si>
    <t>27.10.18.541.3005.2.704.33903000.00</t>
  </si>
  <si>
    <t>27.10.18.541.3005.2.704.33903900.00</t>
  </si>
  <si>
    <t>27.10.18.541.3005.2.704.33909200.00</t>
  </si>
  <si>
    <t>5681 - AMPLIAÇÃO, REFORMA E REQUALIFICAÇÃO DO HERBÁRIO MUNICIPAL</t>
  </si>
  <si>
    <t>94.10.18.541.3005.5.681.44905100.08</t>
  </si>
  <si>
    <t>6651 - MANUTENÇÃO E OPERAÇÃO DOS SERVIÇOS DE ATENDIMENTO E MANEJO DA FAUNA SILVESTRE</t>
  </si>
  <si>
    <t>27.10.18.541.3005.6.651.33903000.00</t>
  </si>
  <si>
    <t>27.10.18.541.3005.6.651.33903000.03</t>
  </si>
  <si>
    <t>27.10.18.541.3005.6.651.33903900.00</t>
  </si>
  <si>
    <t>27.10.18.541.3005.6.651.44905200.03</t>
  </si>
  <si>
    <t>6659 - PAGAMENTOS DE SERVIÇOS AMBIENTAIS</t>
  </si>
  <si>
    <t>94.10.18.541.3005.6.659.33909300.08</t>
  </si>
  <si>
    <t>6660 - FISCALIZAÇÃO, MONITORAMENTO E CONTROLE AMBIENTAL</t>
  </si>
  <si>
    <t>27.10.18.541.3005.6.660.33903000.00</t>
  </si>
  <si>
    <t>27.10.18.541.3005.6.660.33903900.00</t>
  </si>
  <si>
    <t>6669 - EDUCAÇÃO AMBIENTAL</t>
  </si>
  <si>
    <t>27.10.18.541.3005.6.669.33903000.00</t>
  </si>
  <si>
    <t>27.10.18.541.3005.6.669.33903600.00</t>
  </si>
  <si>
    <t>27.10.18.541.3005.6.669.33903900.00</t>
  </si>
  <si>
    <t>27.10.18.541.3005.6.669.33904700.00</t>
  </si>
  <si>
    <t>6681 - MANUTENÇÃO E OPERAÇÃO DO HERBÁRIO MUNICIPAL</t>
  </si>
  <si>
    <t>27.10.18.541.3005.6.681.33903000.00</t>
  </si>
  <si>
    <t>27.10.18.541.3005.6.681.33903900.00</t>
  </si>
  <si>
    <t>6682 - MANUTENÇÃO E OPERAÇÃO DE VIVEIROS</t>
  </si>
  <si>
    <t>27.10.18.541.3005.6.682.33903000.00</t>
  </si>
  <si>
    <t>27.10.18.541.3005.6.682.33903900.00</t>
  </si>
  <si>
    <t>7117 - RECUPERAÇÃO DE ÁREAS DEGRADADAS E/OU CONTAMINADAS</t>
  </si>
  <si>
    <t>27.10.18.541.3005.7.117.44903900.00</t>
  </si>
  <si>
    <t>94.10.18.541.3005.7.117.44903900.08</t>
  </si>
  <si>
    <t>7127 - ESTUDOS, PLANOS E PROJETOS AMBIENTAIS</t>
  </si>
  <si>
    <t>27.10.18.541.3005.7.127.44903900.00</t>
  </si>
  <si>
    <t>94.10.18.541.3005.7.127.44903500.08</t>
  </si>
  <si>
    <t>94.10.18.541.3005.7.127.44903900.08</t>
  </si>
  <si>
    <t>7129 - AMPLIAÇÃO, REFORMA E REQUALIFICAÇÃO DE VIVEIROS</t>
  </si>
  <si>
    <t>94.10.18.541.3005.7.129.44905100.08</t>
  </si>
  <si>
    <t>7130 - PLANTIO DE ÁRVORES</t>
  </si>
  <si>
    <t>27.10.18.541.3005.7.130.44903900.00</t>
  </si>
  <si>
    <t>94.10.18.541.3005.7.130.44903900.08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</si>
</sst>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R$-416]\ #,##0.00;\-[$R$-416]\ #,##0.00"/>
    <numFmt numFmtId="165" formatCode="_-* #,##0.00_-;\-* #,##0.00_-;_-* &quot;-&quot;??_-;_-@"/>
    <numFmt numFmtId="166" formatCode="_-* #,##0_-;\-* #,##0_-;_-* &quot;-&quot;??_-;_-@"/>
    <numFmt numFmtId="167" formatCode="_-* #,##0.000_-;\-* #,##0.000_-;_-* &quot;-&quot;??_-;_-@"/>
    <numFmt numFmtId="168" formatCode="0.000"/>
    <numFmt numFmtId="169" formatCode="_-* #,##0.0000_-;\-* #,##0.0000_-;_-* &quot;-&quot;??_-;_-@"/>
    <numFmt numFmtId="170" formatCode="_([$BRL]\ * #,##0.00_);_([$BRL]\ * \(#,##0.00\);_([$BRL]\ * &quot;-&quot;??_);_(@_)"/>
    <numFmt numFmtId="171" formatCode="0.0"/>
    <numFmt numFmtId="172" formatCode="[$R$-416]\ #,##0.00"/>
    <numFmt numFmtId="173" formatCode="&quot;$&quot;#,##0.00"/>
  </numFmts>
  <fonts count="38">
    <font>
      <sz val="11"/>
      <color theme="1"/>
      <name val="Calibri"/>
      <scheme val="minor"/>
    </font>
    <font>
      <sz val="11"/>
      <color theme="1"/>
      <name val="Calibri"/>
      <family val="2"/>
      <scheme val="minor"/>
    </font>
    <font>
      <b/>
      <sz val="12"/>
      <color rgb="FF000000"/>
      <name val="Calibri"/>
      <family val="2"/>
    </font>
    <font>
      <sz val="12"/>
      <color rgb="FF000000"/>
      <name val="Calibri"/>
      <family val="2"/>
    </font>
    <font>
      <sz val="11"/>
      <color theme="1"/>
      <name val="Calibri"/>
      <family val="2"/>
    </font>
    <font>
      <b/>
      <sz val="11"/>
      <color theme="1"/>
      <name val="Calibri"/>
      <family val="2"/>
    </font>
    <font>
      <b/>
      <sz val="14"/>
      <color theme="1"/>
      <name val="Calibri"/>
      <family val="2"/>
    </font>
    <font>
      <b/>
      <sz val="9"/>
      <color theme="1"/>
      <name val="Arial"/>
      <family val="2"/>
    </font>
    <font>
      <b/>
      <i/>
      <sz val="11"/>
      <color theme="1"/>
      <name val="Calibri"/>
      <family val="2"/>
    </font>
    <font>
      <b/>
      <sz val="11"/>
      <color rgb="FF7F7F7F"/>
      <name val="Calibri"/>
      <family val="2"/>
    </font>
    <font>
      <b/>
      <sz val="11"/>
      <color theme="1"/>
      <name val="Noto Sans Symbols"/>
    </font>
    <font>
      <i/>
      <sz val="11"/>
      <color theme="1"/>
      <name val="Calibri"/>
      <family val="2"/>
    </font>
    <font>
      <sz val="11"/>
      <color rgb="FF757070"/>
      <name val="Calibri"/>
      <family val="2"/>
    </font>
    <font>
      <sz val="11"/>
      <color rgb="FF000000"/>
      <name val="Calibri"/>
      <family val="2"/>
      <scheme val="minor"/>
    </font>
    <font>
      <b/>
      <sz val="11"/>
      <color theme="1"/>
      <name val="Calibri"/>
      <scheme val="minor"/>
    </font>
    <font>
      <sz val="11"/>
      <color rgb="FF000000"/>
      <name val="Calibri"/>
    </font>
    <font>
      <b/>
      <sz val="12"/>
      <color rgb="FF000000"/>
      <name val="Calibri"/>
    </font>
    <font>
      <sz val="11"/>
      <color theme="1"/>
      <name val="Calibri"/>
    </font>
    <font>
      <sz val="11"/>
      <color rgb="FF000000"/>
      <name val="Calibri"/>
      <charset val="1"/>
    </font>
    <font>
      <u/>
      <sz val="11"/>
      <color theme="10"/>
      <name val="Calibri"/>
      <scheme val="minor"/>
    </font>
    <font>
      <sz val="12"/>
      <color rgb="FF000000"/>
      <name val="Calibri"/>
    </font>
    <font>
      <sz val="12"/>
      <color theme="1"/>
      <name val="Calibri"/>
    </font>
    <font>
      <sz val="12"/>
      <name val="Arial"/>
    </font>
    <font>
      <b/>
      <sz val="10"/>
      <color theme="1"/>
      <name val="Calibri"/>
    </font>
    <font>
      <sz val="10"/>
      <color theme="1"/>
      <name val="Calibri"/>
    </font>
    <font>
      <sz val="10"/>
      <color rgb="FF000000"/>
      <name val="Arial"/>
    </font>
    <font>
      <sz val="10"/>
      <color rgb="FF000000"/>
      <name val="Calibri"/>
    </font>
    <font>
      <sz val="10"/>
      <color theme="1"/>
      <name val="Arial"/>
    </font>
    <font>
      <b/>
      <sz val="10"/>
      <color rgb="FF000000"/>
      <name val="Calibri"/>
      <charset val="1"/>
    </font>
    <font>
      <sz val="24"/>
      <color rgb="FF000000"/>
      <name val="Calibri"/>
    </font>
    <font>
      <sz val="12"/>
      <color theme="1"/>
      <name val="Arial"/>
    </font>
    <font>
      <sz val="11"/>
      <color rgb="FF000000"/>
      <name val="Calibri"/>
      <family val="2"/>
    </font>
    <font>
      <sz val="11"/>
      <color rgb="FF000000"/>
      <name val="Calibri"/>
      <scheme val="minor"/>
    </font>
    <font>
      <sz val="10"/>
      <color rgb="FF000000"/>
      <name val="Calibri"/>
      <charset val="1"/>
    </font>
    <font>
      <sz val="9"/>
      <color rgb="FF000000"/>
      <name val="Calibri"/>
      <charset val="1"/>
    </font>
    <font>
      <b/>
      <sz val="9"/>
      <color rgb="FFFFFFFF"/>
      <name val="Calibri"/>
      <charset val="1"/>
    </font>
    <font>
      <sz val="9"/>
      <color rgb="FFFFFFFF"/>
      <name val="Calibri"/>
      <charset val="1"/>
    </font>
    <font>
      <sz val="10"/>
      <color rgb="FF000000"/>
      <name val="Calibri"/>
      <family val="2"/>
      <charset val="1"/>
    </font>
  </fonts>
  <fills count="35">
    <fill>
      <patternFill patternType="none"/>
    </fill>
    <fill>
      <patternFill patternType="gray125"/>
    </fill>
    <fill>
      <patternFill patternType="solid">
        <fgColor rgb="FFFFFFFF"/>
        <bgColor rgb="FFFFFFFF"/>
      </patternFill>
    </fill>
    <fill>
      <patternFill patternType="solid">
        <fgColor rgb="FFF4B083"/>
        <bgColor rgb="FFF4B083"/>
      </patternFill>
    </fill>
    <fill>
      <patternFill patternType="solid">
        <fgColor rgb="FFDEEAF6"/>
        <bgColor rgb="FFDEEAF6"/>
      </patternFill>
    </fill>
    <fill>
      <patternFill patternType="solid">
        <fgColor rgb="FFD8D8D8"/>
        <bgColor rgb="FFD8D8D8"/>
      </patternFill>
    </fill>
    <fill>
      <patternFill patternType="solid">
        <fgColor rgb="FFE2EFD9"/>
        <bgColor rgb="FFE2EFD9"/>
      </patternFill>
    </fill>
    <fill>
      <patternFill patternType="solid">
        <fgColor rgb="FFFFC000"/>
        <bgColor rgb="FFFFC000"/>
      </patternFill>
    </fill>
    <fill>
      <patternFill patternType="solid">
        <fgColor rgb="FFFBE4D5"/>
        <bgColor rgb="FFFBE4D5"/>
      </patternFill>
    </fill>
    <fill>
      <patternFill patternType="solid">
        <fgColor rgb="FFD9E2F3"/>
        <bgColor rgb="FFD9E2F3"/>
      </patternFill>
    </fill>
    <fill>
      <patternFill patternType="solid">
        <fgColor rgb="FFBDD6EE"/>
        <bgColor rgb="FFBDD6EE"/>
      </patternFill>
    </fill>
    <fill>
      <patternFill patternType="solid">
        <fgColor rgb="FFFFD965"/>
        <bgColor rgb="FFFFD965"/>
      </patternFill>
    </fill>
    <fill>
      <patternFill patternType="solid">
        <fgColor rgb="FFFEF2CB"/>
        <bgColor rgb="FFFEF2CB"/>
      </patternFill>
    </fill>
    <fill>
      <patternFill patternType="solid">
        <fgColor rgb="FFFFFFFF"/>
        <bgColor indexed="64"/>
      </patternFill>
    </fill>
    <fill>
      <patternFill patternType="solid">
        <fgColor rgb="FFE2EFDA"/>
        <bgColor indexed="64"/>
      </patternFill>
    </fill>
    <fill>
      <patternFill patternType="solid">
        <fgColor theme="0"/>
        <bgColor indexed="64"/>
      </patternFill>
    </fill>
    <fill>
      <patternFill patternType="solid">
        <fgColor rgb="FFF4B084"/>
        <bgColor indexed="64"/>
      </patternFill>
    </fill>
    <fill>
      <patternFill patternType="solid">
        <fgColor rgb="FFFCE4D6"/>
        <bgColor indexed="64"/>
      </patternFill>
    </fill>
    <fill>
      <patternFill patternType="solid">
        <fgColor rgb="FFDDEBF7"/>
        <bgColor indexed="64"/>
      </patternFill>
    </fill>
    <fill>
      <patternFill patternType="solid">
        <fgColor rgb="FF9BC2E6"/>
        <bgColor indexed="64"/>
      </patternFill>
    </fill>
    <fill>
      <patternFill patternType="solid">
        <fgColor rgb="FFF8CBAD"/>
        <bgColor indexed="64"/>
      </patternFill>
    </fill>
    <fill>
      <patternFill patternType="solid">
        <fgColor rgb="FFC6E0B4"/>
        <bgColor indexed="64"/>
      </patternFill>
    </fill>
    <fill>
      <patternFill patternType="solid">
        <fgColor rgb="FFFFF2CC"/>
        <bgColor indexed="64"/>
      </patternFill>
    </fill>
    <fill>
      <patternFill patternType="solid">
        <fgColor rgb="FFBDD7EE"/>
        <bgColor indexed="64"/>
      </patternFill>
    </fill>
    <fill>
      <patternFill patternType="solid">
        <fgColor rgb="FFAEAAAA"/>
        <bgColor indexed="64"/>
      </patternFill>
    </fill>
    <fill>
      <patternFill patternType="solid">
        <fgColor rgb="FFB7B7B7"/>
        <bgColor rgb="FFB7B7B7"/>
      </patternFill>
    </fill>
    <fill>
      <patternFill patternType="solid">
        <fgColor rgb="FFEFEFEF"/>
        <bgColor rgb="FFEFEFEF"/>
      </patternFill>
    </fill>
    <fill>
      <patternFill patternType="solid">
        <fgColor rgb="FF5B9BD5"/>
        <bgColor indexed="64"/>
      </patternFill>
    </fill>
    <fill>
      <patternFill patternType="solid">
        <fgColor rgb="FFA9D08E"/>
        <bgColor indexed="64"/>
      </patternFill>
    </fill>
    <fill>
      <patternFill patternType="solid">
        <fgColor rgb="FFFFD966"/>
        <bgColor indexed="64"/>
      </patternFill>
    </fill>
    <fill>
      <patternFill patternType="solid">
        <fgColor rgb="FF8EA9DB"/>
        <bgColor indexed="64"/>
      </patternFill>
    </fill>
    <fill>
      <patternFill patternType="solid">
        <fgColor theme="5" tint="0.39997558519241921"/>
        <bgColor indexed="64"/>
      </patternFill>
    </fill>
    <fill>
      <patternFill patternType="solid">
        <fgColor rgb="FFF2F2F2"/>
        <bgColor indexed="64"/>
      </patternFill>
    </fill>
    <fill>
      <patternFill patternType="solid">
        <fgColor rgb="FF808080"/>
        <bgColor indexed="64"/>
      </patternFill>
    </fill>
    <fill>
      <patternFill patternType="solid">
        <fgColor rgb="FFD0CECE"/>
        <bgColor indexed="64"/>
      </patternFill>
    </fill>
  </fills>
  <borders count="48">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style="thin">
        <color rgb="FF9CC2E5"/>
      </top>
      <bottom/>
      <diagonal/>
    </border>
    <border>
      <left/>
      <right/>
      <top/>
      <bottom style="medium">
        <color rgb="FF000000"/>
      </bottom>
      <diagonal/>
    </border>
    <border>
      <left/>
      <right style="thin">
        <color rgb="FF000000"/>
      </right>
      <top/>
      <bottom style="medium">
        <color rgb="FF000000"/>
      </bottom>
      <diagonal/>
    </border>
    <border>
      <left/>
      <right/>
      <top style="thin">
        <color rgb="FF000000"/>
      </top>
      <bottom style="medium">
        <color rgb="FF000000"/>
      </bottom>
      <diagonal/>
    </border>
    <border>
      <left/>
      <right style="thin">
        <color rgb="FF000000"/>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style="thin">
        <color rgb="FF000000"/>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right/>
      <top/>
      <bottom style="thin">
        <color rgb="FF9CC2E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rgb="FF000000"/>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auto="1"/>
      </right>
      <top style="thin">
        <color rgb="FF000000"/>
      </top>
      <bottom style="thin">
        <color auto="1"/>
      </bottom>
      <diagonal/>
    </border>
    <border>
      <left/>
      <right style="thin">
        <color rgb="FF000000"/>
      </right>
      <top style="thin">
        <color rgb="FF000000"/>
      </top>
      <bottom style="thin">
        <color auto="1"/>
      </bottom>
      <diagonal/>
    </border>
    <border>
      <left style="thin">
        <color rgb="FF000000"/>
      </left>
      <right style="thin">
        <color auto="1"/>
      </right>
      <top/>
      <bottom style="thin">
        <color auto="1"/>
      </bottom>
      <diagonal/>
    </border>
    <border>
      <left/>
      <right style="thin">
        <color rgb="FF000000"/>
      </right>
      <top/>
      <bottom style="thin">
        <color auto="1"/>
      </bottom>
      <diagonal/>
    </border>
    <border>
      <left style="thin">
        <color rgb="FF000000"/>
      </left>
      <right style="thin">
        <color auto="1"/>
      </right>
      <top/>
      <bottom/>
      <diagonal/>
    </border>
    <border>
      <left style="thin">
        <color rgb="FF000000"/>
      </left>
      <right style="thin">
        <color auto="1"/>
      </right>
      <top style="thin">
        <color auto="1"/>
      </top>
      <bottom style="thin">
        <color auto="1"/>
      </bottom>
      <diagonal/>
    </border>
    <border>
      <left/>
      <right style="thin">
        <color rgb="FF000000"/>
      </right>
      <top style="thin">
        <color auto="1"/>
      </top>
      <bottom style="thin">
        <color auto="1"/>
      </bottom>
      <diagonal/>
    </border>
    <border>
      <left style="thin">
        <color rgb="FF000000"/>
      </left>
      <right style="thin">
        <color auto="1"/>
      </right>
      <top/>
      <bottom style="thin">
        <color rgb="FF000000"/>
      </bottom>
      <diagonal/>
    </border>
    <border>
      <left/>
      <right style="thin">
        <color rgb="FF000000"/>
      </right>
      <top style="thin">
        <color auto="1"/>
      </top>
      <bottom style="thin">
        <color rgb="FF000000"/>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rgb="FF000000"/>
      </top>
      <bottom style="thin">
        <color auto="1"/>
      </bottom>
      <diagonal/>
    </border>
    <border>
      <left style="thin">
        <color auto="1"/>
      </left>
      <right style="thin">
        <color rgb="FF000000"/>
      </right>
      <top style="thin">
        <color rgb="FF000000"/>
      </top>
      <bottom style="thin">
        <color auto="1"/>
      </bottom>
      <diagonal/>
    </border>
    <border>
      <left style="thin">
        <color rgb="FF000000"/>
      </left>
      <right style="thin">
        <color auto="1"/>
      </right>
      <top style="thin">
        <color auto="1"/>
      </top>
      <bottom/>
      <diagonal/>
    </border>
    <border>
      <left style="thin">
        <color auto="1"/>
      </left>
      <right style="thin">
        <color rgb="FF000000"/>
      </right>
      <top style="thin">
        <color auto="1"/>
      </top>
      <bottom style="thin">
        <color auto="1"/>
      </bottom>
      <diagonal/>
    </border>
    <border>
      <left style="thin">
        <color rgb="FF000000"/>
      </left>
      <right style="thin">
        <color auto="1"/>
      </right>
      <top style="thin">
        <color auto="1"/>
      </top>
      <bottom style="thin">
        <color rgb="FF000000"/>
      </bottom>
      <diagonal/>
    </border>
    <border>
      <left style="thin">
        <color auto="1"/>
      </left>
      <right style="thin">
        <color rgb="FF000000"/>
      </right>
      <top style="thin">
        <color auto="1"/>
      </top>
      <bottom style="thin">
        <color rgb="FF000000"/>
      </bottom>
      <diagonal/>
    </border>
    <border>
      <left style="thin">
        <color rgb="FF000000"/>
      </left>
      <right/>
      <top/>
      <bottom style="thin">
        <color auto="1"/>
      </bottom>
      <diagonal/>
    </border>
  </borders>
  <cellStyleXfs count="3">
    <xf numFmtId="0" fontId="0" fillId="0" borderId="0"/>
    <xf numFmtId="0" fontId="19" fillId="0" borderId="0" applyNumberFormat="0" applyFill="0" applyBorder="0" applyAlignment="0" applyProtection="0"/>
    <xf numFmtId="0" fontId="30" fillId="0" borderId="2"/>
  </cellStyleXfs>
  <cellXfs count="465">
    <xf numFmtId="0" fontId="0" fillId="0" borderId="0" xfId="0"/>
    <xf numFmtId="0" fontId="4" fillId="0" borderId="0" xfId="0" applyFont="1" applyAlignment="1">
      <alignment wrapText="1"/>
    </xf>
    <xf numFmtId="165" fontId="4" fillId="0" borderId="0" xfId="0" applyNumberFormat="1" applyFont="1"/>
    <xf numFmtId="0" fontId="4" fillId="0" borderId="0" xfId="0" applyFont="1"/>
    <xf numFmtId="0" fontId="5" fillId="0" borderId="0" xfId="0" applyFont="1"/>
    <xf numFmtId="3" fontId="4" fillId="0" borderId="0" xfId="0" applyNumberFormat="1" applyFont="1"/>
    <xf numFmtId="165" fontId="5" fillId="0" borderId="0" xfId="0" applyNumberFormat="1" applyFont="1"/>
    <xf numFmtId="16" fontId="4" fillId="0" borderId="0" xfId="0" applyNumberFormat="1" applyFont="1"/>
    <xf numFmtId="16" fontId="6" fillId="0" borderId="0" xfId="0" applyNumberFormat="1" applyFont="1" applyAlignment="1">
      <alignment horizontal="right"/>
    </xf>
    <xf numFmtId="16" fontId="6" fillId="0" borderId="0" xfId="0" applyNumberFormat="1" applyFont="1"/>
    <xf numFmtId="0" fontId="5" fillId="0" borderId="4" xfId="0" applyFont="1" applyBorder="1"/>
    <xf numFmtId="0" fontId="7" fillId="0" borderId="4" xfId="0" applyFont="1" applyBorder="1" applyAlignment="1">
      <alignment horizontal="center" vertical="center"/>
    </xf>
    <xf numFmtId="0" fontId="7" fillId="0" borderId="5" xfId="0" applyFont="1" applyBorder="1" applyAlignment="1">
      <alignment horizontal="center" vertical="center"/>
    </xf>
    <xf numFmtId="0" fontId="8" fillId="0" borderId="0" xfId="0" applyFont="1"/>
    <xf numFmtId="0" fontId="7" fillId="5" borderId="6" xfId="0" applyFont="1" applyFill="1" applyBorder="1" applyAlignment="1">
      <alignment horizontal="center" vertical="center"/>
    </xf>
    <xf numFmtId="165" fontId="4" fillId="5" borderId="2" xfId="0" applyNumberFormat="1" applyFont="1" applyFill="1" applyBorder="1"/>
    <xf numFmtId="165" fontId="4" fillId="4" borderId="7" xfId="0" applyNumberFormat="1" applyFont="1" applyFill="1" applyBorder="1"/>
    <xf numFmtId="165" fontId="4" fillId="5" borderId="7" xfId="0" applyNumberFormat="1" applyFont="1" applyFill="1" applyBorder="1"/>
    <xf numFmtId="165" fontId="5" fillId="5" borderId="8" xfId="0" applyNumberFormat="1" applyFont="1" applyFill="1" applyBorder="1"/>
    <xf numFmtId="165" fontId="5" fillId="5" borderId="9" xfId="0" applyNumberFormat="1" applyFont="1" applyFill="1" applyBorder="1"/>
    <xf numFmtId="165" fontId="5" fillId="4" borderId="9" xfId="0" applyNumberFormat="1" applyFont="1" applyFill="1" applyBorder="1"/>
    <xf numFmtId="0" fontId="7" fillId="0" borderId="0" xfId="0" applyFont="1" applyAlignment="1">
      <alignment horizontal="left" vertical="center"/>
    </xf>
    <xf numFmtId="0" fontId="7" fillId="0" borderId="0" xfId="0" applyFont="1" applyAlignment="1">
      <alignment horizontal="center" vertical="center"/>
    </xf>
    <xf numFmtId="0" fontId="7" fillId="0" borderId="10" xfId="0" applyFont="1" applyBorder="1" applyAlignment="1">
      <alignment horizontal="center" vertical="center"/>
    </xf>
    <xf numFmtId="165" fontId="5" fillId="4" borderId="1" xfId="0" applyNumberFormat="1" applyFont="1" applyFill="1" applyBorder="1"/>
    <xf numFmtId="4" fontId="9" fillId="0" borderId="0" xfId="0" applyNumberFormat="1" applyFont="1"/>
    <xf numFmtId="0" fontId="5" fillId="6" borderId="6" xfId="0" applyFont="1" applyFill="1" applyBorder="1"/>
    <xf numFmtId="0" fontId="7" fillId="6" borderId="6" xfId="0" applyFont="1" applyFill="1" applyBorder="1" applyAlignment="1">
      <alignment horizontal="center" vertical="center"/>
    </xf>
    <xf numFmtId="0" fontId="10" fillId="0" borderId="0" xfId="0" applyFont="1" applyAlignment="1">
      <alignment horizontal="center" vertical="center"/>
    </xf>
    <xf numFmtId="0" fontId="4" fillId="6" borderId="11" xfId="0" applyFont="1" applyFill="1" applyBorder="1"/>
    <xf numFmtId="165" fontId="4" fillId="6" borderId="2" xfId="0" applyNumberFormat="1" applyFont="1" applyFill="1" applyBorder="1"/>
    <xf numFmtId="165" fontId="4" fillId="6" borderId="7" xfId="0" applyNumberFormat="1" applyFont="1" applyFill="1" applyBorder="1"/>
    <xf numFmtId="0" fontId="5" fillId="6" borderId="12" xfId="0" applyFont="1" applyFill="1" applyBorder="1"/>
    <xf numFmtId="165" fontId="5" fillId="6" borderId="8" xfId="0" applyNumberFormat="1" applyFont="1" applyFill="1" applyBorder="1"/>
    <xf numFmtId="165" fontId="5" fillId="6" borderId="9" xfId="0" applyNumberFormat="1" applyFont="1" applyFill="1" applyBorder="1"/>
    <xf numFmtId="167" fontId="4" fillId="7" borderId="2" xfId="0" applyNumberFormat="1" applyFont="1" applyFill="1" applyBorder="1"/>
    <xf numFmtId="167" fontId="4" fillId="0" borderId="0" xfId="0" applyNumberFormat="1" applyFont="1"/>
    <xf numFmtId="168" fontId="4" fillId="0" borderId="0" xfId="0" applyNumberFormat="1" applyFont="1"/>
    <xf numFmtId="169" fontId="4" fillId="0" borderId="0" xfId="0" applyNumberFormat="1" applyFont="1"/>
    <xf numFmtId="0" fontId="4" fillId="0" borderId="0" xfId="0" applyFont="1" applyAlignment="1">
      <alignment horizontal="center" vertical="center"/>
    </xf>
    <xf numFmtId="14" fontId="4" fillId="0" borderId="0" xfId="0" applyNumberFormat="1" applyFont="1"/>
    <xf numFmtId="4" fontId="4" fillId="0" borderId="0" xfId="0" applyNumberFormat="1" applyFont="1"/>
    <xf numFmtId="0" fontId="5" fillId="8" borderId="6" xfId="0" applyFont="1" applyFill="1" applyBorder="1"/>
    <xf numFmtId="0" fontId="7" fillId="8" borderId="6" xfId="0" applyFont="1" applyFill="1" applyBorder="1" applyAlignment="1">
      <alignment horizontal="center" vertical="center"/>
    </xf>
    <xf numFmtId="0" fontId="4" fillId="8" borderId="11" xfId="0" applyFont="1" applyFill="1" applyBorder="1"/>
    <xf numFmtId="165" fontId="4" fillId="8" borderId="2" xfId="0" applyNumberFormat="1" applyFont="1" applyFill="1" applyBorder="1"/>
    <xf numFmtId="165" fontId="4" fillId="8" borderId="7" xfId="0" applyNumberFormat="1" applyFont="1" applyFill="1" applyBorder="1"/>
    <xf numFmtId="0" fontId="5" fillId="8" borderId="12" xfId="0" applyFont="1" applyFill="1" applyBorder="1"/>
    <xf numFmtId="165" fontId="5" fillId="8" borderId="8" xfId="0" applyNumberFormat="1" applyFont="1" applyFill="1" applyBorder="1"/>
    <xf numFmtId="165" fontId="5" fillId="8" borderId="9" xfId="0" applyNumberFormat="1" applyFont="1" applyFill="1" applyBorder="1"/>
    <xf numFmtId="0" fontId="5" fillId="9" borderId="6" xfId="0" applyFont="1" applyFill="1" applyBorder="1"/>
    <xf numFmtId="0" fontId="7" fillId="9" borderId="6" xfId="0" applyFont="1" applyFill="1" applyBorder="1" applyAlignment="1">
      <alignment horizontal="center" vertical="center"/>
    </xf>
    <xf numFmtId="0" fontId="4" fillId="9" borderId="11" xfId="0" applyFont="1" applyFill="1" applyBorder="1"/>
    <xf numFmtId="165" fontId="4" fillId="9" borderId="2" xfId="0" applyNumberFormat="1" applyFont="1" applyFill="1" applyBorder="1"/>
    <xf numFmtId="165" fontId="4" fillId="9" borderId="7" xfId="0" applyNumberFormat="1" applyFont="1" applyFill="1" applyBorder="1"/>
    <xf numFmtId="0" fontId="5" fillId="9" borderId="12" xfId="0" applyFont="1" applyFill="1" applyBorder="1"/>
    <xf numFmtId="165" fontId="5" fillId="9" borderId="8" xfId="0" applyNumberFormat="1" applyFont="1" applyFill="1" applyBorder="1"/>
    <xf numFmtId="165" fontId="5" fillId="9" borderId="9" xfId="0" applyNumberFormat="1" applyFont="1" applyFill="1" applyBorder="1"/>
    <xf numFmtId="9" fontId="4" fillId="0" borderId="0" xfId="0" applyNumberFormat="1" applyFont="1"/>
    <xf numFmtId="0" fontId="5" fillId="10" borderId="12" xfId="0" applyFont="1" applyFill="1" applyBorder="1"/>
    <xf numFmtId="165" fontId="5" fillId="10" borderId="8" xfId="0" applyNumberFormat="1" applyFont="1" applyFill="1" applyBorder="1"/>
    <xf numFmtId="165" fontId="5" fillId="10" borderId="9" xfId="0" applyNumberFormat="1" applyFont="1" applyFill="1" applyBorder="1"/>
    <xf numFmtId="0" fontId="7" fillId="0" borderId="13" xfId="0" applyFont="1" applyBorder="1" applyAlignment="1">
      <alignment horizontal="center" vertical="center"/>
    </xf>
    <xf numFmtId="165" fontId="4" fillId="0" borderId="14" xfId="0" applyNumberFormat="1" applyFont="1" applyBorder="1"/>
    <xf numFmtId="165" fontId="4" fillId="0" borderId="15" xfId="0" applyNumberFormat="1" applyFont="1" applyBorder="1"/>
    <xf numFmtId="0" fontId="7" fillId="11" borderId="6" xfId="0" applyFont="1" applyFill="1" applyBorder="1" applyAlignment="1">
      <alignment horizontal="center" vertical="center"/>
    </xf>
    <xf numFmtId="0" fontId="5" fillId="11" borderId="12" xfId="0" applyFont="1" applyFill="1" applyBorder="1"/>
    <xf numFmtId="165" fontId="5" fillId="11" borderId="8" xfId="0" applyNumberFormat="1" applyFont="1" applyFill="1" applyBorder="1"/>
    <xf numFmtId="165" fontId="5" fillId="11" borderId="9" xfId="0" applyNumberFormat="1" applyFont="1" applyFill="1" applyBorder="1"/>
    <xf numFmtId="0" fontId="11" fillId="0" borderId="0" xfId="0" applyFont="1"/>
    <xf numFmtId="165" fontId="12" fillId="0" borderId="0" xfId="0" applyNumberFormat="1" applyFont="1"/>
    <xf numFmtId="0" fontId="5" fillId="0" borderId="16" xfId="0" applyFont="1" applyBorder="1"/>
    <xf numFmtId="0" fontId="7" fillId="12" borderId="6" xfId="0" applyFont="1" applyFill="1" applyBorder="1" applyAlignment="1">
      <alignment horizontal="center" vertical="center"/>
    </xf>
    <xf numFmtId="165" fontId="4" fillId="12" borderId="2" xfId="0" applyNumberFormat="1" applyFont="1" applyFill="1" applyBorder="1"/>
    <xf numFmtId="165" fontId="4" fillId="12" borderId="7" xfId="0" applyNumberFormat="1" applyFont="1" applyFill="1" applyBorder="1"/>
    <xf numFmtId="165" fontId="5" fillId="12" borderId="8" xfId="0" applyNumberFormat="1" applyFont="1" applyFill="1" applyBorder="1"/>
    <xf numFmtId="165" fontId="5" fillId="12" borderId="9" xfId="0" applyNumberFormat="1" applyFont="1" applyFill="1" applyBorder="1"/>
    <xf numFmtId="10" fontId="4" fillId="11" borderId="2" xfId="0" applyNumberFormat="1" applyFont="1" applyFill="1" applyBorder="1"/>
    <xf numFmtId="10" fontId="5" fillId="0" borderId="0" xfId="0" applyNumberFormat="1" applyFont="1"/>
    <xf numFmtId="165" fontId="4" fillId="0" borderId="10" xfId="0" applyNumberFormat="1" applyFont="1" applyBorder="1"/>
    <xf numFmtId="165" fontId="4" fillId="0" borderId="17" xfId="0" applyNumberFormat="1" applyFont="1" applyBorder="1"/>
    <xf numFmtId="0" fontId="5" fillId="0" borderId="18" xfId="0" applyFont="1" applyBorder="1"/>
    <xf numFmtId="165" fontId="4" fillId="0" borderId="19" xfId="0" applyNumberFormat="1" applyFont="1" applyBorder="1"/>
    <xf numFmtId="165" fontId="4" fillId="0" borderId="20" xfId="0" applyNumberFormat="1" applyFont="1" applyBorder="1"/>
    <xf numFmtId="165" fontId="4" fillId="7" borderId="21" xfId="0" applyNumberFormat="1" applyFont="1" applyFill="1" applyBorder="1"/>
    <xf numFmtId="165" fontId="4" fillId="0" borderId="22" xfId="0" applyNumberFormat="1" applyFont="1" applyBorder="1"/>
    <xf numFmtId="165" fontId="4" fillId="0" borderId="7" xfId="0" applyNumberFormat="1" applyFont="1" applyBorder="1"/>
    <xf numFmtId="0" fontId="5" fillId="0" borderId="8" xfId="0" applyFont="1" applyBorder="1"/>
    <xf numFmtId="165" fontId="5" fillId="0" borderId="8" xfId="0" applyNumberFormat="1" applyFont="1" applyBorder="1"/>
    <xf numFmtId="165" fontId="5" fillId="0" borderId="9" xfId="0" applyNumberFormat="1" applyFont="1" applyBorder="1"/>
    <xf numFmtId="0" fontId="5" fillId="0" borderId="6" xfId="0" applyFont="1" applyBorder="1"/>
    <xf numFmtId="0" fontId="7" fillId="0" borderId="6" xfId="0" applyFont="1" applyBorder="1" applyAlignment="1">
      <alignment horizontal="center" vertical="center"/>
    </xf>
    <xf numFmtId="0" fontId="7" fillId="5" borderId="13" xfId="0" applyFont="1" applyFill="1" applyBorder="1" applyAlignment="1">
      <alignment horizontal="center" vertical="center"/>
    </xf>
    <xf numFmtId="0" fontId="7" fillId="4" borderId="13" xfId="0" applyFont="1" applyFill="1" applyBorder="1" applyAlignment="1">
      <alignment horizontal="center" vertical="center"/>
    </xf>
    <xf numFmtId="0" fontId="4" fillId="0" borderId="11" xfId="0" applyFont="1" applyBorder="1"/>
    <xf numFmtId="165" fontId="4" fillId="5" borderId="14" xfId="0" applyNumberFormat="1" applyFont="1" applyFill="1" applyBorder="1"/>
    <xf numFmtId="0" fontId="5" fillId="0" borderId="12" xfId="0" applyFont="1" applyBorder="1"/>
    <xf numFmtId="4" fontId="9" fillId="0" borderId="12" xfId="0" applyNumberFormat="1" applyFont="1" applyBorder="1"/>
    <xf numFmtId="0" fontId="7" fillId="6" borderId="13" xfId="0" applyFont="1" applyFill="1" applyBorder="1" applyAlignment="1">
      <alignment horizontal="center" vertical="center"/>
    </xf>
    <xf numFmtId="165" fontId="4" fillId="6" borderId="14" xfId="0" applyNumberFormat="1" applyFont="1" applyFill="1" applyBorder="1"/>
    <xf numFmtId="165" fontId="4" fillId="6" borderId="15" xfId="0" applyNumberFormat="1" applyFont="1" applyFill="1" applyBorder="1"/>
    <xf numFmtId="0" fontId="7" fillId="8" borderId="13" xfId="0" applyFont="1" applyFill="1" applyBorder="1" applyAlignment="1">
      <alignment horizontal="center" vertical="center"/>
    </xf>
    <xf numFmtId="165" fontId="4" fillId="8" borderId="14" xfId="0" applyNumberFormat="1" applyFont="1" applyFill="1" applyBorder="1"/>
    <xf numFmtId="165" fontId="4" fillId="8" borderId="15" xfId="0" applyNumberFormat="1" applyFont="1" applyFill="1" applyBorder="1"/>
    <xf numFmtId="0" fontId="7" fillId="9" borderId="13" xfId="0" applyFont="1" applyFill="1" applyBorder="1" applyAlignment="1">
      <alignment horizontal="center" vertical="center"/>
    </xf>
    <xf numFmtId="165" fontId="4" fillId="9" borderId="14" xfId="0" applyNumberFormat="1" applyFont="1" applyFill="1" applyBorder="1"/>
    <xf numFmtId="165" fontId="4" fillId="9" borderId="15" xfId="0" applyNumberFormat="1" applyFont="1" applyFill="1" applyBorder="1"/>
    <xf numFmtId="0" fontId="7" fillId="11" borderId="13" xfId="0" applyFont="1" applyFill="1" applyBorder="1" applyAlignment="1">
      <alignment horizontal="center" vertical="center"/>
    </xf>
    <xf numFmtId="0" fontId="12" fillId="0" borderId="11" xfId="0" applyFont="1" applyBorder="1" applyAlignment="1">
      <alignment horizontal="left"/>
    </xf>
    <xf numFmtId="165" fontId="12" fillId="0" borderId="7" xfId="0" applyNumberFormat="1" applyFont="1" applyBorder="1"/>
    <xf numFmtId="0" fontId="7" fillId="12" borderId="13" xfId="0" applyFont="1" applyFill="1" applyBorder="1" applyAlignment="1">
      <alignment horizontal="center" vertical="center"/>
    </xf>
    <xf numFmtId="165" fontId="4" fillId="12" borderId="14" xfId="0" applyNumberFormat="1" applyFont="1" applyFill="1" applyBorder="1"/>
    <xf numFmtId="165" fontId="5" fillId="0" borderId="11" xfId="0" applyNumberFormat="1" applyFont="1" applyBorder="1"/>
    <xf numFmtId="165" fontId="4" fillId="0" borderId="11" xfId="0" applyNumberFormat="1" applyFont="1" applyBorder="1"/>
    <xf numFmtId="0" fontId="5" fillId="0" borderId="11" xfId="0" applyFont="1" applyBorder="1"/>
    <xf numFmtId="0" fontId="4" fillId="0" borderId="7" xfId="0" applyFont="1" applyBorder="1"/>
    <xf numFmtId="165" fontId="4" fillId="0" borderId="21" xfId="0" applyNumberFormat="1" applyFont="1" applyBorder="1"/>
    <xf numFmtId="0" fontId="5" fillId="0" borderId="21" xfId="0" applyFont="1" applyBorder="1" applyAlignment="1">
      <alignment horizontal="center" vertical="center" wrapText="1"/>
    </xf>
    <xf numFmtId="0" fontId="5" fillId="0" borderId="7" xfId="0" applyFont="1" applyBorder="1" applyAlignment="1">
      <alignment horizontal="right"/>
    </xf>
    <xf numFmtId="165" fontId="5" fillId="0" borderId="21" xfId="0" applyNumberFormat="1" applyFont="1" applyBorder="1"/>
    <xf numFmtId="0" fontId="0" fillId="0" borderId="0" xfId="0" applyAlignment="1">
      <alignment horizontal="center" vertical="center"/>
    </xf>
    <xf numFmtId="166" fontId="4" fillId="0" borderId="0" xfId="0" applyNumberFormat="1" applyFont="1" applyAlignment="1">
      <alignment horizontal="center" vertical="center"/>
    </xf>
    <xf numFmtId="0" fontId="4" fillId="0" borderId="0" xfId="0" applyFont="1" applyAlignment="1">
      <alignment horizontal="center" vertical="center" wrapText="1"/>
    </xf>
    <xf numFmtId="0" fontId="5" fillId="3" borderId="2" xfId="0" applyFont="1" applyFill="1" applyBorder="1" applyAlignment="1">
      <alignment horizontal="center" vertical="center"/>
    </xf>
    <xf numFmtId="0" fontId="5" fillId="3" borderId="23" xfId="0" applyFont="1" applyFill="1" applyBorder="1" applyAlignment="1">
      <alignment horizontal="center" vertical="center" wrapText="1"/>
    </xf>
    <xf numFmtId="0" fontId="5" fillId="3" borderId="23" xfId="0" applyFont="1" applyFill="1" applyBorder="1" applyAlignment="1">
      <alignment horizontal="center" vertical="center"/>
    </xf>
    <xf numFmtId="0" fontId="5" fillId="4" borderId="2" xfId="0" applyFont="1" applyFill="1" applyBorder="1" applyAlignment="1">
      <alignment horizontal="center" vertical="center" wrapText="1"/>
    </xf>
    <xf numFmtId="165" fontId="4" fillId="0" borderId="0" xfId="0" applyNumberFormat="1" applyFont="1" applyAlignment="1">
      <alignment horizontal="center" vertical="center"/>
    </xf>
    <xf numFmtId="3" fontId="4" fillId="0" borderId="0" xfId="0" applyNumberFormat="1" applyFont="1" applyAlignment="1">
      <alignment horizontal="center" vertical="center"/>
    </xf>
    <xf numFmtId="165" fontId="5" fillId="4" borderId="3" xfId="0" applyNumberFormat="1" applyFont="1" applyFill="1" applyBorder="1" applyAlignment="1">
      <alignment horizontal="center" vertical="center"/>
    </xf>
    <xf numFmtId="0" fontId="5" fillId="4" borderId="0" xfId="0" applyFont="1" applyFill="1" applyAlignment="1">
      <alignment horizontal="center" vertical="center" wrapText="1"/>
    </xf>
    <xf numFmtId="0" fontId="0" fillId="0" borderId="1" xfId="0" applyBorder="1" applyAlignment="1">
      <alignment horizontal="center" vertical="center"/>
    </xf>
    <xf numFmtId="164" fontId="4" fillId="0" borderId="1" xfId="0" applyNumberFormat="1" applyFont="1" applyBorder="1" applyAlignment="1">
      <alignment horizontal="center" vertical="center"/>
    </xf>
    <xf numFmtId="0" fontId="4" fillId="0" borderId="1" xfId="0" applyFont="1" applyBorder="1" applyAlignment="1">
      <alignment horizontal="center" vertical="center" wrapText="1"/>
    </xf>
    <xf numFmtId="0" fontId="0" fillId="0" borderId="2" xfId="0" applyBorder="1"/>
    <xf numFmtId="0" fontId="0" fillId="0" borderId="2" xfId="0" applyBorder="1" applyAlignment="1">
      <alignment horizontal="center" vertical="center"/>
    </xf>
    <xf numFmtId="164" fontId="4" fillId="13" borderId="1" xfId="0" applyNumberFormat="1" applyFont="1" applyFill="1" applyBorder="1" applyAlignment="1">
      <alignment horizontal="center" vertical="center"/>
    </xf>
    <xf numFmtId="0" fontId="0" fillId="13" borderId="1" xfId="0" applyFill="1" applyBorder="1" applyAlignment="1">
      <alignment horizontal="center" vertical="center"/>
    </xf>
    <xf numFmtId="0" fontId="0" fillId="13" borderId="2" xfId="0" applyFill="1" applyBorder="1"/>
    <xf numFmtId="0" fontId="0" fillId="13" borderId="0" xfId="0" applyFill="1"/>
    <xf numFmtId="0" fontId="4" fillId="0" borderId="1" xfId="0" applyFont="1" applyBorder="1" applyAlignment="1">
      <alignment horizontal="center" vertical="center"/>
    </xf>
    <xf numFmtId="0" fontId="4" fillId="0" borderId="2" xfId="0" applyFont="1" applyBorder="1" applyAlignment="1">
      <alignment horizontal="center" vertical="center" wrapText="1"/>
    </xf>
    <xf numFmtId="164" fontId="4" fillId="0" borderId="2" xfId="0" applyNumberFormat="1" applyFont="1" applyBorder="1" applyAlignment="1">
      <alignment horizontal="center" vertical="center"/>
    </xf>
    <xf numFmtId="170" fontId="0" fillId="0" borderId="0" xfId="0" applyNumberFormat="1" applyAlignment="1">
      <alignment horizontal="center" vertical="center"/>
    </xf>
    <xf numFmtId="170" fontId="5" fillId="3" borderId="2" xfId="0" applyNumberFormat="1" applyFont="1" applyFill="1" applyBorder="1" applyAlignment="1">
      <alignment horizontal="center" vertical="center"/>
    </xf>
    <xf numFmtId="170" fontId="5" fillId="3" borderId="23" xfId="0" applyNumberFormat="1" applyFont="1" applyFill="1" applyBorder="1" applyAlignment="1">
      <alignment horizontal="center" vertical="center"/>
    </xf>
    <xf numFmtId="170" fontId="4" fillId="0" borderId="0" xfId="0" applyNumberFormat="1" applyFont="1" applyAlignment="1">
      <alignment horizontal="center" vertical="center"/>
    </xf>
    <xf numFmtId="170" fontId="5" fillId="4" borderId="23" xfId="0" applyNumberFormat="1" applyFont="1" applyFill="1" applyBorder="1" applyAlignment="1">
      <alignment horizontal="center" vertical="center"/>
    </xf>
    <xf numFmtId="0" fontId="1" fillId="0" borderId="1" xfId="0" applyFont="1" applyBorder="1" applyAlignment="1">
      <alignment horizontal="center" vertical="center"/>
    </xf>
    <xf numFmtId="0" fontId="1" fillId="0" borderId="9" xfId="0" applyFont="1" applyBorder="1" applyAlignment="1">
      <alignment horizontal="center" vertical="center"/>
    </xf>
    <xf numFmtId="0" fontId="1" fillId="0" borderId="0" xfId="0" applyFont="1" applyAlignment="1">
      <alignment horizontal="center" vertical="center"/>
    </xf>
    <xf numFmtId="164" fontId="4" fillId="0" borderId="24" xfId="0" applyNumberFormat="1" applyFont="1" applyBorder="1" applyAlignment="1">
      <alignment horizontal="center" vertical="center"/>
    </xf>
    <xf numFmtId="0" fontId="0" fillId="0" borderId="24" xfId="0" applyBorder="1" applyAlignment="1">
      <alignment horizontal="center" vertical="center"/>
    </xf>
    <xf numFmtId="0" fontId="1" fillId="0" borderId="24" xfId="0" applyFont="1" applyBorder="1" applyAlignment="1">
      <alignment horizontal="center" vertical="center"/>
    </xf>
    <xf numFmtId="0" fontId="0" fillId="15" borderId="24" xfId="0" applyFill="1" applyBorder="1" applyAlignment="1">
      <alignment horizontal="center" vertical="center"/>
    </xf>
    <xf numFmtId="171" fontId="0" fillId="0" borderId="1" xfId="0" applyNumberFormat="1" applyBorder="1" applyAlignment="1">
      <alignment horizontal="center" vertical="center"/>
    </xf>
    <xf numFmtId="170" fontId="2" fillId="14" borderId="1" xfId="0" applyNumberFormat="1" applyFont="1" applyFill="1" applyBorder="1" applyAlignment="1">
      <alignment horizontal="center" vertical="center" wrapText="1"/>
    </xf>
    <xf numFmtId="0" fontId="1" fillId="0" borderId="0" xfId="0" applyFont="1"/>
    <xf numFmtId="0" fontId="1" fillId="0" borderId="2" xfId="0" applyFont="1" applyBorder="1" applyAlignment="1">
      <alignment horizontal="center" vertical="center"/>
    </xf>
    <xf numFmtId="0" fontId="1" fillId="13" borderId="1" xfId="0" applyFont="1" applyFill="1" applyBorder="1" applyAlignment="1">
      <alignment horizontal="center" vertical="center"/>
    </xf>
    <xf numFmtId="0" fontId="1" fillId="0" borderId="1" xfId="0" applyFont="1" applyBorder="1" applyAlignment="1">
      <alignment horizontal="center" vertical="center" wrapText="1"/>
    </xf>
    <xf numFmtId="164" fontId="4" fillId="0" borderId="1" xfId="0" applyNumberFormat="1" applyFont="1" applyBorder="1" applyAlignment="1">
      <alignment horizontal="center" vertical="center" wrapText="1"/>
    </xf>
    <xf numFmtId="0" fontId="0" fillId="0" borderId="1" xfId="0" applyBorder="1" applyAlignment="1">
      <alignment horizontal="center" vertical="center" wrapText="1"/>
    </xf>
    <xf numFmtId="0" fontId="1" fillId="0" borderId="1" xfId="0" applyFont="1" applyBorder="1" applyAlignment="1">
      <alignment horizontal="center"/>
    </xf>
    <xf numFmtId="0" fontId="0" fillId="0" borderId="0" xfId="0" applyAlignment="1">
      <alignment horizontal="center"/>
    </xf>
    <xf numFmtId="0" fontId="4" fillId="0" borderId="0" xfId="0" applyFont="1" applyAlignment="1">
      <alignment horizontal="center" wrapText="1"/>
    </xf>
    <xf numFmtId="0" fontId="1" fillId="13" borderId="2" xfId="0" applyFont="1" applyFill="1" applyBorder="1"/>
    <xf numFmtId="0" fontId="1" fillId="13" borderId="0" xfId="0" applyFont="1" applyFill="1"/>
    <xf numFmtId="0" fontId="0" fillId="13" borderId="24" xfId="0" applyFill="1" applyBorder="1" applyAlignment="1">
      <alignment horizontal="center" vertical="center"/>
    </xf>
    <xf numFmtId="0" fontId="1" fillId="13" borderId="24" xfId="0" applyFont="1" applyFill="1" applyBorder="1" applyAlignment="1">
      <alignment horizontal="center" vertical="center"/>
    </xf>
    <xf numFmtId="172" fontId="0" fillId="0" borderId="1" xfId="0" applyNumberFormat="1" applyBorder="1" applyAlignment="1">
      <alignment horizontal="center" vertical="center"/>
    </xf>
    <xf numFmtId="172" fontId="0" fillId="0" borderId="24" xfId="0" applyNumberFormat="1" applyBorder="1" applyAlignment="1">
      <alignment horizontal="center" vertical="center"/>
    </xf>
    <xf numFmtId="0" fontId="0" fillId="0" borderId="1" xfId="0" applyBorder="1" applyAlignment="1">
      <alignment vertical="center"/>
    </xf>
    <xf numFmtId="0" fontId="1" fillId="0" borderId="1" xfId="0" applyFont="1" applyBorder="1" applyAlignment="1">
      <alignment vertical="center"/>
    </xf>
    <xf numFmtId="172" fontId="0" fillId="0" borderId="1" xfId="0" applyNumberFormat="1" applyBorder="1" applyAlignment="1">
      <alignment horizontal="center" vertical="center" wrapText="1"/>
    </xf>
    <xf numFmtId="0" fontId="2" fillId="17" borderId="1" xfId="0" applyFont="1" applyFill="1" applyBorder="1" applyAlignment="1">
      <alignment horizontal="center" vertical="center" wrapText="1"/>
    </xf>
    <xf numFmtId="2" fontId="0" fillId="0" borderId="0" xfId="0" applyNumberFormat="1" applyAlignment="1">
      <alignment horizontal="center" vertical="center"/>
    </xf>
    <xf numFmtId="2" fontId="0" fillId="0" borderId="2" xfId="0" applyNumberFormat="1" applyBorder="1" applyAlignment="1">
      <alignment horizontal="center" vertical="center"/>
    </xf>
    <xf numFmtId="0" fontId="1" fillId="0" borderId="1" xfId="0" applyFont="1" applyBorder="1" applyAlignment="1">
      <alignment horizontal="left" vertical="center"/>
    </xf>
    <xf numFmtId="0" fontId="2" fillId="20" borderId="1" xfId="0" applyFont="1" applyFill="1" applyBorder="1" applyAlignment="1">
      <alignment horizontal="center" vertical="center" wrapText="1"/>
    </xf>
    <xf numFmtId="0" fontId="2" fillId="21" borderId="1" xfId="0" applyFont="1" applyFill="1" applyBorder="1" applyAlignment="1">
      <alignment horizontal="center" vertical="center" wrapText="1"/>
    </xf>
    <xf numFmtId="0" fontId="2" fillId="22" borderId="1" xfId="0" applyFont="1" applyFill="1" applyBorder="1" applyAlignment="1">
      <alignment horizontal="center" vertical="center" wrapText="1"/>
    </xf>
    <xf numFmtId="0" fontId="2" fillId="18" borderId="1" xfId="0" applyFont="1" applyFill="1" applyBorder="1" applyAlignment="1">
      <alignment horizontal="center" vertical="center" wrapText="1"/>
    </xf>
    <xf numFmtId="1" fontId="0" fillId="0" borderId="1" xfId="0" applyNumberFormat="1" applyBorder="1" applyAlignment="1">
      <alignment horizontal="center" vertical="center"/>
    </xf>
    <xf numFmtId="0" fontId="15" fillId="2" borderId="1" xfId="0" applyFont="1" applyFill="1" applyBorder="1" applyAlignment="1">
      <alignment horizontal="center"/>
    </xf>
    <xf numFmtId="0" fontId="16" fillId="21" borderId="1" xfId="0" applyFont="1" applyFill="1" applyBorder="1" applyAlignment="1">
      <alignment horizontal="center" vertical="center" wrapText="1"/>
    </xf>
    <xf numFmtId="0" fontId="17" fillId="0" borderId="1" xfId="0" applyFont="1" applyBorder="1" applyAlignment="1">
      <alignment horizontal="center" vertical="center"/>
    </xf>
    <xf numFmtId="0" fontId="17" fillId="0" borderId="1" xfId="0" applyFont="1" applyBorder="1" applyAlignment="1">
      <alignment horizontal="center"/>
    </xf>
    <xf numFmtId="0" fontId="17" fillId="0" borderId="0" xfId="0" applyFont="1" applyAlignment="1">
      <alignment horizontal="center"/>
    </xf>
    <xf numFmtId="0" fontId="17" fillId="0" borderId="0" xfId="0" applyFont="1" applyAlignment="1">
      <alignment horizontal="center" vertical="center"/>
    </xf>
    <xf numFmtId="0" fontId="0" fillId="0" borderId="9" xfId="0" applyBorder="1" applyAlignment="1">
      <alignment horizontal="center" vertical="center"/>
    </xf>
    <xf numFmtId="0" fontId="2" fillId="22" borderId="17" xfId="0" applyFont="1" applyFill="1" applyBorder="1" applyAlignment="1">
      <alignment horizontal="center" vertical="center" wrapText="1"/>
    </xf>
    <xf numFmtId="0" fontId="1" fillId="0" borderId="17" xfId="0" applyFont="1" applyBorder="1" applyAlignment="1">
      <alignment horizontal="center" vertical="center"/>
    </xf>
    <xf numFmtId="0" fontId="1" fillId="0" borderId="19" xfId="0" applyFont="1" applyBorder="1" applyAlignment="1">
      <alignment horizontal="center" vertical="center"/>
    </xf>
    <xf numFmtId="0" fontId="2" fillId="21" borderId="17" xfId="0" applyFont="1" applyFill="1" applyBorder="1" applyAlignment="1">
      <alignment horizontal="center" vertical="center" wrapText="1"/>
    </xf>
    <xf numFmtId="0" fontId="17" fillId="0" borderId="12" xfId="0" applyFont="1" applyBorder="1" applyAlignment="1">
      <alignment horizontal="center"/>
    </xf>
    <xf numFmtId="0" fontId="21" fillId="0" borderId="0" xfId="0" applyFont="1" applyAlignment="1">
      <alignment horizontal="left" vertical="top" wrapText="1"/>
    </xf>
    <xf numFmtId="0" fontId="24" fillId="2" borderId="25" xfId="0" applyFont="1" applyFill="1" applyBorder="1" applyAlignment="1">
      <alignment vertical="top" wrapText="1"/>
    </xf>
    <xf numFmtId="0" fontId="24" fillId="2" borderId="9" xfId="0" applyFont="1" applyFill="1" applyBorder="1" applyAlignment="1">
      <alignment horizontal="left" vertical="center"/>
    </xf>
    <xf numFmtId="0" fontId="23" fillId="2" borderId="0" xfId="0" applyFont="1" applyFill="1" applyAlignment="1">
      <alignment horizontal="center" vertical="center" wrapText="1"/>
    </xf>
    <xf numFmtId="0" fontId="23" fillId="26" borderId="19" xfId="0" applyFont="1" applyFill="1" applyBorder="1" applyAlignment="1">
      <alignment horizontal="center"/>
    </xf>
    <xf numFmtId="0" fontId="23" fillId="26" borderId="22" xfId="0" applyFont="1" applyFill="1" applyBorder="1" applyAlignment="1">
      <alignment horizontal="center"/>
    </xf>
    <xf numFmtId="0" fontId="24" fillId="0" borderId="22" xfId="0" applyFont="1" applyBorder="1" applyAlignment="1">
      <alignment vertical="top"/>
    </xf>
    <xf numFmtId="0" fontId="24" fillId="0" borderId="7" xfId="0" applyFont="1" applyBorder="1" applyAlignment="1">
      <alignment vertical="top"/>
    </xf>
    <xf numFmtId="0" fontId="24" fillId="0" borderId="9" xfId="0" applyFont="1" applyBorder="1" applyAlignment="1">
      <alignment vertical="top"/>
    </xf>
    <xf numFmtId="0" fontId="24" fillId="0" borderId="22" xfId="0" applyFont="1" applyBorder="1"/>
    <xf numFmtId="0" fontId="25" fillId="0" borderId="0" xfId="0" applyFont="1"/>
    <xf numFmtId="0" fontId="23" fillId="2" borderId="12" xfId="0" applyFont="1" applyFill="1" applyBorder="1" applyAlignment="1">
      <alignment horizontal="center"/>
    </xf>
    <xf numFmtId="0" fontId="23" fillId="2" borderId="1" xfId="0" applyFont="1" applyFill="1" applyBorder="1" applyAlignment="1">
      <alignment horizontal="center" vertical="center" wrapText="1"/>
    </xf>
    <xf numFmtId="0" fontId="27" fillId="2" borderId="0" xfId="0" applyFont="1" applyFill="1"/>
    <xf numFmtId="0" fontId="24" fillId="2" borderId="1" xfId="0" applyFont="1" applyFill="1" applyBorder="1" applyAlignment="1">
      <alignment vertical="center" wrapText="1"/>
    </xf>
    <xf numFmtId="0" fontId="24" fillId="0" borderId="1" xfId="0" applyFont="1" applyBorder="1" applyAlignment="1">
      <alignment vertical="center" wrapText="1"/>
    </xf>
    <xf numFmtId="0" fontId="2" fillId="23" borderId="17" xfId="0" applyFont="1" applyFill="1" applyBorder="1" applyAlignment="1">
      <alignment horizontal="center" vertical="center" wrapText="1"/>
    </xf>
    <xf numFmtId="9" fontId="2" fillId="19" borderId="17" xfId="0" applyNumberFormat="1" applyFont="1" applyFill="1" applyBorder="1" applyAlignment="1">
      <alignment horizontal="center" vertical="center" wrapText="1"/>
    </xf>
    <xf numFmtId="0" fontId="1" fillId="0" borderId="17" xfId="0" applyFont="1" applyBorder="1" applyAlignment="1">
      <alignment horizontal="left" vertical="center"/>
    </xf>
    <xf numFmtId="0" fontId="1" fillId="0" borderId="19" xfId="0" applyFont="1" applyBorder="1" applyAlignment="1">
      <alignment horizontal="left" vertical="center"/>
    </xf>
    <xf numFmtId="0" fontId="0" fillId="0" borderId="2" xfId="0" applyBorder="1" applyAlignment="1">
      <alignment horizontal="left" vertical="center"/>
    </xf>
    <xf numFmtId="0" fontId="0" fillId="0" borderId="0" xfId="0" applyAlignment="1">
      <alignment horizontal="left" vertical="center"/>
    </xf>
    <xf numFmtId="0" fontId="1" fillId="0" borderId="9" xfId="0" applyFont="1" applyBorder="1" applyAlignment="1">
      <alignment horizontal="left" vertical="center"/>
    </xf>
    <xf numFmtId="0" fontId="13" fillId="0" borderId="9" xfId="0" applyFont="1" applyBorder="1" applyAlignment="1">
      <alignment horizontal="left" vertical="center"/>
    </xf>
    <xf numFmtId="0" fontId="1" fillId="13" borderId="9" xfId="0" applyFont="1" applyFill="1" applyBorder="1" applyAlignment="1">
      <alignment horizontal="left" vertical="center"/>
    </xf>
    <xf numFmtId="0" fontId="1" fillId="0" borderId="27" xfId="0" applyFont="1" applyBorder="1" applyAlignment="1">
      <alignment horizontal="center" vertical="center"/>
    </xf>
    <xf numFmtId="0" fontId="1" fillId="13" borderId="27" xfId="0" applyFont="1" applyFill="1" applyBorder="1" applyAlignment="1">
      <alignment horizontal="center" vertical="center"/>
    </xf>
    <xf numFmtId="172" fontId="0" fillId="0" borderId="12" xfId="0" applyNumberFormat="1" applyBorder="1" applyAlignment="1">
      <alignment horizontal="center" vertical="center"/>
    </xf>
    <xf numFmtId="173" fontId="0" fillId="0" borderId="0" xfId="0" applyNumberFormat="1" applyAlignment="1">
      <alignment horizontal="center" vertical="center"/>
    </xf>
    <xf numFmtId="0" fontId="1" fillId="13" borderId="1" xfId="0" applyFont="1" applyFill="1" applyBorder="1" applyAlignment="1">
      <alignment horizontal="left" vertical="center"/>
    </xf>
    <xf numFmtId="0" fontId="1" fillId="0" borderId="24" xfId="0" applyFont="1" applyBorder="1" applyAlignment="1">
      <alignment horizontal="left" vertical="center"/>
    </xf>
    <xf numFmtId="172" fontId="0" fillId="0" borderId="1" xfId="0" applyNumberFormat="1" applyBorder="1" applyAlignment="1">
      <alignment horizontal="center"/>
    </xf>
    <xf numFmtId="9" fontId="0" fillId="0" borderId="1" xfId="0" applyNumberFormat="1" applyBorder="1" applyAlignment="1">
      <alignment horizontal="center" vertical="center"/>
    </xf>
    <xf numFmtId="9" fontId="0" fillId="0" borderId="2" xfId="0" applyNumberFormat="1" applyBorder="1" applyAlignment="1">
      <alignment horizontal="center" vertical="center"/>
    </xf>
    <xf numFmtId="9" fontId="0" fillId="0" borderId="0" xfId="0" applyNumberFormat="1" applyAlignment="1">
      <alignment horizontal="center" vertical="center"/>
    </xf>
    <xf numFmtId="10" fontId="2" fillId="16" borderId="1" xfId="0" applyNumberFormat="1" applyFont="1" applyFill="1" applyBorder="1" applyAlignment="1">
      <alignment horizontal="center" vertical="center" wrapText="1"/>
    </xf>
    <xf numFmtId="10" fontId="0" fillId="0" borderId="1" xfId="0" applyNumberFormat="1" applyBorder="1" applyAlignment="1">
      <alignment horizontal="center" vertical="center"/>
    </xf>
    <xf numFmtId="10" fontId="0" fillId="0" borderId="0" xfId="0" applyNumberFormat="1" applyAlignment="1">
      <alignment horizontal="center" vertical="center"/>
    </xf>
    <xf numFmtId="10" fontId="5" fillId="4" borderId="0" xfId="0" applyNumberFormat="1" applyFont="1" applyFill="1" applyAlignment="1">
      <alignment horizontal="center" vertical="center" wrapText="1"/>
    </xf>
    <xf numFmtId="10" fontId="4" fillId="0" borderId="0" xfId="0" applyNumberFormat="1" applyFont="1" applyAlignment="1">
      <alignment horizontal="center" vertical="center"/>
    </xf>
    <xf numFmtId="10" fontId="2" fillId="19" borderId="17" xfId="0" applyNumberFormat="1" applyFont="1" applyFill="1" applyBorder="1" applyAlignment="1">
      <alignment horizontal="center" vertical="center" wrapText="1"/>
    </xf>
    <xf numFmtId="9" fontId="1" fillId="13" borderId="1" xfId="0" applyNumberFormat="1" applyFont="1" applyFill="1" applyBorder="1" applyAlignment="1">
      <alignment horizontal="center"/>
    </xf>
    <xf numFmtId="9" fontId="0" fillId="0" borderId="0" xfId="0" applyNumberFormat="1" applyAlignment="1">
      <alignment horizontal="center"/>
    </xf>
    <xf numFmtId="9" fontId="0" fillId="0" borderId="1" xfId="0" applyNumberFormat="1" applyBorder="1" applyAlignment="1">
      <alignment horizontal="center"/>
    </xf>
    <xf numFmtId="9" fontId="0" fillId="0" borderId="24" xfId="0" applyNumberFormat="1" applyBorder="1" applyAlignment="1">
      <alignment horizontal="center" vertical="center"/>
    </xf>
    <xf numFmtId="9" fontId="0" fillId="0" borderId="1" xfId="0" applyNumberFormat="1" applyBorder="1" applyAlignment="1">
      <alignment horizontal="center" vertical="center" wrapText="1"/>
    </xf>
    <xf numFmtId="172" fontId="0" fillId="13" borderId="1" xfId="0" applyNumberFormat="1" applyFill="1" applyBorder="1" applyAlignment="1">
      <alignment horizontal="center" vertical="center"/>
    </xf>
    <xf numFmtId="9" fontId="0" fillId="13" borderId="1" xfId="0" applyNumberFormat="1" applyFill="1" applyBorder="1" applyAlignment="1">
      <alignment horizontal="center" vertical="center"/>
    </xf>
    <xf numFmtId="9" fontId="0" fillId="0" borderId="9" xfId="0" applyNumberFormat="1" applyBorder="1" applyAlignment="1">
      <alignment horizontal="center" vertical="center"/>
    </xf>
    <xf numFmtId="9" fontId="0" fillId="0" borderId="17" xfId="0" applyNumberFormat="1" applyBorder="1" applyAlignment="1">
      <alignment horizontal="center" vertical="center"/>
    </xf>
    <xf numFmtId="172" fontId="0" fillId="0" borderId="2" xfId="0" applyNumberFormat="1" applyBorder="1" applyAlignment="1">
      <alignment horizontal="center" vertical="center"/>
    </xf>
    <xf numFmtId="0" fontId="1" fillId="0" borderId="17" xfId="0" applyFont="1" applyBorder="1" applyAlignment="1">
      <alignment horizontal="center"/>
    </xf>
    <xf numFmtId="0" fontId="15" fillId="2" borderId="17" xfId="0" applyFont="1" applyFill="1" applyBorder="1" applyAlignment="1">
      <alignment horizontal="center"/>
    </xf>
    <xf numFmtId="0" fontId="0" fillId="0" borderId="2" xfId="0" applyBorder="1" applyAlignment="1">
      <alignment wrapText="1"/>
    </xf>
    <xf numFmtId="0" fontId="0" fillId="0" borderId="0" xfId="0" applyAlignment="1">
      <alignment wrapText="1"/>
    </xf>
    <xf numFmtId="0" fontId="0" fillId="0" borderId="19" xfId="0" applyBorder="1" applyAlignment="1">
      <alignment horizontal="center" vertical="center"/>
    </xf>
    <xf numFmtId="0" fontId="1" fillId="13" borderId="24" xfId="0" applyFont="1" applyFill="1" applyBorder="1" applyAlignment="1">
      <alignment horizontal="left" vertical="center"/>
    </xf>
    <xf numFmtId="164" fontId="4" fillId="13" borderId="24" xfId="0" applyNumberFormat="1" applyFont="1" applyFill="1" applyBorder="1" applyAlignment="1">
      <alignment horizontal="center" vertical="center"/>
    </xf>
    <xf numFmtId="172" fontId="0" fillId="13" borderId="24" xfId="0" applyNumberFormat="1" applyFill="1" applyBorder="1" applyAlignment="1">
      <alignment horizontal="center" vertical="center"/>
    </xf>
    <xf numFmtId="9" fontId="0" fillId="13" borderId="24" xfId="0" applyNumberFormat="1" applyFill="1" applyBorder="1" applyAlignment="1">
      <alignment horizontal="center" vertical="center"/>
    </xf>
    <xf numFmtId="172" fontId="0" fillId="13" borderId="12" xfId="0" applyNumberFormat="1" applyFill="1" applyBorder="1" applyAlignment="1">
      <alignment horizontal="center" vertical="center"/>
    </xf>
    <xf numFmtId="0" fontId="1" fillId="0" borderId="28" xfId="0" applyFont="1" applyBorder="1" applyAlignment="1">
      <alignment horizontal="center" vertical="center"/>
    </xf>
    <xf numFmtId="0" fontId="2" fillId="22" borderId="16" xfId="0" applyFont="1" applyFill="1" applyBorder="1" applyAlignment="1">
      <alignment horizontal="center" vertical="center" wrapText="1"/>
    </xf>
    <xf numFmtId="0" fontId="1" fillId="13" borderId="28" xfId="0" applyFont="1" applyFill="1" applyBorder="1" applyAlignment="1">
      <alignment horizontal="center" vertical="center"/>
    </xf>
    <xf numFmtId="9" fontId="0" fillId="13" borderId="1" xfId="0" applyNumberFormat="1" applyFill="1" applyBorder="1" applyAlignment="1">
      <alignment horizontal="center" vertical="center" wrapText="1"/>
    </xf>
    <xf numFmtId="0" fontId="24" fillId="0" borderId="12" xfId="0" applyFont="1" applyBorder="1" applyAlignment="1">
      <alignment horizontal="center" vertical="center"/>
    </xf>
    <xf numFmtId="0" fontId="24" fillId="2" borderId="12" xfId="0" applyFont="1" applyFill="1" applyBorder="1" applyAlignment="1">
      <alignment horizontal="center" vertical="center"/>
    </xf>
    <xf numFmtId="4" fontId="24" fillId="2" borderId="12" xfId="0" applyNumberFormat="1" applyFont="1" applyFill="1" applyBorder="1" applyAlignment="1">
      <alignment horizontal="center" vertical="center"/>
    </xf>
    <xf numFmtId="0" fontId="24" fillId="0" borderId="12" xfId="0" applyFont="1" applyBorder="1" applyAlignment="1">
      <alignment horizontal="center" vertical="center" wrapText="1"/>
    </xf>
    <xf numFmtId="4" fontId="24" fillId="0" borderId="12" xfId="0" applyNumberFormat="1" applyFont="1"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wrapText="1"/>
    </xf>
    <xf numFmtId="0" fontId="2" fillId="23" borderId="12" xfId="0" applyFont="1" applyFill="1" applyBorder="1" applyAlignment="1">
      <alignment horizontal="center" vertical="center" wrapText="1"/>
    </xf>
    <xf numFmtId="0" fontId="2" fillId="20" borderId="12" xfId="0" applyFont="1" applyFill="1" applyBorder="1" applyAlignment="1">
      <alignment horizontal="center" vertical="center" wrapText="1"/>
    </xf>
    <xf numFmtId="0" fontId="2" fillId="21" borderId="12" xfId="0" applyFont="1" applyFill="1" applyBorder="1" applyAlignment="1">
      <alignment horizontal="center" vertical="center" wrapText="1"/>
    </xf>
    <xf numFmtId="0" fontId="2" fillId="22" borderId="12" xfId="0" applyFont="1" applyFill="1" applyBorder="1" applyAlignment="1">
      <alignment horizontal="center" vertical="center" wrapText="1"/>
    </xf>
    <xf numFmtId="170" fontId="2" fillId="14" borderId="12" xfId="0" applyNumberFormat="1" applyFont="1" applyFill="1" applyBorder="1" applyAlignment="1">
      <alignment horizontal="center" vertical="center" wrapText="1"/>
    </xf>
    <xf numFmtId="0" fontId="2" fillId="17" borderId="12" xfId="0" applyFont="1" applyFill="1" applyBorder="1" applyAlignment="1">
      <alignment horizontal="center" vertical="center" wrapText="1"/>
    </xf>
    <xf numFmtId="2" fontId="2" fillId="16" borderId="12" xfId="0" applyNumberFormat="1" applyFont="1" applyFill="1" applyBorder="1" applyAlignment="1">
      <alignment horizontal="center" vertical="center" wrapText="1"/>
    </xf>
    <xf numFmtId="0" fontId="2" fillId="18" borderId="12" xfId="0" applyFont="1" applyFill="1" applyBorder="1" applyAlignment="1">
      <alignment horizontal="center" vertical="center" wrapText="1"/>
    </xf>
    <xf numFmtId="0" fontId="2" fillId="19" borderId="12" xfId="0" applyFont="1" applyFill="1" applyBorder="1" applyAlignment="1">
      <alignment horizontal="center" vertical="center" wrapText="1"/>
    </xf>
    <xf numFmtId="0" fontId="2" fillId="17" borderId="16" xfId="0" applyFont="1" applyFill="1" applyBorder="1" applyAlignment="1">
      <alignment horizontal="center" vertical="center" wrapText="1"/>
    </xf>
    <xf numFmtId="0" fontId="0" fillId="0" borderId="1" xfId="0" applyBorder="1"/>
    <xf numFmtId="172" fontId="0" fillId="0" borderId="9" xfId="0" applyNumberFormat="1" applyBorder="1" applyAlignment="1">
      <alignment horizontal="center" vertical="center"/>
    </xf>
    <xf numFmtId="0" fontId="0" fillId="0" borderId="2" xfId="0" applyBorder="1" applyAlignment="1">
      <alignment horizontal="left"/>
    </xf>
    <xf numFmtId="172" fontId="0" fillId="0" borderId="1" xfId="0" applyNumberFormat="1" applyBorder="1" applyAlignment="1">
      <alignment vertical="center"/>
    </xf>
    <xf numFmtId="0" fontId="18" fillId="0" borderId="1" xfId="0" applyFont="1" applyBorder="1"/>
    <xf numFmtId="0" fontId="4" fillId="21" borderId="1" xfId="0" applyFont="1" applyFill="1" applyBorder="1" applyAlignment="1">
      <alignment horizontal="center" vertical="center"/>
    </xf>
    <xf numFmtId="0" fontId="4" fillId="21" borderId="1" xfId="0" applyFont="1" applyFill="1" applyBorder="1" applyAlignment="1">
      <alignment horizontal="center" vertical="center" wrapText="1"/>
    </xf>
    <xf numFmtId="172" fontId="0" fillId="21" borderId="1" xfId="0" applyNumberFormat="1" applyFill="1" applyBorder="1" applyAlignment="1">
      <alignment horizontal="center" vertical="center" wrapText="1"/>
    </xf>
    <xf numFmtId="9" fontId="0" fillId="21" borderId="1" xfId="0" applyNumberFormat="1" applyFill="1" applyBorder="1" applyAlignment="1">
      <alignment horizontal="center" vertical="center"/>
    </xf>
    <xf numFmtId="9" fontId="0" fillId="21" borderId="1" xfId="0" applyNumberFormat="1" applyFill="1" applyBorder="1" applyAlignment="1">
      <alignment horizontal="center" vertical="center" wrapText="1"/>
    </xf>
    <xf numFmtId="0" fontId="0" fillId="21" borderId="1" xfId="0" applyFill="1" applyBorder="1" applyAlignment="1">
      <alignment horizontal="center" vertical="center" wrapText="1"/>
    </xf>
    <xf numFmtId="0" fontId="1" fillId="21" borderId="1" xfId="0" applyFont="1" applyFill="1" applyBorder="1" applyAlignment="1">
      <alignment horizontal="center" vertical="center" wrapText="1"/>
    </xf>
    <xf numFmtId="0" fontId="4" fillId="21" borderId="12" xfId="0" applyFont="1" applyFill="1" applyBorder="1" applyAlignment="1">
      <alignment horizontal="center" vertical="center" wrapText="1"/>
    </xf>
    <xf numFmtId="0" fontId="4" fillId="21" borderId="9" xfId="0" applyFont="1" applyFill="1" applyBorder="1" applyAlignment="1">
      <alignment horizontal="center" vertical="center"/>
    </xf>
    <xf numFmtId="172" fontId="0" fillId="0" borderId="9" xfId="0" applyNumberFormat="1" applyBorder="1" applyAlignment="1">
      <alignment horizontal="left" vertical="center"/>
    </xf>
    <xf numFmtId="0" fontId="4" fillId="21" borderId="1" xfId="0" applyFont="1" applyFill="1" applyBorder="1" applyAlignment="1">
      <alignment wrapText="1"/>
    </xf>
    <xf numFmtId="0" fontId="4" fillId="21" borderId="1" xfId="0" applyFont="1" applyFill="1" applyBorder="1" applyAlignment="1">
      <alignment horizontal="left" vertical="center" wrapText="1"/>
    </xf>
    <xf numFmtId="172" fontId="0" fillId="21" borderId="1" xfId="0" applyNumberFormat="1" applyFill="1" applyBorder="1" applyAlignment="1">
      <alignment horizontal="center" vertical="center"/>
    </xf>
    <xf numFmtId="0" fontId="0" fillId="21" borderId="1" xfId="0" applyFill="1" applyBorder="1" applyAlignment="1">
      <alignment horizontal="center" vertical="center"/>
    </xf>
    <xf numFmtId="0" fontId="31" fillId="21" borderId="1" xfId="0" applyFont="1" applyFill="1" applyBorder="1" applyAlignment="1">
      <alignment horizontal="center" vertical="center"/>
    </xf>
    <xf numFmtId="0" fontId="31" fillId="21" borderId="1" xfId="0" applyFont="1" applyFill="1" applyBorder="1" applyAlignment="1">
      <alignment horizontal="center" vertical="center" wrapText="1"/>
    </xf>
    <xf numFmtId="164" fontId="31" fillId="21" borderId="1" xfId="0" applyNumberFormat="1" applyFont="1" applyFill="1" applyBorder="1" applyAlignment="1">
      <alignment horizontal="center" vertical="center" wrapText="1"/>
    </xf>
    <xf numFmtId="0" fontId="32" fillId="21" borderId="1" xfId="0" applyFont="1" applyFill="1" applyBorder="1" applyAlignment="1">
      <alignment horizontal="center" vertical="center" wrapText="1"/>
    </xf>
    <xf numFmtId="0" fontId="13" fillId="21" borderId="1" xfId="0" applyFont="1" applyFill="1" applyBorder="1" applyAlignment="1">
      <alignment horizontal="center" vertical="center" wrapText="1"/>
    </xf>
    <xf numFmtId="172" fontId="32" fillId="21" borderId="1" xfId="0" applyNumberFormat="1" applyFont="1" applyFill="1" applyBorder="1" applyAlignment="1">
      <alignment horizontal="center" vertical="center" wrapText="1"/>
    </xf>
    <xf numFmtId="9" fontId="32" fillId="21" borderId="1" xfId="0" applyNumberFormat="1" applyFont="1" applyFill="1" applyBorder="1" applyAlignment="1">
      <alignment horizontal="center" vertical="center" wrapText="1"/>
    </xf>
    <xf numFmtId="0" fontId="4" fillId="21" borderId="9" xfId="0" applyFont="1" applyFill="1" applyBorder="1" applyAlignment="1">
      <alignment horizontal="left" vertical="center" wrapText="1"/>
    </xf>
    <xf numFmtId="164" fontId="4" fillId="21" borderId="1" xfId="0" applyNumberFormat="1" applyFont="1" applyFill="1" applyBorder="1" applyAlignment="1">
      <alignment horizontal="center" vertical="center"/>
    </xf>
    <xf numFmtId="0" fontId="1" fillId="21" borderId="1" xfId="0" applyFont="1" applyFill="1" applyBorder="1" applyAlignment="1">
      <alignment horizontal="center" vertical="center"/>
    </xf>
    <xf numFmtId="0" fontId="4" fillId="21" borderId="19" xfId="0" applyFont="1" applyFill="1" applyBorder="1" applyAlignment="1">
      <alignment horizontal="center" vertical="center" wrapText="1"/>
    </xf>
    <xf numFmtId="0" fontId="4" fillId="21" borderId="19" xfId="0" applyFont="1" applyFill="1" applyBorder="1" applyAlignment="1">
      <alignment horizontal="center" vertical="center"/>
    </xf>
    <xf numFmtId="0" fontId="0" fillId="21" borderId="9" xfId="0" applyFill="1" applyBorder="1" applyAlignment="1">
      <alignment horizontal="center" vertical="center"/>
    </xf>
    <xf numFmtId="172" fontId="0" fillId="0" borderId="17" xfId="0" applyNumberFormat="1" applyBorder="1" applyAlignment="1">
      <alignment horizontal="center" vertical="center"/>
    </xf>
    <xf numFmtId="0" fontId="0" fillId="0" borderId="19" xfId="0" applyBorder="1"/>
    <xf numFmtId="0" fontId="0" fillId="0" borderId="17" xfId="0" applyBorder="1"/>
    <xf numFmtId="0" fontId="1" fillId="0" borderId="17" xfId="0" applyFont="1" applyBorder="1" applyAlignment="1">
      <alignment vertical="center"/>
    </xf>
    <xf numFmtId="172" fontId="0" fillId="0" borderId="20" xfId="0" applyNumberFormat="1" applyBorder="1" applyAlignment="1">
      <alignment horizontal="left" vertical="center"/>
    </xf>
    <xf numFmtId="172" fontId="0" fillId="21" borderId="1" xfId="0" applyNumberFormat="1" applyFill="1" applyBorder="1" applyAlignment="1">
      <alignment horizontal="left" vertical="center"/>
    </xf>
    <xf numFmtId="172" fontId="0" fillId="21" borderId="9" xfId="0" applyNumberFormat="1" applyFill="1" applyBorder="1" applyAlignment="1">
      <alignment horizontal="center" vertical="center"/>
    </xf>
    <xf numFmtId="0" fontId="2" fillId="21" borderId="18" xfId="0" applyFont="1" applyFill="1" applyBorder="1" applyAlignment="1">
      <alignment horizontal="center" vertical="center" wrapText="1"/>
    </xf>
    <xf numFmtId="0" fontId="0" fillId="0" borderId="19" xfId="0" applyBorder="1" applyAlignment="1">
      <alignment horizontal="center" vertical="center" wrapText="1"/>
    </xf>
    <xf numFmtId="0" fontId="14" fillId="24" borderId="1" xfId="0" applyFont="1" applyFill="1" applyBorder="1" applyAlignment="1">
      <alignment horizontal="center" vertical="center" wrapText="1"/>
    </xf>
    <xf numFmtId="0" fontId="2" fillId="22" borderId="1" xfId="0" applyFont="1" applyFill="1" applyBorder="1" applyAlignment="1">
      <alignment vertical="center" wrapText="1"/>
    </xf>
    <xf numFmtId="0" fontId="0" fillId="0" borderId="1" xfId="0" applyBorder="1" applyAlignment="1">
      <alignment horizontal="center" wrapText="1"/>
    </xf>
    <xf numFmtId="0" fontId="24" fillId="2" borderId="20" xfId="0" applyFont="1" applyFill="1" applyBorder="1" applyAlignment="1">
      <alignment horizontal="left" vertical="center"/>
    </xf>
    <xf numFmtId="0" fontId="24" fillId="2" borderId="26" xfId="0" applyFont="1" applyFill="1" applyBorder="1" applyAlignment="1">
      <alignment vertical="top" wrapText="1"/>
    </xf>
    <xf numFmtId="0" fontId="23" fillId="26" borderId="21" xfId="0" applyFont="1" applyFill="1" applyBorder="1" applyAlignment="1">
      <alignment horizontal="center"/>
    </xf>
    <xf numFmtId="0" fontId="24" fillId="0" borderId="20" xfId="0" applyFont="1" applyBorder="1" applyAlignment="1">
      <alignment vertical="top"/>
    </xf>
    <xf numFmtId="0" fontId="24" fillId="0" borderId="19" xfId="0" applyFont="1" applyBorder="1" applyAlignment="1">
      <alignment vertical="top"/>
    </xf>
    <xf numFmtId="0" fontId="24" fillId="0" borderId="15" xfId="0" applyFont="1" applyBorder="1" applyAlignment="1">
      <alignment vertical="top"/>
    </xf>
    <xf numFmtId="0" fontId="26" fillId="0" borderId="1" xfId="0" applyFont="1" applyBorder="1"/>
    <xf numFmtId="0" fontId="24" fillId="0" borderId="21" xfId="0" applyFont="1" applyBorder="1" applyAlignment="1">
      <alignment vertical="top"/>
    </xf>
    <xf numFmtId="0" fontId="0" fillId="0" borderId="7" xfId="0" applyBorder="1"/>
    <xf numFmtId="0" fontId="24" fillId="0" borderId="7" xfId="0" applyFont="1" applyBorder="1"/>
    <xf numFmtId="0" fontId="24" fillId="0" borderId="21" xfId="0" applyFont="1" applyBorder="1"/>
    <xf numFmtId="0" fontId="0" fillId="0" borderId="20" xfId="0" applyBorder="1"/>
    <xf numFmtId="0" fontId="0" fillId="0" borderId="22" xfId="0" applyBorder="1"/>
    <xf numFmtId="0" fontId="26" fillId="0" borderId="2" xfId="0" applyFont="1" applyBorder="1"/>
    <xf numFmtId="0" fontId="25" fillId="0" borderId="2" xfId="0" applyFont="1" applyBorder="1"/>
    <xf numFmtId="0" fontId="23" fillId="2" borderId="2" xfId="0" applyFont="1" applyFill="1" applyBorder="1" applyAlignment="1">
      <alignment horizontal="center" vertical="center" wrapText="1"/>
    </xf>
    <xf numFmtId="0" fontId="23" fillId="31" borderId="19" xfId="0" applyFont="1" applyFill="1" applyBorder="1" applyAlignment="1">
      <alignment horizontal="center" vertical="center"/>
    </xf>
    <xf numFmtId="0" fontId="23" fillId="29" borderId="17" xfId="0" applyFont="1" applyFill="1" applyBorder="1" applyAlignment="1">
      <alignment horizontal="center" vertical="center"/>
    </xf>
    <xf numFmtId="0" fontId="22" fillId="29" borderId="19" xfId="0" applyFont="1" applyFill="1" applyBorder="1" applyAlignment="1">
      <alignment horizontal="center"/>
    </xf>
    <xf numFmtId="0" fontId="23" fillId="29" borderId="17" xfId="0" applyFont="1" applyFill="1" applyBorder="1" applyAlignment="1">
      <alignment horizontal="center" wrapText="1"/>
    </xf>
    <xf numFmtId="0" fontId="22" fillId="29" borderId="15" xfId="0" applyFont="1" applyFill="1" applyBorder="1" applyAlignment="1">
      <alignment horizontal="center"/>
    </xf>
    <xf numFmtId="0" fontId="25" fillId="0" borderId="16" xfId="0" applyFont="1" applyBorder="1" applyAlignment="1">
      <alignment horizontal="center"/>
    </xf>
    <xf numFmtId="0" fontId="22" fillId="0" borderId="11" xfId="0" applyFont="1" applyBorder="1"/>
    <xf numFmtId="0" fontId="22" fillId="0" borderId="18" xfId="0" applyFont="1" applyBorder="1"/>
    <xf numFmtId="0" fontId="23" fillId="30" borderId="0" xfId="0" applyFont="1" applyFill="1" applyAlignment="1">
      <alignment horizontal="center" vertical="center"/>
    </xf>
    <xf numFmtId="0" fontId="24" fillId="0" borderId="0" xfId="0" applyFont="1" applyAlignment="1">
      <alignment vertical="top"/>
    </xf>
    <xf numFmtId="0" fontId="28" fillId="24" borderId="29" xfId="0" applyFont="1" applyFill="1" applyBorder="1" applyAlignment="1">
      <alignment horizontal="center" vertical="center" wrapText="1"/>
    </xf>
    <xf numFmtId="0" fontId="28" fillId="24" borderId="30" xfId="0" applyFont="1" applyFill="1" applyBorder="1" applyAlignment="1">
      <alignment horizontal="center" vertical="center"/>
    </xf>
    <xf numFmtId="0" fontId="28" fillId="22" borderId="31" xfId="0" applyFont="1" applyFill="1" applyBorder="1" applyAlignment="1">
      <alignment horizontal="center" vertical="center" wrapText="1"/>
    </xf>
    <xf numFmtId="0" fontId="33" fillId="0" borderId="32" xfId="0" applyFont="1" applyBorder="1" applyAlignment="1">
      <alignment horizontal="center" vertical="center" wrapText="1"/>
    </xf>
    <xf numFmtId="0" fontId="28" fillId="21" borderId="31" xfId="0" applyFont="1" applyFill="1" applyBorder="1" applyAlignment="1">
      <alignment horizontal="center" vertical="center" wrapText="1"/>
    </xf>
    <xf numFmtId="0" fontId="28" fillId="14" borderId="33" xfId="0" applyFont="1" applyFill="1" applyBorder="1" applyAlignment="1">
      <alignment horizontal="center" vertical="center" wrapText="1"/>
    </xf>
    <xf numFmtId="0" fontId="33" fillId="0" borderId="7" xfId="0" applyFont="1" applyBorder="1" applyAlignment="1">
      <alignment horizontal="center" vertical="center" wrapText="1"/>
    </xf>
    <xf numFmtId="0" fontId="28" fillId="14" borderId="34" xfId="0" applyFont="1" applyFill="1" applyBorder="1" applyAlignment="1">
      <alignment horizontal="center" vertical="center" wrapText="1"/>
    </xf>
    <xf numFmtId="0" fontId="33" fillId="0" borderId="35" xfId="0" applyFont="1" applyBorder="1" applyAlignment="1">
      <alignment horizontal="center" vertical="center" wrapText="1"/>
    </xf>
    <xf numFmtId="0" fontId="28" fillId="14" borderId="31" xfId="0" applyFont="1" applyFill="1" applyBorder="1" applyAlignment="1">
      <alignment horizontal="center" vertical="center" wrapText="1"/>
    </xf>
    <xf numFmtId="0" fontId="28" fillId="17" borderId="31" xfId="0" applyFont="1" applyFill="1" applyBorder="1" applyAlignment="1">
      <alignment horizontal="center" vertical="center" wrapText="1"/>
    </xf>
    <xf numFmtId="0" fontId="28" fillId="20" borderId="31" xfId="0" applyFont="1" applyFill="1" applyBorder="1" applyAlignment="1">
      <alignment horizontal="center" vertical="center" wrapText="1"/>
    </xf>
    <xf numFmtId="0" fontId="28" fillId="16" borderId="31" xfId="0" applyFont="1" applyFill="1" applyBorder="1" applyAlignment="1">
      <alignment horizontal="center" vertical="center" wrapText="1"/>
    </xf>
    <xf numFmtId="0" fontId="28" fillId="18" borderId="31" xfId="0" applyFont="1" applyFill="1" applyBorder="1" applyAlignment="1">
      <alignment horizontal="center" vertical="center" wrapText="1"/>
    </xf>
    <xf numFmtId="0" fontId="28" fillId="23" borderId="31" xfId="0" applyFont="1" applyFill="1" applyBorder="1" applyAlignment="1">
      <alignment horizontal="center" vertical="center" wrapText="1"/>
    </xf>
    <xf numFmtId="0" fontId="28" fillId="19" borderId="31" xfId="0" applyFont="1" applyFill="1" applyBorder="1" applyAlignment="1">
      <alignment horizontal="center" vertical="center" wrapText="1"/>
    </xf>
    <xf numFmtId="0" fontId="28" fillId="19" borderId="36" xfId="0" applyFont="1" applyFill="1" applyBorder="1" applyAlignment="1">
      <alignment horizontal="center" vertical="center" wrapText="1"/>
    </xf>
    <xf numFmtId="0" fontId="33" fillId="0" borderId="37" xfId="0" applyFont="1" applyBorder="1" applyAlignment="1">
      <alignment horizontal="center" vertical="center" wrapText="1"/>
    </xf>
    <xf numFmtId="0" fontId="35" fillId="33" borderId="29" xfId="0" applyFont="1" applyFill="1" applyBorder="1" applyAlignment="1">
      <alignment horizontal="center" vertical="center" wrapText="1"/>
    </xf>
    <xf numFmtId="0" fontId="35" fillId="33" borderId="41" xfId="0" applyFont="1" applyFill="1" applyBorder="1" applyAlignment="1">
      <alignment horizontal="center" vertical="center" wrapText="1"/>
    </xf>
    <xf numFmtId="0" fontId="35" fillId="33" borderId="42" xfId="0" applyFont="1" applyFill="1" applyBorder="1" applyAlignment="1">
      <alignment horizontal="center" vertical="center" wrapText="1"/>
    </xf>
    <xf numFmtId="0" fontId="34" fillId="34" borderId="44" xfId="0" applyFont="1" applyFill="1" applyBorder="1" applyAlignment="1">
      <alignment horizontal="center" vertical="center" wrapText="1"/>
    </xf>
    <xf numFmtId="0" fontId="34" fillId="32" borderId="44" xfId="0" applyFont="1" applyFill="1" applyBorder="1" applyAlignment="1">
      <alignment horizontal="center" vertical="center" wrapText="1"/>
    </xf>
    <xf numFmtId="0" fontId="34" fillId="34" borderId="34" xfId="0" applyFont="1" applyFill="1" applyBorder="1" applyAlignment="1">
      <alignment horizontal="center" vertical="center" wrapText="1"/>
    </xf>
    <xf numFmtId="0" fontId="34" fillId="34" borderId="24" xfId="0" applyFont="1" applyFill="1" applyBorder="1" applyAlignment="1">
      <alignment horizontal="center" vertical="center" wrapText="1"/>
    </xf>
    <xf numFmtId="0" fontId="34" fillId="32" borderId="34" xfId="0" applyFont="1" applyFill="1" applyBorder="1" applyAlignment="1">
      <alignment horizontal="center" vertical="center" wrapText="1"/>
    </xf>
    <xf numFmtId="0" fontId="34" fillId="32" borderId="24" xfId="0" applyFont="1" applyFill="1" applyBorder="1" applyAlignment="1">
      <alignment horizontal="center" vertical="center" wrapText="1"/>
    </xf>
    <xf numFmtId="0" fontId="34" fillId="34" borderId="45" xfId="0" applyFont="1" applyFill="1" applyBorder="1" applyAlignment="1">
      <alignment horizontal="center" vertical="center" wrapText="1"/>
    </xf>
    <xf numFmtId="0" fontId="34" fillId="34" borderId="25" xfId="0" applyFont="1" applyFill="1" applyBorder="1" applyAlignment="1">
      <alignment horizontal="center" vertical="center" wrapText="1"/>
    </xf>
    <xf numFmtId="0" fontId="34" fillId="34" borderId="46" xfId="0" applyFont="1" applyFill="1" applyBorder="1" applyAlignment="1">
      <alignment horizontal="center" vertical="center" wrapText="1"/>
    </xf>
    <xf numFmtId="0" fontId="18" fillId="0" borderId="2" xfId="0" applyFont="1" applyBorder="1" applyAlignment="1">
      <alignment horizontal="center" vertical="center"/>
    </xf>
    <xf numFmtId="0" fontId="0" fillId="0" borderId="12" xfId="0" applyBorder="1" applyAlignment="1">
      <alignment horizontal="center" vertical="center" wrapText="1"/>
    </xf>
    <xf numFmtId="0" fontId="0" fillId="0" borderId="9" xfId="0" applyBorder="1" applyAlignment="1">
      <alignment horizontal="center" vertical="center" wrapText="1"/>
    </xf>
    <xf numFmtId="0" fontId="0" fillId="0" borderId="17" xfId="0" applyBorder="1" applyAlignment="1">
      <alignment horizontal="center" vertical="center" wrapText="1"/>
    </xf>
    <xf numFmtId="0" fontId="18" fillId="0" borderId="1" xfId="0" applyFont="1" applyBorder="1" applyAlignment="1">
      <alignment horizontal="center" vertical="center"/>
    </xf>
    <xf numFmtId="0" fontId="16" fillId="22" borderId="1" xfId="0" applyFont="1" applyFill="1" applyBorder="1" applyAlignment="1">
      <alignment horizontal="center" vertical="center" wrapText="1"/>
    </xf>
    <xf numFmtId="0" fontId="37" fillId="0" borderId="1" xfId="0" applyFont="1" applyBorder="1" applyAlignment="1">
      <alignment wrapText="1"/>
    </xf>
    <xf numFmtId="0" fontId="28" fillId="23" borderId="47" xfId="0" applyFont="1" applyFill="1" applyBorder="1" applyAlignment="1">
      <alignment horizontal="center" vertical="center" wrapText="1"/>
    </xf>
    <xf numFmtId="0" fontId="23" fillId="0" borderId="12" xfId="0" applyFont="1" applyBorder="1" applyAlignment="1">
      <alignment horizontal="center" vertical="center"/>
    </xf>
    <xf numFmtId="0" fontId="23" fillId="0" borderId="8" xfId="0" applyFont="1" applyBorder="1" applyAlignment="1">
      <alignment horizontal="center" vertical="center"/>
    </xf>
    <xf numFmtId="0" fontId="23" fillId="0" borderId="9" xfId="0" applyFont="1" applyBorder="1" applyAlignment="1">
      <alignment horizontal="center" vertical="center"/>
    </xf>
    <xf numFmtId="0" fontId="21" fillId="25" borderId="0" xfId="0" applyFont="1" applyFill="1" applyAlignment="1">
      <alignment horizontal="center" vertical="top" wrapText="1"/>
    </xf>
    <xf numFmtId="0" fontId="23" fillId="0" borderId="1" xfId="0" applyFont="1" applyBorder="1" applyAlignment="1">
      <alignment horizontal="center" vertical="center" wrapText="1"/>
    </xf>
    <xf numFmtId="0" fontId="23" fillId="0" borderId="19" xfId="0" applyFont="1" applyBorder="1" applyAlignment="1">
      <alignment horizontal="center" vertical="center" wrapText="1"/>
    </xf>
    <xf numFmtId="0" fontId="26" fillId="0" borderId="18" xfId="0" applyFont="1" applyBorder="1" applyAlignment="1">
      <alignment horizontal="left"/>
    </xf>
    <xf numFmtId="0" fontId="26" fillId="0" borderId="21" xfId="0" applyFont="1" applyBorder="1" applyAlignment="1">
      <alignment horizontal="left"/>
    </xf>
    <xf numFmtId="0" fontId="26" fillId="0" borderId="22" xfId="0" applyFont="1" applyBorder="1" applyAlignment="1">
      <alignment horizontal="left"/>
    </xf>
    <xf numFmtId="0" fontId="26" fillId="0" borderId="11" xfId="0" applyFont="1" applyBorder="1" applyAlignment="1">
      <alignment horizontal="left"/>
    </xf>
    <xf numFmtId="0" fontId="26" fillId="0" borderId="0" xfId="0" applyFont="1" applyAlignment="1">
      <alignment horizontal="left"/>
    </xf>
    <xf numFmtId="0" fontId="26" fillId="0" borderId="7" xfId="0" applyFont="1" applyBorder="1" applyAlignment="1">
      <alignment horizontal="left"/>
    </xf>
    <xf numFmtId="0" fontId="33" fillId="0" borderId="11" xfId="0" applyFont="1" applyBorder="1" applyAlignment="1">
      <alignment horizontal="left"/>
    </xf>
    <xf numFmtId="0" fontId="33" fillId="0" borderId="0" xfId="0" applyFont="1" applyAlignment="1">
      <alignment horizontal="left"/>
    </xf>
    <xf numFmtId="0" fontId="33" fillId="0" borderId="7" xfId="0" applyFont="1" applyBorder="1" applyAlignment="1">
      <alignment horizontal="left"/>
    </xf>
    <xf numFmtId="0" fontId="25" fillId="0" borderId="17" xfId="0" applyFont="1" applyBorder="1" applyAlignment="1">
      <alignment horizontal="center"/>
    </xf>
    <xf numFmtId="0" fontId="23" fillId="0" borderId="21" xfId="0" applyFont="1" applyBorder="1" applyAlignment="1">
      <alignment horizontal="center" vertical="center"/>
    </xf>
    <xf numFmtId="0" fontId="23" fillId="0" borderId="22" xfId="0" applyFont="1" applyBorder="1" applyAlignment="1">
      <alignment horizontal="center" vertical="center"/>
    </xf>
    <xf numFmtId="0" fontId="23" fillId="28" borderId="17" xfId="0" applyFont="1" applyFill="1" applyBorder="1" applyAlignment="1">
      <alignment horizontal="center" vertical="center" wrapText="1"/>
    </xf>
    <xf numFmtId="0" fontId="23" fillId="30" borderId="20" xfId="0" applyFont="1" applyFill="1" applyBorder="1" applyAlignment="1">
      <alignment horizontal="center" vertical="center"/>
    </xf>
    <xf numFmtId="0" fontId="23" fillId="30" borderId="7" xfId="0" applyFont="1" applyFill="1" applyBorder="1" applyAlignment="1">
      <alignment horizontal="center" vertical="center"/>
    </xf>
    <xf numFmtId="0" fontId="23" fillId="30" borderId="22" xfId="0" applyFont="1" applyFill="1" applyBorder="1" applyAlignment="1">
      <alignment horizontal="center" vertical="center"/>
    </xf>
    <xf numFmtId="0" fontId="23" fillId="30" borderId="17" xfId="0" applyFont="1" applyFill="1" applyBorder="1" applyAlignment="1">
      <alignment horizontal="center" vertical="center"/>
    </xf>
    <xf numFmtId="0" fontId="22" fillId="30" borderId="19" xfId="0" applyFont="1" applyFill="1" applyBorder="1" applyAlignment="1">
      <alignment horizontal="center"/>
    </xf>
    <xf numFmtId="0" fontId="22" fillId="30" borderId="22" xfId="0" applyFont="1" applyFill="1" applyBorder="1" applyAlignment="1">
      <alignment horizontal="center"/>
    </xf>
    <xf numFmtId="0" fontId="23" fillId="0" borderId="10" xfId="0" applyFont="1" applyBorder="1" applyAlignment="1">
      <alignment horizontal="center" vertical="center"/>
    </xf>
    <xf numFmtId="0" fontId="23" fillId="29" borderId="17" xfId="0" applyFont="1" applyFill="1" applyBorder="1" applyAlignment="1">
      <alignment horizontal="center" vertical="center"/>
    </xf>
    <xf numFmtId="0" fontId="23" fillId="29" borderId="15" xfId="0" applyFont="1" applyFill="1" applyBorder="1" applyAlignment="1">
      <alignment horizontal="center" vertical="center"/>
    </xf>
    <xf numFmtId="0" fontId="23" fillId="29" borderId="19" xfId="0" applyFont="1" applyFill="1" applyBorder="1" applyAlignment="1">
      <alignment horizontal="center" vertical="center"/>
    </xf>
    <xf numFmtId="0" fontId="23" fillId="2" borderId="16" xfId="0" applyFont="1" applyFill="1" applyBorder="1" applyAlignment="1">
      <alignment horizontal="center" vertical="center" wrapText="1"/>
    </xf>
    <xf numFmtId="0" fontId="24" fillId="2" borderId="1" xfId="0" applyFont="1" applyFill="1" applyBorder="1" applyAlignment="1">
      <alignment horizontal="left" vertical="top" wrapText="1"/>
    </xf>
    <xf numFmtId="0" fontId="24" fillId="2" borderId="9" xfId="0" applyFont="1" applyFill="1" applyBorder="1" applyAlignment="1">
      <alignment horizontal="left" vertical="center"/>
    </xf>
    <xf numFmtId="0" fontId="24" fillId="2" borderId="19" xfId="0" applyFont="1" applyFill="1" applyBorder="1" applyAlignment="1">
      <alignment horizontal="left" vertical="top" wrapText="1"/>
    </xf>
    <xf numFmtId="0" fontId="21" fillId="5" borderId="0" xfId="0" applyFont="1" applyFill="1" applyAlignment="1">
      <alignment horizontal="center" vertical="top" wrapText="1"/>
    </xf>
    <xf numFmtId="0" fontId="21" fillId="5" borderId="21" xfId="0" applyFont="1" applyFill="1" applyBorder="1" applyAlignment="1">
      <alignment horizontal="center" vertical="top" wrapText="1"/>
    </xf>
    <xf numFmtId="0" fontId="34" fillId="34" borderId="43" xfId="0" applyFont="1" applyFill="1" applyBorder="1" applyAlignment="1">
      <alignment horizontal="center" vertical="center" wrapText="1"/>
    </xf>
    <xf numFmtId="0" fontId="34" fillId="34" borderId="33" xfId="0" applyFont="1" applyFill="1" applyBorder="1" applyAlignment="1">
      <alignment horizontal="center" vertical="center" wrapText="1"/>
    </xf>
    <xf numFmtId="0" fontId="34" fillId="34" borderId="31" xfId="0" applyFont="1" applyFill="1" applyBorder="1" applyAlignment="1">
      <alignment horizontal="center" vertical="center" wrapText="1"/>
    </xf>
    <xf numFmtId="0" fontId="34" fillId="34" borderId="38" xfId="0" applyFont="1" applyFill="1" applyBorder="1" applyAlignment="1">
      <alignment horizontal="center" vertical="center" wrapText="1"/>
    </xf>
    <xf numFmtId="0" fontId="34" fillId="34" borderId="39" xfId="0" applyFont="1" applyFill="1" applyBorder="1" applyAlignment="1">
      <alignment horizontal="center" vertical="center" wrapText="1"/>
    </xf>
    <xf numFmtId="0" fontId="34" fillId="34" borderId="40" xfId="0" applyFont="1" applyFill="1" applyBorder="1" applyAlignment="1">
      <alignment horizontal="center" vertical="center" wrapText="1"/>
    </xf>
    <xf numFmtId="0" fontId="34" fillId="32" borderId="43" xfId="0" applyFont="1" applyFill="1" applyBorder="1" applyAlignment="1">
      <alignment horizontal="center" vertical="center" wrapText="1"/>
    </xf>
    <xf numFmtId="0" fontId="34" fillId="32" borderId="31" xfId="0" applyFont="1" applyFill="1" applyBorder="1" applyAlignment="1">
      <alignment horizontal="center" vertical="center" wrapText="1"/>
    </xf>
    <xf numFmtId="0" fontId="34" fillId="32" borderId="38" xfId="0" applyFont="1" applyFill="1" applyBorder="1" applyAlignment="1">
      <alignment horizontal="center" vertical="center" wrapText="1"/>
    </xf>
    <xf numFmtId="0" fontId="34" fillId="32" borderId="40" xfId="0" applyFont="1" applyFill="1" applyBorder="1" applyAlignment="1">
      <alignment horizontal="center" vertical="center" wrapText="1"/>
    </xf>
    <xf numFmtId="0" fontId="34" fillId="32" borderId="33" xfId="0" applyFont="1" applyFill="1" applyBorder="1" applyAlignment="1">
      <alignment horizontal="center" vertical="center" wrapText="1"/>
    </xf>
    <xf numFmtId="0" fontId="34" fillId="32" borderId="39" xfId="0" applyFont="1" applyFill="1" applyBorder="1" applyAlignment="1">
      <alignment horizontal="center" vertical="center" wrapText="1"/>
    </xf>
    <xf numFmtId="0" fontId="3" fillId="16" borderId="17" xfId="0" applyFont="1" applyFill="1" applyBorder="1" applyAlignment="1">
      <alignment horizontal="center" vertical="center"/>
    </xf>
    <xf numFmtId="0" fontId="3" fillId="16" borderId="19"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9" xfId="0" applyFont="1" applyFill="1" applyBorder="1" applyAlignment="1">
      <alignment horizontal="center" vertical="center"/>
    </xf>
    <xf numFmtId="0" fontId="1" fillId="0" borderId="17" xfId="0" applyFont="1" applyBorder="1" applyAlignment="1">
      <alignment horizontal="center" vertical="center"/>
    </xf>
    <xf numFmtId="0" fontId="1" fillId="0" borderId="19" xfId="0" applyFont="1" applyBorder="1" applyAlignment="1">
      <alignment horizontal="center" vertical="center"/>
    </xf>
    <xf numFmtId="0" fontId="29" fillId="28" borderId="17" xfId="0" applyFont="1" applyFill="1" applyBorder="1" applyAlignment="1">
      <alignment horizontal="center" vertical="center" textRotation="90"/>
    </xf>
    <xf numFmtId="0" fontId="29" fillId="28" borderId="15" xfId="0" applyFont="1" applyFill="1" applyBorder="1" applyAlignment="1">
      <alignment horizontal="center" vertical="center" textRotation="90"/>
    </xf>
    <xf numFmtId="0" fontId="29" fillId="0" borderId="17" xfId="0" applyFont="1" applyBorder="1" applyAlignment="1">
      <alignment horizontal="center" vertical="center" textRotation="90"/>
    </xf>
    <xf numFmtId="0" fontId="29" fillId="0" borderId="15" xfId="0" applyFont="1" applyBorder="1" applyAlignment="1">
      <alignment horizontal="center" vertical="center" textRotation="90"/>
    </xf>
    <xf numFmtId="0" fontId="29" fillId="28" borderId="19" xfId="0" applyFont="1" applyFill="1" applyBorder="1" applyAlignment="1">
      <alignment horizontal="center" vertical="center" textRotation="90"/>
    </xf>
    <xf numFmtId="0" fontId="29" fillId="0" borderId="16" xfId="0" applyFont="1" applyBorder="1" applyAlignment="1">
      <alignment horizontal="center" vertical="center" textRotation="90"/>
    </xf>
    <xf numFmtId="0" fontId="29" fillId="0" borderId="11" xfId="0" applyFont="1" applyBorder="1" applyAlignment="1">
      <alignment horizontal="center" vertical="center" textRotation="90"/>
    </xf>
    <xf numFmtId="0" fontId="29" fillId="0" borderId="18" xfId="0" applyFont="1" applyBorder="1" applyAlignment="1">
      <alignment horizontal="center" vertical="center" textRotation="90"/>
    </xf>
    <xf numFmtId="0" fontId="29" fillId="0" borderId="1" xfId="0" applyFont="1" applyBorder="1" applyAlignment="1">
      <alignment horizontal="center" vertical="center" textRotation="90"/>
    </xf>
    <xf numFmtId="0" fontId="29" fillId="0" borderId="19" xfId="0" applyFont="1" applyBorder="1" applyAlignment="1">
      <alignment horizontal="center" vertical="center" textRotation="90"/>
    </xf>
    <xf numFmtId="0" fontId="29" fillId="29" borderId="17" xfId="0" applyFont="1" applyFill="1" applyBorder="1" applyAlignment="1">
      <alignment horizontal="center" vertical="center" textRotation="90"/>
    </xf>
    <xf numFmtId="0" fontId="29" fillId="29" borderId="15" xfId="0" applyFont="1" applyFill="1" applyBorder="1" applyAlignment="1">
      <alignment horizontal="center" vertical="center" textRotation="90"/>
    </xf>
    <xf numFmtId="0" fontId="29" fillId="29" borderId="19" xfId="0" applyFont="1" applyFill="1" applyBorder="1" applyAlignment="1">
      <alignment horizontal="center" vertical="center" textRotation="90"/>
    </xf>
    <xf numFmtId="0" fontId="29" fillId="29" borderId="1" xfId="0" applyFont="1" applyFill="1" applyBorder="1" applyAlignment="1">
      <alignment horizontal="center" vertical="center" textRotation="90"/>
    </xf>
    <xf numFmtId="0" fontId="29" fillId="27" borderId="17" xfId="0" applyFont="1" applyFill="1" applyBorder="1" applyAlignment="1">
      <alignment horizontal="center" vertical="center" textRotation="90"/>
    </xf>
    <xf numFmtId="0" fontId="29" fillId="27" borderId="15" xfId="0" applyFont="1" applyFill="1" applyBorder="1" applyAlignment="1">
      <alignment horizontal="center" vertical="center" textRotation="90"/>
    </xf>
    <xf numFmtId="0" fontId="29" fillId="27" borderId="19" xfId="0" applyFont="1" applyFill="1" applyBorder="1" applyAlignment="1">
      <alignment horizontal="center" vertical="center" textRotation="90"/>
    </xf>
    <xf numFmtId="0" fontId="29" fillId="27" borderId="1" xfId="0" applyFont="1" applyFill="1" applyBorder="1" applyAlignment="1">
      <alignment horizontal="center" vertical="center" textRotation="90"/>
    </xf>
    <xf numFmtId="0" fontId="22" fillId="0" borderId="11" xfId="0" applyFont="1" applyBorder="1" applyAlignment="1"/>
    <xf numFmtId="0" fontId="22" fillId="0" borderId="18" xfId="0" applyFont="1" applyBorder="1" applyAlignment="1"/>
    <xf numFmtId="0" fontId="22" fillId="0" borderId="1" xfId="0" applyFont="1" applyBorder="1" applyAlignment="1"/>
    <xf numFmtId="0" fontId="22" fillId="0" borderId="9" xfId="0" applyFont="1" applyBorder="1" applyAlignment="1"/>
    <xf numFmtId="0" fontId="22" fillId="28" borderId="15" xfId="0" applyFont="1" applyFill="1" applyBorder="1" applyAlignment="1"/>
    <xf numFmtId="0" fontId="22" fillId="28" borderId="11" xfId="0" applyFont="1" applyFill="1" applyBorder="1" applyAlignment="1"/>
    <xf numFmtId="0" fontId="22" fillId="28" borderId="18" xfId="0" applyFont="1" applyFill="1" applyBorder="1" applyAlignment="1"/>
    <xf numFmtId="0" fontId="22" fillId="0" borderId="19" xfId="0" applyFont="1" applyBorder="1" applyAlignment="1"/>
  </cellXfs>
  <cellStyles count="3">
    <cellStyle name="Hyperlink" xfId="1" xr:uid="{00000000-000B-0000-0000-000008000000}"/>
    <cellStyle name="Normal" xfId="0" builtinId="0"/>
    <cellStyle name="Normal 2" xfId="2" xr:uid="{F25E9F91-CAEE-4746-BDA7-382E1C8FEFA3}"/>
  </cellStyles>
  <dxfs count="4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ill>
        <patternFill patternType="solid">
          <bgColor rgb="FF9BC2E6"/>
        </patternFill>
      </fill>
    </dxf>
    <dxf>
      <fill>
        <patternFill patternType="solid">
          <bgColor rgb="FFF4B084"/>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patternType="solid">
          <bgColor rgb="FF5B9BD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patternType="solid">
          <bgColor rgb="FF5B9BD5"/>
        </patternFill>
      </fill>
    </dxf>
    <dxf>
      <fill>
        <patternFill patternType="solid">
          <bgColor rgb="FFF4B084"/>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ill>
        <patternFill patternType="solid">
          <bgColor rgb="FF9BC2E6"/>
        </patternFill>
      </fill>
    </dxf>
    <dxf>
      <fill>
        <patternFill patternType="solid">
          <bgColor rgb="FFF4B084"/>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patternType="solid">
          <bgColor rgb="FF5B9BD5"/>
        </patternFill>
      </fill>
    </dxf>
    <dxf>
      <font>
        <color rgb="FF9C5700"/>
      </font>
      <fill>
        <patternFill>
          <bgColor rgb="FFFFEB9C"/>
        </patternFill>
      </fill>
    </dxf>
    <dxf>
      <font>
        <color rgb="FF9C0006"/>
      </font>
      <fill>
        <patternFill patternType="solid">
          <bgColor rgb="FF5B9BD5"/>
        </patternFill>
      </fill>
    </dxf>
    <dxf>
      <font>
        <color rgb="FF9C5700"/>
      </font>
      <fill>
        <patternFill>
          <bgColor rgb="FFFFEB9C"/>
        </patternFill>
      </fill>
    </dxf>
    <dxf>
      <font>
        <color rgb="FF9C5700"/>
      </font>
      <fill>
        <patternFill>
          <bgColor rgb="FFFFEB9C"/>
        </patternFill>
      </fill>
    </dxf>
  </dxfs>
  <tableStyles count="0" defaultTableStyle="TableStyleMedium2" defaultPivotStyle="PivotStyleLight16"/>
  <colors>
    <mruColors>
      <color rgb="FFE1BA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361950</xdr:colOff>
      <xdr:row>11</xdr:row>
      <xdr:rowOff>-1219200</xdr:rowOff>
    </xdr:from>
    <xdr:ext cx="5610225" cy="3838575"/>
    <xdr:sp macro="" textlink="">
      <xdr:nvSpPr>
        <xdr:cNvPr id="3" name="Shape 3">
          <a:extLst>
            <a:ext uri="{FF2B5EF4-FFF2-40B4-BE49-F238E27FC236}">
              <a16:creationId xmlns:a16="http://schemas.microsoft.com/office/drawing/2014/main" id="{00000000-0008-0000-0B00-000003000000}"/>
            </a:ext>
          </a:extLst>
        </xdr:cNvPr>
        <xdr:cNvSpPr txBox="1"/>
      </xdr:nvSpPr>
      <xdr:spPr>
        <a:xfrm rot="-1753224">
          <a:off x="2408722" y="3264186"/>
          <a:ext cx="5874557" cy="1031629"/>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6000">
              <a:solidFill>
                <a:srgbClr val="FF0000"/>
              </a:solidFill>
              <a:latin typeface="Calibri"/>
              <a:ea typeface="Calibri"/>
              <a:cs typeface="Calibri"/>
              <a:sym typeface="Calibri"/>
            </a:rPr>
            <a:t>NÃO ATUALIZADO</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6</xdr:col>
      <xdr:colOff>123825</xdr:colOff>
      <xdr:row>12</xdr:row>
      <xdr:rowOff>-1400175</xdr:rowOff>
    </xdr:from>
    <xdr:ext cx="5610225" cy="3838575"/>
    <xdr:sp macro="" textlink="">
      <xdr:nvSpPr>
        <xdr:cNvPr id="4" name="Shape 4">
          <a:extLst>
            <a:ext uri="{FF2B5EF4-FFF2-40B4-BE49-F238E27FC236}">
              <a16:creationId xmlns:a16="http://schemas.microsoft.com/office/drawing/2014/main" id="{00000000-0008-0000-0C00-000004000000}"/>
            </a:ext>
          </a:extLst>
        </xdr:cNvPr>
        <xdr:cNvSpPr txBox="1"/>
      </xdr:nvSpPr>
      <xdr:spPr>
        <a:xfrm rot="-1753224">
          <a:off x="2408722" y="3264186"/>
          <a:ext cx="5874557" cy="1031629"/>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6000">
              <a:solidFill>
                <a:srgbClr val="FF0000"/>
              </a:solidFill>
              <a:latin typeface="Calibri"/>
              <a:ea typeface="Calibri"/>
              <a:cs typeface="Calibri"/>
              <a:sym typeface="Calibri"/>
            </a:rPr>
            <a:t>NÃO ATUALIZADO</a:t>
          </a: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4</xdr:col>
      <xdr:colOff>638175</xdr:colOff>
      <xdr:row>25</xdr:row>
      <xdr:rowOff>-1314450</xdr:rowOff>
    </xdr:from>
    <xdr:ext cx="5610225" cy="3838575"/>
    <xdr:sp macro="" textlink="">
      <xdr:nvSpPr>
        <xdr:cNvPr id="5" name="Shape 5">
          <a:extLst>
            <a:ext uri="{FF2B5EF4-FFF2-40B4-BE49-F238E27FC236}">
              <a16:creationId xmlns:a16="http://schemas.microsoft.com/office/drawing/2014/main" id="{00000000-0008-0000-0D00-000005000000}"/>
            </a:ext>
          </a:extLst>
        </xdr:cNvPr>
        <xdr:cNvSpPr txBox="1"/>
      </xdr:nvSpPr>
      <xdr:spPr>
        <a:xfrm rot="-1753224">
          <a:off x="2408722" y="3264186"/>
          <a:ext cx="5874557" cy="1031629"/>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6000">
              <a:solidFill>
                <a:srgbClr val="FF0000"/>
              </a:solidFill>
              <a:latin typeface="Calibri"/>
              <a:ea typeface="Calibri"/>
              <a:cs typeface="Calibri"/>
              <a:sym typeface="Calibri"/>
            </a:rPr>
            <a:t>NÃO ATUALIZADO</a:t>
          </a:r>
          <a:endParaRPr sz="1400"/>
        </a:p>
      </xdr:txBody>
    </xdr: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892779/AppData/Local/Microsoft/Windows/INetCache/Content.Outlook/4O91M7KC/OCA_OPI_2020_10052021__3_.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a 01_Metodologia"/>
      <sheetName val="Notas 02_Metodologia"/>
      <sheetName val="BD_04"/>
      <sheetName val="BD_08"/>
      <sheetName val="TD_08"/>
      <sheetName val="BD_10"/>
      <sheetName val="TD_10"/>
      <sheetName val="BD_12"/>
      <sheetName val="TD_12"/>
      <sheetName val="BD_13"/>
      <sheetName val="TD_13"/>
      <sheetName val="BD_14"/>
      <sheetName val="TD_14"/>
      <sheetName val="BD_15"/>
      <sheetName val="TD_15"/>
      <sheetName val="BD_16"/>
      <sheetName val="TD_16"/>
      <sheetName val="BD_17"/>
      <sheetName val="TD_17"/>
      <sheetName val="BD_18"/>
      <sheetName val="TD_18"/>
      <sheetName val="BD_27"/>
      <sheetName val="TD_27"/>
    </sheetNames>
    <sheetDataSet>
      <sheetData sheetId="0" refreshError="1"/>
      <sheetData sheetId="1" refreshError="1"/>
      <sheetData sheetId="2" refreshError="1"/>
      <sheetData sheetId="3" refreshError="1">
        <row r="2">
          <cell r="F2" t="str">
            <v>2100 - ADMINISTRAÇÃO DA UNIDADE</v>
          </cell>
          <cell r="G2" t="str">
            <v>24.10.08.122.3024.2.100.31901100.00</v>
          </cell>
          <cell r="H2" t="str">
            <v>EXECUTIVO</v>
          </cell>
          <cell r="I2" t="str">
            <v>SMADS</v>
          </cell>
          <cell r="J2">
            <v>76679557</v>
          </cell>
          <cell r="K2">
            <v>75215780.24000001</v>
          </cell>
          <cell r="L2">
            <v>75215780.24000001</v>
          </cell>
          <cell r="M2" t="str">
            <v>NEX</v>
          </cell>
          <cell r="N2">
            <v>0.5</v>
          </cell>
          <cell r="O2">
            <v>38339778.5</v>
          </cell>
          <cell r="P2">
            <v>37607890.120000005</v>
          </cell>
          <cell r="Q2">
            <v>37607890.120000005</v>
          </cell>
          <cell r="R2">
            <v>0.98091046926627401</v>
          </cell>
          <cell r="S2">
            <v>0.98091046926627401</v>
          </cell>
          <cell r="T2" t="str">
            <v>NEX</v>
          </cell>
          <cell r="U2">
            <v>0.2</v>
          </cell>
        </row>
        <row r="3">
          <cell r="F3" t="str">
            <v>2100 - ADMINISTRAÇÃO DA UNIDADE</v>
          </cell>
          <cell r="G3" t="str">
            <v>24.10.08.122.3024.2.100.31909600.00</v>
          </cell>
          <cell r="H3" t="str">
            <v>EXECUTIVO</v>
          </cell>
          <cell r="I3" t="str">
            <v>SMADS</v>
          </cell>
          <cell r="J3">
            <v>178919</v>
          </cell>
          <cell r="K3">
            <v>141867.62</v>
          </cell>
          <cell r="L3">
            <v>102815.15</v>
          </cell>
          <cell r="M3" t="str">
            <v>NEX</v>
          </cell>
          <cell r="N3">
            <v>0.5</v>
          </cell>
          <cell r="O3">
            <v>89459.5</v>
          </cell>
          <cell r="P3">
            <v>70933.81</v>
          </cell>
          <cell r="Q3">
            <v>51407.574999999997</v>
          </cell>
          <cell r="R3">
            <v>0.57464634834757622</v>
          </cell>
          <cell r="S3">
            <v>0.79291534157915033</v>
          </cell>
          <cell r="T3" t="str">
            <v>NEX</v>
          </cell>
          <cell r="U3">
            <v>0.2</v>
          </cell>
        </row>
        <row r="4">
          <cell r="F4" t="str">
            <v>2100 - ADMINISTRAÇÃO DA UNIDADE</v>
          </cell>
          <cell r="G4" t="str">
            <v>24.10.08.122.3024.2.100.33503900.00</v>
          </cell>
          <cell r="H4" t="str">
            <v>EXECUTIVO</v>
          </cell>
          <cell r="I4" t="str">
            <v>SMADS</v>
          </cell>
          <cell r="J4">
            <v>1527465</v>
          </cell>
          <cell r="K4">
            <v>1527465</v>
          </cell>
          <cell r="L4">
            <v>975339.59000000008</v>
          </cell>
          <cell r="M4" t="str">
            <v>NEX</v>
          </cell>
          <cell r="N4">
            <v>0.5</v>
          </cell>
          <cell r="O4">
            <v>763732.5</v>
          </cell>
          <cell r="P4">
            <v>763732.5</v>
          </cell>
          <cell r="Q4">
            <v>487669.79500000004</v>
          </cell>
          <cell r="R4">
            <v>0.63853482076512402</v>
          </cell>
          <cell r="S4">
            <v>1</v>
          </cell>
          <cell r="T4" t="str">
            <v>NEX</v>
          </cell>
          <cell r="U4">
            <v>0.2</v>
          </cell>
        </row>
        <row r="5">
          <cell r="F5" t="str">
            <v>2100 - ADMINISTRAÇÃO DA UNIDADE</v>
          </cell>
          <cell r="G5" t="str">
            <v>24.10.08.122.3024.2.100.33504800.00</v>
          </cell>
          <cell r="H5" t="str">
            <v>EXECUTIVO</v>
          </cell>
          <cell r="I5" t="str">
            <v>SMADS</v>
          </cell>
          <cell r="J5">
            <v>436419</v>
          </cell>
          <cell r="K5">
            <v>404228</v>
          </cell>
          <cell r="L5">
            <v>97353.22</v>
          </cell>
          <cell r="M5" t="str">
            <v>NEX</v>
          </cell>
          <cell r="N5">
            <v>0.5</v>
          </cell>
          <cell r="O5">
            <v>218209.5</v>
          </cell>
          <cell r="P5">
            <v>202114</v>
          </cell>
          <cell r="Q5">
            <v>48676.61</v>
          </cell>
          <cell r="R5">
            <v>0.22307282680176618</v>
          </cell>
          <cell r="S5">
            <v>0.9262383168468834</v>
          </cell>
          <cell r="T5" t="str">
            <v>NEX</v>
          </cell>
          <cell r="U5">
            <v>0.2</v>
          </cell>
        </row>
        <row r="6">
          <cell r="F6" t="str">
            <v>2100 - ADMINISTRAÇÃO DA UNIDADE</v>
          </cell>
          <cell r="G6" t="str">
            <v>24.10.08.122.3024.2.100.33900800.00</v>
          </cell>
          <cell r="H6" t="str">
            <v>EXECUTIVO</v>
          </cell>
          <cell r="I6" t="str">
            <v>SMADS</v>
          </cell>
          <cell r="J6">
            <v>0</v>
          </cell>
          <cell r="K6">
            <v>6065.63</v>
          </cell>
          <cell r="L6">
            <v>6065.63</v>
          </cell>
          <cell r="M6" t="str">
            <v>NEX</v>
          </cell>
          <cell r="N6">
            <v>0.5</v>
          </cell>
          <cell r="O6">
            <v>0</v>
          </cell>
          <cell r="P6">
            <v>3032.8150000000001</v>
          </cell>
          <cell r="Q6">
            <v>3032.8150000000001</v>
          </cell>
          <cell r="R6" t="e">
            <v>#DIV/0!</v>
          </cell>
          <cell r="S6" t="e">
            <v>#DIV/0!</v>
          </cell>
          <cell r="T6" t="str">
            <v>NEX</v>
          </cell>
          <cell r="U6">
            <v>0.2</v>
          </cell>
        </row>
        <row r="7">
          <cell r="F7" t="str">
            <v>2100 - ADMINISTRAÇÃO DA UNIDADE</v>
          </cell>
          <cell r="G7" t="str">
            <v>24.10.08.122.3024.2.100.33901400.00</v>
          </cell>
          <cell r="H7" t="str">
            <v>EXECUTIVO</v>
          </cell>
          <cell r="I7" t="str">
            <v>SMADS</v>
          </cell>
          <cell r="J7">
            <v>10000</v>
          </cell>
          <cell r="K7">
            <v>0</v>
          </cell>
          <cell r="L7">
            <v>0</v>
          </cell>
          <cell r="M7" t="str">
            <v>NEX</v>
          </cell>
          <cell r="N7">
            <v>0.5</v>
          </cell>
          <cell r="O7">
            <v>5000</v>
          </cell>
          <cell r="P7">
            <v>0</v>
          </cell>
          <cell r="Q7">
            <v>0</v>
          </cell>
          <cell r="R7">
            <v>0</v>
          </cell>
          <cell r="S7">
            <v>0</v>
          </cell>
          <cell r="T7" t="str">
            <v>NEX</v>
          </cell>
          <cell r="U7">
            <v>0.2</v>
          </cell>
        </row>
        <row r="8">
          <cell r="F8" t="str">
            <v>2100 - ADMINISTRAÇÃO DA UNIDADE</v>
          </cell>
          <cell r="G8" t="str">
            <v>24.10.08.122.3024.2.100.33903000.00</v>
          </cell>
          <cell r="H8" t="str">
            <v>EXECUTIVO</v>
          </cell>
          <cell r="I8" t="str">
            <v>SMADS</v>
          </cell>
          <cell r="J8">
            <v>229391</v>
          </cell>
          <cell r="K8">
            <v>1633629.11</v>
          </cell>
          <cell r="L8">
            <v>1462339.65</v>
          </cell>
          <cell r="M8" t="str">
            <v>NEX</v>
          </cell>
          <cell r="N8">
            <v>0.5</v>
          </cell>
          <cell r="O8">
            <v>114695.5</v>
          </cell>
          <cell r="P8">
            <v>816814.55500000005</v>
          </cell>
          <cell r="Q8">
            <v>731169.82499999995</v>
          </cell>
          <cell r="R8">
            <v>6.3748780466539658</v>
          </cell>
          <cell r="S8">
            <v>7.1215919979423781</v>
          </cell>
          <cell r="T8" t="str">
            <v>NEX</v>
          </cell>
          <cell r="U8">
            <v>0.2</v>
          </cell>
        </row>
        <row r="9">
          <cell r="F9" t="str">
            <v>2100 - ADMINISTRAÇÃO DA UNIDADE</v>
          </cell>
          <cell r="G9" t="str">
            <v>24.10.08.122.3024.2.100.33903300.00</v>
          </cell>
          <cell r="H9" t="str">
            <v>EXECUTIVO</v>
          </cell>
          <cell r="I9" t="str">
            <v>SMADS</v>
          </cell>
          <cell r="J9">
            <v>588240</v>
          </cell>
          <cell r="K9">
            <v>531030.13</v>
          </cell>
          <cell r="L9">
            <v>83264.539999999994</v>
          </cell>
          <cell r="M9" t="str">
            <v>NEX</v>
          </cell>
          <cell r="N9">
            <v>0.5</v>
          </cell>
          <cell r="O9">
            <v>294120</v>
          </cell>
          <cell r="P9">
            <v>265515.065</v>
          </cell>
          <cell r="Q9">
            <v>41632.269999999997</v>
          </cell>
          <cell r="R9">
            <v>0.14154858561131509</v>
          </cell>
          <cell r="S9">
            <v>0.90274399904800762</v>
          </cell>
          <cell r="T9" t="str">
            <v>NEX</v>
          </cell>
          <cell r="U9">
            <v>0.2</v>
          </cell>
        </row>
        <row r="10">
          <cell r="F10" t="str">
            <v>2100 - ADMINISTRAÇÃO DA UNIDADE</v>
          </cell>
          <cell r="G10" t="str">
            <v>24.10.08.122.3024.2.100.33903700.00</v>
          </cell>
          <cell r="H10" t="str">
            <v>EXECUTIVO</v>
          </cell>
          <cell r="I10" t="str">
            <v>SMADS</v>
          </cell>
          <cell r="J10">
            <v>2163980</v>
          </cell>
          <cell r="K10">
            <v>2367312.5499999998</v>
          </cell>
          <cell r="L10">
            <v>2270855.4300000002</v>
          </cell>
          <cell r="M10" t="str">
            <v>NEX</v>
          </cell>
          <cell r="N10">
            <v>0.5</v>
          </cell>
          <cell r="O10">
            <v>1081990</v>
          </cell>
          <cell r="P10">
            <v>1183656.2749999999</v>
          </cell>
          <cell r="Q10">
            <v>1135427.7150000001</v>
          </cell>
          <cell r="R10">
            <v>1.0493883631087164</v>
          </cell>
          <cell r="S10">
            <v>1.0939623055665948</v>
          </cell>
          <cell r="T10" t="str">
            <v>NEX</v>
          </cell>
          <cell r="U10">
            <v>0.2</v>
          </cell>
        </row>
        <row r="11">
          <cell r="F11" t="str">
            <v>2100 - ADMINISTRAÇÃO DA UNIDADE</v>
          </cell>
          <cell r="G11" t="str">
            <v>24.10.08.122.3024.2.100.33903900.00</v>
          </cell>
          <cell r="H11" t="str">
            <v>EXECUTIVO</v>
          </cell>
          <cell r="I11" t="str">
            <v>SMADS</v>
          </cell>
          <cell r="J11">
            <v>9075998</v>
          </cell>
          <cell r="K11">
            <v>7531636.0500000007</v>
          </cell>
          <cell r="L11">
            <v>5544660.330000001</v>
          </cell>
          <cell r="M11" t="str">
            <v>NEX</v>
          </cell>
          <cell r="N11">
            <v>0.5</v>
          </cell>
          <cell r="O11">
            <v>4537999</v>
          </cell>
          <cell r="P11">
            <v>3765818.0250000004</v>
          </cell>
          <cell r="Q11">
            <v>2772330.1650000005</v>
          </cell>
          <cell r="R11">
            <v>0.61091467076127615</v>
          </cell>
          <cell r="S11">
            <v>0.82984108744845475</v>
          </cell>
          <cell r="T11" t="str">
            <v>NEX</v>
          </cell>
          <cell r="U11">
            <v>0.2</v>
          </cell>
        </row>
        <row r="12">
          <cell r="F12" t="str">
            <v>2100 - ADMINISTRAÇÃO DA UNIDADE</v>
          </cell>
          <cell r="G12" t="str">
            <v>24.10.08.122.3024.2.100.33904600.00</v>
          </cell>
          <cell r="H12" t="str">
            <v>EXECUTIVO</v>
          </cell>
          <cell r="I12" t="str">
            <v>SMADS</v>
          </cell>
          <cell r="J12">
            <v>6100000</v>
          </cell>
          <cell r="K12">
            <v>5681296.8600000003</v>
          </cell>
          <cell r="L12">
            <v>5681296.8600000003</v>
          </cell>
          <cell r="M12" t="str">
            <v>NEX</v>
          </cell>
          <cell r="N12">
            <v>0.5</v>
          </cell>
          <cell r="O12">
            <v>3050000</v>
          </cell>
          <cell r="P12">
            <v>2840648.43</v>
          </cell>
          <cell r="Q12">
            <v>2840648.43</v>
          </cell>
          <cell r="R12">
            <v>0.93136014098360664</v>
          </cell>
          <cell r="S12">
            <v>0.93136014098360664</v>
          </cell>
          <cell r="T12" t="str">
            <v>NEX</v>
          </cell>
          <cell r="U12">
            <v>0.2</v>
          </cell>
        </row>
        <row r="13">
          <cell r="F13" t="str">
            <v>2100 - ADMINISTRAÇÃO DA UNIDADE</v>
          </cell>
          <cell r="G13" t="str">
            <v>24.10.08.122.3024.2.100.33904700.00</v>
          </cell>
          <cell r="H13" t="str">
            <v>EXECUTIVO</v>
          </cell>
          <cell r="I13" t="str">
            <v>SMADS</v>
          </cell>
          <cell r="J13">
            <v>71402</v>
          </cell>
          <cell r="K13">
            <v>66384.77</v>
          </cell>
          <cell r="L13">
            <v>66384.77</v>
          </cell>
          <cell r="M13" t="str">
            <v>NEX</v>
          </cell>
          <cell r="N13">
            <v>0.5</v>
          </cell>
          <cell r="O13">
            <v>35701</v>
          </cell>
          <cell r="P13">
            <v>33192.385000000002</v>
          </cell>
          <cell r="Q13">
            <v>33192.385000000002</v>
          </cell>
          <cell r="R13">
            <v>0.92973264054228177</v>
          </cell>
          <cell r="S13">
            <v>0.92973264054228177</v>
          </cell>
          <cell r="T13" t="str">
            <v>NEX</v>
          </cell>
          <cell r="U13">
            <v>0.2</v>
          </cell>
        </row>
        <row r="14">
          <cell r="F14" t="str">
            <v>2100 - ADMINISTRAÇÃO DA UNIDADE</v>
          </cell>
          <cell r="G14" t="str">
            <v>24.10.08.122.3024.2.100.33904900.00</v>
          </cell>
          <cell r="H14" t="str">
            <v>EXECUTIVO</v>
          </cell>
          <cell r="I14" t="str">
            <v>SMADS</v>
          </cell>
          <cell r="J14">
            <v>700000</v>
          </cell>
          <cell r="K14">
            <v>452686.64999999997</v>
          </cell>
          <cell r="L14">
            <v>452686.64999999997</v>
          </cell>
          <cell r="M14" t="str">
            <v>NEX</v>
          </cell>
          <cell r="N14">
            <v>0.5</v>
          </cell>
          <cell r="O14">
            <v>350000</v>
          </cell>
          <cell r="P14">
            <v>226343.32499999998</v>
          </cell>
          <cell r="Q14">
            <v>226343.32499999998</v>
          </cell>
          <cell r="R14">
            <v>0.64669521428571419</v>
          </cell>
          <cell r="S14">
            <v>0.64669521428571419</v>
          </cell>
          <cell r="T14" t="str">
            <v>NEX</v>
          </cell>
          <cell r="U14">
            <v>0.2</v>
          </cell>
        </row>
        <row r="15">
          <cell r="F15" t="str">
            <v>2100 - ADMINISTRAÇÃO DA UNIDADE</v>
          </cell>
          <cell r="G15" t="str">
            <v>24.10.08.122.3024.2.100.33909200.00</v>
          </cell>
          <cell r="H15" t="str">
            <v>EXECUTIVO</v>
          </cell>
          <cell r="I15" t="str">
            <v>SMADS</v>
          </cell>
          <cell r="J15">
            <v>0</v>
          </cell>
          <cell r="K15">
            <v>651418.05999999994</v>
          </cell>
          <cell r="L15">
            <v>650315.82999999996</v>
          </cell>
          <cell r="M15" t="str">
            <v>NEX</v>
          </cell>
          <cell r="N15">
            <v>0.5</v>
          </cell>
          <cell r="O15">
            <v>0</v>
          </cell>
          <cell r="P15">
            <v>325709.02999999997</v>
          </cell>
          <cell r="Q15">
            <v>325157.91499999998</v>
          </cell>
          <cell r="R15" t="e">
            <v>#DIV/0!</v>
          </cell>
          <cell r="S15" t="e">
            <v>#DIV/0!</v>
          </cell>
          <cell r="T15" t="str">
            <v>NEX</v>
          </cell>
          <cell r="U15">
            <v>0.2</v>
          </cell>
        </row>
        <row r="16">
          <cell r="F16" t="str">
            <v>2100 - ADMINISTRAÇÃO DA UNIDADE</v>
          </cell>
          <cell r="G16" t="str">
            <v>24.10.08.122.3024.2.100.33919200.00</v>
          </cell>
          <cell r="H16" t="str">
            <v>EXECUTIVO</v>
          </cell>
          <cell r="I16" t="str">
            <v>SMADS</v>
          </cell>
          <cell r="J16">
            <v>0</v>
          </cell>
          <cell r="K16">
            <v>122172.04</v>
          </cell>
          <cell r="L16">
            <v>122172.04</v>
          </cell>
          <cell r="M16" t="str">
            <v>NEX</v>
          </cell>
          <cell r="N16">
            <v>0.5</v>
          </cell>
          <cell r="O16">
            <v>0</v>
          </cell>
          <cell r="P16">
            <v>61086.02</v>
          </cell>
          <cell r="Q16">
            <v>61086.02</v>
          </cell>
          <cell r="R16" t="e">
            <v>#DIV/0!</v>
          </cell>
          <cell r="S16" t="e">
            <v>#DIV/0!</v>
          </cell>
          <cell r="T16" t="str">
            <v>NEX</v>
          </cell>
          <cell r="U16">
            <v>0.2</v>
          </cell>
        </row>
        <row r="17">
          <cell r="F17" t="str">
            <v>2100 - ADMINISTRAÇÃO DA UNIDADE</v>
          </cell>
          <cell r="G17" t="str">
            <v>24.10.08.122.3024.2.100.44903000.00</v>
          </cell>
          <cell r="H17" t="str">
            <v>EXECUTIVO</v>
          </cell>
          <cell r="I17" t="str">
            <v>SMADS</v>
          </cell>
          <cell r="J17">
            <v>0</v>
          </cell>
          <cell r="K17">
            <v>0</v>
          </cell>
          <cell r="L17">
            <v>0</v>
          </cell>
          <cell r="M17" t="str">
            <v>NEX</v>
          </cell>
          <cell r="N17">
            <v>0.5</v>
          </cell>
          <cell r="O17">
            <v>0</v>
          </cell>
          <cell r="P17">
            <v>0</v>
          </cell>
          <cell r="Q17">
            <v>0</v>
          </cell>
          <cell r="R17" t="e">
            <v>#DIV/0!</v>
          </cell>
          <cell r="S17" t="e">
            <v>#DIV/0!</v>
          </cell>
          <cell r="T17" t="str">
            <v>NEX</v>
          </cell>
          <cell r="U17">
            <v>0.2</v>
          </cell>
        </row>
        <row r="18">
          <cell r="F18" t="str">
            <v>2100 - ADMINISTRAÇÃO DA UNIDADE</v>
          </cell>
          <cell r="G18" t="str">
            <v>24.10.08.122.3024.2.100.44905200.00</v>
          </cell>
          <cell r="H18" t="str">
            <v>EXECUTIVO</v>
          </cell>
          <cell r="I18" t="str">
            <v>SMADS</v>
          </cell>
          <cell r="J18">
            <v>2000</v>
          </cell>
          <cell r="K18">
            <v>248728</v>
          </cell>
          <cell r="L18">
            <v>126600</v>
          </cell>
          <cell r="M18" t="str">
            <v>NEX</v>
          </cell>
          <cell r="N18">
            <v>0.5</v>
          </cell>
          <cell r="O18">
            <v>1000</v>
          </cell>
          <cell r="P18">
            <v>124364</v>
          </cell>
          <cell r="Q18">
            <v>63300</v>
          </cell>
          <cell r="R18">
            <v>63.3</v>
          </cell>
          <cell r="S18">
            <v>124.364</v>
          </cell>
          <cell r="T18" t="str">
            <v>NEX</v>
          </cell>
          <cell r="U18">
            <v>0.2</v>
          </cell>
        </row>
        <row r="19">
          <cell r="F19" t="str">
            <v>2100 - ADMINISTRAÇÃO DA UNIDADE</v>
          </cell>
          <cell r="G19" t="str">
            <v>93.10.08.122.3024.2.100.33901400.02</v>
          </cell>
          <cell r="H19" t="str">
            <v>EXECUTIVO</v>
          </cell>
          <cell r="I19" t="str">
            <v>FMAS</v>
          </cell>
          <cell r="J19">
            <v>20000</v>
          </cell>
          <cell r="K19">
            <v>0</v>
          </cell>
          <cell r="L19">
            <v>0</v>
          </cell>
          <cell r="M19" t="str">
            <v>NEX</v>
          </cell>
          <cell r="N19">
            <v>0.5</v>
          </cell>
          <cell r="O19">
            <v>10000</v>
          </cell>
          <cell r="P19">
            <v>0</v>
          </cell>
          <cell r="Q19">
            <v>0</v>
          </cell>
          <cell r="R19">
            <v>0</v>
          </cell>
          <cell r="S19">
            <v>0</v>
          </cell>
          <cell r="T19" t="str">
            <v>NEX</v>
          </cell>
          <cell r="U19">
            <v>0.2</v>
          </cell>
        </row>
        <row r="20">
          <cell r="F20" t="str">
            <v>2100 - ADMINISTRAÇÃO DA UNIDADE</v>
          </cell>
          <cell r="G20" t="str">
            <v>93.10.08.122.3024.2.100.33903300.02</v>
          </cell>
          <cell r="H20" t="str">
            <v>EXECUTIVO</v>
          </cell>
          <cell r="I20" t="str">
            <v>FMAS</v>
          </cell>
          <cell r="J20">
            <v>200000</v>
          </cell>
          <cell r="K20">
            <v>23662.239999999998</v>
          </cell>
          <cell r="L20">
            <v>0</v>
          </cell>
          <cell r="M20" t="str">
            <v>NEX</v>
          </cell>
          <cell r="N20">
            <v>0.5</v>
          </cell>
          <cell r="O20">
            <v>100000</v>
          </cell>
          <cell r="P20">
            <v>11831.119999999999</v>
          </cell>
          <cell r="Q20">
            <v>0</v>
          </cell>
          <cell r="R20">
            <v>0</v>
          </cell>
          <cell r="S20">
            <v>0.11831119999999999</v>
          </cell>
          <cell r="T20" t="str">
            <v>NEX</v>
          </cell>
          <cell r="U20">
            <v>0.2</v>
          </cell>
        </row>
        <row r="21">
          <cell r="F21" t="str">
            <v>2100 - ADMINISTRAÇÃO DA UNIDADE</v>
          </cell>
          <cell r="G21" t="str">
            <v>93.10.08.122.3024.2.100.33904100.02</v>
          </cell>
          <cell r="H21" t="str">
            <v>EXECUTIVO</v>
          </cell>
          <cell r="I21" t="str">
            <v>FMAS</v>
          </cell>
          <cell r="J21">
            <v>0</v>
          </cell>
          <cell r="K21">
            <v>2500</v>
          </cell>
          <cell r="L21">
            <v>2500</v>
          </cell>
          <cell r="M21" t="str">
            <v>NEX</v>
          </cell>
          <cell r="N21">
            <v>0.5</v>
          </cell>
          <cell r="O21">
            <v>0</v>
          </cell>
          <cell r="P21">
            <v>1250</v>
          </cell>
          <cell r="Q21">
            <v>1250</v>
          </cell>
          <cell r="R21" t="e">
            <v>#DIV/0!</v>
          </cell>
          <cell r="S21" t="e">
            <v>#DIV/0!</v>
          </cell>
          <cell r="T21" t="str">
            <v>NEX</v>
          </cell>
          <cell r="U21">
            <v>0.2</v>
          </cell>
        </row>
        <row r="22">
          <cell r="F22" t="str">
            <v>2803 - MANUTENÇÃO E OPERAÇÃO DOS CONSELHOS E ESPAÇOS PARTICIPATIVOS MUNICIPAIS</v>
          </cell>
          <cell r="G22" t="str">
            <v>93.10.08.122.3012.2.803.33903300.02</v>
          </cell>
          <cell r="H22" t="str">
            <v>EXECUTIVO</v>
          </cell>
          <cell r="I22" t="str">
            <v>FMAS</v>
          </cell>
          <cell r="J22">
            <v>10000</v>
          </cell>
          <cell r="K22">
            <v>1053.32</v>
          </cell>
          <cell r="L22">
            <v>0</v>
          </cell>
          <cell r="M22" t="str">
            <v>NEX</v>
          </cell>
          <cell r="N22">
            <v>0.5</v>
          </cell>
          <cell r="O22">
            <v>5000</v>
          </cell>
          <cell r="P22">
            <v>526.66</v>
          </cell>
          <cell r="Q22">
            <v>0</v>
          </cell>
          <cell r="R22">
            <v>0</v>
          </cell>
          <cell r="S22">
            <v>0.105332</v>
          </cell>
          <cell r="T22" t="str">
            <v>NEX</v>
          </cell>
          <cell r="U22">
            <v>0.2</v>
          </cell>
        </row>
        <row r="23">
          <cell r="F23" t="str">
            <v>2803 - MANUTENÇÃO E OPERAÇÃO DOS CONSELHOS E ESPAÇOS PARTICIPATIVOS MUNICIPAIS</v>
          </cell>
          <cell r="G23" t="str">
            <v>93.10.08.122.3012.2.803.33903900.00</v>
          </cell>
          <cell r="H23" t="str">
            <v>EXECUTIVO</v>
          </cell>
          <cell r="I23" t="str">
            <v>FMAS</v>
          </cell>
          <cell r="J23">
            <v>394968</v>
          </cell>
          <cell r="K23">
            <v>70611.25</v>
          </cell>
          <cell r="L23">
            <v>34685.360000000001</v>
          </cell>
          <cell r="M23" t="str">
            <v>NEX</v>
          </cell>
          <cell r="N23">
            <v>0.5</v>
          </cell>
          <cell r="O23">
            <v>197484</v>
          </cell>
          <cell r="P23">
            <v>35305.625</v>
          </cell>
          <cell r="Q23">
            <v>17342.68</v>
          </cell>
          <cell r="R23">
            <v>8.7818152356646612E-2</v>
          </cell>
          <cell r="S23">
            <v>0.17877714143930648</v>
          </cell>
          <cell r="T23" t="str">
            <v>NEX</v>
          </cell>
          <cell r="U23">
            <v>0.2</v>
          </cell>
        </row>
        <row r="24">
          <cell r="F24" t="str">
            <v>2803 - MANUTENÇÃO E OPERAÇÃO DOS CONSELHOS E ESPAÇOS PARTICIPATIVOS MUNICIPAIS</v>
          </cell>
          <cell r="G24" t="str">
            <v>93.10.08.122.3012.2.803.33903900.02</v>
          </cell>
          <cell r="H24" t="str">
            <v>EXECUTIVO</v>
          </cell>
          <cell r="I24" t="str">
            <v>FMAS</v>
          </cell>
          <cell r="J24">
            <v>186633</v>
          </cell>
          <cell r="K24">
            <v>167970.62</v>
          </cell>
          <cell r="L24">
            <v>138742.85999999999</v>
          </cell>
          <cell r="M24" t="str">
            <v>NEX</v>
          </cell>
          <cell r="N24">
            <v>0.5</v>
          </cell>
          <cell r="O24">
            <v>93316.5</v>
          </cell>
          <cell r="P24">
            <v>83985.31</v>
          </cell>
          <cell r="Q24">
            <v>69371.429999999993</v>
          </cell>
          <cell r="R24">
            <v>0.74339939882014427</v>
          </cell>
          <cell r="S24">
            <v>0.90000492946049193</v>
          </cell>
          <cell r="T24" t="str">
            <v>NEX</v>
          </cell>
          <cell r="U24">
            <v>0.2</v>
          </cell>
        </row>
        <row r="25">
          <cell r="F25" t="str">
            <v>2803 - MANUTENÇÃO E OPERAÇÃO DOS CONSELHOS E ESPAÇOS PARTICIPATIVOS MUNICIPAIS</v>
          </cell>
          <cell r="G25" t="str">
            <v>93.10.08.122.3012.2.803.33904700.00</v>
          </cell>
          <cell r="H25" t="str">
            <v>EXECUTIVO</v>
          </cell>
          <cell r="I25" t="str">
            <v>FMAS</v>
          </cell>
          <cell r="J25">
            <v>1000</v>
          </cell>
          <cell r="K25">
            <v>0</v>
          </cell>
          <cell r="L25">
            <v>0</v>
          </cell>
          <cell r="M25" t="str">
            <v>NEX</v>
          </cell>
          <cell r="N25">
            <v>0.5</v>
          </cell>
          <cell r="O25">
            <v>500</v>
          </cell>
          <cell r="P25">
            <v>0</v>
          </cell>
          <cell r="Q25">
            <v>0</v>
          </cell>
          <cell r="R25">
            <v>0</v>
          </cell>
          <cell r="S25">
            <v>0</v>
          </cell>
          <cell r="T25" t="str">
            <v>NEX</v>
          </cell>
          <cell r="U25">
            <v>0.2</v>
          </cell>
        </row>
        <row r="26">
          <cell r="F26" t="str">
            <v>3002 - AMPLIAÇÃO, REFORMA E REQUALIFICAÇÃO DE PRÉDIOS ADMINISTRATIVOS</v>
          </cell>
          <cell r="G26" t="str">
            <v>24.10.08.122.3024.3.002.44903900.00</v>
          </cell>
          <cell r="H26" t="str">
            <v>EXECUTIVO</v>
          </cell>
          <cell r="I26" t="str">
            <v>SMADS</v>
          </cell>
          <cell r="J26">
            <v>1000</v>
          </cell>
          <cell r="K26">
            <v>0</v>
          </cell>
          <cell r="L26">
            <v>0</v>
          </cell>
          <cell r="M26" t="str">
            <v>NINC</v>
          </cell>
          <cell r="N26">
            <v>0</v>
          </cell>
          <cell r="O26">
            <v>0</v>
          </cell>
          <cell r="P26">
            <v>0</v>
          </cell>
          <cell r="Q26">
            <v>0</v>
          </cell>
          <cell r="R26" t="e">
            <v>#DIV/0!</v>
          </cell>
          <cell r="S26" t="e">
            <v>#DIV/0!</v>
          </cell>
          <cell r="T26" t="str">
            <v>NINC</v>
          </cell>
          <cell r="U26">
            <v>0</v>
          </cell>
        </row>
        <row r="27">
          <cell r="F27" t="str">
            <v>4395 - MANUTENÇÃO E OPERAÇÃO DE CENTRO DE REFERÊNCIA DA ASSISTÊNCIA SOCIAL (CRAS)</v>
          </cell>
          <cell r="G27" t="str">
            <v>93.10.08.122.3023.4.395.33903000.00</v>
          </cell>
          <cell r="H27" t="str">
            <v>EXECUTIVO</v>
          </cell>
          <cell r="I27" t="str">
            <v>FMAS</v>
          </cell>
          <cell r="J27">
            <v>1000</v>
          </cell>
          <cell r="K27">
            <v>0</v>
          </cell>
          <cell r="L27">
            <v>0</v>
          </cell>
          <cell r="M27" t="str">
            <v>NEX</v>
          </cell>
          <cell r="N27">
            <v>0.5</v>
          </cell>
          <cell r="O27">
            <v>500</v>
          </cell>
          <cell r="P27">
            <v>0</v>
          </cell>
          <cell r="Q27">
            <v>0</v>
          </cell>
          <cell r="R27">
            <v>0</v>
          </cell>
          <cell r="S27">
            <v>0</v>
          </cell>
          <cell r="T27" t="str">
            <v>NEX</v>
          </cell>
          <cell r="U27">
            <v>0.2</v>
          </cell>
        </row>
        <row r="28">
          <cell r="F28" t="str">
            <v>4395 - MANUTENÇÃO E OPERAÇÃO DE CENTRO DE REFERÊNCIA DA ASSISTÊNCIA SOCIAL (CRAS)</v>
          </cell>
          <cell r="G28" t="str">
            <v>93.10.08.122.3023.4.395.33903000.02</v>
          </cell>
          <cell r="H28" t="str">
            <v>EXECUTIVO</v>
          </cell>
          <cell r="I28" t="str">
            <v>FMAS</v>
          </cell>
          <cell r="J28">
            <v>0</v>
          </cell>
          <cell r="K28">
            <v>0</v>
          </cell>
          <cell r="L28">
            <v>0</v>
          </cell>
          <cell r="M28" t="str">
            <v>NEX</v>
          </cell>
          <cell r="N28">
            <v>0.5</v>
          </cell>
          <cell r="O28">
            <v>0</v>
          </cell>
          <cell r="P28">
            <v>0</v>
          </cell>
          <cell r="Q28">
            <v>0</v>
          </cell>
          <cell r="R28" t="e">
            <v>#DIV/0!</v>
          </cell>
          <cell r="S28" t="e">
            <v>#DIV/0!</v>
          </cell>
          <cell r="T28" t="str">
            <v>NEX</v>
          </cell>
          <cell r="U28">
            <v>0.2</v>
          </cell>
        </row>
        <row r="29">
          <cell r="F29" t="str">
            <v>4395 - MANUTENÇÃO E OPERAÇÃO DE CENTRO DE REFERÊNCIA DA ASSISTÊNCIA SOCIAL (CRAS)</v>
          </cell>
          <cell r="G29" t="str">
            <v>93.10.08.122.3023.4.395.33903700.00</v>
          </cell>
          <cell r="H29" t="str">
            <v>EXECUTIVO</v>
          </cell>
          <cell r="I29" t="str">
            <v>FMAS</v>
          </cell>
          <cell r="J29">
            <v>1000</v>
          </cell>
          <cell r="K29">
            <v>0</v>
          </cell>
          <cell r="L29">
            <v>0</v>
          </cell>
          <cell r="M29" t="str">
            <v>NEX</v>
          </cell>
          <cell r="N29">
            <v>0.5</v>
          </cell>
          <cell r="O29">
            <v>500</v>
          </cell>
          <cell r="P29">
            <v>0</v>
          </cell>
          <cell r="Q29">
            <v>0</v>
          </cell>
          <cell r="R29">
            <v>0</v>
          </cell>
          <cell r="S29">
            <v>0</v>
          </cell>
          <cell r="T29" t="str">
            <v>NEX</v>
          </cell>
          <cell r="U29">
            <v>0.2</v>
          </cell>
        </row>
        <row r="30">
          <cell r="F30" t="str">
            <v>4395 - MANUTENÇÃO E OPERAÇÃO DE CENTRO DE REFERÊNCIA DA ASSISTÊNCIA SOCIAL (CRAS)</v>
          </cell>
          <cell r="G30" t="str">
            <v>93.10.08.122.3023.4.395.33903900.00</v>
          </cell>
          <cell r="H30" t="str">
            <v>EXECUTIVO</v>
          </cell>
          <cell r="I30" t="str">
            <v>FMAS</v>
          </cell>
          <cell r="J30">
            <v>2026465</v>
          </cell>
          <cell r="K30">
            <v>1878</v>
          </cell>
          <cell r="L30">
            <v>1878</v>
          </cell>
          <cell r="M30" t="str">
            <v>NEX</v>
          </cell>
          <cell r="N30">
            <v>0.5</v>
          </cell>
          <cell r="O30">
            <v>1013232.5</v>
          </cell>
          <cell r="P30">
            <v>939</v>
          </cell>
          <cell r="Q30">
            <v>939</v>
          </cell>
          <cell r="R30">
            <v>9.2673695326590886E-4</v>
          </cell>
          <cell r="S30">
            <v>9.2673695326590886E-4</v>
          </cell>
          <cell r="T30" t="str">
            <v>NEX</v>
          </cell>
          <cell r="U30">
            <v>0.2</v>
          </cell>
        </row>
        <row r="31">
          <cell r="F31" t="str">
            <v>4395 - MANUTENÇÃO E OPERAÇÃO DE CENTRO DE REFERÊNCIA DA ASSISTÊNCIA SOCIAL (CRAS)</v>
          </cell>
          <cell r="G31" t="str">
            <v>93.10.08.122.3023.4.395.33904000.00</v>
          </cell>
          <cell r="H31" t="str">
            <v>EXECUTIVO</v>
          </cell>
          <cell r="I31" t="str">
            <v>FMAS</v>
          </cell>
          <cell r="J31">
            <v>1000</v>
          </cell>
          <cell r="K31">
            <v>0</v>
          </cell>
          <cell r="L31">
            <v>0</v>
          </cell>
          <cell r="M31" t="str">
            <v>NINC</v>
          </cell>
          <cell r="N31">
            <v>0</v>
          </cell>
          <cell r="O31">
            <v>0</v>
          </cell>
          <cell r="P31">
            <v>0</v>
          </cell>
          <cell r="Q31">
            <v>0</v>
          </cell>
          <cell r="R31" t="e">
            <v>#DIV/0!</v>
          </cell>
          <cell r="S31" t="e">
            <v>#DIV/0!</v>
          </cell>
          <cell r="T31" t="str">
            <v>NINC</v>
          </cell>
          <cell r="U31">
            <v>0</v>
          </cell>
        </row>
        <row r="32">
          <cell r="F32" t="str">
            <v>4397 - MANUTENÇÃO E OPERAÇÃO DE CENTRO DE REFERÊNCIA ESPECIALIZADA DA ASSISTÊNCIA SOCIAL (CREAS)</v>
          </cell>
          <cell r="G32" t="str">
            <v>93.10.08.122.3023.4.397.33903000.00</v>
          </cell>
          <cell r="H32" t="str">
            <v>EXECUTIVO</v>
          </cell>
          <cell r="I32" t="str">
            <v>FMAS</v>
          </cell>
          <cell r="J32">
            <v>1000</v>
          </cell>
          <cell r="K32">
            <v>0</v>
          </cell>
          <cell r="L32">
            <v>0</v>
          </cell>
          <cell r="M32" t="str">
            <v>NINC</v>
          </cell>
          <cell r="N32">
            <v>0</v>
          </cell>
          <cell r="O32">
            <v>0</v>
          </cell>
          <cell r="P32">
            <v>0</v>
          </cell>
          <cell r="Q32">
            <v>0</v>
          </cell>
          <cell r="R32" t="e">
            <v>#DIV/0!</v>
          </cell>
          <cell r="S32" t="e">
            <v>#DIV/0!</v>
          </cell>
          <cell r="T32" t="str">
            <v>NINC</v>
          </cell>
          <cell r="U32">
            <v>0</v>
          </cell>
        </row>
        <row r="33">
          <cell r="F33" t="str">
            <v>4397 - MANUTENÇÃO E OPERAÇÃO DE CENTRO DE REFERÊNCIA ESPECIALIZADA DA ASSISTÊNCIA SOCIAL (CREAS)</v>
          </cell>
          <cell r="G33" t="str">
            <v>93.10.08.122.3023.4.397.33903000.02</v>
          </cell>
          <cell r="H33" t="str">
            <v>EXECUTIVO</v>
          </cell>
          <cell r="I33" t="str">
            <v>FMAS</v>
          </cell>
          <cell r="J33">
            <v>0</v>
          </cell>
          <cell r="K33">
            <v>0</v>
          </cell>
          <cell r="L33">
            <v>0</v>
          </cell>
          <cell r="M33" t="str">
            <v>NINC</v>
          </cell>
          <cell r="N33">
            <v>0</v>
          </cell>
          <cell r="O33">
            <v>0</v>
          </cell>
          <cell r="P33">
            <v>0</v>
          </cell>
          <cell r="Q33">
            <v>0</v>
          </cell>
          <cell r="R33" t="e">
            <v>#DIV/0!</v>
          </cell>
          <cell r="S33" t="e">
            <v>#DIV/0!</v>
          </cell>
          <cell r="T33" t="str">
            <v>NINC</v>
          </cell>
          <cell r="U33">
            <v>0</v>
          </cell>
        </row>
        <row r="34">
          <cell r="F34" t="str">
            <v>4397 - MANUTENÇÃO E OPERAÇÃO DE CENTRO DE REFERÊNCIA ESPECIALIZADA DA ASSISTÊNCIA SOCIAL (CREAS)</v>
          </cell>
          <cell r="G34" t="str">
            <v>93.10.08.122.3023.4.397.33903600.00</v>
          </cell>
          <cell r="H34" t="str">
            <v>EXECUTIVO</v>
          </cell>
          <cell r="I34" t="str">
            <v>FMAS</v>
          </cell>
          <cell r="J34">
            <v>1000</v>
          </cell>
          <cell r="K34">
            <v>0</v>
          </cell>
          <cell r="L34">
            <v>0</v>
          </cell>
          <cell r="M34" t="str">
            <v>NINC</v>
          </cell>
          <cell r="N34">
            <v>0</v>
          </cell>
          <cell r="O34">
            <v>0</v>
          </cell>
          <cell r="P34">
            <v>0</v>
          </cell>
          <cell r="Q34">
            <v>0</v>
          </cell>
          <cell r="R34" t="e">
            <v>#DIV/0!</v>
          </cell>
          <cell r="S34" t="e">
            <v>#DIV/0!</v>
          </cell>
          <cell r="T34" t="str">
            <v>NINC</v>
          </cell>
          <cell r="U34">
            <v>0</v>
          </cell>
        </row>
        <row r="35">
          <cell r="F35" t="str">
            <v>4397 - MANUTENÇÃO E OPERAÇÃO DE CENTRO DE REFERÊNCIA ESPECIALIZADA DA ASSISTÊNCIA SOCIAL (CREAS)</v>
          </cell>
          <cell r="G35" t="str">
            <v>93.10.08.122.3023.4.397.33903700.00</v>
          </cell>
          <cell r="H35" t="str">
            <v>EXECUTIVO</v>
          </cell>
          <cell r="I35" t="str">
            <v>FMAS</v>
          </cell>
          <cell r="J35">
            <v>1000</v>
          </cell>
          <cell r="K35">
            <v>0</v>
          </cell>
          <cell r="L35">
            <v>0</v>
          </cell>
          <cell r="M35" t="str">
            <v>NINC</v>
          </cell>
          <cell r="N35">
            <v>0</v>
          </cell>
          <cell r="O35">
            <v>0</v>
          </cell>
          <cell r="P35">
            <v>0</v>
          </cell>
          <cell r="Q35">
            <v>0</v>
          </cell>
          <cell r="R35" t="e">
            <v>#DIV/0!</v>
          </cell>
          <cell r="S35" t="e">
            <v>#DIV/0!</v>
          </cell>
          <cell r="T35" t="str">
            <v>NINC</v>
          </cell>
          <cell r="U35">
            <v>0</v>
          </cell>
        </row>
        <row r="36">
          <cell r="F36" t="str">
            <v>4397 - MANUTENÇÃO E OPERAÇÃO DE CENTRO DE REFERÊNCIA ESPECIALIZADA DA ASSISTÊNCIA SOCIAL (CREAS)</v>
          </cell>
          <cell r="G36" t="str">
            <v>93.10.08.122.3023.4.397.33903900.00</v>
          </cell>
          <cell r="H36" t="str">
            <v>EXECUTIVO</v>
          </cell>
          <cell r="I36" t="str">
            <v>FMAS</v>
          </cell>
          <cell r="J36">
            <v>1000</v>
          </cell>
          <cell r="K36">
            <v>0</v>
          </cell>
          <cell r="L36">
            <v>0</v>
          </cell>
          <cell r="M36" t="str">
            <v>NINC</v>
          </cell>
          <cell r="N36">
            <v>0</v>
          </cell>
          <cell r="O36">
            <v>0</v>
          </cell>
          <cell r="P36">
            <v>0</v>
          </cell>
          <cell r="Q36">
            <v>0</v>
          </cell>
          <cell r="R36" t="e">
            <v>#DIV/0!</v>
          </cell>
          <cell r="S36" t="e">
            <v>#DIV/0!</v>
          </cell>
          <cell r="T36" t="str">
            <v>NINC</v>
          </cell>
          <cell r="U36">
            <v>0</v>
          </cell>
        </row>
        <row r="37">
          <cell r="F37" t="str">
            <v>4399 - MANUTENÇÃO E OPERAÇÃO DE EQUIPAMENTOS DA ASSISTÊNCIA SOCIAL</v>
          </cell>
          <cell r="G37" t="str">
            <v>93.10.08.122.3024.4.399.33903000.00</v>
          </cell>
          <cell r="H37" t="str">
            <v>EXECUTIVO</v>
          </cell>
          <cell r="I37" t="str">
            <v>FMAS</v>
          </cell>
          <cell r="J37">
            <v>114238</v>
          </cell>
          <cell r="K37">
            <v>105150.03</v>
          </cell>
          <cell r="L37">
            <v>92620.050000000017</v>
          </cell>
          <cell r="M37" t="str">
            <v>NEX</v>
          </cell>
          <cell r="N37">
            <v>0.23</v>
          </cell>
          <cell r="O37">
            <v>26274.74</v>
          </cell>
          <cell r="P37">
            <v>24184.5069</v>
          </cell>
          <cell r="Q37">
            <v>21302.611500000006</v>
          </cell>
          <cell r="R37">
            <v>0.81076393144137693</v>
          </cell>
          <cell r="S37">
            <v>0.92044704914301712</v>
          </cell>
          <cell r="T37" t="str">
            <v>NEX</v>
          </cell>
          <cell r="U37">
            <v>0.09</v>
          </cell>
        </row>
        <row r="38">
          <cell r="F38" t="str">
            <v>4399 - MANUTENÇÃO E OPERAÇÃO DE EQUIPAMENTOS DA ASSISTÊNCIA SOCIAL</v>
          </cell>
          <cell r="G38" t="str">
            <v>93.10.08.122.3024.4.399.33903000.02</v>
          </cell>
          <cell r="H38" t="str">
            <v>EXECUTIVO</v>
          </cell>
          <cell r="I38" t="str">
            <v>FMAS</v>
          </cell>
          <cell r="J38">
            <v>1000</v>
          </cell>
          <cell r="K38">
            <v>657375.43000000005</v>
          </cell>
          <cell r="L38">
            <v>640978.13</v>
          </cell>
          <cell r="M38" t="str">
            <v>NEX</v>
          </cell>
          <cell r="N38">
            <v>0.23</v>
          </cell>
          <cell r="O38">
            <v>230</v>
          </cell>
          <cell r="P38">
            <v>151196.34890000001</v>
          </cell>
          <cell r="Q38">
            <v>147424.9699</v>
          </cell>
          <cell r="R38">
            <v>640.97812999999996</v>
          </cell>
          <cell r="S38">
            <v>657.37543000000005</v>
          </cell>
          <cell r="T38" t="str">
            <v>NEX</v>
          </cell>
          <cell r="U38">
            <v>0.09</v>
          </cell>
        </row>
        <row r="39">
          <cell r="F39" t="str">
            <v>4399 - MANUTENÇÃO E OPERAÇÃO DE EQUIPAMENTOS DA ASSISTÊNCIA SOCIAL</v>
          </cell>
          <cell r="G39" t="str">
            <v>93.10.08.122.3024.4.399.33903600.00</v>
          </cell>
          <cell r="H39" t="str">
            <v>EXECUTIVO</v>
          </cell>
          <cell r="I39" t="str">
            <v>FMAS</v>
          </cell>
          <cell r="J39">
            <v>1000</v>
          </cell>
          <cell r="K39">
            <v>0</v>
          </cell>
          <cell r="L39">
            <v>0</v>
          </cell>
          <cell r="M39" t="str">
            <v>NEX</v>
          </cell>
          <cell r="N39">
            <v>0.23</v>
          </cell>
          <cell r="O39">
            <v>230</v>
          </cell>
          <cell r="P39">
            <v>0</v>
          </cell>
          <cell r="Q39">
            <v>0</v>
          </cell>
          <cell r="R39">
            <v>0</v>
          </cell>
          <cell r="S39">
            <v>0</v>
          </cell>
          <cell r="T39" t="str">
            <v>NEX</v>
          </cell>
          <cell r="U39">
            <v>0.09</v>
          </cell>
        </row>
        <row r="40">
          <cell r="F40" t="str">
            <v>4399 - MANUTENÇÃO E OPERAÇÃO DE EQUIPAMENTOS DA ASSISTÊNCIA SOCIAL</v>
          </cell>
          <cell r="G40" t="str">
            <v>93.10.08.122.3024.4.399.33903600.02</v>
          </cell>
          <cell r="H40" t="str">
            <v>EXECUTIVO</v>
          </cell>
          <cell r="I40" t="str">
            <v>FMAS</v>
          </cell>
          <cell r="J40">
            <v>1000</v>
          </cell>
          <cell r="K40">
            <v>0</v>
          </cell>
          <cell r="L40">
            <v>0</v>
          </cell>
          <cell r="M40" t="str">
            <v>NEX</v>
          </cell>
          <cell r="N40">
            <v>0.23</v>
          </cell>
          <cell r="O40">
            <v>230</v>
          </cell>
          <cell r="P40">
            <v>0</v>
          </cell>
          <cell r="Q40">
            <v>0</v>
          </cell>
          <cell r="R40">
            <v>0</v>
          </cell>
          <cell r="S40">
            <v>0</v>
          </cell>
          <cell r="T40" t="str">
            <v>NEX</v>
          </cell>
          <cell r="U40">
            <v>0.09</v>
          </cell>
        </row>
        <row r="41">
          <cell r="F41" t="str">
            <v>4399 - MANUTENÇÃO E OPERAÇÃO DE EQUIPAMENTOS DA ASSISTÊNCIA SOCIAL</v>
          </cell>
          <cell r="G41" t="str">
            <v>93.10.08.122.3024.4.399.33903700.00</v>
          </cell>
          <cell r="H41" t="str">
            <v>EXECUTIVO</v>
          </cell>
          <cell r="I41" t="str">
            <v>FMAS</v>
          </cell>
          <cell r="J41">
            <v>15231190</v>
          </cell>
          <cell r="K41">
            <v>14572000.32</v>
          </cell>
          <cell r="L41">
            <v>14459250.509999998</v>
          </cell>
          <cell r="M41" t="str">
            <v>NEX</v>
          </cell>
          <cell r="N41">
            <v>0.23</v>
          </cell>
          <cell r="O41">
            <v>3503173.7</v>
          </cell>
          <cell r="P41">
            <v>3351560.0736000002</v>
          </cell>
          <cell r="Q41">
            <v>3325627.6172999996</v>
          </cell>
          <cell r="R41">
            <v>0.94931850433222864</v>
          </cell>
          <cell r="S41">
            <v>0.95672106513017041</v>
          </cell>
          <cell r="T41" t="str">
            <v>NEX</v>
          </cell>
          <cell r="U41">
            <v>0.09</v>
          </cell>
        </row>
        <row r="42">
          <cell r="F42" t="str">
            <v>4399 - MANUTENÇÃO E OPERAÇÃO DE EQUIPAMENTOS DA ASSISTÊNCIA SOCIAL</v>
          </cell>
          <cell r="G42" t="str">
            <v>93.10.08.122.3024.4.399.33903700.02</v>
          </cell>
          <cell r="H42" t="str">
            <v>EXECUTIVO</v>
          </cell>
          <cell r="I42" t="str">
            <v>FMAS</v>
          </cell>
          <cell r="J42">
            <v>4798837</v>
          </cell>
          <cell r="K42">
            <v>0</v>
          </cell>
          <cell r="L42">
            <v>0</v>
          </cell>
          <cell r="M42" t="str">
            <v>NEX</v>
          </cell>
          <cell r="N42">
            <v>0.23</v>
          </cell>
          <cell r="O42">
            <v>1103732.51</v>
          </cell>
          <cell r="P42">
            <v>0</v>
          </cell>
          <cell r="Q42">
            <v>0</v>
          </cell>
          <cell r="R42">
            <v>0</v>
          </cell>
          <cell r="S42">
            <v>0</v>
          </cell>
          <cell r="T42" t="str">
            <v>NEX</v>
          </cell>
          <cell r="U42">
            <v>0.09</v>
          </cell>
        </row>
        <row r="43">
          <cell r="F43" t="str">
            <v>4399 - MANUTENÇÃO E OPERAÇÃO DE EQUIPAMENTOS DA ASSISTÊNCIA SOCIAL</v>
          </cell>
          <cell r="G43" t="str">
            <v>93.10.08.122.3024.4.399.33903900.00</v>
          </cell>
          <cell r="H43" t="str">
            <v>EXECUTIVO</v>
          </cell>
          <cell r="I43" t="str">
            <v>FMAS</v>
          </cell>
          <cell r="J43">
            <v>37366422</v>
          </cell>
          <cell r="K43">
            <v>35444986.820000008</v>
          </cell>
          <cell r="L43">
            <v>28829627.82</v>
          </cell>
          <cell r="M43" t="str">
            <v>NEX</v>
          </cell>
          <cell r="N43">
            <v>0.23</v>
          </cell>
          <cell r="O43">
            <v>8594277.0600000005</v>
          </cell>
          <cell r="P43">
            <v>8152346.9686000021</v>
          </cell>
          <cell r="Q43">
            <v>6630814.3986</v>
          </cell>
          <cell r="R43">
            <v>0.7715383565490963</v>
          </cell>
          <cell r="S43">
            <v>0.94857856125480799</v>
          </cell>
          <cell r="T43" t="str">
            <v>NEX</v>
          </cell>
          <cell r="U43">
            <v>0.09</v>
          </cell>
        </row>
        <row r="44">
          <cell r="F44" t="str">
            <v>4399 - MANUTENÇÃO E OPERAÇÃO DE EQUIPAMENTOS DA ASSISTÊNCIA SOCIAL</v>
          </cell>
          <cell r="G44" t="str">
            <v>93.10.08.122.3024.4.399.33903900.02</v>
          </cell>
          <cell r="H44" t="str">
            <v>EXECUTIVO</v>
          </cell>
          <cell r="I44" t="str">
            <v>FMAS</v>
          </cell>
          <cell r="J44">
            <v>241163</v>
          </cell>
          <cell r="K44">
            <v>241163</v>
          </cell>
          <cell r="L44">
            <v>71594.91</v>
          </cell>
          <cell r="M44" t="str">
            <v>NEX</v>
          </cell>
          <cell r="N44">
            <v>0.23</v>
          </cell>
          <cell r="O44">
            <v>55467.490000000005</v>
          </cell>
          <cell r="P44">
            <v>55467.490000000005</v>
          </cell>
          <cell r="Q44">
            <v>16466.829300000001</v>
          </cell>
          <cell r="R44">
            <v>0.29687352537495387</v>
          </cell>
          <cell r="S44">
            <v>1</v>
          </cell>
          <cell r="T44" t="str">
            <v>NEX</v>
          </cell>
          <cell r="U44">
            <v>0.09</v>
          </cell>
        </row>
        <row r="45">
          <cell r="F45" t="str">
            <v>4399 - MANUTENÇÃO E OPERAÇÃO DE EQUIPAMENTOS DA ASSISTÊNCIA SOCIAL</v>
          </cell>
          <cell r="G45" t="str">
            <v>93.10.08.122.3024.4.399.33909200.00</v>
          </cell>
          <cell r="H45" t="str">
            <v>EXECUTIVO</v>
          </cell>
          <cell r="I45" t="str">
            <v>FMAS</v>
          </cell>
          <cell r="J45">
            <v>0</v>
          </cell>
          <cell r="K45">
            <v>103200.17</v>
          </cell>
          <cell r="L45">
            <v>103200.17</v>
          </cell>
          <cell r="M45" t="str">
            <v>NEX</v>
          </cell>
          <cell r="N45">
            <v>0.23</v>
          </cell>
          <cell r="O45">
            <v>0</v>
          </cell>
          <cell r="P45">
            <v>23736.039100000002</v>
          </cell>
          <cell r="Q45">
            <v>23736.039100000002</v>
          </cell>
          <cell r="R45" t="e">
            <v>#DIV/0!</v>
          </cell>
          <cell r="S45" t="e">
            <v>#DIV/0!</v>
          </cell>
          <cell r="T45" t="str">
            <v>NEX</v>
          </cell>
          <cell r="U45">
            <v>0.09</v>
          </cell>
        </row>
        <row r="46">
          <cell r="F46" t="str">
            <v>4399 - MANUTENÇÃO E OPERAÇÃO DE EQUIPAMENTOS DA ASSISTÊNCIA SOCIAL</v>
          </cell>
          <cell r="G46" t="str">
            <v>93.10.08.122.3024.4.399.44905200.00</v>
          </cell>
          <cell r="H46" t="str">
            <v>EXECUTIVO</v>
          </cell>
          <cell r="I46" t="str">
            <v>FMAS</v>
          </cell>
          <cell r="J46">
            <v>26087</v>
          </cell>
          <cell r="K46">
            <v>26087</v>
          </cell>
          <cell r="L46">
            <v>397</v>
          </cell>
          <cell r="M46" t="str">
            <v>NEX</v>
          </cell>
          <cell r="N46">
            <v>0.23</v>
          </cell>
          <cell r="O46">
            <v>6000.01</v>
          </cell>
          <cell r="P46">
            <v>6000.01</v>
          </cell>
          <cell r="Q46">
            <v>91.31</v>
          </cell>
          <cell r="R46">
            <v>1.5218307969486717E-2</v>
          </cell>
          <cell r="S46">
            <v>1</v>
          </cell>
          <cell r="T46" t="str">
            <v>NEX</v>
          </cell>
          <cell r="U46">
            <v>0.09</v>
          </cell>
        </row>
        <row r="47">
          <cell r="F47" t="str">
            <v>4399 - MANUTENÇÃO E OPERAÇÃO DE EQUIPAMENTOS DA ASSISTÊNCIA SOCIAL</v>
          </cell>
          <cell r="G47" t="str">
            <v>93.10.08.122.3024.4.399.44905200.02</v>
          </cell>
          <cell r="H47" t="str">
            <v>EXECUTIVO</v>
          </cell>
          <cell r="I47" t="str">
            <v>FMAS</v>
          </cell>
          <cell r="J47">
            <v>1000</v>
          </cell>
          <cell r="K47">
            <v>0</v>
          </cell>
          <cell r="L47">
            <v>0</v>
          </cell>
          <cell r="M47" t="str">
            <v>NEX</v>
          </cell>
          <cell r="N47">
            <v>0.23</v>
          </cell>
          <cell r="O47">
            <v>230</v>
          </cell>
          <cell r="P47">
            <v>0</v>
          </cell>
          <cell r="Q47">
            <v>0</v>
          </cell>
          <cell r="R47">
            <v>0</v>
          </cell>
          <cell r="S47">
            <v>0</v>
          </cell>
          <cell r="T47" t="str">
            <v>NEX</v>
          </cell>
          <cell r="U47">
            <v>0.09</v>
          </cell>
        </row>
        <row r="48">
          <cell r="F48" t="str">
            <v>1220 - DESENVOLVIMENTO DE SISTEMAS DE INFORMAÇÃO E COMUNICAÇÃO</v>
          </cell>
          <cell r="G48" t="str">
            <v>24.10.08.126.3011.1.220.44904000.00</v>
          </cell>
          <cell r="H48" t="str">
            <v>EXECUTIVO</v>
          </cell>
          <cell r="I48" t="str">
            <v>SMADS</v>
          </cell>
          <cell r="J48">
            <v>1000</v>
          </cell>
          <cell r="K48">
            <v>0</v>
          </cell>
          <cell r="L48">
            <v>0</v>
          </cell>
          <cell r="M48" t="str">
            <v>NINC</v>
          </cell>
          <cell r="N48">
            <v>0</v>
          </cell>
          <cell r="O48">
            <v>0</v>
          </cell>
          <cell r="P48">
            <v>0</v>
          </cell>
          <cell r="Q48">
            <v>0</v>
          </cell>
          <cell r="R48" t="e">
            <v>#DIV/0!</v>
          </cell>
          <cell r="S48" t="e">
            <v>#DIV/0!</v>
          </cell>
          <cell r="T48" t="str">
            <v>NINC</v>
          </cell>
          <cell r="U48">
            <v>0</v>
          </cell>
        </row>
        <row r="49">
          <cell r="F49" t="str">
            <v>1220 - DESENVOLVIMENTO DE SISTEMAS DE INFORMAÇÃO E COMUNICAÇÃO</v>
          </cell>
          <cell r="G49" t="str">
            <v>90.10.08.126.3011.1.220.44904000.00</v>
          </cell>
          <cell r="H49" t="str">
            <v>EXECUTIVO</v>
          </cell>
          <cell r="I49" t="str">
            <v>FUMCAD</v>
          </cell>
          <cell r="J49">
            <v>1000</v>
          </cell>
          <cell r="K49">
            <v>0</v>
          </cell>
          <cell r="L49">
            <v>0</v>
          </cell>
          <cell r="M49" t="str">
            <v>NINC</v>
          </cell>
          <cell r="N49">
            <v>0</v>
          </cell>
          <cell r="O49">
            <v>0</v>
          </cell>
          <cell r="P49">
            <v>0</v>
          </cell>
          <cell r="Q49">
            <v>0</v>
          </cell>
          <cell r="R49" t="e">
            <v>#DIV/0!</v>
          </cell>
          <cell r="S49" t="e">
            <v>#DIV/0!</v>
          </cell>
          <cell r="T49" t="str">
            <v>NINC</v>
          </cell>
          <cell r="U49">
            <v>0</v>
          </cell>
        </row>
        <row r="50">
          <cell r="F50" t="str">
            <v>2171 - MANUTENÇÃO E OPERAÇÃO DE SISTEMAS DE INFORMAÇÃO E COMUNICAÇÃO</v>
          </cell>
          <cell r="G50" t="str">
            <v>24.10.08.126.3024.2.171.33904000.00</v>
          </cell>
          <cell r="H50" t="str">
            <v>EXECUTIVO</v>
          </cell>
          <cell r="I50" t="str">
            <v>SMADS</v>
          </cell>
          <cell r="J50">
            <v>5258888</v>
          </cell>
          <cell r="K50">
            <v>5258888</v>
          </cell>
          <cell r="L50">
            <v>4574204.6100000003</v>
          </cell>
          <cell r="M50" t="str">
            <v>NEX</v>
          </cell>
          <cell r="N50">
            <v>0.5</v>
          </cell>
          <cell r="O50">
            <v>2629444</v>
          </cell>
          <cell r="P50">
            <v>2629444</v>
          </cell>
          <cell r="Q50">
            <v>2287102.3050000002</v>
          </cell>
          <cell r="R50">
            <v>0.86980453091984467</v>
          </cell>
          <cell r="S50">
            <v>1</v>
          </cell>
          <cell r="T50" t="str">
            <v>NEX</v>
          </cell>
          <cell r="U50">
            <v>0.2</v>
          </cell>
        </row>
        <row r="51">
          <cell r="F51" t="str">
            <v>2171 - MANUTENÇÃO E OPERAÇÃO DE SISTEMAS DE INFORMAÇÃO E COMUNICAÇÃO</v>
          </cell>
          <cell r="G51" t="str">
            <v>93.10.08.126.3024.2.171.33904000.00</v>
          </cell>
          <cell r="H51" t="str">
            <v>EXECUTIVO</v>
          </cell>
          <cell r="I51" t="str">
            <v>FMAS</v>
          </cell>
          <cell r="J51">
            <v>1000</v>
          </cell>
          <cell r="K51">
            <v>0</v>
          </cell>
          <cell r="L51">
            <v>0</v>
          </cell>
          <cell r="M51" t="str">
            <v>NEX</v>
          </cell>
          <cell r="N51">
            <v>0.5</v>
          </cell>
          <cell r="O51">
            <v>500</v>
          </cell>
          <cell r="P51">
            <v>0</v>
          </cell>
          <cell r="Q51">
            <v>0</v>
          </cell>
          <cell r="R51">
            <v>0</v>
          </cell>
          <cell r="S51">
            <v>0</v>
          </cell>
          <cell r="T51" t="str">
            <v>NEX</v>
          </cell>
          <cell r="U51">
            <v>0.2</v>
          </cell>
        </row>
        <row r="52">
          <cell r="F52" t="str">
            <v>2171 - MANUTENÇÃO E OPERAÇÃO DE SISTEMAS DE INFORMAÇÃO E COMUNICAÇÃO</v>
          </cell>
          <cell r="G52" t="str">
            <v>93.10.08.126.3024.2.171.33904000.02</v>
          </cell>
          <cell r="H52" t="str">
            <v>EXECUTIVO</v>
          </cell>
          <cell r="I52" t="str">
            <v>FMAS</v>
          </cell>
          <cell r="J52">
            <v>4076657</v>
          </cell>
          <cell r="K52">
            <v>4076657</v>
          </cell>
          <cell r="L52">
            <v>3199947.55</v>
          </cell>
          <cell r="M52" t="str">
            <v>NEX</v>
          </cell>
          <cell r="N52">
            <v>0.5</v>
          </cell>
          <cell r="O52">
            <v>2038328.5</v>
          </cell>
          <cell r="P52">
            <v>2038328.5</v>
          </cell>
          <cell r="Q52">
            <v>1599973.7749999999</v>
          </cell>
          <cell r="R52">
            <v>0.78494402398828256</v>
          </cell>
          <cell r="S52">
            <v>1</v>
          </cell>
          <cell r="T52" t="str">
            <v>NEX</v>
          </cell>
          <cell r="U52">
            <v>0.2</v>
          </cell>
        </row>
        <row r="53">
          <cell r="F53" t="str">
            <v>2818 - AQUISIÇÃO DE MATERIAIS, EQUIPAMENTOS E SERVIÇOS DE INFORMAÇÃO E COMUNICAÇÃO</v>
          </cell>
          <cell r="G53" t="str">
            <v>24.10.08.126.3011.2.818.33903000.00</v>
          </cell>
          <cell r="H53" t="str">
            <v>EXECUTIVO</v>
          </cell>
          <cell r="I53" t="str">
            <v>SMADS</v>
          </cell>
          <cell r="J53">
            <v>1000</v>
          </cell>
          <cell r="K53">
            <v>0</v>
          </cell>
          <cell r="L53">
            <v>0</v>
          </cell>
          <cell r="M53" t="str">
            <v>NEX</v>
          </cell>
          <cell r="N53">
            <v>0.23</v>
          </cell>
          <cell r="O53">
            <v>230</v>
          </cell>
          <cell r="P53">
            <v>0</v>
          </cell>
          <cell r="Q53">
            <v>0</v>
          </cell>
          <cell r="R53">
            <v>0</v>
          </cell>
          <cell r="S53">
            <v>0</v>
          </cell>
          <cell r="T53" t="str">
            <v>NEX</v>
          </cell>
          <cell r="U53">
            <v>0.09</v>
          </cell>
        </row>
        <row r="54">
          <cell r="F54" t="str">
            <v>2818 - AQUISIÇÃO DE MATERIAIS, EQUIPAMENTOS E SERVIÇOS DE INFORMAÇÃO E COMUNICAÇÃO</v>
          </cell>
          <cell r="G54" t="str">
            <v>24.10.08.126.3011.2.818.33904000.00</v>
          </cell>
          <cell r="H54" t="str">
            <v>EXECUTIVO</v>
          </cell>
          <cell r="I54" t="str">
            <v>SMADS</v>
          </cell>
          <cell r="J54">
            <v>1211722</v>
          </cell>
          <cell r="K54">
            <v>1210321.7899999998</v>
          </cell>
          <cell r="L54">
            <v>856162.25000000012</v>
          </cell>
          <cell r="M54" t="str">
            <v>NEX</v>
          </cell>
          <cell r="N54">
            <v>0.23</v>
          </cell>
          <cell r="O54">
            <v>278696.06</v>
          </cell>
          <cell r="P54">
            <v>278374.01169999997</v>
          </cell>
          <cell r="Q54">
            <v>196917.31750000003</v>
          </cell>
          <cell r="R54">
            <v>0.70656656394783635</v>
          </cell>
          <cell r="S54">
            <v>0.99884444616834545</v>
          </cell>
          <cell r="T54" t="str">
            <v>NEX</v>
          </cell>
          <cell r="U54">
            <v>0.09</v>
          </cell>
        </row>
        <row r="55">
          <cell r="F55" t="str">
            <v>2818 - AQUISIÇÃO DE MATERIAIS, EQUIPAMENTOS E SERVIÇOS DE INFORMAÇÃO E COMUNICAÇÃO</v>
          </cell>
          <cell r="G55" t="str">
            <v>24.10.08.126.3011.2.818.44903000.00</v>
          </cell>
          <cell r="H55" t="str">
            <v>EXECUTIVO</v>
          </cell>
          <cell r="I55" t="str">
            <v>SMADS</v>
          </cell>
          <cell r="J55">
            <v>0</v>
          </cell>
          <cell r="K55">
            <v>5385.87</v>
          </cell>
          <cell r="L55">
            <v>0</v>
          </cell>
          <cell r="M55" t="str">
            <v>NEX</v>
          </cell>
          <cell r="N55">
            <v>0.23</v>
          </cell>
          <cell r="O55">
            <v>0</v>
          </cell>
          <cell r="P55">
            <v>1238.7501</v>
          </cell>
          <cell r="Q55">
            <v>0</v>
          </cell>
          <cell r="R55" t="e">
            <v>#DIV/0!</v>
          </cell>
          <cell r="S55" t="e">
            <v>#DIV/0!</v>
          </cell>
          <cell r="T55" t="str">
            <v>NEX</v>
          </cell>
          <cell r="U55">
            <v>0.09</v>
          </cell>
        </row>
        <row r="56">
          <cell r="F56" t="str">
            <v>2818 - AQUISIÇÃO DE MATERIAIS, EQUIPAMENTOS E SERVIÇOS DE INFORMAÇÃO E COMUNICAÇÃO</v>
          </cell>
          <cell r="G56" t="str">
            <v>24.10.08.126.3011.2.818.44904000.00</v>
          </cell>
          <cell r="H56" t="str">
            <v>EXECUTIVO</v>
          </cell>
          <cell r="I56" t="str">
            <v>SMADS</v>
          </cell>
          <cell r="J56">
            <v>386381</v>
          </cell>
          <cell r="K56">
            <v>0</v>
          </cell>
          <cell r="L56">
            <v>0</v>
          </cell>
          <cell r="M56" t="str">
            <v>NEX</v>
          </cell>
          <cell r="N56">
            <v>0.23</v>
          </cell>
          <cell r="O56">
            <v>88867.63</v>
          </cell>
          <cell r="P56">
            <v>0</v>
          </cell>
          <cell r="Q56">
            <v>0</v>
          </cell>
          <cell r="R56">
            <v>0</v>
          </cell>
          <cell r="S56">
            <v>0</v>
          </cell>
          <cell r="T56" t="str">
            <v>NEX</v>
          </cell>
          <cell r="U56">
            <v>0.09</v>
          </cell>
        </row>
        <row r="57">
          <cell r="F57" t="str">
            <v>2818 - AQUISIÇÃO DE MATERIAIS, EQUIPAMENTOS E SERVIÇOS DE INFORMAÇÃO E COMUNICAÇÃO</v>
          </cell>
          <cell r="G57" t="str">
            <v>24.10.08.126.3011.2.818.44905200.00</v>
          </cell>
          <cell r="H57" t="str">
            <v>EXECUTIVO</v>
          </cell>
          <cell r="I57" t="str">
            <v>SMADS</v>
          </cell>
          <cell r="J57">
            <v>1000</v>
          </cell>
          <cell r="K57">
            <v>20398.900000000001</v>
          </cell>
          <cell r="L57">
            <v>0</v>
          </cell>
          <cell r="M57" t="str">
            <v>NEX</v>
          </cell>
          <cell r="N57">
            <v>0.23</v>
          </cell>
          <cell r="O57">
            <v>230</v>
          </cell>
          <cell r="P57">
            <v>4691.7470000000003</v>
          </cell>
          <cell r="Q57">
            <v>0</v>
          </cell>
          <cell r="R57">
            <v>0</v>
          </cell>
          <cell r="S57">
            <v>20.398900000000001</v>
          </cell>
          <cell r="T57" t="str">
            <v>NEX</v>
          </cell>
          <cell r="U57">
            <v>0.09</v>
          </cell>
        </row>
        <row r="58">
          <cell r="F58" t="str">
            <v>2818 - AQUISIÇÃO DE MATERIAIS, EQUIPAMENTOS E SERVIÇOS DE INFORMAÇÃO E COMUNICAÇÃO</v>
          </cell>
          <cell r="G58" t="str">
            <v>93.10.08.126.3011.2.818.33903000.00</v>
          </cell>
          <cell r="H58" t="str">
            <v>EXECUTIVO</v>
          </cell>
          <cell r="I58" t="str">
            <v>FMAS</v>
          </cell>
          <cell r="J58">
            <v>1000</v>
          </cell>
          <cell r="K58">
            <v>0</v>
          </cell>
          <cell r="L58">
            <v>0</v>
          </cell>
          <cell r="M58" t="str">
            <v>NEX</v>
          </cell>
          <cell r="N58">
            <v>0.23</v>
          </cell>
          <cell r="O58">
            <v>230</v>
          </cell>
          <cell r="P58">
            <v>0</v>
          </cell>
          <cell r="Q58">
            <v>0</v>
          </cell>
          <cell r="R58">
            <v>0</v>
          </cell>
          <cell r="S58">
            <v>0</v>
          </cell>
          <cell r="T58" t="str">
            <v>NEX</v>
          </cell>
          <cell r="U58">
            <v>0.09</v>
          </cell>
        </row>
        <row r="59">
          <cell r="F59" t="str">
            <v>2818 - AQUISIÇÃO DE MATERIAIS, EQUIPAMENTOS E SERVIÇOS DE INFORMAÇÃO E COMUNICAÇÃO</v>
          </cell>
          <cell r="G59" t="str">
            <v>93.10.08.126.3011.2.818.33903000.02</v>
          </cell>
          <cell r="H59" t="str">
            <v>EXECUTIVO</v>
          </cell>
          <cell r="I59" t="str">
            <v>FMAS</v>
          </cell>
          <cell r="J59">
            <v>1000</v>
          </cell>
          <cell r="K59">
            <v>0</v>
          </cell>
          <cell r="L59">
            <v>0</v>
          </cell>
          <cell r="M59" t="str">
            <v>NEX</v>
          </cell>
          <cell r="N59">
            <v>0.23</v>
          </cell>
          <cell r="O59">
            <v>230</v>
          </cell>
          <cell r="P59">
            <v>0</v>
          </cell>
          <cell r="Q59">
            <v>0</v>
          </cell>
          <cell r="R59">
            <v>0</v>
          </cell>
          <cell r="S59">
            <v>0</v>
          </cell>
          <cell r="T59" t="str">
            <v>NEX</v>
          </cell>
          <cell r="U59">
            <v>0.09</v>
          </cell>
        </row>
        <row r="60">
          <cell r="F60" t="str">
            <v>2818 - AQUISIÇÃO DE MATERIAIS, EQUIPAMENTOS E SERVIÇOS DE INFORMAÇÃO E COMUNICAÇÃO</v>
          </cell>
          <cell r="G60" t="str">
            <v>93.10.08.126.3011.2.818.33904000.00</v>
          </cell>
          <cell r="H60" t="str">
            <v>EXECUTIVO</v>
          </cell>
          <cell r="I60" t="str">
            <v>FMAS</v>
          </cell>
          <cell r="J60">
            <v>1010236</v>
          </cell>
          <cell r="K60">
            <v>316748.57</v>
          </cell>
          <cell r="L60">
            <v>136860.45000000001</v>
          </cell>
          <cell r="M60" t="str">
            <v>NEX</v>
          </cell>
          <cell r="N60">
            <v>0.23</v>
          </cell>
          <cell r="O60">
            <v>232354.28</v>
          </cell>
          <cell r="P60">
            <v>72852.171100000007</v>
          </cell>
          <cell r="Q60">
            <v>31477.903500000004</v>
          </cell>
          <cell r="R60">
            <v>0.13547374078928093</v>
          </cell>
          <cell r="S60">
            <v>0.31353918292359412</v>
          </cell>
          <cell r="T60" t="str">
            <v>NEX</v>
          </cell>
          <cell r="U60">
            <v>0.09</v>
          </cell>
        </row>
        <row r="61">
          <cell r="F61" t="str">
            <v>2818 - AQUISIÇÃO DE MATERIAIS, EQUIPAMENTOS E SERVIÇOS DE INFORMAÇÃO E COMUNICAÇÃO</v>
          </cell>
          <cell r="G61" t="str">
            <v>93.10.08.126.3011.2.818.33904000.02</v>
          </cell>
          <cell r="H61" t="str">
            <v>EXECUTIVO</v>
          </cell>
          <cell r="I61" t="str">
            <v>FMAS</v>
          </cell>
          <cell r="J61">
            <v>1785185</v>
          </cell>
          <cell r="K61">
            <v>1157708.78</v>
          </cell>
          <cell r="L61">
            <v>131026.98000000001</v>
          </cell>
          <cell r="M61" t="str">
            <v>NEX</v>
          </cell>
          <cell r="N61">
            <v>0.23</v>
          </cell>
          <cell r="O61">
            <v>410592.55000000005</v>
          </cell>
          <cell r="P61">
            <v>266273.01939999999</v>
          </cell>
          <cell r="Q61">
            <v>30136.205400000003</v>
          </cell>
          <cell r="R61">
            <v>7.3396863630380046E-2</v>
          </cell>
          <cell r="S61">
            <v>0.64850913490758655</v>
          </cell>
          <cell r="T61" t="str">
            <v>NEX</v>
          </cell>
          <cell r="U61">
            <v>0.09</v>
          </cell>
        </row>
        <row r="62">
          <cell r="F62" t="str">
            <v>2818 - AQUISIÇÃO DE MATERIAIS, EQUIPAMENTOS E SERVIÇOS DE INFORMAÇÃO E COMUNICAÇÃO</v>
          </cell>
          <cell r="G62" t="str">
            <v>93.10.08.126.3011.2.818.44905200.00</v>
          </cell>
          <cell r="H62" t="str">
            <v>EXECUTIVO</v>
          </cell>
          <cell r="I62" t="str">
            <v>FMAS</v>
          </cell>
          <cell r="J62">
            <v>1000</v>
          </cell>
          <cell r="K62">
            <v>0</v>
          </cell>
          <cell r="L62">
            <v>0</v>
          </cell>
          <cell r="M62" t="str">
            <v>NEX</v>
          </cell>
          <cell r="N62">
            <v>0.23</v>
          </cell>
          <cell r="O62">
            <v>230</v>
          </cell>
          <cell r="P62">
            <v>0</v>
          </cell>
          <cell r="Q62">
            <v>0</v>
          </cell>
          <cell r="R62">
            <v>0</v>
          </cell>
          <cell r="S62">
            <v>0</v>
          </cell>
          <cell r="T62" t="str">
            <v>NEX</v>
          </cell>
          <cell r="U62">
            <v>0.09</v>
          </cell>
        </row>
        <row r="63">
          <cell r="F63" t="str">
            <v>2818 - AQUISIÇÃO DE MATERIAIS, EQUIPAMENTOS E SERVIÇOS DE INFORMAÇÃO E COMUNICAÇÃO</v>
          </cell>
          <cell r="G63" t="str">
            <v>93.10.08.126.3011.2.818.44905200.02</v>
          </cell>
          <cell r="H63" t="str">
            <v>EXECUTIVO</v>
          </cell>
          <cell r="I63" t="str">
            <v>FMAS</v>
          </cell>
          <cell r="J63">
            <v>125000</v>
          </cell>
          <cell r="K63">
            <v>37332</v>
          </cell>
          <cell r="L63">
            <v>0</v>
          </cell>
          <cell r="M63" t="str">
            <v>NEX</v>
          </cell>
          <cell r="N63">
            <v>0.23</v>
          </cell>
          <cell r="O63">
            <v>28750</v>
          </cell>
          <cell r="P63">
            <v>8586.36</v>
          </cell>
          <cell r="Q63">
            <v>0</v>
          </cell>
          <cell r="R63">
            <v>0</v>
          </cell>
          <cell r="S63">
            <v>0.29865600000000003</v>
          </cell>
          <cell r="T63" t="str">
            <v>NEX</v>
          </cell>
          <cell r="U63">
            <v>0.09</v>
          </cell>
        </row>
        <row r="64">
          <cell r="F64" t="str">
            <v>6212 - EDUCAÇÃO PERMANENTE DOS TRABALHADORES DO SUAS</v>
          </cell>
          <cell r="G64" t="str">
            <v>93.10.08.128.3023.6.212.33901400.00</v>
          </cell>
          <cell r="H64" t="str">
            <v>EXECUTIVO</v>
          </cell>
          <cell r="I64" t="str">
            <v>FMAS</v>
          </cell>
          <cell r="J64">
            <v>14577</v>
          </cell>
          <cell r="K64">
            <v>0</v>
          </cell>
          <cell r="L64">
            <v>0</v>
          </cell>
          <cell r="M64" t="str">
            <v>NEX</v>
          </cell>
          <cell r="N64">
            <v>0.5</v>
          </cell>
          <cell r="O64">
            <v>7288.5</v>
          </cell>
          <cell r="P64">
            <v>0</v>
          </cell>
          <cell r="Q64">
            <v>0</v>
          </cell>
          <cell r="R64">
            <v>0</v>
          </cell>
          <cell r="S64">
            <v>0</v>
          </cell>
          <cell r="T64" t="str">
            <v>NEX</v>
          </cell>
          <cell r="U64">
            <v>0.2</v>
          </cell>
        </row>
        <row r="65">
          <cell r="F65" t="str">
            <v>6212 - EDUCAÇÃO PERMANENTE DOS TRABALHADORES DO SUAS</v>
          </cell>
          <cell r="G65" t="str">
            <v>93.10.08.128.3023.6.212.33901400.02</v>
          </cell>
          <cell r="H65" t="str">
            <v>EXECUTIVO</v>
          </cell>
          <cell r="I65" t="str">
            <v>FMAS</v>
          </cell>
          <cell r="J65">
            <v>30000</v>
          </cell>
          <cell r="K65">
            <v>0</v>
          </cell>
          <cell r="L65">
            <v>0</v>
          </cell>
          <cell r="M65" t="str">
            <v>NEX</v>
          </cell>
          <cell r="N65">
            <v>0.5</v>
          </cell>
          <cell r="O65">
            <v>15000</v>
          </cell>
          <cell r="P65">
            <v>0</v>
          </cell>
          <cell r="Q65">
            <v>0</v>
          </cell>
          <cell r="R65">
            <v>0</v>
          </cell>
          <cell r="S65">
            <v>0</v>
          </cell>
          <cell r="T65" t="str">
            <v>NEX</v>
          </cell>
          <cell r="U65">
            <v>0.2</v>
          </cell>
        </row>
        <row r="66">
          <cell r="F66" t="str">
            <v>1394 - AMPLIAÇÃO, REFORMA E REQUALIFICAÇÃO DO CENTRO DE REFERÊNCIA DE ASSISTÊNCIA SOCIAL - CRAS PIRITUBA</v>
          </cell>
          <cell r="G66" t="str">
            <v>93.10.08.242.3023.1.394.44903900.00</v>
          </cell>
          <cell r="H66" t="str">
            <v>EXECUTIVO</v>
          </cell>
          <cell r="I66" t="str">
            <v>FMAS</v>
          </cell>
          <cell r="J66">
            <v>100000</v>
          </cell>
          <cell r="K66">
            <v>0</v>
          </cell>
          <cell r="L66">
            <v>0</v>
          </cell>
          <cell r="M66" t="str">
            <v>NEX</v>
          </cell>
          <cell r="N66">
            <v>0.5</v>
          </cell>
          <cell r="O66">
            <v>50000</v>
          </cell>
          <cell r="P66">
            <v>0</v>
          </cell>
          <cell r="Q66">
            <v>0</v>
          </cell>
          <cell r="R66">
            <v>0</v>
          </cell>
          <cell r="S66">
            <v>0</v>
          </cell>
          <cell r="T66" t="str">
            <v>NEX</v>
          </cell>
          <cell r="U66">
            <v>0.2</v>
          </cell>
        </row>
        <row r="67">
          <cell r="F67" t="str">
            <v>1395 - AMPLIAÇÃO, REFORMA, E REQUALIFICAÇÃO DO CENTRO DE REFERÊNCIA DE ASSISTÊNCIA SOCIAL - CRAS JARAGUÁ</v>
          </cell>
          <cell r="G67" t="str">
            <v>93.10.08.242.3023.1.395.44903900.00</v>
          </cell>
          <cell r="H67" t="str">
            <v>EXECUTIVO</v>
          </cell>
          <cell r="I67" t="str">
            <v>FMAS</v>
          </cell>
          <cell r="J67">
            <v>250000</v>
          </cell>
          <cell r="K67">
            <v>0</v>
          </cell>
          <cell r="L67">
            <v>0</v>
          </cell>
          <cell r="M67" t="str">
            <v>NEX</v>
          </cell>
          <cell r="N67">
            <v>0.5</v>
          </cell>
          <cell r="O67">
            <v>125000</v>
          </cell>
          <cell r="P67">
            <v>0</v>
          </cell>
          <cell r="Q67">
            <v>0</v>
          </cell>
          <cell r="R67">
            <v>0</v>
          </cell>
          <cell r="S67">
            <v>0</v>
          </cell>
          <cell r="T67" t="str">
            <v>NEX</v>
          </cell>
          <cell r="U67">
            <v>0.2</v>
          </cell>
        </row>
        <row r="68">
          <cell r="F68" t="str">
            <v>1397 - AMPLIAÇÃO, REFORMA E REQUALIFICAÇÃO DO CENTRO DE REFERÊNCIA EESPECIALIZADO DE ASSISTÊNCIA SOCIAL - CREAS PIRITUBA</v>
          </cell>
          <cell r="G68" t="str">
            <v>93.10.08.242.3023.1.397.44903900.00</v>
          </cell>
          <cell r="H68" t="str">
            <v>EXECUTIVO</v>
          </cell>
          <cell r="I68" t="str">
            <v>FMAS</v>
          </cell>
          <cell r="J68">
            <v>100000</v>
          </cell>
          <cell r="K68">
            <v>0</v>
          </cell>
          <cell r="L68">
            <v>0</v>
          </cell>
          <cell r="M68" t="str">
            <v>NEX</v>
          </cell>
          <cell r="N68">
            <v>0.5</v>
          </cell>
          <cell r="O68">
            <v>50000</v>
          </cell>
          <cell r="P68">
            <v>0</v>
          </cell>
          <cell r="Q68">
            <v>0</v>
          </cell>
          <cell r="R68">
            <v>0</v>
          </cell>
          <cell r="S68">
            <v>0</v>
          </cell>
          <cell r="T68" t="str">
            <v>NEX</v>
          </cell>
          <cell r="U68">
            <v>0.2</v>
          </cell>
        </row>
        <row r="69">
          <cell r="F69" t="str">
            <v>3390 - CONSTRUÇÃO E IMPLANTAÇÃO DE EQUIPAMENTOS DE PROTEÇÃO SOCIAL A PESSOAS COM DEFICIÊNCIA</v>
          </cell>
          <cell r="G69" t="str">
            <v>93.10.08.242.3006.3.390.44503900.00</v>
          </cell>
          <cell r="H69" t="str">
            <v>EXECUTIVO</v>
          </cell>
          <cell r="I69" t="str">
            <v>FMAS</v>
          </cell>
          <cell r="J69">
            <v>1000</v>
          </cell>
          <cell r="K69">
            <v>0</v>
          </cell>
          <cell r="L69">
            <v>0</v>
          </cell>
          <cell r="M69" t="str">
            <v>NINC</v>
          </cell>
          <cell r="N69">
            <v>0</v>
          </cell>
          <cell r="O69">
            <v>0</v>
          </cell>
          <cell r="P69">
            <v>0</v>
          </cell>
          <cell r="Q69">
            <v>0</v>
          </cell>
          <cell r="R69" t="e">
            <v>#DIV/0!</v>
          </cell>
          <cell r="S69" t="e">
            <v>#DIV/0!</v>
          </cell>
          <cell r="T69" t="str">
            <v>NINC</v>
          </cell>
          <cell r="U69">
            <v>0</v>
          </cell>
        </row>
        <row r="70">
          <cell r="F70" t="str">
            <v>3390 - CONSTRUÇÃO E IMPLANTAÇÃO DE EQUIPAMENTOS DE PROTEÇÃO SOCIAL A PESSOAS COM DEFICIÊNCIA</v>
          </cell>
          <cell r="G70" t="str">
            <v>93.10.08.242.3006.3.390.44503900.02</v>
          </cell>
          <cell r="H70" t="str">
            <v>EXECUTIVO</v>
          </cell>
          <cell r="I70" t="str">
            <v>FMAS</v>
          </cell>
          <cell r="J70">
            <v>0</v>
          </cell>
          <cell r="K70">
            <v>0</v>
          </cell>
          <cell r="L70">
            <v>0</v>
          </cell>
          <cell r="M70" t="str">
            <v>NINC</v>
          </cell>
          <cell r="N70">
            <v>0</v>
          </cell>
          <cell r="O70">
            <v>0</v>
          </cell>
          <cell r="P70">
            <v>0</v>
          </cell>
          <cell r="Q70">
            <v>0</v>
          </cell>
          <cell r="R70" t="e">
            <v>#DIV/0!</v>
          </cell>
          <cell r="S70" t="e">
            <v>#DIV/0!</v>
          </cell>
          <cell r="T70" t="str">
            <v>NINC</v>
          </cell>
          <cell r="U70">
            <v>0</v>
          </cell>
        </row>
        <row r="71">
          <cell r="F71" t="str">
            <v>3395 - AMPLIAÇÃO, REFORMA E REQUALIFICAÇÃO DE CENTRO DE REFERÊNCIA DA ASSISTÊNCIA SOCIAL (CRAS)</v>
          </cell>
          <cell r="G71" t="str">
            <v>93.10.08.242.3023.3.395.44903900.00</v>
          </cell>
          <cell r="H71" t="str">
            <v>EXECUTIVO</v>
          </cell>
          <cell r="I71" t="str">
            <v>FMAS</v>
          </cell>
          <cell r="J71">
            <v>1000</v>
          </cell>
          <cell r="K71">
            <v>0</v>
          </cell>
          <cell r="L71">
            <v>0</v>
          </cell>
          <cell r="M71" t="str">
            <v>NINC</v>
          </cell>
          <cell r="N71">
            <v>0</v>
          </cell>
          <cell r="O71">
            <v>0</v>
          </cell>
          <cell r="P71">
            <v>0</v>
          </cell>
          <cell r="Q71">
            <v>0</v>
          </cell>
          <cell r="R71" t="e">
            <v>#DIV/0!</v>
          </cell>
          <cell r="S71" t="e">
            <v>#DIV/0!</v>
          </cell>
          <cell r="T71" t="str">
            <v>NINC</v>
          </cell>
          <cell r="U71">
            <v>0</v>
          </cell>
        </row>
        <row r="72">
          <cell r="F72" t="str">
            <v>6152 - MANUTENÇÃO E OPERAÇÃO DE EQUIPAMENTOS DE PROTEÇÃO SOCIAL ESPECIAL À PESSOA COM DEFICIÊNCIA</v>
          </cell>
          <cell r="G72" t="str">
            <v>93.10.08.242.3006.6.152.33503900.00</v>
          </cell>
          <cell r="H72" t="str">
            <v>EXECUTIVO</v>
          </cell>
          <cell r="I72" t="str">
            <v>FMAS</v>
          </cell>
          <cell r="J72">
            <v>37076044</v>
          </cell>
          <cell r="K72">
            <v>35319600.420000009</v>
          </cell>
          <cell r="L72">
            <v>34815949.240000002</v>
          </cell>
          <cell r="M72" t="str">
            <v>NEX</v>
          </cell>
          <cell r="N72">
            <v>0.3</v>
          </cell>
          <cell r="O72">
            <v>11122813.199999999</v>
          </cell>
          <cell r="P72">
            <v>10595880.126000002</v>
          </cell>
          <cell r="Q72">
            <v>10444784.772</v>
          </cell>
          <cell r="R72">
            <v>0.93904164209104946</v>
          </cell>
          <cell r="S72">
            <v>0.952625917155563</v>
          </cell>
          <cell r="T72" t="str">
            <v>NEX</v>
          </cell>
          <cell r="U72">
            <v>0.12</v>
          </cell>
        </row>
        <row r="73">
          <cell r="F73" t="str">
            <v>6152 - MANUTENÇÃO E OPERAÇÃO DE EQUIPAMENTOS DE PROTEÇÃO SOCIAL ESPECIAL À PESSOA COM DEFICIÊNCIA</v>
          </cell>
          <cell r="G73" t="str">
            <v>93.10.08.242.3006.6.152.33503900.02</v>
          </cell>
          <cell r="H73" t="str">
            <v>EXECUTIVO</v>
          </cell>
          <cell r="I73" t="str">
            <v>FMAS</v>
          </cell>
          <cell r="J73">
            <v>360000</v>
          </cell>
          <cell r="K73">
            <v>336403.99999999994</v>
          </cell>
          <cell r="L73">
            <v>328591.88</v>
          </cell>
          <cell r="M73" t="str">
            <v>NEX</v>
          </cell>
          <cell r="N73">
            <v>0.3</v>
          </cell>
          <cell r="O73">
            <v>108000</v>
          </cell>
          <cell r="P73">
            <v>100921.19999999998</v>
          </cell>
          <cell r="Q73">
            <v>98577.563999999998</v>
          </cell>
          <cell r="R73">
            <v>0.91275522222222216</v>
          </cell>
          <cell r="S73">
            <v>0.93445555555555537</v>
          </cell>
          <cell r="T73" t="str">
            <v>NEX</v>
          </cell>
          <cell r="U73">
            <v>0.12</v>
          </cell>
        </row>
        <row r="74">
          <cell r="F74" t="str">
            <v>6152 - MANUTENÇÃO E OPERAÇÃO DE EQUIPAMENTOS DE PROTEÇÃO SOCIAL ESPECIAL À PESSOA COM DEFICIÊNCIA</v>
          </cell>
          <cell r="G74" t="str">
            <v>93.10.08.242.3006.6.152.33503900.03</v>
          </cell>
          <cell r="H74" t="str">
            <v>EXECUTIVO</v>
          </cell>
          <cell r="I74" t="str">
            <v>FMAS</v>
          </cell>
          <cell r="J74">
            <v>6605931</v>
          </cell>
          <cell r="K74">
            <v>6590970.9799999986</v>
          </cell>
          <cell r="L74">
            <v>6459841.0200000005</v>
          </cell>
          <cell r="M74" t="str">
            <v>NEX</v>
          </cell>
          <cell r="N74">
            <v>0.3</v>
          </cell>
          <cell r="O74">
            <v>1981779.2999999998</v>
          </cell>
          <cell r="P74">
            <v>1977291.2939999995</v>
          </cell>
          <cell r="Q74">
            <v>1937952.3060000001</v>
          </cell>
          <cell r="R74">
            <v>0.97788502786359721</v>
          </cell>
          <cell r="S74">
            <v>0.99773536538604457</v>
          </cell>
          <cell r="T74" t="str">
            <v>NEX</v>
          </cell>
          <cell r="U74">
            <v>0.12</v>
          </cell>
        </row>
        <row r="75">
          <cell r="F75" t="str">
            <v>6152 - MANUTENÇÃO E OPERAÇÃO DE EQUIPAMENTOS DE PROTEÇÃO SOCIAL ESPECIAL À PESSOA COM DEFICIÊNCIA</v>
          </cell>
          <cell r="G75" t="str">
            <v>93.10.08.242.3006.6.152.33903000.00</v>
          </cell>
          <cell r="H75" t="str">
            <v>EXECUTIVO</v>
          </cell>
          <cell r="I75" t="str">
            <v>FMAS</v>
          </cell>
          <cell r="J75">
            <v>6000</v>
          </cell>
          <cell r="K75">
            <v>0</v>
          </cell>
          <cell r="L75">
            <v>0</v>
          </cell>
          <cell r="M75" t="str">
            <v>NEX</v>
          </cell>
          <cell r="N75">
            <v>0.3</v>
          </cell>
          <cell r="O75">
            <v>1800</v>
          </cell>
          <cell r="P75">
            <v>0</v>
          </cell>
          <cell r="Q75">
            <v>0</v>
          </cell>
          <cell r="R75">
            <v>0</v>
          </cell>
          <cell r="S75">
            <v>0</v>
          </cell>
          <cell r="T75" t="str">
            <v>NEX</v>
          </cell>
          <cell r="U75">
            <v>0.12</v>
          </cell>
        </row>
        <row r="76">
          <cell r="F76" t="str">
            <v>1398 - IMPLANTAÇÃO DO CENTRO PARA CRIANÇA E ADOLESCENTE - CCA NA ÁGUA BRANCA</v>
          </cell>
          <cell r="G76" t="str">
            <v>93.10.08.243.3023.1.398.44903900.00</v>
          </cell>
          <cell r="H76" t="str">
            <v>EXECUTIVO</v>
          </cell>
          <cell r="I76" t="str">
            <v>FMAS</v>
          </cell>
          <cell r="J76">
            <v>150000</v>
          </cell>
          <cell r="K76">
            <v>0</v>
          </cell>
          <cell r="L76">
            <v>0</v>
          </cell>
          <cell r="M76" t="str">
            <v>EX</v>
          </cell>
          <cell r="N76">
            <v>1</v>
          </cell>
          <cell r="O76">
            <v>150000</v>
          </cell>
          <cell r="P76">
            <v>0</v>
          </cell>
          <cell r="Q76">
            <v>0</v>
          </cell>
          <cell r="R76">
            <v>0</v>
          </cell>
          <cell r="S76">
            <v>0</v>
          </cell>
          <cell r="T76" t="str">
            <v>NEX</v>
          </cell>
          <cell r="U76">
            <v>0.4</v>
          </cell>
        </row>
        <row r="77">
          <cell r="F77" t="str">
            <v>1468 - E2177 - REFORMA E MELHORIAS NO CCA SÃO GABRIEL (CASTELINHO) LOCALIZADO NA RUA MATEUS CLEMENTE, Nº 97 NO JARDIM ALVORADA</v>
          </cell>
          <cell r="G77" t="str">
            <v>24.10.08.243.3023.1.468.44903900.00</v>
          </cell>
          <cell r="H77" t="str">
            <v>EMENDA</v>
          </cell>
          <cell r="I77" t="str">
            <v>SMADS</v>
          </cell>
          <cell r="J77">
            <v>230000</v>
          </cell>
          <cell r="K77">
            <v>0</v>
          </cell>
          <cell r="L77">
            <v>0</v>
          </cell>
          <cell r="M77" t="str">
            <v>EX</v>
          </cell>
          <cell r="N77">
            <v>1</v>
          </cell>
          <cell r="O77">
            <v>230000</v>
          </cell>
          <cell r="P77">
            <v>0</v>
          </cell>
          <cell r="Q77">
            <v>0</v>
          </cell>
          <cell r="R77">
            <v>0</v>
          </cell>
          <cell r="S77">
            <v>0</v>
          </cell>
          <cell r="T77" t="str">
            <v>NEX</v>
          </cell>
          <cell r="U77">
            <v>0.4</v>
          </cell>
        </row>
        <row r="78">
          <cell r="F78" t="str">
            <v>2033 - FORMAÇÃO CONTINUADA DOS CONSELHEIROS TUTELARES E DE DIREITOS DA CRIANÇA E AO ADOLESCENTE - PROGRAMA DE METAS 14.C</v>
          </cell>
          <cell r="G78" t="str">
            <v>34.10.08.243.3013.2.033.33503900.00</v>
          </cell>
          <cell r="H78" t="str">
            <v>EXECUTIVO</v>
          </cell>
          <cell r="I78" t="str">
            <v>SMDHC</v>
          </cell>
          <cell r="J78">
            <v>0</v>
          </cell>
          <cell r="K78">
            <v>65000</v>
          </cell>
          <cell r="L78">
            <v>65000</v>
          </cell>
          <cell r="M78" t="str">
            <v>EX</v>
          </cell>
          <cell r="N78">
            <v>1</v>
          </cell>
          <cell r="O78">
            <v>0</v>
          </cell>
          <cell r="P78">
            <v>65000</v>
          </cell>
          <cell r="Q78">
            <v>65000</v>
          </cell>
          <cell r="R78" t="e">
            <v>#DIV/0!</v>
          </cell>
          <cell r="S78" t="e">
            <v>#DIV/0!</v>
          </cell>
          <cell r="T78" t="str">
            <v>NEX</v>
          </cell>
          <cell r="U78">
            <v>0.4</v>
          </cell>
        </row>
        <row r="79">
          <cell r="F79" t="str">
            <v>2033 - FORMAÇÃO CONTINUADA DOS CONSELHEIROS TUTELARES E DE DIREITOS DA CRIANÇA E AO ADOLESCENTE - PROGRAMA DE METAS 14.C</v>
          </cell>
          <cell r="G79" t="str">
            <v>34.10.08.243.3013.2.033.33903900.00</v>
          </cell>
          <cell r="H79" t="str">
            <v>EXECUTIVO</v>
          </cell>
          <cell r="I79" t="str">
            <v>SMDHC</v>
          </cell>
          <cell r="J79">
            <v>1468034</v>
          </cell>
          <cell r="K79">
            <v>874464</v>
          </cell>
          <cell r="L79">
            <v>0</v>
          </cell>
          <cell r="M79" t="str">
            <v>EX</v>
          </cell>
          <cell r="N79">
            <v>1</v>
          </cell>
          <cell r="O79">
            <v>1468034</v>
          </cell>
          <cell r="P79">
            <v>874464</v>
          </cell>
          <cell r="Q79">
            <v>0</v>
          </cell>
          <cell r="R79">
            <v>0</v>
          </cell>
          <cell r="S79">
            <v>0.59567012753110626</v>
          </cell>
          <cell r="T79" t="str">
            <v>NEX</v>
          </cell>
          <cell r="U79">
            <v>0.4</v>
          </cell>
        </row>
        <row r="80">
          <cell r="F80" t="str">
            <v>2059 - MANUTENÇÃO E OPERAÇÃO DE EQUIPAMENTOS DE CONVIVÊNCIA E FORTALECIMENTO DE VÍNCULOS PARA CRIANÇAS E ADOLESCENTES</v>
          </cell>
          <cell r="G80" t="str">
            <v>93.10.08.243.3023.2.059.33503900.00</v>
          </cell>
          <cell r="H80" t="str">
            <v>EXECUTIVO</v>
          </cell>
          <cell r="I80" t="str">
            <v>FMAS</v>
          </cell>
          <cell r="J80">
            <v>202099676</v>
          </cell>
          <cell r="K80">
            <v>273987422.30000001</v>
          </cell>
          <cell r="L80">
            <v>262855397.01999998</v>
          </cell>
          <cell r="M80" t="str">
            <v>EX</v>
          </cell>
          <cell r="N80">
            <v>1</v>
          </cell>
          <cell r="O80">
            <v>202099676</v>
          </cell>
          <cell r="P80">
            <v>273987422.30000001</v>
          </cell>
          <cell r="Q80">
            <v>262855397.01999998</v>
          </cell>
          <cell r="R80">
            <v>1.3006225552781192</v>
          </cell>
          <cell r="S80">
            <v>1.3557044114212238</v>
          </cell>
          <cell r="T80" t="str">
            <v>NEX</v>
          </cell>
          <cell r="U80">
            <v>0.4</v>
          </cell>
        </row>
        <row r="81">
          <cell r="F81" t="str">
            <v>2059 - MANUTENÇÃO E OPERAÇÃO DE EQUIPAMENTOS DE CONVIVÊNCIA E FORTALECIMENTO DE VÍNCULOS PARA CRIANÇAS E ADOLESCENTES</v>
          </cell>
          <cell r="G81" t="str">
            <v>93.10.08.243.3023.2.059.33503900.02</v>
          </cell>
          <cell r="H81" t="str">
            <v>EXECUTIVO</v>
          </cell>
          <cell r="I81" t="str">
            <v>FMAS</v>
          </cell>
          <cell r="J81">
            <v>13464010</v>
          </cell>
          <cell r="K81">
            <v>22153151.220000003</v>
          </cell>
          <cell r="L81">
            <v>20917218.670000002</v>
          </cell>
          <cell r="M81" t="str">
            <v>EX</v>
          </cell>
          <cell r="N81">
            <v>1</v>
          </cell>
          <cell r="O81">
            <v>13464010</v>
          </cell>
          <cell r="P81">
            <v>22153151.220000003</v>
          </cell>
          <cell r="Q81">
            <v>20917218.670000002</v>
          </cell>
          <cell r="R81">
            <v>1.5535652951832331</v>
          </cell>
          <cell r="S81">
            <v>1.645360573855783</v>
          </cell>
          <cell r="T81" t="str">
            <v>NEX</v>
          </cell>
          <cell r="U81">
            <v>0.4</v>
          </cell>
        </row>
        <row r="82">
          <cell r="F82" t="str">
            <v>2059 - MANUTENÇÃO E OPERAÇÃO DE EQUIPAMENTOS DE CONVIVÊNCIA E FORTALECIMENTO DE VÍNCULOS PARA CRIANÇAS E ADOLESCENTES</v>
          </cell>
          <cell r="G82" t="str">
            <v>93.10.08.243.3023.2.059.33503900.03</v>
          </cell>
          <cell r="H82" t="str">
            <v>EXECUTIVO</v>
          </cell>
          <cell r="I82" t="str">
            <v>FMAS</v>
          </cell>
          <cell r="J82">
            <v>17671593</v>
          </cell>
          <cell r="K82">
            <v>16914136.729999997</v>
          </cell>
          <cell r="L82">
            <v>16419384.000000002</v>
          </cell>
          <cell r="M82" t="str">
            <v>EX</v>
          </cell>
          <cell r="N82">
            <v>1</v>
          </cell>
          <cell r="O82">
            <v>17671593</v>
          </cell>
          <cell r="P82">
            <v>16914136.729999997</v>
          </cell>
          <cell r="Q82">
            <v>16419384.000000002</v>
          </cell>
          <cell r="R82">
            <v>0.92914000452590784</v>
          </cell>
          <cell r="S82">
            <v>0.95713706908030283</v>
          </cell>
          <cell r="T82" t="str">
            <v>NEX</v>
          </cell>
          <cell r="U82">
            <v>0.4</v>
          </cell>
        </row>
        <row r="83">
          <cell r="F83" t="str">
            <v>2392 - MANUTENÇÃO E OPERAÇÃO DE SERVIÇO DE ACOLHIMENTO INSTITUCIONAL PARA CRIANÇAS E ADOLESCENTES (SAICA) - PROGRAMA DE METAS 14.O</v>
          </cell>
          <cell r="G83" t="str">
            <v>93.10.08.243.3023.2.392.33503900.00</v>
          </cell>
          <cell r="H83" t="str">
            <v>EXECUTIVO</v>
          </cell>
          <cell r="I83" t="str">
            <v>FMAS</v>
          </cell>
          <cell r="J83">
            <v>57869492</v>
          </cell>
          <cell r="K83">
            <v>14389918.749999998</v>
          </cell>
          <cell r="L83">
            <v>14279162.050000001</v>
          </cell>
          <cell r="M83" t="str">
            <v>EX</v>
          </cell>
          <cell r="N83">
            <v>1</v>
          </cell>
          <cell r="O83">
            <v>57869492</v>
          </cell>
          <cell r="P83">
            <v>14389918.749999998</v>
          </cell>
          <cell r="Q83">
            <v>14279162.050000001</v>
          </cell>
          <cell r="R83">
            <v>0.24674766541928519</v>
          </cell>
          <cell r="S83">
            <v>0.24866157024499191</v>
          </cell>
          <cell r="T83" t="str">
            <v>NEX</v>
          </cell>
          <cell r="U83">
            <v>0.4</v>
          </cell>
        </row>
        <row r="84">
          <cell r="F84" t="str">
            <v>2392 - MANUTENÇÃO E OPERAÇÃO DE SERVIÇO DE ACOLHIMENTO INSTITUCIONAL PARA CRIANÇAS E ADOLESCENTES (SAICA) - PROGRAMA DE METAS 14.O</v>
          </cell>
          <cell r="G84" t="str">
            <v>93.10.08.243.3023.2.392.33903600.00</v>
          </cell>
          <cell r="H84" t="str">
            <v>EXECUTIVO</v>
          </cell>
          <cell r="I84" t="str">
            <v>FMAS</v>
          </cell>
          <cell r="J84">
            <v>2160000</v>
          </cell>
          <cell r="K84">
            <v>0</v>
          </cell>
          <cell r="L84">
            <v>0</v>
          </cell>
          <cell r="M84" t="str">
            <v>EX</v>
          </cell>
          <cell r="N84">
            <v>1</v>
          </cell>
          <cell r="O84">
            <v>2160000</v>
          </cell>
          <cell r="P84">
            <v>0</v>
          </cell>
          <cell r="Q84">
            <v>0</v>
          </cell>
          <cell r="R84">
            <v>0</v>
          </cell>
          <cell r="S84">
            <v>0</v>
          </cell>
          <cell r="T84" t="str">
            <v>NEX</v>
          </cell>
          <cell r="U84">
            <v>0.4</v>
          </cell>
        </row>
        <row r="85">
          <cell r="F85" t="str">
            <v>2392 - MANUTENÇÃO E OPERAÇÃO DE SERVIÇO DE ACOLHIMENTO INSTITUCIONAL PARA CRIANÇAS E ADOLESCENTES (SAICA)</v>
          </cell>
          <cell r="G85" t="str">
            <v>93.10.08.243.3023.2.392.33903900.00</v>
          </cell>
          <cell r="H85" t="str">
            <v>EXECUTIVO</v>
          </cell>
          <cell r="I85" t="str">
            <v>FMAS</v>
          </cell>
          <cell r="J85">
            <v>2808000</v>
          </cell>
          <cell r="K85">
            <v>0</v>
          </cell>
          <cell r="L85">
            <v>0</v>
          </cell>
          <cell r="M85" t="str">
            <v>EX</v>
          </cell>
          <cell r="N85">
            <v>1</v>
          </cell>
          <cell r="O85">
            <v>2808000</v>
          </cell>
          <cell r="P85">
            <v>0</v>
          </cell>
          <cell r="Q85">
            <v>0</v>
          </cell>
          <cell r="R85">
            <v>0</v>
          </cell>
          <cell r="S85">
            <v>0</v>
          </cell>
          <cell r="T85" t="str">
            <v>NEX</v>
          </cell>
          <cell r="U85">
            <v>0.4</v>
          </cell>
        </row>
        <row r="86">
          <cell r="F86" t="str">
            <v>2803 - MANUTENÇÃO E OPERAÇÃO DOS CONSELHOS E ESPAÇOS PARTICIPATIVOS MUNICIPAIS - FUMCAD</v>
          </cell>
          <cell r="G86" t="str">
            <v>90.10.08.243.3012.2.803.33903000.00</v>
          </cell>
          <cell r="H86" t="str">
            <v>EXECUTIVO</v>
          </cell>
          <cell r="I86" t="str">
            <v>FUMCAD</v>
          </cell>
          <cell r="J86">
            <v>165000</v>
          </cell>
          <cell r="K86">
            <v>115437.4</v>
          </cell>
          <cell r="L86">
            <v>6540.4</v>
          </cell>
          <cell r="M86" t="str">
            <v>EX</v>
          </cell>
          <cell r="N86">
            <v>1</v>
          </cell>
          <cell r="O86">
            <v>165000</v>
          </cell>
          <cell r="P86">
            <v>115437.4</v>
          </cell>
          <cell r="Q86">
            <v>6540.4</v>
          </cell>
          <cell r="R86">
            <v>3.9638787878787878E-2</v>
          </cell>
          <cell r="S86">
            <v>0.69962060606060605</v>
          </cell>
          <cell r="T86" t="str">
            <v>NEX</v>
          </cell>
          <cell r="U86">
            <v>0.4</v>
          </cell>
        </row>
        <row r="87">
          <cell r="F87" t="str">
            <v>2803 - MANUTENÇÃO E OPERAÇÃO DOS CONSELHOS E ESPAÇOS PARTICIPATIVOS MUNICIPAIS - FUMCAD</v>
          </cell>
          <cell r="G87" t="str">
            <v>90.10.08.243.3012.2.803.33903300.00</v>
          </cell>
          <cell r="H87" t="str">
            <v>EXECUTIVO</v>
          </cell>
          <cell r="I87" t="str">
            <v>FUMCAD</v>
          </cell>
          <cell r="J87">
            <v>143780</v>
          </cell>
          <cell r="K87">
            <v>27000</v>
          </cell>
          <cell r="L87">
            <v>689.99</v>
          </cell>
          <cell r="M87" t="str">
            <v>EX</v>
          </cell>
          <cell r="N87">
            <v>1</v>
          </cell>
          <cell r="O87">
            <v>143780</v>
          </cell>
          <cell r="P87">
            <v>27000</v>
          </cell>
          <cell r="Q87">
            <v>689.99</v>
          </cell>
          <cell r="R87">
            <v>4.7989289191820838E-3</v>
          </cell>
          <cell r="S87">
            <v>0.18778689664765613</v>
          </cell>
          <cell r="T87" t="str">
            <v>NEX</v>
          </cell>
          <cell r="U87">
            <v>0.4</v>
          </cell>
        </row>
        <row r="88">
          <cell r="F88" t="str">
            <v>2803 - MANUTENÇÃO E OPERAÇÃO DOS CONSELHOS E ESPAÇOS PARTICIPATIVOS MUNICIPAIS - FUMCAD</v>
          </cell>
          <cell r="G88" t="str">
            <v>90.10.08.243.3012.2.803.33903500.00</v>
          </cell>
          <cell r="H88" t="str">
            <v>EXECUTIVO</v>
          </cell>
          <cell r="I88" t="str">
            <v>FUMCAD</v>
          </cell>
          <cell r="J88">
            <v>38000</v>
          </cell>
          <cell r="K88">
            <v>0</v>
          </cell>
          <cell r="L88">
            <v>0</v>
          </cell>
          <cell r="M88" t="str">
            <v>EX</v>
          </cell>
          <cell r="N88">
            <v>1</v>
          </cell>
          <cell r="O88">
            <v>38000</v>
          </cell>
          <cell r="P88">
            <v>0</v>
          </cell>
          <cell r="Q88">
            <v>0</v>
          </cell>
          <cell r="R88">
            <v>0</v>
          </cell>
          <cell r="S88">
            <v>0</v>
          </cell>
          <cell r="T88" t="str">
            <v>NEX</v>
          </cell>
          <cell r="U88">
            <v>0.4</v>
          </cell>
        </row>
        <row r="89">
          <cell r="F89" t="str">
            <v>2803 - MANUTENÇÃO E OPERAÇÃO DOS CONSELHOS E ESPAÇOS PARTICIPATIVOS MUNICIPAIS - FUMCAD</v>
          </cell>
          <cell r="G89" t="str">
            <v>90.10.08.243.3012.2.803.33903600.00</v>
          </cell>
          <cell r="H89" t="str">
            <v>EXECUTIVO</v>
          </cell>
          <cell r="I89" t="str">
            <v>FUMCAD</v>
          </cell>
          <cell r="J89">
            <v>48000</v>
          </cell>
          <cell r="K89">
            <v>0</v>
          </cell>
          <cell r="L89">
            <v>0</v>
          </cell>
          <cell r="M89" t="str">
            <v>EX</v>
          </cell>
          <cell r="N89">
            <v>1</v>
          </cell>
          <cell r="O89">
            <v>48000</v>
          </cell>
          <cell r="P89">
            <v>0</v>
          </cell>
          <cell r="Q89">
            <v>0</v>
          </cell>
          <cell r="R89">
            <v>0</v>
          </cell>
          <cell r="S89">
            <v>0</v>
          </cell>
          <cell r="T89" t="str">
            <v>NEX</v>
          </cell>
          <cell r="U89">
            <v>0.4</v>
          </cell>
        </row>
        <row r="90">
          <cell r="F90" t="str">
            <v>2803 - MANUTENÇÃO E OPERAÇÃO DOS CONSELHOS E ESPAÇOS PARTICIPATIVOS MUNICIPAIS - FUMCAD</v>
          </cell>
          <cell r="G90" t="str">
            <v>90.10.08.243.3012.2.803.33903900.00</v>
          </cell>
          <cell r="H90" t="str">
            <v>EXECUTIVO</v>
          </cell>
          <cell r="I90" t="str">
            <v>FUMCAD</v>
          </cell>
          <cell r="J90">
            <v>219000</v>
          </cell>
          <cell r="K90">
            <v>6194.33</v>
          </cell>
          <cell r="L90">
            <v>2697.16</v>
          </cell>
          <cell r="M90" t="str">
            <v>EX</v>
          </cell>
          <cell r="N90">
            <v>1</v>
          </cell>
          <cell r="O90">
            <v>219000</v>
          </cell>
          <cell r="P90">
            <v>6194.33</v>
          </cell>
          <cell r="Q90">
            <v>2697.16</v>
          </cell>
          <cell r="R90">
            <v>1.231579908675799E-2</v>
          </cell>
          <cell r="S90">
            <v>2.8284611872146117E-2</v>
          </cell>
          <cell r="T90" t="str">
            <v>NEX</v>
          </cell>
          <cell r="U90">
            <v>0.4</v>
          </cell>
        </row>
        <row r="91">
          <cell r="F91" t="str">
            <v>2803 - MANUTENÇÃO E OPERAÇÃO DOS CONSELHOS E ESPAÇOS PARTICIPATIVOS MUNICIPAIS - FUMCAD</v>
          </cell>
          <cell r="G91" t="str">
            <v>90.10.08.243.3012.2.803.44905200.00</v>
          </cell>
          <cell r="H91" t="str">
            <v>EXECUTIVO</v>
          </cell>
          <cell r="I91" t="str">
            <v>FUMCAD</v>
          </cell>
          <cell r="J91">
            <v>42000</v>
          </cell>
          <cell r="K91">
            <v>0</v>
          </cell>
          <cell r="L91">
            <v>0</v>
          </cell>
          <cell r="M91" t="str">
            <v>EX</v>
          </cell>
          <cell r="N91">
            <v>1</v>
          </cell>
          <cell r="O91">
            <v>42000</v>
          </cell>
          <cell r="P91">
            <v>0</v>
          </cell>
          <cell r="Q91">
            <v>0</v>
          </cell>
          <cell r="R91">
            <v>0</v>
          </cell>
          <cell r="S91">
            <v>0</v>
          </cell>
          <cell r="T91" t="str">
            <v>NEX</v>
          </cell>
          <cell r="U91">
            <v>0.4</v>
          </cell>
        </row>
        <row r="92">
          <cell r="F92" t="str">
            <v>4309 - MANUTENÇÃO E OPERAÇÃO DE EQUIPAMENTOS DE PROTEÇÃO SOCIAL BÁSICA ÀS FAMÍLIAS - PROGRAMA DE METAS 14.K</v>
          </cell>
          <cell r="G92" t="str">
            <v>93.10.08.243.3023.4.309.33901400.02</v>
          </cell>
          <cell r="H92" t="str">
            <v>EXECUTIVO</v>
          </cell>
          <cell r="I92" t="str">
            <v>FMAS</v>
          </cell>
          <cell r="J92">
            <v>15000</v>
          </cell>
          <cell r="K92">
            <v>0</v>
          </cell>
          <cell r="L92">
            <v>0</v>
          </cell>
          <cell r="M92" t="str">
            <v>NEX</v>
          </cell>
          <cell r="N92">
            <v>0.23</v>
          </cell>
          <cell r="O92">
            <v>3450</v>
          </cell>
          <cell r="P92">
            <v>0</v>
          </cell>
          <cell r="Q92">
            <v>0</v>
          </cell>
          <cell r="R92">
            <v>0</v>
          </cell>
          <cell r="S92">
            <v>0</v>
          </cell>
          <cell r="T92" t="str">
            <v>NEX</v>
          </cell>
          <cell r="U92">
            <v>0.09</v>
          </cell>
        </row>
        <row r="93">
          <cell r="F93" t="str">
            <v>4309 - MANUTENÇÃO E OPERAÇÃO DE EQUIPAMENTOS DE PROTEÇÃO SOCIAL BÁSICA ÀS FAMÍLIAS - PROGRAMA DE METAS 14.K</v>
          </cell>
          <cell r="G93" t="str">
            <v>93.10.08.243.3023.4.309.33903000.02</v>
          </cell>
          <cell r="H93" t="str">
            <v>EXECUTIVO</v>
          </cell>
          <cell r="I93" t="str">
            <v>FMAS</v>
          </cell>
          <cell r="J93">
            <v>15000</v>
          </cell>
          <cell r="K93">
            <v>0</v>
          </cell>
          <cell r="L93">
            <v>0</v>
          </cell>
          <cell r="M93" t="str">
            <v>NEX</v>
          </cell>
          <cell r="N93">
            <v>0.23</v>
          </cell>
          <cell r="O93">
            <v>3450</v>
          </cell>
          <cell r="P93">
            <v>0</v>
          </cell>
          <cell r="Q93">
            <v>0</v>
          </cell>
          <cell r="R93">
            <v>0</v>
          </cell>
          <cell r="S93">
            <v>0</v>
          </cell>
          <cell r="T93" t="str">
            <v>NEX</v>
          </cell>
          <cell r="U93">
            <v>0.09</v>
          </cell>
        </row>
        <row r="94">
          <cell r="F94" t="str">
            <v>4309 - MANUTENÇÃO E OPERAÇÃO DE EQUIPAMENTOS DE PROTEÇÃO SOCIAL BÁSICA ÀS FAMÍLIAS - PROGRAMA DE METAS 14.K</v>
          </cell>
          <cell r="G94" t="str">
            <v>93.10.08.243.3023.4.309.33903900.02</v>
          </cell>
          <cell r="H94" t="str">
            <v>EXECUTIVO</v>
          </cell>
          <cell r="I94" t="str">
            <v>FMAS</v>
          </cell>
          <cell r="J94">
            <v>20000</v>
          </cell>
          <cell r="K94">
            <v>0</v>
          </cell>
          <cell r="L94">
            <v>0</v>
          </cell>
          <cell r="M94" t="str">
            <v>NEX</v>
          </cell>
          <cell r="N94">
            <v>0.23</v>
          </cell>
          <cell r="O94">
            <v>4600</v>
          </cell>
          <cell r="P94">
            <v>0</v>
          </cell>
          <cell r="Q94">
            <v>0</v>
          </cell>
          <cell r="R94">
            <v>0</v>
          </cell>
          <cell r="S94">
            <v>0</v>
          </cell>
          <cell r="T94" t="str">
            <v>NEX</v>
          </cell>
          <cell r="U94">
            <v>0.09</v>
          </cell>
        </row>
        <row r="95">
          <cell r="F95" t="str">
            <v>5401 - CONSTRUÇÃO E IMPLANTAÇÃO DE SERVIÇO DE ACOLHIMENTO INSTITUCIONAL PARA CRIANÇAS E ADOLESCENTES (SAICA) - PROGRAMA DE METAS 14.O</v>
          </cell>
          <cell r="G95" t="str">
            <v>93.10.08.243.3023.5.401.44503900.00</v>
          </cell>
          <cell r="H95" t="str">
            <v>EXECUTIVO</v>
          </cell>
          <cell r="I95" t="str">
            <v>FMAS</v>
          </cell>
          <cell r="J95">
            <v>1661229</v>
          </cell>
          <cell r="K95">
            <v>1472546.28</v>
          </cell>
          <cell r="L95">
            <v>1217482.72</v>
          </cell>
          <cell r="M95" t="str">
            <v>EX</v>
          </cell>
          <cell r="N95">
            <v>1</v>
          </cell>
          <cell r="O95">
            <v>1661229</v>
          </cell>
          <cell r="P95">
            <v>1472546.28</v>
          </cell>
          <cell r="Q95">
            <v>1217482.72</v>
          </cell>
          <cell r="R95">
            <v>0.73288072866534348</v>
          </cell>
          <cell r="S95">
            <v>0.88641980124353714</v>
          </cell>
          <cell r="T95" t="str">
            <v>NEX</v>
          </cell>
          <cell r="U95">
            <v>0.4</v>
          </cell>
        </row>
        <row r="96">
          <cell r="F96" t="str">
            <v>5401 - CONSTRUÇÃO E IMPLANTAÇÃO DE SERVIÇO DE ACOLHIMENTO INSTITUCIONAL PARA CRIANÇAS E ADOLESCENTES (SAICA) - PROGRAMA DE METAS 14.O</v>
          </cell>
          <cell r="G96" t="str">
            <v>93.10.08.243.3023.5.401.44503900.02</v>
          </cell>
          <cell r="H96" t="str">
            <v>EXECUTIVO</v>
          </cell>
          <cell r="I96" t="str">
            <v>FMAS</v>
          </cell>
          <cell r="J96">
            <v>0</v>
          </cell>
          <cell r="K96">
            <v>0</v>
          </cell>
          <cell r="L96">
            <v>0</v>
          </cell>
          <cell r="M96" t="str">
            <v>EX</v>
          </cell>
          <cell r="N96">
            <v>1</v>
          </cell>
          <cell r="O96">
            <v>0</v>
          </cell>
          <cell r="P96">
            <v>0</v>
          </cell>
          <cell r="Q96">
            <v>0</v>
          </cell>
          <cell r="R96" t="e">
            <v>#DIV/0!</v>
          </cell>
          <cell r="S96" t="e">
            <v>#DIV/0!</v>
          </cell>
          <cell r="T96" t="str">
            <v>NEX</v>
          </cell>
          <cell r="U96">
            <v>0.4</v>
          </cell>
        </row>
        <row r="97">
          <cell r="F97" t="str">
            <v>5401 - CONSTRUÇÃO E IMPLANTAÇÃO DE SERVIÇO DE ACOLHIMENTO INSTITUCIONAL PARA CRIANÇAS E ADOLESCENTES (SAICA) - PROGRAMA DE METAS 14.O</v>
          </cell>
          <cell r="G97" t="str">
            <v>93.10.08.243.3023.5.401.44905200.00</v>
          </cell>
          <cell r="H97" t="str">
            <v>EXECUTIVO</v>
          </cell>
          <cell r="I97" t="str">
            <v>FMAS</v>
          </cell>
          <cell r="J97">
            <v>810000</v>
          </cell>
          <cell r="K97">
            <v>90295</v>
          </cell>
          <cell r="L97">
            <v>68445</v>
          </cell>
          <cell r="M97" t="str">
            <v>EX</v>
          </cell>
          <cell r="N97">
            <v>1</v>
          </cell>
          <cell r="O97">
            <v>810000</v>
          </cell>
          <cell r="P97">
            <v>90295</v>
          </cell>
          <cell r="Q97">
            <v>68445</v>
          </cell>
          <cell r="R97">
            <v>8.4500000000000006E-2</v>
          </cell>
          <cell r="S97">
            <v>0.11147530864197532</v>
          </cell>
          <cell r="T97" t="str">
            <v>NEX</v>
          </cell>
          <cell r="U97">
            <v>0.4</v>
          </cell>
        </row>
        <row r="98">
          <cell r="F98" t="str">
            <v>6160 - AÇÕES PERMANENTES DE PROMOÇÃO DOS DIREITOS DA CRIANÇA E DO ADOLESCENTE</v>
          </cell>
          <cell r="G98" t="str">
            <v>90.10.08.243.3013.6.160.33503900.05</v>
          </cell>
          <cell r="H98" t="str">
            <v>EXECUTIVO</v>
          </cell>
          <cell r="I98" t="str">
            <v>FUMCAD</v>
          </cell>
          <cell r="J98">
            <v>60562080</v>
          </cell>
          <cell r="K98">
            <v>39199760.869999997</v>
          </cell>
          <cell r="L98">
            <v>32183032.399999995</v>
          </cell>
          <cell r="M98" t="str">
            <v>EX</v>
          </cell>
          <cell r="N98">
            <v>1</v>
          </cell>
          <cell r="O98">
            <v>60562080</v>
          </cell>
          <cell r="P98">
            <v>39199760.869999997</v>
          </cell>
          <cell r="Q98">
            <v>32183032.399999995</v>
          </cell>
          <cell r="R98">
            <v>0.53140566506302289</v>
          </cell>
          <cell r="S98">
            <v>0.6472657621732939</v>
          </cell>
          <cell r="T98" t="str">
            <v>NEX</v>
          </cell>
          <cell r="U98">
            <v>0.4</v>
          </cell>
        </row>
        <row r="99">
          <cell r="F99" t="str">
            <v>6160 - AÇÕES PERMANENTES DE PROMOÇÃO DOS DIREITOS DA CRIANÇA E DO ADOLESCENTE</v>
          </cell>
          <cell r="G99" t="str">
            <v>90.10.08.243.3013.6.160.33509200.05</v>
          </cell>
          <cell r="H99" t="str">
            <v>EXECUTIVO</v>
          </cell>
          <cell r="I99" t="str">
            <v>FUMCAD</v>
          </cell>
          <cell r="J99">
            <v>0</v>
          </cell>
          <cell r="K99">
            <v>160065.34</v>
          </cell>
          <cell r="L99">
            <v>160065.34</v>
          </cell>
          <cell r="M99" t="str">
            <v>EX</v>
          </cell>
          <cell r="N99">
            <v>1</v>
          </cell>
          <cell r="O99">
            <v>0</v>
          </cell>
          <cell r="P99">
            <v>160065.34</v>
          </cell>
          <cell r="Q99">
            <v>160065.34</v>
          </cell>
          <cell r="R99" t="e">
            <v>#DIV/0!</v>
          </cell>
          <cell r="S99" t="e">
            <v>#DIV/0!</v>
          </cell>
          <cell r="T99" t="str">
            <v>NEX</v>
          </cell>
          <cell r="U99">
            <v>0.4</v>
          </cell>
        </row>
        <row r="100">
          <cell r="F100" t="str">
            <v>6160 - AÇÕES PERMANENTES DE PROMOÇÃO DOS DIREITOS DA CRIANÇA E DO ADOLESCENTE</v>
          </cell>
          <cell r="G100" t="str">
            <v>90.10.08.243.3013.6.160.33903900.05</v>
          </cell>
          <cell r="H100" t="str">
            <v>EXECUTIVO</v>
          </cell>
          <cell r="I100" t="str">
            <v>FUMCAD</v>
          </cell>
          <cell r="J100">
            <v>0</v>
          </cell>
          <cell r="K100">
            <v>0</v>
          </cell>
          <cell r="L100">
            <v>0</v>
          </cell>
          <cell r="M100" t="str">
            <v>EX</v>
          </cell>
          <cell r="N100">
            <v>1</v>
          </cell>
          <cell r="O100">
            <v>0</v>
          </cell>
          <cell r="P100">
            <v>0</v>
          </cell>
          <cell r="Q100">
            <v>0</v>
          </cell>
          <cell r="R100" t="e">
            <v>#DIV/0!</v>
          </cell>
          <cell r="S100" t="e">
            <v>#DIV/0!</v>
          </cell>
          <cell r="T100" t="str">
            <v>NEX</v>
          </cell>
          <cell r="U100">
            <v>0.4</v>
          </cell>
        </row>
        <row r="101">
          <cell r="F101" t="str">
            <v>6160 - AÇÕES PERMANENTES DE PROMOÇÃO DOS DIREITOS DA CRIANÇA E DO ADOLESCENTE</v>
          </cell>
          <cell r="G101" t="str">
            <v>90.10.08.243.3013.6.160.33913900.08</v>
          </cell>
          <cell r="H101" t="str">
            <v>EXECUTIVO</v>
          </cell>
          <cell r="I101" t="str">
            <v>FUMCAD</v>
          </cell>
          <cell r="J101">
            <v>4337525</v>
          </cell>
          <cell r="K101">
            <v>0</v>
          </cell>
          <cell r="L101">
            <v>0</v>
          </cell>
          <cell r="M101" t="str">
            <v>EX</v>
          </cell>
          <cell r="N101">
            <v>1</v>
          </cell>
          <cell r="O101">
            <v>4337525</v>
          </cell>
          <cell r="P101">
            <v>0</v>
          </cell>
          <cell r="Q101">
            <v>0</v>
          </cell>
          <cell r="R101">
            <v>0</v>
          </cell>
          <cell r="S101">
            <v>0</v>
          </cell>
          <cell r="T101" t="str">
            <v>NEX</v>
          </cell>
          <cell r="U101">
            <v>0.4</v>
          </cell>
        </row>
        <row r="102">
          <cell r="F102" t="str">
            <v>6168 - MANUTENÇÃO E OPERAÇÃO DE EQUIPAMENTOS PARA AÇÕES DE ORIENTAÇÃO AO MUNDO DO TRABALHO PARA ADOLESCENTES, JOVENS E ADULTOS</v>
          </cell>
          <cell r="G102" t="str">
            <v>93.10.08.243.3023.6.168.33503900.00</v>
          </cell>
          <cell r="H102" t="str">
            <v>EXECUTIVO</v>
          </cell>
          <cell r="I102" t="str">
            <v>FMAS</v>
          </cell>
          <cell r="J102">
            <v>63906720</v>
          </cell>
          <cell r="K102">
            <v>65482318.669999987</v>
          </cell>
          <cell r="L102">
            <v>61196987.379999995</v>
          </cell>
          <cell r="M102" t="str">
            <v>NEX</v>
          </cell>
          <cell r="N102">
            <v>0.5</v>
          </cell>
          <cell r="O102">
            <v>31953360</v>
          </cell>
          <cell r="P102">
            <v>32741159.334999993</v>
          </cell>
          <cell r="Q102">
            <v>30598493.689999998</v>
          </cell>
          <cell r="R102">
            <v>0.95759862781253668</v>
          </cell>
          <cell r="S102">
            <v>1.0246546633906417</v>
          </cell>
          <cell r="T102" t="str">
            <v>NINC</v>
          </cell>
          <cell r="U102">
            <v>0</v>
          </cell>
        </row>
        <row r="103">
          <cell r="F103" t="str">
            <v>6168 - MANUTENÇÃO E OPERAÇÃO DE EQUIPAMENTOS PARA AÇÕES DE ORIENTAÇÃO AO MUNDO DO TRABALHO PARA ADOLESCENTES, JOVENS E ADULTOS</v>
          </cell>
          <cell r="G103" t="str">
            <v>93.10.08.243.3023.6.168.33503900.02</v>
          </cell>
          <cell r="H103" t="str">
            <v>EXECUTIVO</v>
          </cell>
          <cell r="I103" t="str">
            <v>FMAS</v>
          </cell>
          <cell r="J103">
            <v>3039587</v>
          </cell>
          <cell r="K103">
            <v>4085619.8199999994</v>
          </cell>
          <cell r="L103">
            <v>3568299.8699999996</v>
          </cell>
          <cell r="M103" t="str">
            <v>NEX</v>
          </cell>
          <cell r="N103">
            <v>0.5</v>
          </cell>
          <cell r="O103">
            <v>1519793.5</v>
          </cell>
          <cell r="P103">
            <v>2042809.9099999997</v>
          </cell>
          <cell r="Q103">
            <v>1784149.9349999998</v>
          </cell>
          <cell r="R103">
            <v>1.1739423382189751</v>
          </cell>
          <cell r="S103">
            <v>1.3441364961753026</v>
          </cell>
          <cell r="T103" t="str">
            <v>NINC</v>
          </cell>
          <cell r="U103">
            <v>0</v>
          </cell>
        </row>
        <row r="104">
          <cell r="F104" t="str">
            <v>6168 - MANUTENÇÃO E OPERAÇÃO DE EQUIPAMENTOS PARA AÇÕES DE ORIENTAÇÃO AO MUNDO DO TRABALHO PARA ADOLESCENTES, JOVENS E ADULTOS</v>
          </cell>
          <cell r="G104" t="str">
            <v>93.10.08.243.3023.6.168.33503900.03</v>
          </cell>
          <cell r="H104" t="str">
            <v>EXECUTIVO</v>
          </cell>
          <cell r="I104" t="str">
            <v>FMAS</v>
          </cell>
          <cell r="J104">
            <v>3989476</v>
          </cell>
          <cell r="K104">
            <v>2492772.66</v>
          </cell>
          <cell r="L104">
            <v>2396434.9499999997</v>
          </cell>
          <cell r="M104" t="str">
            <v>NEX</v>
          </cell>
          <cell r="N104">
            <v>0.5</v>
          </cell>
          <cell r="O104">
            <v>1994738</v>
          </cell>
          <cell r="P104">
            <v>1246386.33</v>
          </cell>
          <cell r="Q104">
            <v>1198217.4749999999</v>
          </cell>
          <cell r="R104">
            <v>0.6006891506553742</v>
          </cell>
          <cell r="S104">
            <v>0.62483711144019916</v>
          </cell>
          <cell r="T104" t="str">
            <v>NINC</v>
          </cell>
          <cell r="U104">
            <v>0</v>
          </cell>
        </row>
        <row r="105">
          <cell r="F105" t="str">
            <v>6168 - MANUTENÇÃO E OPERAÇÃO DE EQUIPAMENTOS PARA AÇÕES DE ORIENTAÇÃO AO MUNDO DO TRABALHO PARA ADOLESCENTES, JOVENS E ADULTOS</v>
          </cell>
          <cell r="G105" t="str">
            <v>93.10.08.243.3023.6.168.33903900.02</v>
          </cell>
          <cell r="H105" t="str">
            <v>EXECUTIVO</v>
          </cell>
          <cell r="I105" t="str">
            <v>FMAS</v>
          </cell>
          <cell r="J105">
            <v>360000</v>
          </cell>
          <cell r="K105">
            <v>0</v>
          </cell>
          <cell r="L105">
            <v>0</v>
          </cell>
          <cell r="M105" t="str">
            <v>NEX</v>
          </cell>
          <cell r="N105">
            <v>0.5</v>
          </cell>
          <cell r="O105">
            <v>180000</v>
          </cell>
          <cell r="P105">
            <v>0</v>
          </cell>
          <cell r="Q105">
            <v>0</v>
          </cell>
          <cell r="R105">
            <v>0</v>
          </cell>
          <cell r="S105">
            <v>0</v>
          </cell>
          <cell r="T105" t="str">
            <v>NINC</v>
          </cell>
          <cell r="U105">
            <v>0</v>
          </cell>
        </row>
        <row r="106">
          <cell r="F106" t="str">
            <v>6168 - MANUTENÇÃO E OPERAÇÃO DE EQUIPAMENTOS PARA AÇÕES DE ORIENTAÇÃO AO MUNDO DO TRABALHO PARA ADOLESCENTES, JOVENS E ADULTOS</v>
          </cell>
          <cell r="G106" t="str">
            <v>93.10.08.243.3023.6.168.33904800.02</v>
          </cell>
          <cell r="H106" t="str">
            <v>EXECUTIVO</v>
          </cell>
          <cell r="I106" t="str">
            <v>FMAS</v>
          </cell>
          <cell r="J106">
            <v>5809578</v>
          </cell>
          <cell r="K106">
            <v>4782401.5999999996</v>
          </cell>
          <cell r="L106">
            <v>4321556.5999999996</v>
          </cell>
          <cell r="M106" t="str">
            <v>NEX</v>
          </cell>
          <cell r="N106">
            <v>0.5</v>
          </cell>
          <cell r="O106">
            <v>2904789</v>
          </cell>
          <cell r="P106">
            <v>2391200.7999999998</v>
          </cell>
          <cell r="Q106">
            <v>2160778.2999999998</v>
          </cell>
          <cell r="R106">
            <v>0.74386755802228655</v>
          </cell>
          <cell r="S106">
            <v>0.82319259677725298</v>
          </cell>
          <cell r="T106" t="str">
            <v>NINC</v>
          </cell>
          <cell r="U106">
            <v>0</v>
          </cell>
        </row>
        <row r="107">
          <cell r="F107" t="str">
            <v>6169 - MANUTENÇÃO E OPERAÇÃO DE EQUIPAMENTOS PARA CRIANÇAS E ADOLESCENTES VÍTIMAS</v>
          </cell>
          <cell r="G107" t="str">
            <v>93.10.08.243.3013.6.169.33503900.00</v>
          </cell>
          <cell r="H107" t="str">
            <v>EXECUTIVO</v>
          </cell>
          <cell r="I107" t="str">
            <v>FMAS</v>
          </cell>
          <cell r="J107">
            <v>6267399</v>
          </cell>
          <cell r="K107">
            <v>6923842.6899999995</v>
          </cell>
          <cell r="L107">
            <v>6813542.25</v>
          </cell>
          <cell r="M107" t="str">
            <v>EX</v>
          </cell>
          <cell r="N107">
            <v>1</v>
          </cell>
          <cell r="O107">
            <v>6267399</v>
          </cell>
          <cell r="P107">
            <v>6923842.6899999995</v>
          </cell>
          <cell r="Q107">
            <v>6813542.25</v>
          </cell>
          <cell r="R107">
            <v>1.08714033524912</v>
          </cell>
          <cell r="S107">
            <v>1.1047394126335341</v>
          </cell>
          <cell r="T107" t="str">
            <v>NEX</v>
          </cell>
          <cell r="U107">
            <v>0.4</v>
          </cell>
        </row>
        <row r="108">
          <cell r="F108" t="str">
            <v>6169 - MANUTENÇÃO E OPERAÇÃO DE EQUIPAMENTOS PARA CRIANÇAS E ADOLESCENTES VÍTIMAS</v>
          </cell>
          <cell r="G108" t="str">
            <v>93.10.08.243.3013.6.169.33503900.02</v>
          </cell>
          <cell r="H108" t="str">
            <v>EXECUTIVO</v>
          </cell>
          <cell r="I108" t="str">
            <v>FMAS</v>
          </cell>
          <cell r="J108">
            <v>7000000</v>
          </cell>
          <cell r="K108">
            <v>7021583.7300000014</v>
          </cell>
          <cell r="L108">
            <v>6890553.5999999996</v>
          </cell>
          <cell r="M108" t="str">
            <v>EX</v>
          </cell>
          <cell r="N108">
            <v>1</v>
          </cell>
          <cell r="O108">
            <v>7000000</v>
          </cell>
          <cell r="P108">
            <v>7021583.7300000014</v>
          </cell>
          <cell r="Q108">
            <v>6890553.5999999996</v>
          </cell>
          <cell r="R108">
            <v>0.98436479999999993</v>
          </cell>
          <cell r="S108">
            <v>1.0030833900000002</v>
          </cell>
          <cell r="T108" t="str">
            <v>NEX</v>
          </cell>
          <cell r="U108">
            <v>0.4</v>
          </cell>
        </row>
        <row r="109">
          <cell r="F109" t="str">
            <v>6221 - MANUTENÇÃO E OPERAÇÃO DE EQUIPAMENTOS DE PROTEÇÃO SOCIAL ESPECIAL A CRIANÇAS, ADOLESCENTES E JOVENS EM RISCO SOCIAL</v>
          </cell>
          <cell r="G109" t="str">
            <v>93.10.08.243.3023.6.221.33503900.00</v>
          </cell>
          <cell r="H109" t="str">
            <v>EXECUTIVO</v>
          </cell>
          <cell r="I109" t="str">
            <v>FMAS</v>
          </cell>
          <cell r="J109">
            <v>132808141</v>
          </cell>
          <cell r="K109">
            <v>129379863.62000002</v>
          </cell>
          <cell r="L109">
            <v>126832647.63999999</v>
          </cell>
          <cell r="M109" t="str">
            <v>EX</v>
          </cell>
          <cell r="N109">
            <v>1</v>
          </cell>
          <cell r="O109">
            <v>132808141</v>
          </cell>
          <cell r="P109">
            <v>129379863.62000002</v>
          </cell>
          <cell r="Q109">
            <v>126832647.63999999</v>
          </cell>
          <cell r="R109">
            <v>0.95500657327926897</v>
          </cell>
          <cell r="S109">
            <v>0.97418624073655258</v>
          </cell>
          <cell r="T109" t="str">
            <v>NEX</v>
          </cell>
          <cell r="U109">
            <v>0.4</v>
          </cell>
        </row>
        <row r="110">
          <cell r="F110" t="str">
            <v>6221 - MANUTENÇÃO E OPERAÇÃO DE EQUIPAMENTOS DE PROTEÇÃO SOCIAL ESPECIAL A CRIANÇAS, ADOLESCENTES E JOVENS EM RISCO SOCIAL</v>
          </cell>
          <cell r="G110" t="str">
            <v>93.10.08.243.3023.6.221.33503900.02</v>
          </cell>
          <cell r="H110" t="str">
            <v>EXECUTIVO</v>
          </cell>
          <cell r="I110" t="str">
            <v>FMAS</v>
          </cell>
          <cell r="J110">
            <v>2000000</v>
          </cell>
          <cell r="K110">
            <v>1854442.33</v>
          </cell>
          <cell r="L110">
            <v>1854442.33</v>
          </cell>
          <cell r="M110" t="str">
            <v>EX</v>
          </cell>
          <cell r="N110">
            <v>1</v>
          </cell>
          <cell r="O110">
            <v>2000000</v>
          </cell>
          <cell r="P110">
            <v>1854442.33</v>
          </cell>
          <cell r="Q110">
            <v>1854442.33</v>
          </cell>
          <cell r="R110">
            <v>0.92722116500000007</v>
          </cell>
          <cell r="S110">
            <v>0.92722116500000007</v>
          </cell>
          <cell r="T110" t="str">
            <v>NEX</v>
          </cell>
          <cell r="U110">
            <v>0.4</v>
          </cell>
        </row>
        <row r="111">
          <cell r="F111" t="str">
            <v>6221 - MANUTENÇÃO E OPERAÇÃO DE EQUIPAMENTOS DE PROTEÇÃO SOCIAL ESPECIAL A CRIANÇAS, ADOLESCENTES E JOVENS EM RISCO SOCIAL</v>
          </cell>
          <cell r="G111" t="str">
            <v>93.10.08.243.3023.6.221.33509200.00</v>
          </cell>
          <cell r="H111" t="str">
            <v>EXECUTIVO</v>
          </cell>
          <cell r="I111" t="str">
            <v>FMAS</v>
          </cell>
          <cell r="J111">
            <v>0</v>
          </cell>
          <cell r="K111">
            <v>2502.52</v>
          </cell>
          <cell r="L111">
            <v>2502.52</v>
          </cell>
          <cell r="M111" t="str">
            <v>EX</v>
          </cell>
          <cell r="N111">
            <v>1</v>
          </cell>
          <cell r="O111">
            <v>0</v>
          </cell>
          <cell r="P111">
            <v>2502.52</v>
          </cell>
          <cell r="Q111">
            <v>2502.52</v>
          </cell>
          <cell r="R111" t="e">
            <v>#DIV/0!</v>
          </cell>
          <cell r="S111" t="e">
            <v>#DIV/0!</v>
          </cell>
          <cell r="T111" t="str">
            <v>NEX</v>
          </cell>
          <cell r="U111">
            <v>0.4</v>
          </cell>
        </row>
        <row r="112">
          <cell r="F112" t="str">
            <v>6226 - MANUTENÇÃO E OPERAÇÃO DE EQUIPAMENTOS DE PROTEÇÃO SOCIAL ESPECIAL A ADOLESCENTES EM MEDIDA SÓCIO-EDUCATIVAS</v>
          </cell>
          <cell r="G112" t="str">
            <v>93.10.08.243.3013.6.226.33503900.00</v>
          </cell>
          <cell r="H112" t="str">
            <v>EXECUTIVO</v>
          </cell>
          <cell r="I112" t="str">
            <v>FMAS</v>
          </cell>
          <cell r="J112">
            <v>28894011</v>
          </cell>
          <cell r="K112">
            <v>29041516.009999998</v>
          </cell>
          <cell r="L112">
            <v>27995303.84</v>
          </cell>
          <cell r="M112" t="str">
            <v>EX</v>
          </cell>
          <cell r="N112">
            <v>1</v>
          </cell>
          <cell r="O112">
            <v>28894011</v>
          </cell>
          <cell r="P112">
            <v>29041516.009999998</v>
          </cell>
          <cell r="Q112">
            <v>27995303.84</v>
          </cell>
          <cell r="R112">
            <v>0.96889642078422411</v>
          </cell>
          <cell r="S112">
            <v>1.0051050375110606</v>
          </cell>
          <cell r="T112" t="str">
            <v>NINC</v>
          </cell>
          <cell r="U112">
            <v>0</v>
          </cell>
        </row>
        <row r="113">
          <cell r="F113" t="str">
            <v>6226 - MANUTENÇÃO E OPERAÇÃO DE EQUIPAMENTOS DE PROTEÇÃO SOCIAL ESPECIAL A ADOLESCENTES EM MEDIDA SÓCIO-EDUCATIVAS</v>
          </cell>
          <cell r="G113" t="str">
            <v>93.10.08.243.3013.6.226.33503900.02</v>
          </cell>
          <cell r="H113" t="str">
            <v>EXECUTIVO</v>
          </cell>
          <cell r="I113" t="str">
            <v>FMAS</v>
          </cell>
          <cell r="J113">
            <v>0</v>
          </cell>
          <cell r="K113">
            <v>0</v>
          </cell>
          <cell r="L113">
            <v>0</v>
          </cell>
          <cell r="M113" t="str">
            <v>EX</v>
          </cell>
          <cell r="N113">
            <v>1</v>
          </cell>
          <cell r="O113">
            <v>0</v>
          </cell>
          <cell r="P113">
            <v>0</v>
          </cell>
          <cell r="Q113">
            <v>0</v>
          </cell>
          <cell r="R113" t="e">
            <v>#DIV/0!</v>
          </cell>
          <cell r="S113" t="e">
            <v>#DIV/0!</v>
          </cell>
          <cell r="T113" t="str">
            <v>NINC</v>
          </cell>
          <cell r="U113">
            <v>0</v>
          </cell>
        </row>
        <row r="114">
          <cell r="F114" t="str">
            <v>6226 - MANUTENÇÃO E OPERAÇÃO DE EQUIPAMENTOS DE PROTEÇÃO SOCIAL ESPECIAL A ADOLESCENTES EM MEDIDA SÓCIO-EDUCATIVAS</v>
          </cell>
          <cell r="G114" t="str">
            <v>93.10.08.243.3013.6.226.33503900.03</v>
          </cell>
          <cell r="H114" t="str">
            <v>EXECUTIVO</v>
          </cell>
          <cell r="I114" t="str">
            <v>FMAS</v>
          </cell>
          <cell r="J114">
            <v>4431146</v>
          </cell>
          <cell r="K114">
            <v>4229568.1399999997</v>
          </cell>
          <cell r="L114">
            <v>4147066.1200000006</v>
          </cell>
          <cell r="M114" t="str">
            <v>EX</v>
          </cell>
          <cell r="N114">
            <v>1</v>
          </cell>
          <cell r="O114">
            <v>4431146</v>
          </cell>
          <cell r="P114">
            <v>4229568.1399999997</v>
          </cell>
          <cell r="Q114">
            <v>4147066.1200000006</v>
          </cell>
          <cell r="R114">
            <v>0.93589020086451691</v>
          </cell>
          <cell r="S114">
            <v>0.95450886520101108</v>
          </cell>
          <cell r="T114" t="str">
            <v>NINC</v>
          </cell>
          <cell r="U114">
            <v>0</v>
          </cell>
        </row>
        <row r="115">
          <cell r="F115" t="str">
            <v>6226 - MANUTENÇÃO E OPERAÇÃO DE EQUIPAMENTOS DE PROTEÇÃO SOCIAL ESPECIAL A ADOLESCENTES EM MEDIDA SÓCIO-EDUCATIVAS</v>
          </cell>
          <cell r="G115" t="str">
            <v>93.10.08.243.3013.6.226.33509200.00</v>
          </cell>
          <cell r="H115" t="str">
            <v>EXECUTIVO</v>
          </cell>
          <cell r="I115" t="str">
            <v>FMAS</v>
          </cell>
          <cell r="J115">
            <v>0</v>
          </cell>
          <cell r="K115">
            <v>33647.14</v>
          </cell>
          <cell r="L115">
            <v>33647.14</v>
          </cell>
          <cell r="M115" t="str">
            <v>EX</v>
          </cell>
          <cell r="N115">
            <v>1</v>
          </cell>
          <cell r="O115">
            <v>0</v>
          </cell>
          <cell r="P115">
            <v>33647.14</v>
          </cell>
          <cell r="Q115">
            <v>33647.14</v>
          </cell>
          <cell r="R115" t="e">
            <v>#DIV/0!</v>
          </cell>
          <cell r="S115" t="e">
            <v>#DIV/0!</v>
          </cell>
          <cell r="T115" t="str">
            <v>NINC</v>
          </cell>
          <cell r="U115">
            <v>0</v>
          </cell>
        </row>
        <row r="116">
          <cell r="F116" t="str">
            <v>6244 - AÇÕES DE COMBATE E ERRADICAÇÃO DO TRABALHO INFANTIL</v>
          </cell>
          <cell r="G116" t="str">
            <v>93.10.08.243.3023.6.244.33903000.02</v>
          </cell>
          <cell r="H116" t="str">
            <v>EXECUTIVO</v>
          </cell>
          <cell r="I116" t="str">
            <v>FMAS</v>
          </cell>
          <cell r="J116">
            <v>1000</v>
          </cell>
          <cell r="K116">
            <v>0</v>
          </cell>
          <cell r="L116">
            <v>0</v>
          </cell>
          <cell r="M116" t="str">
            <v>EX</v>
          </cell>
          <cell r="N116">
            <v>1</v>
          </cell>
          <cell r="O116">
            <v>1000</v>
          </cell>
          <cell r="P116">
            <v>0</v>
          </cell>
          <cell r="Q116">
            <v>0</v>
          </cell>
          <cell r="R116">
            <v>0</v>
          </cell>
          <cell r="S116">
            <v>0</v>
          </cell>
          <cell r="T116" t="str">
            <v>NEX</v>
          </cell>
          <cell r="U116">
            <v>0.4</v>
          </cell>
        </row>
        <row r="117">
          <cell r="F117" t="str">
            <v>6244 - AÇÕES DE COMBATE E ERRADICAÇÃO DO TRABALHO INFANTIL</v>
          </cell>
          <cell r="G117" t="str">
            <v>93.10.08.243.3023.6.244.33903200.02</v>
          </cell>
          <cell r="H117" t="str">
            <v>EXECUTIVO</v>
          </cell>
          <cell r="I117" t="str">
            <v>FMAS</v>
          </cell>
          <cell r="J117">
            <v>1000</v>
          </cell>
          <cell r="K117">
            <v>0</v>
          </cell>
          <cell r="L117">
            <v>0</v>
          </cell>
          <cell r="M117" t="str">
            <v>EX</v>
          </cell>
          <cell r="N117">
            <v>1</v>
          </cell>
          <cell r="O117">
            <v>1000</v>
          </cell>
          <cell r="P117">
            <v>0</v>
          </cell>
          <cell r="Q117">
            <v>0</v>
          </cell>
          <cell r="R117">
            <v>0</v>
          </cell>
          <cell r="S117">
            <v>0</v>
          </cell>
          <cell r="T117" t="str">
            <v>NEX</v>
          </cell>
          <cell r="U117">
            <v>0.4</v>
          </cell>
        </row>
        <row r="118">
          <cell r="F118" t="str">
            <v>6244 - AÇÕES DE COMBATE E ERRADICAÇÃO DO TRABALHO INFANTIL</v>
          </cell>
          <cell r="G118" t="str">
            <v>93.10.08.243.3023.6.244.33903500.02</v>
          </cell>
          <cell r="H118" t="str">
            <v>EXECUTIVO</v>
          </cell>
          <cell r="I118" t="str">
            <v>FMAS</v>
          </cell>
          <cell r="J118">
            <v>1000</v>
          </cell>
          <cell r="K118">
            <v>0</v>
          </cell>
          <cell r="L118">
            <v>0</v>
          </cell>
          <cell r="M118" t="str">
            <v>EX</v>
          </cell>
          <cell r="N118">
            <v>1</v>
          </cell>
          <cell r="O118">
            <v>1000</v>
          </cell>
          <cell r="P118">
            <v>0</v>
          </cell>
          <cell r="Q118">
            <v>0</v>
          </cell>
          <cell r="R118">
            <v>0</v>
          </cell>
          <cell r="S118">
            <v>0</v>
          </cell>
          <cell r="T118" t="str">
            <v>NEX</v>
          </cell>
          <cell r="U118">
            <v>0.4</v>
          </cell>
        </row>
        <row r="119">
          <cell r="F119" t="str">
            <v>6244 - AÇÕES DE COMBATE E ERRADICAÇÃO DO TRABALHO INFANTIL</v>
          </cell>
          <cell r="G119" t="str">
            <v>93.10.08.243.3023.6.244.33903900.00</v>
          </cell>
          <cell r="H119" t="str">
            <v>EXECUTIVO</v>
          </cell>
          <cell r="I119" t="str">
            <v>FMAS</v>
          </cell>
          <cell r="J119">
            <v>1000</v>
          </cell>
          <cell r="K119">
            <v>0</v>
          </cell>
          <cell r="L119">
            <v>0</v>
          </cell>
          <cell r="M119" t="str">
            <v>EX</v>
          </cell>
          <cell r="N119">
            <v>1</v>
          </cell>
          <cell r="O119">
            <v>1000</v>
          </cell>
          <cell r="P119">
            <v>0</v>
          </cell>
          <cell r="Q119">
            <v>0</v>
          </cell>
          <cell r="R119">
            <v>0</v>
          </cell>
          <cell r="S119">
            <v>0</v>
          </cell>
          <cell r="T119" t="str">
            <v>NEX</v>
          </cell>
          <cell r="U119">
            <v>0.4</v>
          </cell>
        </row>
        <row r="120">
          <cell r="F120" t="str">
            <v>6244 - AÇÕES DE COMBATE E ERRADICAÇÃO DO TRABALHO INFANTIL</v>
          </cell>
          <cell r="G120" t="str">
            <v>93.10.08.243.3023.6.244.33903900.02</v>
          </cell>
          <cell r="H120" t="str">
            <v>EXECUTIVO</v>
          </cell>
          <cell r="I120" t="str">
            <v>FMAS</v>
          </cell>
          <cell r="J120">
            <v>80860</v>
          </cell>
          <cell r="K120">
            <v>25300</v>
          </cell>
          <cell r="L120">
            <v>25300</v>
          </cell>
          <cell r="M120" t="str">
            <v>EX</v>
          </cell>
          <cell r="N120">
            <v>1</v>
          </cell>
          <cell r="O120">
            <v>80860</v>
          </cell>
          <cell r="P120">
            <v>25300</v>
          </cell>
          <cell r="Q120">
            <v>25300</v>
          </cell>
          <cell r="R120">
            <v>0.31288647044274054</v>
          </cell>
          <cell r="S120">
            <v>0.31288647044274054</v>
          </cell>
          <cell r="T120" t="str">
            <v>NEX</v>
          </cell>
          <cell r="U120">
            <v>0.4</v>
          </cell>
        </row>
        <row r="121">
          <cell r="F121" t="str">
            <v>8418 - POLÍTICAS, PROGRAMAS E AÇÕES PARA CRIANÇA E ADOLESCENTE</v>
          </cell>
          <cell r="G121" t="str">
            <v>34.10.08.243.3013.8.418.33503900.00</v>
          </cell>
          <cell r="H121" t="str">
            <v>EXECUTIVO</v>
          </cell>
          <cell r="I121" t="str">
            <v>SMDHC</v>
          </cell>
          <cell r="J121">
            <v>1167461</v>
          </cell>
          <cell r="K121">
            <v>1891790.96</v>
          </cell>
          <cell r="L121">
            <v>1741790.96</v>
          </cell>
          <cell r="M121" t="str">
            <v>EX</v>
          </cell>
          <cell r="N121">
            <v>1</v>
          </cell>
          <cell r="O121">
            <v>1167461</v>
          </cell>
          <cell r="P121">
            <v>1891790.96</v>
          </cell>
          <cell r="Q121">
            <v>1741790.96</v>
          </cell>
          <cell r="R121">
            <v>1.4919478766314249</v>
          </cell>
          <cell r="S121">
            <v>1.6204318259881914</v>
          </cell>
          <cell r="T121" t="str">
            <v>NEX</v>
          </cell>
          <cell r="U121">
            <v>0.4</v>
          </cell>
        </row>
        <row r="122">
          <cell r="F122" t="str">
            <v>8418 - POLÍTICAS, PROGRAMAS E AÇÕES PARA CRIANÇA E ADOLESCENTE</v>
          </cell>
          <cell r="G122" t="str">
            <v>34.10.08.243.3013.8.418.33903000.00</v>
          </cell>
          <cell r="H122" t="str">
            <v>EXECUTIVO</v>
          </cell>
          <cell r="I122" t="str">
            <v>SMDHC</v>
          </cell>
          <cell r="J122">
            <v>25000</v>
          </cell>
          <cell r="K122">
            <v>1853.25</v>
          </cell>
          <cell r="L122">
            <v>1853.25</v>
          </cell>
          <cell r="M122" t="str">
            <v>EX</v>
          </cell>
          <cell r="N122">
            <v>1</v>
          </cell>
          <cell r="O122">
            <v>25000</v>
          </cell>
          <cell r="P122">
            <v>1853.25</v>
          </cell>
          <cell r="Q122">
            <v>1853.25</v>
          </cell>
          <cell r="R122">
            <v>7.4130000000000001E-2</v>
          </cell>
          <cell r="S122">
            <v>7.4130000000000001E-2</v>
          </cell>
          <cell r="T122" t="str">
            <v>NEX</v>
          </cell>
          <cell r="U122">
            <v>0.4</v>
          </cell>
        </row>
        <row r="123">
          <cell r="F123" t="str">
            <v>8418 - POLÍTICAS, PROGRAMAS E AÇÕES PARA CRIANÇA E ADOLESCENTE</v>
          </cell>
          <cell r="G123" t="str">
            <v>34.10.08.243.3013.8.418.33903900.00</v>
          </cell>
          <cell r="H123" t="str">
            <v>EXECUTIVO</v>
          </cell>
          <cell r="I123" t="str">
            <v>SMDHC</v>
          </cell>
          <cell r="J123">
            <v>10000</v>
          </cell>
          <cell r="K123">
            <v>0</v>
          </cell>
          <cell r="L123">
            <v>0</v>
          </cell>
          <cell r="M123" t="str">
            <v>EX</v>
          </cell>
          <cell r="N123">
            <v>1</v>
          </cell>
          <cell r="O123">
            <v>10000</v>
          </cell>
          <cell r="P123">
            <v>0</v>
          </cell>
          <cell r="Q123">
            <v>0</v>
          </cell>
          <cell r="R123">
            <v>0</v>
          </cell>
          <cell r="S123">
            <v>0</v>
          </cell>
          <cell r="T123" t="str">
            <v>NEX</v>
          </cell>
          <cell r="U123">
            <v>0.4</v>
          </cell>
        </row>
        <row r="124">
          <cell r="F124" t="str">
            <v>8418 - POLÍTICAS, PROGRAMAS E AÇÕES PARA CRIANÇA E ADOLESCENTE</v>
          </cell>
          <cell r="G124" t="str">
            <v>34.10.08.243.3013.8.418.44505200.00</v>
          </cell>
          <cell r="H124" t="str">
            <v>EXECUTIVO</v>
          </cell>
          <cell r="I124" t="str">
            <v>SMDHC</v>
          </cell>
          <cell r="J124">
            <v>10000</v>
          </cell>
          <cell r="K124">
            <v>0</v>
          </cell>
          <cell r="L124">
            <v>0</v>
          </cell>
          <cell r="M124" t="str">
            <v>EX</v>
          </cell>
          <cell r="N124">
            <v>1</v>
          </cell>
          <cell r="O124">
            <v>10000</v>
          </cell>
          <cell r="P124">
            <v>0</v>
          </cell>
          <cell r="Q124">
            <v>0</v>
          </cell>
          <cell r="R124">
            <v>0</v>
          </cell>
          <cell r="S124">
            <v>0</v>
          </cell>
          <cell r="T124" t="str">
            <v>NEX</v>
          </cell>
          <cell r="U124">
            <v>0.4</v>
          </cell>
        </row>
        <row r="125">
          <cell r="F125" t="str">
            <v>1298 - AMPLIAÇÃO E MANUTENÇÃO DE CTA NO BAIRRO DO BRÁS</v>
          </cell>
          <cell r="G125" t="str">
            <v>93.10.08.244.3023.1.298.44905100.00</v>
          </cell>
          <cell r="H125" t="str">
            <v>EXECUTIVO</v>
          </cell>
          <cell r="I125" t="str">
            <v>FMAS</v>
          </cell>
          <cell r="J125">
            <v>250000</v>
          </cell>
          <cell r="K125">
            <v>0</v>
          </cell>
          <cell r="L125">
            <v>0</v>
          </cell>
          <cell r="M125" t="str">
            <v>NINC</v>
          </cell>
          <cell r="N125">
            <v>0</v>
          </cell>
          <cell r="O125">
            <v>0</v>
          </cell>
          <cell r="P125">
            <v>0</v>
          </cell>
          <cell r="Q125">
            <v>0</v>
          </cell>
          <cell r="R125" t="e">
            <v>#DIV/0!</v>
          </cell>
          <cell r="S125" t="e">
            <v>#DIV/0!</v>
          </cell>
          <cell r="T125" t="str">
            <v>NINC</v>
          </cell>
          <cell r="U125">
            <v>0</v>
          </cell>
        </row>
        <row r="126">
          <cell r="F126" t="str">
            <v>2018 - REPÚBLICA PARA ADULTOS</v>
          </cell>
          <cell r="G126" t="str">
            <v>93.10.08.244.3023.2.018.33503900.00</v>
          </cell>
          <cell r="H126" t="str">
            <v>EXECUTIVO</v>
          </cell>
          <cell r="I126" t="str">
            <v>FMAS</v>
          </cell>
          <cell r="J126">
            <v>828604</v>
          </cell>
          <cell r="K126">
            <v>1037986.63</v>
          </cell>
          <cell r="L126">
            <v>961353.99</v>
          </cell>
          <cell r="M126" t="str">
            <v>NINC</v>
          </cell>
          <cell r="N126">
            <v>0</v>
          </cell>
          <cell r="O126">
            <v>0</v>
          </cell>
          <cell r="P126">
            <v>0</v>
          </cell>
          <cell r="Q126">
            <v>0</v>
          </cell>
          <cell r="R126" t="e">
            <v>#DIV/0!</v>
          </cell>
          <cell r="S126" t="e">
            <v>#DIV/0!</v>
          </cell>
          <cell r="T126" t="str">
            <v>NINC</v>
          </cell>
          <cell r="U126">
            <v>0</v>
          </cell>
        </row>
        <row r="127">
          <cell r="F127" t="str">
            <v>2019 - SERVIÇO ESPECIALIZADO DE ABORDAGEM SOCIAL - SEAS</v>
          </cell>
          <cell r="G127" t="str">
            <v>93.10.08.244.3023.2.019.33503900.00</v>
          </cell>
          <cell r="H127" t="str">
            <v>EXECUTIVO</v>
          </cell>
          <cell r="I127" t="str">
            <v>FMAS</v>
          </cell>
          <cell r="J127">
            <v>15033725</v>
          </cell>
          <cell r="K127">
            <v>21718896.010000002</v>
          </cell>
          <cell r="L127">
            <v>21463361.279999997</v>
          </cell>
          <cell r="M127" t="str">
            <v>NEX</v>
          </cell>
          <cell r="N127">
            <v>0.23</v>
          </cell>
          <cell r="O127">
            <v>3457756.75</v>
          </cell>
          <cell r="P127">
            <v>4995346.0823000008</v>
          </cell>
          <cell r="Q127">
            <v>4936573.0943999998</v>
          </cell>
          <cell r="R127">
            <v>1.4276808495565803</v>
          </cell>
          <cell r="S127">
            <v>1.4446782823285649</v>
          </cell>
          <cell r="T127" t="str">
            <v>NEX</v>
          </cell>
          <cell r="U127">
            <v>0.09</v>
          </cell>
        </row>
        <row r="128">
          <cell r="F128" t="str">
            <v>2019 - SERVIÇO ESPECIALIZADO DE ABORDAGEM SOCIAL - SEAS</v>
          </cell>
          <cell r="G128" t="str">
            <v>93.10.08.244.3023.2.019.33503900.02</v>
          </cell>
          <cell r="H128" t="str">
            <v>EXECUTIVO</v>
          </cell>
          <cell r="I128" t="str">
            <v>FMAS</v>
          </cell>
          <cell r="J128">
            <v>1528000</v>
          </cell>
          <cell r="K128">
            <v>5560120.6399999997</v>
          </cell>
          <cell r="L128">
            <v>5323968.3900000006</v>
          </cell>
          <cell r="M128" t="str">
            <v>NEX</v>
          </cell>
          <cell r="N128">
            <v>0.23</v>
          </cell>
          <cell r="O128">
            <v>351440</v>
          </cell>
          <cell r="P128">
            <v>1278827.7471999999</v>
          </cell>
          <cell r="Q128">
            <v>1224512.7297000003</v>
          </cell>
          <cell r="R128">
            <v>3.4842725065445035</v>
          </cell>
          <cell r="S128">
            <v>3.6388224083769631</v>
          </cell>
          <cell r="T128" t="str">
            <v>NEX</v>
          </cell>
          <cell r="U128">
            <v>0.09</v>
          </cell>
        </row>
        <row r="129">
          <cell r="F129" t="str">
            <v>2019 - SERVIÇO ESPECIALIZADO DE ABORDAGEM SOCIAL - SEAS</v>
          </cell>
          <cell r="G129" t="str">
            <v>93.10.08.244.3023.2.019.33503900.03</v>
          </cell>
          <cell r="H129" t="str">
            <v>EXECUTIVO</v>
          </cell>
          <cell r="I129" t="str">
            <v>FMAS</v>
          </cell>
          <cell r="J129">
            <v>4762159</v>
          </cell>
          <cell r="K129">
            <v>8290900.7300000014</v>
          </cell>
          <cell r="L129">
            <v>7275722.5499999998</v>
          </cell>
          <cell r="M129" t="str">
            <v>NEX</v>
          </cell>
          <cell r="N129">
            <v>0.23</v>
          </cell>
          <cell r="O129">
            <v>1095296.57</v>
          </cell>
          <cell r="P129">
            <v>1906907.1679000005</v>
          </cell>
          <cell r="Q129">
            <v>1673416.1865000001</v>
          </cell>
          <cell r="R129">
            <v>1.527820165181381</v>
          </cell>
          <cell r="S129">
            <v>1.7409962015128015</v>
          </cell>
          <cell r="T129" t="str">
            <v>NEX</v>
          </cell>
          <cell r="U129">
            <v>0.09</v>
          </cell>
        </row>
        <row r="130">
          <cell r="F130" t="str">
            <v>2020 - SERVIÇOS DE APOIO, CONVÍVIO E INSERÇÃO PRODUTIVA</v>
          </cell>
          <cell r="G130" t="str">
            <v>93.10.08.244.3023.2.020.33503900.00</v>
          </cell>
          <cell r="H130" t="str">
            <v>EXECUTIVO</v>
          </cell>
          <cell r="I130" t="str">
            <v>FMAS</v>
          </cell>
          <cell r="J130">
            <v>17027396</v>
          </cell>
          <cell r="K130">
            <v>20371140.939999994</v>
          </cell>
          <cell r="L130">
            <v>19847442.649999999</v>
          </cell>
          <cell r="M130" t="str">
            <v>NINC</v>
          </cell>
          <cell r="N130">
            <v>0</v>
          </cell>
          <cell r="O130">
            <v>0</v>
          </cell>
          <cell r="P130">
            <v>0</v>
          </cell>
          <cell r="Q130">
            <v>0</v>
          </cell>
          <cell r="R130" t="e">
            <v>#DIV/0!</v>
          </cell>
          <cell r="S130" t="e">
            <v>#DIV/0!</v>
          </cell>
          <cell r="T130" t="str">
            <v>NINC</v>
          </cell>
          <cell r="U130">
            <v>0</v>
          </cell>
        </row>
        <row r="131">
          <cell r="F131" t="str">
            <v>2020 - SERVIÇOS DE APOIO, CONVÍVIO E INSERÇÃO PRODUTIVA</v>
          </cell>
          <cell r="G131" t="str">
            <v>93.10.08.244.3023.2.020.33503900.02</v>
          </cell>
          <cell r="H131" t="str">
            <v>EXECUTIVO</v>
          </cell>
          <cell r="I131" t="str">
            <v>FMAS</v>
          </cell>
          <cell r="J131">
            <v>1000</v>
          </cell>
          <cell r="K131">
            <v>3426228.41</v>
          </cell>
          <cell r="L131">
            <v>2978066.23</v>
          </cell>
          <cell r="M131" t="str">
            <v>NINC</v>
          </cell>
          <cell r="N131">
            <v>0</v>
          </cell>
          <cell r="O131">
            <v>0</v>
          </cell>
          <cell r="P131">
            <v>0</v>
          </cell>
          <cell r="Q131">
            <v>0</v>
          </cell>
          <cell r="R131" t="e">
            <v>#DIV/0!</v>
          </cell>
          <cell r="S131" t="e">
            <v>#DIV/0!</v>
          </cell>
          <cell r="T131" t="str">
            <v>NINC</v>
          </cell>
          <cell r="U131">
            <v>0</v>
          </cell>
        </row>
        <row r="132">
          <cell r="F132" t="str">
            <v>2020 - SERVIÇOS DE APOIO, CONVÍVIO E INSERÇÃO PRODUTIVA</v>
          </cell>
          <cell r="G132" t="str">
            <v>93.10.08.244.3023.2.020.33509200.00</v>
          </cell>
          <cell r="H132" t="str">
            <v>EXECUTIVO</v>
          </cell>
          <cell r="I132" t="str">
            <v>FMAS</v>
          </cell>
          <cell r="J132">
            <v>0</v>
          </cell>
          <cell r="K132">
            <v>74515.600000000006</v>
          </cell>
          <cell r="L132">
            <v>74515.600000000006</v>
          </cell>
          <cell r="M132" t="str">
            <v>NINC</v>
          </cell>
          <cell r="N132">
            <v>0</v>
          </cell>
          <cell r="O132">
            <v>0</v>
          </cell>
          <cell r="P132">
            <v>0</v>
          </cell>
          <cell r="Q132">
            <v>0</v>
          </cell>
          <cell r="R132" t="e">
            <v>#DIV/0!</v>
          </cell>
          <cell r="S132" t="e">
            <v>#DIV/0!</v>
          </cell>
          <cell r="T132" t="str">
            <v>NINC</v>
          </cell>
          <cell r="U132">
            <v>0</v>
          </cell>
        </row>
        <row r="133">
          <cell r="F133" t="str">
            <v>2021 - CENTRO DE ACOLHIDA</v>
          </cell>
          <cell r="G133" t="str">
            <v>93.10.08.244.3023.2.021.33503900.00</v>
          </cell>
          <cell r="H133" t="str">
            <v>EXECUTIVO</v>
          </cell>
          <cell r="I133" t="str">
            <v>FMAS</v>
          </cell>
          <cell r="J133">
            <v>72854009</v>
          </cell>
          <cell r="K133">
            <v>94958783.920000002</v>
          </cell>
          <cell r="L133">
            <v>94161895.730000019</v>
          </cell>
          <cell r="M133" t="str">
            <v>NINC</v>
          </cell>
          <cell r="N133">
            <v>0</v>
          </cell>
          <cell r="O133">
            <v>0</v>
          </cell>
          <cell r="P133">
            <v>0</v>
          </cell>
          <cell r="Q133">
            <v>0</v>
          </cell>
          <cell r="R133" t="e">
            <v>#DIV/0!</v>
          </cell>
          <cell r="S133" t="e">
            <v>#DIV/0!</v>
          </cell>
          <cell r="T133" t="str">
            <v>NINC</v>
          </cell>
          <cell r="U133">
            <v>0</v>
          </cell>
        </row>
        <row r="134">
          <cell r="F134" t="str">
            <v>2021 - CENTRO DE ACOLHIDA</v>
          </cell>
          <cell r="G134" t="str">
            <v>93.10.08.244.3023.2.021.33503900.02</v>
          </cell>
          <cell r="H134" t="str">
            <v>EXECUTIVO</v>
          </cell>
          <cell r="I134" t="str">
            <v>FMAS</v>
          </cell>
          <cell r="J134">
            <v>11040000</v>
          </cell>
          <cell r="K134">
            <v>21397296.679999996</v>
          </cell>
          <cell r="L134">
            <v>21096081.120000001</v>
          </cell>
          <cell r="M134" t="str">
            <v>NINC</v>
          </cell>
          <cell r="N134">
            <v>0</v>
          </cell>
          <cell r="O134">
            <v>0</v>
          </cell>
          <cell r="P134">
            <v>0</v>
          </cell>
          <cell r="Q134">
            <v>0</v>
          </cell>
          <cell r="R134" t="e">
            <v>#DIV/0!</v>
          </cell>
          <cell r="S134" t="e">
            <v>#DIV/0!</v>
          </cell>
          <cell r="T134" t="str">
            <v>NINC</v>
          </cell>
          <cell r="U134">
            <v>0</v>
          </cell>
        </row>
        <row r="135">
          <cell r="F135" t="str">
            <v>2021 - CENTRO DE ACOLHIDA</v>
          </cell>
          <cell r="G135" t="str">
            <v>93.10.08.244.3023.2.021.33503900.03</v>
          </cell>
          <cell r="H135" t="str">
            <v>EXECUTIVO</v>
          </cell>
          <cell r="I135" t="str">
            <v>FMAS</v>
          </cell>
          <cell r="J135">
            <v>21644813</v>
          </cell>
          <cell r="K135">
            <v>28943197.739999998</v>
          </cell>
          <cell r="L135">
            <v>28903303.809999999</v>
          </cell>
          <cell r="M135" t="str">
            <v>NINC</v>
          </cell>
          <cell r="N135">
            <v>0</v>
          </cell>
          <cell r="O135">
            <v>0</v>
          </cell>
          <cell r="P135">
            <v>0</v>
          </cell>
          <cell r="Q135">
            <v>0</v>
          </cell>
          <cell r="R135" t="e">
            <v>#DIV/0!</v>
          </cell>
          <cell r="S135" t="e">
            <v>#DIV/0!</v>
          </cell>
          <cell r="T135" t="str">
            <v>NINC</v>
          </cell>
          <cell r="U135">
            <v>0</v>
          </cell>
        </row>
        <row r="136">
          <cell r="F136" t="str">
            <v>2021 - CENTRO DE ACOLHIDA</v>
          </cell>
          <cell r="G136" t="str">
            <v>93.10.08.244.3023.2.021.33509200.00</v>
          </cell>
          <cell r="H136" t="str">
            <v>EXECUTIVO</v>
          </cell>
          <cell r="I136" t="str">
            <v>FMAS</v>
          </cell>
          <cell r="J136">
            <v>0</v>
          </cell>
          <cell r="K136">
            <v>414391.94</v>
          </cell>
          <cell r="L136">
            <v>414391.94</v>
          </cell>
          <cell r="M136" t="str">
            <v>NINC</v>
          </cell>
          <cell r="N136">
            <v>0</v>
          </cell>
          <cell r="O136">
            <v>0</v>
          </cell>
          <cell r="P136">
            <v>0</v>
          </cell>
          <cell r="Q136">
            <v>0</v>
          </cell>
          <cell r="R136" t="e">
            <v>#DIV/0!</v>
          </cell>
          <cell r="S136" t="e">
            <v>#DIV/0!</v>
          </cell>
          <cell r="T136" t="str">
            <v>NINC</v>
          </cell>
          <cell r="U136">
            <v>0</v>
          </cell>
        </row>
        <row r="137">
          <cell r="F137" t="str">
            <v>2022 - CENTRO DE ACOLHIDA ESPECIAL</v>
          </cell>
          <cell r="G137" t="str">
            <v>93.10.08.244.3023.2.022.33503900.00</v>
          </cell>
          <cell r="H137" t="str">
            <v>EXECUTIVO</v>
          </cell>
          <cell r="I137" t="str">
            <v>FMAS</v>
          </cell>
          <cell r="J137">
            <v>41089644</v>
          </cell>
          <cell r="K137">
            <v>37945838.519999996</v>
          </cell>
          <cell r="L137">
            <v>37587730.219999991</v>
          </cell>
          <cell r="M137" t="str">
            <v>NEX</v>
          </cell>
          <cell r="N137">
            <v>0.23</v>
          </cell>
          <cell r="O137">
            <v>9450618.120000001</v>
          </cell>
          <cell r="P137">
            <v>8727542.8596000001</v>
          </cell>
          <cell r="Q137">
            <v>8645177.9505999982</v>
          </cell>
          <cell r="R137">
            <v>0.91477381064678942</v>
          </cell>
          <cell r="S137">
            <v>0.92348910396984696</v>
          </cell>
          <cell r="T137" t="str">
            <v>NEX</v>
          </cell>
          <cell r="U137">
            <v>0.09</v>
          </cell>
        </row>
        <row r="138">
          <cell r="F138" t="str">
            <v>2022 - CENTRO DE ACOLHIDA ESPECIAL</v>
          </cell>
          <cell r="G138" t="str">
            <v>93.10.08.244.3023.2.022.33503900.02</v>
          </cell>
          <cell r="H138" t="str">
            <v>EXECUTIVO</v>
          </cell>
          <cell r="I138" t="str">
            <v>FMAS</v>
          </cell>
          <cell r="J138">
            <v>1000</v>
          </cell>
          <cell r="K138">
            <v>1426667.31</v>
          </cell>
          <cell r="L138">
            <v>1424145.74</v>
          </cell>
          <cell r="M138" t="str">
            <v>NEX</v>
          </cell>
          <cell r="N138">
            <v>0.23</v>
          </cell>
          <cell r="O138">
            <v>230</v>
          </cell>
          <cell r="P138">
            <v>328133.48130000004</v>
          </cell>
          <cell r="Q138">
            <v>327553.52020000003</v>
          </cell>
          <cell r="R138">
            <v>1424.1457400000002</v>
          </cell>
          <cell r="S138">
            <v>1426.6673100000003</v>
          </cell>
          <cell r="T138" t="str">
            <v>NEX</v>
          </cell>
          <cell r="U138">
            <v>0.09</v>
          </cell>
        </row>
        <row r="139">
          <cell r="F139" t="str">
            <v>2022 - CENTRO DE ACOLHIDA ESPECIAL</v>
          </cell>
          <cell r="G139" t="str">
            <v>93.10.08.244.3023.2.022.33503900.03</v>
          </cell>
          <cell r="H139" t="str">
            <v>EXECUTIVO</v>
          </cell>
          <cell r="I139" t="str">
            <v>FMAS</v>
          </cell>
          <cell r="J139">
            <v>0</v>
          </cell>
          <cell r="K139">
            <v>1473399.44</v>
          </cell>
          <cell r="L139">
            <v>1473399.44</v>
          </cell>
          <cell r="M139" t="str">
            <v>NEX</v>
          </cell>
          <cell r="N139">
            <v>0.23</v>
          </cell>
          <cell r="O139">
            <v>0</v>
          </cell>
          <cell r="P139">
            <v>338881.87119999999</v>
          </cell>
          <cell r="Q139">
            <v>338881.87119999999</v>
          </cell>
          <cell r="R139" t="e">
            <v>#DIV/0!</v>
          </cell>
          <cell r="S139" t="e">
            <v>#DIV/0!</v>
          </cell>
          <cell r="T139" t="str">
            <v>NEX</v>
          </cell>
          <cell r="U139">
            <v>0.09</v>
          </cell>
        </row>
        <row r="140">
          <cell r="F140" t="str">
            <v>2023 - OPERAÇÃO DE SERVIÇOS DE ACOLHIMENTO FAMILIAR - PROGRAMA DE METAS 14.J</v>
          </cell>
          <cell r="G140" t="str">
            <v>93.10.08.244.3023.2.023.33503900.00</v>
          </cell>
          <cell r="H140" t="str">
            <v>EXECUTIVO</v>
          </cell>
          <cell r="I140" t="str">
            <v>FMAS</v>
          </cell>
          <cell r="J140">
            <v>4474161</v>
          </cell>
          <cell r="K140">
            <v>2719314.5500000003</v>
          </cell>
          <cell r="L140">
            <v>2279774.83</v>
          </cell>
          <cell r="M140" t="str">
            <v>EX</v>
          </cell>
          <cell r="N140">
            <v>1</v>
          </cell>
          <cell r="O140">
            <v>4474161</v>
          </cell>
          <cell r="P140">
            <v>2719314.5500000003</v>
          </cell>
          <cell r="Q140">
            <v>2279774.83</v>
          </cell>
          <cell r="R140">
            <v>0.50954242147298678</v>
          </cell>
          <cell r="S140">
            <v>0.60778200650356573</v>
          </cell>
          <cell r="T140" t="str">
            <v>EX</v>
          </cell>
          <cell r="U140">
            <v>1</v>
          </cell>
        </row>
        <row r="141">
          <cell r="F141" t="str">
            <v>2388 - AÇÕES DE ORIENTAÇÃO AO MUNDO DO TRABALHO PARA REDE SOCIOASSISTENCIAL - PROGRAMA DE METAS 13.B</v>
          </cell>
          <cell r="G141" t="str">
            <v>93.10.08.244.3023.2.388.33503900.00</v>
          </cell>
          <cell r="H141" t="str">
            <v>EXECUTIVO</v>
          </cell>
          <cell r="I141" t="str">
            <v>FMAS</v>
          </cell>
          <cell r="J141">
            <v>2152169</v>
          </cell>
          <cell r="K141">
            <v>0</v>
          </cell>
          <cell r="L141">
            <v>0</v>
          </cell>
          <cell r="M141" t="str">
            <v>NINC</v>
          </cell>
          <cell r="N141">
            <v>0</v>
          </cell>
          <cell r="O141">
            <v>0</v>
          </cell>
          <cell r="P141">
            <v>0</v>
          </cell>
          <cell r="Q141">
            <v>0</v>
          </cell>
          <cell r="R141" t="e">
            <v>#DIV/0!</v>
          </cell>
          <cell r="S141" t="e">
            <v>#DIV/0!</v>
          </cell>
          <cell r="T141" t="str">
            <v>NINC</v>
          </cell>
          <cell r="U141">
            <v>0</v>
          </cell>
        </row>
        <row r="142">
          <cell r="F142" t="str">
            <v>2388 - AÇÕES DE ORIENTAÇÃO AO MUNDO DO TRABALHO PARA REDE SOCIOASSISTENCIAL - PROGRAMA DE METAS 13.B</v>
          </cell>
          <cell r="G142" t="str">
            <v>93.10.08.244.3023.2.388.33503900.02</v>
          </cell>
          <cell r="H142" t="str">
            <v>EXECUTIVO</v>
          </cell>
          <cell r="I142" t="str">
            <v>FMAS</v>
          </cell>
          <cell r="J142">
            <v>0</v>
          </cell>
          <cell r="K142">
            <v>0</v>
          </cell>
          <cell r="L142">
            <v>0</v>
          </cell>
          <cell r="M142" t="str">
            <v>NINC</v>
          </cell>
          <cell r="N142">
            <v>0</v>
          </cell>
          <cell r="O142">
            <v>0</v>
          </cell>
          <cell r="P142">
            <v>0</v>
          </cell>
          <cell r="Q142">
            <v>0</v>
          </cell>
          <cell r="R142" t="e">
            <v>#DIV/0!</v>
          </cell>
          <cell r="S142" t="e">
            <v>#DIV/0!</v>
          </cell>
          <cell r="T142" t="str">
            <v>NINC</v>
          </cell>
          <cell r="U142">
            <v>0</v>
          </cell>
        </row>
        <row r="143">
          <cell r="F143" t="str">
            <v>2393 - MANUTENÇÃO E OPERAÇÃO DO SERVIÇO INTEGRADO DE ACOLHIDA TERAPÊUTICA - SIAT - PROGRAMA DE METAS 15.C</v>
          </cell>
          <cell r="G143" t="str">
            <v>93.10.08.244.3023.2.393.33903900.00</v>
          </cell>
          <cell r="H143" t="str">
            <v>EXECUTIVO</v>
          </cell>
          <cell r="I143" t="str">
            <v>FMAS</v>
          </cell>
          <cell r="J143">
            <v>900000</v>
          </cell>
          <cell r="K143">
            <v>0</v>
          </cell>
          <cell r="L143">
            <v>0</v>
          </cell>
          <cell r="M143" t="str">
            <v>NINC</v>
          </cell>
          <cell r="N143">
            <v>0</v>
          </cell>
          <cell r="O143">
            <v>0</v>
          </cell>
          <cell r="P143">
            <v>0</v>
          </cell>
          <cell r="Q143">
            <v>0</v>
          </cell>
          <cell r="R143" t="e">
            <v>#DIV/0!</v>
          </cell>
          <cell r="S143" t="e">
            <v>#DIV/0!</v>
          </cell>
          <cell r="T143" t="str">
            <v>NINC</v>
          </cell>
          <cell r="U143">
            <v>0</v>
          </cell>
        </row>
        <row r="144">
          <cell r="F144" t="str">
            <v>2418 - REPÚBLICA PARA ADULTOS - PROGRAMA DE METAS 13.C</v>
          </cell>
          <cell r="G144" t="str">
            <v>93.10.08.244.3023.2.418.33503900.00</v>
          </cell>
          <cell r="H144" t="str">
            <v>EXECUTIVO</v>
          </cell>
          <cell r="I144" t="str">
            <v>FMAS</v>
          </cell>
          <cell r="J144">
            <v>8335681</v>
          </cell>
          <cell r="K144">
            <v>0</v>
          </cell>
          <cell r="L144">
            <v>0</v>
          </cell>
          <cell r="M144" t="str">
            <v>NINC</v>
          </cell>
          <cell r="N144">
            <v>0</v>
          </cell>
          <cell r="O144">
            <v>0</v>
          </cell>
          <cell r="P144">
            <v>0</v>
          </cell>
          <cell r="Q144">
            <v>0</v>
          </cell>
          <cell r="R144" t="e">
            <v>#DIV/0!</v>
          </cell>
          <cell r="S144" t="e">
            <v>#DIV/0!</v>
          </cell>
          <cell r="T144" t="str">
            <v>NINC</v>
          </cell>
          <cell r="U144">
            <v>0</v>
          </cell>
        </row>
        <row r="145">
          <cell r="F145" t="str">
            <v>2418 - REPÚBLICA PARA ADULTOS - PROGRAMA DE METAS 13.C</v>
          </cell>
          <cell r="G145" t="str">
            <v>93.10.08.244.3023.2.418.33903900.00</v>
          </cell>
          <cell r="H145" t="str">
            <v>EXECUTIVO</v>
          </cell>
          <cell r="I145" t="str">
            <v>FMAS</v>
          </cell>
          <cell r="J145">
            <v>50000</v>
          </cell>
          <cell r="K145">
            <v>0</v>
          </cell>
          <cell r="L145">
            <v>0</v>
          </cell>
          <cell r="M145" t="str">
            <v>NINC</v>
          </cell>
          <cell r="N145">
            <v>0</v>
          </cell>
          <cell r="O145">
            <v>0</v>
          </cell>
          <cell r="P145">
            <v>0</v>
          </cell>
          <cell r="Q145">
            <v>0</v>
          </cell>
          <cell r="R145" t="e">
            <v>#DIV/0!</v>
          </cell>
          <cell r="S145" t="e">
            <v>#DIV/0!</v>
          </cell>
          <cell r="T145" t="str">
            <v>NINC</v>
          </cell>
          <cell r="U145">
            <v>0</v>
          </cell>
        </row>
        <row r="146">
          <cell r="F146" t="str">
            <v>2426 - SERVIÇO ESPECIALIZADO DE ABORDAGEM SOCIAL - SEAS - PROGRAMA DE METAS 15.C</v>
          </cell>
          <cell r="G146" t="str">
            <v>93.10.08.244.3023.2.426.33503900.00</v>
          </cell>
          <cell r="H146" t="str">
            <v>EXECUTIVO</v>
          </cell>
          <cell r="I146" t="str">
            <v>FMAS</v>
          </cell>
          <cell r="J146">
            <v>21406835</v>
          </cell>
          <cell r="K146">
            <v>148881.53</v>
          </cell>
          <cell r="L146">
            <v>148881.53000000003</v>
          </cell>
          <cell r="M146" t="str">
            <v>NEX</v>
          </cell>
          <cell r="N146">
            <v>0.23</v>
          </cell>
          <cell r="O146">
            <v>4923572.05</v>
          </cell>
          <cell r="P146">
            <v>34242.751900000003</v>
          </cell>
          <cell r="Q146">
            <v>34242.75190000001</v>
          </cell>
          <cell r="R146">
            <v>6.9548595109926361E-3</v>
          </cell>
          <cell r="S146">
            <v>6.9548595109926344E-3</v>
          </cell>
          <cell r="T146" t="str">
            <v>NEX</v>
          </cell>
          <cell r="U146">
            <v>0.09</v>
          </cell>
        </row>
        <row r="147">
          <cell r="F147" t="str">
            <v>2427 - CENTRO DE ACOLHIDA - PROGRAMA DE METAS 15.C</v>
          </cell>
          <cell r="G147" t="str">
            <v>93.10.08.244.3023.2.427.33503900.00</v>
          </cell>
          <cell r="H147" t="str">
            <v>EXECUTIVO</v>
          </cell>
          <cell r="I147" t="str">
            <v>FMAS</v>
          </cell>
          <cell r="J147">
            <v>9087069</v>
          </cell>
          <cell r="K147">
            <v>9383197.3599999994</v>
          </cell>
          <cell r="L147">
            <v>9273481.2899999972</v>
          </cell>
          <cell r="M147" t="str">
            <v>NINC</v>
          </cell>
          <cell r="N147">
            <v>0</v>
          </cell>
          <cell r="O147">
            <v>0</v>
          </cell>
          <cell r="P147">
            <v>0</v>
          </cell>
          <cell r="Q147">
            <v>0</v>
          </cell>
          <cell r="R147" t="e">
            <v>#DIV/0!</v>
          </cell>
          <cell r="S147" t="e">
            <v>#DIV/0!</v>
          </cell>
          <cell r="T147" t="str">
            <v>NINC</v>
          </cell>
          <cell r="U147">
            <v>0</v>
          </cell>
        </row>
        <row r="148">
          <cell r="F148" t="str">
            <v>2428 - MANUTENÇÃO E OPERAÇÃO DE EQUIPAMENTOS DE PROTEÇÃO JURÍDICO SOCIAL - PROGRAMA DE METAS 15.C</v>
          </cell>
          <cell r="G148" t="str">
            <v>93.10.08.244.3023.2.428.33503900.00</v>
          </cell>
          <cell r="H148" t="str">
            <v>EXECUTIVO</v>
          </cell>
          <cell r="I148" t="str">
            <v>FMAS</v>
          </cell>
          <cell r="J148">
            <v>2479179</v>
          </cell>
          <cell r="K148">
            <v>574308.76</v>
          </cell>
          <cell r="L148">
            <v>431777.51999999996</v>
          </cell>
          <cell r="M148" t="str">
            <v>NEX</v>
          </cell>
          <cell r="N148">
            <v>0.23</v>
          </cell>
          <cell r="O148">
            <v>570211.17000000004</v>
          </cell>
          <cell r="P148">
            <v>132091.0148</v>
          </cell>
          <cell r="Q148">
            <v>99308.829599999997</v>
          </cell>
          <cell r="R148">
            <v>0.1741614945915563</v>
          </cell>
          <cell r="S148">
            <v>0.23165280118942599</v>
          </cell>
          <cell r="T148" t="str">
            <v>NEX</v>
          </cell>
          <cell r="U148">
            <v>0.09</v>
          </cell>
        </row>
        <row r="149">
          <cell r="F149" t="str">
            <v>2428 - MANUTENÇÃO E OPERAÇÃO DE EQUIPAMENTOS DE PROTEÇÃO JURÍDICO SOCIAL - PROGRAMA DE METAS 15.C</v>
          </cell>
          <cell r="G149" t="str">
            <v>93.10.08.244.3023.2.428.33503900.02</v>
          </cell>
          <cell r="H149" t="str">
            <v>EXECUTIVO</v>
          </cell>
          <cell r="I149" t="str">
            <v>FMAS</v>
          </cell>
          <cell r="J149">
            <v>0</v>
          </cell>
          <cell r="K149">
            <v>0</v>
          </cell>
          <cell r="L149">
            <v>0</v>
          </cell>
          <cell r="M149" t="str">
            <v>NEX</v>
          </cell>
          <cell r="N149">
            <v>0.23</v>
          </cell>
          <cell r="O149">
            <v>0</v>
          </cell>
          <cell r="P149">
            <v>0</v>
          </cell>
          <cell r="Q149">
            <v>0</v>
          </cell>
          <cell r="R149" t="e">
            <v>#DIV/0!</v>
          </cell>
          <cell r="S149" t="e">
            <v>#DIV/0!</v>
          </cell>
          <cell r="T149" t="str">
            <v>NEX</v>
          </cell>
          <cell r="U149">
            <v>0.23</v>
          </cell>
        </row>
        <row r="150">
          <cell r="F150" t="str">
            <v>2440 - RENDA BÁSICA EMERGENCIAL</v>
          </cell>
          <cell r="G150" t="str">
            <v>24.10.08.244.3023.2.440.33903900.00</v>
          </cell>
          <cell r="H150" t="str">
            <v>EXECUTIVO</v>
          </cell>
          <cell r="I150" t="str">
            <v>SMADS</v>
          </cell>
          <cell r="J150">
            <v>0</v>
          </cell>
          <cell r="K150">
            <v>5046731</v>
          </cell>
          <cell r="L150">
            <v>1468989.8</v>
          </cell>
          <cell r="M150" t="str">
            <v>NEX</v>
          </cell>
          <cell r="N150">
            <v>0.23</v>
          </cell>
          <cell r="O150">
            <v>0</v>
          </cell>
          <cell r="P150">
            <v>1160748.1300000001</v>
          </cell>
          <cell r="Q150">
            <v>337867.65400000004</v>
          </cell>
          <cell r="R150" t="e">
            <v>#DIV/0!</v>
          </cell>
          <cell r="S150" t="e">
            <v>#DIV/0!</v>
          </cell>
          <cell r="T150" t="str">
            <v>NEX</v>
          </cell>
          <cell r="U150">
            <v>0.09</v>
          </cell>
        </row>
        <row r="151">
          <cell r="F151" t="str">
            <v>2440 - RENDA BÁSICA EMERGENCIAL</v>
          </cell>
          <cell r="G151" t="str">
            <v>24.10.08.244.3023.2.440.33904800.00</v>
          </cell>
          <cell r="H151" t="str">
            <v>EXECUTIVO</v>
          </cell>
          <cell r="I151" t="str">
            <v>SMADS</v>
          </cell>
          <cell r="J151">
            <v>0</v>
          </cell>
          <cell r="K151">
            <v>412341152</v>
          </cell>
          <cell r="L151">
            <v>385421400</v>
          </cell>
          <cell r="M151" t="str">
            <v>NEX</v>
          </cell>
          <cell r="N151">
            <v>0.23</v>
          </cell>
          <cell r="O151">
            <v>0</v>
          </cell>
          <cell r="P151">
            <v>94838464.960000008</v>
          </cell>
          <cell r="Q151">
            <v>88646922</v>
          </cell>
          <cell r="R151" t="e">
            <v>#DIV/0!</v>
          </cell>
          <cell r="S151" t="e">
            <v>#DIV/0!</v>
          </cell>
          <cell r="T151" t="str">
            <v>NEX</v>
          </cell>
          <cell r="U151">
            <v>0.09</v>
          </cell>
        </row>
        <row r="152">
          <cell r="F152" t="str">
            <v>2803 - MANUTENÇÃO E OPERAÇÃO DOS CONSELHOS E ESPAÇOS PARTICIPATIVOS MUNICIPAIS</v>
          </cell>
          <cell r="G152" t="str">
            <v>93.10.08.244.3012.2.803.33901400.02</v>
          </cell>
          <cell r="H152" t="str">
            <v>EXECUTIVO</v>
          </cell>
          <cell r="I152" t="str">
            <v>FMAS</v>
          </cell>
          <cell r="J152">
            <v>1000</v>
          </cell>
          <cell r="K152">
            <v>0</v>
          </cell>
          <cell r="L152">
            <v>0</v>
          </cell>
          <cell r="M152" t="str">
            <v>NINC</v>
          </cell>
          <cell r="N152">
            <v>0</v>
          </cell>
          <cell r="O152">
            <v>0</v>
          </cell>
          <cell r="P152">
            <v>0</v>
          </cell>
          <cell r="Q152">
            <v>0</v>
          </cell>
          <cell r="R152" t="e">
            <v>#DIV/0!</v>
          </cell>
          <cell r="S152" t="e">
            <v>#DIV/0!</v>
          </cell>
          <cell r="T152" t="str">
            <v>NINC</v>
          </cell>
          <cell r="U152">
            <v>0</v>
          </cell>
        </row>
        <row r="153">
          <cell r="F153" t="str">
            <v>3399 - AMPLIAÇÃO, REFORMA E REQUALIFICAÇÃO DE EQUIPAMENTOS DA ASSISTÊNCIA SOCIAL</v>
          </cell>
          <cell r="G153" t="str">
            <v>93.10.08.244.3023.3.399.44903900.00</v>
          </cell>
          <cell r="H153" t="str">
            <v>EXECUTIVO</v>
          </cell>
          <cell r="I153" t="str">
            <v>FMAS</v>
          </cell>
          <cell r="J153">
            <v>1000</v>
          </cell>
          <cell r="K153">
            <v>0</v>
          </cell>
          <cell r="L153">
            <v>0</v>
          </cell>
          <cell r="M153" t="str">
            <v>NINC</v>
          </cell>
          <cell r="N153">
            <v>0</v>
          </cell>
          <cell r="O153">
            <v>0</v>
          </cell>
          <cell r="P153">
            <v>0</v>
          </cell>
          <cell r="Q153">
            <v>0</v>
          </cell>
          <cell r="R153" t="e">
            <v>#DIV/0!</v>
          </cell>
          <cell r="S153" t="e">
            <v>#DIV/0!</v>
          </cell>
          <cell r="T153" t="str">
            <v>NINC</v>
          </cell>
          <cell r="U153">
            <v>0</v>
          </cell>
        </row>
        <row r="154">
          <cell r="F154" t="str">
            <v>4306 - INSERÇÃO DAS FAMÍLIAS NO CADASTRO ÚNICO</v>
          </cell>
          <cell r="G154" t="str">
            <v>93.10.08.244.3023.4.306.33903200.02</v>
          </cell>
          <cell r="H154" t="str">
            <v>EXECUTIVO</v>
          </cell>
          <cell r="I154" t="str">
            <v>FMAS</v>
          </cell>
          <cell r="J154">
            <v>0</v>
          </cell>
          <cell r="K154">
            <v>21070</v>
          </cell>
          <cell r="L154">
            <v>21070</v>
          </cell>
          <cell r="M154" t="str">
            <v>NEX</v>
          </cell>
          <cell r="N154">
            <v>0.5</v>
          </cell>
          <cell r="O154">
            <v>0</v>
          </cell>
          <cell r="P154">
            <v>10535</v>
          </cell>
          <cell r="Q154">
            <v>10535</v>
          </cell>
          <cell r="R154" t="e">
            <v>#DIV/0!</v>
          </cell>
          <cell r="S154" t="e">
            <v>#DIV/0!</v>
          </cell>
          <cell r="T154" t="str">
            <v>NEX</v>
          </cell>
          <cell r="U154">
            <v>0.2</v>
          </cell>
        </row>
        <row r="155">
          <cell r="F155" t="str">
            <v>4306 - INSERÇÃO DAS FAMÍLIAS NO CADASTRO ÚNICO</v>
          </cell>
          <cell r="G155" t="str">
            <v>93.10.08.244.3023.4.306.33903700.00</v>
          </cell>
          <cell r="H155" t="str">
            <v>EXECUTIVO</v>
          </cell>
          <cell r="I155" t="str">
            <v>FMAS</v>
          </cell>
          <cell r="J155">
            <v>1000</v>
          </cell>
          <cell r="K155">
            <v>0</v>
          </cell>
          <cell r="L155">
            <v>0</v>
          </cell>
          <cell r="M155" t="str">
            <v>NEX</v>
          </cell>
          <cell r="N155">
            <v>0.5</v>
          </cell>
          <cell r="O155">
            <v>500</v>
          </cell>
          <cell r="P155">
            <v>0</v>
          </cell>
          <cell r="Q155">
            <v>0</v>
          </cell>
          <cell r="R155">
            <v>0</v>
          </cell>
          <cell r="S155">
            <v>0</v>
          </cell>
          <cell r="T155" t="str">
            <v>NEX</v>
          </cell>
          <cell r="U155">
            <v>0.2</v>
          </cell>
        </row>
        <row r="156">
          <cell r="F156" t="str">
            <v>4306 - INSERÇÃO DAS FAMÍLIAS NO CADASTRO ÚNICO</v>
          </cell>
          <cell r="G156" t="str">
            <v>93.10.08.244.3023.4.306.33903700.02</v>
          </cell>
          <cell r="H156" t="str">
            <v>EXECUTIVO</v>
          </cell>
          <cell r="I156" t="str">
            <v>FMAS</v>
          </cell>
          <cell r="J156">
            <v>9240000</v>
          </cell>
          <cell r="K156">
            <v>8921363.2799999993</v>
          </cell>
          <cell r="L156">
            <v>8177916.339999998</v>
          </cell>
          <cell r="M156" t="str">
            <v>NEX</v>
          </cell>
          <cell r="N156">
            <v>0.5</v>
          </cell>
          <cell r="O156">
            <v>4620000</v>
          </cell>
          <cell r="P156">
            <v>4460681.6399999997</v>
          </cell>
          <cell r="Q156">
            <v>4088958.169999999</v>
          </cell>
          <cell r="R156">
            <v>0.88505588095238075</v>
          </cell>
          <cell r="S156">
            <v>0.96551550649350637</v>
          </cell>
          <cell r="T156" t="str">
            <v>NEX</v>
          </cell>
          <cell r="U156">
            <v>0.2</v>
          </cell>
        </row>
        <row r="157">
          <cell r="F157" t="str">
            <v>4306 - INSERÇÃO DAS FAMÍLIAS NO CADASTRO ÚNICO</v>
          </cell>
          <cell r="G157" t="str">
            <v>93.10.08.244.3023.4.306.33903900.00</v>
          </cell>
          <cell r="H157" t="str">
            <v>EXECUTIVO</v>
          </cell>
          <cell r="I157" t="str">
            <v>FMAS</v>
          </cell>
          <cell r="J157">
            <v>471500</v>
          </cell>
          <cell r="K157">
            <v>6000</v>
          </cell>
          <cell r="L157">
            <v>3032.2699999999995</v>
          </cell>
          <cell r="M157" t="str">
            <v>NEX</v>
          </cell>
          <cell r="N157">
            <v>0.5</v>
          </cell>
          <cell r="O157">
            <v>235750</v>
          </cell>
          <cell r="P157">
            <v>3000</v>
          </cell>
          <cell r="Q157">
            <v>1516.1349999999998</v>
          </cell>
          <cell r="R157">
            <v>6.4311134676564149E-3</v>
          </cell>
          <cell r="S157">
            <v>1.2725344644750796E-2</v>
          </cell>
          <cell r="T157" t="str">
            <v>NEX</v>
          </cell>
          <cell r="U157">
            <v>0.2</v>
          </cell>
        </row>
        <row r="158">
          <cell r="F158" t="str">
            <v>4306 - INSERÇÃO DAS FAMÍLIAS NO CADASTRO ÚNICO</v>
          </cell>
          <cell r="G158" t="str">
            <v>93.10.08.244.3023.4.306.33903900.02</v>
          </cell>
          <cell r="H158" t="str">
            <v>EXECUTIVO</v>
          </cell>
          <cell r="I158" t="str">
            <v>FMAS</v>
          </cell>
          <cell r="J158">
            <v>3436819</v>
          </cell>
          <cell r="K158">
            <v>3306659.75</v>
          </cell>
          <cell r="L158">
            <v>2680857.36</v>
          </cell>
          <cell r="M158" t="str">
            <v>NEX</v>
          </cell>
          <cell r="N158">
            <v>0.5</v>
          </cell>
          <cell r="O158">
            <v>1718409.5</v>
          </cell>
          <cell r="P158">
            <v>1653329.875</v>
          </cell>
          <cell r="Q158">
            <v>1340428.68</v>
          </cell>
          <cell r="R158">
            <v>0.78004031053133727</v>
          </cell>
          <cell r="S158">
            <v>0.96212798811924627</v>
          </cell>
          <cell r="T158" t="str">
            <v>NEX</v>
          </cell>
          <cell r="U158">
            <v>0.2</v>
          </cell>
        </row>
        <row r="159">
          <cell r="F159" t="str">
            <v>4308 - MANUTENÇÃO E OPERAÇÃO DE EQUIPAMENTOS DE PROTEÇÃO SOCIAL ESPECIAL À POPULAÇÃO EM SITUAÇÃO DE RUA</v>
          </cell>
          <cell r="G159" t="str">
            <v>93.10.08.244.3023.4.308.33903000.00</v>
          </cell>
          <cell r="H159" t="str">
            <v>EXECUTIVO</v>
          </cell>
          <cell r="I159" t="str">
            <v>FMAS</v>
          </cell>
          <cell r="J159">
            <v>1000</v>
          </cell>
          <cell r="K159">
            <v>1151890</v>
          </cell>
          <cell r="L159">
            <v>1151890</v>
          </cell>
          <cell r="M159" t="str">
            <v>NEX</v>
          </cell>
          <cell r="N159">
            <v>0.23</v>
          </cell>
          <cell r="O159">
            <v>230</v>
          </cell>
          <cell r="P159">
            <v>264934.7</v>
          </cell>
          <cell r="Q159">
            <v>264934.7</v>
          </cell>
          <cell r="R159">
            <v>1151.8900000000001</v>
          </cell>
          <cell r="S159">
            <v>1151.8900000000001</v>
          </cell>
          <cell r="T159" t="str">
            <v>NEX</v>
          </cell>
          <cell r="U159">
            <v>0.09</v>
          </cell>
        </row>
        <row r="160">
          <cell r="F160" t="str">
            <v>4308 - MANUTENÇÃO E OPERAÇÃO DE EQUIPAMENTOS DE PROTEÇÃO SOCIAL ESPECIAL À POPULAÇÃO EM SITUAÇÃO DE RUA</v>
          </cell>
          <cell r="G160" t="str">
            <v>93.10.08.244.3023.4.308.33903000.02</v>
          </cell>
          <cell r="H160" t="str">
            <v>EXECUTIVO</v>
          </cell>
          <cell r="I160" t="str">
            <v>FMAS</v>
          </cell>
          <cell r="J160">
            <v>1000</v>
          </cell>
          <cell r="K160">
            <v>0</v>
          </cell>
          <cell r="L160">
            <v>0</v>
          </cell>
          <cell r="M160" t="str">
            <v>NEX</v>
          </cell>
          <cell r="N160">
            <v>0.23</v>
          </cell>
          <cell r="O160">
            <v>230</v>
          </cell>
          <cell r="P160">
            <v>0</v>
          </cell>
          <cell r="Q160">
            <v>0</v>
          </cell>
          <cell r="R160">
            <v>0</v>
          </cell>
          <cell r="S160">
            <v>0</v>
          </cell>
          <cell r="T160" t="str">
            <v>NEX</v>
          </cell>
          <cell r="U160">
            <v>0.09</v>
          </cell>
        </row>
        <row r="161">
          <cell r="F161" t="str">
            <v>4308 - MANUTENÇÃO E OPERAÇÃO DE EQUIPAMENTOS DE PROTEÇÃO SOCIAL ESPECIAL À POPULAÇÃO EM SITUAÇÃO DE RUA</v>
          </cell>
          <cell r="G161" t="str">
            <v>93.10.08.244.3023.4.308.33903200.00</v>
          </cell>
          <cell r="H161" t="str">
            <v>EXECUTIVO</v>
          </cell>
          <cell r="I161" t="str">
            <v>FMAS</v>
          </cell>
          <cell r="J161">
            <v>1000</v>
          </cell>
          <cell r="K161">
            <v>105000</v>
          </cell>
          <cell r="L161">
            <v>104999.98</v>
          </cell>
          <cell r="M161" t="str">
            <v>NEX</v>
          </cell>
          <cell r="N161">
            <v>0.23</v>
          </cell>
          <cell r="O161">
            <v>230</v>
          </cell>
          <cell r="P161">
            <v>24150</v>
          </cell>
          <cell r="Q161">
            <v>24149.9954</v>
          </cell>
          <cell r="R161">
            <v>104.99997999999999</v>
          </cell>
          <cell r="S161">
            <v>105</v>
          </cell>
          <cell r="T161" t="str">
            <v>NEX</v>
          </cell>
          <cell r="U161">
            <v>0.09</v>
          </cell>
        </row>
        <row r="162">
          <cell r="F162" t="str">
            <v>4308 - MANUTENÇÃO E OPERAÇÃO DE EQUIPAMENTOS DE PROTEÇÃO SOCIAL ESPECIAL À POPULAÇÃO EM SITUAÇÃO DE RUA</v>
          </cell>
          <cell r="G162" t="str">
            <v>93.10.08.244.3023.4.308.33903200.02</v>
          </cell>
          <cell r="H162" t="str">
            <v>EXECUTIVO</v>
          </cell>
          <cell r="I162" t="str">
            <v>FMAS</v>
          </cell>
          <cell r="J162">
            <v>1000</v>
          </cell>
          <cell r="K162">
            <v>0</v>
          </cell>
          <cell r="L162">
            <v>0</v>
          </cell>
          <cell r="M162" t="str">
            <v>NEX</v>
          </cell>
          <cell r="N162">
            <v>0.23</v>
          </cell>
          <cell r="O162">
            <v>230</v>
          </cell>
          <cell r="P162">
            <v>0</v>
          </cell>
          <cell r="Q162">
            <v>0</v>
          </cell>
          <cell r="R162">
            <v>0</v>
          </cell>
          <cell r="S162">
            <v>0</v>
          </cell>
          <cell r="T162" t="str">
            <v>NEX</v>
          </cell>
          <cell r="U162">
            <v>0.09</v>
          </cell>
        </row>
        <row r="163">
          <cell r="F163" t="str">
            <v>4308 - MANUTENÇÃO E OPERAÇÃO DE EQUIPAMENTOS DE PROTEÇÃO SOCIAL ESPECIAL À POPULAÇÃO EM SITUAÇÃO DE RUA</v>
          </cell>
          <cell r="G163" t="str">
            <v>93.10.08.244.3023.4.308.33903600.00</v>
          </cell>
          <cell r="H163" t="str">
            <v>EXECUTIVO</v>
          </cell>
          <cell r="I163" t="str">
            <v>FMAS</v>
          </cell>
          <cell r="J163">
            <v>6552407</v>
          </cell>
          <cell r="K163">
            <v>6490056.8600000003</v>
          </cell>
          <cell r="L163">
            <v>5763717.4399999995</v>
          </cell>
          <cell r="M163" t="str">
            <v>NEX</v>
          </cell>
          <cell r="N163">
            <v>0.23</v>
          </cell>
          <cell r="O163">
            <v>1507053.61</v>
          </cell>
          <cell r="P163">
            <v>1492713.0778000001</v>
          </cell>
          <cell r="Q163">
            <v>1325655.0111999998</v>
          </cell>
          <cell r="R163">
            <v>0.87963361250300831</v>
          </cell>
          <cell r="S163">
            <v>0.99048439146103107</v>
          </cell>
          <cell r="T163" t="str">
            <v>NEX</v>
          </cell>
          <cell r="U163">
            <v>0.09</v>
          </cell>
        </row>
        <row r="164">
          <cell r="F164" t="str">
            <v>4308 - MANUTENÇÃO E OPERAÇÃO DE EQUIPAMENTOS DE PROTEÇÃO SOCIAL ESPECIAL À POPULAÇÃO EM SITUAÇÃO DE RUA</v>
          </cell>
          <cell r="G164" t="str">
            <v>93.10.08.244.3023.4.308.33903700.00</v>
          </cell>
          <cell r="H164" t="str">
            <v>EXECUTIVO</v>
          </cell>
          <cell r="I164" t="str">
            <v>FMAS</v>
          </cell>
          <cell r="J164">
            <v>16669679</v>
          </cell>
          <cell r="K164">
            <v>16635487.93</v>
          </cell>
          <cell r="L164">
            <v>13941613.879999999</v>
          </cell>
          <cell r="M164" t="str">
            <v>NEX</v>
          </cell>
          <cell r="N164">
            <v>0.23</v>
          </cell>
          <cell r="O164">
            <v>3834026.1700000004</v>
          </cell>
          <cell r="P164">
            <v>3826162.2239000001</v>
          </cell>
          <cell r="Q164">
            <v>3206571.1924000001</v>
          </cell>
          <cell r="R164">
            <v>0.83634567168329987</v>
          </cell>
          <cell r="S164">
            <v>0.99794890651463641</v>
          </cell>
          <cell r="T164" t="str">
            <v>NEX</v>
          </cell>
          <cell r="U164">
            <v>0.09</v>
          </cell>
        </row>
        <row r="165">
          <cell r="F165" t="str">
            <v>4308 - MANUTENÇÃO E OPERAÇÃO DE EQUIPAMENTOS DE PROTEÇÃO SOCIAL ESPECIAL À POPULAÇÃO EM SITUAÇÃO DE RUA</v>
          </cell>
          <cell r="G165" t="str">
            <v>93.10.08.244.3023.4.308.33903900.00</v>
          </cell>
          <cell r="H165" t="str">
            <v>EXECUTIVO</v>
          </cell>
          <cell r="I165" t="str">
            <v>FMAS</v>
          </cell>
          <cell r="J165">
            <v>27290157</v>
          </cell>
          <cell r="K165">
            <v>26962823.750000007</v>
          </cell>
          <cell r="L165">
            <v>19720113.170000002</v>
          </cell>
          <cell r="M165" t="str">
            <v>NEX</v>
          </cell>
          <cell r="N165">
            <v>0.23</v>
          </cell>
          <cell r="O165">
            <v>6276736.1100000003</v>
          </cell>
          <cell r="P165">
            <v>6201449.4625000022</v>
          </cell>
          <cell r="Q165">
            <v>4535626.0291000009</v>
          </cell>
          <cell r="R165">
            <v>0.72260900404493833</v>
          </cell>
          <cell r="S165">
            <v>0.98800544643257304</v>
          </cell>
          <cell r="T165" t="str">
            <v>NEX</v>
          </cell>
          <cell r="U165">
            <v>0.09</v>
          </cell>
        </row>
        <row r="166">
          <cell r="F166" t="str">
            <v>4308 - MANUTENÇÃO E OPERAÇÃO DE EQUIPAMENTOS DE PROTEÇÃO SOCIAL ESPECIAL À POPULAÇÃO EM SITUAÇÃO DE RUA</v>
          </cell>
          <cell r="G166" t="str">
            <v>93.10.08.244.3023.4.308.33903900.02</v>
          </cell>
          <cell r="H166" t="str">
            <v>EXECUTIVO</v>
          </cell>
          <cell r="I166" t="str">
            <v>FMAS</v>
          </cell>
          <cell r="J166">
            <v>1000</v>
          </cell>
          <cell r="K166">
            <v>0</v>
          </cell>
          <cell r="L166">
            <v>0</v>
          </cell>
          <cell r="M166" t="str">
            <v>NEX</v>
          </cell>
          <cell r="N166">
            <v>0.23</v>
          </cell>
          <cell r="O166">
            <v>230</v>
          </cell>
          <cell r="P166">
            <v>0</v>
          </cell>
          <cell r="Q166">
            <v>0</v>
          </cell>
          <cell r="R166">
            <v>0</v>
          </cell>
          <cell r="S166">
            <v>0</v>
          </cell>
          <cell r="T166" t="str">
            <v>NEX</v>
          </cell>
          <cell r="U166">
            <v>0.09</v>
          </cell>
        </row>
        <row r="167">
          <cell r="F167" t="str">
            <v>4308 - MANUTENÇÃO E OPERAÇÃO DE EQUIPAMENTOS DE PROTEÇÃO SOCIAL ESPECIAL À POPULAÇÃO EM SITUAÇÃO DE RUA</v>
          </cell>
          <cell r="G167" t="str">
            <v>93.10.08.244.3023.4.308.33903900.03</v>
          </cell>
          <cell r="H167" t="str">
            <v>EXECUTIVO</v>
          </cell>
          <cell r="I167" t="str">
            <v>FMAS</v>
          </cell>
          <cell r="J167">
            <v>0</v>
          </cell>
          <cell r="K167">
            <v>245935.42</v>
          </cell>
          <cell r="L167">
            <v>226133.47999999998</v>
          </cell>
          <cell r="M167" t="str">
            <v>NEX</v>
          </cell>
          <cell r="N167">
            <v>0.23</v>
          </cell>
          <cell r="O167">
            <v>0</v>
          </cell>
          <cell r="P167">
            <v>56565.146600000007</v>
          </cell>
          <cell r="Q167">
            <v>52010.700400000002</v>
          </cell>
          <cell r="R167" t="e">
            <v>#DIV/0!</v>
          </cell>
          <cell r="S167" t="e">
            <v>#DIV/0!</v>
          </cell>
          <cell r="T167" t="str">
            <v>NEX</v>
          </cell>
          <cell r="U167">
            <v>0.09</v>
          </cell>
        </row>
        <row r="168">
          <cell r="F168" t="str">
            <v>4308 - MANUTENÇÃO E OPERAÇÃO DE EQUIPAMENTOS DE PROTEÇÃO SOCIAL ESPECIAL À POPULAÇÃO EM SITUAÇÃO DE RUA</v>
          </cell>
          <cell r="G168" t="str">
            <v>93.10.08.244.3023.4.308.33904700.00</v>
          </cell>
          <cell r="H168" t="str">
            <v>EXECUTIVO</v>
          </cell>
          <cell r="I168" t="str">
            <v>FMAS</v>
          </cell>
          <cell r="J168">
            <v>1208577</v>
          </cell>
          <cell r="K168">
            <v>1190792.95</v>
          </cell>
          <cell r="L168">
            <v>1190792.95</v>
          </cell>
          <cell r="M168" t="str">
            <v>NEX</v>
          </cell>
          <cell r="N168">
            <v>0.23</v>
          </cell>
          <cell r="O168">
            <v>277972.71000000002</v>
          </cell>
          <cell r="P168">
            <v>273882.37849999999</v>
          </cell>
          <cell r="Q168">
            <v>273882.37849999999</v>
          </cell>
          <cell r="R168">
            <v>0.98528513284631425</v>
          </cell>
          <cell r="S168">
            <v>0.98528513284631425</v>
          </cell>
          <cell r="T168" t="str">
            <v>NEX</v>
          </cell>
          <cell r="U168">
            <v>0.09</v>
          </cell>
        </row>
        <row r="169">
          <cell r="F169" t="str">
            <v>4308 - MANUTENÇÃO E OPERAÇÃO DE EQUIPAMENTOS DE PROTEÇÃO SOCIAL ESPECIAL À POPULAÇÃO EM SITUAÇÃO DE RUA</v>
          </cell>
          <cell r="G169" t="str">
            <v>93.10.08.244.3023.4.308.33909200.00</v>
          </cell>
          <cell r="H169" t="str">
            <v>EXECUTIVO</v>
          </cell>
          <cell r="I169" t="str">
            <v>FMAS</v>
          </cell>
          <cell r="J169">
            <v>0</v>
          </cell>
          <cell r="K169">
            <v>1925032.12</v>
          </cell>
          <cell r="L169">
            <v>1925032.12</v>
          </cell>
          <cell r="M169" t="str">
            <v>NEX</v>
          </cell>
          <cell r="N169">
            <v>0.23</v>
          </cell>
          <cell r="O169">
            <v>0</v>
          </cell>
          <cell r="P169">
            <v>442757.38760000002</v>
          </cell>
          <cell r="Q169">
            <v>442757.38760000002</v>
          </cell>
          <cell r="R169" t="e">
            <v>#DIV/0!</v>
          </cell>
          <cell r="S169" t="e">
            <v>#DIV/0!</v>
          </cell>
          <cell r="T169" t="str">
            <v>NEX</v>
          </cell>
          <cell r="U169">
            <v>0.09</v>
          </cell>
        </row>
        <row r="170">
          <cell r="F170" t="str">
            <v>4309 - MANUTENÇÃO E OPERAÇÃO DE EQUIPAMENTOS DE PROTEÇÃO SOCIAL BÁSICA ÀS FAMÍLIAS - PROGRAMA DE METAS 14.K</v>
          </cell>
          <cell r="G170" t="str">
            <v>93.10.08.244.3023.4.309.33503900.00</v>
          </cell>
          <cell r="H170" t="str">
            <v>EXECUTIVO</v>
          </cell>
          <cell r="I170" t="str">
            <v>FMAS</v>
          </cell>
          <cell r="J170">
            <v>52894317</v>
          </cell>
          <cell r="K170">
            <v>46238421.489999995</v>
          </cell>
          <cell r="L170">
            <v>45334083.75</v>
          </cell>
          <cell r="M170" t="str">
            <v>NEX</v>
          </cell>
          <cell r="N170">
            <v>0.23</v>
          </cell>
          <cell r="O170">
            <v>12165692.91</v>
          </cell>
          <cell r="P170">
            <v>10634836.942699999</v>
          </cell>
          <cell r="Q170">
            <v>10426839.262500001</v>
          </cell>
          <cell r="R170">
            <v>0.85706908267668913</v>
          </cell>
          <cell r="S170">
            <v>0.87416615077948723</v>
          </cell>
          <cell r="T170" t="str">
            <v>NEX</v>
          </cell>
          <cell r="U170">
            <v>0.09</v>
          </cell>
        </row>
        <row r="171">
          <cell r="F171" t="str">
            <v>4309 - MANUTENÇÃO E OPERAÇÃO DE EQUIPAMENTOS DE PROTEÇÃO SOCIAL BÁSICA ÀS FAMÍLIAS - PROGRAMA DE METAS 14.K</v>
          </cell>
          <cell r="G171" t="str">
            <v>93.10.08.244.3023.4.309.33503900.02</v>
          </cell>
          <cell r="H171" t="str">
            <v>EXECUTIVO</v>
          </cell>
          <cell r="I171" t="str">
            <v>FMAS</v>
          </cell>
          <cell r="J171">
            <v>4162000</v>
          </cell>
          <cell r="K171">
            <v>2054622.3800000001</v>
          </cell>
          <cell r="L171">
            <v>1916445.59</v>
          </cell>
          <cell r="M171" t="str">
            <v>NEX</v>
          </cell>
          <cell r="N171">
            <v>0.23</v>
          </cell>
          <cell r="O171">
            <v>957260</v>
          </cell>
          <cell r="P171">
            <v>472563.14740000007</v>
          </cell>
          <cell r="Q171">
            <v>440782.48570000002</v>
          </cell>
          <cell r="R171">
            <v>0.46046265977895245</v>
          </cell>
          <cell r="S171">
            <v>0.49366227294569925</v>
          </cell>
          <cell r="T171" t="str">
            <v>NEX</v>
          </cell>
          <cell r="U171">
            <v>0.09</v>
          </cell>
        </row>
        <row r="172">
          <cell r="F172" t="str">
            <v>4309 - MANUTENÇÃO E OPERAÇÃO DE EQUIPAMENTOS DE PROTEÇÃO SOCIAL BÁSICA ÀS FAMÍLIAS - PROGRAMA DE METAS 14.K</v>
          </cell>
          <cell r="G172" t="str">
            <v>93.10.08.244.3023.4.309.33909200.00</v>
          </cell>
          <cell r="H172" t="str">
            <v>EXECUTIVO</v>
          </cell>
          <cell r="I172" t="str">
            <v>FMAS</v>
          </cell>
          <cell r="J172">
            <v>0</v>
          </cell>
          <cell r="K172">
            <v>63483.37</v>
          </cell>
          <cell r="L172">
            <v>63483.37</v>
          </cell>
          <cell r="M172" t="str">
            <v>NEX</v>
          </cell>
          <cell r="N172">
            <v>0.23</v>
          </cell>
          <cell r="O172">
            <v>0</v>
          </cell>
          <cell r="P172">
            <v>14601.1751</v>
          </cell>
          <cell r="Q172">
            <v>14601.1751</v>
          </cell>
          <cell r="R172" t="e">
            <v>#DIV/0!</v>
          </cell>
          <cell r="S172" t="e">
            <v>#DIV/0!</v>
          </cell>
          <cell r="T172" t="str">
            <v>NEX</v>
          </cell>
          <cell r="U172">
            <v>0.09</v>
          </cell>
        </row>
        <row r="173">
          <cell r="F173" t="str">
            <v>4399 - MANUTENÇÃO E OPERAÇÃO DE EQUIPAMENTOS DA ASSISTÊNCIA SOCIAL</v>
          </cell>
          <cell r="G173" t="str">
            <v>93.10.08.244.3023.4.399.33903600.00</v>
          </cell>
          <cell r="H173" t="str">
            <v>EXECUTIVO</v>
          </cell>
          <cell r="I173" t="str">
            <v>FMAS</v>
          </cell>
          <cell r="J173">
            <v>11833855</v>
          </cell>
          <cell r="K173">
            <v>11038073.940000001</v>
          </cell>
          <cell r="L173">
            <v>10119995.27</v>
          </cell>
          <cell r="M173" t="str">
            <v>NEX</v>
          </cell>
          <cell r="N173">
            <v>0.23</v>
          </cell>
          <cell r="O173">
            <v>2721786.65</v>
          </cell>
          <cell r="P173">
            <v>2538757.0062000006</v>
          </cell>
          <cell r="Q173">
            <v>2327598.9120999998</v>
          </cell>
          <cell r="R173">
            <v>0.85517316799977683</v>
          </cell>
          <cell r="S173">
            <v>0.93275386085092327</v>
          </cell>
          <cell r="T173" t="str">
            <v>NEX</v>
          </cell>
          <cell r="U173">
            <v>0.09</v>
          </cell>
        </row>
        <row r="174">
          <cell r="F174" t="str">
            <v>4399 - MANUTENÇÃO E OPERAÇÃO DE EQUIPAMENTOS DA ASSISTÊNCIA SOCIAL</v>
          </cell>
          <cell r="G174" t="str">
            <v>93.10.08.244.3023.4.399.33903900.00</v>
          </cell>
          <cell r="H174" t="str">
            <v>EXECUTIVO</v>
          </cell>
          <cell r="I174" t="str">
            <v>FMAS</v>
          </cell>
          <cell r="J174">
            <v>9317159</v>
          </cell>
          <cell r="K174">
            <v>8373361.2300000004</v>
          </cell>
          <cell r="L174">
            <v>7677484.9100000001</v>
          </cell>
          <cell r="M174" t="str">
            <v>NEX</v>
          </cell>
          <cell r="N174">
            <v>0.23</v>
          </cell>
          <cell r="O174">
            <v>2142946.5700000003</v>
          </cell>
          <cell r="P174">
            <v>1925873.0829000003</v>
          </cell>
          <cell r="Q174">
            <v>1765821.5293000001</v>
          </cell>
          <cell r="R174">
            <v>0.82401565863585657</v>
          </cell>
          <cell r="S174">
            <v>0.8987032667361371</v>
          </cell>
          <cell r="T174" t="str">
            <v>NEX</v>
          </cell>
          <cell r="U174">
            <v>0.09</v>
          </cell>
        </row>
        <row r="175">
          <cell r="F175" t="str">
            <v>4399 - MANUTENÇÃO E OPERAÇÃO DE EQUIPAMENTOS DA ASSISTÊNCIA SOCIAL</v>
          </cell>
          <cell r="G175" t="str">
            <v>93.10.08.244.3023.4.399.33904700.00</v>
          </cell>
          <cell r="H175" t="str">
            <v>EXECUTIVO</v>
          </cell>
          <cell r="I175" t="str">
            <v>FMAS</v>
          </cell>
          <cell r="J175">
            <v>1659327</v>
          </cell>
          <cell r="K175">
            <v>1683077.22</v>
          </cell>
          <cell r="L175">
            <v>1683077.22</v>
          </cell>
          <cell r="M175" t="str">
            <v>NEX</v>
          </cell>
          <cell r="N175">
            <v>0.23</v>
          </cell>
          <cell r="O175">
            <v>381645.21</v>
          </cell>
          <cell r="P175">
            <v>387107.76060000004</v>
          </cell>
          <cell r="Q175">
            <v>387107.76060000004</v>
          </cell>
          <cell r="R175">
            <v>1.0143131643130017</v>
          </cell>
          <cell r="S175">
            <v>1.0143131643130017</v>
          </cell>
          <cell r="T175" t="str">
            <v>NEX</v>
          </cell>
          <cell r="U175">
            <v>0.09</v>
          </cell>
        </row>
        <row r="176">
          <cell r="F176" t="str">
            <v>4399 - MANUTENÇÃO E OPERAÇÃO DE EQUIPAMENTOS DA ASSISTÊNCIA SOCIAL</v>
          </cell>
          <cell r="G176" t="str">
            <v>93.10.08.244.3023.4.399.33909200.00</v>
          </cell>
          <cell r="H176" t="str">
            <v>EXECUTIVO</v>
          </cell>
          <cell r="I176" t="str">
            <v>FMAS</v>
          </cell>
          <cell r="J176">
            <v>0</v>
          </cell>
          <cell r="K176">
            <v>4322997.87</v>
          </cell>
          <cell r="L176">
            <v>4322997.87</v>
          </cell>
          <cell r="M176" t="str">
            <v>NEX</v>
          </cell>
          <cell r="N176">
            <v>0.23</v>
          </cell>
          <cell r="O176">
            <v>0</v>
          </cell>
          <cell r="P176">
            <v>994289.51010000007</v>
          </cell>
          <cell r="Q176">
            <v>994289.51010000007</v>
          </cell>
          <cell r="R176" t="e">
            <v>#DIV/0!</v>
          </cell>
          <cell r="S176" t="e">
            <v>#DIV/0!</v>
          </cell>
          <cell r="T176" t="str">
            <v>NEX</v>
          </cell>
          <cell r="U176">
            <v>0.09</v>
          </cell>
        </row>
        <row r="177">
          <cell r="F177" t="str">
            <v>4399 - MANUTENÇÃO E OPERAÇÃO DE EQUIPAMENTOS DA ASSISTÊNCIA SOCIAL</v>
          </cell>
          <cell r="G177" t="str">
            <v>93.10.08.244.3023.4.399.44905200.00</v>
          </cell>
          <cell r="H177" t="str">
            <v>EXECUTIVO</v>
          </cell>
          <cell r="I177" t="str">
            <v>FMAS</v>
          </cell>
          <cell r="J177">
            <v>1000</v>
          </cell>
          <cell r="K177">
            <v>1356460</v>
          </cell>
          <cell r="L177">
            <v>1331480</v>
          </cell>
          <cell r="M177" t="str">
            <v>NEX</v>
          </cell>
          <cell r="N177">
            <v>0.23</v>
          </cell>
          <cell r="O177">
            <v>230</v>
          </cell>
          <cell r="P177">
            <v>311985.8</v>
          </cell>
          <cell r="Q177">
            <v>306240.40000000002</v>
          </cell>
          <cell r="R177">
            <v>1331.48</v>
          </cell>
          <cell r="S177">
            <v>1356.46</v>
          </cell>
          <cell r="T177" t="str">
            <v>NEX</v>
          </cell>
          <cell r="U177">
            <v>0.09</v>
          </cell>
        </row>
        <row r="178">
          <cell r="F178" t="str">
            <v>5205 - CONSTRUÇÃO E IMPLANTAÇÃO DE EQUIPAMENTOS INTERGERACIONAIS DE CONVIVÊNCIA E FORTALECIMENTO DE VÍNCULOS</v>
          </cell>
          <cell r="G178" t="str">
            <v>93.10.08.244.3023.5.205.44503900.00</v>
          </cell>
          <cell r="H178" t="str">
            <v>EXECUTIVO</v>
          </cell>
          <cell r="I178" t="str">
            <v>FMAS</v>
          </cell>
          <cell r="J178">
            <v>1000</v>
          </cell>
          <cell r="K178">
            <v>0</v>
          </cell>
          <cell r="L178">
            <v>0</v>
          </cell>
          <cell r="M178" t="str">
            <v>NINC</v>
          </cell>
          <cell r="N178">
            <v>0</v>
          </cell>
          <cell r="O178">
            <v>0</v>
          </cell>
          <cell r="P178">
            <v>0</v>
          </cell>
          <cell r="Q178">
            <v>0</v>
          </cell>
          <cell r="R178" t="e">
            <v>#DIV/0!</v>
          </cell>
          <cell r="S178" t="e">
            <v>#DIV/0!</v>
          </cell>
          <cell r="T178" t="str">
            <v>NINC</v>
          </cell>
          <cell r="U178">
            <v>0</v>
          </cell>
        </row>
        <row r="179">
          <cell r="F179" t="str">
            <v>5402 - CONSTRUÇÃO E IMPLANTAÇÃO DO SERVIÇO INTEGRADO DE ACOLHIDA TERAPÊUTICA - SIAT - PROGRAMA DE METAS 15.C</v>
          </cell>
          <cell r="G179" t="str">
            <v>93.10.08.244.3023.5.402.44503900.00</v>
          </cell>
          <cell r="H179" t="str">
            <v>EXECUTIVO</v>
          </cell>
          <cell r="I179" t="str">
            <v>FMAS</v>
          </cell>
          <cell r="J179">
            <v>5000</v>
          </cell>
          <cell r="K179">
            <v>0</v>
          </cell>
          <cell r="L179">
            <v>0</v>
          </cell>
          <cell r="M179" t="str">
            <v>NINC</v>
          </cell>
          <cell r="N179">
            <v>0</v>
          </cell>
          <cell r="O179">
            <v>0</v>
          </cell>
          <cell r="P179">
            <v>0</v>
          </cell>
          <cell r="Q179">
            <v>0</v>
          </cell>
          <cell r="R179" t="e">
            <v>#DIV/0!</v>
          </cell>
          <cell r="S179" t="e">
            <v>#DIV/0!</v>
          </cell>
          <cell r="T179" t="str">
            <v>NINC</v>
          </cell>
          <cell r="U179">
            <v>0</v>
          </cell>
        </row>
        <row r="180">
          <cell r="F180" t="str">
            <v>5402 - CONSTRUÇÃO E IMPLANTAÇÃO DO SERVIÇO INTEGRADO DE ACOLHIDA TERAPÊUTICA - SIAT - PROGRAMA DE METAS 15.C</v>
          </cell>
          <cell r="G180" t="str">
            <v>93.10.08.244.3023.5.402.44905200.00</v>
          </cell>
          <cell r="H180" t="str">
            <v>EXECUTIVO</v>
          </cell>
          <cell r="I180" t="str">
            <v>FMAS</v>
          </cell>
          <cell r="J180">
            <v>4000</v>
          </cell>
          <cell r="K180">
            <v>0</v>
          </cell>
          <cell r="L180">
            <v>0</v>
          </cell>
          <cell r="M180" t="str">
            <v>NINC</v>
          </cell>
          <cell r="N180">
            <v>0</v>
          </cell>
          <cell r="O180">
            <v>0</v>
          </cell>
          <cell r="P180">
            <v>0</v>
          </cell>
          <cell r="Q180">
            <v>0</v>
          </cell>
          <cell r="R180" t="e">
            <v>#DIV/0!</v>
          </cell>
          <cell r="S180" t="e">
            <v>#DIV/0!</v>
          </cell>
          <cell r="T180" t="str">
            <v>NINC</v>
          </cell>
          <cell r="U180">
            <v>0</v>
          </cell>
        </row>
        <row r="181">
          <cell r="F181" t="str">
            <v>5800 - CONSTRUÇÃO E IMPLANTAÇÃO DE EQUIPAMENTOS E SERVIÇOS DE PROTEÇÃO SOCIAL ESPECIAL</v>
          </cell>
          <cell r="G181" t="str">
            <v>93.10.08.244.3023.5.800.44503900.00</v>
          </cell>
          <cell r="H181" t="str">
            <v>EXECUTIVO</v>
          </cell>
          <cell r="I181" t="str">
            <v>FMAS</v>
          </cell>
          <cell r="J181">
            <v>5000</v>
          </cell>
          <cell r="K181">
            <v>418113.38</v>
          </cell>
          <cell r="L181">
            <v>418113.38</v>
          </cell>
          <cell r="M181" t="str">
            <v>NEX</v>
          </cell>
          <cell r="N181">
            <v>0.23</v>
          </cell>
          <cell r="O181">
            <v>1150</v>
          </cell>
          <cell r="P181">
            <v>96166.077400000009</v>
          </cell>
          <cell r="Q181">
            <v>96166.077400000009</v>
          </cell>
          <cell r="R181">
            <v>83.622676000000013</v>
          </cell>
          <cell r="S181">
            <v>83.622676000000013</v>
          </cell>
          <cell r="T181" t="str">
            <v>NEX</v>
          </cell>
          <cell r="U181">
            <v>0.09</v>
          </cell>
        </row>
        <row r="182">
          <cell r="F182" t="str">
            <v>5800 - CONSTRUÇÃO E IMPLANTAÇÃO DE EQUIPAMENTOS E SERVIÇOS DE PROTEÇÃO SOCIAL ESPECIAL</v>
          </cell>
          <cell r="G182" t="str">
            <v>93.10.08.244.3023.5.800.44503900.02</v>
          </cell>
          <cell r="H182" t="str">
            <v>EXECUTIVO</v>
          </cell>
          <cell r="I182" t="str">
            <v>FMAS</v>
          </cell>
          <cell r="J182">
            <v>0</v>
          </cell>
          <cell r="K182">
            <v>0</v>
          </cell>
          <cell r="L182">
            <v>0</v>
          </cell>
          <cell r="M182" t="str">
            <v>NEX</v>
          </cell>
          <cell r="N182">
            <v>0.23</v>
          </cell>
          <cell r="O182">
            <v>0</v>
          </cell>
          <cell r="P182">
            <v>0</v>
          </cell>
          <cell r="Q182">
            <v>0</v>
          </cell>
          <cell r="R182" t="e">
            <v>#DIV/0!</v>
          </cell>
          <cell r="S182" t="e">
            <v>#DIV/0!</v>
          </cell>
          <cell r="T182" t="str">
            <v>NEX</v>
          </cell>
          <cell r="U182">
            <v>0.09</v>
          </cell>
        </row>
        <row r="183">
          <cell r="F183" t="str">
            <v>5800 - CONSTRUÇÃO E IMPLANTAÇÃO DE EQUIPAMENTOS E SERVIÇOS DE PROTEÇÃO SOCIAL ESPECIAL</v>
          </cell>
          <cell r="G183" t="str">
            <v>93.10.08.244.3023.5.800.44905200.00</v>
          </cell>
          <cell r="H183" t="str">
            <v>EXECUTIVO</v>
          </cell>
          <cell r="I183" t="str">
            <v>FMAS</v>
          </cell>
          <cell r="J183">
            <v>3000</v>
          </cell>
          <cell r="K183">
            <v>0</v>
          </cell>
          <cell r="L183">
            <v>0</v>
          </cell>
          <cell r="M183" t="str">
            <v>NEX</v>
          </cell>
          <cell r="N183">
            <v>0.23</v>
          </cell>
          <cell r="O183">
            <v>690</v>
          </cell>
          <cell r="P183">
            <v>0</v>
          </cell>
          <cell r="Q183">
            <v>0</v>
          </cell>
          <cell r="R183">
            <v>0</v>
          </cell>
          <cell r="S183">
            <v>0</v>
          </cell>
          <cell r="T183" t="str">
            <v>NEX</v>
          </cell>
          <cell r="U183">
            <v>0.09</v>
          </cell>
        </row>
        <row r="184">
          <cell r="F184" t="str">
            <v>5801 - AMPLIAÇÃO, REFORMA E REQUALIFICAÇÃO DE EQUIPAMENTOS E SERVIÇOS DE PROTEÇÃO SOCIAL ESPECIAL</v>
          </cell>
          <cell r="G184" t="str">
            <v>93.10.08.244.3023.5.801.44503900.00</v>
          </cell>
          <cell r="H184" t="str">
            <v>EXECUTIVO</v>
          </cell>
          <cell r="I184" t="str">
            <v>FMAS</v>
          </cell>
          <cell r="J184">
            <v>3000</v>
          </cell>
          <cell r="K184">
            <v>0</v>
          </cell>
          <cell r="L184">
            <v>0</v>
          </cell>
          <cell r="M184" t="str">
            <v>NINC</v>
          </cell>
          <cell r="N184">
            <v>0</v>
          </cell>
          <cell r="O184">
            <v>0</v>
          </cell>
          <cell r="P184">
            <v>0</v>
          </cell>
          <cell r="Q184">
            <v>0</v>
          </cell>
          <cell r="R184" t="e">
            <v>#DIV/0!</v>
          </cell>
          <cell r="S184" t="e">
            <v>#DIV/0!</v>
          </cell>
          <cell r="T184" t="str">
            <v>NINC</v>
          </cell>
          <cell r="U184">
            <v>0</v>
          </cell>
        </row>
        <row r="185">
          <cell r="F185" t="str">
            <v>5801 - AMPLIAÇÃO, REFORMA E REQUALIFICAÇÃO DE EQUIPAMENTOS E SERVIÇOS DE PROTEÇÃO SOCIAL ESPECIAL</v>
          </cell>
          <cell r="G185" t="str">
            <v>93.10.08.244.3023.5.801.44903900.00</v>
          </cell>
          <cell r="H185" t="str">
            <v>EXECUTIVO</v>
          </cell>
          <cell r="I185" t="str">
            <v>FMAS</v>
          </cell>
          <cell r="J185">
            <v>3000</v>
          </cell>
          <cell r="K185">
            <v>0</v>
          </cell>
          <cell r="L185">
            <v>0</v>
          </cell>
          <cell r="M185" t="str">
            <v>NINC</v>
          </cell>
          <cell r="N185">
            <v>0</v>
          </cell>
          <cell r="O185">
            <v>0</v>
          </cell>
          <cell r="P185">
            <v>0</v>
          </cell>
          <cell r="Q185">
            <v>0</v>
          </cell>
          <cell r="R185" t="e">
            <v>#DIV/0!</v>
          </cell>
          <cell r="S185" t="e">
            <v>#DIV/0!</v>
          </cell>
          <cell r="T185" t="str">
            <v>NINC</v>
          </cell>
          <cell r="U185">
            <v>0</v>
          </cell>
        </row>
        <row r="186">
          <cell r="F186" t="str">
            <v>5801 - AMPLIAÇÃO, REFORMA E REQUALIFICAÇÃO DE EQUIPAMENTOS E SERVIÇOS DE PROTEÇÃO SOCIAL ESPECIAL</v>
          </cell>
          <cell r="G186" t="str">
            <v>93.10.08.244.3023.5.801.44905200.00</v>
          </cell>
          <cell r="H186" t="str">
            <v>EXECUTIVO</v>
          </cell>
          <cell r="I186" t="str">
            <v>FMAS</v>
          </cell>
          <cell r="J186">
            <v>3000</v>
          </cell>
          <cell r="K186">
            <v>0</v>
          </cell>
          <cell r="L186">
            <v>0</v>
          </cell>
          <cell r="M186" t="str">
            <v>NINC</v>
          </cell>
          <cell r="N186">
            <v>0</v>
          </cell>
          <cell r="O186">
            <v>0</v>
          </cell>
          <cell r="P186">
            <v>0</v>
          </cell>
          <cell r="Q186">
            <v>0</v>
          </cell>
          <cell r="R186" t="e">
            <v>#DIV/0!</v>
          </cell>
          <cell r="S186" t="e">
            <v>#DIV/0!</v>
          </cell>
          <cell r="T186" t="str">
            <v>NINC</v>
          </cell>
          <cell r="U186">
            <v>0</v>
          </cell>
        </row>
        <row r="187">
          <cell r="F187" t="str">
            <v>5802 - CONSTRUÇÃO E IMPLANTAÇÃO DE EQUIPAMENTOS E SERVIÇOS DE PROTEÇÃO SOCIAL BÁSICA</v>
          </cell>
          <cell r="G187" t="str">
            <v>93.10.08.244.3023.5.802.44503900.00</v>
          </cell>
          <cell r="H187" t="str">
            <v>EXECUTIVO</v>
          </cell>
          <cell r="I187" t="str">
            <v>FMAS</v>
          </cell>
          <cell r="J187">
            <v>3000</v>
          </cell>
          <cell r="K187">
            <v>0</v>
          </cell>
          <cell r="L187">
            <v>0</v>
          </cell>
          <cell r="M187" t="str">
            <v>NINC</v>
          </cell>
          <cell r="N187">
            <v>0</v>
          </cell>
          <cell r="O187">
            <v>0</v>
          </cell>
          <cell r="P187">
            <v>0</v>
          </cell>
          <cell r="Q187">
            <v>0</v>
          </cell>
          <cell r="R187" t="e">
            <v>#DIV/0!</v>
          </cell>
          <cell r="S187" t="e">
            <v>#DIV/0!</v>
          </cell>
          <cell r="T187" t="str">
            <v>NINC</v>
          </cell>
          <cell r="U187">
            <v>0</v>
          </cell>
        </row>
        <row r="188">
          <cell r="F188" t="str">
            <v>5802 - CONSTRUÇÃO E IMPLANTAÇÃO DE EQUIPAMENTOS E SERVIÇOS DE PROTEÇÃO SOCIAL BÁSICA</v>
          </cell>
          <cell r="G188" t="str">
            <v>93.10.08.244.3023.5.802.44503900.02</v>
          </cell>
          <cell r="H188" t="str">
            <v>EXECUTIVO</v>
          </cell>
          <cell r="I188" t="str">
            <v>FMAS</v>
          </cell>
          <cell r="J188">
            <v>0</v>
          </cell>
          <cell r="K188">
            <v>0</v>
          </cell>
          <cell r="L188">
            <v>0</v>
          </cell>
          <cell r="M188" t="str">
            <v>NINC</v>
          </cell>
          <cell r="N188">
            <v>0</v>
          </cell>
          <cell r="O188">
            <v>0</v>
          </cell>
          <cell r="P188">
            <v>0</v>
          </cell>
          <cell r="Q188">
            <v>0</v>
          </cell>
          <cell r="R188" t="e">
            <v>#DIV/0!</v>
          </cell>
          <cell r="S188" t="e">
            <v>#DIV/0!</v>
          </cell>
          <cell r="T188" t="str">
            <v>NINC</v>
          </cell>
          <cell r="U188">
            <v>0</v>
          </cell>
        </row>
        <row r="189">
          <cell r="F189" t="str">
            <v>5802 - CONSTRUÇÃO E IMPLANTAÇÃO DE EQUIPAMENTOS E SERVIÇOS DE PROTEÇÃO SOCIAL BÁSICA</v>
          </cell>
          <cell r="G189" t="str">
            <v>93.10.08.244.3023.5.802.44905200.00</v>
          </cell>
          <cell r="H189" t="str">
            <v>EXECUTIVO</v>
          </cell>
          <cell r="I189" t="str">
            <v>FMAS</v>
          </cell>
          <cell r="J189">
            <v>3000</v>
          </cell>
          <cell r="K189">
            <v>0</v>
          </cell>
          <cell r="L189">
            <v>0</v>
          </cell>
          <cell r="M189" t="str">
            <v>NINC</v>
          </cell>
          <cell r="N189">
            <v>0</v>
          </cell>
          <cell r="O189">
            <v>0</v>
          </cell>
          <cell r="P189">
            <v>0</v>
          </cell>
          <cell r="Q189">
            <v>0</v>
          </cell>
          <cell r="R189" t="e">
            <v>#DIV/0!</v>
          </cell>
          <cell r="S189" t="e">
            <v>#DIV/0!</v>
          </cell>
          <cell r="T189" t="str">
            <v>NINC</v>
          </cell>
          <cell r="U189">
            <v>0</v>
          </cell>
        </row>
        <row r="190">
          <cell r="F190" t="str">
            <v>5803 - AMPLIAÇÃO, REFORMA E REQUALIFICAÇÃO DE EQUIPAMENTOS E SERVIÇOS DE PROTEÇÃO SOCIAL BÁSICA</v>
          </cell>
          <cell r="G190" t="str">
            <v>93.10.08.244.3023.5.803.44503900.00</v>
          </cell>
          <cell r="H190" t="str">
            <v>EXECUTIVO</v>
          </cell>
          <cell r="I190" t="str">
            <v>FMAS</v>
          </cell>
          <cell r="J190">
            <v>3000</v>
          </cell>
          <cell r="K190">
            <v>0</v>
          </cell>
          <cell r="L190">
            <v>0</v>
          </cell>
          <cell r="M190" t="str">
            <v>NINC</v>
          </cell>
          <cell r="N190">
            <v>0</v>
          </cell>
          <cell r="O190">
            <v>0</v>
          </cell>
          <cell r="P190">
            <v>0</v>
          </cell>
          <cell r="Q190">
            <v>0</v>
          </cell>
          <cell r="R190" t="e">
            <v>#DIV/0!</v>
          </cell>
          <cell r="S190" t="e">
            <v>#DIV/0!</v>
          </cell>
          <cell r="T190" t="str">
            <v>NINC</v>
          </cell>
          <cell r="U190">
            <v>0</v>
          </cell>
        </row>
        <row r="191">
          <cell r="F191" t="str">
            <v>5803 - AMPLIAÇÃO, REFORMA E REQUALIFICAÇÃO DE EQUIPAMENTOS E SERVIÇOS DE PROTEÇÃO SOCIAL BÁSICA</v>
          </cell>
          <cell r="G191" t="str">
            <v>93.10.08.244.3023.5.803.44903900.00</v>
          </cell>
          <cell r="H191" t="str">
            <v>EXECUTIVO</v>
          </cell>
          <cell r="I191" t="str">
            <v>FMAS</v>
          </cell>
          <cell r="J191">
            <v>3000</v>
          </cell>
          <cell r="K191">
            <v>0</v>
          </cell>
          <cell r="L191">
            <v>0</v>
          </cell>
          <cell r="M191" t="str">
            <v>NINC</v>
          </cell>
          <cell r="N191">
            <v>0</v>
          </cell>
          <cell r="O191">
            <v>0</v>
          </cell>
          <cell r="P191">
            <v>0</v>
          </cell>
          <cell r="Q191">
            <v>0</v>
          </cell>
          <cell r="R191" t="e">
            <v>#DIV/0!</v>
          </cell>
          <cell r="S191" t="e">
            <v>#DIV/0!</v>
          </cell>
          <cell r="T191" t="str">
            <v>NINC</v>
          </cell>
          <cell r="U191">
            <v>0</v>
          </cell>
        </row>
        <row r="192">
          <cell r="F192" t="str">
            <v>5803 - AMPLIAÇÃO, REFORMA E REQUALIFICAÇÃO DE EQUIPAMENTOS E SERVIÇOS DE PROTEÇÃO SOCIAL BÁSICA</v>
          </cell>
          <cell r="G192" t="str">
            <v>93.10.08.244.3023.5.803.44905200.00</v>
          </cell>
          <cell r="H192" t="str">
            <v>EXECUTIVO</v>
          </cell>
          <cell r="I192" t="str">
            <v>FMAS</v>
          </cell>
          <cell r="J192">
            <v>3000</v>
          </cell>
          <cell r="K192">
            <v>0</v>
          </cell>
          <cell r="L192">
            <v>0</v>
          </cell>
          <cell r="M192" t="str">
            <v>NINC</v>
          </cell>
          <cell r="N192">
            <v>0</v>
          </cell>
          <cell r="O192">
            <v>0</v>
          </cell>
          <cell r="P192">
            <v>0</v>
          </cell>
          <cell r="Q192">
            <v>0</v>
          </cell>
          <cell r="R192" t="e">
            <v>#DIV/0!</v>
          </cell>
          <cell r="S192" t="e">
            <v>#DIV/0!</v>
          </cell>
          <cell r="T192" t="str">
            <v>NINC</v>
          </cell>
          <cell r="U192">
            <v>0</v>
          </cell>
        </row>
        <row r="193">
          <cell r="F193" t="str">
            <v>5840 - CONSTRUÇÃO E IMPLANTAÇÃO DE EQUIPAMENTOS DE PROTEÇÃO SOCIAL ESPECIAL À POPULAÇÃO EM SITUAÇÃO DE RUA</v>
          </cell>
          <cell r="G193" t="str">
            <v>93.10.08.244.3023.5.840.44503900.02</v>
          </cell>
          <cell r="H193" t="str">
            <v>EXECUTIVO</v>
          </cell>
          <cell r="I193" t="str">
            <v>FMAS</v>
          </cell>
          <cell r="J193">
            <v>0</v>
          </cell>
          <cell r="K193">
            <v>0</v>
          </cell>
          <cell r="L193">
            <v>0</v>
          </cell>
          <cell r="M193" t="str">
            <v>NINC</v>
          </cell>
          <cell r="N193">
            <v>0</v>
          </cell>
          <cell r="O193">
            <v>0</v>
          </cell>
          <cell r="P193">
            <v>0</v>
          </cell>
          <cell r="Q193">
            <v>0</v>
          </cell>
          <cell r="R193" t="e">
            <v>#DIV/0!</v>
          </cell>
          <cell r="S193" t="e">
            <v>#DIV/0!</v>
          </cell>
          <cell r="T193" t="str">
            <v>NINC</v>
          </cell>
          <cell r="U193">
            <v>0</v>
          </cell>
        </row>
        <row r="194">
          <cell r="F194" t="str">
            <v>5840 - CONSTRUÇÃO E IMPLANTAÇÃO DE EQUIPAMENTOS DE PROTEÇÃO SOCIAL ESPECIAL À POPULAÇÃO EM SITUAÇÃO DE RUA</v>
          </cell>
          <cell r="G194" t="str">
            <v>93.10.08.244.3023.5.840.44905200.00</v>
          </cell>
          <cell r="H194" t="str">
            <v>EXECUTIVO</v>
          </cell>
          <cell r="I194" t="str">
            <v>FMAS</v>
          </cell>
          <cell r="J194">
            <v>1000</v>
          </cell>
          <cell r="K194">
            <v>0</v>
          </cell>
          <cell r="L194">
            <v>0</v>
          </cell>
          <cell r="M194" t="str">
            <v>NINC</v>
          </cell>
          <cell r="N194">
            <v>0</v>
          </cell>
          <cell r="O194">
            <v>0</v>
          </cell>
          <cell r="P194">
            <v>0</v>
          </cell>
          <cell r="Q194">
            <v>0</v>
          </cell>
          <cell r="R194" t="e">
            <v>#DIV/0!</v>
          </cell>
          <cell r="S194" t="e">
            <v>#DIV/0!</v>
          </cell>
          <cell r="T194" t="str">
            <v>NINC</v>
          </cell>
          <cell r="U194">
            <v>0</v>
          </cell>
        </row>
        <row r="195">
          <cell r="F195" t="str">
            <v>6151 - AÇÕES DE PRONTO ATENDIMENTO SOCIOASSISTENCIAL</v>
          </cell>
          <cell r="G195" t="str">
            <v>93.10.08.244.3023.6.151.33503900.00</v>
          </cell>
          <cell r="H195" t="str">
            <v>EXECUTIVO</v>
          </cell>
          <cell r="I195" t="str">
            <v>FMAS</v>
          </cell>
          <cell r="J195">
            <v>5285063</v>
          </cell>
          <cell r="K195">
            <v>5069093.37</v>
          </cell>
          <cell r="L195">
            <v>4996925.6399999997</v>
          </cell>
          <cell r="M195" t="str">
            <v>NEX</v>
          </cell>
          <cell r="N195">
            <v>0.23</v>
          </cell>
          <cell r="O195">
            <v>1215564.49</v>
          </cell>
          <cell r="P195">
            <v>1165891.4751000002</v>
          </cell>
          <cell r="Q195">
            <v>1149292.8972</v>
          </cell>
          <cell r="R195">
            <v>0.94548080883804031</v>
          </cell>
          <cell r="S195">
            <v>0.9591358456843373</v>
          </cell>
          <cell r="T195" t="str">
            <v>NEX</v>
          </cell>
          <cell r="U195">
            <v>0.09</v>
          </cell>
        </row>
        <row r="196">
          <cell r="F196" t="str">
            <v>6151 - AÇÕES DE PRONTO ATENDIMENTO SOCIOASSISTENCIAL</v>
          </cell>
          <cell r="G196" t="str">
            <v>93.10.08.244.3023.6.151.33503900.02</v>
          </cell>
          <cell r="H196" t="str">
            <v>EXECUTIVO</v>
          </cell>
          <cell r="I196" t="str">
            <v>FMAS</v>
          </cell>
          <cell r="J196">
            <v>1000</v>
          </cell>
          <cell r="K196">
            <v>0</v>
          </cell>
          <cell r="L196">
            <v>0</v>
          </cell>
          <cell r="M196" t="str">
            <v>NEX</v>
          </cell>
          <cell r="N196">
            <v>0.23</v>
          </cell>
          <cell r="O196">
            <v>230</v>
          </cell>
          <cell r="P196">
            <v>0</v>
          </cell>
          <cell r="Q196">
            <v>0</v>
          </cell>
          <cell r="R196">
            <v>0</v>
          </cell>
          <cell r="S196">
            <v>0</v>
          </cell>
          <cell r="T196" t="str">
            <v>NEX</v>
          </cell>
          <cell r="U196">
            <v>0.09</v>
          </cell>
        </row>
        <row r="197">
          <cell r="F197" t="str">
            <v>6151 - AÇÕES DE PRONTO ATENDIMENTO SOCIOASSISTENCIAL</v>
          </cell>
          <cell r="G197" t="str">
            <v>93.10.08.244.3023.6.151.33903000.00</v>
          </cell>
          <cell r="H197" t="str">
            <v>EXECUTIVO</v>
          </cell>
          <cell r="I197" t="str">
            <v>FMAS</v>
          </cell>
          <cell r="J197">
            <v>1000</v>
          </cell>
          <cell r="K197">
            <v>0</v>
          </cell>
          <cell r="L197">
            <v>0</v>
          </cell>
          <cell r="M197" t="str">
            <v>NEX</v>
          </cell>
          <cell r="N197">
            <v>0.23</v>
          </cell>
          <cell r="O197">
            <v>230</v>
          </cell>
          <cell r="P197">
            <v>0</v>
          </cell>
          <cell r="Q197">
            <v>0</v>
          </cell>
          <cell r="R197">
            <v>0</v>
          </cell>
          <cell r="S197">
            <v>0</v>
          </cell>
          <cell r="T197" t="str">
            <v>NEX</v>
          </cell>
          <cell r="U197">
            <v>0.09</v>
          </cell>
        </row>
        <row r="198">
          <cell r="F198" t="str">
            <v>6151 - AÇÕES DE PRONTO ATENDIMENTO SOCIOASSISTENCIAL</v>
          </cell>
          <cell r="G198" t="str">
            <v>93.10.08.244.3023.6.151.33903200.00</v>
          </cell>
          <cell r="H198" t="str">
            <v>EXECUTIVO</v>
          </cell>
          <cell r="I198" t="str">
            <v>FMAS</v>
          </cell>
          <cell r="J198">
            <v>1000</v>
          </cell>
          <cell r="K198">
            <v>0</v>
          </cell>
          <cell r="L198">
            <v>0</v>
          </cell>
          <cell r="M198" t="str">
            <v>NEX</v>
          </cell>
          <cell r="N198">
            <v>0.23</v>
          </cell>
          <cell r="O198">
            <v>230</v>
          </cell>
          <cell r="P198">
            <v>0</v>
          </cell>
          <cell r="Q198">
            <v>0</v>
          </cell>
          <cell r="R198">
            <v>0</v>
          </cell>
          <cell r="S198">
            <v>0</v>
          </cell>
          <cell r="T198" t="str">
            <v>NEX</v>
          </cell>
          <cell r="U198">
            <v>0.09</v>
          </cell>
        </row>
        <row r="199">
          <cell r="F199" t="str">
            <v>6151 - AÇÕES DE PRONTO ATENDIMENTO SOCIOASSISTENCIAL</v>
          </cell>
          <cell r="G199" t="str">
            <v>93.10.08.244.3023.6.151.33903700.00</v>
          </cell>
          <cell r="H199" t="str">
            <v>EXECUTIVO</v>
          </cell>
          <cell r="I199" t="str">
            <v>FMAS</v>
          </cell>
          <cell r="J199">
            <v>1000</v>
          </cell>
          <cell r="K199">
            <v>0</v>
          </cell>
          <cell r="L199">
            <v>0</v>
          </cell>
          <cell r="M199" t="str">
            <v>NEX</v>
          </cell>
          <cell r="N199">
            <v>0.23</v>
          </cell>
          <cell r="O199">
            <v>230</v>
          </cell>
          <cell r="P199">
            <v>0</v>
          </cell>
          <cell r="Q199">
            <v>0</v>
          </cell>
          <cell r="R199">
            <v>0</v>
          </cell>
          <cell r="S199">
            <v>0</v>
          </cell>
          <cell r="T199" t="str">
            <v>NEX</v>
          </cell>
          <cell r="U199">
            <v>0.09</v>
          </cell>
        </row>
        <row r="200">
          <cell r="F200" t="str">
            <v>6151 - AÇÕES DE PRONTO ATENDIMENTO SOCIOASSISTENCIAL</v>
          </cell>
          <cell r="G200" t="str">
            <v>93.10.08.244.3023.6.151.33903900.00</v>
          </cell>
          <cell r="H200" t="str">
            <v>EXECUTIVO</v>
          </cell>
          <cell r="I200" t="str">
            <v>FMAS</v>
          </cell>
          <cell r="J200">
            <v>1000</v>
          </cell>
          <cell r="K200">
            <v>944325.55</v>
          </cell>
          <cell r="L200">
            <v>0</v>
          </cell>
          <cell r="M200" t="str">
            <v>NEX</v>
          </cell>
          <cell r="N200">
            <v>0.23</v>
          </cell>
          <cell r="O200">
            <v>230</v>
          </cell>
          <cell r="P200">
            <v>217194.87650000001</v>
          </cell>
          <cell r="Q200">
            <v>0</v>
          </cell>
          <cell r="R200">
            <v>0</v>
          </cell>
          <cell r="S200">
            <v>944.32555000000002</v>
          </cell>
          <cell r="T200" t="str">
            <v>NEX</v>
          </cell>
          <cell r="U200">
            <v>0.09</v>
          </cell>
        </row>
        <row r="201">
          <cell r="F201" t="str">
            <v>6163 - AÇÕES DE VIGILÂNCIA SOCIOASSISTENCIAL</v>
          </cell>
          <cell r="G201" t="str">
            <v>24.10.08.244.3023.6.163.33903900.00</v>
          </cell>
          <cell r="H201" t="str">
            <v>EXECUTIVO</v>
          </cell>
          <cell r="I201" t="str">
            <v>SMADS</v>
          </cell>
          <cell r="J201">
            <v>1000</v>
          </cell>
          <cell r="K201">
            <v>0</v>
          </cell>
          <cell r="L201">
            <v>0</v>
          </cell>
          <cell r="M201" t="str">
            <v>NEX</v>
          </cell>
          <cell r="N201">
            <v>0.23</v>
          </cell>
          <cell r="O201">
            <v>230</v>
          </cell>
          <cell r="P201">
            <v>0</v>
          </cell>
          <cell r="Q201">
            <v>0</v>
          </cell>
          <cell r="R201">
            <v>0</v>
          </cell>
          <cell r="S201">
            <v>0</v>
          </cell>
          <cell r="T201" t="str">
            <v>NEX</v>
          </cell>
          <cell r="U201">
            <v>0.09</v>
          </cell>
        </row>
        <row r="202">
          <cell r="F202" t="str">
            <v>6163 - AÇÕES DE VIGILÂNCIA SOCIOASSISTENCIAL</v>
          </cell>
          <cell r="G202" t="str">
            <v>93.10.08.244.3023.6.163.33903900.00</v>
          </cell>
          <cell r="H202" t="str">
            <v>EXECUTIVO</v>
          </cell>
          <cell r="I202" t="str">
            <v>FMAS</v>
          </cell>
          <cell r="J202">
            <v>319897</v>
          </cell>
          <cell r="K202">
            <v>332520</v>
          </cell>
          <cell r="L202">
            <v>332520</v>
          </cell>
          <cell r="M202" t="str">
            <v>NEX</v>
          </cell>
          <cell r="N202">
            <v>0.23</v>
          </cell>
          <cell r="O202">
            <v>73576.31</v>
          </cell>
          <cell r="P202">
            <v>76479.600000000006</v>
          </cell>
          <cell r="Q202">
            <v>76479.600000000006</v>
          </cell>
          <cell r="R202">
            <v>1.0394595760510414</v>
          </cell>
          <cell r="S202">
            <v>1.0394595760510414</v>
          </cell>
          <cell r="T202" t="str">
            <v>NEX</v>
          </cell>
          <cell r="U202">
            <v>0.09</v>
          </cell>
        </row>
        <row r="203">
          <cell r="F203" t="str">
            <v>6166 - PROGRAMA DE GARANTIA DE RENDA FAMILIAR MÍNIMA</v>
          </cell>
          <cell r="G203" t="str">
            <v>24.10.08.244.3023.6.166.33903900.00</v>
          </cell>
          <cell r="H203" t="str">
            <v>EXECUTIVO</v>
          </cell>
          <cell r="I203" t="str">
            <v>SMADS</v>
          </cell>
          <cell r="J203">
            <v>1977081</v>
          </cell>
          <cell r="K203">
            <v>1977081</v>
          </cell>
          <cell r="L203">
            <v>1624280.6199999999</v>
          </cell>
          <cell r="M203" t="str">
            <v>NEX</v>
          </cell>
          <cell r="N203">
            <v>0.23</v>
          </cell>
          <cell r="O203">
            <v>454728.63</v>
          </cell>
          <cell r="P203">
            <v>454728.63</v>
          </cell>
          <cell r="Q203">
            <v>373584.54259999999</v>
          </cell>
          <cell r="R203">
            <v>0.82155491858957719</v>
          </cell>
          <cell r="S203">
            <v>1</v>
          </cell>
          <cell r="T203" t="str">
            <v>NEX</v>
          </cell>
          <cell r="U203">
            <v>0.09</v>
          </cell>
        </row>
        <row r="204">
          <cell r="F204" t="str">
            <v>6166 - PROGRAMA DE GARANTIA DE RENDA FAMILIAR MÍNIMA</v>
          </cell>
          <cell r="G204" t="str">
            <v>24.10.08.244.3023.6.166.33904800.00</v>
          </cell>
          <cell r="H204" t="str">
            <v>EXECUTIVO</v>
          </cell>
          <cell r="I204" t="str">
            <v>SMADS</v>
          </cell>
          <cell r="J204">
            <v>16000000</v>
          </cell>
          <cell r="K204">
            <v>8228000</v>
          </cell>
          <cell r="L204">
            <v>5457072</v>
          </cell>
          <cell r="M204" t="str">
            <v>NEX</v>
          </cell>
          <cell r="N204">
            <v>0.23</v>
          </cell>
          <cell r="O204">
            <v>3680000</v>
          </cell>
          <cell r="P204">
            <v>1892440</v>
          </cell>
          <cell r="Q204">
            <v>1255126.56</v>
          </cell>
          <cell r="R204">
            <v>0.34106700000000001</v>
          </cell>
          <cell r="S204">
            <v>0.51424999999999998</v>
          </cell>
          <cell r="T204" t="str">
            <v>NEX</v>
          </cell>
          <cell r="U204">
            <v>0.09</v>
          </cell>
        </row>
        <row r="205">
          <cell r="F205" t="str">
            <v>6167 - BENEFÍCIOS EVENTUAIS</v>
          </cell>
          <cell r="G205" t="str">
            <v>93.10.08.244.3023.6.167.33903200.00</v>
          </cell>
          <cell r="H205" t="str">
            <v>EXECUTIVO</v>
          </cell>
          <cell r="I205" t="str">
            <v>FMAS</v>
          </cell>
          <cell r="J205">
            <v>2000107</v>
          </cell>
          <cell r="K205">
            <v>64283308.740000002</v>
          </cell>
          <cell r="L205">
            <v>52574826.640000008</v>
          </cell>
          <cell r="M205" t="str">
            <v>NEX</v>
          </cell>
          <cell r="N205">
            <v>0.65</v>
          </cell>
          <cell r="O205">
            <v>1300069.55</v>
          </cell>
          <cell r="P205">
            <v>41784150.681000002</v>
          </cell>
          <cell r="Q205">
            <v>34173637.316000007</v>
          </cell>
          <cell r="R205">
            <v>26.28600701862451</v>
          </cell>
          <cell r="S205">
            <v>32.139934883483733</v>
          </cell>
          <cell r="T205" t="str">
            <v>NEX</v>
          </cell>
          <cell r="U205">
            <v>0.25</v>
          </cell>
        </row>
        <row r="206">
          <cell r="F206" t="str">
            <v>6167 - BENEFÍCIOS EVENTUAIS</v>
          </cell>
          <cell r="G206" t="str">
            <v>93.10.08.244.3023.6.167.33903200.02</v>
          </cell>
          <cell r="H206" t="str">
            <v>EXECUTIVO</v>
          </cell>
          <cell r="I206" t="str">
            <v>FMAS</v>
          </cell>
          <cell r="J206">
            <v>0</v>
          </cell>
          <cell r="K206">
            <v>0</v>
          </cell>
          <cell r="L206">
            <v>0</v>
          </cell>
          <cell r="M206" t="str">
            <v>NEX</v>
          </cell>
          <cell r="N206">
            <v>0.65</v>
          </cell>
          <cell r="O206">
            <v>0</v>
          </cell>
          <cell r="P206">
            <v>0</v>
          </cell>
          <cell r="Q206">
            <v>0</v>
          </cell>
          <cell r="R206" t="e">
            <v>#DIV/0!</v>
          </cell>
          <cell r="S206" t="e">
            <v>#DIV/0!</v>
          </cell>
          <cell r="T206" t="str">
            <v>NEX</v>
          </cell>
          <cell r="U206">
            <v>0.25</v>
          </cell>
        </row>
        <row r="207">
          <cell r="F207" t="str">
            <v>6167 - BENEFÍCIOS EVENTUAIS</v>
          </cell>
          <cell r="G207" t="str">
            <v>93.10.08.244.3023.6.167.33903200.03</v>
          </cell>
          <cell r="H207" t="str">
            <v>EXECUTIVO</v>
          </cell>
          <cell r="I207" t="str">
            <v>FMAS</v>
          </cell>
          <cell r="J207">
            <v>0</v>
          </cell>
          <cell r="K207">
            <v>636000</v>
          </cell>
          <cell r="L207">
            <v>318000</v>
          </cell>
          <cell r="M207" t="str">
            <v>NEX</v>
          </cell>
          <cell r="N207">
            <v>0.65</v>
          </cell>
          <cell r="O207">
            <v>0</v>
          </cell>
          <cell r="P207">
            <v>413400</v>
          </cell>
          <cell r="Q207">
            <v>206700</v>
          </cell>
          <cell r="R207" t="e">
            <v>#DIV/0!</v>
          </cell>
          <cell r="S207" t="e">
            <v>#DIV/0!</v>
          </cell>
          <cell r="T207" t="str">
            <v>NEX</v>
          </cell>
          <cell r="U207">
            <v>0.25</v>
          </cell>
        </row>
        <row r="208">
          <cell r="F208" t="str">
            <v>6167 - BENEFÍCIOS EVENTUAIS</v>
          </cell>
          <cell r="G208" t="str">
            <v>93.10.08.244.3023.6.167.33903300.00</v>
          </cell>
          <cell r="H208" t="str">
            <v>EXECUTIVO</v>
          </cell>
          <cell r="I208" t="str">
            <v>FMAS</v>
          </cell>
          <cell r="J208">
            <v>405325</v>
          </cell>
          <cell r="K208">
            <v>405325</v>
          </cell>
          <cell r="L208">
            <v>192378.05000000005</v>
          </cell>
          <cell r="M208" t="str">
            <v>NEX</v>
          </cell>
          <cell r="N208">
            <v>0.65</v>
          </cell>
          <cell r="O208">
            <v>263461.25</v>
          </cell>
          <cell r="P208">
            <v>263461.25</v>
          </cell>
          <cell r="Q208">
            <v>125045.73250000003</v>
          </cell>
          <cell r="R208">
            <v>0.47462665762042816</v>
          </cell>
          <cell r="S208">
            <v>1</v>
          </cell>
          <cell r="T208" t="str">
            <v>NEX</v>
          </cell>
          <cell r="U208">
            <v>0.25</v>
          </cell>
        </row>
        <row r="209">
          <cell r="F209" t="str">
            <v>6167 - BENEFÍCIOS EVENTUAIS</v>
          </cell>
          <cell r="G209" t="str">
            <v>93.10.08.244.3023.6.167.33903900.00</v>
          </cell>
          <cell r="H209" t="str">
            <v>EXECUTIVO</v>
          </cell>
          <cell r="I209" t="str">
            <v>FMAS</v>
          </cell>
          <cell r="J209">
            <v>1000</v>
          </cell>
          <cell r="K209">
            <v>2583000</v>
          </cell>
          <cell r="L209">
            <v>2580500.23</v>
          </cell>
          <cell r="M209" t="str">
            <v>NEX</v>
          </cell>
          <cell r="N209">
            <v>0.65</v>
          </cell>
          <cell r="O209">
            <v>650</v>
          </cell>
          <cell r="P209">
            <v>1678950</v>
          </cell>
          <cell r="Q209">
            <v>1677325.1495000001</v>
          </cell>
          <cell r="R209">
            <v>2580.5002300000001</v>
          </cell>
          <cell r="S209">
            <v>2583</v>
          </cell>
          <cell r="T209" t="str">
            <v>NEX</v>
          </cell>
          <cell r="U209">
            <v>0.25</v>
          </cell>
        </row>
        <row r="210">
          <cell r="F210" t="str">
            <v>6167 - BENEFÍCIOS EVENTUAIS</v>
          </cell>
          <cell r="G210" t="str">
            <v>93.10.08.244.3023.6.167.33903900.05</v>
          </cell>
          <cell r="H210" t="str">
            <v>EXECUTIVO</v>
          </cell>
          <cell r="I210" t="str">
            <v>FMAS</v>
          </cell>
          <cell r="J210">
            <v>0</v>
          </cell>
          <cell r="K210">
            <v>528202.5</v>
          </cell>
          <cell r="L210">
            <v>0</v>
          </cell>
          <cell r="M210" t="str">
            <v>NEX</v>
          </cell>
          <cell r="N210">
            <v>0.65</v>
          </cell>
          <cell r="O210">
            <v>0</v>
          </cell>
          <cell r="P210">
            <v>343331.625</v>
          </cell>
          <cell r="Q210">
            <v>0</v>
          </cell>
          <cell r="R210" t="e">
            <v>#DIV/0!</v>
          </cell>
          <cell r="S210" t="e">
            <v>#DIV/0!</v>
          </cell>
          <cell r="T210" t="str">
            <v>NEX</v>
          </cell>
          <cell r="U210">
            <v>0.25</v>
          </cell>
        </row>
        <row r="211">
          <cell r="F211" t="str">
            <v>6167 - BENEFÍCIOS EVENTUAIS</v>
          </cell>
          <cell r="G211" t="str">
            <v>93.10.08.244.3023.6.167.33904800.00</v>
          </cell>
          <cell r="H211" t="str">
            <v>EXECUTIVO</v>
          </cell>
          <cell r="I211" t="str">
            <v>FMAS</v>
          </cell>
          <cell r="J211">
            <v>90000</v>
          </cell>
          <cell r="K211">
            <v>42940.74</v>
          </cell>
          <cell r="L211">
            <v>42940.74</v>
          </cell>
          <cell r="M211" t="str">
            <v>NEX</v>
          </cell>
          <cell r="N211">
            <v>0.65</v>
          </cell>
          <cell r="O211">
            <v>58500</v>
          </cell>
          <cell r="P211">
            <v>27911.481</v>
          </cell>
          <cell r="Q211">
            <v>27911.481</v>
          </cell>
          <cell r="R211">
            <v>0.47711933333333334</v>
          </cell>
          <cell r="S211">
            <v>0.47711933333333334</v>
          </cell>
          <cell r="T211" t="str">
            <v>NEX</v>
          </cell>
          <cell r="U211">
            <v>0.25</v>
          </cell>
        </row>
        <row r="212">
          <cell r="F212" t="str">
            <v>6170 - OPERACIONALIZAÇÃO DO BENEFÍCIO DE PRESTAÇÃO CONTINUADA</v>
          </cell>
          <cell r="G212" t="str">
            <v>93.10.08.244.3023.6.170.33503900.02</v>
          </cell>
          <cell r="H212" t="str">
            <v>EXECUTIVO</v>
          </cell>
          <cell r="I212" t="str">
            <v>FMAS</v>
          </cell>
          <cell r="J212">
            <v>1000</v>
          </cell>
          <cell r="K212">
            <v>0</v>
          </cell>
          <cell r="L212">
            <v>0</v>
          </cell>
          <cell r="M212" t="str">
            <v>NINC</v>
          </cell>
          <cell r="N212">
            <v>0</v>
          </cell>
          <cell r="O212">
            <v>0</v>
          </cell>
          <cell r="P212">
            <v>0</v>
          </cell>
          <cell r="Q212">
            <v>0</v>
          </cell>
          <cell r="R212" t="e">
            <v>#DIV/0!</v>
          </cell>
          <cell r="S212" t="e">
            <v>#DIV/0!</v>
          </cell>
          <cell r="T212" t="str">
            <v>NINC</v>
          </cell>
          <cell r="U212">
            <v>0</v>
          </cell>
        </row>
        <row r="213">
          <cell r="F213" t="str">
            <v>6170 - OPERACIONALIZAÇÃO DO BENEFÍCIO DE PRESTAÇÃO CONTINUADA</v>
          </cell>
          <cell r="G213" t="str">
            <v>93.10.08.244.3023.6.170.33903700.02</v>
          </cell>
          <cell r="H213" t="str">
            <v>EXECUTIVO</v>
          </cell>
          <cell r="I213" t="str">
            <v>FMAS</v>
          </cell>
          <cell r="J213">
            <v>1000</v>
          </cell>
          <cell r="K213">
            <v>0</v>
          </cell>
          <cell r="L213">
            <v>0</v>
          </cell>
          <cell r="M213" t="str">
            <v>NINC</v>
          </cell>
          <cell r="N213">
            <v>0</v>
          </cell>
          <cell r="O213">
            <v>0</v>
          </cell>
          <cell r="P213">
            <v>0</v>
          </cell>
          <cell r="Q213">
            <v>0</v>
          </cell>
          <cell r="R213" t="e">
            <v>#DIV/0!</v>
          </cell>
          <cell r="S213" t="e">
            <v>#DIV/0!</v>
          </cell>
          <cell r="T213" t="str">
            <v>NINC</v>
          </cell>
          <cell r="U213">
            <v>0</v>
          </cell>
        </row>
        <row r="214">
          <cell r="F214" t="str">
            <v>6170 - OPERACIONALIZAÇÃO DO BENEFÍCIO DE PRESTAÇÃO CONTINUADA</v>
          </cell>
          <cell r="G214" t="str">
            <v>93.10.08.244.3023.6.170.33903900.02</v>
          </cell>
          <cell r="H214" t="str">
            <v>EXECUTIVO</v>
          </cell>
          <cell r="I214" t="str">
            <v>FMAS</v>
          </cell>
          <cell r="J214">
            <v>55047</v>
          </cell>
          <cell r="K214">
            <v>0</v>
          </cell>
          <cell r="L214">
            <v>0</v>
          </cell>
          <cell r="M214" t="str">
            <v>NINC</v>
          </cell>
          <cell r="N214">
            <v>0</v>
          </cell>
          <cell r="O214">
            <v>0</v>
          </cell>
          <cell r="P214">
            <v>0</v>
          </cell>
          <cell r="Q214">
            <v>0</v>
          </cell>
          <cell r="R214" t="e">
            <v>#DIV/0!</v>
          </cell>
          <cell r="S214" t="e">
            <v>#DIV/0!</v>
          </cell>
          <cell r="T214" t="str">
            <v>NINC</v>
          </cell>
          <cell r="U214">
            <v>0</v>
          </cell>
        </row>
        <row r="215">
          <cell r="F215" t="str">
            <v>6206 - MANUTENÇÃO E OPERAÇÃO DE EQUIPAMENTOS INTERGERACIONAIS DE CONVIVÊNCIA E FORTALECIMENTO DE VÍNCULOS</v>
          </cell>
          <cell r="G215" t="str">
            <v>93.10.08.244.3023.6.206.33503900.00</v>
          </cell>
          <cell r="H215" t="str">
            <v>EXECUTIVO</v>
          </cell>
          <cell r="I215" t="str">
            <v>FMAS</v>
          </cell>
          <cell r="J215">
            <v>16836391</v>
          </cell>
          <cell r="K215">
            <v>17583702.010000002</v>
          </cell>
          <cell r="L215">
            <v>16590775</v>
          </cell>
          <cell r="M215" t="str">
            <v>NEX</v>
          </cell>
          <cell r="N215">
            <v>0.85</v>
          </cell>
          <cell r="O215">
            <v>14310932.35</v>
          </cell>
          <cell r="P215">
            <v>14946146.708500002</v>
          </cell>
          <cell r="Q215">
            <v>14102158.75</v>
          </cell>
          <cell r="R215">
            <v>0.98541160038395403</v>
          </cell>
          <cell r="S215">
            <v>1.0443866509158646</v>
          </cell>
          <cell r="T215" t="str">
            <v>NINC</v>
          </cell>
          <cell r="U215">
            <v>0</v>
          </cell>
        </row>
        <row r="216">
          <cell r="F216" t="str">
            <v>6206 - MANUTENÇÃO E OPERAÇÃO DE EQUIPAMENTOS INTERGERACIONAIS DE CONVIVÊNCIA E FORTALECIMENTO DE VÍNCULOS</v>
          </cell>
          <cell r="G216" t="str">
            <v>93.10.08.244.3023.6.206.33503900.02</v>
          </cell>
          <cell r="H216" t="str">
            <v>EXECUTIVO</v>
          </cell>
          <cell r="I216" t="str">
            <v>FMAS</v>
          </cell>
          <cell r="J216">
            <v>756201</v>
          </cell>
          <cell r="K216">
            <v>503295.27</v>
          </cell>
          <cell r="L216">
            <v>503249.3</v>
          </cell>
          <cell r="M216" t="str">
            <v>NEX</v>
          </cell>
          <cell r="N216">
            <v>0.85</v>
          </cell>
          <cell r="O216">
            <v>642770.85</v>
          </cell>
          <cell r="P216">
            <v>427800.97950000002</v>
          </cell>
          <cell r="Q216">
            <v>427761.90499999997</v>
          </cell>
          <cell r="R216">
            <v>0.6654967396234599</v>
          </cell>
          <cell r="S216">
            <v>0.66555753033915588</v>
          </cell>
          <cell r="T216" t="str">
            <v>NINC</v>
          </cell>
          <cell r="U216">
            <v>0</v>
          </cell>
        </row>
        <row r="217">
          <cell r="F217" t="str">
            <v>6206 - MANUTENÇÃO E OPERAÇÃO DE EQUIPAMENTOS INTERGERACIONAIS DE CONVIVÊNCIA E FORTALECIMENTO DE VÍNCULOS</v>
          </cell>
          <cell r="G217" t="str">
            <v>93.10.08.244.3023.6.206.33503900.03</v>
          </cell>
          <cell r="H217" t="str">
            <v>EXECUTIVO</v>
          </cell>
          <cell r="I217" t="str">
            <v>FMAS</v>
          </cell>
          <cell r="J217">
            <v>992519</v>
          </cell>
          <cell r="K217">
            <v>1676867.8800000001</v>
          </cell>
          <cell r="L217">
            <v>1676867.8800000004</v>
          </cell>
          <cell r="M217" t="str">
            <v>NEX</v>
          </cell>
          <cell r="N217">
            <v>0.85</v>
          </cell>
          <cell r="O217">
            <v>843641.15</v>
          </cell>
          <cell r="P217">
            <v>1425337.6980000001</v>
          </cell>
          <cell r="Q217">
            <v>1425337.6980000003</v>
          </cell>
          <cell r="R217">
            <v>1.6895070824840637</v>
          </cell>
          <cell r="S217">
            <v>1.6895070824840634</v>
          </cell>
          <cell r="T217" t="str">
            <v>NINC</v>
          </cell>
          <cell r="U217">
            <v>0</v>
          </cell>
        </row>
        <row r="218">
          <cell r="F218" t="str">
            <v>6221 - MANUTENÇÃO E OPERAÇÃO DE EQUIPAMENTOS DE PROTEÇÃO SOCIAL ESPECIAL A CRIANÇAS, ADOLESCENTES E JOVENS EM RISCO SOCIAL</v>
          </cell>
          <cell r="G218" t="str">
            <v>93.10.08.244.3023.6.221.33503900.00</v>
          </cell>
          <cell r="H218" t="str">
            <v>EXECUTIVO</v>
          </cell>
          <cell r="I218" t="str">
            <v>FMAS</v>
          </cell>
          <cell r="J218">
            <v>1517195</v>
          </cell>
          <cell r="K218">
            <v>1663007.22</v>
          </cell>
          <cell r="L218">
            <v>1659653.14</v>
          </cell>
          <cell r="M218" t="str">
            <v>EX</v>
          </cell>
          <cell r="N218">
            <v>1</v>
          </cell>
          <cell r="O218">
            <v>1517195</v>
          </cell>
          <cell r="P218">
            <v>1663007.22</v>
          </cell>
          <cell r="Q218">
            <v>1659653.14</v>
          </cell>
          <cell r="R218">
            <v>1.0938957352219061</v>
          </cell>
          <cell r="S218">
            <v>1.0961064464356922</v>
          </cell>
          <cell r="T218" t="str">
            <v>NEX</v>
          </cell>
          <cell r="U218">
            <v>0.4</v>
          </cell>
        </row>
        <row r="219">
          <cell r="F219" t="str">
            <v>6221 - MANUTENÇÃO E OPERAÇÃO DE EQUIPAMENTOS DE PROTEÇÃO SOCIAL ESPECIAL A CRIANÇAS, ADOLESCENTES E JOVENS EM RISCO SOCIAL</v>
          </cell>
          <cell r="G219" t="str">
            <v>93.10.08.244.3023.6.221.33503900.02</v>
          </cell>
          <cell r="H219" t="str">
            <v>EXECUTIVO</v>
          </cell>
          <cell r="I219" t="str">
            <v>FMAS</v>
          </cell>
          <cell r="J219">
            <v>1000</v>
          </cell>
          <cell r="K219">
            <v>255584.13</v>
          </cell>
          <cell r="L219">
            <v>208602.11</v>
          </cell>
          <cell r="M219" t="str">
            <v>EX</v>
          </cell>
          <cell r="N219">
            <v>1</v>
          </cell>
          <cell r="O219">
            <v>1000</v>
          </cell>
          <cell r="P219">
            <v>255584.13</v>
          </cell>
          <cell r="Q219">
            <v>208602.11</v>
          </cell>
          <cell r="R219">
            <v>208.60210999999998</v>
          </cell>
          <cell r="S219">
            <v>255.58413000000002</v>
          </cell>
          <cell r="T219" t="str">
            <v>NEX</v>
          </cell>
          <cell r="U219">
            <v>0.4</v>
          </cell>
        </row>
        <row r="220">
          <cell r="F220" t="str">
            <v>6240 - MANUTENÇÃO E OPERAÇÃO DE CENTRO DE REFERÊNCIA ESPECIALIZADO PARA PESSOAS EM SITUAÇÃO DE RUA (CENTRO POP)</v>
          </cell>
          <cell r="G220" t="str">
            <v>93.10.08.244.3023.6.240.33903600.00</v>
          </cell>
          <cell r="H220" t="str">
            <v>EXECUTIVO</v>
          </cell>
          <cell r="I220" t="str">
            <v>FMAS</v>
          </cell>
          <cell r="J220">
            <v>1000</v>
          </cell>
          <cell r="K220">
            <v>0</v>
          </cell>
          <cell r="L220">
            <v>0</v>
          </cell>
          <cell r="M220" t="str">
            <v>EXCLUÍDA</v>
          </cell>
          <cell r="N220">
            <v>0</v>
          </cell>
          <cell r="O220">
            <v>0</v>
          </cell>
          <cell r="P220">
            <v>0</v>
          </cell>
          <cell r="Q220">
            <v>0</v>
          </cell>
          <cell r="R220" t="e">
            <v>#DIV/0!</v>
          </cell>
          <cell r="S220" t="e">
            <v>#DIV/0!</v>
          </cell>
          <cell r="T220" t="str">
            <v>NINC</v>
          </cell>
          <cell r="U220">
            <v>0</v>
          </cell>
        </row>
        <row r="221">
          <cell r="F221" t="str">
            <v>6240 - MANUTENÇÃO E OPERAÇÃO DE CENTRO DE REFERÊNCIA ESPECIALIZADO PARA PESSOAS EM SITUAÇÃO DE RUA (CENTRO POP)</v>
          </cell>
          <cell r="G221" t="str">
            <v>93.10.08.244.3023.6.240.33903900.00</v>
          </cell>
          <cell r="H221" t="str">
            <v>EXECUTIVO</v>
          </cell>
          <cell r="I221" t="str">
            <v>FMAS</v>
          </cell>
          <cell r="J221">
            <v>1000</v>
          </cell>
          <cell r="K221">
            <v>0</v>
          </cell>
          <cell r="L221">
            <v>0</v>
          </cell>
          <cell r="M221" t="str">
            <v>EXCLUÍDA</v>
          </cell>
          <cell r="N221">
            <v>0</v>
          </cell>
          <cell r="O221">
            <v>0</v>
          </cell>
          <cell r="P221">
            <v>0</v>
          </cell>
          <cell r="Q221">
            <v>0</v>
          </cell>
          <cell r="R221" t="e">
            <v>#DIV/0!</v>
          </cell>
          <cell r="S221" t="e">
            <v>#DIV/0!</v>
          </cell>
          <cell r="T221" t="str">
            <v>NINC</v>
          </cell>
          <cell r="U221">
            <v>0</v>
          </cell>
        </row>
        <row r="222">
          <cell r="F222" t="str">
            <v>6240 - MANUTENÇÃO E OPERAÇÃO DE CENTRO DE REFERÊNCIA ESPECIALIZADO PARA PESSOAS EM SITUAÇÃO DE RUA (CENTRO POP)</v>
          </cell>
          <cell r="G222" t="str">
            <v>93.10.08.244.3023.6.240.44905200.00</v>
          </cell>
          <cell r="H222" t="str">
            <v>EXECUTIVO</v>
          </cell>
          <cell r="I222" t="str">
            <v>FMAS</v>
          </cell>
          <cell r="J222">
            <v>1000</v>
          </cell>
          <cell r="K222">
            <v>0</v>
          </cell>
          <cell r="L222">
            <v>0</v>
          </cell>
          <cell r="M222" t="str">
            <v>EXCLUÍDA</v>
          </cell>
          <cell r="N222">
            <v>0</v>
          </cell>
          <cell r="O222">
            <v>0</v>
          </cell>
          <cell r="P222">
            <v>0</v>
          </cell>
          <cell r="Q222">
            <v>0</v>
          </cell>
          <cell r="R222" t="e">
            <v>#DIV/0!</v>
          </cell>
          <cell r="S222" t="e">
            <v>#DIV/0!</v>
          </cell>
          <cell r="T222" t="str">
            <v>NINC</v>
          </cell>
          <cell r="U222">
            <v>0</v>
          </cell>
        </row>
        <row r="223">
          <cell r="F223" t="str">
            <v>6242 - MANUTENÇÃO E OPERAÇÃO DE EQUIPAMENTOS DE PROTEÇÃO JURÍDICO SOCIAL</v>
          </cell>
          <cell r="G223" t="str">
            <v>93.10.08.244.3023.6.242.33503900.00</v>
          </cell>
          <cell r="H223" t="str">
            <v>EXECUTIVO</v>
          </cell>
          <cell r="I223" t="str">
            <v>FMAS</v>
          </cell>
          <cell r="J223">
            <v>10943293</v>
          </cell>
          <cell r="K223">
            <v>12549316.430000002</v>
          </cell>
          <cell r="L223">
            <v>12427139.370000001</v>
          </cell>
          <cell r="M223" t="str">
            <v>NEX</v>
          </cell>
          <cell r="N223">
            <v>0.23</v>
          </cell>
          <cell r="O223">
            <v>2516957.39</v>
          </cell>
          <cell r="P223">
            <v>2886342.7789000003</v>
          </cell>
          <cell r="Q223">
            <v>2858242.0551000005</v>
          </cell>
          <cell r="R223">
            <v>1.1355941369750404</v>
          </cell>
          <cell r="S223">
            <v>1.1467586977704061</v>
          </cell>
          <cell r="T223" t="str">
            <v>NEX</v>
          </cell>
          <cell r="U223">
            <v>0.09</v>
          </cell>
        </row>
        <row r="224">
          <cell r="F224" t="str">
            <v>6242 - MANUTENÇÃO E OPERAÇÃO DE EQUIPAMENTOS DE PROTEÇÃO JURÍDICO SOCIAL</v>
          </cell>
          <cell r="G224" t="str">
            <v>93.10.08.244.3023.6.242.33503900.02</v>
          </cell>
          <cell r="H224" t="str">
            <v>EXECUTIVO</v>
          </cell>
          <cell r="I224" t="str">
            <v>FMAS</v>
          </cell>
          <cell r="J224">
            <v>1000</v>
          </cell>
          <cell r="K224">
            <v>16292.22</v>
          </cell>
          <cell r="L224">
            <v>16292.22</v>
          </cell>
          <cell r="M224" t="str">
            <v>NEX</v>
          </cell>
          <cell r="N224">
            <v>0.23</v>
          </cell>
          <cell r="O224">
            <v>230</v>
          </cell>
          <cell r="P224">
            <v>3747.2105999999999</v>
          </cell>
          <cell r="Q224">
            <v>3747.2105999999999</v>
          </cell>
          <cell r="R224">
            <v>16.29222</v>
          </cell>
          <cell r="S224">
            <v>16.29222</v>
          </cell>
          <cell r="T224" t="str">
            <v>NEX</v>
          </cell>
          <cell r="U224">
            <v>0.09</v>
          </cell>
        </row>
        <row r="225">
          <cell r="J225">
            <v>1279525153</v>
          </cell>
          <cell r="K225">
            <v>1768075705.29</v>
          </cell>
          <cell r="L225">
            <v>1654719068.8700001</v>
          </cell>
          <cell r="O225">
            <v>758018987.5999999</v>
          </cell>
          <cell r="P225">
            <v>888918668.02599978</v>
          </cell>
          <cell r="Q225">
            <v>834186967.85709965</v>
          </cell>
          <cell r="R225">
            <v>1.1004829450226028</v>
          </cell>
          <cell r="S225">
            <v>1.1726865455447859</v>
          </cell>
        </row>
        <row r="228">
          <cell r="J228">
            <v>1279525153</v>
          </cell>
          <cell r="K228">
            <v>1768075705.29</v>
          </cell>
          <cell r="L228">
            <v>1654719068.8700001</v>
          </cell>
          <cell r="M228">
            <v>0</v>
          </cell>
          <cell r="N228">
            <v>91.400000000000205</v>
          </cell>
          <cell r="O228">
            <v>758018987.5999999</v>
          </cell>
          <cell r="P228">
            <v>888918668.02599978</v>
          </cell>
          <cell r="Q228">
            <v>834186967.85709965</v>
          </cell>
        </row>
      </sheetData>
      <sheetData sheetId="4" refreshError="1"/>
      <sheetData sheetId="5" refreshError="1">
        <row r="2">
          <cell r="F2" t="str">
            <v>1220 - DESENVOLVIMENTO DE SISTEMAS DE INFORMAÇÃO E COMUNICAÇÃO</v>
          </cell>
          <cell r="G2" t="str">
            <v>01.10.10.122.3011.1.220.44904000.00</v>
          </cell>
          <cell r="H2" t="str">
            <v>EXECUTIVO</v>
          </cell>
          <cell r="I2" t="str">
            <v>AHM</v>
          </cell>
          <cell r="J2">
            <v>1000</v>
          </cell>
          <cell r="K2">
            <v>0</v>
          </cell>
          <cell r="L2">
            <v>0</v>
          </cell>
          <cell r="M2" t="str">
            <v>NEX</v>
          </cell>
          <cell r="N2">
            <v>0.23</v>
          </cell>
          <cell r="O2">
            <v>230</v>
          </cell>
          <cell r="P2">
            <v>0</v>
          </cell>
          <cell r="Q2">
            <v>0</v>
          </cell>
          <cell r="R2">
            <v>0</v>
          </cell>
          <cell r="S2">
            <v>0</v>
          </cell>
          <cell r="T2" t="str">
            <v>NEX</v>
          </cell>
          <cell r="U2">
            <v>0.12</v>
          </cell>
        </row>
        <row r="3">
          <cell r="F3" t="str">
            <v>1220 - DESENVOLVIMENTO DE SISTEMAS DE INFORMAÇÃO E COMUNICAÇÃO</v>
          </cell>
          <cell r="G3" t="str">
            <v>02.10.10.122.3011.1.220.44904000.00</v>
          </cell>
          <cell r="H3" t="str">
            <v>EXECUTIVO</v>
          </cell>
          <cell r="I3" t="str">
            <v>HSPM</v>
          </cell>
          <cell r="J3">
            <v>1000</v>
          </cell>
          <cell r="K3">
            <v>0</v>
          </cell>
          <cell r="L3">
            <v>0</v>
          </cell>
          <cell r="M3" t="str">
            <v>NEX</v>
          </cell>
          <cell r="N3">
            <v>0.23</v>
          </cell>
          <cell r="O3">
            <v>230</v>
          </cell>
          <cell r="P3">
            <v>0</v>
          </cell>
          <cell r="Q3">
            <v>0</v>
          </cell>
          <cell r="R3">
            <v>0</v>
          </cell>
          <cell r="S3">
            <v>0</v>
          </cell>
          <cell r="T3" t="str">
            <v>NEX</v>
          </cell>
          <cell r="U3">
            <v>0.12</v>
          </cell>
        </row>
        <row r="4">
          <cell r="F4" t="str">
            <v>2100 - ADMINISTRAÇÃO DA UNIDADE</v>
          </cell>
          <cell r="G4" t="str">
            <v>01.10.10.122.3024.2.100.31901100.00</v>
          </cell>
          <cell r="H4" t="str">
            <v>EXECUTIVO</v>
          </cell>
          <cell r="I4" t="str">
            <v>AHM</v>
          </cell>
          <cell r="J4">
            <v>481623267</v>
          </cell>
          <cell r="K4">
            <v>410208276.37000006</v>
          </cell>
          <cell r="L4">
            <v>410208276.37</v>
          </cell>
          <cell r="M4" t="str">
            <v>NEX</v>
          </cell>
          <cell r="N4">
            <v>0.23</v>
          </cell>
          <cell r="O4">
            <v>110773351.41000001</v>
          </cell>
          <cell r="P4">
            <v>94347903.565100014</v>
          </cell>
          <cell r="Q4">
            <v>94347903.565099999</v>
          </cell>
          <cell r="R4">
            <v>0.85172022299744909</v>
          </cell>
          <cell r="S4">
            <v>0.85172022299744921</v>
          </cell>
          <cell r="T4" t="str">
            <v>NEX</v>
          </cell>
          <cell r="U4">
            <v>0.12</v>
          </cell>
        </row>
        <row r="5">
          <cell r="F5" t="str">
            <v>2100 - ADMINISTRAÇÃO DA UNIDADE</v>
          </cell>
          <cell r="G5" t="str">
            <v>01.10.10.122.3024.2.100.31901100.02</v>
          </cell>
          <cell r="H5" t="str">
            <v>EXECUTIVO</v>
          </cell>
          <cell r="I5" t="str">
            <v>AHM</v>
          </cell>
          <cell r="J5">
            <v>0</v>
          </cell>
          <cell r="K5">
            <v>57532144.57</v>
          </cell>
          <cell r="L5">
            <v>57532144.57</v>
          </cell>
          <cell r="M5" t="str">
            <v>NEX</v>
          </cell>
          <cell r="N5">
            <v>0.23</v>
          </cell>
          <cell r="O5">
            <v>0</v>
          </cell>
          <cell r="P5">
            <v>13232393.2511</v>
          </cell>
          <cell r="Q5">
            <v>13232393.2511</v>
          </cell>
          <cell r="R5" t="e">
            <v>#DIV/0!</v>
          </cell>
          <cell r="S5" t="e">
            <v>#DIV/0!</v>
          </cell>
          <cell r="T5" t="str">
            <v>NEX</v>
          </cell>
          <cell r="U5">
            <v>0.12</v>
          </cell>
        </row>
        <row r="6">
          <cell r="F6" t="str">
            <v>2100 - ADMINISTRAÇÃO DA UNIDADE</v>
          </cell>
          <cell r="G6" t="str">
            <v>01.10.10.122.3024.2.100.31901100.24</v>
          </cell>
          <cell r="H6" t="str">
            <v>EXECUTIVO</v>
          </cell>
          <cell r="I6" t="str">
            <v>AHM</v>
          </cell>
          <cell r="J6">
            <v>0</v>
          </cell>
          <cell r="K6">
            <v>209298.48</v>
          </cell>
          <cell r="L6">
            <v>209298.48</v>
          </cell>
          <cell r="M6" t="str">
            <v>NEX</v>
          </cell>
          <cell r="N6">
            <v>0.23</v>
          </cell>
          <cell r="O6">
            <v>0</v>
          </cell>
          <cell r="P6">
            <v>48138.650400000006</v>
          </cell>
          <cell r="Q6">
            <v>48138.650400000006</v>
          </cell>
          <cell r="R6" t="e">
            <v>#DIV/0!</v>
          </cell>
          <cell r="S6" t="e">
            <v>#DIV/0!</v>
          </cell>
          <cell r="T6" t="str">
            <v>NEX</v>
          </cell>
          <cell r="U6">
            <v>0.12</v>
          </cell>
        </row>
        <row r="7">
          <cell r="F7" t="str">
            <v>2100 - ADMINISTRAÇÃO DA UNIDADE</v>
          </cell>
          <cell r="G7" t="str">
            <v>01.10.10.122.3024.2.100.31901300.00</v>
          </cell>
          <cell r="H7" t="str">
            <v>EXECUTIVO</v>
          </cell>
          <cell r="I7" t="str">
            <v>AHM</v>
          </cell>
          <cell r="J7">
            <v>4514888</v>
          </cell>
          <cell r="K7">
            <v>2917815.61</v>
          </cell>
          <cell r="L7">
            <v>2917815.61</v>
          </cell>
          <cell r="M7" t="str">
            <v>NEX</v>
          </cell>
          <cell r="N7">
            <v>0.23</v>
          </cell>
          <cell r="O7">
            <v>1038424.24</v>
          </cell>
          <cell r="P7">
            <v>671097.59030000004</v>
          </cell>
          <cell r="Q7">
            <v>671097.59030000004</v>
          </cell>
          <cell r="R7">
            <v>0.64626533592859892</v>
          </cell>
          <cell r="S7">
            <v>0.64626533592859892</v>
          </cell>
          <cell r="T7" t="str">
            <v>NEX</v>
          </cell>
          <cell r="U7">
            <v>0.12</v>
          </cell>
        </row>
        <row r="8">
          <cell r="F8" t="str">
            <v>2100 - ADMINISTRAÇÃO DA UNIDADE</v>
          </cell>
          <cell r="G8" t="str">
            <v>01.10.10.122.3024.2.100.31901600.00</v>
          </cell>
          <cell r="H8" t="str">
            <v>EXECUTIVO</v>
          </cell>
          <cell r="I8" t="str">
            <v>AHM</v>
          </cell>
          <cell r="J8">
            <v>0</v>
          </cell>
          <cell r="K8">
            <v>33548718</v>
          </cell>
          <cell r="L8">
            <v>33548718.000000004</v>
          </cell>
          <cell r="M8" t="str">
            <v>NEX</v>
          </cell>
          <cell r="N8">
            <v>0.23</v>
          </cell>
          <cell r="O8">
            <v>0</v>
          </cell>
          <cell r="P8">
            <v>7716205.1400000006</v>
          </cell>
          <cell r="Q8">
            <v>7716205.1400000015</v>
          </cell>
          <cell r="R8" t="e">
            <v>#DIV/0!</v>
          </cell>
          <cell r="S8" t="e">
            <v>#DIV/0!</v>
          </cell>
          <cell r="T8" t="str">
            <v>NEX</v>
          </cell>
          <cell r="U8">
            <v>0.12</v>
          </cell>
        </row>
        <row r="9">
          <cell r="F9" t="str">
            <v>2100 - ADMINISTRAÇÃO DA UNIDADE</v>
          </cell>
          <cell r="G9" t="str">
            <v>01.10.10.122.3024.2.100.31909100.00</v>
          </cell>
          <cell r="H9" t="str">
            <v>EXECUTIVO</v>
          </cell>
          <cell r="I9" t="str">
            <v>AHM</v>
          </cell>
          <cell r="J9">
            <v>3712242</v>
          </cell>
          <cell r="K9">
            <v>8211601.1499999994</v>
          </cell>
          <cell r="L9">
            <v>8211601.1499999994</v>
          </cell>
          <cell r="M9" t="str">
            <v>NEX</v>
          </cell>
          <cell r="N9">
            <v>0.23</v>
          </cell>
          <cell r="O9">
            <v>853815.66</v>
          </cell>
          <cell r="P9">
            <v>1888668.2645</v>
          </cell>
          <cell r="Q9">
            <v>1888668.2645</v>
          </cell>
          <cell r="R9">
            <v>2.2120328227523958</v>
          </cell>
          <cell r="S9">
            <v>2.2120328227523958</v>
          </cell>
          <cell r="T9" t="str">
            <v>NEX</v>
          </cell>
          <cell r="U9">
            <v>0.12</v>
          </cell>
        </row>
        <row r="10">
          <cell r="F10" t="str">
            <v>2100 - ADMINISTRAÇÃO DA UNIDADE</v>
          </cell>
          <cell r="G10" t="str">
            <v>01.10.10.122.3024.2.100.31909400.00</v>
          </cell>
          <cell r="H10" t="str">
            <v>EXECUTIVO</v>
          </cell>
          <cell r="I10" t="str">
            <v>AHM</v>
          </cell>
          <cell r="J10">
            <v>2608602</v>
          </cell>
          <cell r="K10">
            <v>1465431.63</v>
          </cell>
          <cell r="L10">
            <v>1465431.6300000001</v>
          </cell>
          <cell r="M10" t="str">
            <v>NEX</v>
          </cell>
          <cell r="N10">
            <v>0.23</v>
          </cell>
          <cell r="O10">
            <v>599978.46000000008</v>
          </cell>
          <cell r="P10">
            <v>337049.27489999996</v>
          </cell>
          <cell r="Q10">
            <v>337049.27490000002</v>
          </cell>
          <cell r="R10">
            <v>0.56176895900562829</v>
          </cell>
          <cell r="S10">
            <v>0.56176895900562818</v>
          </cell>
          <cell r="T10" t="str">
            <v>NEX</v>
          </cell>
          <cell r="U10">
            <v>0.12</v>
          </cell>
        </row>
        <row r="11">
          <cell r="F11" t="str">
            <v>2100 - ADMINISTRAÇÃO DA UNIDADE</v>
          </cell>
          <cell r="G11" t="str">
            <v>01.10.10.122.3024.2.100.31911300.00</v>
          </cell>
          <cell r="H11" t="str">
            <v>EXECUTIVO</v>
          </cell>
          <cell r="I11" t="str">
            <v>AHM</v>
          </cell>
          <cell r="J11">
            <v>127200000</v>
          </cell>
          <cell r="K11">
            <v>117748729.79000001</v>
          </cell>
          <cell r="L11">
            <v>117748729.79000001</v>
          </cell>
          <cell r="M11" t="str">
            <v>NEX</v>
          </cell>
          <cell r="N11">
            <v>0.23</v>
          </cell>
          <cell r="O11">
            <v>29256000</v>
          </cell>
          <cell r="P11">
            <v>27082207.851700004</v>
          </cell>
          <cell r="Q11">
            <v>27082207.851700004</v>
          </cell>
          <cell r="R11">
            <v>0.92569756124213853</v>
          </cell>
          <cell r="S11">
            <v>0.92569756124213853</v>
          </cell>
          <cell r="T11" t="str">
            <v>NEX</v>
          </cell>
          <cell r="U11">
            <v>0.12</v>
          </cell>
        </row>
        <row r="12">
          <cell r="F12" t="str">
            <v>2100 - ADMINISTRAÇÃO DA UNIDADE</v>
          </cell>
          <cell r="G12" t="str">
            <v>01.10.10.122.3024.2.100.33900800.00</v>
          </cell>
          <cell r="H12" t="str">
            <v>EXECUTIVO</v>
          </cell>
          <cell r="I12" t="str">
            <v>AHM</v>
          </cell>
          <cell r="J12">
            <v>31000</v>
          </cell>
          <cell r="K12">
            <v>78474.820000000007</v>
          </cell>
          <cell r="L12">
            <v>78474.820000000007</v>
          </cell>
          <cell r="M12" t="str">
            <v>NEX</v>
          </cell>
          <cell r="N12">
            <v>0.23</v>
          </cell>
          <cell r="O12">
            <v>7130</v>
          </cell>
          <cell r="P12">
            <v>18049.208600000002</v>
          </cell>
          <cell r="Q12">
            <v>18049.208600000002</v>
          </cell>
          <cell r="R12">
            <v>2.5314458064516132</v>
          </cell>
          <cell r="S12">
            <v>2.5314458064516132</v>
          </cell>
          <cell r="T12" t="str">
            <v>NEX</v>
          </cell>
          <cell r="U12">
            <v>0.12</v>
          </cell>
        </row>
        <row r="13">
          <cell r="F13" t="str">
            <v>2100 - ADMINISTRAÇÃO DA UNIDADE</v>
          </cell>
          <cell r="G13" t="str">
            <v>01.10.10.122.3024.2.100.33901400.00</v>
          </cell>
          <cell r="H13" t="str">
            <v>EXECUTIVO</v>
          </cell>
          <cell r="I13" t="str">
            <v>AHM</v>
          </cell>
          <cell r="J13">
            <v>15000</v>
          </cell>
          <cell r="K13">
            <v>0</v>
          </cell>
          <cell r="L13">
            <v>0</v>
          </cell>
          <cell r="M13" t="str">
            <v>NEX</v>
          </cell>
          <cell r="N13">
            <v>0.23</v>
          </cell>
          <cell r="O13">
            <v>3450</v>
          </cell>
          <cell r="P13">
            <v>0</v>
          </cell>
          <cell r="Q13">
            <v>0</v>
          </cell>
          <cell r="R13">
            <v>0</v>
          </cell>
          <cell r="S13">
            <v>0</v>
          </cell>
          <cell r="T13" t="str">
            <v>NEX</v>
          </cell>
          <cell r="U13">
            <v>0.12</v>
          </cell>
        </row>
        <row r="14">
          <cell r="F14" t="str">
            <v>2100 - ADMINISTRAÇÃO DA UNIDADE</v>
          </cell>
          <cell r="G14" t="str">
            <v>01.10.10.122.3024.2.100.33903000.00</v>
          </cell>
          <cell r="H14" t="str">
            <v>EXECUTIVO</v>
          </cell>
          <cell r="I14" t="str">
            <v>AHM</v>
          </cell>
          <cell r="J14">
            <v>60000</v>
          </cell>
          <cell r="K14">
            <v>39870</v>
          </cell>
          <cell r="L14">
            <v>39870</v>
          </cell>
          <cell r="M14" t="str">
            <v>NEX</v>
          </cell>
          <cell r="N14">
            <v>0.23</v>
          </cell>
          <cell r="O14">
            <v>13800</v>
          </cell>
          <cell r="P14">
            <v>9170.1</v>
          </cell>
          <cell r="Q14">
            <v>9170.1</v>
          </cell>
          <cell r="R14">
            <v>0.66449999999999998</v>
          </cell>
          <cell r="S14">
            <v>0.66449999999999998</v>
          </cell>
          <cell r="T14" t="str">
            <v>NEX</v>
          </cell>
          <cell r="U14">
            <v>0.12</v>
          </cell>
        </row>
        <row r="15">
          <cell r="F15" t="str">
            <v>2100 - ADMINISTRAÇÃO DA UNIDADE</v>
          </cell>
          <cell r="G15" t="str">
            <v>01.10.10.122.3024.2.100.33903000.06</v>
          </cell>
          <cell r="H15" t="str">
            <v>EXECUTIVO</v>
          </cell>
          <cell r="I15" t="str">
            <v>AHM</v>
          </cell>
          <cell r="J15">
            <v>50000</v>
          </cell>
          <cell r="K15">
            <v>0</v>
          </cell>
          <cell r="L15">
            <v>0</v>
          </cell>
          <cell r="M15" t="str">
            <v>NEX</v>
          </cell>
          <cell r="N15">
            <v>0.23</v>
          </cell>
          <cell r="O15">
            <v>11500</v>
          </cell>
          <cell r="P15">
            <v>0</v>
          </cell>
          <cell r="Q15">
            <v>0</v>
          </cell>
          <cell r="R15">
            <v>0</v>
          </cell>
          <cell r="S15">
            <v>0</v>
          </cell>
          <cell r="T15" t="str">
            <v>NEX</v>
          </cell>
          <cell r="U15">
            <v>0.12</v>
          </cell>
        </row>
        <row r="16">
          <cell r="F16" t="str">
            <v>2100 - ADMINISTRAÇÃO DA UNIDADE</v>
          </cell>
          <cell r="G16" t="str">
            <v>01.10.10.122.3024.2.100.33903300.00</v>
          </cell>
          <cell r="H16" t="str">
            <v>EXECUTIVO</v>
          </cell>
          <cell r="I16" t="str">
            <v>AHM</v>
          </cell>
          <cell r="J16">
            <v>700000</v>
          </cell>
          <cell r="K16">
            <v>144071.99</v>
          </cell>
          <cell r="L16">
            <v>144071.99</v>
          </cell>
          <cell r="M16" t="str">
            <v>NEX</v>
          </cell>
          <cell r="N16">
            <v>0.23</v>
          </cell>
          <cell r="O16">
            <v>161000</v>
          </cell>
          <cell r="P16">
            <v>33136.557699999998</v>
          </cell>
          <cell r="Q16">
            <v>33136.557699999998</v>
          </cell>
          <cell r="R16">
            <v>0.20581712857142856</v>
          </cell>
          <cell r="S16">
            <v>0.20581712857142856</v>
          </cell>
          <cell r="T16" t="str">
            <v>NEX</v>
          </cell>
          <cell r="U16">
            <v>0.12</v>
          </cell>
        </row>
        <row r="17">
          <cell r="F17" t="str">
            <v>2100 - ADMINISTRAÇÃO DA UNIDADE</v>
          </cell>
          <cell r="G17" t="str">
            <v>01.10.10.122.3024.2.100.33903600.00</v>
          </cell>
          <cell r="H17" t="str">
            <v>EXECUTIVO</v>
          </cell>
          <cell r="I17" t="str">
            <v>AHM</v>
          </cell>
          <cell r="J17">
            <v>16800000</v>
          </cell>
          <cell r="K17">
            <v>12882510.199999999</v>
          </cell>
          <cell r="L17">
            <v>12882510.199999999</v>
          </cell>
          <cell r="M17" t="str">
            <v>NEX</v>
          </cell>
          <cell r="N17">
            <v>0.23</v>
          </cell>
          <cell r="O17">
            <v>3864000</v>
          </cell>
          <cell r="P17">
            <v>2962977.3459999999</v>
          </cell>
          <cell r="Q17">
            <v>2962977.3459999999</v>
          </cell>
          <cell r="R17">
            <v>0.76681608333333329</v>
          </cell>
          <cell r="S17">
            <v>0.76681608333333329</v>
          </cell>
          <cell r="T17" t="str">
            <v>NEX</v>
          </cell>
          <cell r="U17">
            <v>0.12</v>
          </cell>
        </row>
        <row r="18">
          <cell r="F18" t="str">
            <v>2100 - ADMINISTRAÇÃO DA UNIDADE</v>
          </cell>
          <cell r="G18" t="str">
            <v>01.10.10.122.3024.2.100.33903900.00</v>
          </cell>
          <cell r="H18" t="str">
            <v>EXECUTIVO</v>
          </cell>
          <cell r="I18" t="str">
            <v>AHM</v>
          </cell>
          <cell r="J18">
            <v>46500000</v>
          </cell>
          <cell r="K18">
            <v>33740929.499999993</v>
          </cell>
          <cell r="L18">
            <v>33740929.5</v>
          </cell>
          <cell r="M18" t="str">
            <v>NEX</v>
          </cell>
          <cell r="N18">
            <v>0.23</v>
          </cell>
          <cell r="O18">
            <v>10695000</v>
          </cell>
          <cell r="P18">
            <v>7760413.7849999983</v>
          </cell>
          <cell r="Q18">
            <v>7760413.7850000001</v>
          </cell>
          <cell r="R18">
            <v>0.7256113870967742</v>
          </cell>
          <cell r="S18">
            <v>0.72561138709677409</v>
          </cell>
          <cell r="T18" t="str">
            <v>NEX</v>
          </cell>
          <cell r="U18">
            <v>0.12</v>
          </cell>
        </row>
        <row r="19">
          <cell r="F19" t="str">
            <v>2100 - ADMINISTRAÇÃO DA UNIDADE</v>
          </cell>
          <cell r="G19" t="str">
            <v>01.10.10.122.3024.2.100.33903900.06</v>
          </cell>
          <cell r="H19" t="str">
            <v>EXECUTIVO</v>
          </cell>
          <cell r="I19" t="str">
            <v>AHM</v>
          </cell>
          <cell r="J19">
            <v>2319996</v>
          </cell>
          <cell r="K19">
            <v>2020060.36</v>
          </cell>
          <cell r="L19">
            <v>2020060.3599999999</v>
          </cell>
          <cell r="M19" t="str">
            <v>NEX</v>
          </cell>
          <cell r="N19">
            <v>0.23</v>
          </cell>
          <cell r="O19">
            <v>533599.08000000007</v>
          </cell>
          <cell r="P19">
            <v>464613.88280000002</v>
          </cell>
          <cell r="Q19">
            <v>464613.88279999996</v>
          </cell>
          <cell r="R19">
            <v>0.87071717365029921</v>
          </cell>
          <cell r="S19">
            <v>0.87071717365029933</v>
          </cell>
          <cell r="T19" t="str">
            <v>NEX</v>
          </cell>
          <cell r="U19">
            <v>0.12</v>
          </cell>
        </row>
        <row r="20">
          <cell r="F20" t="str">
            <v>2100 - ADMINISTRAÇÃO DA UNIDADE</v>
          </cell>
          <cell r="G20" t="str">
            <v>01.10.10.122.3024.2.100.33904600.00</v>
          </cell>
          <cell r="H20" t="str">
            <v>EXECUTIVO</v>
          </cell>
          <cell r="I20" t="str">
            <v>AHM</v>
          </cell>
          <cell r="J20">
            <v>73000000</v>
          </cell>
          <cell r="K20">
            <v>68390370.609999999</v>
          </cell>
          <cell r="L20">
            <v>68390370.609999999</v>
          </cell>
          <cell r="M20" t="str">
            <v>NEX</v>
          </cell>
          <cell r="N20">
            <v>0.23</v>
          </cell>
          <cell r="O20">
            <v>16790000</v>
          </cell>
          <cell r="P20">
            <v>15729785.2403</v>
          </cell>
          <cell r="Q20">
            <v>15729785.2403</v>
          </cell>
          <cell r="R20">
            <v>0.93685439191780817</v>
          </cell>
          <cell r="S20">
            <v>0.93685439191780817</v>
          </cell>
          <cell r="T20" t="str">
            <v>NEX</v>
          </cell>
          <cell r="U20">
            <v>0.12</v>
          </cell>
        </row>
        <row r="21">
          <cell r="F21" t="str">
            <v>2100 - ADMINISTRAÇÃO DA UNIDADE</v>
          </cell>
          <cell r="G21" t="str">
            <v>01.10.10.122.3024.2.100.33904700.00</v>
          </cell>
          <cell r="H21" t="str">
            <v>EXECUTIVO</v>
          </cell>
          <cell r="I21" t="str">
            <v>AHM</v>
          </cell>
          <cell r="J21">
            <v>3265000</v>
          </cell>
          <cell r="K21">
            <v>2626942.29</v>
          </cell>
          <cell r="L21">
            <v>2626942.29</v>
          </cell>
          <cell r="M21" t="str">
            <v>NEX</v>
          </cell>
          <cell r="N21">
            <v>0.23</v>
          </cell>
          <cell r="O21">
            <v>750950</v>
          </cell>
          <cell r="P21">
            <v>604196.7267</v>
          </cell>
          <cell r="Q21">
            <v>604196.7267</v>
          </cell>
          <cell r="R21">
            <v>0.80457650535987746</v>
          </cell>
          <cell r="S21">
            <v>0.80457650535987746</v>
          </cell>
          <cell r="T21" t="str">
            <v>NEX</v>
          </cell>
          <cell r="U21">
            <v>0.12</v>
          </cell>
        </row>
        <row r="22">
          <cell r="F22" t="str">
            <v>2100 - ADMINISTRAÇÃO DA UNIDADE</v>
          </cell>
          <cell r="G22" t="str">
            <v>01.10.10.122.3024.2.100.33904900.00</v>
          </cell>
          <cell r="H22" t="str">
            <v>EXECUTIVO</v>
          </cell>
          <cell r="I22" t="str">
            <v>AHM</v>
          </cell>
          <cell r="J22">
            <v>5000000</v>
          </cell>
          <cell r="K22">
            <v>3944391.95</v>
          </cell>
          <cell r="L22">
            <v>3944391.95</v>
          </cell>
          <cell r="M22" t="str">
            <v>NEX</v>
          </cell>
          <cell r="N22">
            <v>0.23</v>
          </cell>
          <cell r="O22">
            <v>1150000</v>
          </cell>
          <cell r="P22">
            <v>907210.14850000013</v>
          </cell>
          <cell r="Q22">
            <v>907210.14850000013</v>
          </cell>
          <cell r="R22">
            <v>0.78887839000000015</v>
          </cell>
          <cell r="S22">
            <v>0.78887839000000015</v>
          </cell>
          <cell r="T22" t="str">
            <v>NEX</v>
          </cell>
          <cell r="U22">
            <v>0.12</v>
          </cell>
        </row>
        <row r="23">
          <cell r="F23" t="str">
            <v>2100 - ADMINISTRAÇÃO DA UNIDADE</v>
          </cell>
          <cell r="G23" t="str">
            <v>01.10.10.122.3024.2.100.33909100.00</v>
          </cell>
          <cell r="H23" t="str">
            <v>EXECUTIVO</v>
          </cell>
          <cell r="I23" t="str">
            <v>AHM</v>
          </cell>
          <cell r="J23">
            <v>100000</v>
          </cell>
          <cell r="K23">
            <v>94619.819999999992</v>
          </cell>
          <cell r="L23">
            <v>94619.82</v>
          </cell>
          <cell r="M23" t="str">
            <v>NEX</v>
          </cell>
          <cell r="N23">
            <v>0.23</v>
          </cell>
          <cell r="O23">
            <v>23000</v>
          </cell>
          <cell r="P23">
            <v>21762.5586</v>
          </cell>
          <cell r="Q23">
            <v>21762.558600000004</v>
          </cell>
          <cell r="R23">
            <v>0.94619820000000021</v>
          </cell>
          <cell r="S23">
            <v>0.94619819999999999</v>
          </cell>
          <cell r="T23" t="str">
            <v>NEX</v>
          </cell>
          <cell r="U23">
            <v>0.12</v>
          </cell>
        </row>
        <row r="24">
          <cell r="F24" t="str">
            <v>2100 - ADMINISTRAÇÃO DA UNIDADE</v>
          </cell>
          <cell r="G24" t="str">
            <v>01.10.10.122.3024.2.100.33909300.00</v>
          </cell>
          <cell r="H24" t="str">
            <v>EXECUTIVO</v>
          </cell>
          <cell r="I24" t="str">
            <v>AHM</v>
          </cell>
          <cell r="J24">
            <v>0</v>
          </cell>
          <cell r="K24">
            <v>430.31</v>
          </cell>
          <cell r="L24">
            <v>430.31</v>
          </cell>
          <cell r="M24" t="str">
            <v>NEX</v>
          </cell>
          <cell r="N24">
            <v>0.23</v>
          </cell>
          <cell r="O24">
            <v>0</v>
          </cell>
          <cell r="P24">
            <v>98.971299999999999</v>
          </cell>
          <cell r="Q24">
            <v>98.971299999999999</v>
          </cell>
          <cell r="R24" t="e">
            <v>#DIV/0!</v>
          </cell>
          <cell r="S24" t="e">
            <v>#DIV/0!</v>
          </cell>
          <cell r="T24" t="str">
            <v>NEX</v>
          </cell>
          <cell r="U24">
            <v>0.12</v>
          </cell>
        </row>
        <row r="25">
          <cell r="F25" t="str">
            <v>2100 - ADMINISTRAÇÃO DA UNIDADE</v>
          </cell>
          <cell r="G25" t="str">
            <v>01.10.10.122.3024.2.100.44905200.06</v>
          </cell>
          <cell r="H25" t="str">
            <v>EXECUTIVO</v>
          </cell>
          <cell r="I25" t="str">
            <v>AHM</v>
          </cell>
          <cell r="J25">
            <v>100000</v>
          </cell>
          <cell r="K25">
            <v>60114.25</v>
          </cell>
          <cell r="L25">
            <v>60114.25</v>
          </cell>
          <cell r="M25" t="str">
            <v>NEX</v>
          </cell>
          <cell r="N25">
            <v>0.23</v>
          </cell>
          <cell r="O25">
            <v>23000</v>
          </cell>
          <cell r="P25">
            <v>13826.2775</v>
          </cell>
          <cell r="Q25">
            <v>13826.2775</v>
          </cell>
          <cell r="R25">
            <v>0.60114250000000002</v>
          </cell>
          <cell r="S25">
            <v>0.60114250000000002</v>
          </cell>
          <cell r="T25" t="str">
            <v>NEX</v>
          </cell>
          <cell r="U25">
            <v>0.12</v>
          </cell>
        </row>
        <row r="26">
          <cell r="F26" t="str">
            <v>2100 - ADMINISTRAÇÃO DA UNIDADE</v>
          </cell>
          <cell r="G26" t="str">
            <v>02.10.10.122.3024.2.100.31901100.00</v>
          </cell>
          <cell r="H26" t="str">
            <v>EXECUTIVO</v>
          </cell>
          <cell r="I26" t="str">
            <v>HSPM</v>
          </cell>
          <cell r="J26">
            <v>164734747</v>
          </cell>
          <cell r="K26">
            <v>156653439.03</v>
          </cell>
          <cell r="L26">
            <v>156653439.02999997</v>
          </cell>
          <cell r="M26" t="str">
            <v>NEX</v>
          </cell>
          <cell r="N26">
            <v>0.23</v>
          </cell>
          <cell r="O26">
            <v>37888991.810000002</v>
          </cell>
          <cell r="P26">
            <v>36030290.976900004</v>
          </cell>
          <cell r="Q26">
            <v>36030290.976899996</v>
          </cell>
          <cell r="R26">
            <v>0.95094351302825009</v>
          </cell>
          <cell r="S26">
            <v>0.9509435130282502</v>
          </cell>
          <cell r="T26" t="str">
            <v>NEX</v>
          </cell>
          <cell r="U26">
            <v>0.12</v>
          </cell>
        </row>
        <row r="27">
          <cell r="F27" t="str">
            <v>2100 - ADMINISTRAÇÃO DA UNIDADE</v>
          </cell>
          <cell r="G27" t="str">
            <v>02.10.10.122.3024.2.100.31901300.00</v>
          </cell>
          <cell r="H27" t="str">
            <v>EXECUTIVO</v>
          </cell>
          <cell r="I27" t="str">
            <v>HSPM</v>
          </cell>
          <cell r="J27">
            <v>1454397</v>
          </cell>
          <cell r="K27">
            <v>995892.36</v>
          </cell>
          <cell r="L27">
            <v>995892.36000000022</v>
          </cell>
          <cell r="M27" t="str">
            <v>NEX</v>
          </cell>
          <cell r="N27">
            <v>0.23</v>
          </cell>
          <cell r="O27">
            <v>334511.31</v>
          </cell>
          <cell r="P27">
            <v>229055.24280000001</v>
          </cell>
          <cell r="Q27">
            <v>229055.24280000007</v>
          </cell>
          <cell r="R27">
            <v>0.68474588437682438</v>
          </cell>
          <cell r="S27">
            <v>0.68474588437682427</v>
          </cell>
          <cell r="T27" t="str">
            <v>NEX</v>
          </cell>
          <cell r="U27">
            <v>0.12</v>
          </cell>
        </row>
        <row r="28">
          <cell r="F28" t="str">
            <v>2100 - ADMINISTRAÇÃO DA UNIDADE</v>
          </cell>
          <cell r="G28" t="str">
            <v>02.10.10.122.3024.2.100.31901600.00</v>
          </cell>
          <cell r="H28" t="str">
            <v>EXECUTIVO</v>
          </cell>
          <cell r="I28" t="str">
            <v>HSPM</v>
          </cell>
          <cell r="J28">
            <v>0</v>
          </cell>
          <cell r="K28">
            <v>10802916.35</v>
          </cell>
          <cell r="L28">
            <v>10802916.35</v>
          </cell>
          <cell r="M28" t="str">
            <v>NEX</v>
          </cell>
          <cell r="N28">
            <v>0.23</v>
          </cell>
          <cell r="O28">
            <v>0</v>
          </cell>
          <cell r="P28">
            <v>2484670.7604999999</v>
          </cell>
          <cell r="Q28">
            <v>2484670.7604999999</v>
          </cell>
          <cell r="R28" t="e">
            <v>#DIV/0!</v>
          </cell>
          <cell r="S28" t="e">
            <v>#DIV/0!</v>
          </cell>
          <cell r="T28" t="str">
            <v>NEX</v>
          </cell>
          <cell r="U28">
            <v>0.12</v>
          </cell>
        </row>
        <row r="29">
          <cell r="F29" t="str">
            <v>2100 - ADMINISTRAÇÃO DA UNIDADE</v>
          </cell>
          <cell r="G29" t="str">
            <v>02.10.10.122.3024.2.100.31909100.00</v>
          </cell>
          <cell r="H29" t="str">
            <v>EXECUTIVO</v>
          </cell>
          <cell r="I29" t="str">
            <v>HSPM</v>
          </cell>
          <cell r="J29">
            <v>5817590</v>
          </cell>
          <cell r="K29">
            <v>8937434.8999999985</v>
          </cell>
          <cell r="L29">
            <v>8937434.9000000004</v>
          </cell>
          <cell r="M29" t="str">
            <v>NEX</v>
          </cell>
          <cell r="N29">
            <v>0.23</v>
          </cell>
          <cell r="O29">
            <v>1338045.7</v>
          </cell>
          <cell r="P29">
            <v>2055610.0269999998</v>
          </cell>
          <cell r="Q29">
            <v>2055610.0270000002</v>
          </cell>
          <cell r="R29">
            <v>1.536277891704297</v>
          </cell>
          <cell r="S29">
            <v>1.5362778917042967</v>
          </cell>
          <cell r="T29" t="str">
            <v>NEX</v>
          </cell>
          <cell r="U29">
            <v>0.12</v>
          </cell>
        </row>
        <row r="30">
          <cell r="F30" t="str">
            <v>2100 - ADMINISTRAÇÃO DA UNIDADE</v>
          </cell>
          <cell r="G30" t="str">
            <v>02.10.10.122.3024.2.100.31911300.00</v>
          </cell>
          <cell r="H30" t="str">
            <v>EXECUTIVO</v>
          </cell>
          <cell r="I30" t="str">
            <v>HSPM</v>
          </cell>
          <cell r="J30">
            <v>38000000</v>
          </cell>
          <cell r="K30">
            <v>39015329.380000003</v>
          </cell>
          <cell r="L30">
            <v>39015329.380000003</v>
          </cell>
          <cell r="M30" t="str">
            <v>NEX</v>
          </cell>
          <cell r="N30">
            <v>0.23</v>
          </cell>
          <cell r="O30">
            <v>8740000</v>
          </cell>
          <cell r="P30">
            <v>8973525.7574000005</v>
          </cell>
          <cell r="Q30">
            <v>8973525.7574000005</v>
          </cell>
          <cell r="R30">
            <v>1.0267191942105263</v>
          </cell>
          <cell r="S30">
            <v>1.0267191942105263</v>
          </cell>
          <cell r="T30" t="str">
            <v>NEX</v>
          </cell>
          <cell r="U30">
            <v>0.12</v>
          </cell>
        </row>
        <row r="31">
          <cell r="F31" t="str">
            <v>2100 - ADMINISTRAÇÃO DA UNIDADE</v>
          </cell>
          <cell r="G31" t="str">
            <v>02.10.10.122.3024.2.100.33900800.00</v>
          </cell>
          <cell r="H31" t="str">
            <v>EXECUTIVO</v>
          </cell>
          <cell r="I31" t="str">
            <v>HSPM</v>
          </cell>
          <cell r="J31">
            <v>5000</v>
          </cell>
          <cell r="K31">
            <v>41859.68</v>
          </cell>
          <cell r="L31">
            <v>41859.68</v>
          </cell>
          <cell r="M31" t="str">
            <v>NEX</v>
          </cell>
          <cell r="N31">
            <v>0.23</v>
          </cell>
          <cell r="O31">
            <v>1150</v>
          </cell>
          <cell r="P31">
            <v>9627.7264000000014</v>
          </cell>
          <cell r="Q31">
            <v>9627.7264000000014</v>
          </cell>
          <cell r="R31">
            <v>8.3719360000000016</v>
          </cell>
          <cell r="S31">
            <v>8.3719360000000016</v>
          </cell>
          <cell r="T31" t="str">
            <v>NEX</v>
          </cell>
          <cell r="U31">
            <v>0.12</v>
          </cell>
        </row>
        <row r="32">
          <cell r="F32" t="str">
            <v>2100 - ADMINISTRAÇÃO DA UNIDADE</v>
          </cell>
          <cell r="G32" t="str">
            <v>02.10.10.122.3024.2.100.33903000.00</v>
          </cell>
          <cell r="H32" t="str">
            <v>EXECUTIVO</v>
          </cell>
          <cell r="I32" t="str">
            <v>HSPM</v>
          </cell>
          <cell r="J32">
            <v>40000</v>
          </cell>
          <cell r="K32">
            <v>23450.82</v>
          </cell>
          <cell r="L32">
            <v>13569.51</v>
          </cell>
          <cell r="M32" t="str">
            <v>NEX</v>
          </cell>
          <cell r="N32">
            <v>0.23</v>
          </cell>
          <cell r="O32">
            <v>9200</v>
          </cell>
          <cell r="P32">
            <v>5393.6886000000004</v>
          </cell>
          <cell r="Q32">
            <v>3120.9873000000002</v>
          </cell>
          <cell r="R32">
            <v>0.33923775</v>
          </cell>
          <cell r="S32">
            <v>0.58627050000000003</v>
          </cell>
          <cell r="T32" t="str">
            <v>NEX</v>
          </cell>
          <cell r="U32">
            <v>0.12</v>
          </cell>
        </row>
        <row r="33">
          <cell r="F33" t="str">
            <v>2100 - ADMINISTRAÇÃO DA UNIDADE</v>
          </cell>
          <cell r="G33" t="str">
            <v>02.10.10.122.3024.2.100.33903300.00</v>
          </cell>
          <cell r="H33" t="str">
            <v>EXECUTIVO</v>
          </cell>
          <cell r="I33" t="str">
            <v>HSPM</v>
          </cell>
          <cell r="J33">
            <v>25000</v>
          </cell>
          <cell r="K33">
            <v>22680</v>
          </cell>
          <cell r="L33">
            <v>13144.269999999999</v>
          </cell>
          <cell r="M33" t="str">
            <v>NEX</v>
          </cell>
          <cell r="N33">
            <v>0.23</v>
          </cell>
          <cell r="O33">
            <v>5750</v>
          </cell>
          <cell r="P33">
            <v>5216.4000000000005</v>
          </cell>
          <cell r="Q33">
            <v>3023.1821</v>
          </cell>
          <cell r="R33">
            <v>0.52577079999999998</v>
          </cell>
          <cell r="S33">
            <v>0.90720000000000012</v>
          </cell>
          <cell r="T33" t="str">
            <v>NEX</v>
          </cell>
          <cell r="U33">
            <v>0.12</v>
          </cell>
        </row>
        <row r="34">
          <cell r="F34" t="str">
            <v>2100 - ADMINISTRAÇÃO DA UNIDADE</v>
          </cell>
          <cell r="G34" t="str">
            <v>02.10.10.122.3024.2.100.33903600.00</v>
          </cell>
          <cell r="H34" t="str">
            <v>EXECUTIVO</v>
          </cell>
          <cell r="I34" t="str">
            <v>HSPM</v>
          </cell>
          <cell r="J34">
            <v>7800000</v>
          </cell>
          <cell r="K34">
            <v>7533964.2599999998</v>
          </cell>
          <cell r="L34">
            <v>7512099.8399999999</v>
          </cell>
          <cell r="M34" t="str">
            <v>NEX</v>
          </cell>
          <cell r="N34">
            <v>0.23</v>
          </cell>
          <cell r="O34">
            <v>1794000</v>
          </cell>
          <cell r="P34">
            <v>1732811.7798000001</v>
          </cell>
          <cell r="Q34">
            <v>1727782.9632000001</v>
          </cell>
          <cell r="R34">
            <v>0.96308972307692309</v>
          </cell>
          <cell r="S34">
            <v>0.96589285384615398</v>
          </cell>
          <cell r="T34" t="str">
            <v>NEX</v>
          </cell>
          <cell r="U34">
            <v>0.12</v>
          </cell>
        </row>
        <row r="35">
          <cell r="F35" t="str">
            <v>2100 - ADMINISTRAÇÃO DA UNIDADE</v>
          </cell>
          <cell r="G35" t="str">
            <v>02.10.10.122.3024.2.100.33903900.00</v>
          </cell>
          <cell r="H35" t="str">
            <v>EXECUTIVO</v>
          </cell>
          <cell r="I35" t="str">
            <v>HSPM</v>
          </cell>
          <cell r="J35">
            <v>2976450</v>
          </cell>
          <cell r="K35">
            <v>1379657.83</v>
          </cell>
          <cell r="L35">
            <v>1360982.92</v>
          </cell>
          <cell r="M35" t="str">
            <v>NEX</v>
          </cell>
          <cell r="N35">
            <v>0.23</v>
          </cell>
          <cell r="O35">
            <v>684583.5</v>
          </cell>
          <cell r="P35">
            <v>317321.30090000003</v>
          </cell>
          <cell r="Q35">
            <v>313026.07160000002</v>
          </cell>
          <cell r="R35">
            <v>0.45725038888608915</v>
          </cell>
          <cell r="S35">
            <v>0.46352461153387431</v>
          </cell>
          <cell r="T35" t="str">
            <v>NEX</v>
          </cell>
          <cell r="U35">
            <v>0.12</v>
          </cell>
        </row>
        <row r="36">
          <cell r="F36" t="str">
            <v>2100 - ADMINISTRAÇÃO DA UNIDADE</v>
          </cell>
          <cell r="G36" t="str">
            <v>02.10.10.122.3024.2.100.33904600.00</v>
          </cell>
          <cell r="H36" t="str">
            <v>EXECUTIVO</v>
          </cell>
          <cell r="I36" t="str">
            <v>HSPM</v>
          </cell>
          <cell r="J36">
            <v>7600000</v>
          </cell>
          <cell r="K36">
            <v>8203474.8799999999</v>
          </cell>
          <cell r="L36">
            <v>8203474.8799999999</v>
          </cell>
          <cell r="M36" t="str">
            <v>NEX</v>
          </cell>
          <cell r="N36">
            <v>0.23</v>
          </cell>
          <cell r="O36">
            <v>1748000</v>
          </cell>
          <cell r="P36">
            <v>1886799.2224000001</v>
          </cell>
          <cell r="Q36">
            <v>1886799.2224000001</v>
          </cell>
          <cell r="R36">
            <v>1.0794045894736843</v>
          </cell>
          <cell r="S36">
            <v>1.0794045894736843</v>
          </cell>
          <cell r="T36" t="str">
            <v>NEX</v>
          </cell>
          <cell r="U36">
            <v>0.12</v>
          </cell>
        </row>
        <row r="37">
          <cell r="F37" t="str">
            <v>2100 - ADMINISTRAÇÃO DA UNIDADE</v>
          </cell>
          <cell r="G37" t="str">
            <v>02.10.10.122.3024.2.100.33904700.00</v>
          </cell>
          <cell r="H37" t="str">
            <v>EXECUTIVO</v>
          </cell>
          <cell r="I37" t="str">
            <v>HSPM</v>
          </cell>
          <cell r="J37">
            <v>1900000</v>
          </cell>
          <cell r="K37">
            <v>1630531.42</v>
          </cell>
          <cell r="L37">
            <v>1628186.7899999998</v>
          </cell>
          <cell r="M37" t="str">
            <v>NEX</v>
          </cell>
          <cell r="N37">
            <v>0.23</v>
          </cell>
          <cell r="O37">
            <v>437000</v>
          </cell>
          <cell r="P37">
            <v>375022.22659999999</v>
          </cell>
          <cell r="Q37">
            <v>374482.96169999999</v>
          </cell>
          <cell r="R37">
            <v>0.85694041578947366</v>
          </cell>
          <cell r="S37">
            <v>0.85817443157894735</v>
          </cell>
          <cell r="T37" t="str">
            <v>NEX</v>
          </cell>
          <cell r="U37">
            <v>0.12</v>
          </cell>
        </row>
        <row r="38">
          <cell r="F38" t="str">
            <v>2100 - ADMINISTRAÇÃO DA UNIDADE</v>
          </cell>
          <cell r="G38" t="str">
            <v>02.10.10.122.3024.2.100.33904900.00</v>
          </cell>
          <cell r="H38" t="str">
            <v>EXECUTIVO</v>
          </cell>
          <cell r="I38" t="str">
            <v>HSPM</v>
          </cell>
          <cell r="J38">
            <v>2500000</v>
          </cell>
          <cell r="K38">
            <v>2066361.49</v>
          </cell>
          <cell r="L38">
            <v>2066361.49</v>
          </cell>
          <cell r="M38" t="str">
            <v>NEX</v>
          </cell>
          <cell r="N38">
            <v>0.23</v>
          </cell>
          <cell r="O38">
            <v>575000</v>
          </cell>
          <cell r="P38">
            <v>475263.14270000003</v>
          </cell>
          <cell r="Q38">
            <v>475263.14270000003</v>
          </cell>
          <cell r="R38">
            <v>0.82654459600000008</v>
          </cell>
          <cell r="S38">
            <v>0.82654459600000008</v>
          </cell>
          <cell r="T38" t="str">
            <v>NEX</v>
          </cell>
          <cell r="U38">
            <v>0.12</v>
          </cell>
        </row>
        <row r="39">
          <cell r="F39" t="str">
            <v>2100 - ADMINISTRAÇÃO DA UNIDADE</v>
          </cell>
          <cell r="G39" t="str">
            <v>02.10.10.122.3024.2.100.33909100.00</v>
          </cell>
          <cell r="H39" t="str">
            <v>EXECUTIVO</v>
          </cell>
          <cell r="I39" t="str">
            <v>HSPM</v>
          </cell>
          <cell r="J39">
            <v>0</v>
          </cell>
          <cell r="K39">
            <v>28201.73</v>
          </cell>
          <cell r="L39">
            <v>28201.73</v>
          </cell>
          <cell r="M39" t="str">
            <v>NEX</v>
          </cell>
          <cell r="N39">
            <v>0.23</v>
          </cell>
          <cell r="O39">
            <v>0</v>
          </cell>
          <cell r="P39">
            <v>6486.3978999999999</v>
          </cell>
          <cell r="Q39">
            <v>6486.3978999999999</v>
          </cell>
          <cell r="R39" t="e">
            <v>#DIV/0!</v>
          </cell>
          <cell r="S39" t="e">
            <v>#DIV/0!</v>
          </cell>
          <cell r="T39" t="str">
            <v>NEX</v>
          </cell>
          <cell r="U39">
            <v>0.12</v>
          </cell>
        </row>
        <row r="40">
          <cell r="F40" t="str">
            <v>2100 - ADMINISTRAÇÃO DA UNIDADE</v>
          </cell>
          <cell r="G40" t="str">
            <v>84.10.10.122.3024.2.100.31901100.00</v>
          </cell>
          <cell r="H40" t="str">
            <v>EXECUTIVO</v>
          </cell>
          <cell r="I40" t="str">
            <v>FMS/SMS</v>
          </cell>
          <cell r="J40">
            <v>1341131628</v>
          </cell>
          <cell r="K40">
            <v>1199712685.0400002</v>
          </cell>
          <cell r="L40">
            <v>1199523952.1100001</v>
          </cell>
          <cell r="M40" t="str">
            <v>NEX</v>
          </cell>
          <cell r="N40">
            <v>0.23</v>
          </cell>
          <cell r="O40">
            <v>308460274.44</v>
          </cell>
          <cell r="P40">
            <v>275933917.55920005</v>
          </cell>
          <cell r="Q40">
            <v>275890508.98530006</v>
          </cell>
          <cell r="R40">
            <v>0.89441179901097689</v>
          </cell>
          <cell r="S40">
            <v>0.89455252563769994</v>
          </cell>
          <cell r="T40" t="str">
            <v>NEX</v>
          </cell>
          <cell r="U40">
            <v>0.12</v>
          </cell>
        </row>
        <row r="41">
          <cell r="F41" t="str">
            <v>2100 - ADMINISTRAÇÃO DA UNIDADE</v>
          </cell>
          <cell r="G41" t="str">
            <v>84.10.10.122.3024.2.100.31901100.02</v>
          </cell>
          <cell r="H41" t="str">
            <v>EXECUTIVO</v>
          </cell>
          <cell r="I41" t="str">
            <v>FMS/SMS</v>
          </cell>
          <cell r="J41">
            <v>0</v>
          </cell>
          <cell r="K41">
            <v>84814.55</v>
          </cell>
          <cell r="L41">
            <v>0</v>
          </cell>
          <cell r="M41" t="str">
            <v>NEX</v>
          </cell>
          <cell r="N41">
            <v>0.23</v>
          </cell>
          <cell r="O41">
            <v>0</v>
          </cell>
          <cell r="P41">
            <v>19507.346500000003</v>
          </cell>
          <cell r="Q41">
            <v>0</v>
          </cell>
          <cell r="R41" t="e">
            <v>#DIV/0!</v>
          </cell>
          <cell r="S41" t="e">
            <v>#DIV/0!</v>
          </cell>
          <cell r="T41" t="str">
            <v>NEX</v>
          </cell>
          <cell r="U41">
            <v>0.12</v>
          </cell>
        </row>
        <row r="42">
          <cell r="F42" t="str">
            <v>2100 - ADMINISTRAÇÃO DA UNIDADE</v>
          </cell>
          <cell r="G42" t="str">
            <v>84.10.10.122.3024.2.100.31901300.00</v>
          </cell>
          <cell r="H42" t="str">
            <v>EXECUTIVO</v>
          </cell>
          <cell r="I42" t="str">
            <v>FMS/SMS</v>
          </cell>
          <cell r="J42">
            <v>0</v>
          </cell>
          <cell r="K42">
            <v>597072.39</v>
          </cell>
          <cell r="L42">
            <v>0</v>
          </cell>
          <cell r="M42" t="str">
            <v>NEX</v>
          </cell>
          <cell r="N42">
            <v>0.23</v>
          </cell>
          <cell r="O42">
            <v>0</v>
          </cell>
          <cell r="P42">
            <v>137326.64970000001</v>
          </cell>
          <cell r="Q42">
            <v>0</v>
          </cell>
          <cell r="R42" t="e">
            <v>#DIV/0!</v>
          </cell>
          <cell r="S42" t="e">
            <v>#DIV/0!</v>
          </cell>
          <cell r="T42" t="str">
            <v>NEX</v>
          </cell>
          <cell r="U42">
            <v>0.12</v>
          </cell>
        </row>
        <row r="43">
          <cell r="F43" t="str">
            <v>2100 - ADMINISTRAÇÃO DA UNIDADE</v>
          </cell>
          <cell r="G43" t="str">
            <v>84.10.10.122.3024.2.100.31901600.00</v>
          </cell>
          <cell r="H43" t="str">
            <v>EXECUTIVO</v>
          </cell>
          <cell r="I43" t="str">
            <v>FMS/SMS</v>
          </cell>
          <cell r="J43">
            <v>0</v>
          </cell>
          <cell r="K43">
            <v>409565.25</v>
          </cell>
          <cell r="L43">
            <v>0</v>
          </cell>
          <cell r="M43" t="str">
            <v>NEX</v>
          </cell>
          <cell r="N43">
            <v>0.23</v>
          </cell>
          <cell r="O43">
            <v>0</v>
          </cell>
          <cell r="P43">
            <v>94200.007500000007</v>
          </cell>
          <cell r="Q43">
            <v>0</v>
          </cell>
          <cell r="R43" t="e">
            <v>#DIV/0!</v>
          </cell>
          <cell r="S43" t="e">
            <v>#DIV/0!</v>
          </cell>
          <cell r="T43" t="str">
            <v>NEX</v>
          </cell>
          <cell r="U43">
            <v>0.12</v>
          </cell>
        </row>
        <row r="44">
          <cell r="F44" t="str">
            <v>2100 - ADMINISTRAÇÃO DA UNIDADE</v>
          </cell>
          <cell r="G44" t="str">
            <v>84.10.10.122.3024.2.100.31909100.00</v>
          </cell>
          <cell r="H44" t="str">
            <v>EXECUTIVO</v>
          </cell>
          <cell r="I44" t="str">
            <v>FMS/SMS</v>
          </cell>
          <cell r="J44">
            <v>0</v>
          </cell>
          <cell r="K44">
            <v>485112.09</v>
          </cell>
          <cell r="L44">
            <v>0</v>
          </cell>
          <cell r="M44" t="str">
            <v>NEX</v>
          </cell>
          <cell r="N44">
            <v>0.23</v>
          </cell>
          <cell r="O44">
            <v>0</v>
          </cell>
          <cell r="P44">
            <v>111575.78070000002</v>
          </cell>
          <cell r="Q44">
            <v>0</v>
          </cell>
          <cell r="R44" t="e">
            <v>#DIV/0!</v>
          </cell>
          <cell r="S44" t="e">
            <v>#DIV/0!</v>
          </cell>
          <cell r="T44" t="str">
            <v>NEX</v>
          </cell>
          <cell r="U44">
            <v>0.12</v>
          </cell>
        </row>
        <row r="45">
          <cell r="F45" t="str">
            <v>2100 - ADMINISTRAÇÃO DA UNIDADE</v>
          </cell>
          <cell r="G45" t="str">
            <v>84.10.10.122.3024.2.100.31909400.00</v>
          </cell>
          <cell r="H45" t="str">
            <v>EXECUTIVO</v>
          </cell>
          <cell r="I45" t="str">
            <v>FMS/SMS</v>
          </cell>
          <cell r="J45">
            <v>0</v>
          </cell>
          <cell r="K45">
            <v>616094.37</v>
          </cell>
          <cell r="L45">
            <v>0</v>
          </cell>
          <cell r="M45" t="str">
            <v>NEX</v>
          </cell>
          <cell r="N45">
            <v>0.23</v>
          </cell>
          <cell r="O45">
            <v>0</v>
          </cell>
          <cell r="P45">
            <v>141701.70509999999</v>
          </cell>
          <cell r="Q45">
            <v>0</v>
          </cell>
          <cell r="R45" t="e">
            <v>#DIV/0!</v>
          </cell>
          <cell r="S45" t="e">
            <v>#DIV/0!</v>
          </cell>
          <cell r="T45" t="str">
            <v>NEX</v>
          </cell>
          <cell r="U45">
            <v>0.12</v>
          </cell>
        </row>
        <row r="46">
          <cell r="F46" t="str">
            <v>2100 - ADMINISTRAÇÃO DA UNIDADE</v>
          </cell>
          <cell r="G46" t="str">
            <v>84.10.10.122.3024.2.100.31909600.00</v>
          </cell>
          <cell r="H46" t="str">
            <v>EXECUTIVO</v>
          </cell>
          <cell r="I46" t="str">
            <v>FMS/SMS</v>
          </cell>
          <cell r="J46">
            <v>188236</v>
          </cell>
          <cell r="K46">
            <v>187766.16</v>
          </cell>
          <cell r="L46">
            <v>153249.77000000002</v>
          </cell>
          <cell r="M46" t="str">
            <v>NEX</v>
          </cell>
          <cell r="N46">
            <v>0.23</v>
          </cell>
          <cell r="O46">
            <v>43294.28</v>
          </cell>
          <cell r="P46">
            <v>43186.216800000002</v>
          </cell>
          <cell r="Q46">
            <v>35247.447100000005</v>
          </cell>
          <cell r="R46">
            <v>0.81413635011368723</v>
          </cell>
          <cell r="S46">
            <v>0.99750398436005872</v>
          </cell>
          <cell r="T46" t="str">
            <v>NEX</v>
          </cell>
          <cell r="U46">
            <v>0.12</v>
          </cell>
        </row>
        <row r="47">
          <cell r="F47" t="str">
            <v>2100 - ADMINISTRAÇÃO DA UNIDADE</v>
          </cell>
          <cell r="G47" t="str">
            <v>84.10.10.122.3024.2.100.31911300.00</v>
          </cell>
          <cell r="H47" t="str">
            <v>EXECUTIVO</v>
          </cell>
          <cell r="I47" t="str">
            <v>FMS/SMS</v>
          </cell>
          <cell r="J47">
            <v>0</v>
          </cell>
          <cell r="K47">
            <v>30482.21</v>
          </cell>
          <cell r="L47">
            <v>0</v>
          </cell>
          <cell r="M47" t="str">
            <v>NEX</v>
          </cell>
          <cell r="N47">
            <v>0.23</v>
          </cell>
          <cell r="O47">
            <v>0</v>
          </cell>
          <cell r="P47">
            <v>7010.9083000000001</v>
          </cell>
          <cell r="Q47">
            <v>0</v>
          </cell>
          <cell r="R47" t="e">
            <v>#DIV/0!</v>
          </cell>
          <cell r="S47" t="e">
            <v>#DIV/0!</v>
          </cell>
          <cell r="T47" t="str">
            <v>NEX</v>
          </cell>
          <cell r="U47">
            <v>0.12</v>
          </cell>
        </row>
        <row r="48">
          <cell r="F48" t="str">
            <v>2100 - ADMINISTRAÇÃO DA UNIDADE</v>
          </cell>
          <cell r="G48" t="str">
            <v>84.10.10.122.3024.2.100.33503900.00</v>
          </cell>
          <cell r="H48" t="str">
            <v>EXECUTIVO</v>
          </cell>
          <cell r="I48" t="str">
            <v>FMS/SMS</v>
          </cell>
          <cell r="J48">
            <v>4927457</v>
          </cell>
          <cell r="K48">
            <v>4927456.8</v>
          </cell>
          <cell r="L48">
            <v>2725455.1300000004</v>
          </cell>
          <cell r="M48" t="str">
            <v>NEX</v>
          </cell>
          <cell r="N48">
            <v>0.23</v>
          </cell>
          <cell r="O48">
            <v>1133315.1100000001</v>
          </cell>
          <cell r="P48">
            <v>1133315.064</v>
          </cell>
          <cell r="Q48">
            <v>626854.6799000001</v>
          </cell>
          <cell r="R48">
            <v>0.55311596427934329</v>
          </cell>
          <cell r="S48">
            <v>0.99999995941111197</v>
          </cell>
          <cell r="T48" t="str">
            <v>NEX</v>
          </cell>
          <cell r="U48">
            <v>0.12</v>
          </cell>
        </row>
        <row r="49">
          <cell r="F49" t="str">
            <v>2100 - ADMINISTRAÇÃO DA UNIDADE</v>
          </cell>
          <cell r="G49" t="str">
            <v>84.10.10.122.3024.2.100.33504800.00</v>
          </cell>
          <cell r="H49" t="str">
            <v>EXECUTIVO</v>
          </cell>
          <cell r="I49" t="str">
            <v>FMS/SMS</v>
          </cell>
          <cell r="J49">
            <v>1350888</v>
          </cell>
          <cell r="K49">
            <v>1350888</v>
          </cell>
          <cell r="L49">
            <v>695312.20000000007</v>
          </cell>
          <cell r="M49" t="str">
            <v>NEX</v>
          </cell>
          <cell r="N49">
            <v>0.23</v>
          </cell>
          <cell r="O49">
            <v>310704.24</v>
          </cell>
          <cell r="P49">
            <v>310704.24</v>
          </cell>
          <cell r="Q49">
            <v>159921.80600000001</v>
          </cell>
          <cell r="R49">
            <v>0.51470751091134137</v>
          </cell>
          <cell r="S49">
            <v>1</v>
          </cell>
          <cell r="T49" t="str">
            <v>NEX</v>
          </cell>
          <cell r="U49">
            <v>0.12</v>
          </cell>
        </row>
        <row r="50">
          <cell r="F50" t="str">
            <v>2100 - ADMINISTRAÇÃO DA UNIDADE</v>
          </cell>
          <cell r="G50" t="str">
            <v>84.10.10.122.3024.2.100.33900800.00</v>
          </cell>
          <cell r="H50" t="str">
            <v>EXECUTIVO</v>
          </cell>
          <cell r="I50" t="str">
            <v>FMS/SMS</v>
          </cell>
          <cell r="J50">
            <v>0</v>
          </cell>
          <cell r="K50">
            <v>59756.4</v>
          </cell>
          <cell r="L50">
            <v>59756.4</v>
          </cell>
          <cell r="M50" t="str">
            <v>NEX</v>
          </cell>
          <cell r="N50">
            <v>0.23</v>
          </cell>
          <cell r="O50">
            <v>0</v>
          </cell>
          <cell r="P50">
            <v>13743.972000000002</v>
          </cell>
          <cell r="Q50">
            <v>13743.972000000002</v>
          </cell>
          <cell r="R50" t="e">
            <v>#DIV/0!</v>
          </cell>
          <cell r="S50" t="e">
            <v>#DIV/0!</v>
          </cell>
          <cell r="T50" t="str">
            <v>NEX</v>
          </cell>
          <cell r="U50">
            <v>0.12</v>
          </cell>
        </row>
        <row r="51">
          <cell r="F51" t="str">
            <v>2100 - ADMINISTRAÇÃO DA UNIDADE</v>
          </cell>
          <cell r="G51" t="str">
            <v>84.10.10.122.3024.2.100.33901400.00</v>
          </cell>
          <cell r="H51" t="str">
            <v>EXECUTIVO</v>
          </cell>
          <cell r="I51" t="str">
            <v>FMS/SMS</v>
          </cell>
          <cell r="J51">
            <v>100000</v>
          </cell>
          <cell r="K51">
            <v>0</v>
          </cell>
          <cell r="L51">
            <v>0</v>
          </cell>
          <cell r="M51" t="str">
            <v>NEX</v>
          </cell>
          <cell r="N51">
            <v>0.23</v>
          </cell>
          <cell r="O51">
            <v>23000</v>
          </cell>
          <cell r="P51">
            <v>0</v>
          </cell>
          <cell r="Q51">
            <v>0</v>
          </cell>
          <cell r="R51">
            <v>0</v>
          </cell>
          <cell r="S51">
            <v>0</v>
          </cell>
          <cell r="T51" t="str">
            <v>NEX</v>
          </cell>
          <cell r="U51">
            <v>0.12</v>
          </cell>
        </row>
        <row r="52">
          <cell r="F52" t="str">
            <v>2100 - ADMINISTRAÇÃO DA UNIDADE</v>
          </cell>
          <cell r="G52" t="str">
            <v>84.10.10.122.3024.2.100.33903000.00</v>
          </cell>
          <cell r="H52" t="str">
            <v>EXECUTIVO</v>
          </cell>
          <cell r="I52" t="str">
            <v>FMS/SMS</v>
          </cell>
          <cell r="J52">
            <v>200000</v>
          </cell>
          <cell r="K52">
            <v>135725.24</v>
          </cell>
          <cell r="L52">
            <v>76691.399999999994</v>
          </cell>
          <cell r="M52" t="str">
            <v>NEX</v>
          </cell>
          <cell r="N52">
            <v>0.23</v>
          </cell>
          <cell r="O52">
            <v>46000</v>
          </cell>
          <cell r="P52">
            <v>31216.805199999999</v>
          </cell>
          <cell r="Q52">
            <v>17639.022000000001</v>
          </cell>
          <cell r="R52">
            <v>0.38345699999999999</v>
          </cell>
          <cell r="S52">
            <v>0.67862619999999996</v>
          </cell>
          <cell r="T52" t="str">
            <v>NEX</v>
          </cell>
          <cell r="U52">
            <v>0.12</v>
          </cell>
        </row>
        <row r="53">
          <cell r="F53" t="str">
            <v>2100 - ADMINISTRAÇÃO DA UNIDADE</v>
          </cell>
          <cell r="G53" t="str">
            <v>84.10.10.122.3024.2.100.33903300.00</v>
          </cell>
          <cell r="H53" t="str">
            <v>EXECUTIVO</v>
          </cell>
          <cell r="I53" t="str">
            <v>FMS/SMS</v>
          </cell>
          <cell r="J53">
            <v>1026573</v>
          </cell>
          <cell r="K53">
            <v>898865.2</v>
          </cell>
          <cell r="L53">
            <v>144950.39999999999</v>
          </cell>
          <cell r="M53" t="str">
            <v>NEX</v>
          </cell>
          <cell r="N53">
            <v>0.23</v>
          </cell>
          <cell r="O53">
            <v>236111.79</v>
          </cell>
          <cell r="P53">
            <v>206738.99599999998</v>
          </cell>
          <cell r="Q53">
            <v>33338.591999999997</v>
          </cell>
          <cell r="R53">
            <v>0.14119833660148862</v>
          </cell>
          <cell r="S53">
            <v>0.87559793604546376</v>
          </cell>
          <cell r="T53" t="str">
            <v>NEX</v>
          </cell>
          <cell r="U53">
            <v>0.12</v>
          </cell>
        </row>
        <row r="54">
          <cell r="F54" t="str">
            <v>2100 - ADMINISTRAÇÃO DA UNIDADE</v>
          </cell>
          <cell r="G54" t="str">
            <v>84.10.10.122.3024.2.100.33903500.00</v>
          </cell>
          <cell r="H54" t="str">
            <v>EXECUTIVO</v>
          </cell>
          <cell r="I54" t="str">
            <v>FMS/SMS</v>
          </cell>
          <cell r="J54">
            <v>6500000</v>
          </cell>
          <cell r="K54">
            <v>0</v>
          </cell>
          <cell r="L54">
            <v>0</v>
          </cell>
          <cell r="M54" t="str">
            <v>NEX</v>
          </cell>
          <cell r="N54">
            <v>0.23</v>
          </cell>
          <cell r="O54">
            <v>1495000</v>
          </cell>
          <cell r="P54">
            <v>0</v>
          </cell>
          <cell r="Q54">
            <v>0</v>
          </cell>
          <cell r="R54">
            <v>0</v>
          </cell>
          <cell r="S54">
            <v>0</v>
          </cell>
          <cell r="T54" t="str">
            <v>NEX</v>
          </cell>
          <cell r="U54">
            <v>0.12</v>
          </cell>
        </row>
        <row r="55">
          <cell r="F55" t="str">
            <v>2100 - ADMINISTRAÇÃO DA UNIDADE</v>
          </cell>
          <cell r="G55" t="str">
            <v>84.10.10.122.3024.2.100.33903600.00</v>
          </cell>
          <cell r="H55" t="str">
            <v>EXECUTIVO</v>
          </cell>
          <cell r="I55" t="str">
            <v>FMS/SMS</v>
          </cell>
          <cell r="J55">
            <v>10000</v>
          </cell>
          <cell r="K55">
            <v>17489.8</v>
          </cell>
          <cell r="L55">
            <v>0</v>
          </cell>
          <cell r="M55" t="str">
            <v>NEX</v>
          </cell>
          <cell r="N55">
            <v>0.23</v>
          </cell>
          <cell r="O55">
            <v>2300</v>
          </cell>
          <cell r="P55">
            <v>4022.654</v>
          </cell>
          <cell r="Q55">
            <v>0</v>
          </cell>
          <cell r="R55">
            <v>0</v>
          </cell>
          <cell r="S55">
            <v>1.74898</v>
          </cell>
          <cell r="T55" t="str">
            <v>NEX</v>
          </cell>
          <cell r="U55">
            <v>0.12</v>
          </cell>
        </row>
        <row r="56">
          <cell r="F56" t="str">
            <v>2100 - ADMINISTRAÇÃO DA UNIDADE</v>
          </cell>
          <cell r="G56" t="str">
            <v>84.10.10.122.3024.2.100.33903900.00</v>
          </cell>
          <cell r="H56" t="str">
            <v>EXECUTIVO</v>
          </cell>
          <cell r="I56" t="str">
            <v>FMS/SMS</v>
          </cell>
          <cell r="J56">
            <v>54013173</v>
          </cell>
          <cell r="K56">
            <v>24649528.560000002</v>
          </cell>
          <cell r="L56">
            <v>17662774.719999999</v>
          </cell>
          <cell r="M56" t="str">
            <v>NEX</v>
          </cell>
          <cell r="N56">
            <v>0.23</v>
          </cell>
          <cell r="O56">
            <v>12423029.790000001</v>
          </cell>
          <cell r="P56">
            <v>5669391.5688000005</v>
          </cell>
          <cell r="Q56">
            <v>4062438.1856</v>
          </cell>
          <cell r="R56">
            <v>0.32700864879758124</v>
          </cell>
          <cell r="S56">
            <v>0.45636142427699999</v>
          </cell>
          <cell r="T56" t="str">
            <v>NEX</v>
          </cell>
          <cell r="U56">
            <v>0.12</v>
          </cell>
        </row>
        <row r="57">
          <cell r="F57" t="str">
            <v>2100 - ADMINISTRAÇÃO DA UNIDADE</v>
          </cell>
          <cell r="G57" t="str">
            <v>84.10.10.122.3024.2.100.33904600.00</v>
          </cell>
          <cell r="H57" t="str">
            <v>EXECUTIVO</v>
          </cell>
          <cell r="I57" t="str">
            <v>FMS/SMS</v>
          </cell>
          <cell r="J57">
            <v>97000000</v>
          </cell>
          <cell r="K57">
            <v>91799415.079999998</v>
          </cell>
          <cell r="L57">
            <v>91783469.25</v>
          </cell>
          <cell r="M57" t="str">
            <v>NEX</v>
          </cell>
          <cell r="N57">
            <v>0.23</v>
          </cell>
          <cell r="O57">
            <v>22310000</v>
          </cell>
          <cell r="P57">
            <v>21113865.468400002</v>
          </cell>
          <cell r="Q57">
            <v>21110197.927500002</v>
          </cell>
          <cell r="R57">
            <v>0.94622133247422691</v>
          </cell>
          <cell r="S57">
            <v>0.94638572247422692</v>
          </cell>
          <cell r="T57" t="str">
            <v>NEX</v>
          </cell>
          <cell r="U57">
            <v>0.12</v>
          </cell>
        </row>
        <row r="58">
          <cell r="F58" t="str">
            <v>2100 - ADMINISTRAÇÃO DA UNIDADE</v>
          </cell>
          <cell r="G58" t="str">
            <v>84.10.10.122.3024.2.100.33904700.00</v>
          </cell>
          <cell r="H58" t="str">
            <v>EXECUTIVO</v>
          </cell>
          <cell r="I58" t="str">
            <v>FMS/SMS</v>
          </cell>
          <cell r="J58">
            <v>55000</v>
          </cell>
          <cell r="K58">
            <v>636892.13</v>
          </cell>
          <cell r="L58">
            <v>28902.080000000002</v>
          </cell>
          <cell r="M58" t="str">
            <v>NEX</v>
          </cell>
          <cell r="N58">
            <v>0.23</v>
          </cell>
          <cell r="O58">
            <v>12650</v>
          </cell>
          <cell r="P58">
            <v>146485.1899</v>
          </cell>
          <cell r="Q58">
            <v>6647.4784000000009</v>
          </cell>
          <cell r="R58">
            <v>0.52549236363636376</v>
          </cell>
          <cell r="S58">
            <v>11.579856909090909</v>
          </cell>
          <cell r="T58" t="str">
            <v>NEX</v>
          </cell>
          <cell r="U58">
            <v>0.12</v>
          </cell>
        </row>
        <row r="59">
          <cell r="F59" t="str">
            <v>2100 - ADMINISTRAÇÃO DA UNIDADE</v>
          </cell>
          <cell r="G59" t="str">
            <v>84.10.10.122.3024.2.100.33904900.00</v>
          </cell>
          <cell r="H59" t="str">
            <v>EXECUTIVO</v>
          </cell>
          <cell r="I59" t="str">
            <v>FMS/SMS</v>
          </cell>
          <cell r="J59">
            <v>9800000</v>
          </cell>
          <cell r="K59">
            <v>8929935.3199999984</v>
          </cell>
          <cell r="L59">
            <v>8874327.2699999996</v>
          </cell>
          <cell r="M59" t="str">
            <v>NEX</v>
          </cell>
          <cell r="N59">
            <v>0.23</v>
          </cell>
          <cell r="O59">
            <v>2254000</v>
          </cell>
          <cell r="P59">
            <v>2053885.1235999998</v>
          </cell>
          <cell r="Q59">
            <v>2041095.2720999999</v>
          </cell>
          <cell r="R59">
            <v>0.9055435989795918</v>
          </cell>
          <cell r="S59">
            <v>0.91121788979591833</v>
          </cell>
          <cell r="T59" t="str">
            <v>NEX</v>
          </cell>
          <cell r="U59">
            <v>0.12</v>
          </cell>
        </row>
        <row r="60">
          <cell r="F60" t="str">
            <v>2100 - ADMINISTRAÇÃO DA UNIDADE</v>
          </cell>
          <cell r="G60" t="str">
            <v>84.10.10.122.3024.2.100.33909100.00</v>
          </cell>
          <cell r="H60" t="str">
            <v>EXECUTIVO</v>
          </cell>
          <cell r="I60" t="str">
            <v>FMS/SMS</v>
          </cell>
          <cell r="J60">
            <v>0</v>
          </cell>
          <cell r="K60">
            <v>29.6</v>
          </cell>
          <cell r="L60">
            <v>0</v>
          </cell>
          <cell r="M60" t="str">
            <v>NEX</v>
          </cell>
          <cell r="N60">
            <v>0.23</v>
          </cell>
          <cell r="O60">
            <v>0</v>
          </cell>
          <cell r="P60">
            <v>6.8080000000000007</v>
          </cell>
          <cell r="Q60">
            <v>0</v>
          </cell>
          <cell r="R60" t="e">
            <v>#DIV/0!</v>
          </cell>
          <cell r="S60" t="e">
            <v>#DIV/0!</v>
          </cell>
          <cell r="T60" t="str">
            <v>NEX</v>
          </cell>
          <cell r="U60">
            <v>0.12</v>
          </cell>
        </row>
        <row r="61">
          <cell r="F61" t="str">
            <v>2100 - ADMINISTRAÇÃO DA UNIDADE</v>
          </cell>
          <cell r="G61" t="str">
            <v>84.10.10.122.3024.2.100.33909200.00</v>
          </cell>
          <cell r="H61" t="str">
            <v>EXECUTIVO</v>
          </cell>
          <cell r="I61" t="str">
            <v>FMS/SMS</v>
          </cell>
          <cell r="J61">
            <v>0</v>
          </cell>
          <cell r="K61">
            <v>13888</v>
          </cell>
          <cell r="L61">
            <v>13888</v>
          </cell>
          <cell r="M61" t="str">
            <v>NEX</v>
          </cell>
          <cell r="N61">
            <v>0.23</v>
          </cell>
          <cell r="O61">
            <v>0</v>
          </cell>
          <cell r="P61">
            <v>3194.2400000000002</v>
          </cell>
          <cell r="Q61">
            <v>3194.2400000000002</v>
          </cell>
          <cell r="R61" t="e">
            <v>#DIV/0!</v>
          </cell>
          <cell r="S61" t="e">
            <v>#DIV/0!</v>
          </cell>
          <cell r="T61" t="str">
            <v>NEX</v>
          </cell>
          <cell r="U61">
            <v>0.12</v>
          </cell>
        </row>
        <row r="62">
          <cell r="F62" t="str">
            <v>2100 - ADMINISTRAÇÃO DA UNIDADE</v>
          </cell>
          <cell r="G62" t="str">
            <v>84.10.10.122.3024.2.100.33913900.00</v>
          </cell>
          <cell r="H62" t="str">
            <v>EXECUTIVO</v>
          </cell>
          <cell r="I62" t="str">
            <v>FMS/SMS</v>
          </cell>
          <cell r="J62">
            <v>0</v>
          </cell>
          <cell r="K62">
            <v>11973708.279999999</v>
          </cell>
          <cell r="L62">
            <v>10776337.449999999</v>
          </cell>
          <cell r="M62" t="str">
            <v>NEX</v>
          </cell>
          <cell r="N62">
            <v>0.23</v>
          </cell>
          <cell r="O62">
            <v>0</v>
          </cell>
          <cell r="P62">
            <v>2753952.9043999999</v>
          </cell>
          <cell r="Q62">
            <v>2478557.6135</v>
          </cell>
          <cell r="R62" t="e">
            <v>#DIV/0!</v>
          </cell>
          <cell r="S62" t="e">
            <v>#DIV/0!</v>
          </cell>
          <cell r="T62" t="str">
            <v>NEX</v>
          </cell>
          <cell r="U62">
            <v>0.12</v>
          </cell>
        </row>
        <row r="63">
          <cell r="F63" t="str">
            <v>2100 - ADMINISTRAÇÃO DA UNIDADE</v>
          </cell>
          <cell r="G63" t="str">
            <v>84.10.10.122.3024.2.100.44905200.00</v>
          </cell>
          <cell r="H63" t="str">
            <v>EXECUTIVO</v>
          </cell>
          <cell r="I63" t="str">
            <v>FMS/SMS</v>
          </cell>
          <cell r="J63">
            <v>65000</v>
          </cell>
          <cell r="K63">
            <v>39901.370000000003</v>
          </cell>
          <cell r="L63">
            <v>3024.29</v>
          </cell>
          <cell r="M63" t="str">
            <v>NEX</v>
          </cell>
          <cell r="N63">
            <v>0.23</v>
          </cell>
          <cell r="O63">
            <v>14950</v>
          </cell>
          <cell r="P63">
            <v>9177.3151000000016</v>
          </cell>
          <cell r="Q63">
            <v>695.58670000000006</v>
          </cell>
          <cell r="R63">
            <v>4.6527538461538467E-2</v>
          </cell>
          <cell r="S63">
            <v>0.61386723076923089</v>
          </cell>
          <cell r="T63" t="str">
            <v>NEX</v>
          </cell>
          <cell r="U63">
            <v>0.12</v>
          </cell>
        </row>
        <row r="64">
          <cell r="F64" t="str">
            <v>2100 - ADMINISTRAÇÃO DA UNIDADE</v>
          </cell>
          <cell r="G64" t="str">
            <v>84.22.10.122.3024.2.100.33901400.00</v>
          </cell>
          <cell r="H64" t="str">
            <v>EXECUTIVO</v>
          </cell>
          <cell r="I64" t="str">
            <v>FMS/SMS</v>
          </cell>
          <cell r="J64">
            <v>15750</v>
          </cell>
          <cell r="K64">
            <v>0</v>
          </cell>
          <cell r="L64">
            <v>0</v>
          </cell>
          <cell r="M64" t="str">
            <v>NEX</v>
          </cell>
          <cell r="N64">
            <v>0.23</v>
          </cell>
          <cell r="O64">
            <v>3622.5</v>
          </cell>
          <cell r="P64">
            <v>0</v>
          </cell>
          <cell r="Q64">
            <v>0</v>
          </cell>
          <cell r="R64">
            <v>0</v>
          </cell>
          <cell r="S64">
            <v>0</v>
          </cell>
          <cell r="T64" t="str">
            <v>NEX</v>
          </cell>
          <cell r="U64">
            <v>0.12</v>
          </cell>
        </row>
        <row r="65">
          <cell r="F65" t="str">
            <v>2100 - ADMINISTRAÇÃO DA UNIDADE</v>
          </cell>
          <cell r="G65" t="str">
            <v>84.22.10.122.3024.2.100.33903000.00</v>
          </cell>
          <cell r="H65" t="str">
            <v>EXECUTIVO</v>
          </cell>
          <cell r="I65" t="str">
            <v>FMS/SMS</v>
          </cell>
          <cell r="J65">
            <v>588750</v>
          </cell>
          <cell r="K65">
            <v>137066.20000000001</v>
          </cell>
          <cell r="L65">
            <v>97692.67</v>
          </cell>
          <cell r="M65" t="str">
            <v>NEX</v>
          </cell>
          <cell r="N65">
            <v>0.23</v>
          </cell>
          <cell r="O65">
            <v>135412.5</v>
          </cell>
          <cell r="P65">
            <v>31525.226000000002</v>
          </cell>
          <cell r="Q65">
            <v>22469.3141</v>
          </cell>
          <cell r="R65">
            <v>0.16593234819532909</v>
          </cell>
          <cell r="S65">
            <v>0.23280883227176222</v>
          </cell>
          <cell r="T65" t="str">
            <v>NEX</v>
          </cell>
          <cell r="U65">
            <v>0.12</v>
          </cell>
        </row>
        <row r="66">
          <cell r="F66" t="str">
            <v>2100 - ADMINISTRAÇÃO DA UNIDADE</v>
          </cell>
          <cell r="G66" t="str">
            <v>84.22.10.122.3024.2.100.33903300.00</v>
          </cell>
          <cell r="H66" t="str">
            <v>EXECUTIVO</v>
          </cell>
          <cell r="I66" t="str">
            <v>FMS/SMS</v>
          </cell>
          <cell r="J66">
            <v>47250</v>
          </cell>
          <cell r="K66">
            <v>0</v>
          </cell>
          <cell r="L66">
            <v>0</v>
          </cell>
          <cell r="M66" t="str">
            <v>NEX</v>
          </cell>
          <cell r="N66">
            <v>0.23</v>
          </cell>
          <cell r="O66">
            <v>10867.5</v>
          </cell>
          <cell r="P66">
            <v>0</v>
          </cell>
          <cell r="Q66">
            <v>0</v>
          </cell>
          <cell r="R66">
            <v>0</v>
          </cell>
          <cell r="S66">
            <v>0</v>
          </cell>
          <cell r="T66" t="str">
            <v>NEX</v>
          </cell>
          <cell r="U66">
            <v>0.12</v>
          </cell>
        </row>
        <row r="67">
          <cell r="F67" t="str">
            <v>2100 - ADMINISTRAÇÃO DA UNIDADE</v>
          </cell>
          <cell r="G67" t="str">
            <v>84.22.10.122.3024.2.100.33903900.00</v>
          </cell>
          <cell r="H67" t="str">
            <v>EXECUTIVO</v>
          </cell>
          <cell r="I67" t="str">
            <v>FMS/SMS</v>
          </cell>
          <cell r="J67">
            <v>4500000</v>
          </cell>
          <cell r="K67">
            <v>3642713.8400000003</v>
          </cell>
          <cell r="L67">
            <v>3073446.96</v>
          </cell>
          <cell r="M67" t="str">
            <v>NEX</v>
          </cell>
          <cell r="N67">
            <v>0.23</v>
          </cell>
          <cell r="O67">
            <v>1035000</v>
          </cell>
          <cell r="P67">
            <v>837824.18320000009</v>
          </cell>
          <cell r="Q67">
            <v>706892.80079999997</v>
          </cell>
          <cell r="R67">
            <v>0.68298821333333326</v>
          </cell>
          <cell r="S67">
            <v>0.80949196444444449</v>
          </cell>
          <cell r="T67" t="str">
            <v>NEX</v>
          </cell>
          <cell r="U67">
            <v>0.12</v>
          </cell>
        </row>
        <row r="68">
          <cell r="F68" t="str">
            <v>2100 - ADMINISTRAÇÃO DA UNIDADE</v>
          </cell>
          <cell r="G68" t="str">
            <v>84.22.10.122.3024.2.100.33904700.00</v>
          </cell>
          <cell r="H68" t="str">
            <v>EXECUTIVO</v>
          </cell>
          <cell r="I68" t="str">
            <v>FMS/SMS</v>
          </cell>
          <cell r="J68">
            <v>200000</v>
          </cell>
          <cell r="K68">
            <v>199341.4</v>
          </cell>
          <cell r="L68">
            <v>199341.4</v>
          </cell>
          <cell r="M68" t="str">
            <v>NEX</v>
          </cell>
          <cell r="N68">
            <v>0.23</v>
          </cell>
          <cell r="O68">
            <v>46000</v>
          </cell>
          <cell r="P68">
            <v>45848.521999999997</v>
          </cell>
          <cell r="Q68">
            <v>45848.521999999997</v>
          </cell>
          <cell r="R68">
            <v>0.9967069999999999</v>
          </cell>
          <cell r="S68">
            <v>0.9967069999999999</v>
          </cell>
          <cell r="T68" t="str">
            <v>NEX</v>
          </cell>
          <cell r="U68">
            <v>0.12</v>
          </cell>
        </row>
        <row r="69">
          <cell r="F69" t="str">
            <v>2100 - ADMINISTRAÇÃO DA UNIDADE</v>
          </cell>
          <cell r="G69" t="str">
            <v>84.22.10.122.3024.2.100.44905200.00</v>
          </cell>
          <cell r="H69" t="str">
            <v>EXECUTIVO</v>
          </cell>
          <cell r="I69" t="str">
            <v>FMS/SMS</v>
          </cell>
          <cell r="J69">
            <v>1310485</v>
          </cell>
          <cell r="K69">
            <v>145274.15</v>
          </cell>
          <cell r="L69">
            <v>135308.93</v>
          </cell>
          <cell r="M69" t="str">
            <v>NEX</v>
          </cell>
          <cell r="N69">
            <v>0.23</v>
          </cell>
          <cell r="O69">
            <v>301411.55</v>
          </cell>
          <cell r="P69">
            <v>33413.054499999998</v>
          </cell>
          <cell r="Q69">
            <v>31121.053899999999</v>
          </cell>
          <cell r="R69">
            <v>0.10325103301449463</v>
          </cell>
          <cell r="S69">
            <v>0.11085525587854878</v>
          </cell>
          <cell r="T69" t="str">
            <v>NEX</v>
          </cell>
          <cell r="U69">
            <v>0.12</v>
          </cell>
        </row>
        <row r="70">
          <cell r="F70" t="str">
            <v>2100 - ADMINISTRAÇÃO DA UNIDADE</v>
          </cell>
          <cell r="G70" t="str">
            <v>84.23.10.122.3024.2.100.33903000.00</v>
          </cell>
          <cell r="H70" t="str">
            <v>EXECUTIVO</v>
          </cell>
          <cell r="I70" t="str">
            <v>FMS/SMS</v>
          </cell>
          <cell r="J70">
            <v>20000</v>
          </cell>
          <cell r="K70">
            <v>6518.18</v>
          </cell>
          <cell r="L70">
            <v>6518.18</v>
          </cell>
          <cell r="M70" t="str">
            <v>NEX</v>
          </cell>
          <cell r="N70">
            <v>0.23</v>
          </cell>
          <cell r="O70">
            <v>4600</v>
          </cell>
          <cell r="P70">
            <v>1499.1814000000002</v>
          </cell>
          <cell r="Q70">
            <v>1499.1814000000002</v>
          </cell>
          <cell r="R70">
            <v>0.32590900000000006</v>
          </cell>
          <cell r="S70">
            <v>0.32590900000000006</v>
          </cell>
          <cell r="T70" t="str">
            <v>NEX</v>
          </cell>
          <cell r="U70">
            <v>0.12</v>
          </cell>
        </row>
        <row r="71">
          <cell r="F71" t="str">
            <v>2100 - ADMINISTRAÇÃO DA UNIDADE</v>
          </cell>
          <cell r="G71" t="str">
            <v>84.23.10.122.3024.2.100.33903300.00</v>
          </cell>
          <cell r="H71" t="str">
            <v>EXECUTIVO</v>
          </cell>
          <cell r="I71" t="str">
            <v>FMS/SMS</v>
          </cell>
          <cell r="J71">
            <v>619920</v>
          </cell>
          <cell r="K71">
            <v>226075.00000000003</v>
          </cell>
          <cell r="L71">
            <v>76426.53</v>
          </cell>
          <cell r="M71" t="str">
            <v>NEX</v>
          </cell>
          <cell r="N71">
            <v>0.23</v>
          </cell>
          <cell r="O71">
            <v>142581.6</v>
          </cell>
          <cell r="P71">
            <v>51997.250000000007</v>
          </cell>
          <cell r="Q71">
            <v>17578.101900000001</v>
          </cell>
          <cell r="R71">
            <v>0.12328450445218739</v>
          </cell>
          <cell r="S71">
            <v>0.36468415279390892</v>
          </cell>
          <cell r="T71" t="str">
            <v>NEX</v>
          </cell>
          <cell r="U71">
            <v>0.12</v>
          </cell>
        </row>
        <row r="72">
          <cell r="F72" t="str">
            <v>2100 - ADMINISTRAÇÃO DA UNIDADE</v>
          </cell>
          <cell r="G72" t="str">
            <v>84.23.10.122.3024.2.100.33903900.00</v>
          </cell>
          <cell r="H72" t="str">
            <v>EXECUTIVO</v>
          </cell>
          <cell r="I72" t="str">
            <v>FMS/SMS</v>
          </cell>
          <cell r="J72">
            <v>136000</v>
          </cell>
          <cell r="K72">
            <v>128872.94999999998</v>
          </cell>
          <cell r="L72">
            <v>118083.81</v>
          </cell>
          <cell r="M72" t="str">
            <v>NEX</v>
          </cell>
          <cell r="N72">
            <v>0.23</v>
          </cell>
          <cell r="O72">
            <v>31280</v>
          </cell>
          <cell r="P72">
            <v>29640.778499999997</v>
          </cell>
          <cell r="Q72">
            <v>27159.276300000001</v>
          </cell>
          <cell r="R72">
            <v>0.86826330882352942</v>
          </cell>
          <cell r="S72">
            <v>0.9475952205882352</v>
          </cell>
          <cell r="T72" t="str">
            <v>NEX</v>
          </cell>
          <cell r="U72">
            <v>0.12</v>
          </cell>
        </row>
        <row r="73">
          <cell r="F73" t="str">
            <v>2100 - ADMINISTRAÇÃO DA UNIDADE</v>
          </cell>
          <cell r="G73" t="str">
            <v>84.23.10.122.3024.2.100.44905200.00</v>
          </cell>
          <cell r="H73" t="str">
            <v>EXECUTIVO</v>
          </cell>
          <cell r="I73" t="str">
            <v>FMS/SMS</v>
          </cell>
          <cell r="J73">
            <v>10000</v>
          </cell>
          <cell r="K73">
            <v>6814.85</v>
          </cell>
          <cell r="L73">
            <v>6814.85</v>
          </cell>
          <cell r="M73" t="str">
            <v>NEX</v>
          </cell>
          <cell r="N73">
            <v>0.23</v>
          </cell>
          <cell r="O73">
            <v>2300</v>
          </cell>
          <cell r="P73">
            <v>1567.4155000000001</v>
          </cell>
          <cell r="Q73">
            <v>1567.4155000000001</v>
          </cell>
          <cell r="R73">
            <v>0.68148500000000001</v>
          </cell>
          <cell r="S73">
            <v>0.68148500000000001</v>
          </cell>
          <cell r="T73" t="str">
            <v>NEX</v>
          </cell>
          <cell r="U73">
            <v>0.12</v>
          </cell>
        </row>
        <row r="74">
          <cell r="F74" t="str">
            <v>2100 - ADMINISTRAÇÃO DA UNIDADE</v>
          </cell>
          <cell r="G74" t="str">
            <v>84.24.10.122.3024.2.100.33903000.00</v>
          </cell>
          <cell r="H74" t="str">
            <v>EXECUTIVO</v>
          </cell>
          <cell r="I74" t="str">
            <v>FMS/SMS</v>
          </cell>
          <cell r="J74">
            <v>450000</v>
          </cell>
          <cell r="K74">
            <v>146473.01</v>
          </cell>
          <cell r="L74">
            <v>129983.76</v>
          </cell>
          <cell r="M74" t="str">
            <v>NEX</v>
          </cell>
          <cell r="N74">
            <v>0.23</v>
          </cell>
          <cell r="O74">
            <v>103500</v>
          </cell>
          <cell r="P74">
            <v>33688.792300000001</v>
          </cell>
          <cell r="Q74">
            <v>29896.264800000001</v>
          </cell>
          <cell r="R74">
            <v>0.28885280000000002</v>
          </cell>
          <cell r="S74">
            <v>0.32549557777777777</v>
          </cell>
          <cell r="T74" t="str">
            <v>NEX</v>
          </cell>
          <cell r="U74">
            <v>0.12</v>
          </cell>
        </row>
        <row r="75">
          <cell r="F75" t="str">
            <v>2100 - ADMINISTRAÇÃO DA UNIDADE</v>
          </cell>
          <cell r="G75" t="str">
            <v>84.24.10.122.3024.2.100.33903300.00</v>
          </cell>
          <cell r="H75" t="str">
            <v>EXECUTIVO</v>
          </cell>
          <cell r="I75" t="str">
            <v>FMS/SMS</v>
          </cell>
          <cell r="J75">
            <v>248000</v>
          </cell>
          <cell r="K75">
            <v>99850.610000000015</v>
          </cell>
          <cell r="L75">
            <v>81001.87999999999</v>
          </cell>
          <cell r="M75" t="str">
            <v>NEX</v>
          </cell>
          <cell r="N75">
            <v>0.23</v>
          </cell>
          <cell r="O75">
            <v>57040</v>
          </cell>
          <cell r="P75">
            <v>22965.640300000003</v>
          </cell>
          <cell r="Q75">
            <v>18630.432399999998</v>
          </cell>
          <cell r="R75">
            <v>0.3266204838709677</v>
          </cell>
          <cell r="S75">
            <v>0.40262342741935486</v>
          </cell>
          <cell r="T75" t="str">
            <v>NEX</v>
          </cell>
          <cell r="U75">
            <v>0.12</v>
          </cell>
        </row>
        <row r="76">
          <cell r="F76" t="str">
            <v>2100 - ADMINISTRAÇÃO DA UNIDADE</v>
          </cell>
          <cell r="G76" t="str">
            <v>84.24.10.122.3024.2.100.33903600.00</v>
          </cell>
          <cell r="H76" t="str">
            <v>EXECUTIVO</v>
          </cell>
          <cell r="I76" t="str">
            <v>FMS/SMS</v>
          </cell>
          <cell r="J76">
            <v>230000</v>
          </cell>
          <cell r="K76">
            <v>229447.05999999997</v>
          </cell>
          <cell r="L76">
            <v>211387.93</v>
          </cell>
          <cell r="M76" t="str">
            <v>NEX</v>
          </cell>
          <cell r="N76">
            <v>0.23</v>
          </cell>
          <cell r="O76">
            <v>52900</v>
          </cell>
          <cell r="P76">
            <v>52772.823799999998</v>
          </cell>
          <cell r="Q76">
            <v>48619.223899999997</v>
          </cell>
          <cell r="R76">
            <v>0.91907795652173907</v>
          </cell>
          <cell r="S76">
            <v>0.99759591304347828</v>
          </cell>
          <cell r="T76" t="str">
            <v>NEX</v>
          </cell>
          <cell r="U76">
            <v>0.12</v>
          </cell>
        </row>
        <row r="77">
          <cell r="F77" t="str">
            <v>2100 - ADMINISTRAÇÃO DA UNIDADE</v>
          </cell>
          <cell r="G77" t="str">
            <v>84.24.10.122.3024.2.100.33903700.00</v>
          </cell>
          <cell r="H77" t="str">
            <v>EXECUTIVO</v>
          </cell>
          <cell r="I77" t="str">
            <v>FMS/SMS</v>
          </cell>
          <cell r="J77">
            <v>3406708</v>
          </cell>
          <cell r="K77">
            <v>3405786.3</v>
          </cell>
          <cell r="L77">
            <v>3369452.8599999994</v>
          </cell>
          <cell r="M77" t="str">
            <v>NEX</v>
          </cell>
          <cell r="N77">
            <v>0.23</v>
          </cell>
          <cell r="O77">
            <v>783542.84000000008</v>
          </cell>
          <cell r="P77">
            <v>783330.84900000005</v>
          </cell>
          <cell r="Q77">
            <v>774974.15779999993</v>
          </cell>
          <cell r="R77">
            <v>0.9890641816087552</v>
          </cell>
          <cell r="S77">
            <v>0.99972944555271537</v>
          </cell>
          <cell r="T77" t="str">
            <v>NEX</v>
          </cell>
          <cell r="U77">
            <v>0.12</v>
          </cell>
        </row>
        <row r="78">
          <cell r="F78" t="str">
            <v>2100 - ADMINISTRAÇÃO DA UNIDADE</v>
          </cell>
          <cell r="G78" t="str">
            <v>84.24.10.122.3024.2.100.33903900.00</v>
          </cell>
          <cell r="H78" t="str">
            <v>EXECUTIVO</v>
          </cell>
          <cell r="I78" t="str">
            <v>FMS/SMS</v>
          </cell>
          <cell r="J78">
            <v>12050000</v>
          </cell>
          <cell r="K78">
            <v>9852280.9499999993</v>
          </cell>
          <cell r="L78">
            <v>8383296.370000001</v>
          </cell>
          <cell r="M78" t="str">
            <v>NEX</v>
          </cell>
          <cell r="N78">
            <v>0.23</v>
          </cell>
          <cell r="O78">
            <v>2771500</v>
          </cell>
          <cell r="P78">
            <v>2266024.6184999999</v>
          </cell>
          <cell r="Q78">
            <v>1928158.1651000003</v>
          </cell>
          <cell r="R78">
            <v>0.69570924232365161</v>
          </cell>
          <cell r="S78">
            <v>0.81761667634854762</v>
          </cell>
          <cell r="T78" t="str">
            <v>NEX</v>
          </cell>
          <cell r="U78">
            <v>0.12</v>
          </cell>
        </row>
        <row r="79">
          <cell r="F79" t="str">
            <v>2100 - ADMINISTRAÇÃO DA UNIDADE</v>
          </cell>
          <cell r="G79" t="str">
            <v>84.24.10.122.3024.2.100.33904700.00</v>
          </cell>
          <cell r="H79" t="str">
            <v>EXECUTIVO</v>
          </cell>
          <cell r="I79" t="str">
            <v>FMS/SMS</v>
          </cell>
          <cell r="J79">
            <v>44868</v>
          </cell>
          <cell r="K79">
            <v>73298.48</v>
          </cell>
          <cell r="L79">
            <v>70650</v>
          </cell>
          <cell r="M79" t="str">
            <v>NEX</v>
          </cell>
          <cell r="N79">
            <v>0.23</v>
          </cell>
          <cell r="O79">
            <v>10319.640000000001</v>
          </cell>
          <cell r="P79">
            <v>16858.650399999999</v>
          </cell>
          <cell r="Q79">
            <v>16249.5</v>
          </cell>
          <cell r="R79">
            <v>1.574618882054025</v>
          </cell>
          <cell r="S79">
            <v>1.6336471427297847</v>
          </cell>
          <cell r="T79" t="str">
            <v>NEX</v>
          </cell>
          <cell r="U79">
            <v>0.12</v>
          </cell>
        </row>
        <row r="80">
          <cell r="F80" t="str">
            <v>2100 - ADMINISTRAÇÃO DA UNIDADE</v>
          </cell>
          <cell r="G80" t="str">
            <v>84.24.10.122.3024.2.100.44905200.00</v>
          </cell>
          <cell r="H80" t="str">
            <v>EXECUTIVO</v>
          </cell>
          <cell r="I80" t="str">
            <v>FMS/SMS</v>
          </cell>
          <cell r="J80">
            <v>150000</v>
          </cell>
          <cell r="K80">
            <v>59091.14</v>
          </cell>
          <cell r="L80">
            <v>42225.69</v>
          </cell>
          <cell r="M80" t="str">
            <v>NEX</v>
          </cell>
          <cell r="N80">
            <v>0.23</v>
          </cell>
          <cell r="O80">
            <v>34500</v>
          </cell>
          <cell r="P80">
            <v>13590.9622</v>
          </cell>
          <cell r="Q80">
            <v>9711.9087000000018</v>
          </cell>
          <cell r="R80">
            <v>0.28150460000000005</v>
          </cell>
          <cell r="S80">
            <v>0.39394093333333335</v>
          </cell>
          <cell r="T80" t="str">
            <v>NEX</v>
          </cell>
          <cell r="U80">
            <v>0.12</v>
          </cell>
        </row>
        <row r="81">
          <cell r="F81" t="str">
            <v>2100 - ADMINISTRAÇÃO DA UNIDADE</v>
          </cell>
          <cell r="G81" t="str">
            <v>84.25.10.122.3024.2.100.33901400.00</v>
          </cell>
          <cell r="H81" t="str">
            <v>EXECUTIVO</v>
          </cell>
          <cell r="I81" t="str">
            <v>FMS/SMS</v>
          </cell>
          <cell r="J81">
            <v>5000</v>
          </cell>
          <cell r="K81">
            <v>0</v>
          </cell>
          <cell r="L81">
            <v>0</v>
          </cell>
          <cell r="M81" t="str">
            <v>NEX</v>
          </cell>
          <cell r="N81">
            <v>0.23</v>
          </cell>
          <cell r="O81">
            <v>1150</v>
          </cell>
          <cell r="P81">
            <v>0</v>
          </cell>
          <cell r="Q81">
            <v>0</v>
          </cell>
          <cell r="R81">
            <v>0</v>
          </cell>
          <cell r="S81">
            <v>0</v>
          </cell>
          <cell r="T81" t="str">
            <v>NEX</v>
          </cell>
          <cell r="U81">
            <v>0.12</v>
          </cell>
        </row>
        <row r="82">
          <cell r="F82" t="str">
            <v>2100 - ADMINISTRAÇÃO DA UNIDADE</v>
          </cell>
          <cell r="G82" t="str">
            <v>84.25.10.122.3024.2.100.33903000.00</v>
          </cell>
          <cell r="H82" t="str">
            <v>EXECUTIVO</v>
          </cell>
          <cell r="I82" t="str">
            <v>FMS/SMS</v>
          </cell>
          <cell r="J82">
            <v>800000</v>
          </cell>
          <cell r="K82">
            <v>757378.73</v>
          </cell>
          <cell r="L82">
            <v>483482.33</v>
          </cell>
          <cell r="M82" t="str">
            <v>NEX</v>
          </cell>
          <cell r="N82">
            <v>0.23</v>
          </cell>
          <cell r="O82">
            <v>184000</v>
          </cell>
          <cell r="P82">
            <v>174197.1079</v>
          </cell>
          <cell r="Q82">
            <v>111200.93590000001</v>
          </cell>
          <cell r="R82">
            <v>0.60435291250000012</v>
          </cell>
          <cell r="S82">
            <v>0.94672341250000003</v>
          </cell>
          <cell r="T82" t="str">
            <v>NEX</v>
          </cell>
          <cell r="U82">
            <v>0.12</v>
          </cell>
        </row>
        <row r="83">
          <cell r="F83" t="str">
            <v>2100 - ADMINISTRAÇÃO DA UNIDADE</v>
          </cell>
          <cell r="G83" t="str">
            <v>84.25.10.122.3024.2.100.33903300.00</v>
          </cell>
          <cell r="H83" t="str">
            <v>EXECUTIVO</v>
          </cell>
          <cell r="I83" t="str">
            <v>FMS/SMS</v>
          </cell>
          <cell r="J83">
            <v>880000</v>
          </cell>
          <cell r="K83">
            <v>310905.76</v>
          </cell>
          <cell r="L83">
            <v>234045.75999999998</v>
          </cell>
          <cell r="M83" t="str">
            <v>NEX</v>
          </cell>
          <cell r="N83">
            <v>0.23</v>
          </cell>
          <cell r="O83">
            <v>202400</v>
          </cell>
          <cell r="P83">
            <v>71508.324800000002</v>
          </cell>
          <cell r="Q83">
            <v>53830.524799999999</v>
          </cell>
          <cell r="R83">
            <v>0.26596109090909092</v>
          </cell>
          <cell r="S83">
            <v>0.353302</v>
          </cell>
          <cell r="T83" t="str">
            <v>NEX</v>
          </cell>
          <cell r="U83">
            <v>0.12</v>
          </cell>
        </row>
        <row r="84">
          <cell r="F84" t="str">
            <v>2100 - ADMINISTRAÇÃO DA UNIDADE</v>
          </cell>
          <cell r="G84" t="str">
            <v>84.25.10.122.3024.2.100.33903900.00</v>
          </cell>
          <cell r="H84" t="str">
            <v>EXECUTIVO</v>
          </cell>
          <cell r="I84" t="str">
            <v>FMS/SMS</v>
          </cell>
          <cell r="J84">
            <v>10000000</v>
          </cell>
          <cell r="K84">
            <v>4193941.31</v>
          </cell>
          <cell r="L84">
            <v>2439558.09</v>
          </cell>
          <cell r="M84" t="str">
            <v>NEX</v>
          </cell>
          <cell r="N84">
            <v>0.23</v>
          </cell>
          <cell r="O84">
            <v>2300000</v>
          </cell>
          <cell r="P84">
            <v>964606.5013</v>
          </cell>
          <cell r="Q84">
            <v>561098.36069999996</v>
          </cell>
          <cell r="R84">
            <v>0.243955809</v>
          </cell>
          <cell r="S84">
            <v>0.419394131</v>
          </cell>
          <cell r="T84" t="str">
            <v>NEX</v>
          </cell>
          <cell r="U84">
            <v>0.12</v>
          </cell>
        </row>
        <row r="85">
          <cell r="F85" t="str">
            <v>2100 - ADMINISTRAÇÃO DA UNIDADE</v>
          </cell>
          <cell r="G85" t="str">
            <v>84.25.10.122.3024.2.100.33904700.00</v>
          </cell>
          <cell r="H85" t="str">
            <v>EXECUTIVO</v>
          </cell>
          <cell r="I85" t="str">
            <v>FMS/SMS</v>
          </cell>
          <cell r="J85">
            <v>5000</v>
          </cell>
          <cell r="K85">
            <v>715.75</v>
          </cell>
          <cell r="L85">
            <v>715.75</v>
          </cell>
          <cell r="M85" t="str">
            <v>NEX</v>
          </cell>
          <cell r="N85">
            <v>0.23</v>
          </cell>
          <cell r="O85">
            <v>1150</v>
          </cell>
          <cell r="P85">
            <v>164.6225</v>
          </cell>
          <cell r="Q85">
            <v>164.6225</v>
          </cell>
          <cell r="R85">
            <v>0.14315</v>
          </cell>
          <cell r="S85">
            <v>0.14315</v>
          </cell>
          <cell r="T85" t="str">
            <v>NEX</v>
          </cell>
          <cell r="U85">
            <v>0.12</v>
          </cell>
        </row>
        <row r="86">
          <cell r="F86" t="str">
            <v>2100 - ADMINISTRAÇÃO DA UNIDADE</v>
          </cell>
          <cell r="G86" t="str">
            <v>84.25.10.122.3024.2.100.33909200.00</v>
          </cell>
          <cell r="H86" t="str">
            <v>EXECUTIVO</v>
          </cell>
          <cell r="I86" t="str">
            <v>FMS/SMS</v>
          </cell>
          <cell r="J86">
            <v>0</v>
          </cell>
          <cell r="K86">
            <v>1705.57</v>
          </cell>
          <cell r="L86">
            <v>1705.57</v>
          </cell>
          <cell r="M86" t="str">
            <v>NEX</v>
          </cell>
          <cell r="N86">
            <v>0.23</v>
          </cell>
          <cell r="O86">
            <v>0</v>
          </cell>
          <cell r="P86">
            <v>392.28109999999998</v>
          </cell>
          <cell r="Q86">
            <v>392.28109999999998</v>
          </cell>
          <cell r="R86" t="e">
            <v>#DIV/0!</v>
          </cell>
          <cell r="S86" t="e">
            <v>#DIV/0!</v>
          </cell>
          <cell r="T86" t="str">
            <v>NEX</v>
          </cell>
          <cell r="U86">
            <v>0.12</v>
          </cell>
        </row>
        <row r="87">
          <cell r="F87" t="str">
            <v>2100 - ADMINISTRAÇÃO DA UNIDADE</v>
          </cell>
          <cell r="G87" t="str">
            <v>84.25.10.122.3024.2.100.44905200.00</v>
          </cell>
          <cell r="H87" t="str">
            <v>EXECUTIVO</v>
          </cell>
          <cell r="I87" t="str">
            <v>FMS/SMS</v>
          </cell>
          <cell r="J87">
            <v>350000</v>
          </cell>
          <cell r="K87">
            <v>28291.9</v>
          </cell>
          <cell r="L87">
            <v>28291.9</v>
          </cell>
          <cell r="M87" t="str">
            <v>NEX</v>
          </cell>
          <cell r="N87">
            <v>0.23</v>
          </cell>
          <cell r="O87">
            <v>80500</v>
          </cell>
          <cell r="P87">
            <v>6507.1370000000006</v>
          </cell>
          <cell r="Q87">
            <v>6507.1370000000006</v>
          </cell>
          <cell r="R87">
            <v>8.0834000000000003E-2</v>
          </cell>
          <cell r="S87">
            <v>8.0834000000000003E-2</v>
          </cell>
          <cell r="T87" t="str">
            <v>NEX</v>
          </cell>
          <cell r="U87">
            <v>0.12</v>
          </cell>
        </row>
        <row r="88">
          <cell r="F88" t="str">
            <v>2100 - ADMINISTRAÇÃO DA UNIDADE</v>
          </cell>
          <cell r="G88" t="str">
            <v>84.26.10.122.3024.2.100.33903000.00</v>
          </cell>
          <cell r="H88" t="str">
            <v>EXECUTIVO</v>
          </cell>
          <cell r="I88" t="str">
            <v>FMS/SMS</v>
          </cell>
          <cell r="J88">
            <v>200000</v>
          </cell>
          <cell r="K88">
            <v>42324.54</v>
          </cell>
          <cell r="L88">
            <v>36020.979999999996</v>
          </cell>
          <cell r="M88" t="str">
            <v>NEX</v>
          </cell>
          <cell r="N88">
            <v>0.23</v>
          </cell>
          <cell r="O88">
            <v>46000</v>
          </cell>
          <cell r="P88">
            <v>9734.6442000000006</v>
          </cell>
          <cell r="Q88">
            <v>8284.8253999999997</v>
          </cell>
          <cell r="R88">
            <v>0.18010489999999998</v>
          </cell>
          <cell r="S88">
            <v>0.21162270000000002</v>
          </cell>
          <cell r="T88" t="str">
            <v>NEX</v>
          </cell>
          <cell r="U88">
            <v>0.12</v>
          </cell>
        </row>
        <row r="89">
          <cell r="F89" t="str">
            <v>2100 - ADMINISTRAÇÃO DA UNIDADE</v>
          </cell>
          <cell r="G89" t="str">
            <v>84.26.10.122.3024.2.100.33903300.00</v>
          </cell>
          <cell r="H89" t="str">
            <v>EXECUTIVO</v>
          </cell>
          <cell r="I89" t="str">
            <v>FMS/SMS</v>
          </cell>
          <cell r="J89">
            <v>872854</v>
          </cell>
          <cell r="K89">
            <v>782742.4</v>
          </cell>
          <cell r="L89">
            <v>140705.32999999999</v>
          </cell>
          <cell r="M89" t="str">
            <v>NEX</v>
          </cell>
          <cell r="N89">
            <v>0.23</v>
          </cell>
          <cell r="O89">
            <v>200756.42</v>
          </cell>
          <cell r="P89">
            <v>180030.75200000001</v>
          </cell>
          <cell r="Q89">
            <v>32362.225899999998</v>
          </cell>
          <cell r="R89">
            <v>0.16120144949785414</v>
          </cell>
          <cell r="S89">
            <v>0.89676211600107236</v>
          </cell>
          <cell r="T89" t="str">
            <v>NEX</v>
          </cell>
          <cell r="U89">
            <v>0.12</v>
          </cell>
        </row>
        <row r="90">
          <cell r="F90" t="str">
            <v>2100 - ADMINISTRAÇÃO DA UNIDADE</v>
          </cell>
          <cell r="G90" t="str">
            <v>84.26.10.122.3024.2.100.33903700.00</v>
          </cell>
          <cell r="H90" t="str">
            <v>EXECUTIVO</v>
          </cell>
          <cell r="I90" t="str">
            <v>FMS/SMS</v>
          </cell>
          <cell r="J90">
            <v>11500816</v>
          </cell>
          <cell r="K90">
            <v>7548198.5800000001</v>
          </cell>
          <cell r="L90">
            <v>6967570.9600000009</v>
          </cell>
          <cell r="M90" t="str">
            <v>NEX</v>
          </cell>
          <cell r="N90">
            <v>0.23</v>
          </cell>
          <cell r="O90">
            <v>2645187.6800000002</v>
          </cell>
          <cell r="P90">
            <v>1736085.6734000002</v>
          </cell>
          <cell r="Q90">
            <v>1602541.3208000003</v>
          </cell>
          <cell r="R90">
            <v>0.60583274786762964</v>
          </cell>
          <cell r="S90">
            <v>0.65631852383343936</v>
          </cell>
          <cell r="T90" t="str">
            <v>NEX</v>
          </cell>
          <cell r="U90">
            <v>0.12</v>
          </cell>
        </row>
        <row r="91">
          <cell r="F91" t="str">
            <v>2100 - ADMINISTRAÇÃO DA UNIDADE</v>
          </cell>
          <cell r="G91" t="str">
            <v>84.26.10.122.3024.2.100.33903900.00</v>
          </cell>
          <cell r="H91" t="str">
            <v>EXECUTIVO</v>
          </cell>
          <cell r="I91" t="str">
            <v>FMS/SMS</v>
          </cell>
          <cell r="J91">
            <v>1376536</v>
          </cell>
          <cell r="K91">
            <v>1132166.08</v>
          </cell>
          <cell r="L91">
            <v>799645.92</v>
          </cell>
          <cell r="M91" t="str">
            <v>NEX</v>
          </cell>
          <cell r="N91">
            <v>0.23</v>
          </cell>
          <cell r="O91">
            <v>316603.28000000003</v>
          </cell>
          <cell r="P91">
            <v>260398.19840000002</v>
          </cell>
          <cell r="Q91">
            <v>183918.56160000002</v>
          </cell>
          <cell r="R91">
            <v>0.58091173786955086</v>
          </cell>
          <cell r="S91">
            <v>0.82247473367932256</v>
          </cell>
          <cell r="T91" t="str">
            <v>NEX</v>
          </cell>
          <cell r="U91">
            <v>0.12</v>
          </cell>
        </row>
        <row r="92">
          <cell r="F92" t="str">
            <v>2100 - ADMINISTRAÇÃO DA UNIDADE</v>
          </cell>
          <cell r="G92" t="str">
            <v>84.26.10.122.3024.2.100.33909200.00</v>
          </cell>
          <cell r="H92" t="str">
            <v>EXECUTIVO</v>
          </cell>
          <cell r="I92" t="str">
            <v>FMS/SMS</v>
          </cell>
          <cell r="J92">
            <v>0</v>
          </cell>
          <cell r="K92">
            <v>0</v>
          </cell>
          <cell r="L92">
            <v>0</v>
          </cell>
          <cell r="M92" t="str">
            <v>NEX</v>
          </cell>
          <cell r="N92">
            <v>0.23</v>
          </cell>
          <cell r="O92">
            <v>0</v>
          </cell>
          <cell r="P92">
            <v>0</v>
          </cell>
          <cell r="Q92">
            <v>0</v>
          </cell>
          <cell r="R92" t="e">
            <v>#DIV/0!</v>
          </cell>
          <cell r="S92" t="e">
            <v>#DIV/0!</v>
          </cell>
          <cell r="T92" t="str">
            <v>NEX</v>
          </cell>
          <cell r="U92">
            <v>0.12</v>
          </cell>
        </row>
        <row r="93">
          <cell r="F93" t="str">
            <v>2100 - ADMINISTRAÇÃO DA UNIDADE</v>
          </cell>
          <cell r="G93" t="str">
            <v>84.26.10.122.3024.2.100.44905200.00</v>
          </cell>
          <cell r="H93" t="str">
            <v>EXECUTIVO</v>
          </cell>
          <cell r="I93" t="str">
            <v>FMS/SMS</v>
          </cell>
          <cell r="J93">
            <v>150000</v>
          </cell>
          <cell r="K93">
            <v>116785.27</v>
          </cell>
          <cell r="L93">
            <v>48981.270000000004</v>
          </cell>
          <cell r="M93" t="str">
            <v>NEX</v>
          </cell>
          <cell r="N93">
            <v>0.23</v>
          </cell>
          <cell r="O93">
            <v>34500</v>
          </cell>
          <cell r="P93">
            <v>26860.612100000002</v>
          </cell>
          <cell r="Q93">
            <v>11265.692100000002</v>
          </cell>
          <cell r="R93">
            <v>0.32654180000000005</v>
          </cell>
          <cell r="S93">
            <v>0.77856846666666668</v>
          </cell>
          <cell r="T93" t="str">
            <v>NEX</v>
          </cell>
          <cell r="U93">
            <v>0.12</v>
          </cell>
        </row>
        <row r="94">
          <cell r="F94" t="str">
            <v>2100 - ADMINISTRAÇÃO DA UNIDADE</v>
          </cell>
          <cell r="G94" t="str">
            <v>84.27.10.122.3024.2.100.33903000.00</v>
          </cell>
          <cell r="H94" t="str">
            <v>EXECUTIVO</v>
          </cell>
          <cell r="I94" t="str">
            <v>FMS/SMS</v>
          </cell>
          <cell r="J94">
            <v>800000</v>
          </cell>
          <cell r="K94">
            <v>111529.06999999999</v>
          </cell>
          <cell r="L94">
            <v>78817.989999999991</v>
          </cell>
          <cell r="M94" t="str">
            <v>NEX</v>
          </cell>
          <cell r="N94">
            <v>0.23</v>
          </cell>
          <cell r="O94">
            <v>184000</v>
          </cell>
          <cell r="P94">
            <v>25651.686099999999</v>
          </cell>
          <cell r="Q94">
            <v>18128.137699999999</v>
          </cell>
          <cell r="R94">
            <v>9.8522487499999992E-2</v>
          </cell>
          <cell r="S94">
            <v>0.13941133749999998</v>
          </cell>
          <cell r="T94" t="str">
            <v>NEX</v>
          </cell>
          <cell r="U94">
            <v>0.12</v>
          </cell>
        </row>
        <row r="95">
          <cell r="F95" t="str">
            <v>2100 - ADMINISTRAÇÃO DA UNIDADE</v>
          </cell>
          <cell r="G95" t="str">
            <v>84.27.10.122.3024.2.100.33903300.00</v>
          </cell>
          <cell r="H95" t="str">
            <v>EXECUTIVO</v>
          </cell>
          <cell r="I95" t="str">
            <v>FMS/SMS</v>
          </cell>
          <cell r="J95">
            <v>365000</v>
          </cell>
          <cell r="K95">
            <v>341394</v>
          </cell>
          <cell r="L95">
            <v>93868.76</v>
          </cell>
          <cell r="M95" t="str">
            <v>NEX</v>
          </cell>
          <cell r="N95">
            <v>0.23</v>
          </cell>
          <cell r="O95">
            <v>83950</v>
          </cell>
          <cell r="P95">
            <v>78520.62000000001</v>
          </cell>
          <cell r="Q95">
            <v>21589.8148</v>
          </cell>
          <cell r="R95">
            <v>0.25717468493150686</v>
          </cell>
          <cell r="S95">
            <v>0.93532602739726034</v>
          </cell>
          <cell r="T95" t="str">
            <v>NEX</v>
          </cell>
          <cell r="U95">
            <v>0.12</v>
          </cell>
        </row>
        <row r="96">
          <cell r="F96" t="str">
            <v>2100 - ADMINISTRAÇÃO DA UNIDADE</v>
          </cell>
          <cell r="G96" t="str">
            <v>84.27.10.122.3024.2.100.33903600.00</v>
          </cell>
          <cell r="H96" t="str">
            <v>EXECUTIVO</v>
          </cell>
          <cell r="I96" t="str">
            <v>FMS/SMS</v>
          </cell>
          <cell r="J96">
            <v>50000</v>
          </cell>
          <cell r="K96">
            <v>0</v>
          </cell>
          <cell r="L96">
            <v>0</v>
          </cell>
          <cell r="M96" t="str">
            <v>NEX</v>
          </cell>
          <cell r="N96">
            <v>0.23</v>
          </cell>
          <cell r="O96">
            <v>11500</v>
          </cell>
          <cell r="P96">
            <v>0</v>
          </cell>
          <cell r="Q96">
            <v>0</v>
          </cell>
          <cell r="R96">
            <v>0</v>
          </cell>
          <cell r="S96">
            <v>0</v>
          </cell>
          <cell r="T96" t="str">
            <v>NEX</v>
          </cell>
          <cell r="U96">
            <v>0.12</v>
          </cell>
        </row>
        <row r="97">
          <cell r="F97" t="str">
            <v>2100 - ADMINISTRAÇÃO DA UNIDADE</v>
          </cell>
          <cell r="G97" t="str">
            <v>84.27.10.122.3024.2.100.33903900.00</v>
          </cell>
          <cell r="H97" t="str">
            <v>EXECUTIVO</v>
          </cell>
          <cell r="I97" t="str">
            <v>FMS/SMS</v>
          </cell>
          <cell r="J97">
            <v>3116260</v>
          </cell>
          <cell r="K97">
            <v>1971556</v>
          </cell>
          <cell r="L97">
            <v>1798783.6199999999</v>
          </cell>
          <cell r="M97" t="str">
            <v>NEX</v>
          </cell>
          <cell r="N97">
            <v>0.23</v>
          </cell>
          <cell r="O97">
            <v>716739.8</v>
          </cell>
          <cell r="P97">
            <v>453457.88</v>
          </cell>
          <cell r="Q97">
            <v>413720.23259999999</v>
          </cell>
          <cell r="R97">
            <v>0.57722514167624006</v>
          </cell>
          <cell r="S97">
            <v>0.6326673640838697</v>
          </cell>
          <cell r="T97" t="str">
            <v>NEX</v>
          </cell>
          <cell r="U97">
            <v>0.12</v>
          </cell>
        </row>
        <row r="98">
          <cell r="F98" t="str">
            <v>2100 - ADMINISTRAÇÃO DA UNIDADE</v>
          </cell>
          <cell r="G98" t="str">
            <v>84.27.10.122.3024.2.100.33904700.00</v>
          </cell>
          <cell r="H98" t="str">
            <v>EXECUTIVO</v>
          </cell>
          <cell r="I98" t="str">
            <v>FMS/SMS</v>
          </cell>
          <cell r="J98">
            <v>150000</v>
          </cell>
          <cell r="K98">
            <v>149117.03</v>
          </cell>
          <cell r="L98">
            <v>149117.03</v>
          </cell>
          <cell r="M98" t="str">
            <v>NEX</v>
          </cell>
          <cell r="N98">
            <v>0.23</v>
          </cell>
          <cell r="O98">
            <v>34500</v>
          </cell>
          <cell r="P98">
            <v>34296.916900000004</v>
          </cell>
          <cell r="Q98">
            <v>34296.916900000004</v>
          </cell>
          <cell r="R98">
            <v>0.99411353333333341</v>
          </cell>
          <cell r="S98">
            <v>0.99411353333333341</v>
          </cell>
          <cell r="T98" t="str">
            <v>NEX</v>
          </cell>
          <cell r="U98">
            <v>0.12</v>
          </cell>
        </row>
        <row r="99">
          <cell r="F99" t="str">
            <v>2100 - ADMINISTRAÇÃO DA UNIDADE</v>
          </cell>
          <cell r="G99" t="str">
            <v>84.27.10.122.3024.2.100.44905200.00</v>
          </cell>
          <cell r="H99" t="str">
            <v>EXECUTIVO</v>
          </cell>
          <cell r="I99" t="str">
            <v>FMS/SMS</v>
          </cell>
          <cell r="J99">
            <v>300000</v>
          </cell>
          <cell r="K99">
            <v>332158.34000000003</v>
          </cell>
          <cell r="L99">
            <v>228376.23</v>
          </cell>
          <cell r="M99" t="str">
            <v>NEX</v>
          </cell>
          <cell r="N99">
            <v>0.23</v>
          </cell>
          <cell r="O99">
            <v>69000</v>
          </cell>
          <cell r="P99">
            <v>76396.418200000015</v>
          </cell>
          <cell r="Q99">
            <v>52526.532900000006</v>
          </cell>
          <cell r="R99">
            <v>0.76125410000000004</v>
          </cell>
          <cell r="S99">
            <v>1.1071944666666669</v>
          </cell>
          <cell r="T99" t="str">
            <v>NEX</v>
          </cell>
          <cell r="U99">
            <v>0.12</v>
          </cell>
        </row>
        <row r="100">
          <cell r="F100" t="str">
            <v>2100 - ADMINISTRAÇÃO DA UNIDADE</v>
          </cell>
          <cell r="G100" t="str">
            <v>84.28.10.122.3024.2.100.33903000.00</v>
          </cell>
          <cell r="H100" t="str">
            <v>EXECUTIVO</v>
          </cell>
          <cell r="I100" t="str">
            <v>FMS/SMS</v>
          </cell>
          <cell r="J100">
            <v>76000</v>
          </cell>
          <cell r="K100">
            <v>8382.5</v>
          </cell>
          <cell r="L100">
            <v>8382.5</v>
          </cell>
          <cell r="M100" t="str">
            <v>NEX</v>
          </cell>
          <cell r="N100">
            <v>0.23</v>
          </cell>
          <cell r="O100">
            <v>17480</v>
          </cell>
          <cell r="P100">
            <v>1927.9750000000001</v>
          </cell>
          <cell r="Q100">
            <v>1927.9750000000001</v>
          </cell>
          <cell r="R100">
            <v>0.11029605263157896</v>
          </cell>
          <cell r="S100">
            <v>0.11029605263157896</v>
          </cell>
          <cell r="T100" t="str">
            <v>NEX</v>
          </cell>
          <cell r="U100">
            <v>0.12</v>
          </cell>
        </row>
        <row r="101">
          <cell r="F101" t="str">
            <v>2100 - ADMINISTRAÇÃO DA UNIDADE</v>
          </cell>
          <cell r="G101" t="str">
            <v>84.28.10.122.3024.2.100.33903300.00</v>
          </cell>
          <cell r="H101" t="str">
            <v>EXECUTIVO</v>
          </cell>
          <cell r="I101" t="str">
            <v>FMS/SMS</v>
          </cell>
          <cell r="J101">
            <v>122926</v>
          </cell>
          <cell r="K101">
            <v>80183.19</v>
          </cell>
          <cell r="L101">
            <v>19785.080000000002</v>
          </cell>
          <cell r="M101" t="str">
            <v>NEX</v>
          </cell>
          <cell r="N101">
            <v>0.23</v>
          </cell>
          <cell r="O101">
            <v>28272.98</v>
          </cell>
          <cell r="P101">
            <v>18442.133700000002</v>
          </cell>
          <cell r="Q101">
            <v>4550.568400000001</v>
          </cell>
          <cell r="R101">
            <v>0.16095114133706462</v>
          </cell>
          <cell r="S101">
            <v>0.65228828726225541</v>
          </cell>
          <cell r="T101" t="str">
            <v>NEX</v>
          </cell>
          <cell r="U101">
            <v>0.12</v>
          </cell>
        </row>
        <row r="102">
          <cell r="F102" t="str">
            <v>2100 - ADMINISTRAÇÃO DA UNIDADE</v>
          </cell>
          <cell r="G102" t="str">
            <v>84.28.10.122.3024.2.100.33903900.00</v>
          </cell>
          <cell r="H102" t="str">
            <v>EXECUTIVO</v>
          </cell>
          <cell r="I102" t="str">
            <v>FMS/SMS</v>
          </cell>
          <cell r="J102">
            <v>4946694</v>
          </cell>
          <cell r="K102">
            <v>4366700.8600000003</v>
          </cell>
          <cell r="L102">
            <v>3947113.5300000003</v>
          </cell>
          <cell r="M102" t="str">
            <v>NEX</v>
          </cell>
          <cell r="N102">
            <v>0.23</v>
          </cell>
          <cell r="O102">
            <v>1137739.6200000001</v>
          </cell>
          <cell r="P102">
            <v>1004341.1978000001</v>
          </cell>
          <cell r="Q102">
            <v>907836.11190000013</v>
          </cell>
          <cell r="R102">
            <v>0.79792959297664268</v>
          </cell>
          <cell r="S102">
            <v>0.88275136080784455</v>
          </cell>
          <cell r="T102" t="str">
            <v>NEX</v>
          </cell>
          <cell r="U102">
            <v>0.12</v>
          </cell>
        </row>
        <row r="103">
          <cell r="F103" t="str">
            <v>2100 - ADMINISTRAÇÃO DA UNIDADE</v>
          </cell>
          <cell r="G103" t="str">
            <v>84.28.10.122.3024.2.100.33904700.00</v>
          </cell>
          <cell r="H103" t="str">
            <v>EXECUTIVO</v>
          </cell>
          <cell r="I103" t="str">
            <v>FMS/SMS</v>
          </cell>
          <cell r="J103">
            <v>136866</v>
          </cell>
          <cell r="K103">
            <v>135361.15</v>
          </cell>
          <cell r="L103">
            <v>135361.15000000002</v>
          </cell>
          <cell r="M103" t="str">
            <v>NEX</v>
          </cell>
          <cell r="N103">
            <v>0.23</v>
          </cell>
          <cell r="O103">
            <v>31479.18</v>
          </cell>
          <cell r="P103">
            <v>31133.0645</v>
          </cell>
          <cell r="Q103">
            <v>31133.064500000008</v>
          </cell>
          <cell r="R103">
            <v>0.98900493913755083</v>
          </cell>
          <cell r="S103">
            <v>0.98900493913755061</v>
          </cell>
          <cell r="T103" t="str">
            <v>NEX</v>
          </cell>
          <cell r="U103">
            <v>0.12</v>
          </cell>
        </row>
        <row r="104">
          <cell r="F104" t="str">
            <v>2100 - ADMINISTRAÇÃO DA UNIDADE</v>
          </cell>
          <cell r="G104" t="str">
            <v>84.28.10.122.3024.2.100.44905200.00</v>
          </cell>
          <cell r="H104" t="str">
            <v>EXECUTIVO</v>
          </cell>
          <cell r="I104" t="str">
            <v>FMS/SMS</v>
          </cell>
          <cell r="J104">
            <v>30000</v>
          </cell>
          <cell r="K104">
            <v>2227.5</v>
          </cell>
          <cell r="L104">
            <v>2227.5</v>
          </cell>
          <cell r="M104" t="str">
            <v>NEX</v>
          </cell>
          <cell r="N104">
            <v>0.23</v>
          </cell>
          <cell r="O104">
            <v>6900</v>
          </cell>
          <cell r="P104">
            <v>512.32500000000005</v>
          </cell>
          <cell r="Q104">
            <v>512.32500000000005</v>
          </cell>
          <cell r="R104">
            <v>7.425000000000001E-2</v>
          </cell>
          <cell r="S104">
            <v>7.425000000000001E-2</v>
          </cell>
          <cell r="T104" t="str">
            <v>NEX</v>
          </cell>
          <cell r="U104">
            <v>0.12</v>
          </cell>
        </row>
        <row r="105">
          <cell r="F105" t="str">
            <v>2118 - PROMOÇÃO DE CAMPANHAS E EVENTOS DE INTERESSE DO MUNICÍPIO</v>
          </cell>
          <cell r="G105" t="str">
            <v>84.10.10.122.3024.2.118.33913900.00</v>
          </cell>
          <cell r="H105" t="str">
            <v>EXECUTIVO</v>
          </cell>
          <cell r="I105" t="str">
            <v>FMS/SMS</v>
          </cell>
          <cell r="J105">
            <v>4314807</v>
          </cell>
          <cell r="K105">
            <v>3104263.72</v>
          </cell>
          <cell r="L105">
            <v>2844209.11</v>
          </cell>
          <cell r="M105" t="str">
            <v>NEX</v>
          </cell>
          <cell r="N105">
            <v>0.23</v>
          </cell>
          <cell r="O105">
            <v>992405.61</v>
          </cell>
          <cell r="P105">
            <v>713980.65560000006</v>
          </cell>
          <cell r="Q105">
            <v>654168.09530000004</v>
          </cell>
          <cell r="R105">
            <v>0.65917412065012415</v>
          </cell>
          <cell r="S105">
            <v>0.71944439693362883</v>
          </cell>
          <cell r="T105" t="str">
            <v>NEX</v>
          </cell>
          <cell r="U105">
            <v>0.12</v>
          </cell>
        </row>
        <row r="106">
          <cell r="F106" t="str">
            <v>2421 - PUBLICIDADE INSTITUCIONAL</v>
          </cell>
          <cell r="G106" t="str">
            <v>84.10.10.122.3024.2.421.33903900.00</v>
          </cell>
          <cell r="H106" t="str">
            <v>EXECUTIVO</v>
          </cell>
          <cell r="I106" t="str">
            <v>FMS/SMS</v>
          </cell>
          <cell r="J106">
            <v>501000</v>
          </cell>
          <cell r="K106">
            <v>0</v>
          </cell>
          <cell r="L106">
            <v>0</v>
          </cell>
          <cell r="M106" t="str">
            <v>NEX</v>
          </cell>
          <cell r="N106">
            <v>0.23</v>
          </cell>
          <cell r="O106">
            <v>115230</v>
          </cell>
          <cell r="P106">
            <v>0</v>
          </cell>
          <cell r="Q106">
            <v>0</v>
          </cell>
          <cell r="R106">
            <v>0</v>
          </cell>
          <cell r="S106">
            <v>0</v>
          </cell>
          <cell r="T106" t="str">
            <v>NEX</v>
          </cell>
          <cell r="U106">
            <v>0.12</v>
          </cell>
        </row>
        <row r="107">
          <cell r="F107" t="str">
            <v>2430 - PUBLICAÇÃO DE UTILIDADE PÚBLICA</v>
          </cell>
          <cell r="G107" t="str">
            <v>84.10.10.122.3024.2.430.33903900.00</v>
          </cell>
          <cell r="H107" t="str">
            <v>EXECUTIVO</v>
          </cell>
          <cell r="I107" t="str">
            <v>FMS/SMS</v>
          </cell>
          <cell r="J107">
            <v>501000</v>
          </cell>
          <cell r="K107">
            <v>0</v>
          </cell>
          <cell r="L107">
            <v>0</v>
          </cell>
          <cell r="M107" t="str">
            <v>NEX</v>
          </cell>
          <cell r="N107">
            <v>0.23</v>
          </cell>
          <cell r="O107">
            <v>115230</v>
          </cell>
          <cell r="P107">
            <v>0</v>
          </cell>
          <cell r="Q107">
            <v>0</v>
          </cell>
          <cell r="R107">
            <v>0</v>
          </cell>
          <cell r="S107">
            <v>0</v>
          </cell>
          <cell r="T107" t="str">
            <v>NEX</v>
          </cell>
          <cell r="U107">
            <v>0.12</v>
          </cell>
        </row>
        <row r="108">
          <cell r="F108" t="str">
            <v>2818 - AQUISIÇÃO DE MATERIAIS, EQUIPAMENTOS E SERVIÇOS DE INFORMAÇÃO E COMUNICAÇÃO</v>
          </cell>
          <cell r="G108" t="str">
            <v>01.10.10.122.3011.2.818.33903000.00</v>
          </cell>
          <cell r="H108" t="str">
            <v>EXECUTIVO</v>
          </cell>
          <cell r="I108" t="str">
            <v>AHM</v>
          </cell>
          <cell r="J108">
            <v>100000</v>
          </cell>
          <cell r="K108">
            <v>81556.38</v>
          </cell>
          <cell r="L108">
            <v>81556.38</v>
          </cell>
          <cell r="M108" t="str">
            <v>NEX</v>
          </cell>
          <cell r="N108">
            <v>0.23</v>
          </cell>
          <cell r="O108">
            <v>23000</v>
          </cell>
          <cell r="P108">
            <v>18757.967400000001</v>
          </cell>
          <cell r="Q108">
            <v>18757.967400000001</v>
          </cell>
          <cell r="R108">
            <v>0.81556380000000006</v>
          </cell>
          <cell r="S108">
            <v>0.81556380000000006</v>
          </cell>
          <cell r="T108" t="str">
            <v>NEX</v>
          </cell>
          <cell r="U108">
            <v>0.12</v>
          </cell>
        </row>
        <row r="109">
          <cell r="F109" t="str">
            <v>2818 - AQUISIÇÃO DE MATERIAIS, EQUIPAMENTOS E SERVIÇOS DE INFORMAÇÃO E COMUNICAÇÃO</v>
          </cell>
          <cell r="G109" t="str">
            <v>01.10.10.122.3011.2.818.33904000.00</v>
          </cell>
          <cell r="H109" t="str">
            <v>EXECUTIVO</v>
          </cell>
          <cell r="I109" t="str">
            <v>AHM</v>
          </cell>
          <cell r="J109">
            <v>649000</v>
          </cell>
          <cell r="K109">
            <v>82792.059999999939</v>
          </cell>
          <cell r="L109">
            <v>82792.06</v>
          </cell>
          <cell r="M109" t="str">
            <v>NEX</v>
          </cell>
          <cell r="N109">
            <v>0.23</v>
          </cell>
          <cell r="O109">
            <v>149270</v>
          </cell>
          <cell r="P109">
            <v>19042.173799999986</v>
          </cell>
          <cell r="Q109">
            <v>19042.1738</v>
          </cell>
          <cell r="R109">
            <v>0.12756865947611712</v>
          </cell>
          <cell r="S109">
            <v>0.12756865947611701</v>
          </cell>
          <cell r="T109" t="str">
            <v>NEX</v>
          </cell>
          <cell r="U109">
            <v>0.12</v>
          </cell>
        </row>
        <row r="110">
          <cell r="F110" t="str">
            <v>2818 - AQUISIÇÃO DE MATERIAIS, EQUIPAMENTOS E SERVIÇOS DE INFORMAÇÃO E COMUNICAÇÃO</v>
          </cell>
          <cell r="G110" t="str">
            <v>01.10.10.122.3011.2.818.44904000.00</v>
          </cell>
          <cell r="H110" t="str">
            <v>EXECUTIVO</v>
          </cell>
          <cell r="I110" t="str">
            <v>AHM</v>
          </cell>
          <cell r="J110">
            <v>2000</v>
          </cell>
          <cell r="K110">
            <v>0</v>
          </cell>
          <cell r="L110">
            <v>0</v>
          </cell>
          <cell r="M110" t="str">
            <v>NEX</v>
          </cell>
          <cell r="N110">
            <v>0.23</v>
          </cell>
          <cell r="O110">
            <v>460</v>
          </cell>
          <cell r="P110">
            <v>0</v>
          </cell>
          <cell r="Q110">
            <v>0</v>
          </cell>
          <cell r="R110">
            <v>0</v>
          </cell>
          <cell r="S110">
            <v>0</v>
          </cell>
          <cell r="T110" t="str">
            <v>NEX</v>
          </cell>
          <cell r="U110">
            <v>0.12</v>
          </cell>
        </row>
        <row r="111">
          <cell r="F111" t="str">
            <v>2818 - AQUISIÇÃO DE MATERIAIS, EQUIPAMENTOS E SERVIÇOS DE INFORMAÇÃO E COMUNICAÇÃO</v>
          </cell>
          <cell r="G111" t="str">
            <v>01.10.10.122.3011.2.818.44905200.00</v>
          </cell>
          <cell r="H111" t="str">
            <v>EXECUTIVO</v>
          </cell>
          <cell r="I111" t="str">
            <v>AHM</v>
          </cell>
          <cell r="J111">
            <v>500000</v>
          </cell>
          <cell r="K111">
            <v>208245.5</v>
          </cell>
          <cell r="L111">
            <v>208245.5</v>
          </cell>
          <cell r="M111" t="str">
            <v>NEX</v>
          </cell>
          <cell r="N111">
            <v>0.23</v>
          </cell>
          <cell r="O111">
            <v>115000</v>
          </cell>
          <cell r="P111">
            <v>47896.465000000004</v>
          </cell>
          <cell r="Q111">
            <v>47896.465000000004</v>
          </cell>
          <cell r="R111">
            <v>0.41649100000000006</v>
          </cell>
          <cell r="S111">
            <v>0.41649100000000006</v>
          </cell>
          <cell r="T111" t="str">
            <v>NEX</v>
          </cell>
          <cell r="U111">
            <v>0.12</v>
          </cell>
        </row>
        <row r="112">
          <cell r="F112" t="str">
            <v>2818 - AQUISIÇÃO DE MATERIAIS, EQUIPAMENTOS E SERVIÇOS DE INFORMAÇÃO E COMUNICAÇÃO</v>
          </cell>
          <cell r="G112" t="str">
            <v>02.10.10.122.3011.2.818.33903000.00</v>
          </cell>
          <cell r="H112" t="str">
            <v>EXECUTIVO</v>
          </cell>
          <cell r="I112" t="str">
            <v>HSPM</v>
          </cell>
          <cell r="J112">
            <v>1000</v>
          </cell>
          <cell r="K112">
            <v>0</v>
          </cell>
          <cell r="L112">
            <v>0</v>
          </cell>
          <cell r="M112" t="str">
            <v>NEX</v>
          </cell>
          <cell r="N112">
            <v>0.23</v>
          </cell>
          <cell r="O112">
            <v>230</v>
          </cell>
          <cell r="P112">
            <v>0</v>
          </cell>
          <cell r="Q112">
            <v>0</v>
          </cell>
          <cell r="R112">
            <v>0</v>
          </cell>
          <cell r="S112">
            <v>0</v>
          </cell>
          <cell r="T112" t="str">
            <v>NEX</v>
          </cell>
          <cell r="U112">
            <v>0.12</v>
          </cell>
        </row>
        <row r="113">
          <cell r="F113" t="str">
            <v>2818 - AQUISIÇÃO DE MATERIAIS, EQUIPAMENTOS E SERVIÇOS DE INFORMAÇÃO E COMUNICAÇÃO</v>
          </cell>
          <cell r="G113" t="str">
            <v>02.10.10.122.3011.2.818.33904000.00</v>
          </cell>
          <cell r="H113" t="str">
            <v>EXECUTIVO</v>
          </cell>
          <cell r="I113" t="str">
            <v>HSPM</v>
          </cell>
          <cell r="J113">
            <v>1000</v>
          </cell>
          <cell r="K113">
            <v>0</v>
          </cell>
          <cell r="L113">
            <v>0</v>
          </cell>
          <cell r="M113" t="str">
            <v>NEX</v>
          </cell>
          <cell r="N113">
            <v>0.23</v>
          </cell>
          <cell r="O113">
            <v>230</v>
          </cell>
          <cell r="P113">
            <v>0</v>
          </cell>
          <cell r="Q113">
            <v>0</v>
          </cell>
          <cell r="R113">
            <v>0</v>
          </cell>
          <cell r="S113">
            <v>0</v>
          </cell>
          <cell r="T113" t="str">
            <v>NEX</v>
          </cell>
          <cell r="U113">
            <v>0.12</v>
          </cell>
        </row>
        <row r="114">
          <cell r="F114" t="str">
            <v>2818 - AQUISIÇÃO DE MATERIAIS, EQUIPAMENTOS E SERVIÇOS DE INFORMAÇÃO E COMUNICAÇÃO</v>
          </cell>
          <cell r="G114" t="str">
            <v>02.10.10.122.3011.2.818.44904000.00</v>
          </cell>
          <cell r="H114" t="str">
            <v>EXECUTIVO</v>
          </cell>
          <cell r="I114" t="str">
            <v>HSPM</v>
          </cell>
          <cell r="J114">
            <v>997000</v>
          </cell>
          <cell r="K114">
            <v>1175880.82</v>
          </cell>
          <cell r="L114">
            <v>849310.91</v>
          </cell>
          <cell r="M114" t="str">
            <v>NEX</v>
          </cell>
          <cell r="N114">
            <v>0.23</v>
          </cell>
          <cell r="O114">
            <v>229310</v>
          </cell>
          <cell r="P114">
            <v>270452.58860000002</v>
          </cell>
          <cell r="Q114">
            <v>195341.50930000001</v>
          </cell>
          <cell r="R114">
            <v>0.85186650952858578</v>
          </cell>
          <cell r="S114">
            <v>1.1794190772316953</v>
          </cell>
          <cell r="T114" t="str">
            <v>NEX</v>
          </cell>
          <cell r="U114">
            <v>0.12</v>
          </cell>
        </row>
        <row r="115">
          <cell r="F115" t="str">
            <v>2818 - AQUISIÇÃO DE MATERIAIS, EQUIPAMENTOS E SERVIÇOS DE INFORMAÇÃO E COMUNICAÇÃO</v>
          </cell>
          <cell r="G115" t="str">
            <v>02.10.10.122.3011.2.818.44905200.00</v>
          </cell>
          <cell r="H115" t="str">
            <v>EXECUTIVO</v>
          </cell>
          <cell r="I115" t="str">
            <v>HSPM</v>
          </cell>
          <cell r="J115">
            <v>319415</v>
          </cell>
          <cell r="K115">
            <v>279400</v>
          </cell>
          <cell r="L115">
            <v>20000</v>
          </cell>
          <cell r="M115" t="str">
            <v>NEX</v>
          </cell>
          <cell r="N115">
            <v>0.23</v>
          </cell>
          <cell r="O115">
            <v>73465.45</v>
          </cell>
          <cell r="P115">
            <v>64262</v>
          </cell>
          <cell r="Q115">
            <v>4600</v>
          </cell>
          <cell r="R115">
            <v>6.2614467072617128E-2</v>
          </cell>
          <cell r="S115">
            <v>0.87472410500446129</v>
          </cell>
          <cell r="T115" t="str">
            <v>NEX</v>
          </cell>
          <cell r="U115">
            <v>0.12</v>
          </cell>
        </row>
        <row r="116">
          <cell r="F116" t="str">
            <v>2818 - AQUISIÇÃO DE MATERIAIS, EQUIPAMENTOS E SERVIÇOS DE INFORMAÇÃO E COMUNICAÇÃO</v>
          </cell>
          <cell r="G116" t="str">
            <v>84.10.10.122.3011.2.818.33903000.00</v>
          </cell>
          <cell r="H116" t="str">
            <v>EXECUTIVO</v>
          </cell>
          <cell r="I116" t="str">
            <v>FMS/SMS</v>
          </cell>
          <cell r="J116">
            <v>50000</v>
          </cell>
          <cell r="K116">
            <v>18264</v>
          </cell>
          <cell r="L116">
            <v>0</v>
          </cell>
          <cell r="M116" t="str">
            <v>NEX</v>
          </cell>
          <cell r="N116">
            <v>0.23</v>
          </cell>
          <cell r="O116">
            <v>11500</v>
          </cell>
          <cell r="P116">
            <v>4200.72</v>
          </cell>
          <cell r="Q116">
            <v>0</v>
          </cell>
          <cell r="R116">
            <v>0</v>
          </cell>
          <cell r="S116">
            <v>0.36528000000000005</v>
          </cell>
          <cell r="T116" t="str">
            <v>NEX</v>
          </cell>
          <cell r="U116">
            <v>0.12</v>
          </cell>
        </row>
        <row r="117">
          <cell r="F117" t="str">
            <v>2818 - AQUISIÇÃO DE MATERIAIS, EQUIPAMENTOS E SERVIÇOS DE INFORMAÇÃO E COMUNICAÇÃO</v>
          </cell>
          <cell r="G117" t="str">
            <v>84.10.10.122.3011.2.818.33904000.00</v>
          </cell>
          <cell r="H117" t="str">
            <v>EXECUTIVO</v>
          </cell>
          <cell r="I117" t="str">
            <v>FMS/SMS</v>
          </cell>
          <cell r="J117">
            <v>0</v>
          </cell>
          <cell r="K117">
            <v>448037.14</v>
          </cell>
          <cell r="L117">
            <v>0</v>
          </cell>
          <cell r="M117" t="str">
            <v>NEX</v>
          </cell>
          <cell r="N117">
            <v>0.23</v>
          </cell>
          <cell r="O117">
            <v>0</v>
          </cell>
          <cell r="P117">
            <v>103048.54220000001</v>
          </cell>
          <cell r="Q117">
            <v>0</v>
          </cell>
          <cell r="R117" t="e">
            <v>#DIV/0!</v>
          </cell>
          <cell r="S117" t="e">
            <v>#DIV/0!</v>
          </cell>
          <cell r="T117" t="str">
            <v>NEX</v>
          </cell>
          <cell r="U117">
            <v>0.12</v>
          </cell>
        </row>
        <row r="118">
          <cell r="F118" t="str">
            <v>2818 - AQUISIÇÃO DE MATERIAIS, EQUIPAMENTOS E SERVIÇOS DE INFORMAÇÃO E COMUNICAÇÃO</v>
          </cell>
          <cell r="G118" t="str">
            <v>84.10.10.122.3011.2.818.44904000.02</v>
          </cell>
          <cell r="H118" t="str">
            <v>EXECUTIVO</v>
          </cell>
          <cell r="I118" t="str">
            <v>FMS/SMS</v>
          </cell>
          <cell r="J118">
            <v>0</v>
          </cell>
          <cell r="K118">
            <v>165127.45000000001</v>
          </cell>
          <cell r="L118">
            <v>165127.45000000001</v>
          </cell>
          <cell r="M118" t="str">
            <v>NEX</v>
          </cell>
          <cell r="N118">
            <v>0.23</v>
          </cell>
          <cell r="O118">
            <v>0</v>
          </cell>
          <cell r="P118">
            <v>37979.313500000004</v>
          </cell>
          <cell r="Q118">
            <v>37979.313500000004</v>
          </cell>
          <cell r="R118" t="e">
            <v>#DIV/0!</v>
          </cell>
          <cell r="S118" t="e">
            <v>#DIV/0!</v>
          </cell>
          <cell r="T118" t="str">
            <v>NEX</v>
          </cell>
          <cell r="U118">
            <v>0.12</v>
          </cell>
        </row>
        <row r="119">
          <cell r="F119" t="str">
            <v>2818 - AQUISIÇÃO DE MATERIAIS, EQUIPAMENTOS E SERVIÇOS DE INFORMAÇÃO E COMUNICAÇÃO</v>
          </cell>
          <cell r="G119" t="str">
            <v>84.10.10.122.3011.2.818.44905200.00</v>
          </cell>
          <cell r="H119" t="str">
            <v>EXECUTIVO</v>
          </cell>
          <cell r="I119" t="str">
            <v>FMS/SMS</v>
          </cell>
          <cell r="J119">
            <v>0</v>
          </cell>
          <cell r="K119">
            <v>9667.33</v>
          </cell>
          <cell r="L119">
            <v>0</v>
          </cell>
          <cell r="M119" t="str">
            <v>NEX</v>
          </cell>
          <cell r="N119">
            <v>0.23</v>
          </cell>
          <cell r="O119">
            <v>0</v>
          </cell>
          <cell r="P119">
            <v>2223.4859000000001</v>
          </cell>
          <cell r="Q119">
            <v>0</v>
          </cell>
          <cell r="R119" t="e">
            <v>#DIV/0!</v>
          </cell>
          <cell r="S119" t="e">
            <v>#DIV/0!</v>
          </cell>
          <cell r="T119" t="str">
            <v>NEX</v>
          </cell>
          <cell r="U119">
            <v>0.12</v>
          </cell>
        </row>
        <row r="120">
          <cell r="F120" t="str">
            <v>4851 - PARCERIA PÚBLICO PRIVADA (PPP) - GERADORES URBANOS</v>
          </cell>
          <cell r="G120" t="str">
            <v>84.10.10.122.3024.4.851.33903900.00</v>
          </cell>
          <cell r="H120" t="str">
            <v>EXECUTIVO</v>
          </cell>
          <cell r="I120" t="str">
            <v>FMS/SMS</v>
          </cell>
          <cell r="J120">
            <v>1000</v>
          </cell>
          <cell r="K120">
            <v>0</v>
          </cell>
          <cell r="L120">
            <v>0</v>
          </cell>
          <cell r="M120" t="str">
            <v>NINC</v>
          </cell>
          <cell r="N120">
            <v>0</v>
          </cell>
          <cell r="O120">
            <v>0</v>
          </cell>
          <cell r="P120">
            <v>0</v>
          </cell>
          <cell r="Q120">
            <v>0</v>
          </cell>
          <cell r="R120" t="e">
            <v>#DIV/0!</v>
          </cell>
          <cell r="S120" t="e">
            <v>#DIV/0!</v>
          </cell>
          <cell r="T120" t="str">
            <v>NINC</v>
          </cell>
          <cell r="U120">
            <v>0</v>
          </cell>
        </row>
        <row r="121">
          <cell r="F121" t="str">
            <v>9204 - AVANÇA SAÚDE SP - AMPLIAÇÃO, REFORMA E REQUALIFICAÇÃO DE EQUIPAMENTOS DE SAÚDE - PROGRAMA DE METAS 22.C</v>
          </cell>
          <cell r="G121" t="str">
            <v>84.11.10.122.3024.9.204.44903500.00</v>
          </cell>
          <cell r="H121" t="str">
            <v>EXECUTIVO</v>
          </cell>
          <cell r="I121" t="str">
            <v>FMS/SMS</v>
          </cell>
          <cell r="J121">
            <v>125898</v>
          </cell>
          <cell r="K121">
            <v>0</v>
          </cell>
          <cell r="L121">
            <v>0</v>
          </cell>
          <cell r="M121" t="str">
            <v>NEX</v>
          </cell>
          <cell r="N121">
            <v>0.23</v>
          </cell>
          <cell r="O121">
            <v>28956.54</v>
          </cell>
          <cell r="P121">
            <v>0</v>
          </cell>
          <cell r="Q121">
            <v>0</v>
          </cell>
          <cell r="R121">
            <v>0</v>
          </cell>
          <cell r="S121">
            <v>0</v>
          </cell>
          <cell r="T121" t="str">
            <v>NEX</v>
          </cell>
          <cell r="U121">
            <v>0.12</v>
          </cell>
        </row>
        <row r="122">
          <cell r="F122" t="str">
            <v>9204 - AVANÇA SAÚDE SP - AMPLIAÇÃO, REFORMA E REQUALIFICAÇÃO DE EQUIPAMENTOS DE SAÚDE - PROGRAMA DE METAS 22.C</v>
          </cell>
          <cell r="G122" t="str">
            <v>84.11.10.122.3024.9.204.44903500.01</v>
          </cell>
          <cell r="H122" t="str">
            <v>EXECUTIVO</v>
          </cell>
          <cell r="I122" t="str">
            <v>FMS/SMS</v>
          </cell>
          <cell r="J122">
            <v>11931057</v>
          </cell>
          <cell r="K122">
            <v>11880981.229999999</v>
          </cell>
          <cell r="L122">
            <v>9401854.2699999996</v>
          </cell>
          <cell r="M122" t="str">
            <v>NEX</v>
          </cell>
          <cell r="N122">
            <v>0.23</v>
          </cell>
          <cell r="O122">
            <v>2744143.1100000003</v>
          </cell>
          <cell r="P122">
            <v>2732625.6828999999</v>
          </cell>
          <cell r="Q122">
            <v>2162426.4821000001</v>
          </cell>
          <cell r="R122">
            <v>0.78801520016206439</v>
          </cell>
          <cell r="S122">
            <v>0.99580290581127873</v>
          </cell>
          <cell r="T122" t="str">
            <v>NEX</v>
          </cell>
          <cell r="U122">
            <v>0.12</v>
          </cell>
        </row>
        <row r="123">
          <cell r="F123" t="str">
            <v>9204 - AVANÇA SAÚDE SP - AMPLIAÇÃO, REFORMA E REQUALIFICAÇÃO DE EQUIPAMENTOS DE SAÚDE - PROGRAMA DE METAS 22.C</v>
          </cell>
          <cell r="G123" t="str">
            <v>84.11.10.122.3024.9.204.44903600.01</v>
          </cell>
          <cell r="H123" t="str">
            <v>EXECUTIVO</v>
          </cell>
          <cell r="I123" t="str">
            <v>FMS/SMS</v>
          </cell>
          <cell r="J123">
            <v>901140</v>
          </cell>
          <cell r="K123">
            <v>0</v>
          </cell>
          <cell r="L123">
            <v>0</v>
          </cell>
          <cell r="M123" t="str">
            <v>NEX</v>
          </cell>
          <cell r="N123">
            <v>0.23</v>
          </cell>
          <cell r="O123">
            <v>207262.2</v>
          </cell>
          <cell r="P123">
            <v>0</v>
          </cell>
          <cell r="Q123">
            <v>0</v>
          </cell>
          <cell r="R123">
            <v>0</v>
          </cell>
          <cell r="S123">
            <v>0</v>
          </cell>
          <cell r="T123" t="str">
            <v>NEX</v>
          </cell>
          <cell r="U123">
            <v>0.12</v>
          </cell>
        </row>
        <row r="124">
          <cell r="F124" t="str">
            <v>9204 - AVANÇA SAÚDE SP - AMPLIAÇÃO, REFORMA E REQUALIFICAÇÃO DE EQUIPAMENTOS DE SAÚDE - PROGRAMA DE METAS 22.C</v>
          </cell>
          <cell r="G124" t="str">
            <v>84.11.10.122.3024.9.204.44903900.00</v>
          </cell>
          <cell r="H124" t="str">
            <v>EXECUTIVO</v>
          </cell>
          <cell r="I124" t="str">
            <v>FMS/SMS</v>
          </cell>
          <cell r="J124">
            <v>1964352</v>
          </cell>
          <cell r="K124">
            <v>569357.42000000004</v>
          </cell>
          <cell r="L124">
            <v>454815.54999999993</v>
          </cell>
          <cell r="M124" t="str">
            <v>NEX</v>
          </cell>
          <cell r="N124">
            <v>0.23</v>
          </cell>
          <cell r="O124">
            <v>451800.96</v>
          </cell>
          <cell r="P124">
            <v>130952.20660000002</v>
          </cell>
          <cell r="Q124">
            <v>104607.5765</v>
          </cell>
          <cell r="R124">
            <v>0.23153464857622258</v>
          </cell>
          <cell r="S124">
            <v>0.28984490559736753</v>
          </cell>
          <cell r="T124" t="str">
            <v>NEX</v>
          </cell>
          <cell r="U124">
            <v>0.12</v>
          </cell>
        </row>
        <row r="125">
          <cell r="F125" t="str">
            <v>9204 - AVANÇA SAÚDE SP - AMPLIAÇÃO, REFORMA E REQUALIFICAÇÃO DE EQUIPAMENTOS DE SAÚDE - PROGRAMA DE METAS 22.C</v>
          </cell>
          <cell r="G125" t="str">
            <v>84.11.10.122.3024.9.204.44903900.01</v>
          </cell>
          <cell r="H125" t="str">
            <v>EXECUTIVO</v>
          </cell>
          <cell r="I125" t="str">
            <v>FMS/SMS</v>
          </cell>
          <cell r="J125">
            <v>10604315</v>
          </cell>
          <cell r="K125">
            <v>0</v>
          </cell>
          <cell r="L125">
            <v>0</v>
          </cell>
          <cell r="M125" t="str">
            <v>NEX</v>
          </cell>
          <cell r="N125">
            <v>0.23</v>
          </cell>
          <cell r="O125">
            <v>2438992.4500000002</v>
          </cell>
          <cell r="P125">
            <v>0</v>
          </cell>
          <cell r="Q125">
            <v>0</v>
          </cell>
          <cell r="R125">
            <v>0</v>
          </cell>
          <cell r="S125">
            <v>0</v>
          </cell>
          <cell r="T125" t="str">
            <v>NEX</v>
          </cell>
          <cell r="U125">
            <v>0.12</v>
          </cell>
        </row>
        <row r="126">
          <cell r="F126" t="str">
            <v>9204 - AVANÇA SAÚDE SP - AMPLIAÇÃO, REFORMA E REQUALIFICAÇÃO DE EQUIPAMENTOS DE SAÚDE - PROGRAMA DE METAS 22.C</v>
          </cell>
          <cell r="G126" t="str">
            <v>84.11.10.122.3024.9.204.44904700.01</v>
          </cell>
          <cell r="H126" t="str">
            <v>EXECUTIVO</v>
          </cell>
          <cell r="I126" t="str">
            <v>FMS/SMS</v>
          </cell>
          <cell r="J126">
            <v>225286</v>
          </cell>
          <cell r="K126">
            <v>0</v>
          </cell>
          <cell r="L126">
            <v>0</v>
          </cell>
          <cell r="M126" t="str">
            <v>NEX</v>
          </cell>
          <cell r="N126">
            <v>0.23</v>
          </cell>
          <cell r="O126">
            <v>51815.78</v>
          </cell>
          <cell r="P126">
            <v>0</v>
          </cell>
          <cell r="Q126">
            <v>0</v>
          </cell>
          <cell r="R126">
            <v>0</v>
          </cell>
          <cell r="S126">
            <v>0</v>
          </cell>
          <cell r="T126" t="str">
            <v>NEX</v>
          </cell>
          <cell r="U126">
            <v>0.12</v>
          </cell>
        </row>
        <row r="127">
          <cell r="F127" t="str">
            <v>2171 - MANUTENÇÃO E OPERAÇÃO DE SISTEMAS DE INFORMAÇÃO E COMUNICAÇÃO</v>
          </cell>
          <cell r="G127" t="str">
            <v>01.10.10.126.3024.2.171.33904000.00</v>
          </cell>
          <cell r="H127" t="str">
            <v>EXECUTIVO</v>
          </cell>
          <cell r="I127" t="str">
            <v>AHM</v>
          </cell>
          <cell r="J127">
            <v>15951000</v>
          </cell>
          <cell r="K127">
            <v>9280319.4399999995</v>
          </cell>
          <cell r="L127">
            <v>9280319.4399999995</v>
          </cell>
          <cell r="M127" t="str">
            <v>NEX</v>
          </cell>
          <cell r="N127">
            <v>0.23</v>
          </cell>
          <cell r="O127">
            <v>3668730</v>
          </cell>
          <cell r="P127">
            <v>2134473.4712</v>
          </cell>
          <cell r="Q127">
            <v>2134473.4712</v>
          </cell>
          <cell r="R127">
            <v>0.58180173280672054</v>
          </cell>
          <cell r="S127">
            <v>0.58180173280672054</v>
          </cell>
          <cell r="T127" t="str">
            <v>NEX</v>
          </cell>
          <cell r="U127">
            <v>0.12</v>
          </cell>
        </row>
        <row r="128">
          <cell r="F128" t="str">
            <v>2171 - MANUTENÇÃO E OPERAÇÃO DE SISTEMAS DE INFORMAÇÃO E COMUNICAÇÃO</v>
          </cell>
          <cell r="G128" t="str">
            <v>02.10.10.126.3024.2.171.33904000.00</v>
          </cell>
          <cell r="H128" t="str">
            <v>EXECUTIVO</v>
          </cell>
          <cell r="I128" t="str">
            <v>HSPM</v>
          </cell>
          <cell r="J128">
            <v>2698800</v>
          </cell>
          <cell r="K128">
            <v>2594175.3199999998</v>
          </cell>
          <cell r="L128">
            <v>2115529.09</v>
          </cell>
          <cell r="M128" t="str">
            <v>NEX</v>
          </cell>
          <cell r="N128">
            <v>0.23</v>
          </cell>
          <cell r="O128">
            <v>620724</v>
          </cell>
          <cell r="P128">
            <v>596660.3236</v>
          </cell>
          <cell r="Q128">
            <v>486571.69069999998</v>
          </cell>
          <cell r="R128">
            <v>0.78387768267378088</v>
          </cell>
          <cell r="S128">
            <v>0.96123288869127022</v>
          </cell>
          <cell r="T128" t="str">
            <v>NEX</v>
          </cell>
          <cell r="U128">
            <v>0.12</v>
          </cell>
        </row>
        <row r="129">
          <cell r="F129" t="str">
            <v>2171 - MANUTENÇÃO E OPERAÇÃO DE SISTEMAS DE INFORMAÇÃO E COMUNICAÇÃO</v>
          </cell>
          <cell r="G129" t="str">
            <v>84.10.10.126.3024.2.171.33904000.00</v>
          </cell>
          <cell r="H129" t="str">
            <v>EXECUTIVO</v>
          </cell>
          <cell r="I129" t="str">
            <v>FMS/SMS</v>
          </cell>
          <cell r="J129">
            <v>38124686</v>
          </cell>
          <cell r="K129">
            <v>72803860.379999995</v>
          </cell>
          <cell r="L129">
            <v>47087270.990000002</v>
          </cell>
          <cell r="M129" t="str">
            <v>NEX</v>
          </cell>
          <cell r="N129">
            <v>0.23</v>
          </cell>
          <cell r="O129">
            <v>8768677.7800000012</v>
          </cell>
          <cell r="P129">
            <v>16744887.887399999</v>
          </cell>
          <cell r="Q129">
            <v>10830072.3277</v>
          </cell>
          <cell r="R129">
            <v>1.2350861326438203</v>
          </cell>
          <cell r="S129">
            <v>1.9096251803883706</v>
          </cell>
          <cell r="T129" t="str">
            <v>NEX</v>
          </cell>
          <cell r="U129">
            <v>0.12</v>
          </cell>
        </row>
        <row r="130">
          <cell r="F130" t="str">
            <v>2171 - MANUTENÇÃO E OPERAÇÃO DE SISTEMAS DE INFORMAÇÃO E COMUNICAÇÃO</v>
          </cell>
          <cell r="G130" t="str">
            <v>84.10.10.126.3024.2.171.33904000.02</v>
          </cell>
          <cell r="H130" t="str">
            <v>EXECUTIVO</v>
          </cell>
          <cell r="I130" t="str">
            <v>FMS/SMS</v>
          </cell>
          <cell r="J130">
            <v>9000000</v>
          </cell>
          <cell r="K130">
            <v>4338050.47</v>
          </cell>
          <cell r="L130">
            <v>2088316.6700000004</v>
          </cell>
          <cell r="M130" t="str">
            <v>NEX</v>
          </cell>
          <cell r="N130">
            <v>0.23</v>
          </cell>
          <cell r="O130">
            <v>2070000</v>
          </cell>
          <cell r="P130">
            <v>997751.60809999995</v>
          </cell>
          <cell r="Q130">
            <v>480312.83410000009</v>
          </cell>
          <cell r="R130">
            <v>0.23203518555555561</v>
          </cell>
          <cell r="S130">
            <v>0.48200560777777773</v>
          </cell>
          <cell r="T130" t="str">
            <v>NEX</v>
          </cell>
          <cell r="U130">
            <v>0.12</v>
          </cell>
        </row>
        <row r="131">
          <cell r="F131" t="str">
            <v>9204 - AVANÇA SAÚDE SP - AMPLIAÇÃO, REFORMA E REQUALIFICAÇÃO DE EQUIPAMENTOS DE SAÚDE - PROGRAMA DE METAS 22.C</v>
          </cell>
          <cell r="G131" t="str">
            <v>84.11.10.126.3024.9.204.44904000.01</v>
          </cell>
          <cell r="H131" t="str">
            <v>EXECUTIVO</v>
          </cell>
          <cell r="I131" t="str">
            <v>FMS/SMS</v>
          </cell>
          <cell r="J131">
            <v>20628657</v>
          </cell>
          <cell r="K131">
            <v>27613945.850000001</v>
          </cell>
          <cell r="L131">
            <v>23399574.170000002</v>
          </cell>
          <cell r="M131" t="str">
            <v>NEX</v>
          </cell>
          <cell r="N131">
            <v>0.23</v>
          </cell>
          <cell r="O131">
            <v>4744591.1100000003</v>
          </cell>
          <cell r="P131">
            <v>6351207.5455000009</v>
          </cell>
          <cell r="Q131">
            <v>5381902.0591000002</v>
          </cell>
          <cell r="R131">
            <v>1.1343236823415115</v>
          </cell>
          <cell r="S131">
            <v>1.3386206309989062</v>
          </cell>
          <cell r="T131" t="str">
            <v>NEX</v>
          </cell>
          <cell r="U131">
            <v>0.12</v>
          </cell>
        </row>
        <row r="132">
          <cell r="F132" t="str">
            <v>1704 - E7494 - ESCOLA MUNICIPAL DE SAÚDE - RUA GOMES DE CARVALHO, 250 - ITAIM BIBI - MOBILIÁRIO, EQUIPAMENTOS E INSUMOS</v>
          </cell>
          <cell r="G132" t="str">
            <v>84.10.10.128.3011.1.704.44905200.00</v>
          </cell>
          <cell r="H132" t="str">
            <v>EMENDA</v>
          </cell>
          <cell r="I132" t="str">
            <v>FMS/SMS</v>
          </cell>
          <cell r="J132">
            <v>100000</v>
          </cell>
          <cell r="K132">
            <v>0</v>
          </cell>
          <cell r="L132">
            <v>0</v>
          </cell>
          <cell r="M132" t="str">
            <v>NEX</v>
          </cell>
          <cell r="N132">
            <v>0.23</v>
          </cell>
          <cell r="O132">
            <v>23000</v>
          </cell>
          <cell r="P132">
            <v>0</v>
          </cell>
          <cell r="Q132">
            <v>0</v>
          </cell>
          <cell r="R132">
            <v>0</v>
          </cell>
          <cell r="S132">
            <v>0</v>
          </cell>
          <cell r="T132" t="str">
            <v>NEX</v>
          </cell>
          <cell r="U132">
            <v>0.09</v>
          </cell>
        </row>
        <row r="133">
          <cell r="F133" t="str">
            <v>1712 - E7503 - REFORMA DA ESCOLA MUNICIPAL DE SAÚDE (CENTRO DE DESENVOLVIMENTO, ENSINO E PESQUISA EM SAÚDE - CEDEPS) DA SECRETARIA MUNICIPAL DE SAÚDE - R. GOMES DE CARVALHO, 250 - VILA OLÍMPIA, SÃO PAULO - SP, 04547-001</v>
          </cell>
          <cell r="G133" t="str">
            <v>84.10.10.128.3011.1.712.44903900.00</v>
          </cell>
          <cell r="H133" t="str">
            <v>EMENDA</v>
          </cell>
          <cell r="I133" t="str">
            <v>FMS/SMS</v>
          </cell>
          <cell r="J133">
            <v>1500000</v>
          </cell>
          <cell r="K133">
            <v>0</v>
          </cell>
          <cell r="L133">
            <v>0</v>
          </cell>
          <cell r="M133" t="str">
            <v>NEX</v>
          </cell>
          <cell r="N133">
            <v>0.23</v>
          </cell>
          <cell r="O133">
            <v>345000</v>
          </cell>
          <cell r="P133">
            <v>0</v>
          </cell>
          <cell r="Q133">
            <v>0</v>
          </cell>
          <cell r="R133">
            <v>0</v>
          </cell>
          <cell r="S133">
            <v>0</v>
          </cell>
          <cell r="T133" t="str">
            <v>NEX</v>
          </cell>
          <cell r="U133">
            <v>0.09</v>
          </cell>
        </row>
        <row r="134">
          <cell r="F134" t="str">
            <v>2180 - CAPACITAÇÃO, FORMAÇÃO E APERFEIÇOAMENTO DE SERVIDORES</v>
          </cell>
          <cell r="G134" t="str">
            <v>84.10.10.128.3011.2.180.33503900.03</v>
          </cell>
          <cell r="H134" t="str">
            <v>EXECUTIVO</v>
          </cell>
          <cell r="I134" t="str">
            <v>FMS/SMS</v>
          </cell>
          <cell r="J134">
            <v>680000</v>
          </cell>
          <cell r="K134">
            <v>0</v>
          </cell>
          <cell r="L134">
            <v>0</v>
          </cell>
          <cell r="M134" t="str">
            <v>NEX</v>
          </cell>
          <cell r="N134">
            <v>0.23</v>
          </cell>
          <cell r="O134">
            <v>156400</v>
          </cell>
          <cell r="P134">
            <v>0</v>
          </cell>
          <cell r="Q134">
            <v>0</v>
          </cell>
          <cell r="R134">
            <v>0</v>
          </cell>
          <cell r="S134">
            <v>0</v>
          </cell>
          <cell r="T134" t="str">
            <v>NEX</v>
          </cell>
          <cell r="U134">
            <v>0.12</v>
          </cell>
        </row>
        <row r="135">
          <cell r="F135" t="str">
            <v>2180 - CAPACITAÇÃO, FORMAÇÃO E APERFEIÇOAMENTO DE SERVIDORES</v>
          </cell>
          <cell r="G135" t="str">
            <v>84.10.10.128.3011.2.180.33901400.02</v>
          </cell>
          <cell r="H135" t="str">
            <v>EXECUTIVO</v>
          </cell>
          <cell r="I135" t="str">
            <v>FMS/SMS</v>
          </cell>
          <cell r="J135">
            <v>20000</v>
          </cell>
          <cell r="K135">
            <v>0</v>
          </cell>
          <cell r="L135">
            <v>0</v>
          </cell>
          <cell r="M135" t="str">
            <v>NEX</v>
          </cell>
          <cell r="N135">
            <v>0.23</v>
          </cell>
          <cell r="O135">
            <v>4600</v>
          </cell>
          <cell r="P135">
            <v>0</v>
          </cell>
          <cell r="Q135">
            <v>0</v>
          </cell>
          <cell r="R135">
            <v>0</v>
          </cell>
          <cell r="S135">
            <v>0</v>
          </cell>
          <cell r="T135" t="str">
            <v>NEX</v>
          </cell>
          <cell r="U135">
            <v>0.12</v>
          </cell>
        </row>
        <row r="136">
          <cell r="F136" t="str">
            <v>2180 - CAPACITAÇÃO, FORMAÇÃO E APERFEIÇOAMENTO DE SERVIDORES</v>
          </cell>
          <cell r="G136" t="str">
            <v>84.10.10.128.3011.2.180.33903000.00</v>
          </cell>
          <cell r="H136" t="str">
            <v>EXECUTIVO</v>
          </cell>
          <cell r="I136" t="str">
            <v>FMS/SMS</v>
          </cell>
          <cell r="J136">
            <v>10000</v>
          </cell>
          <cell r="K136">
            <v>15740.4</v>
          </cell>
          <cell r="L136">
            <v>15740.4</v>
          </cell>
          <cell r="M136" t="str">
            <v>NEX</v>
          </cell>
          <cell r="N136">
            <v>0.23</v>
          </cell>
          <cell r="O136">
            <v>2300</v>
          </cell>
          <cell r="P136">
            <v>3620.2919999999999</v>
          </cell>
          <cell r="Q136">
            <v>3620.2919999999999</v>
          </cell>
          <cell r="R136">
            <v>1.5740399999999999</v>
          </cell>
          <cell r="S136">
            <v>1.5740399999999999</v>
          </cell>
          <cell r="T136" t="str">
            <v>NEX</v>
          </cell>
          <cell r="U136">
            <v>0.12</v>
          </cell>
        </row>
        <row r="137">
          <cell r="F137" t="str">
            <v>2180 - CAPACITAÇÃO, FORMAÇÃO E APERFEIÇOAMENTO DE SERVIDORES</v>
          </cell>
          <cell r="G137" t="str">
            <v>84.10.10.128.3011.2.180.33903000.02</v>
          </cell>
          <cell r="H137" t="str">
            <v>EXECUTIVO</v>
          </cell>
          <cell r="I137" t="str">
            <v>FMS/SMS</v>
          </cell>
          <cell r="J137">
            <v>98000</v>
          </cell>
          <cell r="K137">
            <v>0</v>
          </cell>
          <cell r="L137">
            <v>0</v>
          </cell>
          <cell r="M137" t="str">
            <v>NEX</v>
          </cell>
          <cell r="N137">
            <v>0.23</v>
          </cell>
          <cell r="O137">
            <v>22540</v>
          </cell>
          <cell r="P137">
            <v>0</v>
          </cell>
          <cell r="Q137">
            <v>0</v>
          </cell>
          <cell r="R137">
            <v>0</v>
          </cell>
          <cell r="S137">
            <v>0</v>
          </cell>
          <cell r="T137" t="str">
            <v>NEX</v>
          </cell>
          <cell r="U137">
            <v>0.12</v>
          </cell>
        </row>
        <row r="138">
          <cell r="F138" t="str">
            <v>2180 - CAPACITAÇÃO, FORMAÇÃO E APERFEIÇOAMENTO DE SERVIDORES</v>
          </cell>
          <cell r="G138" t="str">
            <v>84.10.10.128.3011.2.180.33903000.03</v>
          </cell>
          <cell r="H138" t="str">
            <v>EXECUTIVO</v>
          </cell>
          <cell r="I138" t="str">
            <v>FMS/SMS</v>
          </cell>
          <cell r="J138">
            <v>7000</v>
          </cell>
          <cell r="K138">
            <v>0</v>
          </cell>
          <cell r="L138">
            <v>0</v>
          </cell>
          <cell r="M138" t="str">
            <v>NEX</v>
          </cell>
          <cell r="N138">
            <v>0.23</v>
          </cell>
          <cell r="O138">
            <v>1610</v>
          </cell>
          <cell r="P138">
            <v>0</v>
          </cell>
          <cell r="Q138">
            <v>0</v>
          </cell>
          <cell r="R138">
            <v>0</v>
          </cell>
          <cell r="S138">
            <v>0</v>
          </cell>
          <cell r="T138" t="str">
            <v>NEX</v>
          </cell>
          <cell r="U138">
            <v>0.12</v>
          </cell>
        </row>
        <row r="139">
          <cell r="F139" t="str">
            <v>2180 - CAPACITAÇÃO, FORMAÇÃO E APERFEIÇOAMENTO DE SERVIDORES</v>
          </cell>
          <cell r="G139" t="str">
            <v>84.10.10.128.3011.2.180.33903300.00</v>
          </cell>
          <cell r="H139" t="str">
            <v>EXECUTIVO</v>
          </cell>
          <cell r="I139" t="str">
            <v>FMS/SMS</v>
          </cell>
          <cell r="J139">
            <v>10000</v>
          </cell>
          <cell r="K139">
            <v>0</v>
          </cell>
          <cell r="L139">
            <v>0</v>
          </cell>
          <cell r="M139" t="str">
            <v>NEX</v>
          </cell>
          <cell r="N139">
            <v>0.23</v>
          </cell>
          <cell r="O139">
            <v>2300</v>
          </cell>
          <cell r="P139">
            <v>0</v>
          </cell>
          <cell r="Q139">
            <v>0</v>
          </cell>
          <cell r="R139">
            <v>0</v>
          </cell>
          <cell r="S139">
            <v>0</v>
          </cell>
          <cell r="T139" t="str">
            <v>NEX</v>
          </cell>
          <cell r="U139">
            <v>0.12</v>
          </cell>
        </row>
        <row r="140">
          <cell r="F140" t="str">
            <v>2180 - CAPACITAÇÃO, FORMAÇÃO E APERFEIÇOAMENTO DE SERVIDORES</v>
          </cell>
          <cell r="G140" t="str">
            <v>84.10.10.128.3011.2.180.33903300.02</v>
          </cell>
          <cell r="H140" t="str">
            <v>EXECUTIVO</v>
          </cell>
          <cell r="I140" t="str">
            <v>FMS/SMS</v>
          </cell>
          <cell r="J140">
            <v>20000</v>
          </cell>
          <cell r="K140">
            <v>0</v>
          </cell>
          <cell r="L140">
            <v>0</v>
          </cell>
          <cell r="M140" t="str">
            <v>NEX</v>
          </cell>
          <cell r="N140">
            <v>0.23</v>
          </cell>
          <cell r="O140">
            <v>4600</v>
          </cell>
          <cell r="P140">
            <v>0</v>
          </cell>
          <cell r="Q140">
            <v>0</v>
          </cell>
          <cell r="R140">
            <v>0</v>
          </cell>
          <cell r="S140">
            <v>0</v>
          </cell>
          <cell r="T140" t="str">
            <v>NEX</v>
          </cell>
          <cell r="U140">
            <v>0.12</v>
          </cell>
        </row>
        <row r="141">
          <cell r="F141" t="str">
            <v>2180 - CAPACITAÇÃO, FORMAÇÃO E APERFEIÇOAMENTO DE SERVIDORES</v>
          </cell>
          <cell r="G141" t="str">
            <v>84.10.10.128.3011.2.180.33903600.00</v>
          </cell>
          <cell r="H141" t="str">
            <v>EXECUTIVO</v>
          </cell>
          <cell r="I141" t="str">
            <v>FMS/SMS</v>
          </cell>
          <cell r="J141">
            <v>200000</v>
          </cell>
          <cell r="K141">
            <v>0</v>
          </cell>
          <cell r="L141">
            <v>0</v>
          </cell>
          <cell r="M141" t="str">
            <v>NEX</v>
          </cell>
          <cell r="N141">
            <v>0.23</v>
          </cell>
          <cell r="O141">
            <v>46000</v>
          </cell>
          <cell r="P141">
            <v>0</v>
          </cell>
          <cell r="Q141">
            <v>0</v>
          </cell>
          <cell r="R141">
            <v>0</v>
          </cell>
          <cell r="S141">
            <v>0</v>
          </cell>
          <cell r="T141" t="str">
            <v>NEX</v>
          </cell>
          <cell r="U141">
            <v>0.12</v>
          </cell>
        </row>
        <row r="142">
          <cell r="F142" t="str">
            <v>2180 - CAPACITAÇÃO, FORMAÇÃO E APERFEIÇOAMENTO DE SERVIDORES</v>
          </cell>
          <cell r="G142" t="str">
            <v>84.10.10.128.3011.2.180.33903600.02</v>
          </cell>
          <cell r="H142" t="str">
            <v>EXECUTIVO</v>
          </cell>
          <cell r="I142" t="str">
            <v>FMS/SMS</v>
          </cell>
          <cell r="J142">
            <v>1150000</v>
          </cell>
          <cell r="K142">
            <v>446180</v>
          </cell>
          <cell r="L142">
            <v>345804</v>
          </cell>
          <cell r="M142" t="str">
            <v>NEX</v>
          </cell>
          <cell r="N142">
            <v>0.23</v>
          </cell>
          <cell r="O142">
            <v>264500</v>
          </cell>
          <cell r="P142">
            <v>102621.40000000001</v>
          </cell>
          <cell r="Q142">
            <v>79534.92</v>
          </cell>
          <cell r="R142">
            <v>0.30069913043478258</v>
          </cell>
          <cell r="S142">
            <v>0.38798260869565221</v>
          </cell>
          <cell r="T142" t="str">
            <v>NEX</v>
          </cell>
          <cell r="U142">
            <v>0.12</v>
          </cell>
        </row>
        <row r="143">
          <cell r="F143" t="str">
            <v>2180 - CAPACITAÇÃO, FORMAÇÃO E APERFEIÇOAMENTO DE SERVIDORES</v>
          </cell>
          <cell r="G143" t="str">
            <v>84.10.10.128.3011.2.180.33903600.03</v>
          </cell>
          <cell r="H143" t="str">
            <v>EXECUTIVO</v>
          </cell>
          <cell r="I143" t="str">
            <v>FMS/SMS</v>
          </cell>
          <cell r="J143">
            <v>121780</v>
          </cell>
          <cell r="K143">
            <v>0</v>
          </cell>
          <cell r="L143">
            <v>0</v>
          </cell>
          <cell r="M143" t="str">
            <v>NEX</v>
          </cell>
          <cell r="N143">
            <v>0.23</v>
          </cell>
          <cell r="O143">
            <v>28009.4</v>
          </cell>
          <cell r="P143">
            <v>0</v>
          </cell>
          <cell r="Q143">
            <v>0</v>
          </cell>
          <cell r="R143">
            <v>0</v>
          </cell>
          <cell r="S143">
            <v>0</v>
          </cell>
          <cell r="T143" t="str">
            <v>NEX</v>
          </cell>
          <cell r="U143">
            <v>0.12</v>
          </cell>
        </row>
        <row r="144">
          <cell r="F144" t="str">
            <v>2180 - CAPACITAÇÃO, FORMAÇÃO E APERFEIÇOAMENTO DE SERVIDORES</v>
          </cell>
          <cell r="G144" t="str">
            <v>84.10.10.128.3011.2.180.33903900.00</v>
          </cell>
          <cell r="H144" t="str">
            <v>EXECUTIVO</v>
          </cell>
          <cell r="I144" t="str">
            <v>FMS/SMS</v>
          </cell>
          <cell r="J144">
            <v>480000</v>
          </cell>
          <cell r="K144">
            <v>56957.049999999996</v>
          </cell>
          <cell r="L144">
            <v>8646.41</v>
          </cell>
          <cell r="M144" t="str">
            <v>NEX</v>
          </cell>
          <cell r="N144">
            <v>0.23</v>
          </cell>
          <cell r="O144">
            <v>110400</v>
          </cell>
          <cell r="P144">
            <v>13100.121499999999</v>
          </cell>
          <cell r="Q144">
            <v>1988.6743000000001</v>
          </cell>
          <cell r="R144">
            <v>1.8013354166666669E-2</v>
          </cell>
          <cell r="S144">
            <v>0.11866052083333332</v>
          </cell>
          <cell r="T144" t="str">
            <v>NEX</v>
          </cell>
          <cell r="U144">
            <v>0.12</v>
          </cell>
        </row>
        <row r="145">
          <cell r="F145" t="str">
            <v>2180 - CAPACITAÇÃO, FORMAÇÃO E APERFEIÇOAMENTO DE SERVIDORES</v>
          </cell>
          <cell r="G145" t="str">
            <v>84.10.10.128.3011.2.180.33903900.02</v>
          </cell>
          <cell r="H145" t="str">
            <v>EXECUTIVO</v>
          </cell>
          <cell r="I145" t="str">
            <v>FMS/SMS</v>
          </cell>
          <cell r="J145">
            <v>2469000</v>
          </cell>
          <cell r="K145">
            <v>0</v>
          </cell>
          <cell r="L145">
            <v>0</v>
          </cell>
          <cell r="M145" t="str">
            <v>NEX</v>
          </cell>
          <cell r="N145">
            <v>0.23</v>
          </cell>
          <cell r="O145">
            <v>567870</v>
          </cell>
          <cell r="P145">
            <v>0</v>
          </cell>
          <cell r="Q145">
            <v>0</v>
          </cell>
          <cell r="R145">
            <v>0</v>
          </cell>
          <cell r="S145">
            <v>0</v>
          </cell>
          <cell r="T145" t="str">
            <v>NEX</v>
          </cell>
          <cell r="U145">
            <v>0.12</v>
          </cell>
        </row>
        <row r="146">
          <cell r="F146" t="str">
            <v>2180 - CAPACITAÇÃO, FORMAÇÃO E APERFEIÇOAMENTO DE SERVIDORES</v>
          </cell>
          <cell r="G146" t="str">
            <v>84.10.10.128.3011.2.180.33903900.03</v>
          </cell>
          <cell r="H146" t="str">
            <v>EXECUTIVO</v>
          </cell>
          <cell r="I146" t="str">
            <v>FMS/SMS</v>
          </cell>
          <cell r="J146">
            <v>152564</v>
          </cell>
          <cell r="K146">
            <v>0</v>
          </cell>
          <cell r="L146">
            <v>0</v>
          </cell>
          <cell r="M146" t="str">
            <v>NEX</v>
          </cell>
          <cell r="N146">
            <v>0.23</v>
          </cell>
          <cell r="O146">
            <v>35089.72</v>
          </cell>
          <cell r="P146">
            <v>0</v>
          </cell>
          <cell r="Q146">
            <v>0</v>
          </cell>
          <cell r="R146">
            <v>0</v>
          </cell>
          <cell r="S146">
            <v>0</v>
          </cell>
          <cell r="T146" t="str">
            <v>NEX</v>
          </cell>
          <cell r="U146">
            <v>0.12</v>
          </cell>
        </row>
        <row r="147">
          <cell r="F147" t="str">
            <v>2180 - CAPACITAÇÃO, FORMAÇÃO E APERFEIÇOAMENTO DE SERVIDORES</v>
          </cell>
          <cell r="G147" t="str">
            <v>84.10.10.128.3011.2.180.33904700.00</v>
          </cell>
          <cell r="H147" t="str">
            <v>EXECUTIVO</v>
          </cell>
          <cell r="I147" t="str">
            <v>FMS/SMS</v>
          </cell>
          <cell r="J147">
            <v>40000</v>
          </cell>
          <cell r="K147">
            <v>0</v>
          </cell>
          <cell r="L147">
            <v>0</v>
          </cell>
          <cell r="M147" t="str">
            <v>NEX</v>
          </cell>
          <cell r="N147">
            <v>0.23</v>
          </cell>
          <cell r="O147">
            <v>9200</v>
          </cell>
          <cell r="P147">
            <v>0</v>
          </cell>
          <cell r="Q147">
            <v>0</v>
          </cell>
          <cell r="R147">
            <v>0</v>
          </cell>
          <cell r="S147">
            <v>0</v>
          </cell>
          <cell r="T147" t="str">
            <v>NEX</v>
          </cell>
          <cell r="U147">
            <v>0.12</v>
          </cell>
        </row>
        <row r="148">
          <cell r="F148" t="str">
            <v>2180 - CAPACITAÇÃO, FORMAÇÃO E APERFEIÇOAMENTO DE SERVIDORES</v>
          </cell>
          <cell r="G148" t="str">
            <v>84.10.10.128.3011.2.180.33904700.02</v>
          </cell>
          <cell r="H148" t="str">
            <v>EXECUTIVO</v>
          </cell>
          <cell r="I148" t="str">
            <v>FMS/SMS</v>
          </cell>
          <cell r="J148">
            <v>230000</v>
          </cell>
          <cell r="K148">
            <v>96246.399999999994</v>
          </cell>
          <cell r="L148">
            <v>69160.799999999988</v>
          </cell>
          <cell r="M148" t="str">
            <v>NEX</v>
          </cell>
          <cell r="N148">
            <v>0.23</v>
          </cell>
          <cell r="O148">
            <v>52900</v>
          </cell>
          <cell r="P148">
            <v>22136.671999999999</v>
          </cell>
          <cell r="Q148">
            <v>15906.983999999999</v>
          </cell>
          <cell r="R148">
            <v>0.30069913043478258</v>
          </cell>
          <cell r="S148">
            <v>0.41846260869565216</v>
          </cell>
          <cell r="T148" t="str">
            <v>NEX</v>
          </cell>
          <cell r="U148">
            <v>0.12</v>
          </cell>
        </row>
        <row r="149">
          <cell r="F149" t="str">
            <v>2180 - CAPACITAÇÃO, FORMAÇÃO E APERFEIÇOAMENTO DE SERVIDORES</v>
          </cell>
          <cell r="G149" t="str">
            <v>84.10.10.128.3011.2.180.33904700.03</v>
          </cell>
          <cell r="H149" t="str">
            <v>EXECUTIVO</v>
          </cell>
          <cell r="I149" t="str">
            <v>FMS/SMS</v>
          </cell>
          <cell r="J149">
            <v>24356</v>
          </cell>
          <cell r="K149">
            <v>0</v>
          </cell>
          <cell r="L149">
            <v>0</v>
          </cell>
          <cell r="M149" t="str">
            <v>NEX</v>
          </cell>
          <cell r="N149">
            <v>0.23</v>
          </cell>
          <cell r="O149">
            <v>5601.88</v>
          </cell>
          <cell r="P149">
            <v>0</v>
          </cell>
          <cell r="Q149">
            <v>0</v>
          </cell>
          <cell r="R149">
            <v>0</v>
          </cell>
          <cell r="S149">
            <v>0</v>
          </cell>
          <cell r="T149" t="str">
            <v>NEX</v>
          </cell>
          <cell r="U149">
            <v>0.12</v>
          </cell>
        </row>
        <row r="150">
          <cell r="F150" t="str">
            <v>2180 - CAPACITAÇÃO, FORMAÇÃO E APERFEIÇOAMENTO DE SERVIDORES</v>
          </cell>
          <cell r="G150" t="str">
            <v>84.10.10.128.3011.2.180.44905200.00</v>
          </cell>
          <cell r="H150" t="str">
            <v>EXECUTIVO</v>
          </cell>
          <cell r="I150" t="str">
            <v>FMS/SMS</v>
          </cell>
          <cell r="J150">
            <v>10000</v>
          </cell>
          <cell r="K150">
            <v>3145</v>
          </cell>
          <cell r="L150">
            <v>3145</v>
          </cell>
          <cell r="M150" t="str">
            <v>NEX</v>
          </cell>
          <cell r="N150">
            <v>0.23</v>
          </cell>
          <cell r="O150">
            <v>2300</v>
          </cell>
          <cell r="P150">
            <v>723.35</v>
          </cell>
          <cell r="Q150">
            <v>723.35</v>
          </cell>
          <cell r="R150">
            <v>0.3145</v>
          </cell>
          <cell r="S150">
            <v>0.3145</v>
          </cell>
          <cell r="T150" t="str">
            <v>NEX</v>
          </cell>
          <cell r="U150">
            <v>0.12</v>
          </cell>
        </row>
        <row r="151">
          <cell r="F151" t="str">
            <v>2180 - CAPACITAÇÃO, FORMAÇÃO E APERFEIÇOAMENTO DE SERVIDORES</v>
          </cell>
          <cell r="G151" t="str">
            <v>84.10.10.128.3011.2.180.44905200.02</v>
          </cell>
          <cell r="H151" t="str">
            <v>EXECUTIVO</v>
          </cell>
          <cell r="I151" t="str">
            <v>FMS/SMS</v>
          </cell>
          <cell r="J151">
            <v>13000</v>
          </cell>
          <cell r="K151">
            <v>0</v>
          </cell>
          <cell r="L151">
            <v>0</v>
          </cell>
          <cell r="M151" t="str">
            <v>NEX</v>
          </cell>
          <cell r="N151">
            <v>0.23</v>
          </cell>
          <cell r="O151">
            <v>2990</v>
          </cell>
          <cell r="P151">
            <v>0</v>
          </cell>
          <cell r="Q151">
            <v>0</v>
          </cell>
          <cell r="R151">
            <v>0</v>
          </cell>
          <cell r="S151">
            <v>0</v>
          </cell>
          <cell r="T151" t="str">
            <v>NEX</v>
          </cell>
          <cell r="U151">
            <v>0.12</v>
          </cell>
        </row>
        <row r="152">
          <cell r="F152" t="str">
            <v>2180 - CAPACITAÇÃO, FORMAÇÃO E APERFEIÇOAMENTO DE SERVIDORES</v>
          </cell>
          <cell r="G152" t="str">
            <v>84.10.10.128.3011.2.180.44905200.03</v>
          </cell>
          <cell r="H152" t="str">
            <v>EXECUTIVO</v>
          </cell>
          <cell r="I152" t="str">
            <v>FMS/SMS</v>
          </cell>
          <cell r="J152">
            <v>14300</v>
          </cell>
          <cell r="K152">
            <v>0</v>
          </cell>
          <cell r="L152">
            <v>0</v>
          </cell>
          <cell r="M152" t="str">
            <v>NEX</v>
          </cell>
          <cell r="N152">
            <v>0.23</v>
          </cell>
          <cell r="O152">
            <v>3289</v>
          </cell>
          <cell r="P152">
            <v>0</v>
          </cell>
          <cell r="Q152">
            <v>0</v>
          </cell>
          <cell r="R152">
            <v>0</v>
          </cell>
          <cell r="S152">
            <v>0</v>
          </cell>
          <cell r="T152" t="str">
            <v>NEX</v>
          </cell>
          <cell r="U152">
            <v>0.12</v>
          </cell>
        </row>
        <row r="153">
          <cell r="F153" t="str">
            <v>9204 - AVANÇA SAÚDE SP - AMPLIAÇÃO, REFORMA E REQUALIFICAÇÃO DE EQUIPAMENTOS DE SAÚDE - PROGRAMA DE METAS 22.C</v>
          </cell>
          <cell r="G153" t="str">
            <v>84.11.10.128.3011.9.204.44903600.01</v>
          </cell>
          <cell r="H153" t="str">
            <v>EXECUTIVO</v>
          </cell>
          <cell r="I153" t="str">
            <v>FMS/SMS</v>
          </cell>
          <cell r="J153">
            <v>1806306</v>
          </cell>
          <cell r="K153">
            <v>0</v>
          </cell>
          <cell r="L153">
            <v>0</v>
          </cell>
          <cell r="M153" t="str">
            <v>NEX</v>
          </cell>
          <cell r="N153">
            <v>0.23</v>
          </cell>
          <cell r="O153">
            <v>415450.38</v>
          </cell>
          <cell r="P153">
            <v>0</v>
          </cell>
          <cell r="Q153">
            <v>0</v>
          </cell>
          <cell r="R153">
            <v>0</v>
          </cell>
          <cell r="S153">
            <v>0</v>
          </cell>
          <cell r="T153" t="str">
            <v>NEX</v>
          </cell>
          <cell r="U153">
            <v>0.12</v>
          </cell>
        </row>
        <row r="154">
          <cell r="F154" t="str">
            <v>9204 - AVANÇA SAÚDE SP - AMPLIAÇÃO, REFORMA E REQUALIFICAÇÃO DE EQUIPAMENTOS DE SAÚDE - PROGRAMA DE METAS 22.C</v>
          </cell>
          <cell r="G154" t="str">
            <v>84.11.10.128.3011.9.204.44903900.01</v>
          </cell>
          <cell r="H154" t="str">
            <v>EXECUTIVO</v>
          </cell>
          <cell r="I154" t="str">
            <v>FMS/SMS</v>
          </cell>
          <cell r="J154">
            <v>4000000</v>
          </cell>
          <cell r="K154">
            <v>0</v>
          </cell>
          <cell r="L154">
            <v>0</v>
          </cell>
          <cell r="M154" t="str">
            <v>NEX</v>
          </cell>
          <cell r="N154">
            <v>0.23</v>
          </cell>
          <cell r="O154">
            <v>920000</v>
          </cell>
          <cell r="P154">
            <v>0</v>
          </cell>
          <cell r="Q154">
            <v>0</v>
          </cell>
          <cell r="R154">
            <v>0</v>
          </cell>
          <cell r="S154">
            <v>0</v>
          </cell>
          <cell r="T154" t="str">
            <v>NEX</v>
          </cell>
          <cell r="U154">
            <v>0.12</v>
          </cell>
        </row>
        <row r="155">
          <cell r="F155" t="str">
            <v>8052 - PUBLICAÇÕES DE INTERESSE DO MUNICÍPIO</v>
          </cell>
          <cell r="G155" t="str">
            <v>84.10.10.131.3012.8.052.33903900.00</v>
          </cell>
          <cell r="H155" t="str">
            <v>EXECUTIVO</v>
          </cell>
          <cell r="I155" t="str">
            <v>FMS/SMS</v>
          </cell>
          <cell r="J155">
            <v>2000000</v>
          </cell>
          <cell r="K155">
            <v>0</v>
          </cell>
          <cell r="L155">
            <v>0</v>
          </cell>
          <cell r="M155" t="str">
            <v>NEX</v>
          </cell>
          <cell r="N155">
            <v>0.23</v>
          </cell>
          <cell r="O155">
            <v>460000</v>
          </cell>
          <cell r="P155">
            <v>0</v>
          </cell>
          <cell r="Q155">
            <v>0</v>
          </cell>
          <cell r="R155">
            <v>0</v>
          </cell>
          <cell r="S155">
            <v>0</v>
          </cell>
          <cell r="T155" t="str">
            <v>NEX</v>
          </cell>
          <cell r="U155">
            <v>0.12</v>
          </cell>
        </row>
        <row r="156">
          <cell r="F156" t="str">
            <v>1184 - READEQUAÇÃO DAS SALAS E PARTE DA UNIDADE - UBS JD. GUAIRACÁ</v>
          </cell>
          <cell r="G156" t="str">
            <v>84.10.10.301.3003.1.184.44905100.00</v>
          </cell>
          <cell r="H156" t="str">
            <v>EXECUTIVO</v>
          </cell>
          <cell r="I156" t="str">
            <v>FMS/SMS</v>
          </cell>
          <cell r="J156">
            <v>350000</v>
          </cell>
          <cell r="K156">
            <v>0</v>
          </cell>
          <cell r="L156">
            <v>0</v>
          </cell>
          <cell r="M156" t="str">
            <v>NEX</v>
          </cell>
          <cell r="N156">
            <v>0.23</v>
          </cell>
          <cell r="O156">
            <v>80500</v>
          </cell>
          <cell r="P156">
            <v>0</v>
          </cell>
          <cell r="Q156">
            <v>0</v>
          </cell>
          <cell r="R156">
            <v>0</v>
          </cell>
          <cell r="S156">
            <v>0</v>
          </cell>
          <cell r="T156" t="str">
            <v>NEX</v>
          </cell>
          <cell r="U156">
            <v>0.12</v>
          </cell>
        </row>
        <row r="157">
          <cell r="F157" t="str">
            <v>1185 - MELHORIAS E EQUIPAMENTOS NA SALA DE CONVIVÊNCIA DOS AGENTES DE SAÚDE - UBS PROMORAR</v>
          </cell>
          <cell r="G157" t="str">
            <v>84.10.10.301.3003.1.185.44905200.00</v>
          </cell>
          <cell r="H157" t="str">
            <v>EXECUTIVO</v>
          </cell>
          <cell r="I157" t="str">
            <v>FMS/SMS</v>
          </cell>
          <cell r="J157">
            <v>200000</v>
          </cell>
          <cell r="K157">
            <v>0</v>
          </cell>
          <cell r="L157">
            <v>0</v>
          </cell>
          <cell r="M157" t="str">
            <v>NEX</v>
          </cell>
          <cell r="N157">
            <v>0.23</v>
          </cell>
          <cell r="O157">
            <v>46000</v>
          </cell>
          <cell r="P157">
            <v>0</v>
          </cell>
          <cell r="Q157">
            <v>0</v>
          </cell>
          <cell r="R157">
            <v>0</v>
          </cell>
          <cell r="S157">
            <v>0</v>
          </cell>
          <cell r="T157" t="str">
            <v>NEX</v>
          </cell>
          <cell r="U157">
            <v>0.12</v>
          </cell>
        </row>
        <row r="158">
          <cell r="F158" t="str">
            <v>1186 - MELHORIAS NA SALA DE ODONTOLOGIA - UBS TEOTÔNIO VILELA</v>
          </cell>
          <cell r="G158" t="str">
            <v>84.10.10.301.3003.1.186.44905200.00</v>
          </cell>
          <cell r="H158" t="str">
            <v>EXECUTIVO</v>
          </cell>
          <cell r="I158" t="str">
            <v>FMS/SMS</v>
          </cell>
          <cell r="J158">
            <v>250000</v>
          </cell>
          <cell r="K158">
            <v>0</v>
          </cell>
          <cell r="L158">
            <v>0</v>
          </cell>
          <cell r="M158" t="str">
            <v>NEX</v>
          </cell>
          <cell r="N158">
            <v>0.23</v>
          </cell>
          <cell r="O158">
            <v>57500</v>
          </cell>
          <cell r="P158">
            <v>0</v>
          </cell>
          <cell r="Q158">
            <v>0</v>
          </cell>
          <cell r="R158">
            <v>0</v>
          </cell>
          <cell r="S158">
            <v>0</v>
          </cell>
          <cell r="T158" t="str">
            <v>NEX</v>
          </cell>
          <cell r="U158">
            <v>0.12</v>
          </cell>
        </row>
        <row r="159">
          <cell r="F159" t="str">
            <v>1187 - AQUISIÇÃO DE EQUIPAMENTOS DE INFORMÁTICA PARA SALA DE FISIOTERAPIA - UBS VILA EMA</v>
          </cell>
          <cell r="G159" t="str">
            <v>84.10.10.301.3003.1.187.44905200.00</v>
          </cell>
          <cell r="H159" t="str">
            <v>EXECUTIVO</v>
          </cell>
          <cell r="I159" t="str">
            <v>FMS/SMS</v>
          </cell>
          <cell r="J159">
            <v>200000</v>
          </cell>
          <cell r="K159">
            <v>0</v>
          </cell>
          <cell r="L159">
            <v>0</v>
          </cell>
          <cell r="M159" t="str">
            <v>NEX</v>
          </cell>
          <cell r="N159">
            <v>0.23</v>
          </cell>
          <cell r="O159">
            <v>46000</v>
          </cell>
          <cell r="P159">
            <v>0</v>
          </cell>
          <cell r="Q159">
            <v>0</v>
          </cell>
          <cell r="R159">
            <v>0</v>
          </cell>
          <cell r="S159">
            <v>0</v>
          </cell>
          <cell r="T159" t="str">
            <v>NEX</v>
          </cell>
          <cell r="U159">
            <v>0.12</v>
          </cell>
        </row>
        <row r="160">
          <cell r="F160" t="str">
            <v>1222 - CONSTRUÇÃO DE UNIDADE BÁSICA DE SAÚDE (UBS) DO JARDIM ANTÁRTICA - PROGRAMA DE METAS 23.E</v>
          </cell>
          <cell r="G160" t="str">
            <v>84.10.10.301.3003.1.222.44905100.02</v>
          </cell>
          <cell r="H160" t="str">
            <v>EXECUTIVO</v>
          </cell>
          <cell r="I160" t="str">
            <v>FMS/SMS</v>
          </cell>
          <cell r="J160">
            <v>2000000</v>
          </cell>
          <cell r="K160">
            <v>0</v>
          </cell>
          <cell r="L160">
            <v>0</v>
          </cell>
          <cell r="M160" t="str">
            <v>NEX</v>
          </cell>
          <cell r="N160">
            <v>0.23</v>
          </cell>
          <cell r="O160">
            <v>460000</v>
          </cell>
          <cell r="P160">
            <v>0</v>
          </cell>
          <cell r="Q160">
            <v>0</v>
          </cell>
          <cell r="R160">
            <v>0</v>
          </cell>
          <cell r="S160">
            <v>0</v>
          </cell>
          <cell r="T160" t="str">
            <v>NEX</v>
          </cell>
          <cell r="U160">
            <v>0.12</v>
          </cell>
        </row>
        <row r="161">
          <cell r="F161" t="str">
            <v>1253 - CONSTRUÇÃO DE UBS VILA GUMERCINDO NA PARTE DO TERRENO CEDIDO PRO SMADS LOCALIZADO À AVENIDA RICARDO JAFET, 3025</v>
          </cell>
          <cell r="G161" t="str">
            <v>07.10.10.301.3003.1.253.44905100.10</v>
          </cell>
          <cell r="H161" t="str">
            <v>EXECUTIVO</v>
          </cell>
          <cell r="I161" t="str">
            <v>FMD</v>
          </cell>
          <cell r="J161">
            <v>1000000</v>
          </cell>
          <cell r="K161">
            <v>0</v>
          </cell>
          <cell r="L161">
            <v>0</v>
          </cell>
          <cell r="M161" t="str">
            <v>NEX</v>
          </cell>
          <cell r="N161">
            <v>0.23</v>
          </cell>
          <cell r="O161">
            <v>230000</v>
          </cell>
          <cell r="P161">
            <v>0</v>
          </cell>
          <cell r="Q161">
            <v>0</v>
          </cell>
          <cell r="R161">
            <v>0</v>
          </cell>
          <cell r="S161">
            <v>0</v>
          </cell>
          <cell r="T161" t="str">
            <v>NEX</v>
          </cell>
          <cell r="U161">
            <v>0.12</v>
          </cell>
        </row>
        <row r="162">
          <cell r="F162" t="str">
            <v>1254 - CONSTRUÇÃO DA UBS E EQUIPAMENTOS - UBS PRIMAVERA/COLORADO</v>
          </cell>
          <cell r="G162" t="str">
            <v>07.10.10.301.3003.1.254.44905200.10</v>
          </cell>
          <cell r="H162" t="str">
            <v>EXECUTIVO</v>
          </cell>
          <cell r="I162" t="str">
            <v>FMD</v>
          </cell>
          <cell r="J162">
            <v>1000000</v>
          </cell>
          <cell r="K162">
            <v>0</v>
          </cell>
          <cell r="L162">
            <v>0</v>
          </cell>
          <cell r="M162" t="str">
            <v>NEX</v>
          </cell>
          <cell r="N162">
            <v>0.23</v>
          </cell>
          <cell r="O162">
            <v>230000</v>
          </cell>
          <cell r="P162">
            <v>0</v>
          </cell>
          <cell r="Q162">
            <v>0</v>
          </cell>
          <cell r="R162">
            <v>0</v>
          </cell>
          <cell r="S162">
            <v>0</v>
          </cell>
          <cell r="T162" t="str">
            <v>NEX</v>
          </cell>
          <cell r="U162">
            <v>0.12</v>
          </cell>
        </row>
        <row r="163">
          <cell r="F163" t="str">
            <v>1255 - EXECUÇÃO DA 1 FASE DE CONSTRUÇÃO DO HOSPITAL VILA CARRÃO</v>
          </cell>
          <cell r="G163" t="str">
            <v>07.10.10.301.3003.1.255.44905100.10</v>
          </cell>
          <cell r="H163" t="str">
            <v>EXECUTIVO</v>
          </cell>
          <cell r="I163" t="str">
            <v>FMD</v>
          </cell>
          <cell r="J163">
            <v>1000000</v>
          </cell>
          <cell r="K163">
            <v>0</v>
          </cell>
          <cell r="L163">
            <v>0</v>
          </cell>
          <cell r="M163" t="str">
            <v>NEX</v>
          </cell>
          <cell r="N163">
            <v>0.23</v>
          </cell>
          <cell r="O163">
            <v>230000</v>
          </cell>
          <cell r="P163">
            <v>0</v>
          </cell>
          <cell r="Q163">
            <v>0</v>
          </cell>
          <cell r="R163">
            <v>0</v>
          </cell>
          <cell r="S163">
            <v>0</v>
          </cell>
          <cell r="T163" t="str">
            <v>NEX</v>
          </cell>
          <cell r="U163">
            <v>0.12</v>
          </cell>
        </row>
        <row r="164">
          <cell r="F164" t="str">
            <v>1256 - PROJETO BÁSICO DE CONSTRUÇÃO E INSTALAÇÃO DO HOSPITAL VETERINÁRIO EM SÃO MATEUS</v>
          </cell>
          <cell r="G164" t="str">
            <v>07.10.10.301.3003.1.256.44903900.10</v>
          </cell>
          <cell r="H164" t="str">
            <v>EXECUTIVO</v>
          </cell>
          <cell r="I164" t="str">
            <v>FMD</v>
          </cell>
          <cell r="J164">
            <v>2000000</v>
          </cell>
          <cell r="K164">
            <v>0</v>
          </cell>
          <cell r="L164">
            <v>0</v>
          </cell>
          <cell r="M164" t="str">
            <v>NINC</v>
          </cell>
          <cell r="N164">
            <v>0</v>
          </cell>
          <cell r="O164">
            <v>0</v>
          </cell>
          <cell r="P164">
            <v>0</v>
          </cell>
          <cell r="Q164">
            <v>0</v>
          </cell>
          <cell r="R164" t="e">
            <v>#DIV/0!</v>
          </cell>
          <cell r="S164" t="e">
            <v>#DIV/0!</v>
          </cell>
          <cell r="T164" t="str">
            <v>NINC</v>
          </cell>
          <cell r="U164">
            <v>0</v>
          </cell>
        </row>
        <row r="165">
          <cell r="F165" t="str">
            <v>1257 - CRIAÇÃO DE HOSPITAL VETERINÁRIO - CIDADE ADEMAR</v>
          </cell>
          <cell r="G165" t="str">
            <v>07.10.10.301.3003.1.257.44905100.10</v>
          </cell>
          <cell r="H165" t="str">
            <v>EXECUTIVO</v>
          </cell>
          <cell r="I165" t="str">
            <v>FMD</v>
          </cell>
          <cell r="J165">
            <v>1000000</v>
          </cell>
          <cell r="K165">
            <v>0</v>
          </cell>
          <cell r="L165">
            <v>0</v>
          </cell>
          <cell r="M165" t="str">
            <v>NINC</v>
          </cell>
          <cell r="N165">
            <v>0</v>
          </cell>
          <cell r="O165">
            <v>0</v>
          </cell>
          <cell r="P165">
            <v>0</v>
          </cell>
          <cell r="Q165">
            <v>0</v>
          </cell>
          <cell r="R165" t="e">
            <v>#DIV/0!</v>
          </cell>
          <cell r="S165" t="e">
            <v>#DIV/0!</v>
          </cell>
          <cell r="T165" t="str">
            <v>NINC</v>
          </cell>
          <cell r="U165">
            <v>0</v>
          </cell>
        </row>
        <row r="166">
          <cell r="F166" t="str">
            <v>1261 - REFORMA UBS JARDIM NOVO SANTO AMARO</v>
          </cell>
          <cell r="G166" t="str">
            <v>84.10.10.301.3003.1.261.44903900.00</v>
          </cell>
          <cell r="H166" t="str">
            <v>EXECUTIVO</v>
          </cell>
          <cell r="I166" t="str">
            <v>FMS/SMS</v>
          </cell>
          <cell r="J166">
            <v>700000</v>
          </cell>
          <cell r="K166">
            <v>0</v>
          </cell>
          <cell r="L166">
            <v>0</v>
          </cell>
          <cell r="M166" t="str">
            <v>NEX</v>
          </cell>
          <cell r="N166">
            <v>0.23</v>
          </cell>
          <cell r="O166">
            <v>161000</v>
          </cell>
          <cell r="P166">
            <v>0</v>
          </cell>
          <cell r="Q166">
            <v>0</v>
          </cell>
          <cell r="R166">
            <v>0</v>
          </cell>
          <cell r="S166">
            <v>0</v>
          </cell>
          <cell r="T166" t="str">
            <v>NEX</v>
          </cell>
          <cell r="U166">
            <v>0.12</v>
          </cell>
        </row>
        <row r="167">
          <cell r="F167" t="str">
            <v>1262 - REFORMA UBS JARDIM GUARUJÁ</v>
          </cell>
          <cell r="G167" t="str">
            <v>84.10.10.301.3003.1.262.44903900.00</v>
          </cell>
          <cell r="H167" t="str">
            <v>EXECUTIVO</v>
          </cell>
          <cell r="I167" t="str">
            <v>FMS/SMS</v>
          </cell>
          <cell r="J167">
            <v>200000</v>
          </cell>
          <cell r="K167">
            <v>0</v>
          </cell>
          <cell r="L167">
            <v>0</v>
          </cell>
          <cell r="M167" t="str">
            <v>NEX</v>
          </cell>
          <cell r="N167">
            <v>0.23</v>
          </cell>
          <cell r="O167">
            <v>46000</v>
          </cell>
          <cell r="P167">
            <v>0</v>
          </cell>
          <cell r="Q167">
            <v>0</v>
          </cell>
          <cell r="R167">
            <v>0</v>
          </cell>
          <cell r="S167">
            <v>0</v>
          </cell>
          <cell r="T167" t="str">
            <v>NEX</v>
          </cell>
          <cell r="U167">
            <v>0.12</v>
          </cell>
        </row>
        <row r="168">
          <cell r="F168" t="str">
            <v>1264 - REFORMA DA UBS E URSI LOCALIZADA NA AV. PADRE JOSÉ MARIA</v>
          </cell>
          <cell r="G168" t="str">
            <v>84.10.10.301.3003.1.264.44905100.00</v>
          </cell>
          <cell r="H168" t="str">
            <v>EXECUTIVO</v>
          </cell>
          <cell r="I168" t="str">
            <v>FMS/SMS</v>
          </cell>
          <cell r="J168">
            <v>7500000</v>
          </cell>
          <cell r="K168">
            <v>0</v>
          </cell>
          <cell r="L168">
            <v>0</v>
          </cell>
          <cell r="M168" t="str">
            <v>NEX</v>
          </cell>
          <cell r="N168">
            <v>0.23</v>
          </cell>
          <cell r="O168">
            <v>1725000</v>
          </cell>
          <cell r="P168">
            <v>0</v>
          </cell>
          <cell r="Q168">
            <v>0</v>
          </cell>
          <cell r="R168">
            <v>0</v>
          </cell>
          <cell r="S168">
            <v>0</v>
          </cell>
          <cell r="T168" t="str">
            <v>NEX</v>
          </cell>
          <cell r="U168">
            <v>0.12</v>
          </cell>
        </row>
        <row r="169">
          <cell r="F169" t="str">
            <v>1323 - AMPLIAÇÃO, REFORMA E REQUALIFICAÇÃO DO HOSPITAL DE CAMPO LIMPO</v>
          </cell>
          <cell r="G169" t="str">
            <v>07.10.10.301.3003.1.323.44905100.10</v>
          </cell>
          <cell r="H169" t="str">
            <v>EXECUTIVO</v>
          </cell>
          <cell r="I169" t="str">
            <v>FMD</v>
          </cell>
          <cell r="J169">
            <v>4000000</v>
          </cell>
          <cell r="K169">
            <v>0</v>
          </cell>
          <cell r="L169">
            <v>0</v>
          </cell>
          <cell r="M169" t="str">
            <v>NEX</v>
          </cell>
          <cell r="N169">
            <v>0.23</v>
          </cell>
          <cell r="O169">
            <v>920000</v>
          </cell>
          <cell r="P169">
            <v>0</v>
          </cell>
          <cell r="Q169">
            <v>0</v>
          </cell>
          <cell r="R169">
            <v>0</v>
          </cell>
          <cell r="S169">
            <v>0</v>
          </cell>
          <cell r="T169" t="str">
            <v>NEX</v>
          </cell>
          <cell r="U169">
            <v>0.12</v>
          </cell>
        </row>
        <row r="170">
          <cell r="F170" t="str">
            <v>1325 - AMPLIAÇÃO, REFORMA E REQUALIFICAÇÃO DO HOSPITAL DO M'BOI MIRIM</v>
          </cell>
          <cell r="G170" t="str">
            <v>07.10.10.301.3003.1.325.44905100.10</v>
          </cell>
          <cell r="H170" t="str">
            <v>EXECUTIVO</v>
          </cell>
          <cell r="I170" t="str">
            <v>FMD</v>
          </cell>
          <cell r="J170">
            <v>1000000</v>
          </cell>
          <cell r="K170">
            <v>0</v>
          </cell>
          <cell r="L170">
            <v>0</v>
          </cell>
          <cell r="M170" t="str">
            <v>NEX</v>
          </cell>
          <cell r="N170">
            <v>0.23</v>
          </cell>
          <cell r="O170">
            <v>230000</v>
          </cell>
          <cell r="P170">
            <v>0</v>
          </cell>
          <cell r="Q170">
            <v>0</v>
          </cell>
          <cell r="R170">
            <v>0</v>
          </cell>
          <cell r="S170">
            <v>0</v>
          </cell>
          <cell r="T170" t="str">
            <v>NEX</v>
          </cell>
          <cell r="U170">
            <v>0.12</v>
          </cell>
        </row>
        <row r="171">
          <cell r="F171" t="str">
            <v>1380 - E7496 - CAPS ADULTO EM ITAQUERA - RUA PORTO XAVIER, 57 - ITAQUERA. AQUISIÇÃO DE EQUIPAMENTOS, MOBILIÁRIO, INSUMOS E MATERIAL DE CONSUMO PARA USO EM OFICINAS DO CAPS</v>
          </cell>
          <cell r="G171" t="str">
            <v>84.10.10.301.3003.1.380.44905200.00</v>
          </cell>
          <cell r="H171" t="str">
            <v>EMENDA</v>
          </cell>
          <cell r="I171" t="str">
            <v>FMS/SMS</v>
          </cell>
          <cell r="J171">
            <v>90000</v>
          </cell>
          <cell r="K171">
            <v>0</v>
          </cell>
          <cell r="L171">
            <v>0</v>
          </cell>
          <cell r="M171" t="str">
            <v>NINC</v>
          </cell>
          <cell r="N171">
            <v>0</v>
          </cell>
          <cell r="O171">
            <v>0</v>
          </cell>
          <cell r="P171">
            <v>0</v>
          </cell>
          <cell r="Q171">
            <v>0</v>
          </cell>
          <cell r="R171" t="e">
            <v>#DIV/0!</v>
          </cell>
          <cell r="S171" t="e">
            <v>#DIV/0!</v>
          </cell>
          <cell r="T171" t="str">
            <v>NINC</v>
          </cell>
          <cell r="U171">
            <v>0</v>
          </cell>
        </row>
        <row r="172">
          <cell r="F172" t="str">
            <v>1392 - IMPLANTAÇÃO DE CENTRO DE ATENÇÃO PSICOSSOCIAL INFANTO JUVENIL - CAPS - IJ III NA RUA GENERAL LAURO CAVALCANTI - PIRITUBA</v>
          </cell>
          <cell r="G172" t="str">
            <v>84.10.10.301.3003.1.392.44905100.00</v>
          </cell>
          <cell r="H172" t="str">
            <v>EXECUTIVO</v>
          </cell>
          <cell r="I172" t="str">
            <v>FMS/SMS</v>
          </cell>
          <cell r="J172">
            <v>500000</v>
          </cell>
          <cell r="K172">
            <v>0</v>
          </cell>
          <cell r="L172">
            <v>0</v>
          </cell>
          <cell r="M172" t="str">
            <v>EX</v>
          </cell>
          <cell r="N172">
            <v>1</v>
          </cell>
          <cell r="O172">
            <v>500000</v>
          </cell>
          <cell r="P172">
            <v>0</v>
          </cell>
          <cell r="Q172">
            <v>0</v>
          </cell>
          <cell r="R172">
            <v>0</v>
          </cell>
          <cell r="S172">
            <v>0</v>
          </cell>
          <cell r="T172" t="str">
            <v>NEX</v>
          </cell>
          <cell r="U172">
            <v>0.4</v>
          </cell>
        </row>
        <row r="173">
          <cell r="F173" t="str">
            <v>1393 - AMPLIAÇÃO, REFORMA E REQUALIFICAÇÃO DA UNIDADE BÁSICA DE SAÚDE - UBS JARDIM PANAMERICANO NA RUA BARRA DA FORQUILHA</v>
          </cell>
          <cell r="G173" t="str">
            <v>84.10.10.301.3003.1.393.44905100.00</v>
          </cell>
          <cell r="H173" t="str">
            <v>EXECUTIVO</v>
          </cell>
          <cell r="I173" t="str">
            <v>FMS/SMS</v>
          </cell>
          <cell r="J173">
            <v>400000</v>
          </cell>
          <cell r="K173">
            <v>0</v>
          </cell>
          <cell r="L173">
            <v>0</v>
          </cell>
          <cell r="M173" t="str">
            <v>NEX</v>
          </cell>
          <cell r="N173">
            <v>0.23</v>
          </cell>
          <cell r="O173">
            <v>92000</v>
          </cell>
          <cell r="P173">
            <v>0</v>
          </cell>
          <cell r="Q173">
            <v>0</v>
          </cell>
          <cell r="R173">
            <v>0</v>
          </cell>
          <cell r="S173">
            <v>0</v>
          </cell>
          <cell r="T173" t="str">
            <v>NEX</v>
          </cell>
          <cell r="U173">
            <v>0.09</v>
          </cell>
        </row>
        <row r="174">
          <cell r="F174" t="str">
            <v>1502 - CONSTRUÇÃO DE CENTROS DE ATENÇÃO PSICOSSOCIAL, SRT, SMT E UA</v>
          </cell>
          <cell r="G174" t="str">
            <v>84.10.10.301.3003.1.502.44905100.02</v>
          </cell>
          <cell r="H174" t="str">
            <v>EXECUTIVO</v>
          </cell>
          <cell r="I174" t="str">
            <v>FMS/SMS</v>
          </cell>
          <cell r="J174">
            <v>3000000</v>
          </cell>
          <cell r="K174">
            <v>0</v>
          </cell>
          <cell r="L174">
            <v>0</v>
          </cell>
          <cell r="M174" t="str">
            <v>NEX</v>
          </cell>
          <cell r="N174">
            <v>0.23</v>
          </cell>
          <cell r="O174">
            <v>690000</v>
          </cell>
          <cell r="P174">
            <v>0</v>
          </cell>
          <cell r="Q174">
            <v>0</v>
          </cell>
          <cell r="R174">
            <v>0</v>
          </cell>
          <cell r="S174">
            <v>0</v>
          </cell>
          <cell r="T174" t="str">
            <v>NEX</v>
          </cell>
          <cell r="U174">
            <v>0.12</v>
          </cell>
        </row>
        <row r="175">
          <cell r="F175" t="str">
            <v>1502 - CONSTRUÇÃO DE CENTROS DE ATENÇÃO PSICOSSOCIAL, SRT, SMT E UA</v>
          </cell>
          <cell r="G175" t="str">
            <v>84.10.10.301.3003.1.502.44905200.02</v>
          </cell>
          <cell r="H175" t="str">
            <v>EXECUTIVO</v>
          </cell>
          <cell r="I175" t="str">
            <v>FMS/SMS</v>
          </cell>
          <cell r="J175">
            <v>1000000</v>
          </cell>
          <cell r="K175">
            <v>0</v>
          </cell>
          <cell r="L175">
            <v>0</v>
          </cell>
          <cell r="M175" t="str">
            <v>NEX</v>
          </cell>
          <cell r="N175">
            <v>0.23</v>
          </cell>
          <cell r="O175">
            <v>230000</v>
          </cell>
          <cell r="P175">
            <v>0</v>
          </cell>
          <cell r="Q175">
            <v>0</v>
          </cell>
          <cell r="R175">
            <v>0</v>
          </cell>
          <cell r="S175">
            <v>0</v>
          </cell>
          <cell r="T175" t="str">
            <v>NEX</v>
          </cell>
          <cell r="U175">
            <v>0.12</v>
          </cell>
        </row>
        <row r="176">
          <cell r="F176" t="str">
            <v>1502 - CONSTRUÇÃO DE CENTROS DE ATENÇÃO PSICOSSOCIAL, SRT, SMT E UA</v>
          </cell>
          <cell r="G176" t="str">
            <v>84.10.10.301.3003.1.502.44909300.02</v>
          </cell>
          <cell r="H176" t="str">
            <v>EXECUTIVO</v>
          </cell>
          <cell r="I176" t="str">
            <v>FMS/SMS</v>
          </cell>
          <cell r="J176">
            <v>0</v>
          </cell>
          <cell r="K176">
            <v>0</v>
          </cell>
          <cell r="L176">
            <v>0</v>
          </cell>
          <cell r="M176" t="str">
            <v>NEX</v>
          </cell>
          <cell r="N176">
            <v>0.23</v>
          </cell>
          <cell r="O176">
            <v>0</v>
          </cell>
          <cell r="P176">
            <v>0</v>
          </cell>
          <cell r="Q176">
            <v>0</v>
          </cell>
          <cell r="R176" t="e">
            <v>#DIV/0!</v>
          </cell>
          <cell r="S176" t="e">
            <v>#DIV/0!</v>
          </cell>
          <cell r="T176" t="str">
            <v>NEX</v>
          </cell>
          <cell r="U176">
            <v>0.12</v>
          </cell>
        </row>
        <row r="177">
          <cell r="F177" t="str">
            <v>1503 - AMPLIAÇÃO, REFORMA E REQUALIFICAÇÃO DE CENTROS DE ATENÇÃO PSICOSSOCIAL, SRT, SMT E UA</v>
          </cell>
          <cell r="G177" t="str">
            <v>84.10.10.301.3003.1.503.44505100.00</v>
          </cell>
          <cell r="H177" t="str">
            <v>EXECUTIVO</v>
          </cell>
          <cell r="I177" t="str">
            <v>FMS/SMS</v>
          </cell>
          <cell r="J177">
            <v>0</v>
          </cell>
          <cell r="K177">
            <v>792500</v>
          </cell>
          <cell r="L177">
            <v>792500</v>
          </cell>
          <cell r="M177" t="str">
            <v>NEX</v>
          </cell>
          <cell r="N177">
            <v>0.23</v>
          </cell>
          <cell r="O177">
            <v>0</v>
          </cell>
          <cell r="P177">
            <v>182275</v>
          </cell>
          <cell r="Q177">
            <v>182275</v>
          </cell>
          <cell r="R177" t="e">
            <v>#DIV/0!</v>
          </cell>
          <cell r="S177" t="e">
            <v>#DIV/0!</v>
          </cell>
          <cell r="T177" t="str">
            <v>NEX</v>
          </cell>
          <cell r="U177">
            <v>0.12</v>
          </cell>
        </row>
        <row r="178">
          <cell r="F178" t="str">
            <v>1503 - AMPLIAÇÃO, REFORMA E REQUALIFICAÇÃO DE CENTROS DE ATENÇÃO PSICOSSOCIAL, SRT, SMT E UA</v>
          </cell>
          <cell r="G178" t="str">
            <v>84.10.10.301.3003.1.503.44905100.02</v>
          </cell>
          <cell r="H178" t="str">
            <v>EXECUTIVO</v>
          </cell>
          <cell r="I178" t="str">
            <v>FMS/SMS</v>
          </cell>
          <cell r="J178">
            <v>3000000</v>
          </cell>
          <cell r="K178">
            <v>0</v>
          </cell>
          <cell r="L178">
            <v>0</v>
          </cell>
          <cell r="M178" t="str">
            <v>NEX</v>
          </cell>
          <cell r="N178">
            <v>0.23</v>
          </cell>
          <cell r="O178">
            <v>690000</v>
          </cell>
          <cell r="P178">
            <v>0</v>
          </cell>
          <cell r="Q178">
            <v>0</v>
          </cell>
          <cell r="R178">
            <v>0</v>
          </cell>
          <cell r="S178">
            <v>0</v>
          </cell>
          <cell r="T178" t="str">
            <v>NEX</v>
          </cell>
          <cell r="U178">
            <v>0.12</v>
          </cell>
        </row>
        <row r="179">
          <cell r="F179" t="str">
            <v>1508 - CONSTRUÇÃO DE UNIDADE BÁSICA DE SAÚDE (UBS) - PROGRAMA DE METAS 23.E</v>
          </cell>
          <cell r="G179" t="str">
            <v>84.10.10.301.3003.1.508.44505100.00</v>
          </cell>
          <cell r="H179" t="str">
            <v>EXECUTIVO</v>
          </cell>
          <cell r="I179" t="str">
            <v>FMS/SMS</v>
          </cell>
          <cell r="J179">
            <v>0</v>
          </cell>
          <cell r="K179">
            <v>0</v>
          </cell>
          <cell r="L179">
            <v>0</v>
          </cell>
          <cell r="M179" t="str">
            <v>NEX</v>
          </cell>
          <cell r="N179">
            <v>0.23</v>
          </cell>
          <cell r="O179">
            <v>0</v>
          </cell>
          <cell r="P179">
            <v>0</v>
          </cell>
          <cell r="Q179">
            <v>0</v>
          </cell>
          <cell r="R179" t="e">
            <v>#DIV/0!</v>
          </cell>
          <cell r="S179" t="e">
            <v>#DIV/0!</v>
          </cell>
          <cell r="T179" t="str">
            <v>NEX</v>
          </cell>
          <cell r="U179">
            <v>0.12</v>
          </cell>
        </row>
        <row r="180">
          <cell r="F180" t="str">
            <v>1508 - CONSTRUÇÃO DE UNIDADE BÁSICA DE SAÚDE (UBS) - PROGRAMA DE METAS 23.E</v>
          </cell>
          <cell r="G180" t="str">
            <v>84.10.10.301.3003.1.508.44905100.00</v>
          </cell>
          <cell r="H180" t="str">
            <v>EXECUTIVO</v>
          </cell>
          <cell r="I180" t="str">
            <v>FMS/SMS</v>
          </cell>
          <cell r="J180">
            <v>1000</v>
          </cell>
          <cell r="K180">
            <v>0</v>
          </cell>
          <cell r="L180">
            <v>0</v>
          </cell>
          <cell r="M180" t="str">
            <v>NEX</v>
          </cell>
          <cell r="N180">
            <v>0.23</v>
          </cell>
          <cell r="O180">
            <v>230</v>
          </cell>
          <cell r="P180">
            <v>0</v>
          </cell>
          <cell r="Q180">
            <v>0</v>
          </cell>
          <cell r="R180">
            <v>0</v>
          </cell>
          <cell r="S180">
            <v>0</v>
          </cell>
          <cell r="T180" t="str">
            <v>NEX</v>
          </cell>
          <cell r="U180">
            <v>0.12</v>
          </cell>
        </row>
        <row r="181">
          <cell r="F181" t="str">
            <v>1508 - CONSTRUÇÃO DE UNIDADE BÁSICA DE SAÚDE (UBS) - PROGRAMA DE METAS 23.E</v>
          </cell>
          <cell r="G181" t="str">
            <v>84.10.10.301.3003.1.508.44905100.02</v>
          </cell>
          <cell r="H181" t="str">
            <v>EXECUTIVO</v>
          </cell>
          <cell r="I181" t="str">
            <v>FMS/SMS</v>
          </cell>
          <cell r="J181">
            <v>2000000</v>
          </cell>
          <cell r="K181">
            <v>0</v>
          </cell>
          <cell r="L181">
            <v>0</v>
          </cell>
          <cell r="M181" t="str">
            <v>NEX</v>
          </cell>
          <cell r="N181">
            <v>0.23</v>
          </cell>
          <cell r="O181">
            <v>460000</v>
          </cell>
          <cell r="P181">
            <v>0</v>
          </cell>
          <cell r="Q181">
            <v>0</v>
          </cell>
          <cell r="R181">
            <v>0</v>
          </cell>
          <cell r="S181">
            <v>0</v>
          </cell>
          <cell r="T181" t="str">
            <v>NEX</v>
          </cell>
          <cell r="U181">
            <v>0.12</v>
          </cell>
        </row>
        <row r="182">
          <cell r="F182" t="str">
            <v>1508 - CONSTRUÇÃO DE UNIDADE BÁSICA DE SAÚDE (UBS) - PROGRAMA DE METAS 23.E</v>
          </cell>
          <cell r="G182" t="str">
            <v>84.10.10.301.3003.1.508.44905200.02</v>
          </cell>
          <cell r="H182" t="str">
            <v>EXECUTIVO</v>
          </cell>
          <cell r="I182" t="str">
            <v>FMS/SMS</v>
          </cell>
          <cell r="J182">
            <v>1000000</v>
          </cell>
          <cell r="K182">
            <v>0</v>
          </cell>
          <cell r="L182">
            <v>0</v>
          </cell>
          <cell r="M182" t="str">
            <v>NEX</v>
          </cell>
          <cell r="N182">
            <v>0.23</v>
          </cell>
          <cell r="O182">
            <v>230000</v>
          </cell>
          <cell r="P182">
            <v>0</v>
          </cell>
          <cell r="Q182">
            <v>0</v>
          </cell>
          <cell r="R182">
            <v>0</v>
          </cell>
          <cell r="S182">
            <v>0</v>
          </cell>
          <cell r="T182" t="str">
            <v>NEX</v>
          </cell>
          <cell r="U182">
            <v>0.12</v>
          </cell>
        </row>
        <row r="183">
          <cell r="F183" t="str">
            <v>1509 - AMPLIAÇÃO, REFORMA E REQUALIFICAÇÃO DE UNIDADE BÁSICA DE SAÚDE (UBS)</v>
          </cell>
          <cell r="G183" t="str">
            <v>84.10.10.301.3003.1.509.44505100.00</v>
          </cell>
          <cell r="H183" t="str">
            <v>EXECUTIVO</v>
          </cell>
          <cell r="I183" t="str">
            <v>FMS/SMS</v>
          </cell>
          <cell r="J183">
            <v>0</v>
          </cell>
          <cell r="K183">
            <v>2466524.66</v>
          </cell>
          <cell r="L183">
            <v>2466524.66</v>
          </cell>
          <cell r="M183" t="str">
            <v>NEX</v>
          </cell>
          <cell r="N183">
            <v>0.23</v>
          </cell>
          <cell r="O183">
            <v>0</v>
          </cell>
          <cell r="P183">
            <v>567300.67180000001</v>
          </cell>
          <cell r="Q183">
            <v>567300.67180000001</v>
          </cell>
          <cell r="R183" t="e">
            <v>#DIV/0!</v>
          </cell>
          <cell r="S183" t="e">
            <v>#DIV/0!</v>
          </cell>
          <cell r="T183" t="str">
            <v>NEX</v>
          </cell>
          <cell r="U183">
            <v>0.12</v>
          </cell>
        </row>
        <row r="184">
          <cell r="F184" t="str">
            <v>1509 - AMPLIAÇÃO, REFORMA E REQUALIFICAÇÃO DE UNIDADE BÁSICA DE SAÚDE (UBS)</v>
          </cell>
          <cell r="G184" t="str">
            <v>84.10.10.301.3003.1.509.44505100.03</v>
          </cell>
          <cell r="H184" t="str">
            <v>EXECUTIVO</v>
          </cell>
          <cell r="I184" t="str">
            <v>FMS/SMS</v>
          </cell>
          <cell r="J184">
            <v>0</v>
          </cell>
          <cell r="K184">
            <v>2115419.5</v>
          </cell>
          <cell r="L184">
            <v>98752.13</v>
          </cell>
          <cell r="M184" t="str">
            <v>NEX</v>
          </cell>
          <cell r="N184">
            <v>0.23</v>
          </cell>
          <cell r="O184">
            <v>0</v>
          </cell>
          <cell r="P184">
            <v>486546.48500000004</v>
          </cell>
          <cell r="Q184">
            <v>22712.9899</v>
          </cell>
          <cell r="R184" t="e">
            <v>#DIV/0!</v>
          </cell>
          <cell r="S184" t="e">
            <v>#DIV/0!</v>
          </cell>
          <cell r="T184" t="str">
            <v>NEX</v>
          </cell>
          <cell r="U184">
            <v>0.12</v>
          </cell>
        </row>
        <row r="185">
          <cell r="F185" t="str">
            <v>1509 - AMPLIAÇÃO, REFORMA E REQUALIFICAÇÃO DE UNIDADE BÁSICA DE SAÚDE (UBS)</v>
          </cell>
          <cell r="G185" t="str">
            <v>84.10.10.301.3003.1.509.44905100.00</v>
          </cell>
          <cell r="H185" t="str">
            <v>EXECUTIVO</v>
          </cell>
          <cell r="I185" t="str">
            <v>FMS/SMS</v>
          </cell>
          <cell r="J185">
            <v>0</v>
          </cell>
          <cell r="K185">
            <v>492798.38</v>
          </cell>
          <cell r="L185">
            <v>0</v>
          </cell>
          <cell r="M185" t="str">
            <v>NEX</v>
          </cell>
          <cell r="N185">
            <v>0.23</v>
          </cell>
          <cell r="O185">
            <v>0</v>
          </cell>
          <cell r="P185">
            <v>113343.62740000001</v>
          </cell>
          <cell r="Q185">
            <v>0</v>
          </cell>
          <cell r="R185" t="e">
            <v>#DIV/0!</v>
          </cell>
          <cell r="S185" t="e">
            <v>#DIV/0!</v>
          </cell>
          <cell r="T185" t="str">
            <v>NEX</v>
          </cell>
          <cell r="U185">
            <v>0.12</v>
          </cell>
        </row>
        <row r="186">
          <cell r="F186" t="str">
            <v>1509 - AMPLIAÇÃO, REFORMA E REQUALIFICAÇÃO DE UNIDADE BÁSICA DE SAÚDE (UBS)</v>
          </cell>
          <cell r="G186" t="str">
            <v>84.10.10.301.3003.1.509.44905100.02</v>
          </cell>
          <cell r="H186" t="str">
            <v>EXECUTIVO</v>
          </cell>
          <cell r="I186" t="str">
            <v>FMS/SMS</v>
          </cell>
          <cell r="J186">
            <v>4000000</v>
          </cell>
          <cell r="K186">
            <v>0</v>
          </cell>
          <cell r="L186">
            <v>0</v>
          </cell>
          <cell r="M186" t="str">
            <v>NEX</v>
          </cell>
          <cell r="N186">
            <v>0.23</v>
          </cell>
          <cell r="O186">
            <v>920000</v>
          </cell>
          <cell r="P186">
            <v>0</v>
          </cell>
          <cell r="Q186">
            <v>0</v>
          </cell>
          <cell r="R186">
            <v>0</v>
          </cell>
          <cell r="S186">
            <v>0</v>
          </cell>
          <cell r="T186" t="str">
            <v>NEX</v>
          </cell>
          <cell r="U186">
            <v>0.12</v>
          </cell>
        </row>
        <row r="187">
          <cell r="F187" t="str">
            <v>1509 - AMPLIAÇÃO, REFORMA E REQUALIFICAÇÃO DE UNIDADE BÁSICA DE SAÚDE (UBS)</v>
          </cell>
          <cell r="G187" t="str">
            <v>84.10.10.301.3003.1.509.44905100.03</v>
          </cell>
          <cell r="H187" t="str">
            <v>EXECUTIVO</v>
          </cell>
          <cell r="I187" t="str">
            <v>FMS/SMS</v>
          </cell>
          <cell r="J187">
            <v>0</v>
          </cell>
          <cell r="K187">
            <v>93000</v>
          </cell>
          <cell r="L187">
            <v>0</v>
          </cell>
          <cell r="M187" t="str">
            <v>NEX</v>
          </cell>
          <cell r="N187">
            <v>0.23</v>
          </cell>
          <cell r="O187">
            <v>0</v>
          </cell>
          <cell r="P187">
            <v>21390</v>
          </cell>
          <cell r="Q187">
            <v>0</v>
          </cell>
          <cell r="R187" t="e">
            <v>#DIV/0!</v>
          </cell>
          <cell r="S187" t="e">
            <v>#DIV/0!</v>
          </cell>
          <cell r="T187" t="str">
            <v>NEX</v>
          </cell>
          <cell r="U187">
            <v>0.12</v>
          </cell>
        </row>
        <row r="188">
          <cell r="F188" t="str">
            <v>1514 - CONSTRUÇÃO DE UNIDADES DA REDE HORA CERTA</v>
          </cell>
          <cell r="G188" t="str">
            <v>84.10.10.301.3003.1.514.44905100.02</v>
          </cell>
          <cell r="H188" t="str">
            <v>EXECUTIVO</v>
          </cell>
          <cell r="I188" t="str">
            <v>FMS/SMS</v>
          </cell>
          <cell r="J188">
            <v>7500000</v>
          </cell>
          <cell r="K188">
            <v>0</v>
          </cell>
          <cell r="L188">
            <v>0</v>
          </cell>
          <cell r="M188" t="str">
            <v>NEX</v>
          </cell>
          <cell r="N188">
            <v>0.23</v>
          </cell>
          <cell r="O188">
            <v>1725000</v>
          </cell>
          <cell r="P188">
            <v>0</v>
          </cell>
          <cell r="Q188">
            <v>0</v>
          </cell>
          <cell r="R188">
            <v>0</v>
          </cell>
          <cell r="S188">
            <v>0</v>
          </cell>
          <cell r="T188" t="str">
            <v>NEX</v>
          </cell>
          <cell r="U188">
            <v>0.12</v>
          </cell>
        </row>
        <row r="189">
          <cell r="F189" t="str">
            <v>1515 - AMPLIAÇÃO, REFORMA E REQUALIFICAÇÃO DE UNIDADES DA REDE HORA CERTA</v>
          </cell>
          <cell r="G189" t="str">
            <v>84.10.10.301.3003.1.515.44505100.03</v>
          </cell>
          <cell r="H189" t="str">
            <v>EXECUTIVO</v>
          </cell>
          <cell r="I189" t="str">
            <v>FMS/SMS</v>
          </cell>
          <cell r="J189">
            <v>0</v>
          </cell>
          <cell r="K189">
            <v>0</v>
          </cell>
          <cell r="L189">
            <v>0</v>
          </cell>
          <cell r="M189" t="str">
            <v>NEX</v>
          </cell>
          <cell r="N189">
            <v>0.23</v>
          </cell>
          <cell r="O189">
            <v>0</v>
          </cell>
          <cell r="P189">
            <v>0</v>
          </cell>
          <cell r="Q189">
            <v>0</v>
          </cell>
          <cell r="R189" t="e">
            <v>#DIV/0!</v>
          </cell>
          <cell r="S189" t="e">
            <v>#DIV/0!</v>
          </cell>
          <cell r="T189" t="str">
            <v>NEX</v>
          </cell>
          <cell r="U189">
            <v>0.12</v>
          </cell>
        </row>
        <row r="190">
          <cell r="F190" t="str">
            <v>1515 - AMPLIAÇÃO, REFORMA E REQUALIFICAÇÃO DE UNIDADES DA REDE HORA CERTA</v>
          </cell>
          <cell r="G190" t="str">
            <v>84.10.10.301.3003.1.515.44905100.02</v>
          </cell>
          <cell r="H190" t="str">
            <v>EXECUTIVO</v>
          </cell>
          <cell r="I190" t="str">
            <v>FMS/SMS</v>
          </cell>
          <cell r="J190">
            <v>15000000</v>
          </cell>
          <cell r="K190">
            <v>0</v>
          </cell>
          <cell r="L190">
            <v>0</v>
          </cell>
          <cell r="M190" t="str">
            <v>NEX</v>
          </cell>
          <cell r="N190">
            <v>0.23</v>
          </cell>
          <cell r="O190">
            <v>3450000</v>
          </cell>
          <cell r="P190">
            <v>0</v>
          </cell>
          <cell r="Q190">
            <v>0</v>
          </cell>
          <cell r="R190">
            <v>0</v>
          </cell>
          <cell r="S190">
            <v>0</v>
          </cell>
          <cell r="T190" t="str">
            <v>NEX</v>
          </cell>
          <cell r="U190">
            <v>0.12</v>
          </cell>
        </row>
        <row r="191">
          <cell r="F191" t="str">
            <v>1690 - E6108 - REFORMA DO POSTO DA UBS/AMA DE SAÚDE DA VILA PALMEIRAS</v>
          </cell>
          <cell r="G191" t="str">
            <v>07.10.10.301.3003.1.690.44903900.10</v>
          </cell>
          <cell r="H191" t="str">
            <v>EMENDA</v>
          </cell>
          <cell r="I191" t="str">
            <v>FMD</v>
          </cell>
          <cell r="J191">
            <v>66937</v>
          </cell>
          <cell r="K191">
            <v>0</v>
          </cell>
          <cell r="L191">
            <v>0</v>
          </cell>
          <cell r="M191" t="str">
            <v>NEX</v>
          </cell>
          <cell r="N191">
            <v>0.23</v>
          </cell>
          <cell r="O191">
            <v>15395.51</v>
          </cell>
          <cell r="P191">
            <v>0</v>
          </cell>
          <cell r="Q191">
            <v>0</v>
          </cell>
          <cell r="R191">
            <v>0</v>
          </cell>
          <cell r="S191">
            <v>0</v>
          </cell>
          <cell r="T191" t="str">
            <v>NEX</v>
          </cell>
          <cell r="U191">
            <v>0.12</v>
          </cell>
        </row>
        <row r="192">
          <cell r="F192" t="str">
            <v>1691 - E6109 - REFORMA UBS JARDIM GUANABARA</v>
          </cell>
          <cell r="G192" t="str">
            <v>07.10.10.301.3003.1.691.44903900.10</v>
          </cell>
          <cell r="H192" t="str">
            <v>EMENDA</v>
          </cell>
          <cell r="I192" t="str">
            <v>FMD</v>
          </cell>
          <cell r="J192">
            <v>394190</v>
          </cell>
          <cell r="K192">
            <v>0</v>
          </cell>
          <cell r="L192">
            <v>0</v>
          </cell>
          <cell r="M192" t="str">
            <v>NEX</v>
          </cell>
          <cell r="N192">
            <v>0.23</v>
          </cell>
          <cell r="O192">
            <v>90663.7</v>
          </cell>
          <cell r="P192">
            <v>0</v>
          </cell>
          <cell r="Q192">
            <v>0</v>
          </cell>
          <cell r="R192">
            <v>0</v>
          </cell>
          <cell r="S192">
            <v>0</v>
          </cell>
          <cell r="T192" t="str">
            <v>NEX</v>
          </cell>
          <cell r="U192">
            <v>0.12</v>
          </cell>
        </row>
        <row r="193">
          <cell r="F193" t="str">
            <v>1692 - E6110 - REFORMA UBS/AMA VILA BARBOSA</v>
          </cell>
          <cell r="G193" t="str">
            <v>07.10.10.301.3003.1.692.44903900.10</v>
          </cell>
          <cell r="H193" t="str">
            <v>EMENDA</v>
          </cell>
          <cell r="I193" t="str">
            <v>FMD</v>
          </cell>
          <cell r="J193">
            <v>434778</v>
          </cell>
          <cell r="K193">
            <v>0</v>
          </cell>
          <cell r="L193">
            <v>0</v>
          </cell>
          <cell r="M193" t="str">
            <v>NEX</v>
          </cell>
          <cell r="N193">
            <v>0.23</v>
          </cell>
          <cell r="O193">
            <v>99998.94</v>
          </cell>
          <cell r="P193">
            <v>0</v>
          </cell>
          <cell r="Q193">
            <v>0</v>
          </cell>
          <cell r="R193">
            <v>0</v>
          </cell>
          <cell r="S193">
            <v>0</v>
          </cell>
          <cell r="T193" t="str">
            <v>NEX</v>
          </cell>
          <cell r="U193">
            <v>0.12</v>
          </cell>
        </row>
        <row r="194">
          <cell r="F194" t="str">
            <v>1694 - E7476 - UBS JARDIM SINHÁ - AQUISIÇÃO DE EQUIPAMENTOS DE ODONTOLOGIA E MOBÍLIAS</v>
          </cell>
          <cell r="G194" t="str">
            <v>84.10.10.301.3003.1.694.44905200.00</v>
          </cell>
          <cell r="H194" t="str">
            <v>EMENDA</v>
          </cell>
          <cell r="I194" t="str">
            <v>FMS/SMS</v>
          </cell>
          <cell r="J194">
            <v>100000</v>
          </cell>
          <cell r="K194">
            <v>0</v>
          </cell>
          <cell r="L194">
            <v>0</v>
          </cell>
          <cell r="M194" t="str">
            <v>NEX</v>
          </cell>
          <cell r="N194">
            <v>0.23</v>
          </cell>
          <cell r="O194">
            <v>23000</v>
          </cell>
          <cell r="P194">
            <v>0</v>
          </cell>
          <cell r="Q194">
            <v>0</v>
          </cell>
          <cell r="R194">
            <v>0</v>
          </cell>
          <cell r="S194">
            <v>0</v>
          </cell>
          <cell r="T194" t="str">
            <v>NEX</v>
          </cell>
          <cell r="U194">
            <v>0.12</v>
          </cell>
        </row>
        <row r="195">
          <cell r="F195" t="str">
            <v>1695 - E7477 - UBS SÃO MATEUS - AQUISIÇÃO DE EQUIPAMENTOS, MOBÍLIAS E INSUMOS</v>
          </cell>
          <cell r="G195" t="str">
            <v>84.10.10.301.3003.1.695.44905200.00</v>
          </cell>
          <cell r="H195" t="str">
            <v>EMENDA</v>
          </cell>
          <cell r="I195" t="str">
            <v>FMS/SMS</v>
          </cell>
          <cell r="J195">
            <v>100000</v>
          </cell>
          <cell r="K195">
            <v>0</v>
          </cell>
          <cell r="L195">
            <v>0</v>
          </cell>
          <cell r="M195" t="str">
            <v>NEX</v>
          </cell>
          <cell r="N195">
            <v>0.23</v>
          </cell>
          <cell r="O195">
            <v>23000</v>
          </cell>
          <cell r="P195">
            <v>0</v>
          </cell>
          <cell r="Q195">
            <v>0</v>
          </cell>
          <cell r="R195">
            <v>0</v>
          </cell>
          <cell r="S195">
            <v>0</v>
          </cell>
          <cell r="T195" t="str">
            <v>NEX</v>
          </cell>
          <cell r="U195">
            <v>0.12</v>
          </cell>
        </row>
        <row r="196">
          <cell r="F196" t="str">
            <v>1696 - E7478 - UBS REUNIDAS I - REFORMA, AQUISIÇÃO DE EQUIPAMENTOS, MOBÍLIAS E INSUMOS</v>
          </cell>
          <cell r="G196" t="str">
            <v>84.10.10.301.3003.1.696.44903900.00</v>
          </cell>
          <cell r="H196" t="str">
            <v>EMENDA</v>
          </cell>
          <cell r="I196" t="str">
            <v>FMS/SMS</v>
          </cell>
          <cell r="J196">
            <v>200000</v>
          </cell>
          <cell r="K196">
            <v>0</v>
          </cell>
          <cell r="L196">
            <v>0</v>
          </cell>
          <cell r="M196" t="str">
            <v>NEX</v>
          </cell>
          <cell r="N196">
            <v>0.23</v>
          </cell>
          <cell r="O196">
            <v>46000</v>
          </cell>
          <cell r="P196">
            <v>0</v>
          </cell>
          <cell r="Q196">
            <v>0</v>
          </cell>
          <cell r="R196">
            <v>0</v>
          </cell>
          <cell r="S196">
            <v>0</v>
          </cell>
          <cell r="T196" t="str">
            <v>NEX</v>
          </cell>
          <cell r="U196">
            <v>0.12</v>
          </cell>
        </row>
        <row r="197">
          <cell r="F197" t="str">
            <v>1697 - E7479 - UBS REUNIDAS II - REFORMA, AQUISIÇÃO DE EQUIPAMENTOS E INSUMOS</v>
          </cell>
          <cell r="G197" t="str">
            <v>84.10.10.301.3003.1.697.44903900.00</v>
          </cell>
          <cell r="H197" t="str">
            <v>EMENDA</v>
          </cell>
          <cell r="I197" t="str">
            <v>FMS/SMS</v>
          </cell>
          <cell r="J197">
            <v>130000</v>
          </cell>
          <cell r="K197">
            <v>0</v>
          </cell>
          <cell r="L197">
            <v>0</v>
          </cell>
          <cell r="M197" t="str">
            <v>NEX</v>
          </cell>
          <cell r="N197">
            <v>0.23</v>
          </cell>
          <cell r="O197">
            <v>29900</v>
          </cell>
          <cell r="P197">
            <v>0</v>
          </cell>
          <cell r="Q197">
            <v>0</v>
          </cell>
          <cell r="R197">
            <v>0</v>
          </cell>
          <cell r="S197">
            <v>0</v>
          </cell>
          <cell r="T197" t="str">
            <v>NEX</v>
          </cell>
          <cell r="U197">
            <v>0.12</v>
          </cell>
        </row>
        <row r="198">
          <cell r="F198" t="str">
            <v>1698 - E7480 - UBS VILA HELOÍSA - REFORMA, AQUISIÇÃO DE EQUIPAMENTOS, MOBÍLIAS E INSUMOS</v>
          </cell>
          <cell r="G198" t="str">
            <v>84.10.10.301.3003.1.698.44903900.00</v>
          </cell>
          <cell r="H198" t="str">
            <v>EMENDA</v>
          </cell>
          <cell r="I198" t="str">
            <v>FMS/SMS</v>
          </cell>
          <cell r="J198">
            <v>200000</v>
          </cell>
          <cell r="K198">
            <v>0</v>
          </cell>
          <cell r="L198">
            <v>0</v>
          </cell>
          <cell r="M198" t="str">
            <v>NEX</v>
          </cell>
          <cell r="N198">
            <v>0.23</v>
          </cell>
          <cell r="O198">
            <v>46000</v>
          </cell>
          <cell r="P198">
            <v>0</v>
          </cell>
          <cell r="Q198">
            <v>0</v>
          </cell>
          <cell r="R198">
            <v>0</v>
          </cell>
          <cell r="S198">
            <v>0</v>
          </cell>
          <cell r="T198" t="str">
            <v>NEX</v>
          </cell>
          <cell r="U198">
            <v>0.12</v>
          </cell>
        </row>
        <row r="199">
          <cell r="F199" t="str">
            <v>1699 - E7484 - UBS IAÇAPÉ - AQUISIÇÃO DE EQUIPAMENTOS, MOBÍLIAS E INSUMOS</v>
          </cell>
          <cell r="G199" t="str">
            <v>84.10.10.301.3003.1.699.44905200.00</v>
          </cell>
          <cell r="H199" t="str">
            <v>EMENDA</v>
          </cell>
          <cell r="I199" t="str">
            <v>FMS/SMS</v>
          </cell>
          <cell r="J199">
            <v>100000</v>
          </cell>
          <cell r="K199">
            <v>0</v>
          </cell>
          <cell r="L199">
            <v>0</v>
          </cell>
          <cell r="M199" t="str">
            <v>NEX</v>
          </cell>
          <cell r="N199">
            <v>0.23</v>
          </cell>
          <cell r="O199">
            <v>23000</v>
          </cell>
          <cell r="P199">
            <v>0</v>
          </cell>
          <cell r="Q199">
            <v>0</v>
          </cell>
          <cell r="R199">
            <v>0</v>
          </cell>
          <cell r="S199">
            <v>0</v>
          </cell>
          <cell r="T199" t="str">
            <v>NEX</v>
          </cell>
          <cell r="U199">
            <v>0.12</v>
          </cell>
        </row>
        <row r="200">
          <cell r="F200" t="str">
            <v>1700 - E7486 - UBS JUSTA I - REFORMA E AMPLIAÇÃO</v>
          </cell>
          <cell r="G200" t="str">
            <v>84.10.10.301.3003.1.700.44903900.00</v>
          </cell>
          <cell r="H200" t="str">
            <v>EMENDA</v>
          </cell>
          <cell r="I200" t="str">
            <v>FMS/SMS</v>
          </cell>
          <cell r="J200">
            <v>150000</v>
          </cell>
          <cell r="K200">
            <v>0</v>
          </cell>
          <cell r="L200">
            <v>0</v>
          </cell>
          <cell r="M200" t="str">
            <v>NEX</v>
          </cell>
          <cell r="N200">
            <v>0.23</v>
          </cell>
          <cell r="O200">
            <v>34500</v>
          </cell>
          <cell r="P200">
            <v>0</v>
          </cell>
          <cell r="Q200">
            <v>0</v>
          </cell>
          <cell r="R200">
            <v>0</v>
          </cell>
          <cell r="S200">
            <v>0</v>
          </cell>
          <cell r="T200" t="str">
            <v>NEX</v>
          </cell>
          <cell r="U200">
            <v>0.12</v>
          </cell>
        </row>
        <row r="201">
          <cell r="F201" t="str">
            <v>1701 - E7489 - UBS HÉLIO MOREIRA SALLES "EUCALIPTOS" - REFORMA E CONSTRUÇÃO DE UM NOVO ANEXO</v>
          </cell>
          <cell r="G201" t="str">
            <v>84.10.10.301.3003.1.701.44903900.00</v>
          </cell>
          <cell r="H201" t="str">
            <v>EMENDA</v>
          </cell>
          <cell r="I201" t="str">
            <v>FMS/SMS</v>
          </cell>
          <cell r="J201">
            <v>200000</v>
          </cell>
          <cell r="K201">
            <v>0</v>
          </cell>
          <cell r="L201">
            <v>0</v>
          </cell>
          <cell r="M201" t="str">
            <v>NEX</v>
          </cell>
          <cell r="N201">
            <v>0.23</v>
          </cell>
          <cell r="O201">
            <v>46000</v>
          </cell>
          <cell r="P201">
            <v>0</v>
          </cell>
          <cell r="Q201">
            <v>0</v>
          </cell>
          <cell r="R201">
            <v>0</v>
          </cell>
          <cell r="S201">
            <v>0</v>
          </cell>
          <cell r="T201" t="str">
            <v>NEX</v>
          </cell>
          <cell r="U201">
            <v>0.12</v>
          </cell>
        </row>
        <row r="202">
          <cell r="F202" t="str">
            <v>1705 - E7502 - REFORMA DA UBS VILA REUNIDAS I - CASA DE PARTO SAPOPEMBA, R. SÃO JOSÉ DAS ESPINHARAS, 400 - VILA IVG, SÃO PAULO - SP, 03249-030</v>
          </cell>
          <cell r="G202" t="str">
            <v>84.10.10.301.3003.1.705.44903900.00</v>
          </cell>
          <cell r="H202" t="str">
            <v>EMENDA</v>
          </cell>
          <cell r="I202" t="str">
            <v>FMS/SMS</v>
          </cell>
          <cell r="J202">
            <v>1000000</v>
          </cell>
          <cell r="K202">
            <v>0</v>
          </cell>
          <cell r="L202">
            <v>0</v>
          </cell>
          <cell r="M202" t="str">
            <v>NEX</v>
          </cell>
          <cell r="N202">
            <v>0.23</v>
          </cell>
          <cell r="O202">
            <v>230000</v>
          </cell>
          <cell r="P202">
            <v>0</v>
          </cell>
          <cell r="Q202">
            <v>0</v>
          </cell>
          <cell r="R202">
            <v>0</v>
          </cell>
          <cell r="S202">
            <v>0</v>
          </cell>
          <cell r="T202" t="str">
            <v>NEX</v>
          </cell>
          <cell r="U202">
            <v>0.12</v>
          </cell>
        </row>
        <row r="203">
          <cell r="F203" t="str">
            <v>1713 - E886 - PROJETO PARA IMPLANTAÇÃO DA UBS MORRO DOCE EM NOVO ENDEREÇO: RUA DOM AGNELO ROSSI</v>
          </cell>
          <cell r="G203" t="str">
            <v>84.10.10.301.3003.1.713.44903900.00</v>
          </cell>
          <cell r="H203" t="str">
            <v>EMENDA</v>
          </cell>
          <cell r="I203" t="str">
            <v>FMS/SMS</v>
          </cell>
          <cell r="J203">
            <v>30000</v>
          </cell>
          <cell r="K203">
            <v>0</v>
          </cell>
          <cell r="L203">
            <v>0</v>
          </cell>
          <cell r="M203" t="str">
            <v>NEX</v>
          </cell>
          <cell r="N203">
            <v>0.23</v>
          </cell>
          <cell r="O203">
            <v>6900</v>
          </cell>
          <cell r="P203">
            <v>0</v>
          </cell>
          <cell r="Q203">
            <v>0</v>
          </cell>
          <cell r="R203">
            <v>0</v>
          </cell>
          <cell r="S203">
            <v>0</v>
          </cell>
          <cell r="T203" t="str">
            <v>NEX</v>
          </cell>
          <cell r="U203">
            <v>0.12</v>
          </cell>
        </row>
        <row r="204">
          <cell r="F204" t="str">
            <v>1714 - E6907 - AMBULATÓRIO ESPECIALIDADES "DR. MILTON ALDRED" - RUA SÃO CAETANO, 381 - GRAJAÚ, ÂMBITO DA SUBPREFEITURA DE CAPELA DO SOCORRO</v>
          </cell>
          <cell r="G204" t="str">
            <v>84.10.10.301.3003.1.714.44903900.00</v>
          </cell>
          <cell r="H204" t="str">
            <v>EMENDA</v>
          </cell>
          <cell r="I204" t="str">
            <v>FMS/SMS</v>
          </cell>
          <cell r="J204">
            <v>30000</v>
          </cell>
          <cell r="K204">
            <v>0</v>
          </cell>
          <cell r="L204">
            <v>0</v>
          </cell>
          <cell r="M204" t="str">
            <v>NEX</v>
          </cell>
          <cell r="N204">
            <v>0.23</v>
          </cell>
          <cell r="O204">
            <v>6900</v>
          </cell>
          <cell r="P204">
            <v>0</v>
          </cell>
          <cell r="Q204">
            <v>0</v>
          </cell>
          <cell r="R204">
            <v>0</v>
          </cell>
          <cell r="S204">
            <v>0</v>
          </cell>
          <cell r="T204" t="str">
            <v>NEX</v>
          </cell>
          <cell r="U204">
            <v>0.12</v>
          </cell>
        </row>
        <row r="205">
          <cell r="F205" t="str">
            <v>1715 - E6908 - AMBULATÓRIO ESPECIALIDADES - NIR JARDIM CLIPER - RUA DOUTOR CARLOS PEZZOLO - PARQUE ESMERALDA - REFORMA</v>
          </cell>
          <cell r="G205" t="str">
            <v>84.10.10.301.3003.1.715.44903900.00</v>
          </cell>
          <cell r="H205" t="str">
            <v>EMENDA</v>
          </cell>
          <cell r="I205" t="str">
            <v>FMS/SMS</v>
          </cell>
          <cell r="J205">
            <v>30000</v>
          </cell>
          <cell r="K205">
            <v>0</v>
          </cell>
          <cell r="L205">
            <v>0</v>
          </cell>
          <cell r="M205" t="str">
            <v>NEX</v>
          </cell>
          <cell r="N205">
            <v>0.23</v>
          </cell>
          <cell r="O205">
            <v>6900</v>
          </cell>
          <cell r="P205">
            <v>0</v>
          </cell>
          <cell r="Q205">
            <v>0</v>
          </cell>
          <cell r="R205">
            <v>0</v>
          </cell>
          <cell r="S205">
            <v>0</v>
          </cell>
          <cell r="T205" t="str">
            <v>NEX</v>
          </cell>
          <cell r="U205">
            <v>0.12</v>
          </cell>
        </row>
        <row r="206">
          <cell r="F206" t="str">
            <v>1716 - E6957 - SUPERVISÃO TÉCNICA DE SAÚDE - MANUTENÇÃO DO TELHADO, PINTURA GERAL, ADEQUAÇÕES E INSTALAÇÕES DE AR CONDICIONADO - RUA CASSIANO DOS SANTOS, 499</v>
          </cell>
          <cell r="G206" t="str">
            <v>84.10.10.301.3003.1.716.44903900.00</v>
          </cell>
          <cell r="H206" t="str">
            <v>EMENDA</v>
          </cell>
          <cell r="I206" t="str">
            <v>FMS/SMS</v>
          </cell>
          <cell r="J206">
            <v>30000</v>
          </cell>
          <cell r="K206">
            <v>0</v>
          </cell>
          <cell r="L206">
            <v>0</v>
          </cell>
          <cell r="M206" t="str">
            <v>NEX</v>
          </cell>
          <cell r="N206">
            <v>0.23</v>
          </cell>
          <cell r="O206">
            <v>6900</v>
          </cell>
          <cell r="P206">
            <v>0</v>
          </cell>
          <cell r="Q206">
            <v>0</v>
          </cell>
          <cell r="R206">
            <v>0</v>
          </cell>
          <cell r="S206">
            <v>0</v>
          </cell>
          <cell r="T206" t="str">
            <v>NEX</v>
          </cell>
          <cell r="U206">
            <v>0.12</v>
          </cell>
        </row>
        <row r="207">
          <cell r="F207" t="str">
            <v>1717 - E6959 - UBS JARDIM MIRNA - PINTURA GERAL, MANUTENÇÃO DO TELHADO, CALÇAMENTO EXTERNO E INTERNO - RUA DR. JUVENAL HUDSON FERREIRA, 13</v>
          </cell>
          <cell r="G207" t="str">
            <v>84.10.10.301.3003.1.717.44903900.00</v>
          </cell>
          <cell r="H207" t="str">
            <v>EMENDA</v>
          </cell>
          <cell r="I207" t="str">
            <v>FMS/SMS</v>
          </cell>
          <cell r="J207">
            <v>30000</v>
          </cell>
          <cell r="K207">
            <v>0</v>
          </cell>
          <cell r="L207">
            <v>0</v>
          </cell>
          <cell r="M207" t="str">
            <v>NEX</v>
          </cell>
          <cell r="N207">
            <v>0.23</v>
          </cell>
          <cell r="O207">
            <v>6900</v>
          </cell>
          <cell r="P207">
            <v>0</v>
          </cell>
          <cell r="Q207">
            <v>0</v>
          </cell>
          <cell r="R207">
            <v>0</v>
          </cell>
          <cell r="S207">
            <v>0</v>
          </cell>
          <cell r="T207" t="str">
            <v>NEX</v>
          </cell>
          <cell r="U207">
            <v>0.12</v>
          </cell>
        </row>
        <row r="208">
          <cell r="F208" t="str">
            <v>1718 - E6960 - UBS TRÊS CORAÇÕES - PINTURA GERAL, INSTALAÇÃO DE AR CONDICIONADO - RUA GENERAL JOSÉ DE OLIVEIRA RAMOS, 275</v>
          </cell>
          <cell r="G208" t="str">
            <v>84.10.10.301.3003.1.718.44903900.00</v>
          </cell>
          <cell r="H208" t="str">
            <v>EMENDA</v>
          </cell>
          <cell r="I208" t="str">
            <v>FMS/SMS</v>
          </cell>
          <cell r="J208">
            <v>30000</v>
          </cell>
          <cell r="K208">
            <v>0</v>
          </cell>
          <cell r="L208">
            <v>0</v>
          </cell>
          <cell r="M208" t="str">
            <v>NEX</v>
          </cell>
          <cell r="N208">
            <v>0.23</v>
          </cell>
          <cell r="O208">
            <v>6900</v>
          </cell>
          <cell r="P208">
            <v>0</v>
          </cell>
          <cell r="Q208">
            <v>0</v>
          </cell>
          <cell r="R208">
            <v>0</v>
          </cell>
          <cell r="S208">
            <v>0</v>
          </cell>
          <cell r="T208" t="str">
            <v>NEX</v>
          </cell>
          <cell r="U208">
            <v>0.12</v>
          </cell>
        </row>
        <row r="209">
          <cell r="F209" t="str">
            <v>1719 - E2212 - CONSTRUÇÃO DE CERPA - CENTRO ESPECIALIZADOS EM REABILITAÇÃO AOS PORTADORES DE ALZHEIRMER</v>
          </cell>
          <cell r="G209" t="str">
            <v>07.10.10.301.3003.1.719.44905100.10</v>
          </cell>
          <cell r="H209" t="str">
            <v>EMENDA</v>
          </cell>
          <cell r="I209" t="str">
            <v>FMD</v>
          </cell>
          <cell r="J209">
            <v>2000000</v>
          </cell>
          <cell r="K209">
            <v>0</v>
          </cell>
          <cell r="L209">
            <v>0</v>
          </cell>
          <cell r="M209" t="str">
            <v>NINC</v>
          </cell>
          <cell r="N209">
            <v>0</v>
          </cell>
          <cell r="O209">
            <v>0</v>
          </cell>
          <cell r="P209">
            <v>0</v>
          </cell>
          <cell r="Q209">
            <v>0</v>
          </cell>
          <cell r="R209" t="e">
            <v>#DIV/0!</v>
          </cell>
          <cell r="S209" t="e">
            <v>#DIV/0!</v>
          </cell>
          <cell r="T209" t="str">
            <v>NINC</v>
          </cell>
          <cell r="U209">
            <v>0</v>
          </cell>
        </row>
        <row r="210">
          <cell r="F210" t="str">
            <v>1720 - E2213 - IMPLANTAÇÃO DE SERVIÇOS ESPECIALIZADOS EM REABILITAÇÃO AOS PORTADORES DE ALZHEIMER</v>
          </cell>
          <cell r="G210" t="str">
            <v>07.10.10.301.3003.1.720.44905100.10</v>
          </cell>
          <cell r="H210" t="str">
            <v>EMENDA</v>
          </cell>
          <cell r="I210" t="str">
            <v>FMD</v>
          </cell>
          <cell r="J210">
            <v>500000</v>
          </cell>
          <cell r="K210">
            <v>0</v>
          </cell>
          <cell r="L210">
            <v>0</v>
          </cell>
          <cell r="M210" t="str">
            <v>NINC</v>
          </cell>
          <cell r="N210">
            <v>0</v>
          </cell>
          <cell r="O210">
            <v>0</v>
          </cell>
          <cell r="P210">
            <v>0</v>
          </cell>
          <cell r="Q210">
            <v>0</v>
          </cell>
          <cell r="R210" t="e">
            <v>#DIV/0!</v>
          </cell>
          <cell r="S210" t="e">
            <v>#DIV/0!</v>
          </cell>
          <cell r="T210" t="str">
            <v>NINC</v>
          </cell>
          <cell r="U210">
            <v>0</v>
          </cell>
        </row>
        <row r="211">
          <cell r="F211" t="str">
            <v>2224 - E1328 - PRÓ PROGRAMA MÃE PAULISTANA, PARA PREVENIR A MORTALIDADE MATERNO E NEO NATAL NA REDE PÚBLICA MUNICIPAL</v>
          </cell>
          <cell r="G211" t="str">
            <v>84.10.10.301.3003.2.224.33903900.00</v>
          </cell>
          <cell r="H211" t="str">
            <v>EMENDA</v>
          </cell>
          <cell r="I211" t="str">
            <v>FMS/SMS</v>
          </cell>
          <cell r="J211">
            <v>500000</v>
          </cell>
          <cell r="K211">
            <v>0</v>
          </cell>
          <cell r="L211">
            <v>0</v>
          </cell>
          <cell r="M211" t="str">
            <v>EX</v>
          </cell>
          <cell r="N211">
            <v>1</v>
          </cell>
          <cell r="O211">
            <v>500000</v>
          </cell>
          <cell r="P211">
            <v>0</v>
          </cell>
          <cell r="Q211">
            <v>0</v>
          </cell>
          <cell r="R211">
            <v>0</v>
          </cell>
          <cell r="S211">
            <v>0</v>
          </cell>
          <cell r="T211" t="str">
            <v>EX</v>
          </cell>
          <cell r="U211">
            <v>1</v>
          </cell>
        </row>
        <row r="212">
          <cell r="F212" t="str">
            <v>2229 - E2158 - RECURSOS PARA SECRETARIA MUNICIPAL DE SAÚDE</v>
          </cell>
          <cell r="G212" t="str">
            <v>84.10.10.301.3003.2.229.33903900.00</v>
          </cell>
          <cell r="H212" t="str">
            <v>EMENDA</v>
          </cell>
          <cell r="I212" t="str">
            <v>FMS/SMS</v>
          </cell>
          <cell r="J212">
            <v>500000</v>
          </cell>
          <cell r="K212">
            <v>0</v>
          </cell>
          <cell r="L212">
            <v>0</v>
          </cell>
          <cell r="M212" t="str">
            <v>NEX</v>
          </cell>
          <cell r="N212">
            <v>0.23</v>
          </cell>
          <cell r="O212">
            <v>115000</v>
          </cell>
          <cell r="P212">
            <v>0</v>
          </cell>
          <cell r="Q212">
            <v>0</v>
          </cell>
          <cell r="R212">
            <v>0</v>
          </cell>
          <cell r="S212">
            <v>0</v>
          </cell>
          <cell r="T212" t="str">
            <v>NEX</v>
          </cell>
          <cell r="U212">
            <v>0.09</v>
          </cell>
        </row>
        <row r="213">
          <cell r="F213" t="str">
            <v>2393 - MANUTENÇÃO E OPERAÇÃO DO SERVIÇO INTEGRADO DE ACOLHIDA TERAPÊUTICA - SIAT - PROGRAMA DE METAS 15.C</v>
          </cell>
          <cell r="G213" t="str">
            <v>84.10.10.301.3003.2.393.33903900.00</v>
          </cell>
          <cell r="H213" t="str">
            <v>EXECUTIVO</v>
          </cell>
          <cell r="I213" t="str">
            <v>FMS/SMS</v>
          </cell>
          <cell r="J213">
            <v>1000</v>
          </cell>
          <cell r="K213">
            <v>0</v>
          </cell>
          <cell r="L213">
            <v>0</v>
          </cell>
          <cell r="M213" t="str">
            <v>NINC</v>
          </cell>
          <cell r="N213">
            <v>0</v>
          </cell>
          <cell r="O213">
            <v>0</v>
          </cell>
          <cell r="P213">
            <v>0</v>
          </cell>
          <cell r="Q213">
            <v>0</v>
          </cell>
          <cell r="R213" t="e">
            <v>#DIV/0!</v>
          </cell>
          <cell r="S213" t="e">
            <v>#DIV/0!</v>
          </cell>
          <cell r="T213" t="str">
            <v>NINC</v>
          </cell>
          <cell r="U213">
            <v>0</v>
          </cell>
        </row>
        <row r="214">
          <cell r="F214" t="str">
            <v>2395 - MANUTENÇÃO E OPERAÇÃO PROGRAMA DE ACOMPANHAMENTO DO IDOSO (PAI) - PROGRAMA DE METAS 16.I</v>
          </cell>
          <cell r="G214" t="str">
            <v>84.10.10.301.3003.2.395.33903900.00</v>
          </cell>
          <cell r="H214" t="str">
            <v>EXECUTIVO</v>
          </cell>
          <cell r="I214" t="str">
            <v>FMS/SMS</v>
          </cell>
          <cell r="J214">
            <v>13210538</v>
          </cell>
          <cell r="K214">
            <v>0</v>
          </cell>
          <cell r="L214">
            <v>0</v>
          </cell>
          <cell r="M214" t="str">
            <v>NINC</v>
          </cell>
          <cell r="N214">
            <v>0</v>
          </cell>
          <cell r="O214">
            <v>0</v>
          </cell>
          <cell r="P214">
            <v>0</v>
          </cell>
          <cell r="Q214">
            <v>0</v>
          </cell>
          <cell r="R214" t="e">
            <v>#DIV/0!</v>
          </cell>
          <cell r="S214" t="e">
            <v>#DIV/0!</v>
          </cell>
          <cell r="T214" t="str">
            <v>NINC</v>
          </cell>
          <cell r="U214">
            <v>0</v>
          </cell>
        </row>
        <row r="215">
          <cell r="F215" t="str">
            <v>2396 - MANUTENÇÃO E OPERAÇÃO EM INSTITUIÇÕES DE LONGA PERMANÊNCIA DO IDOSO (ILPI) - PROGRAMA DE METAS 16.J</v>
          </cell>
          <cell r="G215" t="str">
            <v>84.10.10.301.3003.2.396.33903900.00</v>
          </cell>
          <cell r="H215" t="str">
            <v>EXECUTIVO</v>
          </cell>
          <cell r="I215" t="str">
            <v>FMS/SMS</v>
          </cell>
          <cell r="J215">
            <v>2602908</v>
          </cell>
          <cell r="K215">
            <v>0</v>
          </cell>
          <cell r="L215">
            <v>0</v>
          </cell>
          <cell r="M215" t="str">
            <v>NINC</v>
          </cell>
          <cell r="N215">
            <v>0</v>
          </cell>
          <cell r="O215">
            <v>0</v>
          </cell>
          <cell r="P215">
            <v>0</v>
          </cell>
          <cell r="Q215">
            <v>0</v>
          </cell>
          <cell r="R215" t="e">
            <v>#DIV/0!</v>
          </cell>
          <cell r="S215" t="e">
            <v>#DIV/0!</v>
          </cell>
          <cell r="T215" t="str">
            <v>NINC</v>
          </cell>
          <cell r="U215">
            <v>0</v>
          </cell>
        </row>
        <row r="216">
          <cell r="F216" t="str">
            <v>2414 - AMPLIAÇÃO DOS SERVIÇOS, EXAMES E DIAGNÓSTICOS - PROGRAMA DE METAS 26.E</v>
          </cell>
          <cell r="G216" t="str">
            <v>84.10.10.301.3003.2.414.33503900.00</v>
          </cell>
          <cell r="H216" t="str">
            <v>EXECUTIVO</v>
          </cell>
          <cell r="I216" t="str">
            <v>FMS/SMS</v>
          </cell>
          <cell r="J216">
            <v>40000000</v>
          </cell>
          <cell r="K216">
            <v>0</v>
          </cell>
          <cell r="L216">
            <v>0</v>
          </cell>
          <cell r="M216" t="str">
            <v>NEX</v>
          </cell>
          <cell r="N216">
            <v>0.23</v>
          </cell>
          <cell r="O216">
            <v>9200000</v>
          </cell>
          <cell r="P216">
            <v>0</v>
          </cell>
          <cell r="Q216">
            <v>0</v>
          </cell>
          <cell r="R216">
            <v>0</v>
          </cell>
          <cell r="S216">
            <v>0</v>
          </cell>
          <cell r="T216" t="str">
            <v>NEX</v>
          </cell>
          <cell r="U216">
            <v>0.12</v>
          </cell>
        </row>
        <row r="217">
          <cell r="F217" t="str">
            <v>2414 - AMPLIAÇÃO DOS SERVIÇOS, EXAMES E DIAGNÓSTICOS - PROGRAMA DE METAS 26.E</v>
          </cell>
          <cell r="G217" t="str">
            <v>84.10.10.301.3003.2.414.33503900.02</v>
          </cell>
          <cell r="H217" t="str">
            <v>EXECUTIVO</v>
          </cell>
          <cell r="I217" t="str">
            <v>FMS/SMS</v>
          </cell>
          <cell r="J217">
            <v>30000000</v>
          </cell>
          <cell r="K217">
            <v>0</v>
          </cell>
          <cell r="L217">
            <v>0</v>
          </cell>
          <cell r="M217" t="str">
            <v>NEX</v>
          </cell>
          <cell r="N217">
            <v>0.23</v>
          </cell>
          <cell r="O217">
            <v>6900000</v>
          </cell>
          <cell r="P217">
            <v>0</v>
          </cell>
          <cell r="Q217">
            <v>0</v>
          </cell>
          <cell r="R217">
            <v>0</v>
          </cell>
          <cell r="S217">
            <v>0</v>
          </cell>
          <cell r="T217" t="str">
            <v>NEX</v>
          </cell>
          <cell r="U217">
            <v>0.12</v>
          </cell>
        </row>
        <row r="218">
          <cell r="F218" t="str">
            <v>2414 - AMPLIAÇÃO DOS SERVIÇOS, EXAMES E DIAGNÓSTICOS - PROGRAMA DE METAS 26.E</v>
          </cell>
          <cell r="G218" t="str">
            <v>84.10.10.301.3003.2.414.33903900.00</v>
          </cell>
          <cell r="H218" t="str">
            <v>EXECUTIVO</v>
          </cell>
          <cell r="I218" t="str">
            <v>FMS/SMS</v>
          </cell>
          <cell r="J218">
            <v>0</v>
          </cell>
          <cell r="K218">
            <v>40000000</v>
          </cell>
          <cell r="L218">
            <v>31546393.310000002</v>
          </cell>
          <cell r="M218" t="str">
            <v>NEX</v>
          </cell>
          <cell r="N218">
            <v>0.23</v>
          </cell>
          <cell r="O218">
            <v>0</v>
          </cell>
          <cell r="P218">
            <v>9200000</v>
          </cell>
          <cell r="Q218">
            <v>7255670.4613000005</v>
          </cell>
          <cell r="R218" t="e">
            <v>#DIV/0!</v>
          </cell>
          <cell r="S218" t="e">
            <v>#DIV/0!</v>
          </cell>
          <cell r="T218" t="str">
            <v>NEX</v>
          </cell>
          <cell r="U218">
            <v>0.12</v>
          </cell>
        </row>
        <row r="219">
          <cell r="F219" t="str">
            <v>2415 - MANUTENÇÃO E OPERAÇÃO DA ASSITÊNCIA À GESTAÇÃO - PROGRAMA DE METAS 14.M</v>
          </cell>
          <cell r="G219" t="str">
            <v>84.10.10.301.3003.2.415.33903900.00</v>
          </cell>
          <cell r="H219" t="str">
            <v>EXECUTIVO</v>
          </cell>
          <cell r="I219" t="str">
            <v>FMS/SMS</v>
          </cell>
          <cell r="J219">
            <v>3500000</v>
          </cell>
          <cell r="K219">
            <v>0</v>
          </cell>
          <cell r="L219">
            <v>0</v>
          </cell>
          <cell r="M219" t="str">
            <v>EX</v>
          </cell>
          <cell r="N219">
            <v>1</v>
          </cell>
          <cell r="O219">
            <v>3500000</v>
          </cell>
          <cell r="P219">
            <v>0</v>
          </cell>
          <cell r="Q219">
            <v>0</v>
          </cell>
          <cell r="R219">
            <v>0</v>
          </cell>
          <cell r="S219">
            <v>0</v>
          </cell>
          <cell r="T219" t="str">
            <v>EX</v>
          </cell>
          <cell r="U219">
            <v>1</v>
          </cell>
        </row>
        <row r="220">
          <cell r="F220" t="str">
            <v>2509 - MANUTENÇÃO E OPERAÇÃO DE UNIDADE BÁSICA DE SAÚDE (UBS)</v>
          </cell>
          <cell r="G220" t="str">
            <v>84.10.10.301.3003.2.509.33503900.00</v>
          </cell>
          <cell r="H220" t="str">
            <v>EXECUTIVO</v>
          </cell>
          <cell r="I220" t="str">
            <v>FMS/SMS</v>
          </cell>
          <cell r="J220">
            <v>6914297</v>
          </cell>
          <cell r="K220">
            <v>3975116.14</v>
          </cell>
          <cell r="L220">
            <v>3927776.1200000006</v>
          </cell>
          <cell r="M220" t="str">
            <v>NEX</v>
          </cell>
          <cell r="N220">
            <v>0.23</v>
          </cell>
          <cell r="O220">
            <v>1590288.31</v>
          </cell>
          <cell r="P220">
            <v>914276.71220000007</v>
          </cell>
          <cell r="Q220">
            <v>903388.50760000013</v>
          </cell>
          <cell r="R220">
            <v>0.56806586699992789</v>
          </cell>
          <cell r="S220">
            <v>0.57491255293199006</v>
          </cell>
          <cell r="T220" t="str">
            <v>NEX</v>
          </cell>
          <cell r="U220">
            <v>0.12</v>
          </cell>
        </row>
        <row r="221">
          <cell r="F221" t="str">
            <v>2509 - MANUTENÇÃO E OPERAÇÃO DE UNIDADE BÁSICA DE SAÚDE (UBS)</v>
          </cell>
          <cell r="G221" t="str">
            <v>84.10.10.301.3003.2.509.33901400.02</v>
          </cell>
          <cell r="H221" t="str">
            <v>EXECUTIVO</v>
          </cell>
          <cell r="I221" t="str">
            <v>FMS/SMS</v>
          </cell>
          <cell r="J221">
            <v>500000</v>
          </cell>
          <cell r="K221">
            <v>0</v>
          </cell>
          <cell r="L221">
            <v>0</v>
          </cell>
          <cell r="M221" t="str">
            <v>NEX</v>
          </cell>
          <cell r="N221">
            <v>0.23</v>
          </cell>
          <cell r="O221">
            <v>115000</v>
          </cell>
          <cell r="P221">
            <v>0</v>
          </cell>
          <cell r="Q221">
            <v>0</v>
          </cell>
          <cell r="R221">
            <v>0</v>
          </cell>
          <cell r="S221">
            <v>0</v>
          </cell>
          <cell r="T221" t="str">
            <v>NEX</v>
          </cell>
          <cell r="U221">
            <v>0.12</v>
          </cell>
        </row>
        <row r="222">
          <cell r="F222" t="str">
            <v>2509 - MANUTENÇÃO E OPERAÇÃO DE UNIDADE BÁSICA DE SAÚDE (UBS)</v>
          </cell>
          <cell r="G222" t="str">
            <v>84.10.10.301.3003.2.509.33903000.00</v>
          </cell>
          <cell r="H222" t="str">
            <v>EXECUTIVO</v>
          </cell>
          <cell r="I222" t="str">
            <v>FMS/SMS</v>
          </cell>
          <cell r="J222">
            <v>2500000</v>
          </cell>
          <cell r="K222">
            <v>775140.19</v>
          </cell>
          <cell r="L222">
            <v>302720.64000000001</v>
          </cell>
          <cell r="M222" t="str">
            <v>NEX</v>
          </cell>
          <cell r="N222">
            <v>0.23</v>
          </cell>
          <cell r="O222">
            <v>575000</v>
          </cell>
          <cell r="P222">
            <v>178282.24369999999</v>
          </cell>
          <cell r="Q222">
            <v>69625.747200000013</v>
          </cell>
          <cell r="R222">
            <v>0.12108825600000002</v>
          </cell>
          <cell r="S222">
            <v>0.31005607599999996</v>
          </cell>
          <cell r="T222" t="str">
            <v>NEX</v>
          </cell>
          <cell r="U222">
            <v>0.12</v>
          </cell>
        </row>
        <row r="223">
          <cell r="F223" t="str">
            <v>2509 - MANUTENÇÃO E OPERAÇÃO DE UNIDADE BÁSICA DE SAÚDE (UBS)</v>
          </cell>
          <cell r="G223" t="str">
            <v>84.10.10.301.3003.2.509.33903000.02</v>
          </cell>
          <cell r="H223" t="str">
            <v>EXECUTIVO</v>
          </cell>
          <cell r="I223" t="str">
            <v>FMS/SMS</v>
          </cell>
          <cell r="J223">
            <v>5000000</v>
          </cell>
          <cell r="K223">
            <v>7309596.9600000009</v>
          </cell>
          <cell r="L223">
            <v>3603946.96</v>
          </cell>
          <cell r="M223" t="str">
            <v>NEX</v>
          </cell>
          <cell r="N223">
            <v>0.23</v>
          </cell>
          <cell r="O223">
            <v>1150000</v>
          </cell>
          <cell r="P223">
            <v>1681207.3008000003</v>
          </cell>
          <cell r="Q223">
            <v>828907.80080000008</v>
          </cell>
          <cell r="R223">
            <v>0.72078939200000003</v>
          </cell>
          <cell r="S223">
            <v>1.4619193920000002</v>
          </cell>
          <cell r="T223" t="str">
            <v>NEX</v>
          </cell>
          <cell r="U223">
            <v>0.12</v>
          </cell>
        </row>
        <row r="224">
          <cell r="F224" t="str">
            <v>2509 - MANUTENÇÃO E OPERAÇÃO DE UNIDADE BÁSICA DE SAÚDE (UBS)</v>
          </cell>
          <cell r="G224" t="str">
            <v>84.10.10.301.3003.2.509.33903000.03</v>
          </cell>
          <cell r="H224" t="str">
            <v>EXECUTIVO</v>
          </cell>
          <cell r="I224" t="str">
            <v>FMS/SMS</v>
          </cell>
          <cell r="J224">
            <v>0</v>
          </cell>
          <cell r="K224">
            <v>0</v>
          </cell>
          <cell r="L224">
            <v>0</v>
          </cell>
          <cell r="M224" t="str">
            <v>NEX</v>
          </cell>
          <cell r="N224">
            <v>0.23</v>
          </cell>
          <cell r="O224">
            <v>0</v>
          </cell>
          <cell r="P224">
            <v>0</v>
          </cell>
          <cell r="Q224">
            <v>0</v>
          </cell>
          <cell r="R224" t="e">
            <v>#DIV/0!</v>
          </cell>
          <cell r="S224" t="e">
            <v>#DIV/0!</v>
          </cell>
          <cell r="T224" t="str">
            <v>NEX</v>
          </cell>
          <cell r="U224">
            <v>0.12</v>
          </cell>
        </row>
        <row r="225">
          <cell r="F225" t="str">
            <v>2509 - MANUTENÇÃO E OPERAÇÃO DE UNIDADE BÁSICA DE SAÚDE (UBS)</v>
          </cell>
          <cell r="G225" t="str">
            <v>84.10.10.301.3003.2.509.33903000.05</v>
          </cell>
          <cell r="H225" t="str">
            <v>EXECUTIVO</v>
          </cell>
          <cell r="I225" t="str">
            <v>FMS/SMS</v>
          </cell>
          <cell r="J225">
            <v>75958</v>
          </cell>
          <cell r="K225">
            <v>0</v>
          </cell>
          <cell r="L225">
            <v>0</v>
          </cell>
          <cell r="M225" t="str">
            <v>NEX</v>
          </cell>
          <cell r="N225">
            <v>0.23</v>
          </cell>
          <cell r="O225">
            <v>17470.34</v>
          </cell>
          <cell r="P225">
            <v>0</v>
          </cell>
          <cell r="Q225">
            <v>0</v>
          </cell>
          <cell r="R225">
            <v>0</v>
          </cell>
          <cell r="S225">
            <v>0</v>
          </cell>
          <cell r="T225" t="str">
            <v>NEX</v>
          </cell>
          <cell r="U225">
            <v>0.12</v>
          </cell>
        </row>
        <row r="226">
          <cell r="F226" t="str">
            <v>2509 - MANUTENÇÃO E OPERAÇÃO DE UNIDADE BÁSICA DE SAÚDE (UBS)</v>
          </cell>
          <cell r="G226" t="str">
            <v>84.10.10.301.3003.2.509.33903200.02</v>
          </cell>
          <cell r="H226" t="str">
            <v>EXECUTIVO</v>
          </cell>
          <cell r="I226" t="str">
            <v>FMS/SMS</v>
          </cell>
          <cell r="J226">
            <v>36000000</v>
          </cell>
          <cell r="K226">
            <v>5950000</v>
          </cell>
          <cell r="L226">
            <v>3554843.17</v>
          </cell>
          <cell r="M226" t="str">
            <v>NEX</v>
          </cell>
          <cell r="N226">
            <v>0.23</v>
          </cell>
          <cell r="O226">
            <v>8280000</v>
          </cell>
          <cell r="P226">
            <v>1368500</v>
          </cell>
          <cell r="Q226">
            <v>817613.92910000007</v>
          </cell>
          <cell r="R226">
            <v>9.8745643611111114E-2</v>
          </cell>
          <cell r="S226">
            <v>0.16527777777777777</v>
          </cell>
          <cell r="T226" t="str">
            <v>NEX</v>
          </cell>
          <cell r="U226">
            <v>0.12</v>
          </cell>
        </row>
        <row r="227">
          <cell r="F227" t="str">
            <v>2509 - MANUTENÇÃO E OPERAÇÃO DE UNIDADE BÁSICA DE SAÚDE (UBS)</v>
          </cell>
          <cell r="G227" t="str">
            <v>84.10.10.301.3003.2.509.33903200.03</v>
          </cell>
          <cell r="H227" t="str">
            <v>EXECUTIVO</v>
          </cell>
          <cell r="I227" t="str">
            <v>FMS/SMS</v>
          </cell>
          <cell r="J227">
            <v>50000</v>
          </cell>
          <cell r="K227">
            <v>0</v>
          </cell>
          <cell r="L227">
            <v>0</v>
          </cell>
          <cell r="M227" t="str">
            <v>NEX</v>
          </cell>
          <cell r="N227">
            <v>0.23</v>
          </cell>
          <cell r="O227">
            <v>11500</v>
          </cell>
          <cell r="P227">
            <v>0</v>
          </cell>
          <cell r="Q227">
            <v>0</v>
          </cell>
          <cell r="R227">
            <v>0</v>
          </cell>
          <cell r="S227">
            <v>0</v>
          </cell>
          <cell r="T227" t="str">
            <v>NEX</v>
          </cell>
          <cell r="U227">
            <v>0.12</v>
          </cell>
        </row>
        <row r="228">
          <cell r="F228" t="str">
            <v>2509 - MANUTENÇÃO E OPERAÇÃO DE UNIDADE BÁSICA DE SAÚDE (UBS)</v>
          </cell>
          <cell r="G228" t="str">
            <v>84.10.10.301.3003.2.509.33903300.02</v>
          </cell>
          <cell r="H228" t="str">
            <v>EXECUTIVO</v>
          </cell>
          <cell r="I228" t="str">
            <v>FMS/SMS</v>
          </cell>
          <cell r="J228">
            <v>100000</v>
          </cell>
          <cell r="K228">
            <v>504298.77</v>
          </cell>
          <cell r="L228">
            <v>111326.3</v>
          </cell>
          <cell r="M228" t="str">
            <v>NEX</v>
          </cell>
          <cell r="N228">
            <v>0.23</v>
          </cell>
          <cell r="O228">
            <v>23000</v>
          </cell>
          <cell r="P228">
            <v>115988.71710000001</v>
          </cell>
          <cell r="Q228">
            <v>25605.049000000003</v>
          </cell>
          <cell r="R228">
            <v>1.1132630000000001</v>
          </cell>
          <cell r="S228">
            <v>5.0429877000000003</v>
          </cell>
          <cell r="T228" t="str">
            <v>NEX</v>
          </cell>
          <cell r="U228">
            <v>0.12</v>
          </cell>
        </row>
        <row r="229">
          <cell r="F229" t="str">
            <v>2509 - MANUTENÇÃO E OPERAÇÃO DE UNIDADE BÁSICA DE SAÚDE (UBS)</v>
          </cell>
          <cell r="G229" t="str">
            <v>84.10.10.301.3003.2.509.33903500.02</v>
          </cell>
          <cell r="H229" t="str">
            <v>EXECUTIVO</v>
          </cell>
          <cell r="I229" t="str">
            <v>FMS/SMS</v>
          </cell>
          <cell r="J229">
            <v>0</v>
          </cell>
          <cell r="K229">
            <v>0</v>
          </cell>
          <cell r="L229">
            <v>0</v>
          </cell>
          <cell r="M229" t="str">
            <v>NEX</v>
          </cell>
          <cell r="N229">
            <v>0.23</v>
          </cell>
          <cell r="O229">
            <v>0</v>
          </cell>
          <cell r="P229">
            <v>0</v>
          </cell>
          <cell r="Q229">
            <v>0</v>
          </cell>
          <cell r="R229" t="e">
            <v>#DIV/0!</v>
          </cell>
          <cell r="S229" t="e">
            <v>#DIV/0!</v>
          </cell>
          <cell r="T229" t="str">
            <v>NEX</v>
          </cell>
          <cell r="U229">
            <v>0.12</v>
          </cell>
        </row>
        <row r="230">
          <cell r="F230" t="str">
            <v>2509 - MANUTENÇÃO E OPERAÇÃO DE UNIDADE BÁSICA DE SAÚDE (UBS)</v>
          </cell>
          <cell r="G230" t="str">
            <v>84.10.10.301.3003.2.509.33903500.05</v>
          </cell>
          <cell r="H230" t="str">
            <v>EXECUTIVO</v>
          </cell>
          <cell r="I230" t="str">
            <v>FMS/SMS</v>
          </cell>
          <cell r="J230">
            <v>213438</v>
          </cell>
          <cell r="K230">
            <v>0</v>
          </cell>
          <cell r="L230">
            <v>0</v>
          </cell>
          <cell r="M230" t="str">
            <v>NEX</v>
          </cell>
          <cell r="N230">
            <v>0.23</v>
          </cell>
          <cell r="O230">
            <v>49090.740000000005</v>
          </cell>
          <cell r="P230">
            <v>0</v>
          </cell>
          <cell r="Q230">
            <v>0</v>
          </cell>
          <cell r="R230">
            <v>0</v>
          </cell>
          <cell r="S230">
            <v>0</v>
          </cell>
          <cell r="T230" t="str">
            <v>NEX</v>
          </cell>
          <cell r="U230">
            <v>0.12</v>
          </cell>
        </row>
        <row r="231">
          <cell r="F231" t="str">
            <v>2509 - MANUTENÇÃO E OPERAÇÃO DE UNIDADE BÁSICA DE SAÚDE (UBS)</v>
          </cell>
          <cell r="G231" t="str">
            <v>84.10.10.301.3003.2.509.33903600.02</v>
          </cell>
          <cell r="H231" t="str">
            <v>EXECUTIVO</v>
          </cell>
          <cell r="I231" t="str">
            <v>FMS/SMS</v>
          </cell>
          <cell r="J231">
            <v>100000</v>
          </cell>
          <cell r="K231">
            <v>0</v>
          </cell>
          <cell r="L231">
            <v>0</v>
          </cell>
          <cell r="M231" t="str">
            <v>NEX</v>
          </cell>
          <cell r="N231">
            <v>0.23</v>
          </cell>
          <cell r="O231">
            <v>23000</v>
          </cell>
          <cell r="P231">
            <v>0</v>
          </cell>
          <cell r="Q231">
            <v>0</v>
          </cell>
          <cell r="R231">
            <v>0</v>
          </cell>
          <cell r="S231">
            <v>0</v>
          </cell>
          <cell r="T231" t="str">
            <v>NEX</v>
          </cell>
          <cell r="U231">
            <v>0.12</v>
          </cell>
        </row>
        <row r="232">
          <cell r="F232" t="str">
            <v>2509 - MANUTENÇÃO E OPERAÇÃO DE UNIDADE BÁSICA DE SAÚDE (UBS)</v>
          </cell>
          <cell r="G232" t="str">
            <v>84.10.10.301.3003.2.509.33903600.05</v>
          </cell>
          <cell r="H232" t="str">
            <v>EXECUTIVO</v>
          </cell>
          <cell r="I232" t="str">
            <v>FMS/SMS</v>
          </cell>
          <cell r="J232">
            <v>75958</v>
          </cell>
          <cell r="K232">
            <v>0</v>
          </cell>
          <cell r="L232">
            <v>0</v>
          </cell>
          <cell r="M232" t="str">
            <v>NEX</v>
          </cell>
          <cell r="N232">
            <v>0.23</v>
          </cell>
          <cell r="O232">
            <v>17470.34</v>
          </cell>
          <cell r="P232">
            <v>0</v>
          </cell>
          <cell r="Q232">
            <v>0</v>
          </cell>
          <cell r="R232">
            <v>0</v>
          </cell>
          <cell r="S232">
            <v>0</v>
          </cell>
          <cell r="T232" t="str">
            <v>NEX</v>
          </cell>
          <cell r="U232">
            <v>0.12</v>
          </cell>
        </row>
        <row r="233">
          <cell r="F233" t="str">
            <v>2509 - MANUTENÇÃO E OPERAÇÃO DE UNIDADE BÁSICA DE SAÚDE (UBS)</v>
          </cell>
          <cell r="G233" t="str">
            <v>84.10.10.301.3003.2.509.33903900.00</v>
          </cell>
          <cell r="H233" t="str">
            <v>EXECUTIVO</v>
          </cell>
          <cell r="I233" t="str">
            <v>FMS/SMS</v>
          </cell>
          <cell r="J233">
            <v>13633010</v>
          </cell>
          <cell r="K233">
            <v>4337706.5200000005</v>
          </cell>
          <cell r="L233">
            <v>4177641.1599999997</v>
          </cell>
          <cell r="M233" t="str">
            <v>NEX</v>
          </cell>
          <cell r="N233">
            <v>0.23</v>
          </cell>
          <cell r="O233">
            <v>3135592.3000000003</v>
          </cell>
          <cell r="P233">
            <v>997672.4996000001</v>
          </cell>
          <cell r="Q233">
            <v>960857.46679999994</v>
          </cell>
          <cell r="R233">
            <v>0.30643571449005019</v>
          </cell>
          <cell r="S233">
            <v>0.31817672839673705</v>
          </cell>
          <cell r="T233" t="str">
            <v>NEX</v>
          </cell>
          <cell r="U233">
            <v>0.12</v>
          </cell>
        </row>
        <row r="234">
          <cell r="F234" t="str">
            <v>2509 - MANUTENÇÃO E OPERAÇÃO DE UNIDADE BÁSICA DE SAÚDE (UBS)</v>
          </cell>
          <cell r="G234" t="str">
            <v>84.10.10.301.3003.2.509.33903900.02</v>
          </cell>
          <cell r="H234" t="str">
            <v>EXECUTIVO</v>
          </cell>
          <cell r="I234" t="str">
            <v>FMS/SMS</v>
          </cell>
          <cell r="J234">
            <v>5280000</v>
          </cell>
          <cell r="K234">
            <v>16297633.029999997</v>
          </cell>
          <cell r="L234">
            <v>4480376.9800000004</v>
          </cell>
          <cell r="M234" t="str">
            <v>NEX</v>
          </cell>
          <cell r="N234">
            <v>0.23</v>
          </cell>
          <cell r="O234">
            <v>1214400</v>
          </cell>
          <cell r="P234">
            <v>3748455.5968999998</v>
          </cell>
          <cell r="Q234">
            <v>1030486.7054000001</v>
          </cell>
          <cell r="R234">
            <v>0.84855624621212133</v>
          </cell>
          <cell r="S234">
            <v>3.0866729223484848</v>
          </cell>
          <cell r="T234" t="str">
            <v>NEX</v>
          </cell>
          <cell r="U234">
            <v>0.12</v>
          </cell>
        </row>
        <row r="235">
          <cell r="F235" t="str">
            <v>2509 - MANUTENÇÃO E OPERAÇÃO DE UNIDADE BÁSICA DE SAÚDE (UBS)</v>
          </cell>
          <cell r="G235" t="str">
            <v>84.10.10.301.3003.2.509.33903900.03</v>
          </cell>
          <cell r="H235" t="str">
            <v>EXECUTIVO</v>
          </cell>
          <cell r="I235" t="str">
            <v>FMS/SMS</v>
          </cell>
          <cell r="J235">
            <v>0</v>
          </cell>
          <cell r="K235">
            <v>0</v>
          </cell>
          <cell r="L235">
            <v>0</v>
          </cell>
          <cell r="M235" t="str">
            <v>NEX</v>
          </cell>
          <cell r="N235">
            <v>0.23</v>
          </cell>
          <cell r="O235">
            <v>0</v>
          </cell>
          <cell r="P235">
            <v>0</v>
          </cell>
          <cell r="Q235">
            <v>0</v>
          </cell>
          <cell r="R235" t="e">
            <v>#DIV/0!</v>
          </cell>
          <cell r="S235" t="e">
            <v>#DIV/0!</v>
          </cell>
          <cell r="T235" t="str">
            <v>NEX</v>
          </cell>
          <cell r="U235">
            <v>0.12</v>
          </cell>
        </row>
        <row r="236">
          <cell r="F236" t="str">
            <v>2509 - MANUTENÇÃO E OPERAÇÃO DE UNIDADE BÁSICA DE SAÚDE (UBS)</v>
          </cell>
          <cell r="G236" t="str">
            <v>84.10.10.301.3003.2.509.33903900.05</v>
          </cell>
          <cell r="H236" t="str">
            <v>EXECUTIVO</v>
          </cell>
          <cell r="I236" t="str">
            <v>FMS/SMS</v>
          </cell>
          <cell r="J236">
            <v>112674</v>
          </cell>
          <cell r="K236">
            <v>0</v>
          </cell>
          <cell r="L236">
            <v>0</v>
          </cell>
          <cell r="M236" t="str">
            <v>NEX</v>
          </cell>
          <cell r="N236">
            <v>0.23</v>
          </cell>
          <cell r="O236">
            <v>25915.02</v>
          </cell>
          <cell r="P236">
            <v>0</v>
          </cell>
          <cell r="Q236">
            <v>0</v>
          </cell>
          <cell r="R236">
            <v>0</v>
          </cell>
          <cell r="S236">
            <v>0</v>
          </cell>
          <cell r="T236" t="str">
            <v>NEX</v>
          </cell>
          <cell r="U236">
            <v>0.12</v>
          </cell>
        </row>
        <row r="237">
          <cell r="F237" t="str">
            <v>2509 - MANUTENÇÃO E OPERAÇÃO DE UNIDADE BÁSICA DE SAÚDE (UBS)</v>
          </cell>
          <cell r="G237" t="str">
            <v>84.10.10.301.3003.2.509.33904700.00</v>
          </cell>
          <cell r="H237" t="str">
            <v>EXECUTIVO</v>
          </cell>
          <cell r="I237" t="str">
            <v>FMS/SMS</v>
          </cell>
          <cell r="J237">
            <v>1300000</v>
          </cell>
          <cell r="K237">
            <v>0</v>
          </cell>
          <cell r="L237">
            <v>0</v>
          </cell>
          <cell r="M237" t="str">
            <v>NEX</v>
          </cell>
          <cell r="N237">
            <v>0.23</v>
          </cell>
          <cell r="O237">
            <v>299000</v>
          </cell>
          <cell r="P237">
            <v>0</v>
          </cell>
          <cell r="Q237">
            <v>0</v>
          </cell>
          <cell r="R237">
            <v>0</v>
          </cell>
          <cell r="S237">
            <v>0</v>
          </cell>
          <cell r="T237" t="str">
            <v>NEX</v>
          </cell>
          <cell r="U237">
            <v>0.12</v>
          </cell>
        </row>
        <row r="238">
          <cell r="F238" t="str">
            <v>2509 - MANUTENÇÃO E OPERAÇÃO DE UNIDADE BÁSICA DE SAÚDE (UBS)</v>
          </cell>
          <cell r="G238" t="str">
            <v>84.10.10.301.3003.2.509.33904800.00</v>
          </cell>
          <cell r="H238" t="str">
            <v>EXECUTIVO</v>
          </cell>
          <cell r="I238" t="str">
            <v>FMS/SMS</v>
          </cell>
          <cell r="J238">
            <v>400000</v>
          </cell>
          <cell r="K238">
            <v>442998.35999999993</v>
          </cell>
          <cell r="L238">
            <v>384704.4</v>
          </cell>
          <cell r="M238" t="str">
            <v>NEX</v>
          </cell>
          <cell r="N238">
            <v>0.23</v>
          </cell>
          <cell r="O238">
            <v>92000</v>
          </cell>
          <cell r="P238">
            <v>101889.62279999998</v>
          </cell>
          <cell r="Q238">
            <v>88482.012000000002</v>
          </cell>
          <cell r="R238">
            <v>0.96176099999999998</v>
          </cell>
          <cell r="S238">
            <v>1.1074958999999998</v>
          </cell>
          <cell r="T238" t="str">
            <v>NEX</v>
          </cell>
          <cell r="U238">
            <v>0.12</v>
          </cell>
        </row>
        <row r="239">
          <cell r="F239" t="str">
            <v>2509 - MANUTENÇÃO E OPERAÇÃO DE UNIDADE BÁSICA DE SAÚDE (UBS)</v>
          </cell>
          <cell r="G239" t="str">
            <v>84.10.10.301.3003.2.509.33909100.00</v>
          </cell>
          <cell r="H239" t="str">
            <v>EXECUTIVO</v>
          </cell>
          <cell r="I239" t="str">
            <v>FMS/SMS</v>
          </cell>
          <cell r="J239">
            <v>1200000</v>
          </cell>
          <cell r="K239">
            <v>1165076.8499999999</v>
          </cell>
          <cell r="L239">
            <v>763456.31</v>
          </cell>
          <cell r="M239" t="str">
            <v>NEX</v>
          </cell>
          <cell r="N239">
            <v>0.23</v>
          </cell>
          <cell r="O239">
            <v>276000</v>
          </cell>
          <cell r="P239">
            <v>267967.67549999995</v>
          </cell>
          <cell r="Q239">
            <v>175594.95130000002</v>
          </cell>
          <cell r="R239">
            <v>0.63621359166666669</v>
          </cell>
          <cell r="S239">
            <v>0.97089737499999984</v>
          </cell>
          <cell r="T239" t="str">
            <v>NEX</v>
          </cell>
          <cell r="U239">
            <v>0.12</v>
          </cell>
        </row>
        <row r="240">
          <cell r="F240" t="str">
            <v>2509 - MANUTENÇÃO E OPERAÇÃO DE UNIDADE BÁSICA DE SAÚDE (UBS)</v>
          </cell>
          <cell r="G240" t="str">
            <v>84.10.10.301.3003.2.509.33909200.00</v>
          </cell>
          <cell r="H240" t="str">
            <v>EXECUTIVO</v>
          </cell>
          <cell r="I240" t="str">
            <v>FMS/SMS</v>
          </cell>
          <cell r="J240">
            <v>0</v>
          </cell>
          <cell r="K240">
            <v>0</v>
          </cell>
          <cell r="L240">
            <v>0</v>
          </cell>
          <cell r="M240" t="str">
            <v>NEX</v>
          </cell>
          <cell r="N240">
            <v>0.23</v>
          </cell>
          <cell r="O240">
            <v>0</v>
          </cell>
          <cell r="P240">
            <v>0</v>
          </cell>
          <cell r="Q240">
            <v>0</v>
          </cell>
          <cell r="R240" t="e">
            <v>#DIV/0!</v>
          </cell>
          <cell r="S240" t="e">
            <v>#DIV/0!</v>
          </cell>
          <cell r="T240" t="str">
            <v>NEX</v>
          </cell>
          <cell r="U240">
            <v>0.12</v>
          </cell>
        </row>
        <row r="241">
          <cell r="F241" t="str">
            <v>2509 - MANUTENÇÃO E OPERAÇÃO DE UNIDADE BÁSICA DE SAÚDE (UBS)</v>
          </cell>
          <cell r="G241" t="str">
            <v>84.10.10.301.3003.2.509.33909300.02</v>
          </cell>
          <cell r="H241" t="str">
            <v>EXECUTIVO</v>
          </cell>
          <cell r="I241" t="str">
            <v>FMS/SMS</v>
          </cell>
          <cell r="J241">
            <v>10000</v>
          </cell>
          <cell r="K241">
            <v>0</v>
          </cell>
          <cell r="L241">
            <v>0</v>
          </cell>
          <cell r="M241" t="str">
            <v>NEX</v>
          </cell>
          <cell r="N241">
            <v>0.23</v>
          </cell>
          <cell r="O241">
            <v>2300</v>
          </cell>
          <cell r="P241">
            <v>0</v>
          </cell>
          <cell r="Q241">
            <v>0</v>
          </cell>
          <cell r="R241">
            <v>0</v>
          </cell>
          <cell r="S241">
            <v>0</v>
          </cell>
          <cell r="T241" t="str">
            <v>NEX</v>
          </cell>
          <cell r="U241">
            <v>0.12</v>
          </cell>
        </row>
        <row r="242">
          <cell r="F242" t="str">
            <v>2509 - MANUTENÇÃO E OPERAÇÃO DE UNIDADE BÁSICA DE SAÚDE (UBS)</v>
          </cell>
          <cell r="G242" t="str">
            <v>84.10.10.301.3003.2.509.44505200.00</v>
          </cell>
          <cell r="H242" t="str">
            <v>EXECUTIVO</v>
          </cell>
          <cell r="I242" t="str">
            <v>FMS/SMS</v>
          </cell>
          <cell r="J242">
            <v>350000</v>
          </cell>
          <cell r="K242">
            <v>0</v>
          </cell>
          <cell r="L242">
            <v>0</v>
          </cell>
          <cell r="M242" t="str">
            <v>NEX</v>
          </cell>
          <cell r="N242">
            <v>0.23</v>
          </cell>
          <cell r="O242">
            <v>80500</v>
          </cell>
          <cell r="P242">
            <v>0</v>
          </cell>
          <cell r="Q242">
            <v>0</v>
          </cell>
          <cell r="R242">
            <v>0</v>
          </cell>
          <cell r="S242">
            <v>0</v>
          </cell>
          <cell r="T242" t="str">
            <v>NEX</v>
          </cell>
          <cell r="U242">
            <v>0.12</v>
          </cell>
        </row>
        <row r="243">
          <cell r="F243" t="str">
            <v>2509 - MANUTENÇÃO E OPERAÇÃO DE UNIDADE BÁSICA DE SAÚDE (UBS)</v>
          </cell>
          <cell r="G243" t="str">
            <v>84.10.10.301.3003.2.509.44905200.00</v>
          </cell>
          <cell r="H243" t="str">
            <v>EXECUTIVO</v>
          </cell>
          <cell r="I243" t="str">
            <v>FMS/SMS</v>
          </cell>
          <cell r="J243">
            <v>1400000</v>
          </cell>
          <cell r="K243">
            <v>701806.01</v>
          </cell>
          <cell r="L243">
            <v>371594.22</v>
          </cell>
          <cell r="M243" t="str">
            <v>NEX</v>
          </cell>
          <cell r="N243">
            <v>0.23</v>
          </cell>
          <cell r="O243">
            <v>322000</v>
          </cell>
          <cell r="P243">
            <v>161415.3823</v>
          </cell>
          <cell r="Q243">
            <v>85466.670599999998</v>
          </cell>
          <cell r="R243">
            <v>0.26542444285714284</v>
          </cell>
          <cell r="S243">
            <v>0.5012900071428571</v>
          </cell>
          <cell r="T243" t="str">
            <v>NEX</v>
          </cell>
          <cell r="U243">
            <v>0.12</v>
          </cell>
        </row>
        <row r="244">
          <cell r="F244" t="str">
            <v>2509 - MANUTENÇÃO E OPERAÇÃO DE UNIDADE BÁSICA DE SAÚDE (UBS)</v>
          </cell>
          <cell r="G244" t="str">
            <v>84.10.10.301.3003.2.509.44905200.02</v>
          </cell>
          <cell r="H244" t="str">
            <v>EXECUTIVO</v>
          </cell>
          <cell r="I244" t="str">
            <v>FMS/SMS</v>
          </cell>
          <cell r="J244">
            <v>5000000</v>
          </cell>
          <cell r="K244">
            <v>3694319.43</v>
          </cell>
          <cell r="L244">
            <v>2883251.69</v>
          </cell>
          <cell r="M244" t="str">
            <v>NEX</v>
          </cell>
          <cell r="N244">
            <v>0.23</v>
          </cell>
          <cell r="O244">
            <v>1150000</v>
          </cell>
          <cell r="P244">
            <v>849693.46890000009</v>
          </cell>
          <cell r="Q244">
            <v>663147.88870000001</v>
          </cell>
          <cell r="R244">
            <v>0.57665033799999998</v>
          </cell>
          <cell r="S244">
            <v>0.73886388600000008</v>
          </cell>
          <cell r="T244" t="str">
            <v>NEX</v>
          </cell>
          <cell r="U244">
            <v>0.12</v>
          </cell>
        </row>
        <row r="245">
          <cell r="F245" t="str">
            <v>2509 - MANUTENÇÃO E OPERAÇÃO DE UNIDADE BÁSICA DE SAÚDE (UBS)</v>
          </cell>
          <cell r="G245" t="str">
            <v>84.10.10.301.3003.2.509.44905200.03</v>
          </cell>
          <cell r="H245" t="str">
            <v>EXECUTIVO</v>
          </cell>
          <cell r="I245" t="str">
            <v>FMS/SMS</v>
          </cell>
          <cell r="J245">
            <v>1050000</v>
          </cell>
          <cell r="K245">
            <v>640607.26</v>
          </cell>
          <cell r="L245">
            <v>606799.19999999995</v>
          </cell>
          <cell r="M245" t="str">
            <v>NEX</v>
          </cell>
          <cell r="N245">
            <v>0.23</v>
          </cell>
          <cell r="O245">
            <v>241500</v>
          </cell>
          <cell r="P245">
            <v>147339.6698</v>
          </cell>
          <cell r="Q245">
            <v>139563.81599999999</v>
          </cell>
          <cell r="R245">
            <v>0.57790399999999997</v>
          </cell>
          <cell r="S245">
            <v>0.61010215238095244</v>
          </cell>
          <cell r="T245" t="str">
            <v>NEX</v>
          </cell>
          <cell r="U245">
            <v>0.12</v>
          </cell>
        </row>
        <row r="246">
          <cell r="F246" t="str">
            <v>2509 - MANUTENÇÃO E OPERAÇÃO DE UNIDADE BÁSICA DE SAÚDE (UBS)</v>
          </cell>
          <cell r="G246" t="str">
            <v>84.10.10.301.3003.2.509.44905200.05</v>
          </cell>
          <cell r="H246" t="str">
            <v>EXECUTIVO</v>
          </cell>
          <cell r="I246" t="str">
            <v>FMS/SMS</v>
          </cell>
          <cell r="J246">
            <v>1310212</v>
          </cell>
          <cell r="K246">
            <v>0</v>
          </cell>
          <cell r="L246">
            <v>0</v>
          </cell>
          <cell r="M246" t="str">
            <v>NEX</v>
          </cell>
          <cell r="N246">
            <v>0.23</v>
          </cell>
          <cell r="O246">
            <v>301348.76</v>
          </cell>
          <cell r="P246">
            <v>0</v>
          </cell>
          <cell r="Q246">
            <v>0</v>
          </cell>
          <cell r="R246">
            <v>0</v>
          </cell>
          <cell r="S246">
            <v>0</v>
          </cell>
          <cell r="T246" t="str">
            <v>NEX</v>
          </cell>
          <cell r="U246">
            <v>0.12</v>
          </cell>
        </row>
        <row r="247">
          <cell r="F247" t="str">
            <v>2509 - MANUTENÇÃO E OPERAÇÃO DE UNIDADE BÁSICA DE SAÚDE (UBS)</v>
          </cell>
          <cell r="G247" t="str">
            <v>84.10.10.301.3003.2.509.44909300.02</v>
          </cell>
          <cell r="H247" t="str">
            <v>EXECUTIVO</v>
          </cell>
          <cell r="I247" t="str">
            <v>FMS/SMS</v>
          </cell>
          <cell r="J247">
            <v>10000</v>
          </cell>
          <cell r="K247">
            <v>0</v>
          </cell>
          <cell r="L247">
            <v>0</v>
          </cell>
          <cell r="M247" t="str">
            <v>NEX</v>
          </cell>
          <cell r="N247">
            <v>0.23</v>
          </cell>
          <cell r="O247">
            <v>2300</v>
          </cell>
          <cell r="P247">
            <v>0</v>
          </cell>
          <cell r="Q247">
            <v>0</v>
          </cell>
          <cell r="R247">
            <v>0</v>
          </cell>
          <cell r="S247">
            <v>0</v>
          </cell>
          <cell r="T247" t="str">
            <v>NEX</v>
          </cell>
          <cell r="U247">
            <v>0.12</v>
          </cell>
        </row>
        <row r="248">
          <cell r="F248" t="str">
            <v>2509 - MANUTENÇÃO E OPERAÇÃO DE UNIDADE BÁSICA DE SAÚDE (UBS)</v>
          </cell>
          <cell r="G248" t="str">
            <v>84.23.10.301.3003.2.509.33903000.00</v>
          </cell>
          <cell r="H248" t="str">
            <v>EXECUTIVO</v>
          </cell>
          <cell r="I248" t="str">
            <v>FMS/SMS</v>
          </cell>
          <cell r="J248">
            <v>2000000</v>
          </cell>
          <cell r="K248">
            <v>1655035.4899999998</v>
          </cell>
          <cell r="L248">
            <v>994248.83000000007</v>
          </cell>
          <cell r="M248" t="str">
            <v>NEX</v>
          </cell>
          <cell r="N248">
            <v>0.23</v>
          </cell>
          <cell r="O248">
            <v>460000</v>
          </cell>
          <cell r="P248">
            <v>380658.16269999999</v>
          </cell>
          <cell r="Q248">
            <v>228677.23090000002</v>
          </cell>
          <cell r="R248">
            <v>0.49712441500000004</v>
          </cell>
          <cell r="S248">
            <v>0.82751774499999997</v>
          </cell>
          <cell r="T248" t="str">
            <v>NEX</v>
          </cell>
          <cell r="U248">
            <v>0.12</v>
          </cell>
        </row>
        <row r="249">
          <cell r="F249" t="str">
            <v>2509 - MANUTENÇÃO E OPERAÇÃO DE UNIDADE BÁSICA DE SAÚDE (UBS)</v>
          </cell>
          <cell r="G249" t="str">
            <v>84.23.10.301.3003.2.509.33903600.00</v>
          </cell>
          <cell r="H249" t="str">
            <v>EXECUTIVO</v>
          </cell>
          <cell r="I249" t="str">
            <v>FMS/SMS</v>
          </cell>
          <cell r="J249">
            <v>1100000</v>
          </cell>
          <cell r="K249">
            <v>933377.74999999988</v>
          </cell>
          <cell r="L249">
            <v>933377.74999999988</v>
          </cell>
          <cell r="M249" t="str">
            <v>NEX</v>
          </cell>
          <cell r="N249">
            <v>0.23</v>
          </cell>
          <cell r="O249">
            <v>253000</v>
          </cell>
          <cell r="P249">
            <v>214676.88249999998</v>
          </cell>
          <cell r="Q249">
            <v>214676.88249999998</v>
          </cell>
          <cell r="R249">
            <v>0.84852522727272717</v>
          </cell>
          <cell r="S249">
            <v>0.84852522727272717</v>
          </cell>
          <cell r="T249" t="str">
            <v>NEX</v>
          </cell>
          <cell r="U249">
            <v>0.12</v>
          </cell>
        </row>
        <row r="250">
          <cell r="F250" t="str">
            <v>2509 - MANUTENÇÃO E OPERAÇÃO DE UNIDADE BÁSICA DE SAÚDE (UBS)</v>
          </cell>
          <cell r="G250" t="str">
            <v>84.23.10.301.3003.2.509.33903700.00</v>
          </cell>
          <cell r="H250" t="str">
            <v>EXECUTIVO</v>
          </cell>
          <cell r="I250" t="str">
            <v>FMS/SMS</v>
          </cell>
          <cell r="J250">
            <v>20397000</v>
          </cell>
          <cell r="K250">
            <v>15641479.569999998</v>
          </cell>
          <cell r="L250">
            <v>14211478.800000001</v>
          </cell>
          <cell r="M250" t="str">
            <v>NEX</v>
          </cell>
          <cell r="N250">
            <v>0.23</v>
          </cell>
          <cell r="O250">
            <v>4691310</v>
          </cell>
          <cell r="P250">
            <v>3597540.3010999998</v>
          </cell>
          <cell r="Q250">
            <v>3268640.1240000003</v>
          </cell>
          <cell r="R250">
            <v>0.69674357993822622</v>
          </cell>
          <cell r="S250">
            <v>0.76685196695592484</v>
          </cell>
          <cell r="T250" t="str">
            <v>NEX</v>
          </cell>
          <cell r="U250">
            <v>0.12</v>
          </cell>
        </row>
        <row r="251">
          <cell r="F251" t="str">
            <v>2509 - MANUTENÇÃO E OPERAÇÃO DE UNIDADE BÁSICA DE SAÚDE (UBS)</v>
          </cell>
          <cell r="G251" t="str">
            <v>84.23.10.301.3003.2.509.33903900.00</v>
          </cell>
          <cell r="H251" t="str">
            <v>EXECUTIVO</v>
          </cell>
          <cell r="I251" t="str">
            <v>FMS/SMS</v>
          </cell>
          <cell r="J251">
            <v>28544737</v>
          </cell>
          <cell r="K251">
            <v>29616166.609999999</v>
          </cell>
          <cell r="L251">
            <v>22882866.399999999</v>
          </cell>
          <cell r="M251" t="str">
            <v>NEX</v>
          </cell>
          <cell r="N251">
            <v>0.23</v>
          </cell>
          <cell r="O251">
            <v>6565289.5100000007</v>
          </cell>
          <cell r="P251">
            <v>6811718.3202999998</v>
          </cell>
          <cell r="Q251">
            <v>5263059.2719999999</v>
          </cell>
          <cell r="R251">
            <v>0.80164922871771416</v>
          </cell>
          <cell r="S251">
            <v>1.0375351018298047</v>
          </cell>
          <cell r="T251" t="str">
            <v>NEX</v>
          </cell>
          <cell r="U251">
            <v>0.12</v>
          </cell>
        </row>
        <row r="252">
          <cell r="F252" t="str">
            <v>2509 - MANUTENÇÃO E OPERAÇÃO DE UNIDADE BÁSICA DE SAÚDE (UBS)</v>
          </cell>
          <cell r="G252" t="str">
            <v>84.23.10.301.3003.2.509.33904700.00</v>
          </cell>
          <cell r="H252" t="str">
            <v>EXECUTIVO</v>
          </cell>
          <cell r="I252" t="str">
            <v>FMS/SMS</v>
          </cell>
          <cell r="J252">
            <v>75000</v>
          </cell>
          <cell r="K252">
            <v>75807.73000000001</v>
          </cell>
          <cell r="L252">
            <v>75807.73000000001</v>
          </cell>
          <cell r="M252" t="str">
            <v>NEX</v>
          </cell>
          <cell r="N252">
            <v>0.23</v>
          </cell>
          <cell r="O252">
            <v>17250</v>
          </cell>
          <cell r="P252">
            <v>17435.777900000005</v>
          </cell>
          <cell r="Q252">
            <v>17435.777900000005</v>
          </cell>
          <cell r="R252">
            <v>1.0107697333333336</v>
          </cell>
          <cell r="S252">
            <v>1.0107697333333336</v>
          </cell>
          <cell r="T252" t="str">
            <v>NEX</v>
          </cell>
          <cell r="U252">
            <v>0.12</v>
          </cell>
        </row>
        <row r="253">
          <cell r="F253" t="str">
            <v>2509 - MANUTENÇÃO E OPERAÇÃO DE UNIDADE BÁSICA DE SAÚDE (UBS)</v>
          </cell>
          <cell r="G253" t="str">
            <v>84.23.10.301.3003.2.509.33904800.00</v>
          </cell>
          <cell r="H253" t="str">
            <v>EXECUTIVO</v>
          </cell>
          <cell r="I253" t="str">
            <v>FMS/SMS</v>
          </cell>
          <cell r="J253">
            <v>230000</v>
          </cell>
          <cell r="K253">
            <v>87528.13</v>
          </cell>
          <cell r="L253">
            <v>87528.13</v>
          </cell>
          <cell r="M253" t="str">
            <v>NEX</v>
          </cell>
          <cell r="N253">
            <v>0.23</v>
          </cell>
          <cell r="O253">
            <v>52900</v>
          </cell>
          <cell r="P253">
            <v>20131.469900000004</v>
          </cell>
          <cell r="Q253">
            <v>20131.469900000004</v>
          </cell>
          <cell r="R253">
            <v>0.3805570869565218</v>
          </cell>
          <cell r="S253">
            <v>0.3805570869565218</v>
          </cell>
          <cell r="T253" t="str">
            <v>NEX</v>
          </cell>
          <cell r="U253">
            <v>0.12</v>
          </cell>
        </row>
        <row r="254">
          <cell r="F254" t="str">
            <v>2509 - MANUTENÇÃO E OPERAÇÃO DE UNIDADE BÁSICA DE SAÚDE (UBS)</v>
          </cell>
          <cell r="G254" t="str">
            <v>84.23.10.301.3003.2.509.33909200.00</v>
          </cell>
          <cell r="H254" t="str">
            <v>EXECUTIVO</v>
          </cell>
          <cell r="I254" t="str">
            <v>FMS/SMS</v>
          </cell>
          <cell r="J254">
            <v>0</v>
          </cell>
          <cell r="K254">
            <v>250266.31</v>
          </cell>
          <cell r="L254">
            <v>250266.31</v>
          </cell>
          <cell r="M254" t="str">
            <v>NEX</v>
          </cell>
          <cell r="N254">
            <v>0.23</v>
          </cell>
          <cell r="O254">
            <v>0</v>
          </cell>
          <cell r="P254">
            <v>57561.251300000004</v>
          </cell>
          <cell r="Q254">
            <v>57561.251300000004</v>
          </cell>
          <cell r="R254" t="e">
            <v>#DIV/0!</v>
          </cell>
          <cell r="S254" t="e">
            <v>#DIV/0!</v>
          </cell>
          <cell r="T254" t="str">
            <v>NEX</v>
          </cell>
          <cell r="U254">
            <v>0.12</v>
          </cell>
        </row>
        <row r="255">
          <cell r="F255" t="str">
            <v>2509 - MANUTENÇÃO E OPERAÇÃO DE UNIDADE BÁSICA DE SAÚDE (UBS)</v>
          </cell>
          <cell r="G255" t="str">
            <v>84.23.10.301.3003.2.509.33914700.00</v>
          </cell>
          <cell r="H255" t="str">
            <v>EXECUTIVO</v>
          </cell>
          <cell r="I255" t="str">
            <v>FMS/SMS</v>
          </cell>
          <cell r="J255">
            <v>0</v>
          </cell>
          <cell r="K255">
            <v>682.8</v>
          </cell>
          <cell r="L255">
            <v>682.8</v>
          </cell>
          <cell r="M255" t="str">
            <v>NEX</v>
          </cell>
          <cell r="N255">
            <v>0.23</v>
          </cell>
          <cell r="O255">
            <v>0</v>
          </cell>
          <cell r="P255">
            <v>157.04399999999998</v>
          </cell>
          <cell r="Q255">
            <v>157.04399999999998</v>
          </cell>
          <cell r="R255" t="e">
            <v>#DIV/0!</v>
          </cell>
          <cell r="S255" t="e">
            <v>#DIV/0!</v>
          </cell>
          <cell r="T255" t="str">
            <v>NEX</v>
          </cell>
          <cell r="U255">
            <v>0.12</v>
          </cell>
        </row>
        <row r="256">
          <cell r="F256" t="str">
            <v>2509 - MANUTENÇÃO E OPERAÇÃO DE UNIDADE BÁSICA DE SAÚDE (UBS)</v>
          </cell>
          <cell r="G256" t="str">
            <v>84.23.10.301.3003.2.509.44905200.00</v>
          </cell>
          <cell r="H256" t="str">
            <v>EXECUTIVO</v>
          </cell>
          <cell r="I256" t="str">
            <v>FMS/SMS</v>
          </cell>
          <cell r="J256">
            <v>70000</v>
          </cell>
          <cell r="K256">
            <v>43930.8</v>
          </cell>
          <cell r="L256">
            <v>32940.800000000003</v>
          </cell>
          <cell r="M256" t="str">
            <v>NEX</v>
          </cell>
          <cell r="N256">
            <v>0.23</v>
          </cell>
          <cell r="O256">
            <v>16100</v>
          </cell>
          <cell r="P256">
            <v>10104.084000000001</v>
          </cell>
          <cell r="Q256">
            <v>7576.3840000000009</v>
          </cell>
          <cell r="R256">
            <v>0.47058285714285719</v>
          </cell>
          <cell r="S256">
            <v>0.62758285714285722</v>
          </cell>
          <cell r="T256" t="str">
            <v>NEX</v>
          </cell>
          <cell r="U256">
            <v>0.12</v>
          </cell>
        </row>
        <row r="257">
          <cell r="F257" t="str">
            <v>2509 - MANUTENÇÃO E OPERAÇÃO DE UNIDADE BÁSICA DE SAÚDE (UBS)</v>
          </cell>
          <cell r="G257" t="str">
            <v>84.24.10.301.3003.2.509.33903000.00</v>
          </cell>
          <cell r="H257" t="str">
            <v>EXECUTIVO</v>
          </cell>
          <cell r="I257" t="str">
            <v>FMS/SMS</v>
          </cell>
          <cell r="J257">
            <v>1923303</v>
          </cell>
          <cell r="K257">
            <v>1740764.0699999998</v>
          </cell>
          <cell r="L257">
            <v>882119.97</v>
          </cell>
          <cell r="M257" t="str">
            <v>NEX</v>
          </cell>
          <cell r="N257">
            <v>0.23</v>
          </cell>
          <cell r="O257">
            <v>442359.69</v>
          </cell>
          <cell r="P257">
            <v>400375.73609999998</v>
          </cell>
          <cell r="Q257">
            <v>202887.5931</v>
          </cell>
          <cell r="R257">
            <v>0.45864846568637391</v>
          </cell>
          <cell r="S257">
            <v>0.90509091391216046</v>
          </cell>
          <cell r="T257" t="str">
            <v>NEX</v>
          </cell>
          <cell r="U257">
            <v>0.12</v>
          </cell>
        </row>
        <row r="258">
          <cell r="F258" t="str">
            <v>2509 - MANUTENÇÃO E OPERAÇÃO DE UNIDADE BÁSICA DE SAÚDE (UBS)</v>
          </cell>
          <cell r="G258" t="str">
            <v>84.24.10.301.3003.2.509.33903300.00</v>
          </cell>
          <cell r="H258" t="str">
            <v>EXECUTIVO</v>
          </cell>
          <cell r="I258" t="str">
            <v>FMS/SMS</v>
          </cell>
          <cell r="J258">
            <v>15000</v>
          </cell>
          <cell r="K258">
            <v>0</v>
          </cell>
          <cell r="L258">
            <v>0</v>
          </cell>
          <cell r="M258" t="str">
            <v>NEX</v>
          </cell>
          <cell r="N258">
            <v>0.23</v>
          </cell>
          <cell r="O258">
            <v>3450</v>
          </cell>
          <cell r="P258">
            <v>0</v>
          </cell>
          <cell r="Q258">
            <v>0</v>
          </cell>
          <cell r="R258">
            <v>0</v>
          </cell>
          <cell r="S258">
            <v>0</v>
          </cell>
          <cell r="T258" t="str">
            <v>NEX</v>
          </cell>
          <cell r="U258">
            <v>0.12</v>
          </cell>
        </row>
        <row r="259">
          <cell r="F259" t="str">
            <v>2509 - MANUTENÇÃO E OPERAÇÃO DE UNIDADE BÁSICA DE SAÚDE (UBS)</v>
          </cell>
          <cell r="G259" t="str">
            <v>84.24.10.301.3003.2.509.33903600.00</v>
          </cell>
          <cell r="H259" t="str">
            <v>EXECUTIVO</v>
          </cell>
          <cell r="I259" t="str">
            <v>FMS/SMS</v>
          </cell>
          <cell r="J259">
            <v>1468540</v>
          </cell>
          <cell r="K259">
            <v>1248008.92</v>
          </cell>
          <cell r="L259">
            <v>1153726.8900000001</v>
          </cell>
          <cell r="M259" t="str">
            <v>NEX</v>
          </cell>
          <cell r="N259">
            <v>0.23</v>
          </cell>
          <cell r="O259">
            <v>337764.2</v>
          </cell>
          <cell r="P259">
            <v>287042.05160000001</v>
          </cell>
          <cell r="Q259">
            <v>265357.18470000004</v>
          </cell>
          <cell r="R259">
            <v>0.7856285085867597</v>
          </cell>
          <cell r="S259">
            <v>0.84982970841788441</v>
          </cell>
          <cell r="T259" t="str">
            <v>NEX</v>
          </cell>
          <cell r="U259">
            <v>0.12</v>
          </cell>
        </row>
        <row r="260">
          <cell r="F260" t="str">
            <v>2509 - MANUTENÇÃO E OPERAÇÃO DE UNIDADE BÁSICA DE SAÚDE (UBS)</v>
          </cell>
          <cell r="G260" t="str">
            <v>84.24.10.301.3003.2.509.33903700.00</v>
          </cell>
          <cell r="H260" t="str">
            <v>EXECUTIVO</v>
          </cell>
          <cell r="I260" t="str">
            <v>FMS/SMS</v>
          </cell>
          <cell r="J260">
            <v>37256291</v>
          </cell>
          <cell r="K260">
            <v>36753487.460000001</v>
          </cell>
          <cell r="L260">
            <v>33569928.329999998</v>
          </cell>
          <cell r="M260" t="str">
            <v>NEX</v>
          </cell>
          <cell r="N260">
            <v>0.23</v>
          </cell>
          <cell r="O260">
            <v>8568946.9299999997</v>
          </cell>
          <cell r="P260">
            <v>8453302.1158000007</v>
          </cell>
          <cell r="Q260">
            <v>7721083.5159</v>
          </cell>
          <cell r="R260">
            <v>0.90105395435095781</v>
          </cell>
          <cell r="S260">
            <v>0.98650419764007113</v>
          </cell>
          <cell r="T260" t="str">
            <v>NEX</v>
          </cell>
          <cell r="U260">
            <v>0.12</v>
          </cell>
        </row>
        <row r="261">
          <cell r="F261" t="str">
            <v>2509 - MANUTENÇÃO E OPERAÇÃO DE UNIDADE BÁSICA DE SAÚDE (UBS)</v>
          </cell>
          <cell r="G261" t="str">
            <v>84.24.10.301.3003.2.509.33903900.00</v>
          </cell>
          <cell r="H261" t="str">
            <v>EXECUTIVO</v>
          </cell>
          <cell r="I261" t="str">
            <v>FMS/SMS</v>
          </cell>
          <cell r="J261">
            <v>32085650</v>
          </cell>
          <cell r="K261">
            <v>29983895.559999995</v>
          </cell>
          <cell r="L261">
            <v>25812415.459999997</v>
          </cell>
          <cell r="M261" t="str">
            <v>NEX</v>
          </cell>
          <cell r="N261">
            <v>0.23</v>
          </cell>
          <cell r="O261">
            <v>7379699.5</v>
          </cell>
          <cell r="P261">
            <v>6896295.9787999988</v>
          </cell>
          <cell r="Q261">
            <v>5936855.5557999993</v>
          </cell>
          <cell r="R261">
            <v>0.8044847294662878</v>
          </cell>
          <cell r="S261">
            <v>0.93449550063657727</v>
          </cell>
          <cell r="T261" t="str">
            <v>NEX</v>
          </cell>
          <cell r="U261">
            <v>0.12</v>
          </cell>
        </row>
        <row r="262">
          <cell r="F262" t="str">
            <v>2509 - MANUTENÇÃO E OPERAÇÃO DE UNIDADE BÁSICA DE SAÚDE (UBS)</v>
          </cell>
          <cell r="G262" t="str">
            <v>84.24.10.301.3003.2.509.33904700.00</v>
          </cell>
          <cell r="H262" t="str">
            <v>EXECUTIVO</v>
          </cell>
          <cell r="I262" t="str">
            <v>FMS/SMS</v>
          </cell>
          <cell r="J262">
            <v>199961</v>
          </cell>
          <cell r="K262">
            <v>182027.98</v>
          </cell>
          <cell r="L262">
            <v>182027.97999999998</v>
          </cell>
          <cell r="M262" t="str">
            <v>NEX</v>
          </cell>
          <cell r="N262">
            <v>0.23</v>
          </cell>
          <cell r="O262">
            <v>45991.03</v>
          </cell>
          <cell r="P262">
            <v>41866.435400000002</v>
          </cell>
          <cell r="Q262">
            <v>41866.435399999995</v>
          </cell>
          <cell r="R262">
            <v>0.91031741189531945</v>
          </cell>
          <cell r="S262">
            <v>0.91031741189531967</v>
          </cell>
          <cell r="T262" t="str">
            <v>NEX</v>
          </cell>
          <cell r="U262">
            <v>0.12</v>
          </cell>
        </row>
        <row r="263">
          <cell r="F263" t="str">
            <v>2509 - MANUTENÇÃO E OPERAÇÃO DE UNIDADE BÁSICA DE SAÚDE (UBS)</v>
          </cell>
          <cell r="G263" t="str">
            <v>84.24.10.301.3003.2.509.33904800.00</v>
          </cell>
          <cell r="H263" t="str">
            <v>EXECUTIVO</v>
          </cell>
          <cell r="I263" t="str">
            <v>FMS/SMS</v>
          </cell>
          <cell r="J263">
            <v>170000</v>
          </cell>
          <cell r="K263">
            <v>12139.449999999999</v>
          </cell>
          <cell r="L263">
            <v>12139.449999999999</v>
          </cell>
          <cell r="M263" t="str">
            <v>NEX</v>
          </cell>
          <cell r="N263">
            <v>0.23</v>
          </cell>
          <cell r="O263">
            <v>39100</v>
          </cell>
          <cell r="P263">
            <v>2792.0735</v>
          </cell>
          <cell r="Q263">
            <v>2792.0735</v>
          </cell>
          <cell r="R263">
            <v>7.1408529411764704E-2</v>
          </cell>
          <cell r="S263">
            <v>7.1408529411764704E-2</v>
          </cell>
          <cell r="T263" t="str">
            <v>NEX</v>
          </cell>
          <cell r="U263">
            <v>0.12</v>
          </cell>
        </row>
        <row r="264">
          <cell r="F264" t="str">
            <v>2509 - MANUTENÇÃO E OPERAÇÃO DE UNIDADE BÁSICA DE SAÚDE (UBS)</v>
          </cell>
          <cell r="G264" t="str">
            <v>84.24.10.301.3003.2.509.33909200.00</v>
          </cell>
          <cell r="H264" t="str">
            <v>EXECUTIVO</v>
          </cell>
          <cell r="I264" t="str">
            <v>FMS/SMS</v>
          </cell>
          <cell r="J264">
            <v>0</v>
          </cell>
          <cell r="K264">
            <v>2510194.67</v>
          </cell>
          <cell r="L264">
            <v>2510194.67</v>
          </cell>
          <cell r="M264" t="str">
            <v>NEX</v>
          </cell>
          <cell r="N264">
            <v>0.23</v>
          </cell>
          <cell r="O264">
            <v>0</v>
          </cell>
          <cell r="P264">
            <v>577344.77410000004</v>
          </cell>
          <cell r="Q264">
            <v>577344.77410000004</v>
          </cell>
          <cell r="R264" t="e">
            <v>#DIV/0!</v>
          </cell>
          <cell r="S264" t="e">
            <v>#DIV/0!</v>
          </cell>
          <cell r="T264" t="str">
            <v>NEX</v>
          </cell>
          <cell r="U264">
            <v>0.12</v>
          </cell>
        </row>
        <row r="265">
          <cell r="F265" t="str">
            <v>2509 - MANUTENÇÃO E OPERAÇÃO DE UNIDADE BÁSICA DE SAÚDE (UBS)</v>
          </cell>
          <cell r="G265" t="str">
            <v>84.24.10.301.3003.2.509.44905200.00</v>
          </cell>
          <cell r="H265" t="str">
            <v>EXECUTIVO</v>
          </cell>
          <cell r="I265" t="str">
            <v>FMS/SMS</v>
          </cell>
          <cell r="J265">
            <v>150000</v>
          </cell>
          <cell r="K265">
            <v>52045.150000000009</v>
          </cell>
          <cell r="L265">
            <v>45464.060000000005</v>
          </cell>
          <cell r="M265" t="str">
            <v>NEX</v>
          </cell>
          <cell r="N265">
            <v>0.23</v>
          </cell>
          <cell r="O265">
            <v>34500</v>
          </cell>
          <cell r="P265">
            <v>11970.384500000002</v>
          </cell>
          <cell r="Q265">
            <v>10456.733800000002</v>
          </cell>
          <cell r="R265">
            <v>0.30309373333333339</v>
          </cell>
          <cell r="S265">
            <v>0.34696766666666673</v>
          </cell>
          <cell r="T265" t="str">
            <v>NEX</v>
          </cell>
          <cell r="U265">
            <v>0.12</v>
          </cell>
        </row>
        <row r="266">
          <cell r="F266" t="str">
            <v>2509 - MANUTENÇÃO E OPERAÇÃO DE UNIDADE BÁSICA DE SAÚDE (UBS)</v>
          </cell>
          <cell r="G266" t="str">
            <v>84.25.10.301.3003.2.509.33903000.00</v>
          </cell>
          <cell r="H266" t="str">
            <v>EXECUTIVO</v>
          </cell>
          <cell r="I266" t="str">
            <v>FMS/SMS</v>
          </cell>
          <cell r="J266">
            <v>900000</v>
          </cell>
          <cell r="K266">
            <v>469134.77000000008</v>
          </cell>
          <cell r="L266">
            <v>376686.44999999995</v>
          </cell>
          <cell r="M266" t="str">
            <v>NEX</v>
          </cell>
          <cell r="N266">
            <v>0.23</v>
          </cell>
          <cell r="O266">
            <v>207000</v>
          </cell>
          <cell r="P266">
            <v>107900.99710000002</v>
          </cell>
          <cell r="Q266">
            <v>86637.883499999996</v>
          </cell>
          <cell r="R266">
            <v>0.41854049999999998</v>
          </cell>
          <cell r="S266">
            <v>0.52126085555555568</v>
          </cell>
          <cell r="T266" t="str">
            <v>NEX</v>
          </cell>
          <cell r="U266">
            <v>0.12</v>
          </cell>
        </row>
        <row r="267">
          <cell r="F267" t="str">
            <v>2509 - MANUTENÇÃO E OPERAÇÃO DE UNIDADE BÁSICA DE SAÚDE (UBS)</v>
          </cell>
          <cell r="G267" t="str">
            <v>84.25.10.301.3003.2.509.33903300.00</v>
          </cell>
          <cell r="H267" t="str">
            <v>EXECUTIVO</v>
          </cell>
          <cell r="I267" t="str">
            <v>FMS/SMS</v>
          </cell>
          <cell r="J267">
            <v>30342</v>
          </cell>
          <cell r="K267">
            <v>0</v>
          </cell>
          <cell r="L267">
            <v>0</v>
          </cell>
          <cell r="M267" t="str">
            <v>NEX</v>
          </cell>
          <cell r="N267">
            <v>0.23</v>
          </cell>
          <cell r="O267">
            <v>6978.66</v>
          </cell>
          <cell r="P267">
            <v>0</v>
          </cell>
          <cell r="Q267">
            <v>0</v>
          </cell>
          <cell r="R267">
            <v>0</v>
          </cell>
          <cell r="S267">
            <v>0</v>
          </cell>
          <cell r="T267" t="str">
            <v>NEX</v>
          </cell>
          <cell r="U267">
            <v>0.12</v>
          </cell>
        </row>
        <row r="268">
          <cell r="F268" t="str">
            <v>2509 - MANUTENÇÃO E OPERAÇÃO DE UNIDADE BÁSICA DE SAÚDE (UBS)</v>
          </cell>
          <cell r="G268" t="str">
            <v>84.25.10.301.3003.2.509.33903600.00</v>
          </cell>
          <cell r="H268" t="str">
            <v>EXECUTIVO</v>
          </cell>
          <cell r="I268" t="str">
            <v>FMS/SMS</v>
          </cell>
          <cell r="J268">
            <v>1890000</v>
          </cell>
          <cell r="K268">
            <v>1830082.5999999999</v>
          </cell>
          <cell r="L268">
            <v>1825914.0699999998</v>
          </cell>
          <cell r="M268" t="str">
            <v>NEX</v>
          </cell>
          <cell r="N268">
            <v>0.23</v>
          </cell>
          <cell r="O268">
            <v>434700</v>
          </cell>
          <cell r="P268">
            <v>420918.99799999996</v>
          </cell>
          <cell r="Q268">
            <v>419960.23609999998</v>
          </cell>
          <cell r="R268">
            <v>0.96609210052910044</v>
          </cell>
          <cell r="S268">
            <v>0.96829767195767191</v>
          </cell>
          <cell r="T268" t="str">
            <v>NEX</v>
          </cell>
          <cell r="U268">
            <v>0.12</v>
          </cell>
        </row>
        <row r="269">
          <cell r="F269" t="str">
            <v>2509 - MANUTENÇÃO E OPERAÇÃO DE UNIDADE BÁSICA DE SAÚDE (UBS)</v>
          </cell>
          <cell r="G269" t="str">
            <v>84.25.10.301.3003.2.509.33903700.00</v>
          </cell>
          <cell r="H269" t="str">
            <v>EXECUTIVO</v>
          </cell>
          <cell r="I269" t="str">
            <v>FMS/SMS</v>
          </cell>
          <cell r="J269">
            <v>10000000</v>
          </cell>
          <cell r="K269">
            <v>9990163.6600000001</v>
          </cell>
          <cell r="L269">
            <v>9261761.7000000011</v>
          </cell>
          <cell r="M269" t="str">
            <v>NEX</v>
          </cell>
          <cell r="N269">
            <v>0.23</v>
          </cell>
          <cell r="O269">
            <v>2300000</v>
          </cell>
          <cell r="P269">
            <v>2297737.6418000003</v>
          </cell>
          <cell r="Q269">
            <v>2130205.1910000006</v>
          </cell>
          <cell r="R269">
            <v>0.9261761700000003</v>
          </cell>
          <cell r="S269">
            <v>0.9990163660000001</v>
          </cell>
          <cell r="T269" t="str">
            <v>NEX</v>
          </cell>
          <cell r="U269">
            <v>0.12</v>
          </cell>
        </row>
        <row r="270">
          <cell r="F270" t="str">
            <v>2509 - MANUTENÇÃO E OPERAÇÃO DE UNIDADE BÁSICA DE SAÚDE (UBS)</v>
          </cell>
          <cell r="G270" t="str">
            <v>84.25.10.301.3003.2.509.33903900.00</v>
          </cell>
          <cell r="H270" t="str">
            <v>EXECUTIVO</v>
          </cell>
          <cell r="I270" t="str">
            <v>FMS/SMS</v>
          </cell>
          <cell r="J270">
            <v>43000000</v>
          </cell>
          <cell r="K270">
            <v>41681842.690000005</v>
          </cell>
          <cell r="L270">
            <v>36183557.480000004</v>
          </cell>
          <cell r="M270" t="str">
            <v>NEX</v>
          </cell>
          <cell r="N270">
            <v>0.23</v>
          </cell>
          <cell r="O270">
            <v>9890000</v>
          </cell>
          <cell r="P270">
            <v>9586823.8187000025</v>
          </cell>
          <cell r="Q270">
            <v>8322218.2204000009</v>
          </cell>
          <cell r="R270">
            <v>0.84147808093023269</v>
          </cell>
          <cell r="S270">
            <v>0.96934517883720961</v>
          </cell>
          <cell r="T270" t="str">
            <v>NEX</v>
          </cell>
          <cell r="U270">
            <v>0.12</v>
          </cell>
        </row>
        <row r="271">
          <cell r="F271" t="str">
            <v>2509 - MANUTENÇÃO E OPERAÇÃO DE UNIDADE BÁSICA DE SAÚDE (UBS)</v>
          </cell>
          <cell r="G271" t="str">
            <v>84.25.10.301.3003.2.509.33904700.00</v>
          </cell>
          <cell r="H271" t="str">
            <v>EXECUTIVO</v>
          </cell>
          <cell r="I271" t="str">
            <v>FMS/SMS</v>
          </cell>
          <cell r="J271">
            <v>256000</v>
          </cell>
          <cell r="K271">
            <v>254311.07</v>
          </cell>
          <cell r="L271">
            <v>253595.31999999995</v>
          </cell>
          <cell r="M271" t="str">
            <v>NEX</v>
          </cell>
          <cell r="N271">
            <v>0.23</v>
          </cell>
          <cell r="O271">
            <v>58880</v>
          </cell>
          <cell r="P271">
            <v>58491.546100000007</v>
          </cell>
          <cell r="Q271">
            <v>58326.923599999987</v>
          </cell>
          <cell r="R271">
            <v>0.99060671874999984</v>
          </cell>
          <cell r="S271">
            <v>0.99340261718750011</v>
          </cell>
          <cell r="T271" t="str">
            <v>NEX</v>
          </cell>
          <cell r="U271">
            <v>0.12</v>
          </cell>
        </row>
        <row r="272">
          <cell r="F272" t="str">
            <v>2509 - MANUTENÇÃO E OPERAÇÃO DE UNIDADE BÁSICA DE SAÚDE (UBS)</v>
          </cell>
          <cell r="G272" t="str">
            <v>84.25.10.301.3003.2.509.33904800.00</v>
          </cell>
          <cell r="H272" t="str">
            <v>EXECUTIVO</v>
          </cell>
          <cell r="I272" t="str">
            <v>FMS/SMS</v>
          </cell>
          <cell r="J272">
            <v>140000</v>
          </cell>
          <cell r="K272">
            <v>34274.249999999993</v>
          </cell>
          <cell r="L272">
            <v>34274.249999999993</v>
          </cell>
          <cell r="M272" t="str">
            <v>NEX</v>
          </cell>
          <cell r="N272">
            <v>0.23</v>
          </cell>
          <cell r="O272">
            <v>32200</v>
          </cell>
          <cell r="P272">
            <v>7883.0774999999985</v>
          </cell>
          <cell r="Q272">
            <v>7883.0774999999985</v>
          </cell>
          <cell r="R272">
            <v>0.24481607142857137</v>
          </cell>
          <cell r="S272">
            <v>0.24481607142857137</v>
          </cell>
          <cell r="T272" t="str">
            <v>NEX</v>
          </cell>
          <cell r="U272">
            <v>0.12</v>
          </cell>
        </row>
        <row r="273">
          <cell r="F273" t="str">
            <v>2509 - MANUTENÇÃO E OPERAÇÃO DE UNIDADE BÁSICA DE SAÚDE (UBS)</v>
          </cell>
          <cell r="G273" t="str">
            <v>84.25.10.301.3003.2.509.33909200.00</v>
          </cell>
          <cell r="H273" t="str">
            <v>EXECUTIVO</v>
          </cell>
          <cell r="I273" t="str">
            <v>FMS/SMS</v>
          </cell>
          <cell r="J273">
            <v>0</v>
          </cell>
          <cell r="K273">
            <v>3647377.37</v>
          </cell>
          <cell r="L273">
            <v>3647377.37</v>
          </cell>
          <cell r="M273" t="str">
            <v>NEX</v>
          </cell>
          <cell r="N273">
            <v>0.23</v>
          </cell>
          <cell r="O273">
            <v>0</v>
          </cell>
          <cell r="P273">
            <v>838896.7951000001</v>
          </cell>
          <cell r="Q273">
            <v>838896.7951000001</v>
          </cell>
          <cell r="R273" t="e">
            <v>#DIV/0!</v>
          </cell>
          <cell r="S273" t="e">
            <v>#DIV/0!</v>
          </cell>
          <cell r="T273" t="str">
            <v>NEX</v>
          </cell>
          <cell r="U273">
            <v>0.12</v>
          </cell>
        </row>
        <row r="274">
          <cell r="F274" t="str">
            <v>2509 - MANUTENÇÃO E OPERAÇÃO DE UNIDADE BÁSICA DE SAÚDE (UBS)</v>
          </cell>
          <cell r="G274" t="str">
            <v>84.25.10.301.3003.2.509.44905200.00</v>
          </cell>
          <cell r="H274" t="str">
            <v>EXECUTIVO</v>
          </cell>
          <cell r="I274" t="str">
            <v>FMS/SMS</v>
          </cell>
          <cell r="J274">
            <v>350000</v>
          </cell>
          <cell r="K274">
            <v>324461.62000000005</v>
          </cell>
          <cell r="L274">
            <v>285491.91000000003</v>
          </cell>
          <cell r="M274" t="str">
            <v>NEX</v>
          </cell>
          <cell r="N274">
            <v>0.23</v>
          </cell>
          <cell r="O274">
            <v>80500</v>
          </cell>
          <cell r="P274">
            <v>74626.17260000002</v>
          </cell>
          <cell r="Q274">
            <v>65663.13930000001</v>
          </cell>
          <cell r="R274">
            <v>0.8156911714285715</v>
          </cell>
          <cell r="S274">
            <v>0.92703320000000022</v>
          </cell>
          <cell r="T274" t="str">
            <v>NEX</v>
          </cell>
          <cell r="U274">
            <v>0.12</v>
          </cell>
        </row>
        <row r="275">
          <cell r="F275" t="str">
            <v>2509 - MANUTENÇÃO E OPERAÇÃO DE UNIDADE BÁSICA DE SAÚDE (UBS)</v>
          </cell>
          <cell r="G275" t="str">
            <v>84.25.10.301.3003.2.509.44909200.00</v>
          </cell>
          <cell r="H275" t="str">
            <v>EXECUTIVO</v>
          </cell>
          <cell r="I275" t="str">
            <v>FMS/SMS</v>
          </cell>
          <cell r="J275">
            <v>0</v>
          </cell>
          <cell r="K275">
            <v>2665.81</v>
          </cell>
          <cell r="L275">
            <v>2665.81</v>
          </cell>
          <cell r="M275" t="str">
            <v>NEX</v>
          </cell>
          <cell r="N275">
            <v>0.23</v>
          </cell>
          <cell r="O275">
            <v>0</v>
          </cell>
          <cell r="P275">
            <v>613.13630000000001</v>
          </cell>
          <cell r="Q275">
            <v>613.13630000000001</v>
          </cell>
          <cell r="R275" t="e">
            <v>#DIV/0!</v>
          </cell>
          <cell r="S275" t="e">
            <v>#DIV/0!</v>
          </cell>
          <cell r="T275" t="str">
            <v>NEX</v>
          </cell>
          <cell r="U275">
            <v>0.12</v>
          </cell>
        </row>
        <row r="276">
          <cell r="F276" t="str">
            <v>2509 - MANUTENÇÃO E OPERAÇÃO DE UNIDADE BÁSICA DE SAÚDE (UBS)</v>
          </cell>
          <cell r="G276" t="str">
            <v>84.26.10.301.3003.2.509.33903000.00</v>
          </cell>
          <cell r="H276" t="str">
            <v>EXECUTIVO</v>
          </cell>
          <cell r="I276" t="str">
            <v>FMS/SMS</v>
          </cell>
          <cell r="J276">
            <v>3372216</v>
          </cell>
          <cell r="K276">
            <v>3215044.9499999997</v>
          </cell>
          <cell r="L276">
            <v>2003116.71</v>
          </cell>
          <cell r="M276" t="str">
            <v>NEX</v>
          </cell>
          <cell r="N276">
            <v>0.23</v>
          </cell>
          <cell r="O276">
            <v>775609.68</v>
          </cell>
          <cell r="P276">
            <v>739460.33849999995</v>
          </cell>
          <cell r="Q276">
            <v>460716.84330000001</v>
          </cell>
          <cell r="R276">
            <v>0.59400605121380123</v>
          </cell>
          <cell r="S276">
            <v>0.95339235387057042</v>
          </cell>
          <cell r="T276" t="str">
            <v>NEX</v>
          </cell>
          <cell r="U276">
            <v>0.12</v>
          </cell>
        </row>
        <row r="277">
          <cell r="F277" t="str">
            <v>2509 - MANUTENÇÃO E OPERAÇÃO DE UNIDADE BÁSICA DE SAÚDE (UBS)</v>
          </cell>
          <cell r="G277" t="str">
            <v>84.26.10.301.3003.2.509.33903600.00</v>
          </cell>
          <cell r="H277" t="str">
            <v>EXECUTIVO</v>
          </cell>
          <cell r="I277" t="str">
            <v>FMS/SMS</v>
          </cell>
          <cell r="J277">
            <v>1505783</v>
          </cell>
          <cell r="K277">
            <v>1559610.0000000002</v>
          </cell>
          <cell r="L277">
            <v>1559077.46</v>
          </cell>
          <cell r="M277" t="str">
            <v>NEX</v>
          </cell>
          <cell r="N277">
            <v>0.23</v>
          </cell>
          <cell r="O277">
            <v>346330.09</v>
          </cell>
          <cell r="P277">
            <v>358710.30000000005</v>
          </cell>
          <cell r="Q277">
            <v>358587.81579999998</v>
          </cell>
          <cell r="R277">
            <v>1.0353931874645947</v>
          </cell>
          <cell r="S277">
            <v>1.0357468506418257</v>
          </cell>
          <cell r="T277" t="str">
            <v>NEX</v>
          </cell>
          <cell r="U277">
            <v>0.12</v>
          </cell>
        </row>
        <row r="278">
          <cell r="F278" t="str">
            <v>2509 - MANUTENÇÃO E OPERAÇÃO DE UNIDADE BÁSICA DE SAÚDE (UBS)</v>
          </cell>
          <cell r="G278" t="str">
            <v>84.26.10.301.3003.2.509.33903900.00</v>
          </cell>
          <cell r="H278" t="str">
            <v>EXECUTIVO</v>
          </cell>
          <cell r="I278" t="str">
            <v>FMS/SMS</v>
          </cell>
          <cell r="J278">
            <v>42285423</v>
          </cell>
          <cell r="K278">
            <v>34979047.109999999</v>
          </cell>
          <cell r="L278">
            <v>29877888.629999999</v>
          </cell>
          <cell r="M278" t="str">
            <v>NEX</v>
          </cell>
          <cell r="N278">
            <v>0.23</v>
          </cell>
          <cell r="O278">
            <v>9725647.290000001</v>
          </cell>
          <cell r="P278">
            <v>8045180.8353000004</v>
          </cell>
          <cell r="Q278">
            <v>6871914.3848999999</v>
          </cell>
          <cell r="R278">
            <v>0.7065765578364912</v>
          </cell>
          <cell r="S278">
            <v>0.82721289343611382</v>
          </cell>
          <cell r="T278" t="str">
            <v>NEX</v>
          </cell>
          <cell r="U278">
            <v>0.12</v>
          </cell>
        </row>
        <row r="279">
          <cell r="F279" t="str">
            <v>2509 - MANUTENÇÃO E OPERAÇÃO DE UNIDADE BÁSICA DE SAÚDE (UBS)</v>
          </cell>
          <cell r="G279" t="str">
            <v>84.26.10.301.3003.2.509.33904700.00</v>
          </cell>
          <cell r="H279" t="str">
            <v>EXECUTIVO</v>
          </cell>
          <cell r="I279" t="str">
            <v>FMS/SMS</v>
          </cell>
          <cell r="J279">
            <v>200000</v>
          </cell>
          <cell r="K279">
            <v>175850.08</v>
          </cell>
          <cell r="L279">
            <v>175850.08</v>
          </cell>
          <cell r="M279" t="str">
            <v>NEX</v>
          </cell>
          <cell r="N279">
            <v>0.23</v>
          </cell>
          <cell r="O279">
            <v>46000</v>
          </cell>
          <cell r="P279">
            <v>40445.518400000001</v>
          </cell>
          <cell r="Q279">
            <v>40445.518400000001</v>
          </cell>
          <cell r="R279">
            <v>0.87925039999999999</v>
          </cell>
          <cell r="S279">
            <v>0.87925039999999999</v>
          </cell>
          <cell r="T279" t="str">
            <v>NEX</v>
          </cell>
          <cell r="U279">
            <v>0.12</v>
          </cell>
        </row>
        <row r="280">
          <cell r="F280" t="str">
            <v>2509 - MANUTENÇÃO E OPERAÇÃO DE UNIDADE BÁSICA DE SAÚDE (UBS)</v>
          </cell>
          <cell r="G280" t="str">
            <v>84.26.10.301.3003.2.509.33904800.00</v>
          </cell>
          <cell r="H280" t="str">
            <v>EXECUTIVO</v>
          </cell>
          <cell r="I280" t="str">
            <v>FMS/SMS</v>
          </cell>
          <cell r="J280">
            <v>74000</v>
          </cell>
          <cell r="K280">
            <v>30636.649999999998</v>
          </cell>
          <cell r="L280">
            <v>30636.649999999998</v>
          </cell>
          <cell r="M280" t="str">
            <v>NEX</v>
          </cell>
          <cell r="N280">
            <v>0.23</v>
          </cell>
          <cell r="O280">
            <v>17020</v>
          </cell>
          <cell r="P280">
            <v>7046.4295000000002</v>
          </cell>
          <cell r="Q280">
            <v>7046.4295000000002</v>
          </cell>
          <cell r="R280">
            <v>0.41400878378378381</v>
          </cell>
          <cell r="S280">
            <v>0.41400878378378381</v>
          </cell>
          <cell r="T280" t="str">
            <v>NEX</v>
          </cell>
          <cell r="U280">
            <v>0.12</v>
          </cell>
        </row>
        <row r="281">
          <cell r="F281" t="str">
            <v>2509 - MANUTENÇÃO E OPERAÇÃO DE UNIDADE BÁSICA DE SAÚDE (UBS)</v>
          </cell>
          <cell r="G281" t="str">
            <v>84.26.10.301.3003.2.509.44905200.00</v>
          </cell>
          <cell r="H281" t="str">
            <v>EXECUTIVO</v>
          </cell>
          <cell r="I281" t="str">
            <v>FMS/SMS</v>
          </cell>
          <cell r="J281">
            <v>300000</v>
          </cell>
          <cell r="K281">
            <v>298723.99</v>
          </cell>
          <cell r="L281">
            <v>298723.99</v>
          </cell>
          <cell r="M281" t="str">
            <v>NEX</v>
          </cell>
          <cell r="N281">
            <v>0.23</v>
          </cell>
          <cell r="O281">
            <v>69000</v>
          </cell>
          <cell r="P281">
            <v>68706.517699999997</v>
          </cell>
          <cell r="Q281">
            <v>68706.517699999997</v>
          </cell>
          <cell r="R281">
            <v>0.99574663333333324</v>
          </cell>
          <cell r="S281">
            <v>0.99574663333333324</v>
          </cell>
          <cell r="T281" t="str">
            <v>NEX</v>
          </cell>
          <cell r="U281">
            <v>0.12</v>
          </cell>
        </row>
        <row r="282">
          <cell r="F282" t="str">
            <v>2509 - MANUTENÇÃO E OPERAÇÃO DE UNIDADE BÁSICA DE SAÚDE (UBS)</v>
          </cell>
          <cell r="G282" t="str">
            <v>84.27.10.301.3003.2.509.33903000.00</v>
          </cell>
          <cell r="H282" t="str">
            <v>EXECUTIVO</v>
          </cell>
          <cell r="I282" t="str">
            <v>FMS/SMS</v>
          </cell>
          <cell r="J282">
            <v>600000</v>
          </cell>
          <cell r="K282">
            <v>195909.91</v>
          </cell>
          <cell r="L282">
            <v>106066.40000000002</v>
          </cell>
          <cell r="M282" t="str">
            <v>NEX</v>
          </cell>
          <cell r="N282">
            <v>0.23</v>
          </cell>
          <cell r="O282">
            <v>138000</v>
          </cell>
          <cell r="P282">
            <v>45059.279300000002</v>
          </cell>
          <cell r="Q282">
            <v>24395.272000000008</v>
          </cell>
          <cell r="R282">
            <v>0.1767773333333334</v>
          </cell>
          <cell r="S282">
            <v>0.3265165166666667</v>
          </cell>
          <cell r="T282" t="str">
            <v>NEX</v>
          </cell>
          <cell r="U282">
            <v>0.12</v>
          </cell>
        </row>
        <row r="283">
          <cell r="F283" t="str">
            <v>2509 - MANUTENÇÃO E OPERAÇÃO DE UNIDADE BÁSICA DE SAÚDE (UBS)</v>
          </cell>
          <cell r="G283" t="str">
            <v>84.27.10.301.3003.2.509.33903600.00</v>
          </cell>
          <cell r="H283" t="str">
            <v>EXECUTIVO</v>
          </cell>
          <cell r="I283" t="str">
            <v>FMS/SMS</v>
          </cell>
          <cell r="J283">
            <v>0</v>
          </cell>
          <cell r="K283">
            <v>779020.14000000013</v>
          </cell>
          <cell r="L283">
            <v>777686.15999999992</v>
          </cell>
          <cell r="M283" t="str">
            <v>NEX</v>
          </cell>
          <cell r="N283">
            <v>0.23</v>
          </cell>
          <cell r="O283">
            <v>0</v>
          </cell>
          <cell r="P283">
            <v>179174.63220000005</v>
          </cell>
          <cell r="Q283">
            <v>178867.8168</v>
          </cell>
          <cell r="R283" t="e">
            <v>#DIV/0!</v>
          </cell>
          <cell r="S283" t="e">
            <v>#DIV/0!</v>
          </cell>
          <cell r="T283" t="str">
            <v>NEX</v>
          </cell>
          <cell r="U283">
            <v>0.12</v>
          </cell>
        </row>
        <row r="284">
          <cell r="F284" t="str">
            <v>2509 - MANUTENÇÃO E OPERAÇÃO DE UNIDADE BÁSICA DE SAÚDE (UBS)</v>
          </cell>
          <cell r="G284" t="str">
            <v>84.27.10.301.3003.2.509.33903900.00</v>
          </cell>
          <cell r="H284" t="str">
            <v>EXECUTIVO</v>
          </cell>
          <cell r="I284" t="str">
            <v>FMS/SMS</v>
          </cell>
          <cell r="J284">
            <v>28790000</v>
          </cell>
          <cell r="K284">
            <v>20465758.980000008</v>
          </cell>
          <cell r="L284">
            <v>15231422.780000001</v>
          </cell>
          <cell r="M284" t="str">
            <v>NEX</v>
          </cell>
          <cell r="N284">
            <v>0.23</v>
          </cell>
          <cell r="O284">
            <v>6621700</v>
          </cell>
          <cell r="P284">
            <v>4707124.5654000016</v>
          </cell>
          <cell r="Q284">
            <v>3503227.2394000003</v>
          </cell>
          <cell r="R284">
            <v>0.52905254532823898</v>
          </cell>
          <cell r="S284">
            <v>0.71086345883987523</v>
          </cell>
          <cell r="T284" t="str">
            <v>NEX</v>
          </cell>
          <cell r="U284">
            <v>0.12</v>
          </cell>
        </row>
        <row r="285">
          <cell r="F285" t="str">
            <v>2509 - MANUTENÇÃO E OPERAÇÃO DE UNIDADE BÁSICA DE SAÚDE (UBS)</v>
          </cell>
          <cell r="G285" t="str">
            <v>84.27.10.301.3003.2.509.33904700.00</v>
          </cell>
          <cell r="H285" t="str">
            <v>EXECUTIVO</v>
          </cell>
          <cell r="I285" t="str">
            <v>FMS/SMS</v>
          </cell>
          <cell r="J285">
            <v>255000</v>
          </cell>
          <cell r="K285">
            <v>254108.37</v>
          </cell>
          <cell r="L285">
            <v>254108.37000000005</v>
          </cell>
          <cell r="M285" t="str">
            <v>NEX</v>
          </cell>
          <cell r="N285">
            <v>0.23</v>
          </cell>
          <cell r="O285">
            <v>58650</v>
          </cell>
          <cell r="P285">
            <v>58444.9251</v>
          </cell>
          <cell r="Q285">
            <v>58444.925100000015</v>
          </cell>
          <cell r="R285">
            <v>0.99650341176470614</v>
          </cell>
          <cell r="S285">
            <v>0.99650341176470592</v>
          </cell>
          <cell r="T285" t="str">
            <v>NEX</v>
          </cell>
          <cell r="U285">
            <v>0.12</v>
          </cell>
        </row>
        <row r="286">
          <cell r="F286" t="str">
            <v>2509 - MANUTENÇÃO E OPERAÇÃO DE UNIDADE BÁSICA DE SAÚDE (UBS)</v>
          </cell>
          <cell r="G286" t="str">
            <v>84.27.10.301.3003.2.509.33904800.00</v>
          </cell>
          <cell r="H286" t="str">
            <v>EXECUTIVO</v>
          </cell>
          <cell r="I286" t="str">
            <v>FMS/SMS</v>
          </cell>
          <cell r="J286">
            <v>16000</v>
          </cell>
          <cell r="K286">
            <v>575</v>
          </cell>
          <cell r="L286">
            <v>575</v>
          </cell>
          <cell r="M286" t="str">
            <v>NEX</v>
          </cell>
          <cell r="N286">
            <v>0.23</v>
          </cell>
          <cell r="O286">
            <v>3680</v>
          </cell>
          <cell r="P286">
            <v>132.25</v>
          </cell>
          <cell r="Q286">
            <v>132.25</v>
          </cell>
          <cell r="R286">
            <v>3.5937499999999997E-2</v>
          </cell>
          <cell r="S286">
            <v>3.5937499999999997E-2</v>
          </cell>
          <cell r="T286" t="str">
            <v>NEX</v>
          </cell>
          <cell r="U286">
            <v>0.12</v>
          </cell>
        </row>
        <row r="287">
          <cell r="F287" t="str">
            <v>2509 - MANUTENÇÃO E OPERAÇÃO DE UNIDADE BÁSICA DE SAÚDE (UBS)</v>
          </cell>
          <cell r="G287" t="str">
            <v>84.27.10.301.3003.2.509.44905200.00</v>
          </cell>
          <cell r="H287" t="str">
            <v>EXECUTIVO</v>
          </cell>
          <cell r="I287" t="str">
            <v>FMS/SMS</v>
          </cell>
          <cell r="J287">
            <v>300000</v>
          </cell>
          <cell r="K287">
            <v>222570.58000000002</v>
          </cell>
          <cell r="L287">
            <v>49994.65</v>
          </cell>
          <cell r="M287" t="str">
            <v>NEX</v>
          </cell>
          <cell r="N287">
            <v>0.23</v>
          </cell>
          <cell r="O287">
            <v>69000</v>
          </cell>
          <cell r="P287">
            <v>51191.233400000005</v>
          </cell>
          <cell r="Q287">
            <v>11498.7695</v>
          </cell>
          <cell r="R287">
            <v>0.16664883333333333</v>
          </cell>
          <cell r="S287">
            <v>0.74190193333333343</v>
          </cell>
          <cell r="T287" t="str">
            <v>NEX</v>
          </cell>
          <cell r="U287">
            <v>0.12</v>
          </cell>
        </row>
        <row r="288">
          <cell r="F288" t="str">
            <v>2509 - MANUTENÇÃO E OPERAÇÃO DE UNIDADE BÁSICA DE SAÚDE (UBS)</v>
          </cell>
          <cell r="G288" t="str">
            <v>84.28.10.301.3003.2.509.33903000.00</v>
          </cell>
          <cell r="H288" t="str">
            <v>EXECUTIVO</v>
          </cell>
          <cell r="I288" t="str">
            <v>FMS/SMS</v>
          </cell>
          <cell r="J288">
            <v>196651</v>
          </cell>
          <cell r="K288">
            <v>269268.81999999995</v>
          </cell>
          <cell r="L288">
            <v>82727.25</v>
          </cell>
          <cell r="M288" t="str">
            <v>NEX</v>
          </cell>
          <cell r="N288">
            <v>0.23</v>
          </cell>
          <cell r="O288">
            <v>45229.73</v>
          </cell>
          <cell r="P288">
            <v>61931.828599999993</v>
          </cell>
          <cell r="Q288">
            <v>19027.267500000002</v>
          </cell>
          <cell r="R288">
            <v>0.42068054573838931</v>
          </cell>
          <cell r="S288">
            <v>1.3692725691707641</v>
          </cell>
          <cell r="T288" t="str">
            <v>NEX</v>
          </cell>
          <cell r="U288">
            <v>0.12</v>
          </cell>
        </row>
        <row r="289">
          <cell r="F289" t="str">
            <v>2509 - MANUTENÇÃO E OPERAÇÃO DE UNIDADE BÁSICA DE SAÚDE (UBS)</v>
          </cell>
          <cell r="G289" t="str">
            <v>84.28.10.301.3003.2.509.33903600.00</v>
          </cell>
          <cell r="H289" t="str">
            <v>EXECUTIVO</v>
          </cell>
          <cell r="I289" t="str">
            <v>FMS/SMS</v>
          </cell>
          <cell r="J289">
            <v>581661</v>
          </cell>
          <cell r="K289">
            <v>717346.11</v>
          </cell>
          <cell r="L289">
            <v>716159.19</v>
          </cell>
          <cell r="M289" t="str">
            <v>NEX</v>
          </cell>
          <cell r="N289">
            <v>0.23</v>
          </cell>
          <cell r="O289">
            <v>133782.03</v>
          </cell>
          <cell r="P289">
            <v>164989.6053</v>
          </cell>
          <cell r="Q289">
            <v>164716.61369999999</v>
          </cell>
          <cell r="R289">
            <v>1.2312312326251889</v>
          </cell>
          <cell r="S289">
            <v>1.2332718026479341</v>
          </cell>
          <cell r="T289" t="str">
            <v>NEX</v>
          </cell>
          <cell r="U289">
            <v>0.12</v>
          </cell>
        </row>
        <row r="290">
          <cell r="F290" t="str">
            <v>2509 - MANUTENÇÃO E OPERAÇÃO DE UNIDADE BÁSICA DE SAÚDE (UBS)</v>
          </cell>
          <cell r="G290" t="str">
            <v>84.28.10.301.3003.2.509.33903900.00</v>
          </cell>
          <cell r="H290" t="str">
            <v>EXECUTIVO</v>
          </cell>
          <cell r="I290" t="str">
            <v>FMS/SMS</v>
          </cell>
          <cell r="J290">
            <v>4377728</v>
          </cell>
          <cell r="K290">
            <v>3721366.7399999998</v>
          </cell>
          <cell r="L290">
            <v>3138628.4</v>
          </cell>
          <cell r="M290" t="str">
            <v>NEX</v>
          </cell>
          <cell r="N290">
            <v>0.23</v>
          </cell>
          <cell r="O290">
            <v>1006877.4400000001</v>
          </cell>
          <cell r="P290">
            <v>855914.35019999999</v>
          </cell>
          <cell r="Q290">
            <v>721884.53200000001</v>
          </cell>
          <cell r="R290">
            <v>0.71695372576825234</v>
          </cell>
          <cell r="S290">
            <v>0.850068058134265</v>
          </cell>
          <cell r="T290" t="str">
            <v>NEX</v>
          </cell>
          <cell r="U290">
            <v>0.12</v>
          </cell>
        </row>
        <row r="291">
          <cell r="F291" t="str">
            <v>2509 - MANUTENÇÃO E OPERAÇÃO DE UNIDADE BÁSICA DE SAÚDE (UBS)</v>
          </cell>
          <cell r="G291" t="str">
            <v>84.28.10.301.3003.2.509.33904700.00</v>
          </cell>
          <cell r="H291" t="str">
            <v>EXECUTIVO</v>
          </cell>
          <cell r="I291" t="str">
            <v>FMS/SMS</v>
          </cell>
          <cell r="J291">
            <v>157895</v>
          </cell>
          <cell r="K291">
            <v>87323.53</v>
          </cell>
          <cell r="L291">
            <v>87323.53</v>
          </cell>
          <cell r="M291" t="str">
            <v>NEX</v>
          </cell>
          <cell r="N291">
            <v>0.23</v>
          </cell>
          <cell r="O291">
            <v>36315.85</v>
          </cell>
          <cell r="P291">
            <v>20084.411899999999</v>
          </cell>
          <cell r="Q291">
            <v>20084.411899999999</v>
          </cell>
          <cell r="R291">
            <v>0.55304810158649731</v>
          </cell>
          <cell r="S291">
            <v>0.55304810158649731</v>
          </cell>
          <cell r="T291" t="str">
            <v>NEX</v>
          </cell>
          <cell r="U291">
            <v>0.12</v>
          </cell>
        </row>
        <row r="292">
          <cell r="F292" t="str">
            <v>2509 - MANUTENÇÃO E OPERAÇÃO DE UNIDADE BÁSICA DE SAÚDE (UBS)</v>
          </cell>
          <cell r="G292" t="str">
            <v>84.28.10.301.3003.2.509.33904800.00</v>
          </cell>
          <cell r="H292" t="str">
            <v>EXECUTIVO</v>
          </cell>
          <cell r="I292" t="str">
            <v>FMS/SMS</v>
          </cell>
          <cell r="J292">
            <v>1616</v>
          </cell>
          <cell r="K292">
            <v>0</v>
          </cell>
          <cell r="L292">
            <v>0</v>
          </cell>
          <cell r="M292" t="str">
            <v>NEX</v>
          </cell>
          <cell r="N292">
            <v>0.23</v>
          </cell>
          <cell r="O292">
            <v>371.68</v>
          </cell>
          <cell r="P292">
            <v>0</v>
          </cell>
          <cell r="Q292">
            <v>0</v>
          </cell>
          <cell r="R292">
            <v>0</v>
          </cell>
          <cell r="S292">
            <v>0</v>
          </cell>
          <cell r="T292" t="str">
            <v>NEX</v>
          </cell>
          <cell r="U292">
            <v>0.12</v>
          </cell>
        </row>
        <row r="293">
          <cell r="F293" t="str">
            <v>2509 - MANUTENÇÃO E OPERAÇÃO DE UNIDADE BÁSICA DE SAÚDE (UBS)</v>
          </cell>
          <cell r="G293" t="str">
            <v>84.28.10.301.3003.2.509.44905200.00</v>
          </cell>
          <cell r="H293" t="str">
            <v>EXECUTIVO</v>
          </cell>
          <cell r="I293" t="str">
            <v>FMS/SMS</v>
          </cell>
          <cell r="J293">
            <v>16162</v>
          </cell>
          <cell r="K293">
            <v>1999.84</v>
          </cell>
          <cell r="L293">
            <v>1999.84</v>
          </cell>
          <cell r="M293" t="str">
            <v>NEX</v>
          </cell>
          <cell r="N293">
            <v>0.23</v>
          </cell>
          <cell r="O293">
            <v>3717.26</v>
          </cell>
          <cell r="P293">
            <v>459.96320000000003</v>
          </cell>
          <cell r="Q293">
            <v>459.96320000000003</v>
          </cell>
          <cell r="R293">
            <v>0.1237371612424205</v>
          </cell>
          <cell r="S293">
            <v>0.1237371612424205</v>
          </cell>
          <cell r="T293" t="str">
            <v>NEX</v>
          </cell>
          <cell r="U293">
            <v>0.12</v>
          </cell>
        </row>
        <row r="294">
          <cell r="F294" t="str">
            <v>2520 - MANUTENÇÃO E OPERAÇÃO PARA ATENDIMENTO AMBULATORIAL BÁSICO, DE ESPECIALIDADES E DE SERVIÇOS AUXILIARES DE DIAGNÓSTICO E TERAPIA</v>
          </cell>
          <cell r="G294" t="str">
            <v>84.10.10.301.3003.2.520.33503900.00</v>
          </cell>
          <cell r="H294" t="str">
            <v>EXECUTIVO</v>
          </cell>
          <cell r="I294" t="str">
            <v>FMS/SMS</v>
          </cell>
          <cell r="J294">
            <v>2849865558</v>
          </cell>
          <cell r="K294">
            <v>3637800768.6500006</v>
          </cell>
          <cell r="L294">
            <v>3635281712.1999998</v>
          </cell>
          <cell r="M294" t="str">
            <v>NEX</v>
          </cell>
          <cell r="N294">
            <v>0.23</v>
          </cell>
          <cell r="O294">
            <v>655469078.34000003</v>
          </cell>
          <cell r="P294">
            <v>836694176.78950012</v>
          </cell>
          <cell r="Q294">
            <v>836114793.80599999</v>
          </cell>
          <cell r="R294">
            <v>1.2755976161735836</v>
          </cell>
          <cell r="S294">
            <v>1.2764815373266112</v>
          </cell>
          <cell r="T294" t="str">
            <v>NEX</v>
          </cell>
          <cell r="U294">
            <v>0.12</v>
          </cell>
        </row>
        <row r="295">
          <cell r="F295" t="str">
            <v>2520 - MANUTENÇÃO E OPERAÇÃO PARA ATENDIMENTO AMBULATORIAL BÁSICO, DE ESPECIALIDADES E DE SERVIÇOS AUXILIARES DE DIAGNÓSTICO E TERAPIA</v>
          </cell>
          <cell r="G295" t="str">
            <v>84.10.10.301.3003.2.520.33503900.02</v>
          </cell>
          <cell r="H295" t="str">
            <v>EXECUTIVO</v>
          </cell>
          <cell r="I295" t="str">
            <v>FMS/SMS</v>
          </cell>
          <cell r="J295">
            <v>570000000</v>
          </cell>
          <cell r="K295">
            <v>934199923.76999998</v>
          </cell>
          <cell r="L295">
            <v>934197879.76999998</v>
          </cell>
          <cell r="M295" t="str">
            <v>NEX</v>
          </cell>
          <cell r="N295">
            <v>0.23</v>
          </cell>
          <cell r="O295">
            <v>131100000</v>
          </cell>
          <cell r="P295">
            <v>214865982.46709999</v>
          </cell>
          <cell r="Q295">
            <v>214865512.34710002</v>
          </cell>
          <cell r="R295">
            <v>1.6389436487192983</v>
          </cell>
          <cell r="S295">
            <v>1.6389472346842104</v>
          </cell>
          <cell r="T295" t="str">
            <v>NEX</v>
          </cell>
          <cell r="U295">
            <v>0.12</v>
          </cell>
        </row>
        <row r="296">
          <cell r="F296" t="str">
            <v>2520 - MANUTENÇÃO E OPERAÇÃO PARA ATENDIMENTO AMBULATORIAL BÁSICO, DE ESPECIALIDADES E DE SERVIÇOS AUXILIARES DE DIAGNÓSTICO E TERAPIA</v>
          </cell>
          <cell r="G296" t="str">
            <v>84.10.10.301.3003.2.520.33503900.03</v>
          </cell>
          <cell r="H296" t="str">
            <v>EXECUTIVO</v>
          </cell>
          <cell r="I296" t="str">
            <v>FMS/SMS</v>
          </cell>
          <cell r="J296">
            <v>100000000</v>
          </cell>
          <cell r="K296">
            <v>0</v>
          </cell>
          <cell r="L296">
            <v>0</v>
          </cell>
          <cell r="M296" t="str">
            <v>NEX</v>
          </cell>
          <cell r="N296">
            <v>0.23</v>
          </cell>
          <cell r="O296">
            <v>23000000</v>
          </cell>
          <cell r="P296">
            <v>0</v>
          </cell>
          <cell r="Q296">
            <v>0</v>
          </cell>
          <cell r="R296">
            <v>0</v>
          </cell>
          <cell r="S296">
            <v>0</v>
          </cell>
          <cell r="T296" t="str">
            <v>NEX</v>
          </cell>
          <cell r="U296">
            <v>0.12</v>
          </cell>
        </row>
        <row r="297">
          <cell r="F297" t="str">
            <v>2520 - MANUTENÇÃO E OPERAÇÃO PARA ATENDIMENTO AMBULATORIAL BÁSICO, DE ESPECIALIDADES E DE SERVIÇOS AUXILIARES DE DIAGNÓSTICO E TERAPIA</v>
          </cell>
          <cell r="G297" t="str">
            <v>84.10.10.301.3003.2.520.33503900.08</v>
          </cell>
          <cell r="H297" t="str">
            <v>EXECUTIVO</v>
          </cell>
          <cell r="I297" t="str">
            <v>FMS/SMS</v>
          </cell>
          <cell r="J297">
            <v>0</v>
          </cell>
          <cell r="K297">
            <v>0</v>
          </cell>
          <cell r="L297">
            <v>0</v>
          </cell>
          <cell r="M297" t="str">
            <v>NEX</v>
          </cell>
          <cell r="N297">
            <v>0.23</v>
          </cell>
          <cell r="O297">
            <v>0</v>
          </cell>
          <cell r="P297">
            <v>0</v>
          </cell>
          <cell r="Q297">
            <v>0</v>
          </cell>
          <cell r="R297" t="e">
            <v>#DIV/0!</v>
          </cell>
          <cell r="S297" t="e">
            <v>#DIV/0!</v>
          </cell>
          <cell r="T297" t="str">
            <v>NEX</v>
          </cell>
          <cell r="U297">
            <v>0.12</v>
          </cell>
        </row>
        <row r="298">
          <cell r="F298" t="str">
            <v>2520 - MANUTENÇÃO E OPERAÇÃO PARA ATENDIMENTO AMBULATORIAL BÁSICO, DE ESPECIALIDADES E DE SERVIÇOS AUXILIARES DE DIAGNÓSTICO E TERAPIA</v>
          </cell>
          <cell r="G298" t="str">
            <v>84.10.10.301.3003.2.520.33503900.21</v>
          </cell>
          <cell r="H298" t="str">
            <v>EXECUTIVO</v>
          </cell>
          <cell r="I298" t="str">
            <v>FMS/SMS</v>
          </cell>
          <cell r="J298">
            <v>0</v>
          </cell>
          <cell r="K298">
            <v>38320409.799999997</v>
          </cell>
          <cell r="L298">
            <v>38320409.799999997</v>
          </cell>
          <cell r="M298" t="str">
            <v>NEX</v>
          </cell>
          <cell r="N298">
            <v>0.23</v>
          </cell>
          <cell r="O298">
            <v>0</v>
          </cell>
          <cell r="P298">
            <v>8813694.2539999988</v>
          </cell>
          <cell r="Q298">
            <v>8813694.2539999988</v>
          </cell>
          <cell r="R298" t="e">
            <v>#DIV/0!</v>
          </cell>
          <cell r="S298" t="e">
            <v>#DIV/0!</v>
          </cell>
          <cell r="T298" t="str">
            <v>NEX</v>
          </cell>
          <cell r="U298">
            <v>0.12</v>
          </cell>
        </row>
        <row r="299">
          <cell r="F299" t="str">
            <v>2520 - MANUTENÇÃO E OPERAÇÃO PARA ATENDIMENTO AMBULATORIAL BÁSICO, DE ESPECIALIDADES E DE SERVIÇOS AUXILIARES DE DIAGNÓSTICO E TERAPIA</v>
          </cell>
          <cell r="G299" t="str">
            <v>84.10.10.301.3003.2.520.33903900.00</v>
          </cell>
          <cell r="H299" t="str">
            <v>EXECUTIVO</v>
          </cell>
          <cell r="I299" t="str">
            <v>FMS/SMS</v>
          </cell>
          <cell r="J299">
            <v>0</v>
          </cell>
          <cell r="K299">
            <v>43698099</v>
          </cell>
          <cell r="L299">
            <v>30764669.299999997</v>
          </cell>
          <cell r="M299" t="str">
            <v>NEX</v>
          </cell>
          <cell r="N299">
            <v>0.23</v>
          </cell>
          <cell r="O299">
            <v>0</v>
          </cell>
          <cell r="P299">
            <v>10050562.77</v>
          </cell>
          <cell r="Q299">
            <v>7075873.9389999993</v>
          </cell>
          <cell r="R299" t="e">
            <v>#DIV/0!</v>
          </cell>
          <cell r="S299" t="e">
            <v>#DIV/0!</v>
          </cell>
          <cell r="T299" t="str">
            <v>NEX</v>
          </cell>
          <cell r="U299">
            <v>0.12</v>
          </cell>
        </row>
        <row r="300">
          <cell r="F300" t="str">
            <v>2520 - MANUTENÇÃO E OPERAÇÃO PARA ATENDIMENTO AMBULATORIAL BÁSICO, DE ESPECIALIDADES E DE SERVIÇOS AUXILIARES DE DIAGNÓSTICO E TERAPIA</v>
          </cell>
          <cell r="G300" t="str">
            <v>84.10.10.301.3003.2.520.33904800.00</v>
          </cell>
          <cell r="H300" t="str">
            <v>EXECUTIVO</v>
          </cell>
          <cell r="I300" t="str">
            <v>FMS/SMS</v>
          </cell>
          <cell r="J300">
            <v>18726528</v>
          </cell>
          <cell r="K300">
            <v>6243827.7800000003</v>
          </cell>
          <cell r="L300">
            <v>6243827.7799999993</v>
          </cell>
          <cell r="M300" t="str">
            <v>NEX</v>
          </cell>
          <cell r="N300">
            <v>0.23</v>
          </cell>
          <cell r="O300">
            <v>4307101.4400000004</v>
          </cell>
          <cell r="P300">
            <v>1436080.3894000002</v>
          </cell>
          <cell r="Q300">
            <v>1436080.3894</v>
          </cell>
          <cell r="R300">
            <v>0.33342153868565488</v>
          </cell>
          <cell r="S300">
            <v>0.33342153868565494</v>
          </cell>
          <cell r="T300" t="str">
            <v>NEX</v>
          </cell>
          <cell r="U300">
            <v>0.12</v>
          </cell>
        </row>
        <row r="301">
          <cell r="F301" t="str">
            <v>2520 - MANUTENÇÃO E OPERAÇÃO PARA ATENDIMENTO AMBULATORIAL BÁSICO, DE ESPECIALIDADES E DE SERVIÇOS AUXILIARES DE DIAGNÓSTICO E TERAPIA</v>
          </cell>
          <cell r="G301" t="str">
            <v>84.10.10.301.3003.2.520.33909200.00</v>
          </cell>
          <cell r="H301" t="str">
            <v>EXECUTIVO</v>
          </cell>
          <cell r="I301" t="str">
            <v>FMS/SMS</v>
          </cell>
          <cell r="J301">
            <v>0</v>
          </cell>
          <cell r="K301">
            <v>1078330.75</v>
          </cell>
          <cell r="L301">
            <v>1078330.75</v>
          </cell>
          <cell r="M301" t="str">
            <v>NEX</v>
          </cell>
          <cell r="N301">
            <v>0.23</v>
          </cell>
          <cell r="O301">
            <v>0</v>
          </cell>
          <cell r="P301">
            <v>248016.07250000001</v>
          </cell>
          <cell r="Q301">
            <v>248016.07250000001</v>
          </cell>
          <cell r="R301" t="e">
            <v>#DIV/0!</v>
          </cell>
          <cell r="S301" t="e">
            <v>#DIV/0!</v>
          </cell>
          <cell r="T301" t="str">
            <v>NEX</v>
          </cell>
          <cell r="U301">
            <v>0.12</v>
          </cell>
        </row>
        <row r="302">
          <cell r="F302" t="str">
            <v>2520 - MANUTENÇÃO E OPERAÇÃO PARA ATENDIMENTO AMBULATORIAL BÁSICO, DE ESPECIALIDADES E DE SERVIÇOS AUXILIARES DE DIAGNÓSTICO E TERAPIA</v>
          </cell>
          <cell r="G302" t="str">
            <v>84.10.10.301.3003.2.520.44505200.00</v>
          </cell>
          <cell r="H302" t="str">
            <v>EXECUTIVO</v>
          </cell>
          <cell r="I302" t="str">
            <v>FMS/SMS</v>
          </cell>
          <cell r="J302">
            <v>3694000</v>
          </cell>
          <cell r="K302">
            <v>3614344.5999999992</v>
          </cell>
          <cell r="L302">
            <v>3550032.5999999996</v>
          </cell>
          <cell r="M302" t="str">
            <v>NEX</v>
          </cell>
          <cell r="N302">
            <v>0.23</v>
          </cell>
          <cell r="O302">
            <v>849620</v>
          </cell>
          <cell r="P302">
            <v>831299.2579999998</v>
          </cell>
          <cell r="Q302">
            <v>816507.49799999991</v>
          </cell>
          <cell r="R302">
            <v>0.96102669193286394</v>
          </cell>
          <cell r="S302">
            <v>0.97843654574986438</v>
          </cell>
          <cell r="T302" t="str">
            <v>NEX</v>
          </cell>
          <cell r="U302">
            <v>0.12</v>
          </cell>
        </row>
        <row r="303">
          <cell r="F303" t="str">
            <v>3010 - PROJETOS DE SAÚDE ORIUNDOS DE RECURSOS DE DESESTATIZAÇÕES E PARCERIAS</v>
          </cell>
          <cell r="G303" t="str">
            <v>07.10.10.301.3003.3.010.44905100.10</v>
          </cell>
          <cell r="H303" t="str">
            <v>EXECUTIVO</v>
          </cell>
          <cell r="I303" t="str">
            <v>FMD</v>
          </cell>
          <cell r="J303">
            <v>249104091</v>
          </cell>
          <cell r="K303">
            <v>0</v>
          </cell>
          <cell r="L303">
            <v>0</v>
          </cell>
          <cell r="M303" t="str">
            <v>NEX</v>
          </cell>
          <cell r="N303">
            <v>0.23</v>
          </cell>
          <cell r="O303">
            <v>57293940.93</v>
          </cell>
          <cell r="P303">
            <v>0</v>
          </cell>
          <cell r="Q303">
            <v>0</v>
          </cell>
          <cell r="R303">
            <v>0</v>
          </cell>
          <cell r="S303">
            <v>0</v>
          </cell>
          <cell r="T303" t="str">
            <v>NEX</v>
          </cell>
          <cell r="U303">
            <v>0.09</v>
          </cell>
        </row>
        <row r="304">
          <cell r="F304" t="str">
            <v>4120 - GRATIFICAÇÃO DE MUNICIPALIZAÇÃO - SAÚDE - LEI 13.510/03</v>
          </cell>
          <cell r="G304" t="str">
            <v>84.10.10.301.3004.4.120.31901100.02</v>
          </cell>
          <cell r="H304" t="str">
            <v>EXECUTIVO</v>
          </cell>
          <cell r="I304" t="str">
            <v>FMS/SMS</v>
          </cell>
          <cell r="J304">
            <v>16215000</v>
          </cell>
          <cell r="K304">
            <v>12499997.66</v>
          </cell>
          <cell r="L304">
            <v>12499997.659999998</v>
          </cell>
          <cell r="M304" t="str">
            <v>NEX</v>
          </cell>
          <cell r="N304">
            <v>0.23</v>
          </cell>
          <cell r="O304">
            <v>3729450</v>
          </cell>
          <cell r="P304">
            <v>2874999.4618000002</v>
          </cell>
          <cell r="Q304">
            <v>2874999.4617999997</v>
          </cell>
          <cell r="R304">
            <v>0.77089100585877268</v>
          </cell>
          <cell r="S304">
            <v>0.77089100585877279</v>
          </cell>
          <cell r="T304" t="str">
            <v>NEX</v>
          </cell>
          <cell r="U304">
            <v>0.12</v>
          </cell>
        </row>
        <row r="305">
          <cell r="F305" t="str">
            <v>4120 - GRATIFICAÇÃO DE MUNICIPALIZAÇÃO - SAÚDE - LEI 13.510/03</v>
          </cell>
          <cell r="G305" t="str">
            <v>84.10.10.301.3004.4.120.31901300.02</v>
          </cell>
          <cell r="H305" t="str">
            <v>EXECUTIVO</v>
          </cell>
          <cell r="I305" t="str">
            <v>FMS/SMS</v>
          </cell>
          <cell r="J305">
            <v>1785000</v>
          </cell>
          <cell r="K305">
            <v>1306743.98</v>
          </cell>
          <cell r="L305">
            <v>1306743.98</v>
          </cell>
          <cell r="M305" t="str">
            <v>NEX</v>
          </cell>
          <cell r="N305">
            <v>0.23</v>
          </cell>
          <cell r="O305">
            <v>410550</v>
          </cell>
          <cell r="P305">
            <v>300551.11540000001</v>
          </cell>
          <cell r="Q305">
            <v>300551.11540000001</v>
          </cell>
          <cell r="R305">
            <v>0.73206945658263312</v>
          </cell>
          <cell r="S305">
            <v>0.73206945658263312</v>
          </cell>
          <cell r="T305" t="str">
            <v>NEX</v>
          </cell>
          <cell r="U305">
            <v>0.12</v>
          </cell>
        </row>
        <row r="306">
          <cell r="F306" t="str">
            <v>9204 - AVANÇA SAÚDE SP - AMPLIAÇÃO, REFORMA E REQUALIFICAÇÃO DE EQUIPAMENTOS DE SAÚDE - PROGRAMA DE METAS 22.C</v>
          </cell>
          <cell r="G306" t="str">
            <v>84.11.10.301.3003.9.204.44505100.00</v>
          </cell>
          <cell r="H306" t="str">
            <v>EXECUTIVO</v>
          </cell>
          <cell r="I306" t="str">
            <v>FMS/SMS</v>
          </cell>
          <cell r="J306">
            <v>1000000</v>
          </cell>
          <cell r="K306">
            <v>0</v>
          </cell>
          <cell r="L306">
            <v>0</v>
          </cell>
          <cell r="M306" t="str">
            <v>NEX</v>
          </cell>
          <cell r="N306">
            <v>0.23</v>
          </cell>
          <cell r="O306">
            <v>230000</v>
          </cell>
          <cell r="P306">
            <v>0</v>
          </cell>
          <cell r="Q306">
            <v>0</v>
          </cell>
          <cell r="R306">
            <v>0</v>
          </cell>
          <cell r="S306">
            <v>0</v>
          </cell>
          <cell r="T306" t="str">
            <v>NEX</v>
          </cell>
          <cell r="U306">
            <v>0.12</v>
          </cell>
        </row>
        <row r="307">
          <cell r="F307" t="str">
            <v>9204 - AVANÇA SAÚDE SP - AMPLIAÇÃO, REFORMA E REQUALIFICAÇÃO DE EQUIPAMENTOS DE SAÚDE - PROGRAMA DE METAS 22.C</v>
          </cell>
          <cell r="G307" t="str">
            <v>84.11.10.301.3003.9.204.44505200.00</v>
          </cell>
          <cell r="H307" t="str">
            <v>EXECUTIVO</v>
          </cell>
          <cell r="I307" t="str">
            <v>FMS/SMS</v>
          </cell>
          <cell r="J307">
            <v>0</v>
          </cell>
          <cell r="K307">
            <v>2326765.34</v>
          </cell>
          <cell r="L307">
            <v>2251741.4900000002</v>
          </cell>
          <cell r="M307" t="str">
            <v>NEX</v>
          </cell>
          <cell r="N307">
            <v>0.23</v>
          </cell>
          <cell r="O307">
            <v>0</v>
          </cell>
          <cell r="P307">
            <v>535156.02819999994</v>
          </cell>
          <cell r="Q307">
            <v>517900.54270000005</v>
          </cell>
          <cell r="R307" t="e">
            <v>#DIV/0!</v>
          </cell>
          <cell r="S307" t="e">
            <v>#DIV/0!</v>
          </cell>
          <cell r="T307" t="str">
            <v>NEX</v>
          </cell>
          <cell r="U307">
            <v>0.12</v>
          </cell>
        </row>
        <row r="308">
          <cell r="F308" t="str">
            <v>9204 - AVANÇA SAÚDE SP - AMPLIAÇÃO, REFORMA E REQUALIFICAÇÃO DE EQUIPAMENTOS DE SAÚDE - PROGRAMA DE METAS 22.C</v>
          </cell>
          <cell r="G308" t="str">
            <v>84.11.10.301.3003.9.204.44903900.00</v>
          </cell>
          <cell r="H308" t="str">
            <v>EXECUTIVO</v>
          </cell>
          <cell r="I308" t="str">
            <v>FMS/SMS</v>
          </cell>
          <cell r="J308">
            <v>1958061</v>
          </cell>
          <cell r="K308">
            <v>0</v>
          </cell>
          <cell r="L308">
            <v>0</v>
          </cell>
          <cell r="M308" t="str">
            <v>NEX</v>
          </cell>
          <cell r="N308">
            <v>0.23</v>
          </cell>
          <cell r="O308">
            <v>450354.03</v>
          </cell>
          <cell r="P308">
            <v>0</v>
          </cell>
          <cell r="Q308">
            <v>0</v>
          </cell>
          <cell r="R308">
            <v>0</v>
          </cell>
          <cell r="S308">
            <v>0</v>
          </cell>
          <cell r="T308" t="str">
            <v>NEX</v>
          </cell>
          <cell r="U308">
            <v>0.12</v>
          </cell>
        </row>
        <row r="309">
          <cell r="F309" t="str">
            <v>9204 - AVANÇA SAÚDE SP - AMPLIAÇÃO, REFORMA E REQUALIFICAÇÃO DE EQUIPAMENTOS DE SAÚDE - PROGRAMA DE METAS 22.C</v>
          </cell>
          <cell r="G309" t="str">
            <v>84.11.10.301.3003.9.204.44903900.01</v>
          </cell>
          <cell r="H309" t="str">
            <v>EXECUTIVO</v>
          </cell>
          <cell r="I309" t="str">
            <v>FMS/SMS</v>
          </cell>
          <cell r="J309">
            <v>2670000</v>
          </cell>
          <cell r="K309">
            <v>0</v>
          </cell>
          <cell r="L309">
            <v>0</v>
          </cell>
          <cell r="M309" t="str">
            <v>NEX</v>
          </cell>
          <cell r="N309">
            <v>0.23</v>
          </cell>
          <cell r="O309">
            <v>614100</v>
          </cell>
          <cell r="P309">
            <v>0</v>
          </cell>
          <cell r="Q309">
            <v>0</v>
          </cell>
          <cell r="R309">
            <v>0</v>
          </cell>
          <cell r="S309">
            <v>0</v>
          </cell>
          <cell r="T309" t="str">
            <v>NEX</v>
          </cell>
          <cell r="U309">
            <v>0.12</v>
          </cell>
        </row>
        <row r="310">
          <cell r="F310" t="str">
            <v>9204 - AVANÇA SAÚDE SP - AMPLIAÇÃO, REFORMA E REQUALIFICAÇÃO DE EQUIPAMENTOS DE SAÚDE - PROGRAMA DE METAS 22.C</v>
          </cell>
          <cell r="G310" t="str">
            <v>84.11.10.301.3003.9.204.44905100.00</v>
          </cell>
          <cell r="H310" t="str">
            <v>EXECUTIVO</v>
          </cell>
          <cell r="I310" t="str">
            <v>FMS/SMS</v>
          </cell>
          <cell r="J310">
            <v>29547989</v>
          </cell>
          <cell r="K310">
            <v>2691972.9699999997</v>
          </cell>
          <cell r="L310">
            <v>0</v>
          </cell>
          <cell r="M310" t="str">
            <v>NEX</v>
          </cell>
          <cell r="N310">
            <v>0.23</v>
          </cell>
          <cell r="O310">
            <v>6796037.4700000007</v>
          </cell>
          <cell r="P310">
            <v>619153.7831</v>
          </cell>
          <cell r="Q310">
            <v>0</v>
          </cell>
          <cell r="R310">
            <v>0</v>
          </cell>
          <cell r="S310">
            <v>9.1105116155282162E-2</v>
          </cell>
          <cell r="T310" t="str">
            <v>NEX</v>
          </cell>
          <cell r="U310">
            <v>0.12</v>
          </cell>
        </row>
        <row r="311">
          <cell r="F311" t="str">
            <v>9204 - AVANÇA SAÚDE SP - AMPLIAÇÃO, REFORMA E REQUALIFICAÇÃO DE EQUIPAMENTOS DE SAÚDE - PROGRAMA DE METAS 22.C</v>
          </cell>
          <cell r="G311" t="str">
            <v>84.11.10.301.3003.9.204.44905100.01</v>
          </cell>
          <cell r="H311" t="str">
            <v>EXECUTIVO</v>
          </cell>
          <cell r="I311" t="str">
            <v>FMS/SMS</v>
          </cell>
          <cell r="J311">
            <v>32963666</v>
          </cell>
          <cell r="K311">
            <v>54094422.630000025</v>
          </cell>
          <cell r="L311">
            <v>39440123.07</v>
          </cell>
          <cell r="M311" t="str">
            <v>NEX</v>
          </cell>
          <cell r="N311">
            <v>0.23</v>
          </cell>
          <cell r="O311">
            <v>7581643.1800000006</v>
          </cell>
          <cell r="P311">
            <v>12441717.204900006</v>
          </cell>
          <cell r="Q311">
            <v>9071228.3060999997</v>
          </cell>
          <cell r="R311">
            <v>1.1964725971316417</v>
          </cell>
          <cell r="S311">
            <v>1.6410317538710659</v>
          </cell>
          <cell r="T311" t="str">
            <v>NEX</v>
          </cell>
          <cell r="U311">
            <v>0.12</v>
          </cell>
        </row>
        <row r="312">
          <cell r="F312" t="str">
            <v>1188 - RECURSOS PARA O INSTITUTO DR. SUEL ABUJAMRA</v>
          </cell>
          <cell r="G312" t="str">
            <v>84.10.10.302.3003.1.188.33503900.00</v>
          </cell>
          <cell r="H312" t="str">
            <v>EXECUTIVO</v>
          </cell>
          <cell r="I312" t="str">
            <v>FMS/SMS</v>
          </cell>
          <cell r="J312">
            <v>500000</v>
          </cell>
          <cell r="K312">
            <v>0</v>
          </cell>
          <cell r="L312">
            <v>0</v>
          </cell>
          <cell r="M312" t="str">
            <v>NEX</v>
          </cell>
          <cell r="N312">
            <v>0.23</v>
          </cell>
          <cell r="O312">
            <v>115000</v>
          </cell>
          <cell r="P312">
            <v>0</v>
          </cell>
          <cell r="Q312">
            <v>0</v>
          </cell>
          <cell r="R312">
            <v>0</v>
          </cell>
          <cell r="S312">
            <v>0</v>
          </cell>
          <cell r="T312" t="str">
            <v>NEX</v>
          </cell>
          <cell r="U312">
            <v>0.09</v>
          </cell>
        </row>
        <row r="313">
          <cell r="F313" t="str">
            <v>1189 - RECURSOS PARA O INSTITUTO DO CÂNCER DR. ARNALDO VIEIRA DE CARVALHO</v>
          </cell>
          <cell r="G313" t="str">
            <v>84.10.10.302.3003.1.189.33503900.00</v>
          </cell>
          <cell r="H313" t="str">
            <v>EXECUTIVO</v>
          </cell>
          <cell r="I313" t="str">
            <v>FMS/SMS</v>
          </cell>
          <cell r="J313">
            <v>600000</v>
          </cell>
          <cell r="K313">
            <v>0</v>
          </cell>
          <cell r="L313">
            <v>0</v>
          </cell>
          <cell r="M313" t="str">
            <v>NEX</v>
          </cell>
          <cell r="N313">
            <v>0.23</v>
          </cell>
          <cell r="O313">
            <v>138000</v>
          </cell>
          <cell r="P313">
            <v>0</v>
          </cell>
          <cell r="Q313">
            <v>0</v>
          </cell>
          <cell r="R313">
            <v>0</v>
          </cell>
          <cell r="S313">
            <v>0</v>
          </cell>
          <cell r="T313" t="str">
            <v>NEX</v>
          </cell>
          <cell r="U313">
            <v>0.09</v>
          </cell>
        </row>
        <row r="314">
          <cell r="F314" t="str">
            <v>1190 - RECURSOS PARA O HOSPITAL DO CAMPO LIMPO</v>
          </cell>
          <cell r="G314" t="str">
            <v>01.10.10.302.3003.1.190.44905200.00</v>
          </cell>
          <cell r="H314" t="str">
            <v>EXECUTIVO</v>
          </cell>
          <cell r="I314" t="str">
            <v>AHM</v>
          </cell>
          <cell r="J314">
            <v>700000</v>
          </cell>
          <cell r="K314">
            <v>0</v>
          </cell>
          <cell r="L314">
            <v>0</v>
          </cell>
          <cell r="M314" t="str">
            <v>NINC</v>
          </cell>
          <cell r="N314">
            <v>0</v>
          </cell>
          <cell r="O314">
            <v>0</v>
          </cell>
          <cell r="P314">
            <v>0</v>
          </cell>
          <cell r="Q314">
            <v>0</v>
          </cell>
          <cell r="R314" t="e">
            <v>#DIV/0!</v>
          </cell>
          <cell r="S314" t="e">
            <v>#DIV/0!</v>
          </cell>
          <cell r="T314" t="str">
            <v>NINC</v>
          </cell>
          <cell r="U314">
            <v>0</v>
          </cell>
        </row>
        <row r="315">
          <cell r="F315" t="str">
            <v>1191 - RECURSOS PARA A ASSOCIAÇÃO BENEFICENTE NOSSA SENHORA DO PARI - HOSPITAL DO PARI</v>
          </cell>
          <cell r="G315" t="str">
            <v>84.10.10.302.3003.1.191.33503900.00</v>
          </cell>
          <cell r="H315" t="str">
            <v>EXECUTIVO</v>
          </cell>
          <cell r="I315" t="str">
            <v>FMS/SMS</v>
          </cell>
          <cell r="J315">
            <v>500000</v>
          </cell>
          <cell r="K315">
            <v>0</v>
          </cell>
          <cell r="L315">
            <v>0</v>
          </cell>
          <cell r="M315" t="str">
            <v>NEX</v>
          </cell>
          <cell r="N315">
            <v>0.23</v>
          </cell>
          <cell r="O315">
            <v>115000</v>
          </cell>
          <cell r="P315">
            <v>0</v>
          </cell>
          <cell r="Q315">
            <v>0</v>
          </cell>
          <cell r="R315">
            <v>0</v>
          </cell>
          <cell r="S315">
            <v>0</v>
          </cell>
          <cell r="T315" t="str">
            <v>NEX</v>
          </cell>
          <cell r="U315">
            <v>0.09</v>
          </cell>
        </row>
        <row r="316">
          <cell r="F316" t="str">
            <v>1192 - RECURSOS PARA O HOSPITAL MUNICIPAL INFANTIL MENINO JESUS</v>
          </cell>
          <cell r="G316" t="str">
            <v>84.10.10.302.3003.1.192.33503900.00</v>
          </cell>
          <cell r="H316" t="str">
            <v>EXECUTIVO</v>
          </cell>
          <cell r="I316" t="str">
            <v>FMS/SMS</v>
          </cell>
          <cell r="J316">
            <v>500000</v>
          </cell>
          <cell r="K316">
            <v>0</v>
          </cell>
          <cell r="L316">
            <v>0</v>
          </cell>
          <cell r="M316" t="str">
            <v>EX</v>
          </cell>
          <cell r="N316">
            <v>1</v>
          </cell>
          <cell r="O316">
            <v>500000</v>
          </cell>
          <cell r="P316">
            <v>0</v>
          </cell>
          <cell r="Q316">
            <v>0</v>
          </cell>
          <cell r="R316">
            <v>0</v>
          </cell>
          <cell r="S316">
            <v>0</v>
          </cell>
          <cell r="T316" t="str">
            <v>EX</v>
          </cell>
          <cell r="U316">
            <v>1</v>
          </cell>
        </row>
        <row r="317">
          <cell r="F317" t="str">
            <v>1194 - RECURSOS PARA O HOSPITAL CENTRAL DA SANTA CASA</v>
          </cell>
          <cell r="G317" t="str">
            <v>84.10.10.302.3003.1.194.33503900.00</v>
          </cell>
          <cell r="H317" t="str">
            <v>EXECUTIVO</v>
          </cell>
          <cell r="I317" t="str">
            <v>FMS/SMS</v>
          </cell>
          <cell r="J317">
            <v>300000</v>
          </cell>
          <cell r="K317">
            <v>0</v>
          </cell>
          <cell r="L317">
            <v>0</v>
          </cell>
          <cell r="M317" t="str">
            <v>NEX</v>
          </cell>
          <cell r="N317">
            <v>0.23</v>
          </cell>
          <cell r="O317">
            <v>69000</v>
          </cell>
          <cell r="P317">
            <v>0</v>
          </cell>
          <cell r="Q317">
            <v>0</v>
          </cell>
          <cell r="R317">
            <v>0</v>
          </cell>
          <cell r="S317">
            <v>0</v>
          </cell>
          <cell r="T317" t="str">
            <v>NEX</v>
          </cell>
          <cell r="U317">
            <v>0.12</v>
          </cell>
        </row>
        <row r="318">
          <cell r="F318" t="str">
            <v>1219 - CONSTRUÇÃO E IMPLANTAÇÃO DE UNIDADES DE PRONTO ATENDIMENTO (UPA) DO DISTRITO ANHANGUERA - PROGRAMA DE METAS 23.D</v>
          </cell>
          <cell r="G318" t="str">
            <v>84.10.10.302.3003.1.219.44905100.02</v>
          </cell>
          <cell r="H318" t="str">
            <v>EXECUTIVO</v>
          </cell>
          <cell r="I318" t="str">
            <v>FMS/SMS</v>
          </cell>
          <cell r="J318">
            <v>2000000</v>
          </cell>
          <cell r="K318">
            <v>0</v>
          </cell>
          <cell r="L318">
            <v>0</v>
          </cell>
          <cell r="M318" t="str">
            <v>NEX</v>
          </cell>
          <cell r="N318">
            <v>0.23</v>
          </cell>
          <cell r="O318">
            <v>460000</v>
          </cell>
          <cell r="P318">
            <v>0</v>
          </cell>
          <cell r="Q318">
            <v>0</v>
          </cell>
          <cell r="R318">
            <v>0</v>
          </cell>
          <cell r="S318">
            <v>0</v>
          </cell>
          <cell r="T318" t="str">
            <v>NEX</v>
          </cell>
          <cell r="U318">
            <v>0.12</v>
          </cell>
        </row>
        <row r="319">
          <cell r="F319" t="str">
            <v>1259 - AMPLIAÇÃO DA CAPACIDADE DE ATENDIMENTO NO INSTITUTO DR. SUEL ABUJAMRA</v>
          </cell>
          <cell r="G319" t="str">
            <v>84.10.10.302.3003.1.259.44903900.00</v>
          </cell>
          <cell r="H319" t="str">
            <v>EXECUTIVO</v>
          </cell>
          <cell r="I319" t="str">
            <v>FMS/SMS</v>
          </cell>
          <cell r="J319">
            <v>200000</v>
          </cell>
          <cell r="K319">
            <v>0</v>
          </cell>
          <cell r="L319">
            <v>0</v>
          </cell>
          <cell r="M319" t="str">
            <v>NEX</v>
          </cell>
          <cell r="N319">
            <v>0.23</v>
          </cell>
          <cell r="O319">
            <v>46000</v>
          </cell>
          <cell r="P319">
            <v>0</v>
          </cell>
          <cell r="Q319">
            <v>0</v>
          </cell>
          <cell r="R319">
            <v>0</v>
          </cell>
          <cell r="S319">
            <v>0</v>
          </cell>
          <cell r="T319" t="str">
            <v>NEX</v>
          </cell>
          <cell r="U319">
            <v>0.09</v>
          </cell>
        </row>
        <row r="320">
          <cell r="F320" t="str">
            <v>1260 - COMPRA DE MOBILIÁRIO PARA O HOSPITAL MUNICIPAL DOUTOR ARTHUR RIBEIRO DE SABOYA</v>
          </cell>
          <cell r="G320" t="str">
            <v>01.10.10.302.3003.1.260.44905200.00</v>
          </cell>
          <cell r="H320" t="str">
            <v>EXECUTIVO</v>
          </cell>
          <cell r="I320" t="str">
            <v>AHM</v>
          </cell>
          <cell r="J320">
            <v>200000</v>
          </cell>
          <cell r="K320">
            <v>0</v>
          </cell>
          <cell r="L320">
            <v>0</v>
          </cell>
          <cell r="M320" t="str">
            <v>NEX</v>
          </cell>
          <cell r="N320">
            <v>0.23</v>
          </cell>
          <cell r="O320">
            <v>46000</v>
          </cell>
          <cell r="P320">
            <v>0</v>
          </cell>
          <cell r="Q320">
            <v>0</v>
          </cell>
          <cell r="R320">
            <v>0</v>
          </cell>
          <cell r="S320">
            <v>0</v>
          </cell>
          <cell r="T320" t="str">
            <v>NEX</v>
          </cell>
          <cell r="U320">
            <v>0.09</v>
          </cell>
        </row>
        <row r="321">
          <cell r="F321" t="str">
            <v>1265 - REFORMA DO PRONTO SOCORRO DO HOSPITAL CAMPO LIMPO</v>
          </cell>
          <cell r="G321" t="str">
            <v>01.10.10.302.3003.1.265.44903900.00</v>
          </cell>
          <cell r="H321" t="str">
            <v>EXECUTIVO</v>
          </cell>
          <cell r="I321" t="str">
            <v>AHM</v>
          </cell>
          <cell r="J321">
            <v>250000</v>
          </cell>
          <cell r="K321">
            <v>0</v>
          </cell>
          <cell r="L321">
            <v>0</v>
          </cell>
          <cell r="M321" t="str">
            <v>NEX</v>
          </cell>
          <cell r="N321">
            <v>0.23</v>
          </cell>
          <cell r="O321">
            <v>57500</v>
          </cell>
          <cell r="P321">
            <v>0</v>
          </cell>
          <cell r="Q321">
            <v>0</v>
          </cell>
          <cell r="R321">
            <v>0</v>
          </cell>
          <cell r="S321">
            <v>0</v>
          </cell>
          <cell r="T321" t="str">
            <v>NEX</v>
          </cell>
          <cell r="U321">
            <v>0.09</v>
          </cell>
        </row>
        <row r="322">
          <cell r="F322" t="str">
            <v>1266 - AQUISIÇÃO DE HISTEROSCÓPIO - HSPM</v>
          </cell>
          <cell r="G322" t="str">
            <v>02.10.10.302.3003.1.266.44905200.00</v>
          </cell>
          <cell r="H322" t="str">
            <v>EXECUTIVO</v>
          </cell>
          <cell r="I322" t="str">
            <v>HSPM</v>
          </cell>
          <cell r="J322">
            <v>200000</v>
          </cell>
          <cell r="K322">
            <v>0</v>
          </cell>
          <cell r="L322">
            <v>0</v>
          </cell>
          <cell r="M322" t="str">
            <v>NEX</v>
          </cell>
          <cell r="N322">
            <v>0.23</v>
          </cell>
          <cell r="O322">
            <v>46000</v>
          </cell>
          <cell r="P322">
            <v>0</v>
          </cell>
          <cell r="Q322">
            <v>0</v>
          </cell>
          <cell r="R322">
            <v>0</v>
          </cell>
          <cell r="S322">
            <v>0</v>
          </cell>
          <cell r="T322" t="str">
            <v>NEX</v>
          </cell>
          <cell r="U322">
            <v>0.12</v>
          </cell>
        </row>
        <row r="323">
          <cell r="F323" t="str">
            <v>1269 - INSTALAÇÃO DO SETOR DE RADIOTERAPIA</v>
          </cell>
          <cell r="G323" t="str">
            <v>02.10.10.302.3003.1.269.44903900.00</v>
          </cell>
          <cell r="H323" t="str">
            <v>EXECUTIVO</v>
          </cell>
          <cell r="I323" t="str">
            <v>HSPM</v>
          </cell>
          <cell r="J323">
            <v>8000000</v>
          </cell>
          <cell r="K323">
            <v>0</v>
          </cell>
          <cell r="L323">
            <v>0</v>
          </cell>
          <cell r="M323" t="str">
            <v>NEX</v>
          </cell>
          <cell r="N323">
            <v>0.23</v>
          </cell>
          <cell r="O323">
            <v>1840000</v>
          </cell>
          <cell r="P323">
            <v>0</v>
          </cell>
          <cell r="Q323">
            <v>0</v>
          </cell>
          <cell r="R323">
            <v>0</v>
          </cell>
          <cell r="S323">
            <v>0</v>
          </cell>
          <cell r="T323" t="str">
            <v>NEX</v>
          </cell>
          <cell r="U323">
            <v>0.12</v>
          </cell>
        </row>
        <row r="324">
          <cell r="F324" t="str">
            <v>1270 - CONSTRUÇÃO DE ELEVADOR - HOSPITAL DO TATUAPÉ</v>
          </cell>
          <cell r="G324" t="str">
            <v>01.10.10.302.3003.1.270.44905100.00</v>
          </cell>
          <cell r="H324" t="str">
            <v>EXECUTIVO</v>
          </cell>
          <cell r="I324" t="str">
            <v>AHM</v>
          </cell>
          <cell r="J324">
            <v>3000000</v>
          </cell>
          <cell r="K324">
            <v>0</v>
          </cell>
          <cell r="L324">
            <v>0</v>
          </cell>
          <cell r="M324" t="str">
            <v>NEX</v>
          </cell>
          <cell r="N324">
            <v>0.23</v>
          </cell>
          <cell r="O324">
            <v>690000</v>
          </cell>
          <cell r="P324">
            <v>0</v>
          </cell>
          <cell r="Q324">
            <v>0</v>
          </cell>
          <cell r="R324">
            <v>0</v>
          </cell>
          <cell r="S324">
            <v>0</v>
          </cell>
          <cell r="T324" t="str">
            <v>NEX</v>
          </cell>
          <cell r="U324">
            <v>0.12</v>
          </cell>
        </row>
        <row r="325">
          <cell r="F325" t="str">
            <v>1271 - INSTITUTO SUEL ABUJAMRA</v>
          </cell>
          <cell r="G325" t="str">
            <v>84.10.10.302.3003.1.271.33503900.00</v>
          </cell>
          <cell r="H325" t="str">
            <v>EXECUTIVO</v>
          </cell>
          <cell r="I325" t="str">
            <v>FMS/SMS</v>
          </cell>
          <cell r="J325">
            <v>3000000</v>
          </cell>
          <cell r="K325">
            <v>0</v>
          </cell>
          <cell r="L325">
            <v>0</v>
          </cell>
          <cell r="M325" t="str">
            <v>NEX</v>
          </cell>
          <cell r="N325">
            <v>0.23</v>
          </cell>
          <cell r="O325">
            <v>690000</v>
          </cell>
          <cell r="P325">
            <v>0</v>
          </cell>
          <cell r="Q325">
            <v>0</v>
          </cell>
          <cell r="R325">
            <v>0</v>
          </cell>
          <cell r="S325">
            <v>0</v>
          </cell>
          <cell r="T325" t="str">
            <v>NEX</v>
          </cell>
          <cell r="U325">
            <v>0.09</v>
          </cell>
        </row>
        <row r="326">
          <cell r="F326" t="str">
            <v>1272 - AMPLIAÇÃO E REFORMA DO INSTITUTO DR. SUEL ABUJAMRA, NO SENTIDO DE PROMOVER O ATENDIMENTO DE PESSOAS COM PROBLEMAS DE SAÚDE GRAVES COMO GLAUCOMA, CATARATA, RETINOPATIA OCULAR E DEGENERAÇÃO MACULAR</v>
          </cell>
          <cell r="G326" t="str">
            <v>84.10.10.302.3003.1.272.44505100.00</v>
          </cell>
          <cell r="H326" t="str">
            <v>EXECUTIVO</v>
          </cell>
          <cell r="I326" t="str">
            <v>FMS/SMS</v>
          </cell>
          <cell r="J326">
            <v>700000</v>
          </cell>
          <cell r="K326">
            <v>0</v>
          </cell>
          <cell r="L326">
            <v>0</v>
          </cell>
          <cell r="M326" t="str">
            <v>NEX</v>
          </cell>
          <cell r="N326">
            <v>0.23</v>
          </cell>
          <cell r="O326">
            <v>161000</v>
          </cell>
          <cell r="P326">
            <v>0</v>
          </cell>
          <cell r="Q326">
            <v>0</v>
          </cell>
          <cell r="R326">
            <v>0</v>
          </cell>
          <cell r="S326">
            <v>0</v>
          </cell>
          <cell r="T326" t="str">
            <v>NEX</v>
          </cell>
          <cell r="U326">
            <v>0.09</v>
          </cell>
        </row>
        <row r="327">
          <cell r="F327" t="str">
            <v>1273 - IMPLANTAÇÃO E DESTINAÇÃO DE UNIDADE MÓVEL DE SAÚDE DOS OLHOS COM EQUIPAMENTOS ESPECIALIZADOS PARA ATENDIMENTO DE PESSOAS COM DOENÇAS OCULARES, INCLUSIVE COM A POSSIBILIDADE DA REALIZAÇÃO DE CIRURGIA P/ O INSTITUTO DR. SUEL ABUJAMRA</v>
          </cell>
          <cell r="G327" t="str">
            <v>84.10.10.302.3003.1.273.44503900.00</v>
          </cell>
          <cell r="H327" t="str">
            <v>EXECUTIVO</v>
          </cell>
          <cell r="I327" t="str">
            <v>FMS/SMS</v>
          </cell>
          <cell r="J327">
            <v>1000000</v>
          </cell>
          <cell r="K327">
            <v>0</v>
          </cell>
          <cell r="L327">
            <v>0</v>
          </cell>
          <cell r="M327" t="str">
            <v>NEX</v>
          </cell>
          <cell r="N327">
            <v>0.23</v>
          </cell>
          <cell r="O327">
            <v>230000</v>
          </cell>
          <cell r="P327">
            <v>0</v>
          </cell>
          <cell r="Q327">
            <v>0</v>
          </cell>
          <cell r="R327">
            <v>0</v>
          </cell>
          <cell r="S327">
            <v>0</v>
          </cell>
          <cell r="T327" t="str">
            <v>NEX</v>
          </cell>
          <cell r="U327">
            <v>0.09</v>
          </cell>
        </row>
        <row r="328">
          <cell r="F328" t="str">
            <v>1274 - AMPLIAÇÃO DE LEITOS DA ALA CIRÚRGICA DO HOSPITAL ERMELINO MATARAZZO</v>
          </cell>
          <cell r="G328" t="str">
            <v>01.10.10.302.3003.1.274.44905100.00</v>
          </cell>
          <cell r="H328" t="str">
            <v>EXECUTIVO</v>
          </cell>
          <cell r="I328" t="str">
            <v>AHM</v>
          </cell>
          <cell r="J328">
            <v>1000000</v>
          </cell>
          <cell r="K328">
            <v>0</v>
          </cell>
          <cell r="L328">
            <v>0</v>
          </cell>
          <cell r="M328" t="str">
            <v>NEX</v>
          </cell>
          <cell r="N328">
            <v>0.23</v>
          </cell>
          <cell r="O328">
            <v>230000</v>
          </cell>
          <cell r="P328">
            <v>0</v>
          </cell>
          <cell r="Q328">
            <v>0</v>
          </cell>
          <cell r="R328">
            <v>0</v>
          </cell>
          <cell r="S328">
            <v>0</v>
          </cell>
          <cell r="T328" t="str">
            <v>NEX</v>
          </cell>
          <cell r="U328">
            <v>0.12</v>
          </cell>
        </row>
        <row r="329">
          <cell r="F329" t="str">
            <v>1299 - AMPLIAÇÃO DE LEITOS DA ALA CIRÚRGICA DO HOSPITAL HELIÓPOLIS</v>
          </cell>
          <cell r="G329" t="str">
            <v>84.10.10.302.3003.1.299.44905100.00</v>
          </cell>
          <cell r="H329" t="str">
            <v>EXECUTIVO</v>
          </cell>
          <cell r="I329" t="str">
            <v>FMS/SMS</v>
          </cell>
          <cell r="J329">
            <v>500000</v>
          </cell>
          <cell r="K329">
            <v>0</v>
          </cell>
          <cell r="L329">
            <v>0</v>
          </cell>
          <cell r="M329" t="str">
            <v>NEX</v>
          </cell>
          <cell r="N329">
            <v>0.23</v>
          </cell>
          <cell r="O329">
            <v>115000</v>
          </cell>
          <cell r="P329">
            <v>0</v>
          </cell>
          <cell r="Q329">
            <v>0</v>
          </cell>
          <cell r="R329">
            <v>0</v>
          </cell>
          <cell r="S329">
            <v>0</v>
          </cell>
          <cell r="T329" t="str">
            <v>NEX</v>
          </cell>
          <cell r="U329">
            <v>0.12</v>
          </cell>
        </row>
        <row r="330">
          <cell r="F330" t="str">
            <v>1300 - AQUISIÇÃO DE INSUMOS PARA A ENFERMARIA DA ASSOCIAÇÃO BENEFICENTE NOSSA SENHORA DO PARI</v>
          </cell>
          <cell r="G330" t="str">
            <v>84.10.10.302.3003.1.300.33503000.00</v>
          </cell>
          <cell r="H330" t="str">
            <v>EXECUTIVO</v>
          </cell>
          <cell r="I330" t="str">
            <v>FMS/SMS</v>
          </cell>
          <cell r="J330">
            <v>300000</v>
          </cell>
          <cell r="K330">
            <v>0</v>
          </cell>
          <cell r="L330">
            <v>0</v>
          </cell>
          <cell r="M330" t="str">
            <v>NEX</v>
          </cell>
          <cell r="N330">
            <v>0.23</v>
          </cell>
          <cell r="O330">
            <v>69000</v>
          </cell>
          <cell r="P330">
            <v>0</v>
          </cell>
          <cell r="Q330">
            <v>0</v>
          </cell>
          <cell r="R330">
            <v>0</v>
          </cell>
          <cell r="S330">
            <v>0</v>
          </cell>
          <cell r="T330" t="str">
            <v>NEX</v>
          </cell>
          <cell r="U330">
            <v>0.12</v>
          </cell>
        </row>
        <row r="331">
          <cell r="F331" t="str">
            <v>1301 - AMPLIAÇÃO E REFORMA DE LEITOS DA ALA CIRÚRGICA DO HOSPITAL SANTA MARCELINA</v>
          </cell>
          <cell r="G331" t="str">
            <v>84.10.10.302.3003.1.301.44905100.00</v>
          </cell>
          <cell r="H331" t="str">
            <v>EXECUTIVO</v>
          </cell>
          <cell r="I331" t="str">
            <v>FMS/SMS</v>
          </cell>
          <cell r="J331">
            <v>1000000</v>
          </cell>
          <cell r="K331">
            <v>0</v>
          </cell>
          <cell r="L331">
            <v>0</v>
          </cell>
          <cell r="M331" t="str">
            <v>NEX</v>
          </cell>
          <cell r="N331">
            <v>0.23</v>
          </cell>
          <cell r="O331">
            <v>230000</v>
          </cell>
          <cell r="P331">
            <v>0</v>
          </cell>
          <cell r="Q331">
            <v>0</v>
          </cell>
          <cell r="R331">
            <v>0</v>
          </cell>
          <cell r="S331">
            <v>0</v>
          </cell>
          <cell r="T331" t="str">
            <v>NEX</v>
          </cell>
          <cell r="U331">
            <v>0.12</v>
          </cell>
        </row>
        <row r="332">
          <cell r="F332" t="str">
            <v>1302 - AMPLIAÇÃO E REFORMA DE LEITOS DA ALA CIRÚRGICA DO HOSPITAL VL. NOVA CACHOEIRINHA</v>
          </cell>
          <cell r="G332" t="str">
            <v>84.21.10.302.3003.1.302.44905100.00</v>
          </cell>
          <cell r="H332" t="str">
            <v>EXECUTIVO</v>
          </cell>
          <cell r="I332" t="str">
            <v>FMS/SMS</v>
          </cell>
          <cell r="J332">
            <v>1000000</v>
          </cell>
          <cell r="K332">
            <v>0</v>
          </cell>
          <cell r="L332">
            <v>0</v>
          </cell>
          <cell r="M332" t="str">
            <v>NEX</v>
          </cell>
          <cell r="N332">
            <v>0.23</v>
          </cell>
          <cell r="O332">
            <v>230000</v>
          </cell>
          <cell r="P332">
            <v>0</v>
          </cell>
          <cell r="Q332">
            <v>0</v>
          </cell>
          <cell r="R332">
            <v>0</v>
          </cell>
          <cell r="S332">
            <v>0</v>
          </cell>
          <cell r="T332" t="str">
            <v>NEX</v>
          </cell>
          <cell r="U332">
            <v>0.12</v>
          </cell>
        </row>
        <row r="333">
          <cell r="F333" t="str">
            <v>1308 - REFORMA E MELHORIA DO HOSPITAL DO CAMPO LIMPO</v>
          </cell>
          <cell r="G333" t="str">
            <v>01.10.10.302.3003.1.308.44905100.00</v>
          </cell>
          <cell r="H333" t="str">
            <v>EXECUTIVO</v>
          </cell>
          <cell r="I333" t="str">
            <v>AHM</v>
          </cell>
          <cell r="J333">
            <v>2000000</v>
          </cell>
          <cell r="K333">
            <v>0</v>
          </cell>
          <cell r="L333">
            <v>0</v>
          </cell>
          <cell r="M333" t="str">
            <v>NEX</v>
          </cell>
          <cell r="N333">
            <v>0.23</v>
          </cell>
          <cell r="O333">
            <v>460000</v>
          </cell>
          <cell r="P333">
            <v>0</v>
          </cell>
          <cell r="Q333">
            <v>0</v>
          </cell>
          <cell r="R333">
            <v>0</v>
          </cell>
          <cell r="S333">
            <v>0</v>
          </cell>
          <cell r="T333" t="str">
            <v>NEX</v>
          </cell>
          <cell r="U333">
            <v>0.12</v>
          </cell>
        </row>
        <row r="334">
          <cell r="F334" t="str">
            <v>1390 - IMPLANTAÇÃO DO CENTRO DE EDUCAÇÃO PERMANENTE EM SALA DE VACINA E VIGILÂNCIA EM SAÚDE DA SUPERVISÃO TÉCNICA DE SAÚDE DE PIRITUBA E UVIS PIRITUBA SETOR DE IMUNIZAÇÃO</v>
          </cell>
          <cell r="G334" t="str">
            <v>84.10.10.302.3003.1.390.44903900.00</v>
          </cell>
          <cell r="H334" t="str">
            <v>EXECUTIVO</v>
          </cell>
          <cell r="I334" t="str">
            <v>FMS/SMS</v>
          </cell>
          <cell r="J334">
            <v>100000</v>
          </cell>
          <cell r="K334">
            <v>0</v>
          </cell>
          <cell r="L334">
            <v>0</v>
          </cell>
          <cell r="M334" t="str">
            <v>NEX</v>
          </cell>
          <cell r="N334">
            <v>0.23</v>
          </cell>
          <cell r="O334">
            <v>23000</v>
          </cell>
          <cell r="P334">
            <v>0</v>
          </cell>
          <cell r="Q334">
            <v>0</v>
          </cell>
          <cell r="R334">
            <v>0</v>
          </cell>
          <cell r="S334">
            <v>0</v>
          </cell>
          <cell r="T334" t="str">
            <v>NEX</v>
          </cell>
          <cell r="U334">
            <v>0.09</v>
          </cell>
        </row>
        <row r="335">
          <cell r="F335" t="str">
            <v>1506 - CONSTRUÇÃO DE HOSPITAIS - PROGRAMA DE METAS 23.B E 23.C</v>
          </cell>
          <cell r="G335" t="str">
            <v>84.10.10.302.3003.1.506.44905100.00</v>
          </cell>
          <cell r="H335" t="str">
            <v>EXECUTIVO</v>
          </cell>
          <cell r="I335" t="str">
            <v>FMS/SMS</v>
          </cell>
          <cell r="J335">
            <v>1000</v>
          </cell>
          <cell r="K335">
            <v>0</v>
          </cell>
          <cell r="L335">
            <v>0</v>
          </cell>
          <cell r="M335" t="str">
            <v>NEX</v>
          </cell>
          <cell r="N335">
            <v>0.23</v>
          </cell>
          <cell r="O335">
            <v>230</v>
          </cell>
          <cell r="P335">
            <v>0</v>
          </cell>
          <cell r="Q335">
            <v>0</v>
          </cell>
          <cell r="R335">
            <v>0</v>
          </cell>
          <cell r="S335">
            <v>0</v>
          </cell>
          <cell r="T335" t="str">
            <v>NEX</v>
          </cell>
          <cell r="U335">
            <v>0.09</v>
          </cell>
        </row>
        <row r="336">
          <cell r="F336" t="str">
            <v>1507 - AMPLIAÇÃO, REFORMA E REQUALIFICAÇÃO DE HOSPITAIS</v>
          </cell>
          <cell r="G336" t="str">
            <v>01.10.10.302.3003.1.507.44505100.00</v>
          </cell>
          <cell r="H336" t="str">
            <v>EXECUTIVO</v>
          </cell>
          <cell r="I336" t="str">
            <v>AHM</v>
          </cell>
          <cell r="J336">
            <v>0</v>
          </cell>
          <cell r="K336">
            <v>8714799.8000000007</v>
          </cell>
          <cell r="L336">
            <v>8714799.8000000007</v>
          </cell>
          <cell r="M336" t="str">
            <v>NEX</v>
          </cell>
          <cell r="N336">
            <v>0.23</v>
          </cell>
          <cell r="O336">
            <v>0</v>
          </cell>
          <cell r="P336">
            <v>2004403.9540000001</v>
          </cell>
          <cell r="Q336">
            <v>2004403.9540000001</v>
          </cell>
          <cell r="R336" t="e">
            <v>#DIV/0!</v>
          </cell>
          <cell r="S336" t="e">
            <v>#DIV/0!</v>
          </cell>
          <cell r="T336" t="str">
            <v>NEX</v>
          </cell>
          <cell r="U336">
            <v>0.09</v>
          </cell>
        </row>
        <row r="337">
          <cell r="F337" t="str">
            <v>1507 - AMPLIAÇÃO, REFORMA E REQUALIFICAÇÃO DE HOSPITAIS</v>
          </cell>
          <cell r="G337" t="str">
            <v>01.10.10.302.3003.1.507.44505200.00</v>
          </cell>
          <cell r="H337" t="str">
            <v>EXECUTIVO</v>
          </cell>
          <cell r="I337" t="str">
            <v>AHM</v>
          </cell>
          <cell r="J337">
            <v>0</v>
          </cell>
          <cell r="K337">
            <v>180000</v>
          </cell>
          <cell r="L337">
            <v>180000</v>
          </cell>
          <cell r="M337" t="str">
            <v>NEX</v>
          </cell>
          <cell r="N337">
            <v>0.23</v>
          </cell>
          <cell r="O337">
            <v>0</v>
          </cell>
          <cell r="P337">
            <v>41400</v>
          </cell>
          <cell r="Q337">
            <v>41400</v>
          </cell>
          <cell r="R337" t="e">
            <v>#DIV/0!</v>
          </cell>
          <cell r="S337" t="e">
            <v>#DIV/0!</v>
          </cell>
          <cell r="T337" t="str">
            <v>NEX</v>
          </cell>
          <cell r="U337">
            <v>0.12</v>
          </cell>
        </row>
        <row r="338">
          <cell r="F338" t="str">
            <v>1507 - AMPLIAÇÃO, REFORMA E REQUALIFICAÇÃO DE HOSPITAIS</v>
          </cell>
          <cell r="G338" t="str">
            <v>01.10.10.302.3003.1.507.44903900.00</v>
          </cell>
          <cell r="H338" t="str">
            <v>EXECUTIVO</v>
          </cell>
          <cell r="I338" t="str">
            <v>AHM</v>
          </cell>
          <cell r="J338">
            <v>0</v>
          </cell>
          <cell r="K338">
            <v>0</v>
          </cell>
          <cell r="L338">
            <v>0</v>
          </cell>
          <cell r="M338" t="str">
            <v>NEX</v>
          </cell>
          <cell r="N338">
            <v>0.23</v>
          </cell>
          <cell r="O338">
            <v>0</v>
          </cell>
          <cell r="P338">
            <v>0</v>
          </cell>
          <cell r="Q338">
            <v>0</v>
          </cell>
          <cell r="R338" t="e">
            <v>#DIV/0!</v>
          </cell>
          <cell r="S338" t="e">
            <v>#DIV/0!</v>
          </cell>
          <cell r="T338" t="str">
            <v>NEX</v>
          </cell>
          <cell r="U338">
            <v>0.12</v>
          </cell>
        </row>
        <row r="339">
          <cell r="F339" t="str">
            <v>1507 - AMPLIAÇÃO, REFORMA E REQUALIFICAÇÃO DE HOSPITAIS</v>
          </cell>
          <cell r="G339" t="str">
            <v>01.10.10.302.3003.1.507.44903900.02</v>
          </cell>
          <cell r="H339" t="str">
            <v>EXECUTIVO</v>
          </cell>
          <cell r="I339" t="str">
            <v>AHM</v>
          </cell>
          <cell r="J339">
            <v>1200</v>
          </cell>
          <cell r="K339">
            <v>0</v>
          </cell>
          <cell r="L339">
            <v>0</v>
          </cell>
          <cell r="M339" t="str">
            <v>NEX</v>
          </cell>
          <cell r="N339">
            <v>0.23</v>
          </cell>
          <cell r="O339">
            <v>276</v>
          </cell>
          <cell r="P339">
            <v>0</v>
          </cell>
          <cell r="Q339">
            <v>0</v>
          </cell>
          <cell r="R339">
            <v>0</v>
          </cell>
          <cell r="S339">
            <v>0</v>
          </cell>
          <cell r="T339" t="str">
            <v>NEX</v>
          </cell>
          <cell r="U339">
            <v>0.12</v>
          </cell>
        </row>
        <row r="340">
          <cell r="F340" t="str">
            <v>1507 - AMPLIAÇÃO, REFORMA E REQUALIFICAÇÃO DE HOSPITAIS</v>
          </cell>
          <cell r="G340" t="str">
            <v>01.10.10.302.3003.1.507.44905100.00</v>
          </cell>
          <cell r="H340" t="str">
            <v>EXECUTIVO</v>
          </cell>
          <cell r="I340" t="str">
            <v>AHM</v>
          </cell>
          <cell r="J340">
            <v>0</v>
          </cell>
          <cell r="K340">
            <v>7512751.8699999973</v>
          </cell>
          <cell r="L340">
            <v>7512751.8700000001</v>
          </cell>
          <cell r="M340" t="str">
            <v>NEX</v>
          </cell>
          <cell r="N340">
            <v>0.23</v>
          </cell>
          <cell r="O340">
            <v>0</v>
          </cell>
          <cell r="P340">
            <v>1727932.9300999995</v>
          </cell>
          <cell r="Q340">
            <v>1727932.9301</v>
          </cell>
          <cell r="R340" t="e">
            <v>#DIV/0!</v>
          </cell>
          <cell r="S340" t="e">
            <v>#DIV/0!</v>
          </cell>
          <cell r="T340" t="str">
            <v>NEX</v>
          </cell>
          <cell r="U340">
            <v>0.12</v>
          </cell>
        </row>
        <row r="341">
          <cell r="F341" t="str">
            <v>1507 - AMPLIAÇÃO, REFORMA E REQUALIFICAÇÃO DE HOSPITAIS</v>
          </cell>
          <cell r="G341" t="str">
            <v>01.10.10.302.3003.1.507.44905100.02</v>
          </cell>
          <cell r="H341" t="str">
            <v>EXECUTIVO</v>
          </cell>
          <cell r="I341" t="str">
            <v>AHM</v>
          </cell>
          <cell r="J341">
            <v>19995000</v>
          </cell>
          <cell r="K341">
            <v>0</v>
          </cell>
          <cell r="L341">
            <v>0</v>
          </cell>
          <cell r="M341" t="str">
            <v>NEX</v>
          </cell>
          <cell r="N341">
            <v>0.23</v>
          </cell>
          <cell r="O341">
            <v>4598850</v>
          </cell>
          <cell r="P341">
            <v>0</v>
          </cell>
          <cell r="Q341">
            <v>0</v>
          </cell>
          <cell r="R341">
            <v>0</v>
          </cell>
          <cell r="S341">
            <v>0</v>
          </cell>
          <cell r="T341" t="str">
            <v>NEX</v>
          </cell>
          <cell r="U341">
            <v>0.12</v>
          </cell>
        </row>
        <row r="342">
          <cell r="F342" t="str">
            <v>1507 - AMPLIAÇÃO, REFORMA E REQUALIFICAÇÃO DE HOSPITAIS</v>
          </cell>
          <cell r="G342" t="str">
            <v>01.10.10.302.3003.1.507.44905100.10</v>
          </cell>
          <cell r="H342" t="str">
            <v>EXECUTIVO</v>
          </cell>
          <cell r="I342" t="str">
            <v>AHM</v>
          </cell>
          <cell r="J342">
            <v>28000000</v>
          </cell>
          <cell r="K342">
            <v>0</v>
          </cell>
          <cell r="L342">
            <v>0</v>
          </cell>
          <cell r="M342" t="str">
            <v>NEX</v>
          </cell>
          <cell r="N342">
            <v>0.23</v>
          </cell>
          <cell r="O342">
            <v>6440000</v>
          </cell>
          <cell r="P342">
            <v>0</v>
          </cell>
          <cell r="Q342">
            <v>0</v>
          </cell>
          <cell r="R342">
            <v>0</v>
          </cell>
          <cell r="S342">
            <v>0</v>
          </cell>
          <cell r="T342" t="str">
            <v>NEX</v>
          </cell>
          <cell r="U342">
            <v>0.12</v>
          </cell>
        </row>
        <row r="343">
          <cell r="F343" t="str">
            <v>1507 - AMPLIAÇÃO, REFORMA E REQUALIFICAÇÃO DE HOSPITAIS</v>
          </cell>
          <cell r="G343" t="str">
            <v>02.10.10.302.3003.1.507.44905100.00</v>
          </cell>
          <cell r="H343" t="str">
            <v>EXECUTIVO</v>
          </cell>
          <cell r="I343" t="str">
            <v>HSPM</v>
          </cell>
          <cell r="J343">
            <v>1000</v>
          </cell>
          <cell r="K343">
            <v>4609186.08</v>
          </cell>
          <cell r="L343">
            <v>0</v>
          </cell>
          <cell r="M343" t="str">
            <v>NEX</v>
          </cell>
          <cell r="N343">
            <v>0.23</v>
          </cell>
          <cell r="O343">
            <v>230</v>
          </cell>
          <cell r="P343">
            <v>1060112.7984</v>
          </cell>
          <cell r="Q343">
            <v>0</v>
          </cell>
          <cell r="R343">
            <v>0</v>
          </cell>
          <cell r="S343">
            <v>4609.1860799999995</v>
          </cell>
          <cell r="T343" t="str">
            <v>NEX</v>
          </cell>
          <cell r="U343">
            <v>0.12</v>
          </cell>
        </row>
        <row r="344">
          <cell r="F344" t="str">
            <v>1507 - AMPLIAÇÃO, REFORMA E REQUALIFICAÇÃO DE HOSPITAIS</v>
          </cell>
          <cell r="G344" t="str">
            <v>02.10.10.302.3003.1.507.44905100.10</v>
          </cell>
          <cell r="H344" t="str">
            <v>EXECUTIVO</v>
          </cell>
          <cell r="I344" t="str">
            <v>HSPM</v>
          </cell>
          <cell r="J344">
            <v>113630036</v>
          </cell>
          <cell r="K344">
            <v>0</v>
          </cell>
          <cell r="L344">
            <v>0</v>
          </cell>
          <cell r="M344" t="str">
            <v>NEX</v>
          </cell>
          <cell r="N344">
            <v>0.23</v>
          </cell>
          <cell r="O344">
            <v>26134908.280000001</v>
          </cell>
          <cell r="P344">
            <v>0</v>
          </cell>
          <cell r="Q344">
            <v>0</v>
          </cell>
          <cell r="R344">
            <v>0</v>
          </cell>
          <cell r="S344">
            <v>0</v>
          </cell>
          <cell r="T344" t="str">
            <v>NEX</v>
          </cell>
          <cell r="U344">
            <v>0.12</v>
          </cell>
        </row>
        <row r="345">
          <cell r="F345" t="str">
            <v>1507 - AMPLIAÇÃO, REFORMA E REQUALIFICAÇÃO DE HOSPITAIS</v>
          </cell>
          <cell r="G345" t="str">
            <v>84.10.10.302.3003.1.507.44505100.00</v>
          </cell>
          <cell r="H345" t="str">
            <v>EXECUTIVO</v>
          </cell>
          <cell r="I345" t="str">
            <v>FMS/SMS</v>
          </cell>
          <cell r="J345">
            <v>0</v>
          </cell>
          <cell r="K345">
            <v>4259928.1800000006</v>
          </cell>
          <cell r="L345">
            <v>4259928.1800000006</v>
          </cell>
          <cell r="M345" t="str">
            <v>NEX</v>
          </cell>
          <cell r="N345">
            <v>0.23</v>
          </cell>
          <cell r="O345">
            <v>0</v>
          </cell>
          <cell r="P345">
            <v>979783.48140000016</v>
          </cell>
          <cell r="Q345">
            <v>979783.48140000016</v>
          </cell>
          <cell r="R345" t="e">
            <v>#DIV/0!</v>
          </cell>
          <cell r="S345" t="e">
            <v>#DIV/0!</v>
          </cell>
          <cell r="T345" t="str">
            <v>NEX</v>
          </cell>
          <cell r="U345">
            <v>0.12</v>
          </cell>
        </row>
        <row r="346">
          <cell r="F346" t="str">
            <v>1507 - AMPLIAÇÃO, REFORMA E REQUALIFICAÇÃO DE HOSPITAIS</v>
          </cell>
          <cell r="G346" t="str">
            <v>84.10.10.302.3003.1.507.44905100.00</v>
          </cell>
          <cell r="H346" t="str">
            <v>EXECUTIVO</v>
          </cell>
          <cell r="I346" t="str">
            <v>FMS/SMS</v>
          </cell>
          <cell r="J346">
            <v>0</v>
          </cell>
          <cell r="K346">
            <v>21847644.760000002</v>
          </cell>
          <cell r="L346">
            <v>0</v>
          </cell>
          <cell r="M346" t="str">
            <v>NEX</v>
          </cell>
          <cell r="N346">
            <v>0.23</v>
          </cell>
          <cell r="O346">
            <v>0</v>
          </cell>
          <cell r="P346">
            <v>5024958.2948000003</v>
          </cell>
          <cell r="Q346">
            <v>0</v>
          </cell>
          <cell r="R346" t="e">
            <v>#DIV/0!</v>
          </cell>
          <cell r="S346" t="e">
            <v>#DIV/0!</v>
          </cell>
          <cell r="T346" t="str">
            <v>NEX</v>
          </cell>
          <cell r="U346">
            <v>0.12</v>
          </cell>
        </row>
        <row r="347">
          <cell r="F347" t="str">
            <v>1507 - AMPLIAÇÃO, REFORMA E REQUALIFICAÇÃO DE HOSPITAIS</v>
          </cell>
          <cell r="G347" t="str">
            <v>84.10.10.302.3003.1.507.44905100.02</v>
          </cell>
          <cell r="H347" t="str">
            <v>EXECUTIVO</v>
          </cell>
          <cell r="I347" t="str">
            <v>FMS/SMS</v>
          </cell>
          <cell r="J347">
            <v>3000000</v>
          </cell>
          <cell r="K347">
            <v>1629050.33</v>
          </cell>
          <cell r="L347">
            <v>0</v>
          </cell>
          <cell r="M347" t="str">
            <v>NEX</v>
          </cell>
          <cell r="N347">
            <v>0.23</v>
          </cell>
          <cell r="O347">
            <v>690000</v>
          </cell>
          <cell r="P347">
            <v>374681.57590000005</v>
          </cell>
          <cell r="Q347">
            <v>0</v>
          </cell>
          <cell r="R347">
            <v>0</v>
          </cell>
          <cell r="S347">
            <v>0.5430167766666667</v>
          </cell>
          <cell r="T347" t="str">
            <v>NEX</v>
          </cell>
          <cell r="U347">
            <v>0.12</v>
          </cell>
        </row>
        <row r="348">
          <cell r="F348" t="str">
            <v>1512 - CONSTRUÇÃO E IMPLANTAÇÃO DE UNIDADES DE PRONTO ATENDIMENTO (UPA) - PROGRAMA DE METAS 23.D</v>
          </cell>
          <cell r="G348" t="str">
            <v>84.10.10.302.3003.1.512.44905100.00</v>
          </cell>
          <cell r="H348" t="str">
            <v>EXECUTIVO</v>
          </cell>
          <cell r="I348" t="str">
            <v>FMS/SMS</v>
          </cell>
          <cell r="J348">
            <v>1000</v>
          </cell>
          <cell r="K348">
            <v>944688.38</v>
          </cell>
          <cell r="L348">
            <v>944688.38</v>
          </cell>
          <cell r="M348" t="str">
            <v>NEX</v>
          </cell>
          <cell r="N348">
            <v>0.23</v>
          </cell>
          <cell r="O348">
            <v>230</v>
          </cell>
          <cell r="P348">
            <v>217278.32740000001</v>
          </cell>
          <cell r="Q348">
            <v>217278.32740000001</v>
          </cell>
          <cell r="R348">
            <v>944.68838000000005</v>
          </cell>
          <cell r="S348">
            <v>944.68838000000005</v>
          </cell>
          <cell r="T348" t="str">
            <v>NEX</v>
          </cell>
          <cell r="U348">
            <v>0.12</v>
          </cell>
        </row>
        <row r="349">
          <cell r="F349" t="str">
            <v>1512 - CONSTRUÇÃO E IMPLANTAÇÃO DE UNIDADES DE PRONTO ATENDIMENTO (UPA) - PROGRAMA DE METAS 23.D</v>
          </cell>
          <cell r="G349" t="str">
            <v>84.10.10.302.3003.1.512.44905100.02</v>
          </cell>
          <cell r="H349" t="str">
            <v>EXECUTIVO</v>
          </cell>
          <cell r="I349" t="str">
            <v>FMS/SMS</v>
          </cell>
          <cell r="J349">
            <v>23000000</v>
          </cell>
          <cell r="K349">
            <v>20488505.98</v>
          </cell>
          <cell r="L349">
            <v>19386046.109999996</v>
          </cell>
          <cell r="M349" t="str">
            <v>NEX</v>
          </cell>
          <cell r="N349">
            <v>0.23</v>
          </cell>
          <cell r="O349">
            <v>5290000</v>
          </cell>
          <cell r="P349">
            <v>4712356.3754000003</v>
          </cell>
          <cell r="Q349">
            <v>4458790.605299999</v>
          </cell>
          <cell r="R349">
            <v>0.84287156999999979</v>
          </cell>
          <cell r="S349">
            <v>0.89080460782608706</v>
          </cell>
          <cell r="T349" t="str">
            <v>NEX</v>
          </cell>
          <cell r="U349">
            <v>0.12</v>
          </cell>
        </row>
        <row r="350">
          <cell r="F350" t="str">
            <v>1513 - AMPLIAÇÃO, REFORMA E REQUALIFICAÇÃO DE UNIDADES DE PRONTO ATENDIMENTO (UPA)</v>
          </cell>
          <cell r="G350" t="str">
            <v>84.10.10.302.3003.1.513.44505100.00</v>
          </cell>
          <cell r="H350" t="str">
            <v>EXECUTIVO</v>
          </cell>
          <cell r="I350" t="str">
            <v>FMS/SMS</v>
          </cell>
          <cell r="J350">
            <v>0</v>
          </cell>
          <cell r="K350">
            <v>0</v>
          </cell>
          <cell r="L350">
            <v>0</v>
          </cell>
          <cell r="M350" t="str">
            <v>NEX</v>
          </cell>
          <cell r="N350">
            <v>0.23</v>
          </cell>
          <cell r="O350">
            <v>0</v>
          </cell>
          <cell r="P350">
            <v>0</v>
          </cell>
          <cell r="Q350">
            <v>0</v>
          </cell>
          <cell r="R350" t="e">
            <v>#DIV/0!</v>
          </cell>
          <cell r="S350" t="e">
            <v>#DIV/0!</v>
          </cell>
          <cell r="T350" t="str">
            <v>NEX</v>
          </cell>
          <cell r="U350">
            <v>0.12</v>
          </cell>
        </row>
        <row r="351">
          <cell r="F351" t="str">
            <v>1513 - AMPLIAÇÃO, REFORMA E REQUALIFICAÇÃO DE UNIDADES DE PRONTO ATENDIMENTO (UPA)</v>
          </cell>
          <cell r="G351" t="str">
            <v>84.10.10.302.3003.1.513.44905100.00</v>
          </cell>
          <cell r="H351" t="str">
            <v>EXECUTIVO</v>
          </cell>
          <cell r="I351" t="str">
            <v>FMS/SMS</v>
          </cell>
          <cell r="J351">
            <v>1000</v>
          </cell>
          <cell r="K351">
            <v>0</v>
          </cell>
          <cell r="L351">
            <v>0</v>
          </cell>
          <cell r="M351" t="str">
            <v>NEX</v>
          </cell>
          <cell r="N351">
            <v>0.23</v>
          </cell>
          <cell r="O351">
            <v>230</v>
          </cell>
          <cell r="P351">
            <v>0</v>
          </cell>
          <cell r="Q351">
            <v>0</v>
          </cell>
          <cell r="R351">
            <v>0</v>
          </cell>
          <cell r="S351">
            <v>0</v>
          </cell>
          <cell r="T351" t="str">
            <v>NEX</v>
          </cell>
          <cell r="U351">
            <v>0.12</v>
          </cell>
        </row>
        <row r="352">
          <cell r="F352" t="str">
            <v>1513 - AMPLIAÇÃO, REFORMA E REQUALIFICAÇÃO DE UNIDADES DE PRONTO ATENDIMENTO (UPA)</v>
          </cell>
          <cell r="G352" t="str">
            <v>84.10.10.302.3003.1.513.44905100.03</v>
          </cell>
          <cell r="H352" t="str">
            <v>EXECUTIVO</v>
          </cell>
          <cell r="I352" t="str">
            <v>FMS/SMS</v>
          </cell>
          <cell r="J352">
            <v>0</v>
          </cell>
          <cell r="K352">
            <v>0</v>
          </cell>
          <cell r="L352">
            <v>0</v>
          </cell>
          <cell r="M352" t="str">
            <v>NEX</v>
          </cell>
          <cell r="N352">
            <v>0.23</v>
          </cell>
          <cell r="O352">
            <v>0</v>
          </cell>
          <cell r="P352">
            <v>0</v>
          </cell>
          <cell r="Q352">
            <v>0</v>
          </cell>
          <cell r="R352" t="e">
            <v>#DIV/0!</v>
          </cell>
          <cell r="S352" t="e">
            <v>#DIV/0!</v>
          </cell>
          <cell r="T352" t="str">
            <v>NEX</v>
          </cell>
          <cell r="U352">
            <v>0.12</v>
          </cell>
        </row>
        <row r="353">
          <cell r="F353" t="str">
            <v>1519 - CONSTRUÇÃO DE UNIDADE DE VIGILÂNCIA EM SAÚDE</v>
          </cell>
          <cell r="G353" t="str">
            <v>84.10.10.302.3003.1.519.44903900.00</v>
          </cell>
          <cell r="H353" t="str">
            <v>EXECUTIVO</v>
          </cell>
          <cell r="I353" t="str">
            <v>FMS/SMS</v>
          </cell>
          <cell r="J353">
            <v>1000</v>
          </cell>
          <cell r="K353">
            <v>0</v>
          </cell>
          <cell r="L353">
            <v>0</v>
          </cell>
          <cell r="M353" t="str">
            <v>NEX</v>
          </cell>
          <cell r="N353">
            <v>0.23</v>
          </cell>
          <cell r="O353">
            <v>230</v>
          </cell>
          <cell r="P353">
            <v>0</v>
          </cell>
          <cell r="Q353">
            <v>0</v>
          </cell>
          <cell r="R353">
            <v>0</v>
          </cell>
          <cell r="S353">
            <v>0</v>
          </cell>
          <cell r="T353" t="str">
            <v>NEX</v>
          </cell>
          <cell r="U353">
            <v>0.12</v>
          </cell>
        </row>
        <row r="354">
          <cell r="F354" t="str">
            <v>1520 - AMPLIAÇÃO, REFORMA E REQUALIFICAÇÃO DE UNIDADE DE VIGILÂNCIA EM SAÚDE</v>
          </cell>
          <cell r="G354" t="str">
            <v>84.10.10.302.3003.1.520.44905100.00</v>
          </cell>
          <cell r="H354" t="str">
            <v>EXECUTIVO</v>
          </cell>
          <cell r="I354" t="str">
            <v>FMS/SMS</v>
          </cell>
          <cell r="J354">
            <v>0</v>
          </cell>
          <cell r="K354">
            <v>0</v>
          </cell>
          <cell r="L354">
            <v>0</v>
          </cell>
          <cell r="M354" t="str">
            <v>NEX</v>
          </cell>
          <cell r="N354">
            <v>0.23</v>
          </cell>
          <cell r="O354">
            <v>0</v>
          </cell>
          <cell r="P354">
            <v>0</v>
          </cell>
          <cell r="Q354">
            <v>0</v>
          </cell>
          <cell r="R354" t="e">
            <v>#DIV/0!</v>
          </cell>
          <cell r="S354" t="e">
            <v>#DIV/0!</v>
          </cell>
          <cell r="T354" t="str">
            <v>NEX</v>
          </cell>
          <cell r="U354">
            <v>0.12</v>
          </cell>
        </row>
        <row r="355">
          <cell r="F355" t="str">
            <v>1520 - AMPLIAÇÃO, REFORMA E REQUALIFICAÇÃO DE UNIDADE DE VIGILÂNCIA EM SAÚDE</v>
          </cell>
          <cell r="G355" t="str">
            <v>84.10.10.302.3003.1.520.44905100.02</v>
          </cell>
          <cell r="H355" t="str">
            <v>EXECUTIVO</v>
          </cell>
          <cell r="I355" t="str">
            <v>FMS/SMS</v>
          </cell>
          <cell r="J355">
            <v>10000000</v>
          </cell>
          <cell r="K355">
            <v>1379263.54</v>
          </cell>
          <cell r="L355">
            <v>676554.83000000007</v>
          </cell>
          <cell r="M355" t="str">
            <v>NEX</v>
          </cell>
          <cell r="N355">
            <v>0.23</v>
          </cell>
          <cell r="O355">
            <v>2300000</v>
          </cell>
          <cell r="P355">
            <v>317230.61420000001</v>
          </cell>
          <cell r="Q355">
            <v>155607.61090000003</v>
          </cell>
          <cell r="R355">
            <v>6.7655483000000016E-2</v>
          </cell>
          <cell r="S355">
            <v>0.137926354</v>
          </cell>
          <cell r="T355" t="str">
            <v>NEX</v>
          </cell>
          <cell r="U355">
            <v>0.12</v>
          </cell>
        </row>
        <row r="356">
          <cell r="F356" t="str">
            <v>1689 - E2248 - AQUISIÇÃO DE EQUIPAMENTOS PARA O HOSPITAL DO SERVIDOR PÚBLICO MUNICIPAL</v>
          </cell>
          <cell r="G356" t="str">
            <v>02.10.10.302.3003.1.689.44905200.00</v>
          </cell>
          <cell r="H356" t="str">
            <v>EMENDA</v>
          </cell>
          <cell r="I356" t="str">
            <v>HSPM</v>
          </cell>
          <cell r="J356">
            <v>1360000</v>
          </cell>
          <cell r="K356">
            <v>0</v>
          </cell>
          <cell r="L356">
            <v>0</v>
          </cell>
          <cell r="M356" t="str">
            <v>NEX</v>
          </cell>
          <cell r="N356">
            <v>0.23</v>
          </cell>
          <cell r="O356">
            <v>312800</v>
          </cell>
          <cell r="P356">
            <v>0</v>
          </cell>
          <cell r="Q356">
            <v>0</v>
          </cell>
          <cell r="R356">
            <v>0</v>
          </cell>
          <cell r="S356">
            <v>0</v>
          </cell>
          <cell r="T356" t="str">
            <v>NEX</v>
          </cell>
          <cell r="U356">
            <v>0.12</v>
          </cell>
        </row>
        <row r="357">
          <cell r="F357" t="str">
            <v>1693 - E7463 - REFORMA GERAL DA UVIS CIDADE TIRADENTES</v>
          </cell>
          <cell r="G357" t="str">
            <v>84.10.10.302.3003.1.693.44903900.00</v>
          </cell>
          <cell r="H357" t="str">
            <v>EMENDA</v>
          </cell>
          <cell r="I357" t="str">
            <v>FMS/SMS</v>
          </cell>
          <cell r="J357">
            <v>100000</v>
          </cell>
          <cell r="K357">
            <v>0</v>
          </cell>
          <cell r="L357">
            <v>0</v>
          </cell>
          <cell r="M357" t="str">
            <v>NEX</v>
          </cell>
          <cell r="N357">
            <v>0.23</v>
          </cell>
          <cell r="O357">
            <v>23000</v>
          </cell>
          <cell r="P357">
            <v>0</v>
          </cell>
          <cell r="Q357">
            <v>0</v>
          </cell>
          <cell r="R357">
            <v>0</v>
          </cell>
          <cell r="S357">
            <v>0</v>
          </cell>
          <cell r="T357" t="str">
            <v>NEX</v>
          </cell>
          <cell r="U357">
            <v>0.12</v>
          </cell>
        </row>
        <row r="358">
          <cell r="F358" t="str">
            <v>2044 - EXECUÇÃO DE SERVIÇOS MÉDICOS DE TRATAMENTO DE RADIOTERAPIA</v>
          </cell>
          <cell r="G358" t="str">
            <v>02.10.10.302.3003.2.044.33903900.00</v>
          </cell>
          <cell r="H358" t="str">
            <v>EXECUTIVO</v>
          </cell>
          <cell r="I358" t="str">
            <v>HSPM</v>
          </cell>
          <cell r="J358">
            <v>3500000</v>
          </cell>
          <cell r="K358">
            <v>537000</v>
          </cell>
          <cell r="L358">
            <v>0</v>
          </cell>
          <cell r="M358" t="str">
            <v>NEX</v>
          </cell>
          <cell r="N358">
            <v>0.23</v>
          </cell>
          <cell r="O358">
            <v>805000</v>
          </cell>
          <cell r="P358">
            <v>123510</v>
          </cell>
          <cell r="Q358">
            <v>0</v>
          </cell>
          <cell r="R358">
            <v>0</v>
          </cell>
          <cell r="S358">
            <v>0.15342857142857144</v>
          </cell>
          <cell r="T358" t="str">
            <v>NEX</v>
          </cell>
          <cell r="U358">
            <v>0.12</v>
          </cell>
        </row>
        <row r="359">
          <cell r="F359" t="str">
            <v>2046 - INSTITUTO DO CÂNCER DR. ARNALDO</v>
          </cell>
          <cell r="G359" t="str">
            <v>84.10.10.302.3003.2.046.33503900.00</v>
          </cell>
          <cell r="H359" t="str">
            <v>EXECUTIVO</v>
          </cell>
          <cell r="I359" t="str">
            <v>FMS/SMS</v>
          </cell>
          <cell r="J359">
            <v>500000</v>
          </cell>
          <cell r="K359">
            <v>0</v>
          </cell>
          <cell r="L359">
            <v>0</v>
          </cell>
          <cell r="M359" t="str">
            <v>NEX</v>
          </cell>
          <cell r="N359">
            <v>0.23</v>
          </cell>
          <cell r="O359">
            <v>115000</v>
          </cell>
          <cell r="P359">
            <v>0</v>
          </cell>
          <cell r="Q359">
            <v>0</v>
          </cell>
          <cell r="R359">
            <v>0</v>
          </cell>
          <cell r="S359">
            <v>0</v>
          </cell>
          <cell r="T359" t="str">
            <v>NEX</v>
          </cell>
          <cell r="U359">
            <v>0.12</v>
          </cell>
        </row>
        <row r="360">
          <cell r="F360" t="str">
            <v>2047 - RECURSOS PARA ASSOCIÇÃO BENEFICIENTE DE ASSISTÊNCIA SOCIAL NOSSA SENHORA DO PARI</v>
          </cell>
          <cell r="G360" t="str">
            <v>84.10.10.302.3003.2.047.33503900.00</v>
          </cell>
          <cell r="H360" t="str">
            <v>EXECUTIVO</v>
          </cell>
          <cell r="I360" t="str">
            <v>FMS/SMS</v>
          </cell>
          <cell r="J360">
            <v>250000</v>
          </cell>
          <cell r="K360">
            <v>0</v>
          </cell>
          <cell r="L360">
            <v>0</v>
          </cell>
          <cell r="M360" t="str">
            <v>NEX</v>
          </cell>
          <cell r="N360">
            <v>0.23</v>
          </cell>
          <cell r="O360">
            <v>57500</v>
          </cell>
          <cell r="P360">
            <v>0</v>
          </cell>
          <cell r="Q360">
            <v>0</v>
          </cell>
          <cell r="R360">
            <v>0</v>
          </cell>
          <cell r="S360">
            <v>0</v>
          </cell>
          <cell r="T360" t="str">
            <v>NEX</v>
          </cell>
          <cell r="U360">
            <v>0.12</v>
          </cell>
        </row>
        <row r="361">
          <cell r="F361" t="str">
            <v>2227 - E6941 - INSTITUTO SUEL ABUJAMRA</v>
          </cell>
          <cell r="G361" t="str">
            <v>84.10.10.302.3003.2.227.33903900.00</v>
          </cell>
          <cell r="H361" t="str">
            <v>EMENDA</v>
          </cell>
          <cell r="I361" t="str">
            <v>FMS/SMS</v>
          </cell>
          <cell r="J361">
            <v>30000</v>
          </cell>
          <cell r="K361">
            <v>0</v>
          </cell>
          <cell r="L361">
            <v>0</v>
          </cell>
          <cell r="M361" t="str">
            <v>NEX</v>
          </cell>
          <cell r="N361">
            <v>0.23</v>
          </cell>
          <cell r="O361">
            <v>6900</v>
          </cell>
          <cell r="P361">
            <v>0</v>
          </cell>
          <cell r="Q361">
            <v>0</v>
          </cell>
          <cell r="R361">
            <v>0</v>
          </cell>
          <cell r="S361">
            <v>0</v>
          </cell>
          <cell r="T361" t="str">
            <v>NEX</v>
          </cell>
          <cell r="U361">
            <v>0.09</v>
          </cell>
        </row>
        <row r="362">
          <cell r="F362" t="str">
            <v>2230 - E548 - AMPLIAÇÃO DA CAPACIDADE DE ATENDIMENTO PELO SUS DO INSTITUTO SUEL ABUJAMRA</v>
          </cell>
          <cell r="G362" t="str">
            <v>84.10.10.302.3003.2.230.33903900.00</v>
          </cell>
          <cell r="H362" t="str">
            <v>EMENDA</v>
          </cell>
          <cell r="I362" t="str">
            <v>FMS/SMS</v>
          </cell>
          <cell r="J362">
            <v>100000</v>
          </cell>
          <cell r="K362">
            <v>0</v>
          </cell>
          <cell r="L362">
            <v>0</v>
          </cell>
          <cell r="M362" t="str">
            <v>NEX</v>
          </cell>
          <cell r="N362">
            <v>0.23</v>
          </cell>
          <cell r="O362">
            <v>23000</v>
          </cell>
          <cell r="P362">
            <v>0</v>
          </cell>
          <cell r="Q362">
            <v>0</v>
          </cell>
          <cell r="R362">
            <v>0</v>
          </cell>
          <cell r="S362">
            <v>0</v>
          </cell>
          <cell r="T362" t="str">
            <v>NEX</v>
          </cell>
          <cell r="U362">
            <v>0.09</v>
          </cell>
        </row>
        <row r="363">
          <cell r="F363" t="str">
            <v>2231 - E555 - TRANSFERÊNCIA À ASSOCIAÇÃO CRUZ VERDE PARA AMPLIAÇÃO DA CAPACIDADE DE ATENDIMENTO</v>
          </cell>
          <cell r="G363" t="str">
            <v>84.10.10.302.3003.2.231.33503900.00</v>
          </cell>
          <cell r="H363" t="str">
            <v>EMENDA</v>
          </cell>
          <cell r="I363" t="str">
            <v>FMS/SMS</v>
          </cell>
          <cell r="J363">
            <v>100000</v>
          </cell>
          <cell r="K363">
            <v>0</v>
          </cell>
          <cell r="L363">
            <v>0</v>
          </cell>
          <cell r="M363" t="str">
            <v>EX</v>
          </cell>
          <cell r="N363">
            <v>1</v>
          </cell>
          <cell r="O363">
            <v>100000</v>
          </cell>
          <cell r="P363">
            <v>0</v>
          </cell>
          <cell r="Q363">
            <v>0</v>
          </cell>
          <cell r="R363">
            <v>0</v>
          </cell>
          <cell r="S363">
            <v>0</v>
          </cell>
          <cell r="T363" t="str">
            <v>NEX</v>
          </cell>
          <cell r="U363">
            <v>0.09</v>
          </cell>
        </row>
        <row r="364">
          <cell r="F364" t="str">
            <v>2232 - E556 - TRANSFERÊNCIA AO INSTITUTO DO CÂNCER DR. ARNALDO VIEIRA DE CARVALHO PARA AMPLIAR A CAPACIDADE DE ATENDIMENTO EM ATENÇÃO ESPECIALIZADA PELO SUS</v>
          </cell>
          <cell r="G364" t="str">
            <v>84.10.10.302.3003.2.232.33503900.00</v>
          </cell>
          <cell r="H364" t="str">
            <v>EMENDA</v>
          </cell>
          <cell r="I364" t="str">
            <v>FMS/SMS</v>
          </cell>
          <cell r="J364">
            <v>100000</v>
          </cell>
          <cell r="K364">
            <v>0</v>
          </cell>
          <cell r="L364">
            <v>0</v>
          </cell>
          <cell r="M364" t="str">
            <v>NEX</v>
          </cell>
          <cell r="N364">
            <v>0.23</v>
          </cell>
          <cell r="O364">
            <v>23000</v>
          </cell>
          <cell r="P364">
            <v>0</v>
          </cell>
          <cell r="Q364">
            <v>0</v>
          </cell>
          <cell r="R364">
            <v>0</v>
          </cell>
          <cell r="S364">
            <v>0</v>
          </cell>
          <cell r="T364" t="str">
            <v>NEX</v>
          </cell>
          <cell r="U364">
            <v>0.12</v>
          </cell>
        </row>
        <row r="365">
          <cell r="F365" t="str">
            <v>2233 - E637 - TRANSFERÊNCIA AO IPEPO (INSTITUTO PAULISTA DE ESTUDOS E PESQUISAS EM OFTALMOLOGIA) INSTITUTO DA VISÃO DA PAULISTA PARA AMPLIAR A CAPACIDADE DE ATENDIMENTO PELO SUS</v>
          </cell>
          <cell r="G365" t="str">
            <v>84.10.10.302.3003.2.233.33503900.00</v>
          </cell>
          <cell r="H365" t="str">
            <v>EMENDA</v>
          </cell>
          <cell r="I365" t="str">
            <v>FMS/SMS</v>
          </cell>
          <cell r="J365">
            <v>100000</v>
          </cell>
          <cell r="K365">
            <v>0</v>
          </cell>
          <cell r="L365">
            <v>0</v>
          </cell>
          <cell r="M365" t="str">
            <v>NEX</v>
          </cell>
          <cell r="N365">
            <v>0.23</v>
          </cell>
          <cell r="O365">
            <v>23000</v>
          </cell>
          <cell r="P365">
            <v>0</v>
          </cell>
          <cell r="Q365">
            <v>0</v>
          </cell>
          <cell r="R365">
            <v>0</v>
          </cell>
          <cell r="S365">
            <v>0</v>
          </cell>
          <cell r="T365" t="str">
            <v>NEX</v>
          </cell>
          <cell r="U365">
            <v>0.12</v>
          </cell>
        </row>
        <row r="366">
          <cell r="F366" t="str">
            <v>2399 - MANUTENÇÃO E OPERAÇÃO DE EQUIPAMENTOS DE SAÚDE - PROGRAMA DE METAS 22.C</v>
          </cell>
          <cell r="G366" t="str">
            <v>01.10.10.302.3003.2.399.33903900.00</v>
          </cell>
          <cell r="H366" t="str">
            <v>EXECUTIVO</v>
          </cell>
          <cell r="I366" t="str">
            <v>AHM</v>
          </cell>
          <cell r="J366">
            <v>73858066</v>
          </cell>
          <cell r="K366">
            <v>0</v>
          </cell>
          <cell r="L366">
            <v>0</v>
          </cell>
          <cell r="M366" t="str">
            <v>NEX</v>
          </cell>
          <cell r="N366">
            <v>0.23</v>
          </cell>
          <cell r="O366">
            <v>16987355.18</v>
          </cell>
          <cell r="P366">
            <v>0</v>
          </cell>
          <cell r="Q366">
            <v>0</v>
          </cell>
          <cell r="R366">
            <v>0</v>
          </cell>
          <cell r="S366">
            <v>0</v>
          </cell>
          <cell r="T366" t="str">
            <v>NEX</v>
          </cell>
          <cell r="U366">
            <v>0.12</v>
          </cell>
        </row>
        <row r="367">
          <cell r="F367" t="str">
            <v>2399 - MANUTENÇÃO E OPERAÇÃO DE EQUIPAMENTOS DE SAÚDE - PROGRAMA DE METAS 22.C</v>
          </cell>
          <cell r="G367" t="str">
            <v>84.10.10.302.3003.2.399.33903900.00</v>
          </cell>
          <cell r="H367" t="str">
            <v>EXECUTIVO</v>
          </cell>
          <cell r="I367" t="str">
            <v>FMS/SMS</v>
          </cell>
          <cell r="J367">
            <v>1000</v>
          </cell>
          <cell r="K367">
            <v>0</v>
          </cell>
          <cell r="L367">
            <v>0</v>
          </cell>
          <cell r="M367" t="str">
            <v>NEX</v>
          </cell>
          <cell r="N367">
            <v>0.23</v>
          </cell>
          <cell r="O367">
            <v>230</v>
          </cell>
          <cell r="P367">
            <v>0</v>
          </cell>
          <cell r="Q367">
            <v>0</v>
          </cell>
          <cell r="R367">
            <v>0</v>
          </cell>
          <cell r="S367">
            <v>0</v>
          </cell>
          <cell r="T367" t="str">
            <v>NEX</v>
          </cell>
          <cell r="U367">
            <v>0.12</v>
          </cell>
        </row>
        <row r="368">
          <cell r="F368" t="str">
            <v>2507 - MANUTENÇÃO E OPERAÇÃO DE HOSPITAIS</v>
          </cell>
          <cell r="G368" t="str">
            <v>01.10.10.302.3003.2.507.33503900.00</v>
          </cell>
          <cell r="H368" t="str">
            <v>EXECUTIVO</v>
          </cell>
          <cell r="I368" t="str">
            <v>AHM</v>
          </cell>
          <cell r="J368">
            <v>251432266</v>
          </cell>
          <cell r="K368">
            <v>238965175.86999997</v>
          </cell>
          <cell r="L368">
            <v>238965175.86999997</v>
          </cell>
          <cell r="M368" t="str">
            <v>NEX</v>
          </cell>
          <cell r="N368">
            <v>0.23</v>
          </cell>
          <cell r="O368">
            <v>57829421.18</v>
          </cell>
          <cell r="P368">
            <v>54961990.450099997</v>
          </cell>
          <cell r="Q368">
            <v>54961990.450099997</v>
          </cell>
          <cell r="R368">
            <v>0.9504157110448187</v>
          </cell>
          <cell r="S368">
            <v>0.9504157110448187</v>
          </cell>
          <cell r="T368" t="str">
            <v>NEX</v>
          </cell>
          <cell r="U368">
            <v>0.12</v>
          </cell>
        </row>
        <row r="369">
          <cell r="F369" t="str">
            <v>2507 - MANUTENÇÃO E OPERAÇÃO DE HOSPITAIS</v>
          </cell>
          <cell r="G369" t="str">
            <v>01.10.10.302.3003.2.507.33503900.02</v>
          </cell>
          <cell r="H369" t="str">
            <v>EXECUTIVO</v>
          </cell>
          <cell r="I369" t="str">
            <v>AHM</v>
          </cell>
          <cell r="J369">
            <v>0</v>
          </cell>
          <cell r="K369">
            <v>123520830.95000003</v>
          </cell>
          <cell r="L369">
            <v>123520830.94999999</v>
          </cell>
          <cell r="M369" t="str">
            <v>NEX</v>
          </cell>
          <cell r="N369">
            <v>0.23</v>
          </cell>
          <cell r="O369">
            <v>0</v>
          </cell>
          <cell r="P369">
            <v>28409791.118500009</v>
          </cell>
          <cell r="Q369">
            <v>28409791.118499998</v>
          </cell>
          <cell r="R369" t="e">
            <v>#DIV/0!</v>
          </cell>
          <cell r="S369" t="e">
            <v>#DIV/0!</v>
          </cell>
          <cell r="T369" t="str">
            <v>NEX</v>
          </cell>
          <cell r="U369">
            <v>0.12</v>
          </cell>
        </row>
        <row r="370">
          <cell r="F370" t="str">
            <v>2507 - MANUTENÇÃO E OPERAÇÃO DE HOSPITAIS</v>
          </cell>
          <cell r="G370" t="str">
            <v>01.10.10.302.3003.2.507.33503900.21</v>
          </cell>
          <cell r="H370" t="str">
            <v>EXECUTIVO</v>
          </cell>
          <cell r="I370" t="str">
            <v>AHM</v>
          </cell>
          <cell r="J370">
            <v>0</v>
          </cell>
          <cell r="K370">
            <v>26841409.210000001</v>
          </cell>
          <cell r="L370">
            <v>26841409.210000001</v>
          </cell>
          <cell r="M370" t="str">
            <v>NEX</v>
          </cell>
          <cell r="N370">
            <v>0.23</v>
          </cell>
          <cell r="O370">
            <v>0</v>
          </cell>
          <cell r="P370">
            <v>6173524.1183000002</v>
          </cell>
          <cell r="Q370">
            <v>6173524.1183000002</v>
          </cell>
          <cell r="R370" t="e">
            <v>#DIV/0!</v>
          </cell>
          <cell r="S370" t="e">
            <v>#DIV/0!</v>
          </cell>
          <cell r="T370" t="str">
            <v>NEX</v>
          </cell>
          <cell r="U370">
            <v>0.12</v>
          </cell>
        </row>
        <row r="371">
          <cell r="F371" t="str">
            <v>2507 - MANUTENÇÃO E OPERAÇÃO DE HOSPITAIS</v>
          </cell>
          <cell r="G371" t="str">
            <v>01.10.10.302.3003.2.507.33504800.00</v>
          </cell>
          <cell r="H371" t="str">
            <v>EXECUTIVO</v>
          </cell>
          <cell r="I371" t="str">
            <v>AHM</v>
          </cell>
          <cell r="J371">
            <v>27500</v>
          </cell>
          <cell r="K371">
            <v>11096.800000000001</v>
          </cell>
          <cell r="L371">
            <v>11096.8</v>
          </cell>
          <cell r="M371" t="str">
            <v>NEX</v>
          </cell>
          <cell r="N371">
            <v>0.23</v>
          </cell>
          <cell r="O371">
            <v>6325</v>
          </cell>
          <cell r="P371">
            <v>2552.2640000000006</v>
          </cell>
          <cell r="Q371">
            <v>2552.2640000000001</v>
          </cell>
          <cell r="R371">
            <v>0.40352000000000005</v>
          </cell>
          <cell r="S371">
            <v>0.4035200000000001</v>
          </cell>
          <cell r="T371" t="str">
            <v>NEX</v>
          </cell>
          <cell r="U371">
            <v>0.12</v>
          </cell>
        </row>
        <row r="372">
          <cell r="F372" t="str">
            <v>2507 - MANUTENÇÃO E OPERAÇÃO DE HOSPITAIS</v>
          </cell>
          <cell r="G372" t="str">
            <v>01.10.10.302.3003.2.507.33901400.02</v>
          </cell>
          <cell r="H372" t="str">
            <v>EXECUTIVO</v>
          </cell>
          <cell r="I372" t="str">
            <v>AHM</v>
          </cell>
          <cell r="J372">
            <v>1000</v>
          </cell>
          <cell r="K372">
            <v>0</v>
          </cell>
          <cell r="L372">
            <v>0</v>
          </cell>
          <cell r="M372" t="str">
            <v>NEX</v>
          </cell>
          <cell r="N372">
            <v>0.23</v>
          </cell>
          <cell r="O372">
            <v>230</v>
          </cell>
          <cell r="P372">
            <v>0</v>
          </cell>
          <cell r="Q372">
            <v>0</v>
          </cell>
          <cell r="R372">
            <v>0</v>
          </cell>
          <cell r="S372">
            <v>0</v>
          </cell>
          <cell r="T372" t="str">
            <v>NEX</v>
          </cell>
          <cell r="U372">
            <v>0.12</v>
          </cell>
        </row>
        <row r="373">
          <cell r="F373" t="str">
            <v>2507 - MANUTENÇÃO E OPERAÇÃO DE HOSPITAIS</v>
          </cell>
          <cell r="G373" t="str">
            <v>01.10.10.302.3003.2.507.33903000.00</v>
          </cell>
          <cell r="H373" t="str">
            <v>EXECUTIVO</v>
          </cell>
          <cell r="I373" t="str">
            <v>AHM</v>
          </cell>
          <cell r="J373">
            <v>41000000</v>
          </cell>
          <cell r="K373">
            <v>49702908.100000001</v>
          </cell>
          <cell r="L373">
            <v>49702908.099999994</v>
          </cell>
          <cell r="M373" t="str">
            <v>NEX</v>
          </cell>
          <cell r="N373">
            <v>0.23</v>
          </cell>
          <cell r="O373">
            <v>9430000</v>
          </cell>
          <cell r="P373">
            <v>11431668.863000002</v>
          </cell>
          <cell r="Q373">
            <v>11431668.863</v>
          </cell>
          <cell r="R373">
            <v>1.2122660512195123</v>
          </cell>
          <cell r="S373">
            <v>1.2122660512195125</v>
          </cell>
          <cell r="T373" t="str">
            <v>NEX</v>
          </cell>
          <cell r="U373">
            <v>0.12</v>
          </cell>
        </row>
        <row r="374">
          <cell r="F374" t="str">
            <v>2507 - MANUTENÇÃO E OPERAÇÃO DE HOSPITAIS</v>
          </cell>
          <cell r="G374" t="str">
            <v>01.10.10.302.3003.2.507.33903000.02</v>
          </cell>
          <cell r="H374" t="str">
            <v>EXECUTIVO</v>
          </cell>
          <cell r="I374" t="str">
            <v>AHM</v>
          </cell>
          <cell r="J374">
            <v>1000</v>
          </cell>
          <cell r="K374">
            <v>78848893.189999998</v>
          </cell>
          <cell r="L374">
            <v>78848893.189999998</v>
          </cell>
          <cell r="M374" t="str">
            <v>NEX</v>
          </cell>
          <cell r="N374">
            <v>0.23</v>
          </cell>
          <cell r="O374">
            <v>230</v>
          </cell>
          <cell r="P374">
            <v>18135245.433699999</v>
          </cell>
          <cell r="Q374">
            <v>18135245.433699999</v>
          </cell>
          <cell r="R374">
            <v>78848.893190000003</v>
          </cell>
          <cell r="S374">
            <v>78848.893190000003</v>
          </cell>
          <cell r="T374" t="str">
            <v>NEX</v>
          </cell>
          <cell r="U374">
            <v>0.12</v>
          </cell>
        </row>
        <row r="375">
          <cell r="F375" t="str">
            <v>2507 - MANUTENÇÃO E OPERAÇÃO DE HOSPITAIS</v>
          </cell>
          <cell r="G375" t="str">
            <v>01.10.10.302.3003.2.507.33903000.03</v>
          </cell>
          <cell r="H375" t="str">
            <v>EXECUTIVO</v>
          </cell>
          <cell r="I375" t="str">
            <v>AHM</v>
          </cell>
          <cell r="J375">
            <v>0</v>
          </cell>
          <cell r="K375">
            <v>0</v>
          </cell>
          <cell r="L375">
            <v>0</v>
          </cell>
          <cell r="M375" t="str">
            <v>NEX</v>
          </cell>
          <cell r="N375">
            <v>0.23</v>
          </cell>
          <cell r="O375">
            <v>0</v>
          </cell>
          <cell r="P375">
            <v>0</v>
          </cell>
          <cell r="Q375">
            <v>0</v>
          </cell>
          <cell r="R375" t="e">
            <v>#DIV/0!</v>
          </cell>
          <cell r="S375" t="e">
            <v>#DIV/0!</v>
          </cell>
          <cell r="T375" t="str">
            <v>NEX</v>
          </cell>
          <cell r="U375">
            <v>0.12</v>
          </cell>
        </row>
        <row r="376">
          <cell r="F376" t="str">
            <v>2507 - MANUTENÇÃO E OPERAÇÃO DE HOSPITAIS</v>
          </cell>
          <cell r="G376" t="str">
            <v>01.10.10.302.3003.2.507.33903000.06</v>
          </cell>
          <cell r="H376" t="str">
            <v>EXECUTIVO</v>
          </cell>
          <cell r="I376" t="str">
            <v>AHM</v>
          </cell>
          <cell r="J376">
            <v>50000</v>
          </cell>
          <cell r="K376">
            <v>36281.699999999997</v>
          </cell>
          <cell r="L376">
            <v>36281.699999999997</v>
          </cell>
          <cell r="M376" t="str">
            <v>NEX</v>
          </cell>
          <cell r="N376">
            <v>0.23</v>
          </cell>
          <cell r="O376">
            <v>11500</v>
          </cell>
          <cell r="P376">
            <v>8344.7909999999993</v>
          </cell>
          <cell r="Q376">
            <v>8344.7909999999993</v>
          </cell>
          <cell r="R376">
            <v>0.72563399999999989</v>
          </cell>
          <cell r="S376">
            <v>0.72563399999999989</v>
          </cell>
          <cell r="T376" t="str">
            <v>NEX</v>
          </cell>
          <cell r="U376">
            <v>0.12</v>
          </cell>
        </row>
        <row r="377">
          <cell r="F377" t="str">
            <v>2507 - MANUTENÇÃO E OPERAÇÃO DE HOSPITAIS</v>
          </cell>
          <cell r="G377" t="str">
            <v>01.10.10.302.3003.2.507.33903300.02</v>
          </cell>
          <cell r="H377" t="str">
            <v>EXECUTIVO</v>
          </cell>
          <cell r="I377" t="str">
            <v>AHM</v>
          </cell>
          <cell r="J377">
            <v>1000</v>
          </cell>
          <cell r="K377">
            <v>0</v>
          </cell>
          <cell r="L377">
            <v>0</v>
          </cell>
          <cell r="M377" t="str">
            <v>NEX</v>
          </cell>
          <cell r="N377">
            <v>0.23</v>
          </cell>
          <cell r="O377">
            <v>230</v>
          </cell>
          <cell r="P377">
            <v>0</v>
          </cell>
          <cell r="Q377">
            <v>0</v>
          </cell>
          <cell r="R377">
            <v>0</v>
          </cell>
          <cell r="S377">
            <v>0</v>
          </cell>
          <cell r="T377" t="str">
            <v>NEX</v>
          </cell>
          <cell r="U377">
            <v>0.12</v>
          </cell>
        </row>
        <row r="378">
          <cell r="F378" t="str">
            <v>2507 - MANUTENÇÃO E OPERAÇÃO DE HOSPITAIS</v>
          </cell>
          <cell r="G378" t="str">
            <v>01.10.10.302.3003.2.507.33903600.00</v>
          </cell>
          <cell r="H378" t="str">
            <v>EXECUTIVO</v>
          </cell>
          <cell r="I378" t="str">
            <v>AHM</v>
          </cell>
          <cell r="J378">
            <v>48000</v>
          </cell>
          <cell r="K378">
            <v>0</v>
          </cell>
          <cell r="L378">
            <v>0</v>
          </cell>
          <cell r="M378" t="str">
            <v>NEX</v>
          </cell>
          <cell r="N378">
            <v>0.23</v>
          </cell>
          <cell r="O378">
            <v>11040</v>
          </cell>
          <cell r="P378">
            <v>0</v>
          </cell>
          <cell r="Q378">
            <v>0</v>
          </cell>
          <cell r="R378">
            <v>0</v>
          </cell>
          <cell r="S378">
            <v>0</v>
          </cell>
          <cell r="T378" t="str">
            <v>NEX</v>
          </cell>
          <cell r="U378">
            <v>0.12</v>
          </cell>
        </row>
        <row r="379">
          <cell r="F379" t="str">
            <v>2507 - MANUTENÇÃO E OPERAÇÃO DE HOSPITAIS</v>
          </cell>
          <cell r="G379" t="str">
            <v>01.10.10.302.3003.2.507.33903900.00</v>
          </cell>
          <cell r="H379" t="str">
            <v>EXECUTIVO</v>
          </cell>
          <cell r="I379" t="str">
            <v>AHM</v>
          </cell>
          <cell r="J379">
            <v>256089934</v>
          </cell>
          <cell r="K379">
            <v>244023921.70999995</v>
          </cell>
          <cell r="L379">
            <v>244023921.71000001</v>
          </cell>
          <cell r="M379" t="str">
            <v>NEX</v>
          </cell>
          <cell r="N379">
            <v>0.23</v>
          </cell>
          <cell r="O379">
            <v>58900684.82</v>
          </cell>
          <cell r="P379">
            <v>56125501.993299991</v>
          </cell>
          <cell r="Q379">
            <v>56125501.993300006</v>
          </cell>
          <cell r="R379">
            <v>0.9528836916721608</v>
          </cell>
          <cell r="S379">
            <v>0.95288369167216058</v>
          </cell>
          <cell r="T379" t="str">
            <v>NEX</v>
          </cell>
          <cell r="U379">
            <v>0.12</v>
          </cell>
        </row>
        <row r="380">
          <cell r="F380" t="str">
            <v>2507 - MANUTENÇÃO E OPERAÇÃO DE HOSPITAIS</v>
          </cell>
          <cell r="G380" t="str">
            <v>01.10.10.302.3003.2.507.33903900.02</v>
          </cell>
          <cell r="H380" t="str">
            <v>EXECUTIVO</v>
          </cell>
          <cell r="I380" t="str">
            <v>AHM</v>
          </cell>
          <cell r="J380">
            <v>1000</v>
          </cell>
          <cell r="K380">
            <v>54454363.609999999</v>
          </cell>
          <cell r="L380">
            <v>54454363.609999999</v>
          </cell>
          <cell r="M380" t="str">
            <v>NEX</v>
          </cell>
          <cell r="N380">
            <v>0.23</v>
          </cell>
          <cell r="O380">
            <v>230</v>
          </cell>
          <cell r="P380">
            <v>12524503.6303</v>
          </cell>
          <cell r="Q380">
            <v>12524503.6303</v>
          </cell>
          <cell r="R380">
            <v>54454.36361</v>
          </cell>
          <cell r="S380">
            <v>54454.36361</v>
          </cell>
          <cell r="T380" t="str">
            <v>NEX</v>
          </cell>
          <cell r="U380">
            <v>0.12</v>
          </cell>
        </row>
        <row r="381">
          <cell r="F381" t="str">
            <v>2507 - MANUTENÇÃO E OPERAÇÃO DE HOSPITAIS</v>
          </cell>
          <cell r="G381" t="str">
            <v>01.10.10.302.3003.2.507.33903900.03</v>
          </cell>
          <cell r="H381" t="str">
            <v>EXECUTIVO</v>
          </cell>
          <cell r="I381" t="str">
            <v>AHM</v>
          </cell>
          <cell r="J381">
            <v>90000000</v>
          </cell>
          <cell r="K381">
            <v>0</v>
          </cell>
          <cell r="L381">
            <v>0</v>
          </cell>
          <cell r="M381" t="str">
            <v>NEX</v>
          </cell>
          <cell r="N381">
            <v>0.23</v>
          </cell>
          <cell r="O381">
            <v>20700000</v>
          </cell>
          <cell r="P381">
            <v>0</v>
          </cell>
          <cell r="Q381">
            <v>0</v>
          </cell>
          <cell r="R381">
            <v>0</v>
          </cell>
          <cell r="S381">
            <v>0</v>
          </cell>
          <cell r="T381" t="str">
            <v>NEX</v>
          </cell>
          <cell r="U381">
            <v>0.12</v>
          </cell>
        </row>
        <row r="382">
          <cell r="F382" t="str">
            <v>2507 - MANUTENÇÃO E OPERAÇÃO DE HOSPITAIS</v>
          </cell>
          <cell r="G382" t="str">
            <v>01.10.10.302.3003.2.507.33903900.06</v>
          </cell>
          <cell r="H382" t="str">
            <v>EXECUTIVO</v>
          </cell>
          <cell r="I382" t="str">
            <v>AHM</v>
          </cell>
          <cell r="J382">
            <v>1000000</v>
          </cell>
          <cell r="K382">
            <v>371105.69</v>
          </cell>
          <cell r="L382">
            <v>371105.68999999994</v>
          </cell>
          <cell r="M382" t="str">
            <v>NEX</v>
          </cell>
          <cell r="N382">
            <v>0.23</v>
          </cell>
          <cell r="O382">
            <v>230000</v>
          </cell>
          <cell r="P382">
            <v>85354.308700000009</v>
          </cell>
          <cell r="Q382">
            <v>85354.308699999994</v>
          </cell>
          <cell r="R382">
            <v>0.37110568999999999</v>
          </cell>
          <cell r="S382">
            <v>0.37110569000000004</v>
          </cell>
          <cell r="T382" t="str">
            <v>NEX</v>
          </cell>
          <cell r="U382">
            <v>0.12</v>
          </cell>
        </row>
        <row r="383">
          <cell r="F383" t="str">
            <v>2507 - MANUTENÇÃO E OPERAÇÃO DE HOSPITAIS</v>
          </cell>
          <cell r="G383" t="str">
            <v>01.10.10.302.3003.2.507.33904700.00</v>
          </cell>
          <cell r="H383" t="str">
            <v>EXECUTIVO</v>
          </cell>
          <cell r="I383" t="str">
            <v>AHM</v>
          </cell>
          <cell r="J383">
            <v>5000</v>
          </cell>
          <cell r="K383">
            <v>0</v>
          </cell>
          <cell r="L383">
            <v>0</v>
          </cell>
          <cell r="M383" t="str">
            <v>NEX</v>
          </cell>
          <cell r="N383">
            <v>0.23</v>
          </cell>
          <cell r="O383">
            <v>1150</v>
          </cell>
          <cell r="P383">
            <v>0</v>
          </cell>
          <cell r="Q383">
            <v>0</v>
          </cell>
          <cell r="R383">
            <v>0</v>
          </cell>
          <cell r="S383">
            <v>0</v>
          </cell>
          <cell r="T383" t="str">
            <v>NEX</v>
          </cell>
          <cell r="U383">
            <v>0.12</v>
          </cell>
        </row>
        <row r="384">
          <cell r="F384" t="str">
            <v>2507 - MANUTENÇÃO E OPERAÇÃO DE HOSPITAIS</v>
          </cell>
          <cell r="G384" t="str">
            <v>01.10.10.302.3003.2.507.33904800.00</v>
          </cell>
          <cell r="H384" t="str">
            <v>EXECUTIVO</v>
          </cell>
          <cell r="I384" t="str">
            <v>AHM</v>
          </cell>
          <cell r="J384">
            <v>70000</v>
          </cell>
          <cell r="K384">
            <v>18909.400000000001</v>
          </cell>
          <cell r="L384">
            <v>18909.400000000001</v>
          </cell>
          <cell r="M384" t="str">
            <v>NEX</v>
          </cell>
          <cell r="N384">
            <v>0.23</v>
          </cell>
          <cell r="O384">
            <v>16100</v>
          </cell>
          <cell r="P384">
            <v>4349.1620000000003</v>
          </cell>
          <cell r="Q384">
            <v>4349.1620000000003</v>
          </cell>
          <cell r="R384">
            <v>0.27013428571428572</v>
          </cell>
          <cell r="S384">
            <v>0.27013428571428572</v>
          </cell>
          <cell r="T384" t="str">
            <v>NEX</v>
          </cell>
          <cell r="U384">
            <v>0.12</v>
          </cell>
        </row>
        <row r="385">
          <cell r="F385" t="str">
            <v>2507 - MANUTENÇÃO E OPERAÇÃO DE HOSPITAIS</v>
          </cell>
          <cell r="G385" t="str">
            <v>01.10.10.302.3003.2.507.33909200.00</v>
          </cell>
          <cell r="H385" t="str">
            <v>EXECUTIVO</v>
          </cell>
          <cell r="I385" t="str">
            <v>AHM</v>
          </cell>
          <cell r="J385">
            <v>0</v>
          </cell>
          <cell r="K385">
            <v>2901001.89</v>
          </cell>
          <cell r="L385">
            <v>2901001.89</v>
          </cell>
          <cell r="M385" t="str">
            <v>NEX</v>
          </cell>
          <cell r="N385">
            <v>0.23</v>
          </cell>
          <cell r="O385">
            <v>0</v>
          </cell>
          <cell r="P385">
            <v>667230.4347000001</v>
          </cell>
          <cell r="Q385">
            <v>667230.4347000001</v>
          </cell>
          <cell r="R385" t="e">
            <v>#DIV/0!</v>
          </cell>
          <cell r="S385" t="e">
            <v>#DIV/0!</v>
          </cell>
          <cell r="T385" t="str">
            <v>NEX</v>
          </cell>
          <cell r="U385">
            <v>0.12</v>
          </cell>
        </row>
        <row r="386">
          <cell r="F386" t="str">
            <v>2507 - MANUTENÇÃO E OPERAÇÃO DE HOSPITAIS</v>
          </cell>
          <cell r="G386" t="str">
            <v>01.10.10.302.3003.2.507.44905200.00</v>
          </cell>
          <cell r="H386" t="str">
            <v>EXECUTIVO</v>
          </cell>
          <cell r="I386" t="str">
            <v>AHM</v>
          </cell>
          <cell r="J386">
            <v>200000</v>
          </cell>
          <cell r="K386">
            <v>1650655.65</v>
          </cell>
          <cell r="L386">
            <v>1650655.65</v>
          </cell>
          <cell r="M386" t="str">
            <v>NEX</v>
          </cell>
          <cell r="N386">
            <v>0.23</v>
          </cell>
          <cell r="O386">
            <v>46000</v>
          </cell>
          <cell r="P386">
            <v>379650.79950000002</v>
          </cell>
          <cell r="Q386">
            <v>379650.79950000002</v>
          </cell>
          <cell r="R386">
            <v>8.253278250000001</v>
          </cell>
          <cell r="S386">
            <v>8.253278250000001</v>
          </cell>
          <cell r="T386" t="str">
            <v>NEX</v>
          </cell>
          <cell r="U386">
            <v>0.12</v>
          </cell>
        </row>
        <row r="387">
          <cell r="F387" t="str">
            <v>2507 - MANUTENÇÃO E OPERAÇÃO DE HOSPITAIS</v>
          </cell>
          <cell r="G387" t="str">
            <v>01.10.10.302.3003.2.507.44905200.02</v>
          </cell>
          <cell r="H387" t="str">
            <v>EXECUTIVO</v>
          </cell>
          <cell r="I387" t="str">
            <v>AHM</v>
          </cell>
          <cell r="J387">
            <v>1000</v>
          </cell>
          <cell r="K387">
            <v>0</v>
          </cell>
          <cell r="L387">
            <v>0</v>
          </cell>
          <cell r="M387" t="str">
            <v>NEX</v>
          </cell>
          <cell r="N387">
            <v>0.23</v>
          </cell>
          <cell r="O387">
            <v>230</v>
          </cell>
          <cell r="P387">
            <v>0</v>
          </cell>
          <cell r="Q387">
            <v>0</v>
          </cell>
          <cell r="R387">
            <v>0</v>
          </cell>
          <cell r="S387">
            <v>0</v>
          </cell>
          <cell r="T387" t="str">
            <v>NEX</v>
          </cell>
          <cell r="U387">
            <v>0.12</v>
          </cell>
        </row>
        <row r="388">
          <cell r="F388" t="str">
            <v>2507 - MANUTENÇÃO E OPERAÇÃO DE HOSPITAIS</v>
          </cell>
          <cell r="G388" t="str">
            <v>01.10.10.302.3003.2.507.44905200.06</v>
          </cell>
          <cell r="H388" t="str">
            <v>EXECUTIVO</v>
          </cell>
          <cell r="I388" t="str">
            <v>AHM</v>
          </cell>
          <cell r="J388">
            <v>100000</v>
          </cell>
          <cell r="K388">
            <v>94147</v>
          </cell>
          <cell r="L388">
            <v>94147</v>
          </cell>
          <cell r="M388" t="str">
            <v>NEX</v>
          </cell>
          <cell r="N388">
            <v>0.23</v>
          </cell>
          <cell r="O388">
            <v>23000</v>
          </cell>
          <cell r="P388">
            <v>21653.81</v>
          </cell>
          <cell r="Q388">
            <v>21653.81</v>
          </cell>
          <cell r="R388">
            <v>0.94147000000000003</v>
          </cell>
          <cell r="S388">
            <v>0.94147000000000003</v>
          </cell>
          <cell r="T388" t="str">
            <v>NEX</v>
          </cell>
          <cell r="U388">
            <v>0.12</v>
          </cell>
        </row>
        <row r="389">
          <cell r="F389" t="str">
            <v>2507 - MANUTENÇÃO E OPERAÇÃO DE HOSPITAIS</v>
          </cell>
          <cell r="G389" t="str">
            <v>02.10.10.302.3003.2.507.33903000.00</v>
          </cell>
          <cell r="H389" t="str">
            <v>EXECUTIVO</v>
          </cell>
          <cell r="I389" t="str">
            <v>HSPM</v>
          </cell>
          <cell r="J389">
            <v>20000000</v>
          </cell>
          <cell r="K389">
            <v>20300657.34</v>
          </cell>
          <cell r="L389">
            <v>17376045.440000001</v>
          </cell>
          <cell r="M389" t="str">
            <v>NEX</v>
          </cell>
          <cell r="N389">
            <v>0.23</v>
          </cell>
          <cell r="O389">
            <v>4600000</v>
          </cell>
          <cell r="P389">
            <v>4669151.1881999997</v>
          </cell>
          <cell r="Q389">
            <v>3996490.4512000005</v>
          </cell>
          <cell r="R389">
            <v>0.86880227200000015</v>
          </cell>
          <cell r="S389">
            <v>1.0150328669999999</v>
          </cell>
          <cell r="T389" t="str">
            <v>NEX</v>
          </cell>
          <cell r="U389">
            <v>0.12</v>
          </cell>
        </row>
        <row r="390">
          <cell r="F390" t="str">
            <v>2507 - MANUTENÇÃO E OPERAÇÃO DE HOSPITAIS</v>
          </cell>
          <cell r="G390" t="str">
            <v>02.10.10.302.3003.2.507.33903000.02</v>
          </cell>
          <cell r="H390" t="str">
            <v>EXECUTIVO</v>
          </cell>
          <cell r="I390" t="str">
            <v>HSPM</v>
          </cell>
          <cell r="J390">
            <v>4800000</v>
          </cell>
          <cell r="K390">
            <v>3704624.21</v>
          </cell>
          <cell r="L390">
            <v>3050042.34</v>
          </cell>
          <cell r="M390" t="str">
            <v>NEX</v>
          </cell>
          <cell r="N390">
            <v>0.23</v>
          </cell>
          <cell r="O390">
            <v>1104000</v>
          </cell>
          <cell r="P390">
            <v>852063.56830000004</v>
          </cell>
          <cell r="Q390">
            <v>701509.73820000002</v>
          </cell>
          <cell r="R390">
            <v>0.63542548750000005</v>
          </cell>
          <cell r="S390">
            <v>0.77179671041666675</v>
          </cell>
          <cell r="T390" t="str">
            <v>NEX</v>
          </cell>
          <cell r="U390">
            <v>0.12</v>
          </cell>
        </row>
        <row r="391">
          <cell r="F391" t="str">
            <v>2507 - MANUTENÇÃO E OPERAÇÃO DE HOSPITAIS</v>
          </cell>
          <cell r="G391" t="str">
            <v>02.10.10.302.3003.2.507.33903000.06</v>
          </cell>
          <cell r="H391" t="str">
            <v>EXECUTIVO</v>
          </cell>
          <cell r="I391" t="str">
            <v>HSPM</v>
          </cell>
          <cell r="J391">
            <v>6143400</v>
          </cell>
          <cell r="K391">
            <v>3824005.9399999995</v>
          </cell>
          <cell r="L391">
            <v>2821833.9299999997</v>
          </cell>
          <cell r="M391" t="str">
            <v>NEX</v>
          </cell>
          <cell r="N391">
            <v>0.23</v>
          </cell>
          <cell r="O391">
            <v>1412982</v>
          </cell>
          <cell r="P391">
            <v>879521.36619999993</v>
          </cell>
          <cell r="Q391">
            <v>649021.80389999994</v>
          </cell>
          <cell r="R391">
            <v>0.45932772243383141</v>
          </cell>
          <cell r="S391">
            <v>0.62245758700393916</v>
          </cell>
          <cell r="T391" t="str">
            <v>NEX</v>
          </cell>
          <cell r="U391">
            <v>0.12</v>
          </cell>
        </row>
        <row r="392">
          <cell r="F392" t="str">
            <v>2507 - MANUTENÇÃO E OPERAÇÃO DE HOSPITAIS</v>
          </cell>
          <cell r="G392" t="str">
            <v>02.10.10.302.3003.2.507.33903900.00</v>
          </cell>
          <cell r="H392" t="str">
            <v>EXECUTIVO</v>
          </cell>
          <cell r="I392" t="str">
            <v>HSPM</v>
          </cell>
          <cell r="J392">
            <v>45500000</v>
          </cell>
          <cell r="K392">
            <v>49496257.790000007</v>
          </cell>
          <cell r="L392">
            <v>39486496.810000002</v>
          </cell>
          <cell r="M392" t="str">
            <v>NEX</v>
          </cell>
          <cell r="N392">
            <v>0.23</v>
          </cell>
          <cell r="O392">
            <v>10465000</v>
          </cell>
          <cell r="P392">
            <v>11384139.291700002</v>
          </cell>
          <cell r="Q392">
            <v>9081894.2663000003</v>
          </cell>
          <cell r="R392">
            <v>0.86783509472527476</v>
          </cell>
          <cell r="S392">
            <v>1.0878298415384617</v>
          </cell>
          <cell r="T392" t="str">
            <v>NEX</v>
          </cell>
          <cell r="U392">
            <v>0.12</v>
          </cell>
        </row>
        <row r="393">
          <cell r="F393" t="str">
            <v>2507 - MANUTENÇÃO E OPERAÇÃO DE HOSPITAIS</v>
          </cell>
          <cell r="G393" t="str">
            <v>02.10.10.302.3003.2.507.33903900.06</v>
          </cell>
          <cell r="H393" t="str">
            <v>EXECUTIVO</v>
          </cell>
          <cell r="I393" t="str">
            <v>HSPM</v>
          </cell>
          <cell r="J393">
            <v>1300000</v>
          </cell>
          <cell r="K393">
            <v>1118651.81</v>
          </cell>
          <cell r="L393">
            <v>262832.37</v>
          </cell>
          <cell r="M393" t="str">
            <v>NEX</v>
          </cell>
          <cell r="N393">
            <v>0.23</v>
          </cell>
          <cell r="O393">
            <v>299000</v>
          </cell>
          <cell r="P393">
            <v>257289.91630000001</v>
          </cell>
          <cell r="Q393">
            <v>60451.445100000004</v>
          </cell>
          <cell r="R393">
            <v>0.20217874615384618</v>
          </cell>
          <cell r="S393">
            <v>0.86050139230769229</v>
          </cell>
          <cell r="T393" t="str">
            <v>NEX</v>
          </cell>
          <cell r="U393">
            <v>0.12</v>
          </cell>
        </row>
        <row r="394">
          <cell r="F394" t="str">
            <v>2507 - MANUTENÇÃO E OPERAÇÃO DE HOSPITAIS</v>
          </cell>
          <cell r="G394" t="str">
            <v>02.10.10.302.3003.2.507.33904700.00</v>
          </cell>
          <cell r="H394" t="str">
            <v>EXECUTIVO</v>
          </cell>
          <cell r="I394" t="str">
            <v>HSPM</v>
          </cell>
          <cell r="J394">
            <v>1000</v>
          </cell>
          <cell r="K394">
            <v>0</v>
          </cell>
          <cell r="L394">
            <v>0</v>
          </cell>
          <cell r="M394" t="str">
            <v>NEX</v>
          </cell>
          <cell r="N394">
            <v>0.23</v>
          </cell>
          <cell r="O394">
            <v>230</v>
          </cell>
          <cell r="P394">
            <v>0</v>
          </cell>
          <cell r="Q394">
            <v>0</v>
          </cell>
          <cell r="R394">
            <v>0</v>
          </cell>
          <cell r="S394">
            <v>0</v>
          </cell>
          <cell r="T394" t="str">
            <v>NEX</v>
          </cell>
          <cell r="U394">
            <v>0.12</v>
          </cell>
        </row>
        <row r="395">
          <cell r="F395" t="str">
            <v>2507 - MANUTENÇÃO E OPERAÇÃO DE HOSPITAIS</v>
          </cell>
          <cell r="G395" t="str">
            <v>02.10.10.302.3003.2.507.33909200.02</v>
          </cell>
          <cell r="H395" t="str">
            <v>EXECUTIVO</v>
          </cell>
          <cell r="I395" t="str">
            <v>HSPM</v>
          </cell>
          <cell r="J395">
            <v>0</v>
          </cell>
          <cell r="K395">
            <v>88577.34</v>
          </cell>
          <cell r="L395">
            <v>88577.34</v>
          </cell>
          <cell r="M395" t="str">
            <v>NEX</v>
          </cell>
          <cell r="N395">
            <v>0.23</v>
          </cell>
          <cell r="O395">
            <v>0</v>
          </cell>
          <cell r="P395">
            <v>20372.788199999999</v>
          </cell>
          <cell r="Q395">
            <v>20372.788199999999</v>
          </cell>
          <cell r="R395" t="e">
            <v>#DIV/0!</v>
          </cell>
          <cell r="S395" t="e">
            <v>#DIV/0!</v>
          </cell>
          <cell r="T395" t="str">
            <v>NEX</v>
          </cell>
          <cell r="U395">
            <v>0.12</v>
          </cell>
        </row>
        <row r="396">
          <cell r="F396" t="str">
            <v>2507 - MANUTENÇÃO E OPERAÇÃO DE HOSPITAIS</v>
          </cell>
          <cell r="G396" t="str">
            <v>02.10.10.302.3003.2.507.33909300.00</v>
          </cell>
          <cell r="H396" t="str">
            <v>EXECUTIVO</v>
          </cell>
          <cell r="I396" t="str">
            <v>HSPM</v>
          </cell>
          <cell r="J396">
            <v>0</v>
          </cell>
          <cell r="K396">
            <v>11559</v>
          </cell>
          <cell r="L396">
            <v>11559</v>
          </cell>
          <cell r="M396" t="str">
            <v>NEX</v>
          </cell>
          <cell r="N396">
            <v>0.23</v>
          </cell>
          <cell r="O396">
            <v>0</v>
          </cell>
          <cell r="P396">
            <v>2658.57</v>
          </cell>
          <cell r="Q396">
            <v>2658.57</v>
          </cell>
          <cell r="R396" t="e">
            <v>#DIV/0!</v>
          </cell>
          <cell r="S396" t="e">
            <v>#DIV/0!</v>
          </cell>
          <cell r="T396" t="str">
            <v>NEX</v>
          </cell>
          <cell r="U396">
            <v>0.12</v>
          </cell>
        </row>
        <row r="397">
          <cell r="F397" t="str">
            <v>2507 - MANUTENÇÃO E OPERAÇÃO DE HOSPITAIS</v>
          </cell>
          <cell r="G397" t="str">
            <v>02.10.10.302.3003.2.507.44905200.00</v>
          </cell>
          <cell r="H397" t="str">
            <v>EXECUTIVO</v>
          </cell>
          <cell r="I397" t="str">
            <v>HSPM</v>
          </cell>
          <cell r="J397">
            <v>510116</v>
          </cell>
          <cell r="K397">
            <v>4127186.25</v>
          </cell>
          <cell r="L397">
            <v>873243.82</v>
          </cell>
          <cell r="M397" t="str">
            <v>NEX</v>
          </cell>
          <cell r="N397">
            <v>0.23</v>
          </cell>
          <cell r="O397">
            <v>117326.68000000001</v>
          </cell>
          <cell r="P397">
            <v>949252.83750000002</v>
          </cell>
          <cell r="Q397">
            <v>200846.07860000001</v>
          </cell>
          <cell r="R397">
            <v>1.7118534215747006</v>
          </cell>
          <cell r="S397">
            <v>8.0906818253103214</v>
          </cell>
          <cell r="T397" t="str">
            <v>NEX</v>
          </cell>
          <cell r="U397">
            <v>0.12</v>
          </cell>
        </row>
        <row r="398">
          <cell r="F398" t="str">
            <v>2507 - MANUTENÇÃO E OPERAÇÃO DE HOSPITAIS</v>
          </cell>
          <cell r="G398" t="str">
            <v>02.10.10.302.3003.2.507.44905200.06</v>
          </cell>
          <cell r="H398" t="str">
            <v>EXECUTIVO</v>
          </cell>
          <cell r="I398" t="str">
            <v>HSPM</v>
          </cell>
          <cell r="J398">
            <v>1600000</v>
          </cell>
          <cell r="K398">
            <v>632123</v>
          </cell>
          <cell r="L398">
            <v>290757</v>
          </cell>
          <cell r="M398" t="str">
            <v>NEX</v>
          </cell>
          <cell r="N398">
            <v>0.23</v>
          </cell>
          <cell r="O398">
            <v>368000</v>
          </cell>
          <cell r="P398">
            <v>145388.29</v>
          </cell>
          <cell r="Q398">
            <v>66874.11</v>
          </cell>
          <cell r="R398">
            <v>0.18172312500000001</v>
          </cell>
          <cell r="S398">
            <v>0.39507687500000005</v>
          </cell>
          <cell r="T398" t="str">
            <v>NEX</v>
          </cell>
          <cell r="U398">
            <v>0.12</v>
          </cell>
        </row>
        <row r="399">
          <cell r="F399" t="str">
            <v>2507 - MANUTENÇÃO E OPERAÇÃO DE HOSPITAIS</v>
          </cell>
          <cell r="G399" t="str">
            <v>84.10.10.302.3003.2.507.33503900.00</v>
          </cell>
          <cell r="H399" t="str">
            <v>EXECUTIVO</v>
          </cell>
          <cell r="I399" t="str">
            <v>FMS/SMS</v>
          </cell>
          <cell r="J399">
            <v>1021764383</v>
          </cell>
          <cell r="K399">
            <v>1596453364.4099998</v>
          </cell>
          <cell r="L399">
            <v>1595848491.1900001</v>
          </cell>
          <cell r="M399" t="str">
            <v>NEX</v>
          </cell>
          <cell r="N399">
            <v>0.23</v>
          </cell>
          <cell r="O399">
            <v>235005808.09</v>
          </cell>
          <cell r="P399">
            <v>367184273.8143</v>
          </cell>
          <cell r="Q399">
            <v>367045152.97370005</v>
          </cell>
          <cell r="R399">
            <v>1.5618556662783969</v>
          </cell>
          <cell r="S399">
            <v>1.5624476552242474</v>
          </cell>
          <cell r="T399" t="str">
            <v>NEX</v>
          </cell>
          <cell r="U399">
            <v>0.12</v>
          </cell>
        </row>
        <row r="400">
          <cell r="F400" t="str">
            <v>2507 - MANUTENÇÃO E OPERAÇÃO DE HOSPITAIS</v>
          </cell>
          <cell r="G400" t="str">
            <v>84.10.10.302.3003.2.507.33503900.02</v>
          </cell>
          <cell r="H400" t="str">
            <v>EXECUTIVO</v>
          </cell>
          <cell r="I400" t="str">
            <v>FMS/SMS</v>
          </cell>
          <cell r="J400">
            <v>532000000</v>
          </cell>
          <cell r="K400">
            <v>548261236.66999996</v>
          </cell>
          <cell r="L400">
            <v>532644526.16000003</v>
          </cell>
          <cell r="M400" t="str">
            <v>NEX</v>
          </cell>
          <cell r="N400">
            <v>0.23</v>
          </cell>
          <cell r="O400">
            <v>122360000</v>
          </cell>
          <cell r="P400">
            <v>126100084.4341</v>
          </cell>
          <cell r="Q400">
            <v>122508241.01680002</v>
          </cell>
          <cell r="R400">
            <v>1.0012115153383461</v>
          </cell>
          <cell r="S400">
            <v>1.0305662343421054</v>
          </cell>
          <cell r="T400" t="str">
            <v>NEX</v>
          </cell>
          <cell r="U400">
            <v>0.12</v>
          </cell>
        </row>
        <row r="401">
          <cell r="F401" t="str">
            <v>2507 - MANUTENÇÃO E OPERAÇÃO DE HOSPITAIS</v>
          </cell>
          <cell r="G401" t="str">
            <v>84.10.10.302.3003.2.507.33503900.03</v>
          </cell>
          <cell r="H401" t="str">
            <v>EXECUTIVO</v>
          </cell>
          <cell r="I401" t="str">
            <v>FMS/SMS</v>
          </cell>
          <cell r="J401">
            <v>90000000</v>
          </cell>
          <cell r="K401">
            <v>118360052.22</v>
          </cell>
          <cell r="L401">
            <v>113379002.15000001</v>
          </cell>
          <cell r="M401" t="str">
            <v>NEX</v>
          </cell>
          <cell r="N401">
            <v>0.23</v>
          </cell>
          <cell r="O401">
            <v>20700000</v>
          </cell>
          <cell r="P401">
            <v>27222812.010600001</v>
          </cell>
          <cell r="Q401">
            <v>26077170.494500004</v>
          </cell>
          <cell r="R401">
            <v>1.2597666905555558</v>
          </cell>
          <cell r="S401">
            <v>1.3151116913333334</v>
          </cell>
          <cell r="T401" t="str">
            <v>NEX</v>
          </cell>
          <cell r="U401">
            <v>0.12</v>
          </cell>
        </row>
        <row r="402">
          <cell r="F402" t="str">
            <v>2507 - MANUTENÇÃO E OPERAÇÃO DE HOSPITAIS</v>
          </cell>
          <cell r="G402" t="str">
            <v>84.10.10.302.3003.2.507.33503900.05</v>
          </cell>
          <cell r="H402" t="str">
            <v>EXECUTIVO</v>
          </cell>
          <cell r="I402" t="str">
            <v>FMS/SMS</v>
          </cell>
          <cell r="J402">
            <v>0</v>
          </cell>
          <cell r="K402">
            <v>16170270.59</v>
          </cell>
          <cell r="L402">
            <v>16170270.59</v>
          </cell>
          <cell r="M402" t="str">
            <v>NEX</v>
          </cell>
          <cell r="N402">
            <v>0.23</v>
          </cell>
          <cell r="O402">
            <v>0</v>
          </cell>
          <cell r="P402">
            <v>3719162.2357000001</v>
          </cell>
          <cell r="Q402">
            <v>3719162.2357000001</v>
          </cell>
          <cell r="R402" t="e">
            <v>#DIV/0!</v>
          </cell>
          <cell r="S402" t="e">
            <v>#DIV/0!</v>
          </cell>
          <cell r="T402" t="str">
            <v>NEX</v>
          </cell>
          <cell r="U402">
            <v>0.12</v>
          </cell>
        </row>
        <row r="403">
          <cell r="F403" t="str">
            <v>2507 - MANUTENÇÃO E OPERAÇÃO DE HOSPITAIS</v>
          </cell>
          <cell r="G403" t="str">
            <v>84.10.10.302.3003.2.507.33503900.21</v>
          </cell>
          <cell r="H403" t="str">
            <v>EXECUTIVO</v>
          </cell>
          <cell r="I403" t="str">
            <v>FMS/SMS</v>
          </cell>
          <cell r="J403">
            <v>0</v>
          </cell>
          <cell r="K403">
            <v>187623059.38999999</v>
          </cell>
          <cell r="L403">
            <v>178137261.87</v>
          </cell>
          <cell r="M403" t="str">
            <v>NEX</v>
          </cell>
          <cell r="N403">
            <v>0.23</v>
          </cell>
          <cell r="O403">
            <v>0</v>
          </cell>
          <cell r="P403">
            <v>43153303.659699999</v>
          </cell>
          <cell r="Q403">
            <v>40971570.230100006</v>
          </cell>
          <cell r="R403" t="e">
            <v>#DIV/0!</v>
          </cell>
          <cell r="S403" t="e">
            <v>#DIV/0!</v>
          </cell>
          <cell r="T403" t="str">
            <v>NEX</v>
          </cell>
          <cell r="U403">
            <v>0.12</v>
          </cell>
        </row>
        <row r="404">
          <cell r="F404" t="str">
            <v>2507 - MANUTENÇÃO E OPERAÇÃO DE HOSPITAIS</v>
          </cell>
          <cell r="G404" t="str">
            <v>84.10.10.302.3003.2.507.33503900.24</v>
          </cell>
          <cell r="H404" t="str">
            <v>EXECUTIVO</v>
          </cell>
          <cell r="I404" t="str">
            <v>FMS/SMS</v>
          </cell>
          <cell r="J404">
            <v>0</v>
          </cell>
          <cell r="K404">
            <v>86092562.269999996</v>
          </cell>
          <cell r="L404">
            <v>67533096.890000001</v>
          </cell>
          <cell r="M404" t="str">
            <v>NEX</v>
          </cell>
          <cell r="N404">
            <v>0.23</v>
          </cell>
          <cell r="O404">
            <v>0</v>
          </cell>
          <cell r="P404">
            <v>19801289.322099999</v>
          </cell>
          <cell r="Q404">
            <v>15532612.284700001</v>
          </cell>
          <cell r="R404" t="e">
            <v>#DIV/0!</v>
          </cell>
          <cell r="S404" t="e">
            <v>#DIV/0!</v>
          </cell>
          <cell r="T404" t="str">
            <v>NEX</v>
          </cell>
          <cell r="U404">
            <v>0.12</v>
          </cell>
        </row>
        <row r="405">
          <cell r="F405" t="str">
            <v>2507 - MANUTENÇÃO E OPERAÇÃO DE HOSPITAIS</v>
          </cell>
          <cell r="G405" t="str">
            <v>84.10.10.302.3003.2.507.33504800.00</v>
          </cell>
          <cell r="H405" t="str">
            <v>EXECUTIVO</v>
          </cell>
          <cell r="I405" t="str">
            <v>FMS/SMS</v>
          </cell>
          <cell r="J405">
            <v>0</v>
          </cell>
          <cell r="K405">
            <v>15689.6</v>
          </cell>
          <cell r="L405">
            <v>0</v>
          </cell>
          <cell r="M405" t="str">
            <v>NEX</v>
          </cell>
          <cell r="N405">
            <v>0.23</v>
          </cell>
          <cell r="O405">
            <v>0</v>
          </cell>
          <cell r="P405">
            <v>3608.6080000000002</v>
          </cell>
          <cell r="Q405">
            <v>0</v>
          </cell>
          <cell r="R405" t="e">
            <v>#DIV/0!</v>
          </cell>
          <cell r="S405" t="e">
            <v>#DIV/0!</v>
          </cell>
          <cell r="T405" t="str">
            <v>NEX</v>
          </cell>
          <cell r="U405">
            <v>0.12</v>
          </cell>
        </row>
        <row r="406">
          <cell r="F406" t="str">
            <v>2507 - MANUTENÇÃO E OPERAÇÃO DE HOSPITAIS</v>
          </cell>
          <cell r="G406" t="str">
            <v>84.10.10.302.3003.2.507.33903000.00</v>
          </cell>
          <cell r="H406" t="str">
            <v>EXECUTIVO</v>
          </cell>
          <cell r="I406" t="str">
            <v>FMS/SMS</v>
          </cell>
          <cell r="J406">
            <v>1000000</v>
          </cell>
          <cell r="K406">
            <v>6270384.3600000003</v>
          </cell>
          <cell r="L406">
            <v>499415.24</v>
          </cell>
          <cell r="M406" t="str">
            <v>NEX</v>
          </cell>
          <cell r="N406">
            <v>0.23</v>
          </cell>
          <cell r="O406">
            <v>230000</v>
          </cell>
          <cell r="P406">
            <v>1442188.4028</v>
          </cell>
          <cell r="Q406">
            <v>114865.5052</v>
          </cell>
          <cell r="R406">
            <v>0.49941523999999998</v>
          </cell>
          <cell r="S406">
            <v>6.2703843600000004</v>
          </cell>
          <cell r="T406" t="str">
            <v>NEX</v>
          </cell>
          <cell r="U406">
            <v>0.12</v>
          </cell>
        </row>
        <row r="407">
          <cell r="F407" t="str">
            <v>2507 - MANUTENÇÃO E OPERAÇÃO DE HOSPITAIS</v>
          </cell>
          <cell r="G407" t="str">
            <v>84.10.10.302.3003.2.507.33903000.02</v>
          </cell>
          <cell r="H407" t="str">
            <v>EXECUTIVO</v>
          </cell>
          <cell r="I407" t="str">
            <v>FMS/SMS</v>
          </cell>
          <cell r="J407">
            <v>10000000</v>
          </cell>
          <cell r="K407">
            <v>10061328.469999999</v>
          </cell>
          <cell r="L407">
            <v>1205995.6299999999</v>
          </cell>
          <cell r="M407" t="str">
            <v>NEX</v>
          </cell>
          <cell r="N407">
            <v>0.23</v>
          </cell>
          <cell r="O407">
            <v>2300000</v>
          </cell>
          <cell r="P407">
            <v>2314105.5480999998</v>
          </cell>
          <cell r="Q407">
            <v>277378.99489999999</v>
          </cell>
          <cell r="R407">
            <v>0.12059956299999999</v>
          </cell>
          <cell r="S407">
            <v>1.0061328469999999</v>
          </cell>
          <cell r="T407" t="str">
            <v>NEX</v>
          </cell>
          <cell r="U407">
            <v>0.12</v>
          </cell>
        </row>
        <row r="408">
          <cell r="F408" t="str">
            <v>2507 - MANUTENÇÃO E OPERAÇÃO DE HOSPITAIS</v>
          </cell>
          <cell r="G408" t="str">
            <v>84.10.10.302.3003.2.507.33903000.03</v>
          </cell>
          <cell r="H408" t="str">
            <v>EXECUTIVO</v>
          </cell>
          <cell r="I408" t="str">
            <v>FMS/SMS</v>
          </cell>
          <cell r="J408">
            <v>0</v>
          </cell>
          <cell r="K408">
            <v>100000</v>
          </cell>
          <cell r="L408">
            <v>0</v>
          </cell>
          <cell r="M408" t="str">
            <v>NEX</v>
          </cell>
          <cell r="N408">
            <v>0.23</v>
          </cell>
          <cell r="O408">
            <v>0</v>
          </cell>
          <cell r="P408">
            <v>23000</v>
          </cell>
          <cell r="Q408">
            <v>0</v>
          </cell>
          <cell r="R408" t="e">
            <v>#DIV/0!</v>
          </cell>
          <cell r="S408" t="e">
            <v>#DIV/0!</v>
          </cell>
          <cell r="T408" t="str">
            <v>NEX</v>
          </cell>
          <cell r="U408">
            <v>0.12</v>
          </cell>
        </row>
        <row r="409">
          <cell r="F409" t="str">
            <v>2507 - MANUTENÇÃO E OPERAÇÃO DE HOSPITAIS</v>
          </cell>
          <cell r="G409" t="str">
            <v>84.10.10.302.3003.2.507.33903900.00</v>
          </cell>
          <cell r="H409" t="str">
            <v>EXECUTIVO</v>
          </cell>
          <cell r="I409" t="str">
            <v>FMS/SMS</v>
          </cell>
          <cell r="J409">
            <v>180468475</v>
          </cell>
          <cell r="K409">
            <v>303666186.60000002</v>
          </cell>
          <cell r="L409">
            <v>191726691.15000001</v>
          </cell>
          <cell r="M409" t="str">
            <v>NEX</v>
          </cell>
          <cell r="N409">
            <v>0.23</v>
          </cell>
          <cell r="O409">
            <v>41507749.25</v>
          </cell>
          <cell r="P409">
            <v>69843222.918000013</v>
          </cell>
          <cell r="Q409">
            <v>44097138.964500003</v>
          </cell>
          <cell r="R409">
            <v>1.0623832841165195</v>
          </cell>
          <cell r="S409">
            <v>1.6826550265912097</v>
          </cell>
          <cell r="T409" t="str">
            <v>NEX</v>
          </cell>
          <cell r="U409">
            <v>0.12</v>
          </cell>
        </row>
        <row r="410">
          <cell r="F410" t="str">
            <v>2507 - MANUTENÇÃO E OPERAÇÃO DE HOSPITAIS</v>
          </cell>
          <cell r="G410" t="str">
            <v>84.10.10.302.3003.2.507.33903900.02</v>
          </cell>
          <cell r="H410" t="str">
            <v>EXECUTIVO</v>
          </cell>
          <cell r="I410" t="str">
            <v>FMS/SMS</v>
          </cell>
          <cell r="J410">
            <v>5000000</v>
          </cell>
          <cell r="K410">
            <v>43169299.239999995</v>
          </cell>
          <cell r="L410">
            <v>31708527.030000001</v>
          </cell>
          <cell r="M410" t="str">
            <v>NEX</v>
          </cell>
          <cell r="N410">
            <v>0.23</v>
          </cell>
          <cell r="O410">
            <v>1150000</v>
          </cell>
          <cell r="P410">
            <v>9928938.8251999989</v>
          </cell>
          <cell r="Q410">
            <v>7292961.2169000003</v>
          </cell>
          <cell r="R410">
            <v>6.341705406</v>
          </cell>
          <cell r="S410">
            <v>8.6338598479999984</v>
          </cell>
          <cell r="T410" t="str">
            <v>NEX</v>
          </cell>
          <cell r="U410">
            <v>0.12</v>
          </cell>
        </row>
        <row r="411">
          <cell r="F411" t="str">
            <v>2507 - MANUTENÇÃO E OPERAÇÃO DE HOSPITAIS</v>
          </cell>
          <cell r="G411" t="str">
            <v>84.10.10.302.3003.2.507.33903900.05</v>
          </cell>
          <cell r="H411" t="str">
            <v>EXECUTIVO</v>
          </cell>
          <cell r="I411" t="str">
            <v>FMS/SMS</v>
          </cell>
          <cell r="J411">
            <v>0</v>
          </cell>
          <cell r="K411">
            <v>21019964.420000002</v>
          </cell>
          <cell r="L411">
            <v>21019964.420000002</v>
          </cell>
          <cell r="M411" t="str">
            <v>NEX</v>
          </cell>
          <cell r="N411">
            <v>0.23</v>
          </cell>
          <cell r="O411">
            <v>0</v>
          </cell>
          <cell r="P411">
            <v>4834591.8166000005</v>
          </cell>
          <cell r="Q411">
            <v>4834591.8166000005</v>
          </cell>
          <cell r="R411" t="e">
            <v>#DIV/0!</v>
          </cell>
          <cell r="S411" t="e">
            <v>#DIV/0!</v>
          </cell>
          <cell r="T411" t="str">
            <v>NEX</v>
          </cell>
          <cell r="U411">
            <v>0.12</v>
          </cell>
        </row>
        <row r="412">
          <cell r="F412" t="str">
            <v>2507 - MANUTENÇÃO E OPERAÇÃO DE HOSPITAIS</v>
          </cell>
          <cell r="G412" t="str">
            <v>84.10.10.302.3003.2.507.33909200.00</v>
          </cell>
          <cell r="H412" t="str">
            <v>EXECUTIVO</v>
          </cell>
          <cell r="I412" t="str">
            <v>FMS/SMS</v>
          </cell>
          <cell r="J412">
            <v>0</v>
          </cell>
          <cell r="K412">
            <v>6522671.1299999999</v>
          </cell>
          <cell r="L412">
            <v>6522671.1299999999</v>
          </cell>
          <cell r="M412" t="str">
            <v>NEX</v>
          </cell>
          <cell r="N412">
            <v>0.23</v>
          </cell>
          <cell r="O412">
            <v>0</v>
          </cell>
          <cell r="P412">
            <v>1500214.3599</v>
          </cell>
          <cell r="Q412">
            <v>1500214.3599</v>
          </cell>
          <cell r="R412" t="e">
            <v>#DIV/0!</v>
          </cell>
          <cell r="S412" t="e">
            <v>#DIV/0!</v>
          </cell>
          <cell r="T412" t="str">
            <v>NEX</v>
          </cell>
          <cell r="U412">
            <v>0.12</v>
          </cell>
        </row>
        <row r="413">
          <cell r="F413" t="str">
            <v>2507 - MANUTENÇÃO E OPERAÇÃO DE HOSPITAIS</v>
          </cell>
          <cell r="G413" t="str">
            <v>84.10.10.302.3003.2.507.44505200.00</v>
          </cell>
          <cell r="H413" t="str">
            <v>EXECUTIVO</v>
          </cell>
          <cell r="I413" t="str">
            <v>FMS/SMS</v>
          </cell>
          <cell r="J413">
            <v>3000000</v>
          </cell>
          <cell r="K413">
            <v>19357797.329999998</v>
          </cell>
          <cell r="L413">
            <v>19357797.329999998</v>
          </cell>
          <cell r="M413" t="str">
            <v>NEX</v>
          </cell>
          <cell r="N413">
            <v>0.23</v>
          </cell>
          <cell r="O413">
            <v>690000</v>
          </cell>
          <cell r="P413">
            <v>4452293.3859000001</v>
          </cell>
          <cell r="Q413">
            <v>4452293.3859000001</v>
          </cell>
          <cell r="R413">
            <v>6.4525991100000004</v>
          </cell>
          <cell r="S413">
            <v>6.4525991100000004</v>
          </cell>
          <cell r="T413" t="str">
            <v>NEX</v>
          </cell>
          <cell r="U413">
            <v>0.12</v>
          </cell>
        </row>
        <row r="414">
          <cell r="F414" t="str">
            <v>2507 - MANUTENÇÃO E OPERAÇÃO DE HOSPITAIS</v>
          </cell>
          <cell r="G414" t="str">
            <v>84.10.10.302.3003.2.507.44905200.00</v>
          </cell>
          <cell r="H414" t="str">
            <v>EXECUTIVO</v>
          </cell>
          <cell r="I414" t="str">
            <v>FMS/SMS</v>
          </cell>
          <cell r="J414">
            <v>1300000</v>
          </cell>
          <cell r="K414">
            <v>1710157.9100000001</v>
          </cell>
          <cell r="L414">
            <v>848164.25</v>
          </cell>
          <cell r="M414" t="str">
            <v>NEX</v>
          </cell>
          <cell r="N414">
            <v>0.23</v>
          </cell>
          <cell r="O414">
            <v>299000</v>
          </cell>
          <cell r="P414">
            <v>393336.31930000003</v>
          </cell>
          <cell r="Q414">
            <v>195077.7775</v>
          </cell>
          <cell r="R414">
            <v>0.65243403846153847</v>
          </cell>
          <cell r="S414">
            <v>1.3155060846153848</v>
          </cell>
          <cell r="T414" t="str">
            <v>NEX</v>
          </cell>
          <cell r="U414">
            <v>0.12</v>
          </cell>
        </row>
        <row r="415">
          <cell r="F415" t="str">
            <v>2507 - MANUTENÇÃO E OPERAÇÃO DE HOSPITAIS</v>
          </cell>
          <cell r="G415" t="str">
            <v>84.10.10.302.3003.2.507.44905200.02</v>
          </cell>
          <cell r="H415" t="str">
            <v>EXECUTIVO</v>
          </cell>
          <cell r="I415" t="str">
            <v>FMS/SMS</v>
          </cell>
          <cell r="J415">
            <v>5000000</v>
          </cell>
          <cell r="K415">
            <v>15480279.390000001</v>
          </cell>
          <cell r="L415">
            <v>13177559.390000001</v>
          </cell>
          <cell r="M415" t="str">
            <v>NEX</v>
          </cell>
          <cell r="N415">
            <v>0.23</v>
          </cell>
          <cell r="O415">
            <v>1150000</v>
          </cell>
          <cell r="P415">
            <v>3560464.2597000003</v>
          </cell>
          <cell r="Q415">
            <v>3030838.6597000002</v>
          </cell>
          <cell r="R415">
            <v>2.635511878</v>
          </cell>
          <cell r="S415">
            <v>3.096055878</v>
          </cell>
          <cell r="T415" t="str">
            <v>NEX</v>
          </cell>
          <cell r="U415">
            <v>0.12</v>
          </cell>
        </row>
        <row r="416">
          <cell r="F416" t="str">
            <v>2507 - MANUTENÇÃO E OPERAÇÃO DE HOSPITAIS</v>
          </cell>
          <cell r="G416" t="str">
            <v>84.10.10.302.3003.2.507.44905200.03</v>
          </cell>
          <cell r="H416" t="str">
            <v>EXECUTIVO</v>
          </cell>
          <cell r="I416" t="str">
            <v>FMS/SMS</v>
          </cell>
          <cell r="J416">
            <v>0</v>
          </cell>
          <cell r="K416">
            <v>1475771.7</v>
          </cell>
          <cell r="L416">
            <v>1330918.7</v>
          </cell>
          <cell r="M416" t="str">
            <v>NEX</v>
          </cell>
          <cell r="N416">
            <v>0.23</v>
          </cell>
          <cell r="O416">
            <v>0</v>
          </cell>
          <cell r="P416">
            <v>339427.49099999998</v>
          </cell>
          <cell r="Q416">
            <v>306111.30099999998</v>
          </cell>
          <cell r="R416" t="e">
            <v>#DIV/0!</v>
          </cell>
          <cell r="S416" t="e">
            <v>#DIV/0!</v>
          </cell>
          <cell r="T416" t="str">
            <v>NEX</v>
          </cell>
          <cell r="U416">
            <v>0.12</v>
          </cell>
        </row>
        <row r="417">
          <cell r="F417" t="str">
            <v>2507 - MANUTENÇÃO E OPERAÇÃO DE HOSPITAIS</v>
          </cell>
          <cell r="G417" t="str">
            <v>84.10.10.302.3003.2.507.44905200.08</v>
          </cell>
          <cell r="H417" t="str">
            <v>EXECUTIVO</v>
          </cell>
          <cell r="I417" t="str">
            <v>FMS/SMS</v>
          </cell>
          <cell r="J417">
            <v>0</v>
          </cell>
          <cell r="K417">
            <v>0</v>
          </cell>
          <cell r="L417">
            <v>0</v>
          </cell>
          <cell r="M417" t="str">
            <v>NEX</v>
          </cell>
          <cell r="N417">
            <v>0.23</v>
          </cell>
          <cell r="O417">
            <v>0</v>
          </cell>
          <cell r="P417">
            <v>0</v>
          </cell>
          <cell r="Q417">
            <v>0</v>
          </cell>
          <cell r="R417" t="e">
            <v>#DIV/0!</v>
          </cell>
          <cell r="S417" t="e">
            <v>#DIV/0!</v>
          </cell>
          <cell r="T417" t="str">
            <v>NEX</v>
          </cell>
          <cell r="U417">
            <v>0.12</v>
          </cell>
        </row>
        <row r="418">
          <cell r="F418" t="str">
            <v>2507 - MANUTENÇÃO E OPERAÇÃO DE HOSPITAIS</v>
          </cell>
          <cell r="G418" t="str">
            <v>84.21.10.302.3003.2.507.33503900.21</v>
          </cell>
          <cell r="H418" t="str">
            <v>EXECUTIVO</v>
          </cell>
          <cell r="I418" t="str">
            <v>FMS/SMS</v>
          </cell>
          <cell r="J418">
            <v>0</v>
          </cell>
          <cell r="K418">
            <v>0</v>
          </cell>
          <cell r="L418">
            <v>0</v>
          </cell>
          <cell r="M418" t="str">
            <v>NEX</v>
          </cell>
          <cell r="N418">
            <v>0.23</v>
          </cell>
          <cell r="O418">
            <v>0</v>
          </cell>
          <cell r="P418">
            <v>0</v>
          </cell>
          <cell r="Q418">
            <v>0</v>
          </cell>
          <cell r="R418" t="e">
            <v>#DIV/0!</v>
          </cell>
          <cell r="S418" t="e">
            <v>#DIV/0!</v>
          </cell>
          <cell r="T418" t="str">
            <v>NEX</v>
          </cell>
          <cell r="U418">
            <v>0.12</v>
          </cell>
        </row>
        <row r="419">
          <cell r="F419" t="str">
            <v>2507 - MANUTENÇÃO E OPERAÇÃO DE HOSPITAIS</v>
          </cell>
          <cell r="G419" t="str">
            <v>84.21.10.302.3003.2.507.33903000.00</v>
          </cell>
          <cell r="H419" t="str">
            <v>EXECUTIVO</v>
          </cell>
          <cell r="I419" t="str">
            <v>FMS/SMS</v>
          </cell>
          <cell r="J419">
            <v>4000000</v>
          </cell>
          <cell r="K419">
            <v>4121284.91</v>
          </cell>
          <cell r="L419">
            <v>2953999.08</v>
          </cell>
          <cell r="M419" t="str">
            <v>NEX</v>
          </cell>
          <cell r="N419">
            <v>0.23</v>
          </cell>
          <cell r="O419">
            <v>920000</v>
          </cell>
          <cell r="P419">
            <v>947895.52930000005</v>
          </cell>
          <cell r="Q419">
            <v>679419.78840000008</v>
          </cell>
          <cell r="R419">
            <v>0.73849977000000011</v>
          </cell>
          <cell r="S419">
            <v>1.0303212275</v>
          </cell>
          <cell r="T419" t="str">
            <v>NEX</v>
          </cell>
          <cell r="U419">
            <v>0.12</v>
          </cell>
        </row>
        <row r="420">
          <cell r="F420" t="str">
            <v>2507 - MANUTENÇÃO E OPERAÇÃO DE HOSPITAIS</v>
          </cell>
          <cell r="G420" t="str">
            <v>84.21.10.302.3003.2.507.33903300.00</v>
          </cell>
          <cell r="H420" t="str">
            <v>EXECUTIVO</v>
          </cell>
          <cell r="I420" t="str">
            <v>FMS/SMS</v>
          </cell>
          <cell r="J420">
            <v>30000</v>
          </cell>
          <cell r="K420">
            <v>2320</v>
          </cell>
          <cell r="L420">
            <v>0</v>
          </cell>
          <cell r="M420" t="str">
            <v>NEX</v>
          </cell>
          <cell r="N420">
            <v>0.23</v>
          </cell>
          <cell r="O420">
            <v>6900</v>
          </cell>
          <cell r="P420">
            <v>533.6</v>
          </cell>
          <cell r="Q420">
            <v>0</v>
          </cell>
          <cell r="R420">
            <v>0</v>
          </cell>
          <cell r="S420">
            <v>7.7333333333333337E-2</v>
          </cell>
          <cell r="T420" t="str">
            <v>NEX</v>
          </cell>
          <cell r="U420">
            <v>0.12</v>
          </cell>
        </row>
        <row r="421">
          <cell r="F421" t="str">
            <v>2507 - MANUTENÇÃO E OPERAÇÃO DE HOSPITAIS</v>
          </cell>
          <cell r="G421" t="str">
            <v>84.21.10.302.3003.2.507.33903600.00</v>
          </cell>
          <cell r="H421" t="str">
            <v>EXECUTIVO</v>
          </cell>
          <cell r="I421" t="str">
            <v>FMS/SMS</v>
          </cell>
          <cell r="J421">
            <v>2970000</v>
          </cell>
          <cell r="K421">
            <v>2584389.8499999996</v>
          </cell>
          <cell r="L421">
            <v>2584389.85</v>
          </cell>
          <cell r="M421" t="str">
            <v>NEX</v>
          </cell>
          <cell r="N421">
            <v>0.23</v>
          </cell>
          <cell r="O421">
            <v>683100</v>
          </cell>
          <cell r="P421">
            <v>594409.66549999989</v>
          </cell>
          <cell r="Q421">
            <v>594409.6655</v>
          </cell>
          <cell r="R421">
            <v>0.87016493265993267</v>
          </cell>
          <cell r="S421">
            <v>0.87016493265993244</v>
          </cell>
          <cell r="T421" t="str">
            <v>NEX</v>
          </cell>
          <cell r="U421">
            <v>0.12</v>
          </cell>
        </row>
        <row r="422">
          <cell r="F422" t="str">
            <v>2507 - MANUTENÇÃO E OPERAÇÃO DE HOSPITAIS</v>
          </cell>
          <cell r="G422" t="str">
            <v>84.21.10.302.3003.2.507.33903700.00</v>
          </cell>
          <cell r="H422" t="str">
            <v>EXECUTIVO</v>
          </cell>
          <cell r="I422" t="str">
            <v>FMS/SMS</v>
          </cell>
          <cell r="J422">
            <v>13000000</v>
          </cell>
          <cell r="K422">
            <v>13783955.800000003</v>
          </cell>
          <cell r="L422">
            <v>12368218.530000001</v>
          </cell>
          <cell r="M422" t="str">
            <v>NEX</v>
          </cell>
          <cell r="N422">
            <v>0.23</v>
          </cell>
          <cell r="O422">
            <v>2990000</v>
          </cell>
          <cell r="P422">
            <v>3170309.8340000007</v>
          </cell>
          <cell r="Q422">
            <v>2844690.2619000003</v>
          </cell>
          <cell r="R422">
            <v>0.95140142538461547</v>
          </cell>
          <cell r="S422">
            <v>1.0603042923076926</v>
          </cell>
          <cell r="T422" t="str">
            <v>NEX</v>
          </cell>
          <cell r="U422">
            <v>0.12</v>
          </cell>
        </row>
        <row r="423">
          <cell r="F423" t="str">
            <v>2507 - MANUTENÇÃO E OPERAÇÃO DE HOSPITAIS</v>
          </cell>
          <cell r="G423" t="str">
            <v>84.21.10.302.3003.2.507.33903900.00</v>
          </cell>
          <cell r="H423" t="str">
            <v>EXECUTIVO</v>
          </cell>
          <cell r="I423" t="str">
            <v>FMS/SMS</v>
          </cell>
          <cell r="J423">
            <v>13000000</v>
          </cell>
          <cell r="K423">
            <v>12760469.389999999</v>
          </cell>
          <cell r="L423">
            <v>9886279.9199999999</v>
          </cell>
          <cell r="M423" t="str">
            <v>NEX</v>
          </cell>
          <cell r="N423">
            <v>0.23</v>
          </cell>
          <cell r="O423">
            <v>2990000</v>
          </cell>
          <cell r="P423">
            <v>2934907.9597</v>
          </cell>
          <cell r="Q423">
            <v>2273844.3816</v>
          </cell>
          <cell r="R423">
            <v>0.76048307076923072</v>
          </cell>
          <cell r="S423">
            <v>0.98157456846153845</v>
          </cell>
          <cell r="T423" t="str">
            <v>NEX</v>
          </cell>
          <cell r="U423">
            <v>0.12</v>
          </cell>
        </row>
        <row r="424">
          <cell r="F424" t="str">
            <v>2507 - MANUTENÇÃO E OPERAÇÃO DE HOSPITAIS</v>
          </cell>
          <cell r="G424" t="str">
            <v>84.21.10.302.3003.2.507.33904700.00</v>
          </cell>
          <cell r="H424" t="str">
            <v>EXECUTIVO</v>
          </cell>
          <cell r="I424" t="str">
            <v>FMS/SMS</v>
          </cell>
          <cell r="J424">
            <v>594000</v>
          </cell>
          <cell r="K424">
            <v>516877.86</v>
          </cell>
          <cell r="L424">
            <v>516877.86</v>
          </cell>
          <cell r="M424" t="str">
            <v>NEX</v>
          </cell>
          <cell r="N424">
            <v>0.23</v>
          </cell>
          <cell r="O424">
            <v>136620</v>
          </cell>
          <cell r="P424">
            <v>118881.9078</v>
          </cell>
          <cell r="Q424">
            <v>118881.9078</v>
          </cell>
          <cell r="R424">
            <v>0.87016474747474748</v>
          </cell>
          <cell r="S424">
            <v>0.87016474747474748</v>
          </cell>
          <cell r="T424" t="str">
            <v>NEX</v>
          </cell>
          <cell r="U424">
            <v>0.12</v>
          </cell>
        </row>
        <row r="425">
          <cell r="F425" t="str">
            <v>2507 - MANUTENÇÃO E OPERAÇÃO DE HOSPITAIS</v>
          </cell>
          <cell r="G425" t="str">
            <v>84.21.10.302.3003.2.507.33909200.00</v>
          </cell>
          <cell r="H425" t="str">
            <v>EXECUTIVO</v>
          </cell>
          <cell r="I425" t="str">
            <v>FMS/SMS</v>
          </cell>
          <cell r="J425">
            <v>0</v>
          </cell>
          <cell r="K425">
            <v>75383.429999999993</v>
          </cell>
          <cell r="L425">
            <v>75383.429999999993</v>
          </cell>
          <cell r="M425" t="str">
            <v>NEX</v>
          </cell>
          <cell r="N425">
            <v>0.23</v>
          </cell>
          <cell r="O425">
            <v>0</v>
          </cell>
          <cell r="P425">
            <v>17338.188899999997</v>
          </cell>
          <cell r="Q425">
            <v>17338.188899999997</v>
          </cell>
          <cell r="R425" t="e">
            <v>#DIV/0!</v>
          </cell>
          <cell r="S425" t="e">
            <v>#DIV/0!</v>
          </cell>
          <cell r="T425" t="str">
            <v>NEX</v>
          </cell>
          <cell r="U425">
            <v>0.12</v>
          </cell>
        </row>
        <row r="426">
          <cell r="F426" t="str">
            <v>2507 - MANUTENÇÃO E OPERAÇÃO DE HOSPITAIS</v>
          </cell>
          <cell r="G426" t="str">
            <v>84.21.10.302.3003.2.507.44905200.00</v>
          </cell>
          <cell r="H426" t="str">
            <v>EXECUTIVO</v>
          </cell>
          <cell r="I426" t="str">
            <v>FMS/SMS</v>
          </cell>
          <cell r="J426">
            <v>1482495</v>
          </cell>
          <cell r="K426">
            <v>948924.72</v>
          </cell>
          <cell r="L426">
            <v>1900</v>
          </cell>
          <cell r="M426" t="str">
            <v>NEX</v>
          </cell>
          <cell r="N426">
            <v>0.23</v>
          </cell>
          <cell r="O426">
            <v>340973.85000000003</v>
          </cell>
          <cell r="P426">
            <v>218252.6856</v>
          </cell>
          <cell r="Q426">
            <v>437</v>
          </cell>
          <cell r="R426">
            <v>1.2816232095217857E-3</v>
          </cell>
          <cell r="S426">
            <v>0.64008628696892733</v>
          </cell>
          <cell r="T426" t="str">
            <v>NEX</v>
          </cell>
          <cell r="U426">
            <v>0.12</v>
          </cell>
        </row>
        <row r="427">
          <cell r="F427" t="str">
            <v>2513 - MANUTENÇÃO E OPERAÇÃO DE UNIDADES DE PRONTO ATENDIMENTO (UPA)</v>
          </cell>
          <cell r="G427" t="str">
            <v>01.10.10.302.3003.2.513.33903900.00</v>
          </cell>
          <cell r="H427" t="str">
            <v>EXECUTIVO</v>
          </cell>
          <cell r="I427" t="str">
            <v>AHM</v>
          </cell>
          <cell r="J427">
            <v>5000</v>
          </cell>
          <cell r="K427">
            <v>0</v>
          </cell>
          <cell r="L427">
            <v>0</v>
          </cell>
          <cell r="M427" t="str">
            <v>NEX</v>
          </cell>
          <cell r="N427">
            <v>0.23</v>
          </cell>
          <cell r="O427">
            <v>1150</v>
          </cell>
          <cell r="P427">
            <v>0</v>
          </cell>
          <cell r="Q427">
            <v>0</v>
          </cell>
          <cell r="R427">
            <v>0</v>
          </cell>
          <cell r="S427">
            <v>0</v>
          </cell>
          <cell r="T427" t="str">
            <v>NEX</v>
          </cell>
          <cell r="U427">
            <v>0.12</v>
          </cell>
        </row>
        <row r="428">
          <cell r="F428" t="str">
            <v>2514 - MANUTENÇÃO E OPERAÇÃO DE SERVIÇO DE ATENDIMENTO MÉDICO DE URGÊNCIA (SAMU)</v>
          </cell>
          <cell r="G428" t="str">
            <v>84.10.10.302.3003.2.514.33903000.00</v>
          </cell>
          <cell r="H428" t="str">
            <v>EXECUTIVO</v>
          </cell>
          <cell r="I428" t="str">
            <v>FMS/SMS</v>
          </cell>
          <cell r="J428">
            <v>3800000</v>
          </cell>
          <cell r="K428">
            <v>2742096.3</v>
          </cell>
          <cell r="L428">
            <v>2740609.8</v>
          </cell>
          <cell r="M428" t="str">
            <v>NEX</v>
          </cell>
          <cell r="N428">
            <v>0.23</v>
          </cell>
          <cell r="O428">
            <v>874000</v>
          </cell>
          <cell r="P428">
            <v>630682.14899999998</v>
          </cell>
          <cell r="Q428">
            <v>630340.25399999996</v>
          </cell>
          <cell r="R428">
            <v>0.72121310526315785</v>
          </cell>
          <cell r="S428">
            <v>0.72160428947368416</v>
          </cell>
          <cell r="T428" t="str">
            <v>NEX</v>
          </cell>
          <cell r="U428">
            <v>0.12</v>
          </cell>
        </row>
        <row r="429">
          <cell r="F429" t="str">
            <v>2514 - MANUTENÇÃO E OPERAÇÃO DE SERVIÇO DE ATENDIMENTO MÉDICO DE URGÊNCIA (SAMU)</v>
          </cell>
          <cell r="G429" t="str">
            <v>84.10.10.302.3003.2.514.33903000.02</v>
          </cell>
          <cell r="H429" t="str">
            <v>EXECUTIVO</v>
          </cell>
          <cell r="I429" t="str">
            <v>FMS/SMS</v>
          </cell>
          <cell r="J429">
            <v>1500000</v>
          </cell>
          <cell r="K429">
            <v>2057210</v>
          </cell>
          <cell r="L429">
            <v>710434</v>
          </cell>
          <cell r="M429" t="str">
            <v>NEX</v>
          </cell>
          <cell r="N429">
            <v>0.23</v>
          </cell>
          <cell r="O429">
            <v>345000</v>
          </cell>
          <cell r="P429">
            <v>473158.30000000005</v>
          </cell>
          <cell r="Q429">
            <v>163399.82</v>
          </cell>
          <cell r="R429">
            <v>0.47362266666666669</v>
          </cell>
          <cell r="S429">
            <v>1.3714733333333335</v>
          </cell>
          <cell r="T429" t="str">
            <v>NEX</v>
          </cell>
          <cell r="U429">
            <v>0.12</v>
          </cell>
        </row>
        <row r="430">
          <cell r="F430" t="str">
            <v>2514 - MANUTENÇÃO E OPERAÇÃO DE SERVIÇO DE ATENDIMENTO MÉDICO DE URGÊNCIA (SAMU)</v>
          </cell>
          <cell r="G430" t="str">
            <v>84.10.10.302.3003.2.514.33903300.00</v>
          </cell>
          <cell r="H430" t="str">
            <v>EXECUTIVO</v>
          </cell>
          <cell r="I430" t="str">
            <v>FMS/SMS</v>
          </cell>
          <cell r="J430">
            <v>20000</v>
          </cell>
          <cell r="K430">
            <v>0</v>
          </cell>
          <cell r="L430">
            <v>0</v>
          </cell>
          <cell r="M430" t="str">
            <v>NEX</v>
          </cell>
          <cell r="N430">
            <v>0.23</v>
          </cell>
          <cell r="O430">
            <v>4600</v>
          </cell>
          <cell r="P430">
            <v>0</v>
          </cell>
          <cell r="Q430">
            <v>0</v>
          </cell>
          <cell r="R430">
            <v>0</v>
          </cell>
          <cell r="S430">
            <v>0</v>
          </cell>
          <cell r="T430" t="str">
            <v>NEX</v>
          </cell>
          <cell r="U430">
            <v>0.12</v>
          </cell>
        </row>
        <row r="431">
          <cell r="F431" t="str">
            <v>2514 - MANUTENÇÃO E OPERAÇÃO DE SERVIÇO DE ATENDIMENTO MÉDICO DE URGÊNCIA (SAMU)</v>
          </cell>
          <cell r="G431" t="str">
            <v>84.10.10.302.3003.2.514.33903600.02</v>
          </cell>
          <cell r="H431" t="str">
            <v>EXECUTIVO</v>
          </cell>
          <cell r="I431" t="str">
            <v>FMS/SMS</v>
          </cell>
          <cell r="J431">
            <v>1000000</v>
          </cell>
          <cell r="K431">
            <v>0</v>
          </cell>
          <cell r="L431">
            <v>0</v>
          </cell>
          <cell r="M431" t="str">
            <v>NEX</v>
          </cell>
          <cell r="N431">
            <v>0.23</v>
          </cell>
          <cell r="O431">
            <v>230000</v>
          </cell>
          <cell r="P431">
            <v>0</v>
          </cell>
          <cell r="Q431">
            <v>0</v>
          </cell>
          <cell r="R431">
            <v>0</v>
          </cell>
          <cell r="S431">
            <v>0</v>
          </cell>
          <cell r="T431" t="str">
            <v>NEX</v>
          </cell>
          <cell r="U431">
            <v>0.12</v>
          </cell>
        </row>
        <row r="432">
          <cell r="F432" t="str">
            <v>2514 - MANUTENÇÃO E OPERAÇÃO DE SERVIÇO DE ATENDIMENTO MÉDICO DE URGÊNCIA (SAMU)</v>
          </cell>
          <cell r="G432" t="str">
            <v>84.10.10.302.3003.2.514.33903900.00</v>
          </cell>
          <cell r="H432" t="str">
            <v>EXECUTIVO</v>
          </cell>
          <cell r="I432" t="str">
            <v>FMS/SMS</v>
          </cell>
          <cell r="J432">
            <v>39500000</v>
          </cell>
          <cell r="K432">
            <v>32353649.270000007</v>
          </cell>
          <cell r="L432">
            <v>29093308.270000003</v>
          </cell>
          <cell r="M432" t="str">
            <v>NEX</v>
          </cell>
          <cell r="N432">
            <v>0.23</v>
          </cell>
          <cell r="O432">
            <v>9085000</v>
          </cell>
          <cell r="P432">
            <v>7441339.3321000021</v>
          </cell>
          <cell r="Q432">
            <v>6691460.9021000015</v>
          </cell>
          <cell r="R432">
            <v>0.73653944987341791</v>
          </cell>
          <cell r="S432">
            <v>0.81907972835443066</v>
          </cell>
          <cell r="T432" t="str">
            <v>NEX</v>
          </cell>
          <cell r="U432">
            <v>0.12</v>
          </cell>
        </row>
        <row r="433">
          <cell r="F433" t="str">
            <v>2514 - MANUTENÇÃO E OPERAÇÃO DE SERVIÇO DE ATENDIMENTO MÉDICO DE URGÊNCIA (SAMU)</v>
          </cell>
          <cell r="G433" t="str">
            <v>84.10.10.302.3003.2.514.33903900.02</v>
          </cell>
          <cell r="H433" t="str">
            <v>EXECUTIVO</v>
          </cell>
          <cell r="I433" t="str">
            <v>FMS/SMS</v>
          </cell>
          <cell r="J433">
            <v>45300000</v>
          </cell>
          <cell r="K433">
            <v>39170647.310000002</v>
          </cell>
          <cell r="L433">
            <v>35721291.359999999</v>
          </cell>
          <cell r="M433" t="str">
            <v>NEX</v>
          </cell>
          <cell r="N433">
            <v>0.23</v>
          </cell>
          <cell r="O433">
            <v>10419000</v>
          </cell>
          <cell r="P433">
            <v>9009248.8813000005</v>
          </cell>
          <cell r="Q433">
            <v>8215897.0128000006</v>
          </cell>
          <cell r="R433">
            <v>0.78854947814569543</v>
          </cell>
          <cell r="S433">
            <v>0.86469420110375284</v>
          </cell>
          <cell r="T433" t="str">
            <v>NEX</v>
          </cell>
          <cell r="U433">
            <v>0.12</v>
          </cell>
        </row>
        <row r="434">
          <cell r="F434" t="str">
            <v>2514 - MANUTENÇÃO E OPERAÇÃO DE SERVIÇO DE ATENDIMENTO MÉDICO DE URGÊNCIA (SAMU)</v>
          </cell>
          <cell r="G434" t="str">
            <v>84.10.10.302.3003.2.514.33904700.02</v>
          </cell>
          <cell r="H434" t="str">
            <v>EXECUTIVO</v>
          </cell>
          <cell r="I434" t="str">
            <v>FMS/SMS</v>
          </cell>
          <cell r="J434">
            <v>200000</v>
          </cell>
          <cell r="K434">
            <v>101412.4</v>
          </cell>
          <cell r="L434">
            <v>101412.40000000001</v>
          </cell>
          <cell r="M434" t="str">
            <v>NEX</v>
          </cell>
          <cell r="N434">
            <v>0.23</v>
          </cell>
          <cell r="O434">
            <v>46000</v>
          </cell>
          <cell r="P434">
            <v>23324.851999999999</v>
          </cell>
          <cell r="Q434">
            <v>23324.852000000003</v>
          </cell>
          <cell r="R434">
            <v>0.50706200000000001</v>
          </cell>
          <cell r="S434">
            <v>0.50706200000000001</v>
          </cell>
          <cell r="T434" t="str">
            <v>NEX</v>
          </cell>
          <cell r="U434">
            <v>0.12</v>
          </cell>
        </row>
        <row r="435">
          <cell r="F435" t="str">
            <v>2514 - MANUTENÇÃO E OPERAÇÃO DE SERVIÇO DE ATENDIMENTO MÉDICO DE URGÊNCIA (SAMU)</v>
          </cell>
          <cell r="G435" t="str">
            <v>84.10.10.302.3003.2.514.44905200.00</v>
          </cell>
          <cell r="H435" t="str">
            <v>EXECUTIVO</v>
          </cell>
          <cell r="I435" t="str">
            <v>FMS/SMS</v>
          </cell>
          <cell r="J435">
            <v>20000</v>
          </cell>
          <cell r="K435">
            <v>175000</v>
          </cell>
          <cell r="L435">
            <v>0</v>
          </cell>
          <cell r="M435" t="str">
            <v>NEX</v>
          </cell>
          <cell r="N435">
            <v>0.23</v>
          </cell>
          <cell r="O435">
            <v>4600</v>
          </cell>
          <cell r="P435">
            <v>40250</v>
          </cell>
          <cell r="Q435">
            <v>0</v>
          </cell>
          <cell r="R435">
            <v>0</v>
          </cell>
          <cell r="S435">
            <v>8.75</v>
          </cell>
          <cell r="T435" t="str">
            <v>NEX</v>
          </cell>
          <cell r="U435">
            <v>0.12</v>
          </cell>
        </row>
        <row r="436">
          <cell r="F436" t="str">
            <v>2517 - MANUTENÇÃO E OPERAÇÃO DE UNIDADES DE PRONTO SOCORRO</v>
          </cell>
          <cell r="G436" t="str">
            <v>01.10.10.302.3003.2.517.33903900.00</v>
          </cell>
          <cell r="H436" t="str">
            <v>EXECUTIVO</v>
          </cell>
          <cell r="I436" t="str">
            <v>AHM</v>
          </cell>
          <cell r="J436">
            <v>5000</v>
          </cell>
          <cell r="K436">
            <v>0</v>
          </cell>
          <cell r="L436">
            <v>0</v>
          </cell>
          <cell r="M436" t="str">
            <v>NEX</v>
          </cell>
          <cell r="N436">
            <v>0.23</v>
          </cell>
          <cell r="O436">
            <v>1150</v>
          </cell>
          <cell r="P436">
            <v>0</v>
          </cell>
          <cell r="Q436">
            <v>0</v>
          </cell>
          <cell r="R436">
            <v>0</v>
          </cell>
          <cell r="S436">
            <v>0</v>
          </cell>
          <cell r="T436" t="str">
            <v>NEX</v>
          </cell>
          <cell r="U436">
            <v>0.12</v>
          </cell>
        </row>
        <row r="437">
          <cell r="F437" t="str">
            <v>2519 - MANUTENÇÃO E OPERAÇÃO DA ASSISTÊNCIA FARMACÊUTICA</v>
          </cell>
          <cell r="G437" t="str">
            <v>84.28.10.302.3003.2.519.33903000.00</v>
          </cell>
          <cell r="H437" t="str">
            <v>EXECUTIVO</v>
          </cell>
          <cell r="I437" t="str">
            <v>FMS/SMS</v>
          </cell>
          <cell r="J437">
            <v>21840</v>
          </cell>
          <cell r="K437">
            <v>3124.56</v>
          </cell>
          <cell r="L437">
            <v>3124.56</v>
          </cell>
          <cell r="M437" t="str">
            <v>NEX</v>
          </cell>
          <cell r="N437">
            <v>0.23</v>
          </cell>
          <cell r="O437">
            <v>5023.2</v>
          </cell>
          <cell r="P437">
            <v>718.64880000000005</v>
          </cell>
          <cell r="Q437">
            <v>718.64880000000005</v>
          </cell>
          <cell r="R437">
            <v>0.14306593406593407</v>
          </cell>
          <cell r="S437">
            <v>0.14306593406593407</v>
          </cell>
          <cell r="T437" t="str">
            <v>NEX</v>
          </cell>
          <cell r="U437">
            <v>0.12</v>
          </cell>
        </row>
        <row r="438">
          <cell r="F438" t="str">
            <v>2521 - MANUTENÇÃO E OPERAÇÃO DO PROGRAMA MELHOR EM CASA</v>
          </cell>
          <cell r="G438" t="str">
            <v>84.10.10.302.3003.2.521.33503900.02</v>
          </cell>
          <cell r="H438" t="str">
            <v>EXECUTIVO</v>
          </cell>
          <cell r="I438" t="str">
            <v>FMS/SMS</v>
          </cell>
          <cell r="J438">
            <v>14000000</v>
          </cell>
          <cell r="K438">
            <v>10622000</v>
          </cell>
          <cell r="L438">
            <v>10622000</v>
          </cell>
          <cell r="M438" t="str">
            <v>NEX</v>
          </cell>
          <cell r="N438">
            <v>0.23</v>
          </cell>
          <cell r="O438">
            <v>3220000</v>
          </cell>
          <cell r="P438">
            <v>2443060</v>
          </cell>
          <cell r="Q438">
            <v>2443060</v>
          </cell>
          <cell r="R438">
            <v>0.75871428571428567</v>
          </cell>
          <cell r="S438">
            <v>0.75871428571428567</v>
          </cell>
          <cell r="T438" t="str">
            <v>NEX</v>
          </cell>
          <cell r="U438">
            <v>0.12</v>
          </cell>
        </row>
        <row r="439">
          <cell r="F439" t="str">
            <v>4107 - ADMINISTRAÇÃO DE MATERIAL  MÉDICO HOSPITALAR E AMBULATORIAL</v>
          </cell>
          <cell r="G439" t="str">
            <v>84.10.10.302.3003.4.107.33903000.00</v>
          </cell>
          <cell r="H439" t="str">
            <v>EXECUTIVO</v>
          </cell>
          <cell r="I439" t="str">
            <v>FMS/SMS</v>
          </cell>
          <cell r="J439">
            <v>172500000</v>
          </cell>
          <cell r="K439">
            <v>305699824.51999998</v>
          </cell>
          <cell r="L439">
            <v>208435269.22</v>
          </cell>
          <cell r="M439" t="str">
            <v>NEX</v>
          </cell>
          <cell r="N439">
            <v>0.23</v>
          </cell>
          <cell r="O439">
            <v>39675000</v>
          </cell>
          <cell r="P439">
            <v>70310959.639599994</v>
          </cell>
          <cell r="Q439">
            <v>47940111.920600004</v>
          </cell>
          <cell r="R439">
            <v>1.2083204012753623</v>
          </cell>
          <cell r="S439">
            <v>1.7721728957681158</v>
          </cell>
          <cell r="T439" t="str">
            <v>NEX</v>
          </cell>
          <cell r="U439">
            <v>0.12</v>
          </cell>
        </row>
        <row r="440">
          <cell r="F440" t="str">
            <v>4107 - ADMINISTRAÇÃO DE MATERIAL  MÉDICO HOSPITALAR E AMBULATORIAL</v>
          </cell>
          <cell r="G440" t="str">
            <v>84.10.10.302.3003.4.107.33903000.02</v>
          </cell>
          <cell r="H440" t="str">
            <v>EXECUTIVO</v>
          </cell>
          <cell r="I440" t="str">
            <v>FMS/SMS</v>
          </cell>
          <cell r="J440">
            <v>45000000</v>
          </cell>
          <cell r="K440">
            <v>50860167.460000001</v>
          </cell>
          <cell r="L440">
            <v>46674629.180000007</v>
          </cell>
          <cell r="M440" t="str">
            <v>NEX</v>
          </cell>
          <cell r="N440">
            <v>0.23</v>
          </cell>
          <cell r="O440">
            <v>10350000</v>
          </cell>
          <cell r="P440">
            <v>11697838.515800001</v>
          </cell>
          <cell r="Q440">
            <v>10735164.711400002</v>
          </cell>
          <cell r="R440">
            <v>1.0372139817777779</v>
          </cell>
          <cell r="S440">
            <v>1.1302259435555557</v>
          </cell>
          <cell r="T440" t="str">
            <v>NEX</v>
          </cell>
          <cell r="U440">
            <v>0.12</v>
          </cell>
        </row>
        <row r="441">
          <cell r="F441" t="str">
            <v>4107 - ADMINISTRAÇÃO DE MATERIAL  MÉDICO HOSPITALAR E AMBULATORIAL</v>
          </cell>
          <cell r="G441" t="str">
            <v>84.10.10.302.3003.4.107.33903000.03</v>
          </cell>
          <cell r="H441" t="str">
            <v>EXECUTIVO</v>
          </cell>
          <cell r="I441" t="str">
            <v>FMS/SMS</v>
          </cell>
          <cell r="J441">
            <v>7000000</v>
          </cell>
          <cell r="K441">
            <v>4595044.5</v>
          </cell>
          <cell r="L441">
            <v>3063551.5</v>
          </cell>
          <cell r="M441" t="str">
            <v>NEX</v>
          </cell>
          <cell r="N441">
            <v>0.23</v>
          </cell>
          <cell r="O441">
            <v>1610000</v>
          </cell>
          <cell r="P441">
            <v>1056860.2350000001</v>
          </cell>
          <cell r="Q441">
            <v>704616.84500000009</v>
          </cell>
          <cell r="R441">
            <v>0.43765021428571432</v>
          </cell>
          <cell r="S441">
            <v>0.6564349285714286</v>
          </cell>
          <cell r="T441" t="str">
            <v>NEX</v>
          </cell>
          <cell r="U441">
            <v>0.12</v>
          </cell>
        </row>
        <row r="442">
          <cell r="F442" t="str">
            <v>4107 - ADMINISTRAÇÃO DE MATERIAL  MÉDICO HOSPITALAR E AMBULATORIAL</v>
          </cell>
          <cell r="G442" t="str">
            <v>84.10.10.302.3003.4.107.33903000.05</v>
          </cell>
          <cell r="H442" t="str">
            <v>EXECUTIVO</v>
          </cell>
          <cell r="I442" t="str">
            <v>FMS/SMS</v>
          </cell>
          <cell r="J442">
            <v>0</v>
          </cell>
          <cell r="K442">
            <v>3936797.6</v>
          </cell>
          <cell r="L442">
            <v>2284065.6</v>
          </cell>
          <cell r="M442" t="str">
            <v>NEX</v>
          </cell>
          <cell r="N442">
            <v>0.23</v>
          </cell>
          <cell r="O442">
            <v>0</v>
          </cell>
          <cell r="P442">
            <v>905463.44800000009</v>
          </cell>
          <cell r="Q442">
            <v>525335.08799999999</v>
          </cell>
          <cell r="R442" t="e">
            <v>#DIV/0!</v>
          </cell>
          <cell r="S442" t="e">
            <v>#DIV/0!</v>
          </cell>
          <cell r="T442" t="str">
            <v>NEX</v>
          </cell>
          <cell r="U442">
            <v>0.12</v>
          </cell>
        </row>
        <row r="443">
          <cell r="F443" t="str">
            <v>4107 - ADMINISTRAÇÃO DE MATERIAL  MÉDICO HOSPITALAR E AMBULATORIAL</v>
          </cell>
          <cell r="G443" t="str">
            <v>84.10.10.302.3003.4.107.33903000.08</v>
          </cell>
          <cell r="H443" t="str">
            <v>EXECUTIVO</v>
          </cell>
          <cell r="I443" t="str">
            <v>FMS/SMS</v>
          </cell>
          <cell r="J443">
            <v>0</v>
          </cell>
          <cell r="K443">
            <v>1941710</v>
          </cell>
          <cell r="L443">
            <v>646610</v>
          </cell>
          <cell r="M443" t="str">
            <v>NEX</v>
          </cell>
          <cell r="N443">
            <v>0.23</v>
          </cell>
          <cell r="O443">
            <v>0</v>
          </cell>
          <cell r="P443">
            <v>446593.30000000005</v>
          </cell>
          <cell r="Q443">
            <v>148720.30000000002</v>
          </cell>
          <cell r="R443" t="e">
            <v>#DIV/0!</v>
          </cell>
          <cell r="S443" t="e">
            <v>#DIV/0!</v>
          </cell>
          <cell r="T443" t="str">
            <v>NEX</v>
          </cell>
          <cell r="U443">
            <v>0.12</v>
          </cell>
        </row>
        <row r="444">
          <cell r="F444" t="str">
            <v>4107 - ADMINISTRAÇÃO DE MATERIAL  MÉDICO HOSPITALAR E AMBULATORIAL</v>
          </cell>
          <cell r="G444" t="str">
            <v>84.10.10.302.3003.4.107.33903000.21</v>
          </cell>
          <cell r="H444" t="str">
            <v>EXECUTIVO</v>
          </cell>
          <cell r="I444" t="str">
            <v>FMS/SMS</v>
          </cell>
          <cell r="J444">
            <v>0</v>
          </cell>
          <cell r="K444">
            <v>0</v>
          </cell>
          <cell r="L444">
            <v>0</v>
          </cell>
          <cell r="M444" t="str">
            <v>NEX</v>
          </cell>
          <cell r="N444">
            <v>0.23</v>
          </cell>
          <cell r="O444">
            <v>0</v>
          </cell>
          <cell r="P444">
            <v>0</v>
          </cell>
          <cell r="Q444">
            <v>0</v>
          </cell>
          <cell r="R444" t="e">
            <v>#DIV/0!</v>
          </cell>
          <cell r="S444" t="e">
            <v>#DIV/0!</v>
          </cell>
          <cell r="T444" t="str">
            <v>NEX</v>
          </cell>
          <cell r="U444">
            <v>0.12</v>
          </cell>
        </row>
        <row r="445">
          <cell r="F445" t="str">
            <v>4107 - ADMINISTRAÇÃO DE MATERIAL  MÉDICO HOSPITALAR E AMBULATORIAL</v>
          </cell>
          <cell r="G445" t="str">
            <v>84.10.10.302.3003.4.107.33903200.00</v>
          </cell>
          <cell r="H445" t="str">
            <v>EXECUTIVO</v>
          </cell>
          <cell r="I445" t="str">
            <v>FMS/SMS</v>
          </cell>
          <cell r="J445">
            <v>230000</v>
          </cell>
          <cell r="K445">
            <v>5304.43</v>
          </cell>
          <cell r="L445">
            <v>5304.43</v>
          </cell>
          <cell r="M445" t="str">
            <v>NEX</v>
          </cell>
          <cell r="N445">
            <v>0.23</v>
          </cell>
          <cell r="O445">
            <v>52900</v>
          </cell>
          <cell r="P445">
            <v>1220.0189</v>
          </cell>
          <cell r="Q445">
            <v>1220.0189</v>
          </cell>
          <cell r="R445">
            <v>2.3062739130434783E-2</v>
          </cell>
          <cell r="S445">
            <v>2.3062739130434783E-2</v>
          </cell>
          <cell r="T445" t="str">
            <v>NEX</v>
          </cell>
          <cell r="U445">
            <v>0.12</v>
          </cell>
        </row>
        <row r="446">
          <cell r="F446" t="str">
            <v>4107 - ADMINISTRAÇÃO DE MATERIAL  MÉDICO HOSPITALAR E AMBULATORIAL</v>
          </cell>
          <cell r="G446" t="str">
            <v>84.10.10.302.3003.4.107.33909100.00</v>
          </cell>
          <cell r="H446" t="str">
            <v>EXECUTIVO</v>
          </cell>
          <cell r="I446" t="str">
            <v>FMS/SMS</v>
          </cell>
          <cell r="J446">
            <v>5700000</v>
          </cell>
          <cell r="K446">
            <v>3722321.46</v>
          </cell>
          <cell r="L446">
            <v>3085927.56</v>
          </cell>
          <cell r="M446" t="str">
            <v>NEX</v>
          </cell>
          <cell r="N446">
            <v>0.23</v>
          </cell>
          <cell r="O446">
            <v>1311000</v>
          </cell>
          <cell r="P446">
            <v>856133.93579999998</v>
          </cell>
          <cell r="Q446">
            <v>709763.33880000003</v>
          </cell>
          <cell r="R446">
            <v>0.54139080000000006</v>
          </cell>
          <cell r="S446">
            <v>0.6530388526315789</v>
          </cell>
          <cell r="T446" t="str">
            <v>NEX</v>
          </cell>
          <cell r="U446">
            <v>0.12</v>
          </cell>
        </row>
        <row r="447">
          <cell r="F447" t="str">
            <v>4107 - ADMINISTRAÇÃO DE MATERIAL  MÉDICO HOSPITALAR E AMBULATORIAL</v>
          </cell>
          <cell r="G447" t="str">
            <v>84.23.10.302.3003.4.107.33903000.00</v>
          </cell>
          <cell r="H447" t="str">
            <v>EXECUTIVO</v>
          </cell>
          <cell r="I447" t="str">
            <v>FMS/SMS</v>
          </cell>
          <cell r="J447">
            <v>150000</v>
          </cell>
          <cell r="K447">
            <v>74722.87</v>
          </cell>
          <cell r="L447">
            <v>74722.87</v>
          </cell>
          <cell r="M447" t="str">
            <v>NEX</v>
          </cell>
          <cell r="N447">
            <v>0.23</v>
          </cell>
          <cell r="O447">
            <v>34500</v>
          </cell>
          <cell r="P447">
            <v>17186.2601</v>
          </cell>
          <cell r="Q447">
            <v>17186.2601</v>
          </cell>
          <cell r="R447">
            <v>0.49815246666666663</v>
          </cell>
          <cell r="S447">
            <v>0.49815246666666663</v>
          </cell>
          <cell r="T447" t="str">
            <v>NEX</v>
          </cell>
          <cell r="U447">
            <v>0.12</v>
          </cell>
        </row>
        <row r="448">
          <cell r="F448" t="str">
            <v>4107 - ADMINISTRAÇÃO DE MATERIAL  MÉDICO HOSPITALAR E AMBULATORIAL</v>
          </cell>
          <cell r="G448" t="str">
            <v>84.24.10.302.3003.4.107.33903000.00</v>
          </cell>
          <cell r="H448" t="str">
            <v>EXECUTIVO</v>
          </cell>
          <cell r="I448" t="str">
            <v>FMS/SMS</v>
          </cell>
          <cell r="J448">
            <v>140000</v>
          </cell>
          <cell r="K448">
            <v>1939800.8399999999</v>
          </cell>
          <cell r="L448">
            <v>1939800.8399999999</v>
          </cell>
          <cell r="M448" t="str">
            <v>NEX</v>
          </cell>
          <cell r="N448">
            <v>0.23</v>
          </cell>
          <cell r="O448">
            <v>32200</v>
          </cell>
          <cell r="P448">
            <v>446154.19319999998</v>
          </cell>
          <cell r="Q448">
            <v>446154.19319999998</v>
          </cell>
          <cell r="R448">
            <v>13.855720285714286</v>
          </cell>
          <cell r="S448">
            <v>13.855720285714286</v>
          </cell>
          <cell r="T448" t="str">
            <v>NEX</v>
          </cell>
          <cell r="U448">
            <v>0.12</v>
          </cell>
        </row>
        <row r="449">
          <cell r="F449" t="str">
            <v>4107 - ADMINISTRAÇÃO DE MATERIAL  MÉDICO HOSPITALAR E AMBULATORIAL</v>
          </cell>
          <cell r="G449" t="str">
            <v>84.25.10.302.3003.4.107.33903000.00</v>
          </cell>
          <cell r="H449" t="str">
            <v>EXECUTIVO</v>
          </cell>
          <cell r="I449" t="str">
            <v>FMS/SMS</v>
          </cell>
          <cell r="J449">
            <v>170000</v>
          </cell>
          <cell r="K449">
            <v>76528.399999999994</v>
          </cell>
          <cell r="L449">
            <v>71133.399999999994</v>
          </cell>
          <cell r="M449" t="str">
            <v>NEX</v>
          </cell>
          <cell r="N449">
            <v>0.23</v>
          </cell>
          <cell r="O449">
            <v>39100</v>
          </cell>
          <cell r="P449">
            <v>17601.531999999999</v>
          </cell>
          <cell r="Q449">
            <v>16360.681999999999</v>
          </cell>
          <cell r="R449">
            <v>0.41843176470588234</v>
          </cell>
          <cell r="S449">
            <v>0.45016705882352942</v>
          </cell>
          <cell r="T449" t="str">
            <v>NEX</v>
          </cell>
          <cell r="U449">
            <v>0.12</v>
          </cell>
        </row>
        <row r="450">
          <cell r="F450" t="str">
            <v>4107 - ADMINISTRAÇÃO DE MATERIAL  MÉDICO HOSPITALAR E AMBULATORIAL</v>
          </cell>
          <cell r="G450" t="str">
            <v>84.26.10.302.3003.4.107.33903000.00</v>
          </cell>
          <cell r="H450" t="str">
            <v>EXECUTIVO</v>
          </cell>
          <cell r="I450" t="str">
            <v>FMS/SMS</v>
          </cell>
          <cell r="J450">
            <v>600000</v>
          </cell>
          <cell r="K450">
            <v>142002.33000000002</v>
          </cell>
          <cell r="L450">
            <v>83891.24</v>
          </cell>
          <cell r="M450" t="str">
            <v>NEX</v>
          </cell>
          <cell r="N450">
            <v>0.23</v>
          </cell>
          <cell r="O450">
            <v>138000</v>
          </cell>
          <cell r="P450">
            <v>32660.535900000006</v>
          </cell>
          <cell r="Q450">
            <v>19294.985200000003</v>
          </cell>
          <cell r="R450">
            <v>0.13981873333333336</v>
          </cell>
          <cell r="S450">
            <v>0.23667055000000004</v>
          </cell>
          <cell r="T450" t="str">
            <v>NEX</v>
          </cell>
          <cell r="U450">
            <v>0.12</v>
          </cell>
        </row>
        <row r="451">
          <cell r="F451" t="str">
            <v>4107 - ADMINISTRAÇÃO DE MATERIAL  MÉDICO HOSPITALAR E AMBULATORIAL</v>
          </cell>
          <cell r="G451" t="str">
            <v>84.27.10.302.3003.4.107.33903000.00</v>
          </cell>
          <cell r="H451" t="str">
            <v>EXECUTIVO</v>
          </cell>
          <cell r="I451" t="str">
            <v>FMS/SMS</v>
          </cell>
          <cell r="J451">
            <v>286000</v>
          </cell>
          <cell r="K451">
            <v>78770.099999999991</v>
          </cell>
          <cell r="L451">
            <v>49715.9</v>
          </cell>
          <cell r="M451" t="str">
            <v>NEX</v>
          </cell>
          <cell r="N451">
            <v>0.23</v>
          </cell>
          <cell r="O451">
            <v>65780</v>
          </cell>
          <cell r="P451">
            <v>18117.123</v>
          </cell>
          <cell r="Q451">
            <v>11434.657000000001</v>
          </cell>
          <cell r="R451">
            <v>0.1738318181818182</v>
          </cell>
          <cell r="S451">
            <v>0.27541993006993004</v>
          </cell>
          <cell r="T451" t="str">
            <v>NEX</v>
          </cell>
          <cell r="U451">
            <v>0.12</v>
          </cell>
        </row>
        <row r="452">
          <cell r="F452" t="str">
            <v>4107 - ADMINISTRAÇÃO DE MATERIAL  MÉDICO HOSPITALAR E AMBULATORIAL</v>
          </cell>
          <cell r="G452" t="str">
            <v>84.28.10.302.3003.4.107.33903000.00</v>
          </cell>
          <cell r="H452" t="str">
            <v>EXECUTIVO</v>
          </cell>
          <cell r="I452" t="str">
            <v>FMS/SMS</v>
          </cell>
          <cell r="J452">
            <v>122502</v>
          </cell>
          <cell r="K452">
            <v>37129.800000000003</v>
          </cell>
          <cell r="L452">
            <v>37129.800000000003</v>
          </cell>
          <cell r="M452" t="str">
            <v>NEX</v>
          </cell>
          <cell r="N452">
            <v>0.23</v>
          </cell>
          <cell r="O452">
            <v>28175.460000000003</v>
          </cell>
          <cell r="P452">
            <v>8539.8540000000012</v>
          </cell>
          <cell r="Q452">
            <v>8539.8540000000012</v>
          </cell>
          <cell r="R452">
            <v>0.30309545966596463</v>
          </cell>
          <cell r="S452">
            <v>0.30309545966596463</v>
          </cell>
          <cell r="T452" t="str">
            <v>NEX</v>
          </cell>
          <cell r="U452">
            <v>0.12</v>
          </cell>
        </row>
        <row r="453">
          <cell r="F453" t="str">
            <v>4113 - SISTEMA MUNICIPAL DE REGULAÇÃO, CONTROLE, AVALIAÇÃO E AUDITORIA DO SUS</v>
          </cell>
          <cell r="G453" t="str">
            <v>84.10.10.302.3003.4.113.33503900.00</v>
          </cell>
          <cell r="H453" t="str">
            <v>EXECUTIVO</v>
          </cell>
          <cell r="I453" t="str">
            <v>FMS/SMS</v>
          </cell>
          <cell r="J453">
            <v>5100000</v>
          </cell>
          <cell r="K453">
            <v>52577405.300000012</v>
          </cell>
          <cell r="L453">
            <v>39381975.25</v>
          </cell>
          <cell r="M453" t="str">
            <v>NEX</v>
          </cell>
          <cell r="N453">
            <v>0.23</v>
          </cell>
          <cell r="O453">
            <v>1173000</v>
          </cell>
          <cell r="P453">
            <v>12092803.219000002</v>
          </cell>
          <cell r="Q453">
            <v>9057854.307500001</v>
          </cell>
          <cell r="R453">
            <v>7.7219559313725501</v>
          </cell>
          <cell r="S453">
            <v>10.309295156862747</v>
          </cell>
          <cell r="T453" t="str">
            <v>NEX</v>
          </cell>
          <cell r="U453">
            <v>0.12</v>
          </cell>
        </row>
        <row r="454">
          <cell r="F454" t="str">
            <v>4113 - SISTEMA MUNICIPAL DE REGULAÇÃO, CONTROLE, AVALIAÇÃO E AUDITORIA DO SUS</v>
          </cell>
          <cell r="G454" t="str">
            <v>84.10.10.302.3003.4.113.33503900.02</v>
          </cell>
          <cell r="H454" t="str">
            <v>EXECUTIVO</v>
          </cell>
          <cell r="I454" t="str">
            <v>FMS/SMS</v>
          </cell>
          <cell r="J454">
            <v>908620240</v>
          </cell>
          <cell r="K454">
            <v>900709205.6500001</v>
          </cell>
          <cell r="L454">
            <v>868015478.58000004</v>
          </cell>
          <cell r="M454" t="str">
            <v>NEX</v>
          </cell>
          <cell r="N454">
            <v>0.23</v>
          </cell>
          <cell r="O454">
            <v>208982655.20000002</v>
          </cell>
          <cell r="P454">
            <v>207163117.29950002</v>
          </cell>
          <cell r="Q454">
            <v>199643560.07340002</v>
          </cell>
          <cell r="R454">
            <v>0.95531162565782157</v>
          </cell>
          <cell r="S454">
            <v>0.99129335447117051</v>
          </cell>
          <cell r="T454" t="str">
            <v>NEX</v>
          </cell>
          <cell r="U454">
            <v>0.12</v>
          </cell>
        </row>
        <row r="455">
          <cell r="F455" t="str">
            <v>4113 - SISTEMA MUNICIPAL DE REGULAÇÃO, CONTROLE, AVALIAÇÃO E AUDITORIA DO SUS</v>
          </cell>
          <cell r="G455" t="str">
            <v>84.10.10.302.3003.4.113.33503900.03</v>
          </cell>
          <cell r="H455" t="str">
            <v>EXECUTIVO</v>
          </cell>
          <cell r="I455" t="str">
            <v>FMS/SMS</v>
          </cell>
          <cell r="J455">
            <v>700000</v>
          </cell>
          <cell r="K455">
            <v>0</v>
          </cell>
          <cell r="L455">
            <v>0</v>
          </cell>
          <cell r="M455" t="str">
            <v>NEX</v>
          </cell>
          <cell r="N455">
            <v>0.23</v>
          </cell>
          <cell r="O455">
            <v>161000</v>
          </cell>
          <cell r="P455">
            <v>0</v>
          </cell>
          <cell r="Q455">
            <v>0</v>
          </cell>
          <cell r="R455">
            <v>0</v>
          </cell>
          <cell r="S455">
            <v>0</v>
          </cell>
          <cell r="T455" t="str">
            <v>NEX</v>
          </cell>
          <cell r="U455">
            <v>0.12</v>
          </cell>
        </row>
        <row r="456">
          <cell r="F456" t="str">
            <v>4113 - SISTEMA MUNICIPAL DE REGULAÇÃO, CONTROLE, AVALIAÇÃO E AUDITORIA DO SUS</v>
          </cell>
          <cell r="G456" t="str">
            <v>84.10.10.302.3003.4.113.33509300.02</v>
          </cell>
          <cell r="H456" t="str">
            <v>EXECUTIVO</v>
          </cell>
          <cell r="I456" t="str">
            <v>FMS/SMS</v>
          </cell>
          <cell r="J456">
            <v>0</v>
          </cell>
          <cell r="K456">
            <v>0</v>
          </cell>
          <cell r="L456">
            <v>0</v>
          </cell>
          <cell r="M456" t="str">
            <v>NEX</v>
          </cell>
          <cell r="N456">
            <v>0.23</v>
          </cell>
          <cell r="O456">
            <v>0</v>
          </cell>
          <cell r="P456">
            <v>0</v>
          </cell>
          <cell r="Q456">
            <v>0</v>
          </cell>
          <cell r="R456" t="e">
            <v>#DIV/0!</v>
          </cell>
          <cell r="S456" t="e">
            <v>#DIV/0!</v>
          </cell>
          <cell r="T456" t="str">
            <v>NEX</v>
          </cell>
          <cell r="U456">
            <v>0.12</v>
          </cell>
        </row>
        <row r="457">
          <cell r="F457" t="str">
            <v>4113 - SISTEMA MUNICIPAL DE REGULAÇÃO, CONTROLE, AVALIAÇÃO E AUDITORIA DO SUS</v>
          </cell>
          <cell r="G457" t="str">
            <v>84.10.10.302.3003.4.113.33903900.00</v>
          </cell>
          <cell r="H457" t="str">
            <v>EXECUTIVO</v>
          </cell>
          <cell r="I457" t="str">
            <v>FMS/SMS</v>
          </cell>
          <cell r="J457">
            <v>88856000</v>
          </cell>
          <cell r="K457">
            <v>0</v>
          </cell>
          <cell r="L457">
            <v>0</v>
          </cell>
          <cell r="M457" t="str">
            <v>NEX</v>
          </cell>
          <cell r="N457">
            <v>0.23</v>
          </cell>
          <cell r="O457">
            <v>20436880</v>
          </cell>
          <cell r="P457">
            <v>0</v>
          </cell>
          <cell r="Q457">
            <v>0</v>
          </cell>
          <cell r="R457">
            <v>0</v>
          </cell>
          <cell r="S457">
            <v>0</v>
          </cell>
          <cell r="T457" t="str">
            <v>NEX</v>
          </cell>
          <cell r="U457">
            <v>0.12</v>
          </cell>
        </row>
        <row r="458">
          <cell r="F458" t="str">
            <v>4113 - SISTEMA MUNICIPAL DE REGULAÇÃO, CONTROLE, AVALIAÇÃO E AUDITORIA DO SUS</v>
          </cell>
          <cell r="G458" t="str">
            <v>84.10.10.302.3003.4.113.33909300.02</v>
          </cell>
          <cell r="H458" t="str">
            <v>EXECUTIVO</v>
          </cell>
          <cell r="I458" t="str">
            <v>FMS/SMS</v>
          </cell>
          <cell r="J458">
            <v>0</v>
          </cell>
          <cell r="K458">
            <v>1632381.54</v>
          </cell>
          <cell r="L458">
            <v>1632381.54</v>
          </cell>
          <cell r="M458" t="str">
            <v>NEX</v>
          </cell>
          <cell r="N458">
            <v>0.23</v>
          </cell>
          <cell r="O458">
            <v>0</v>
          </cell>
          <cell r="P458">
            <v>375447.75420000002</v>
          </cell>
          <cell r="Q458">
            <v>375447.75420000002</v>
          </cell>
          <cell r="R458" t="e">
            <v>#DIV/0!</v>
          </cell>
          <cell r="S458" t="e">
            <v>#DIV/0!</v>
          </cell>
          <cell r="T458" t="str">
            <v>NEX</v>
          </cell>
          <cell r="U458">
            <v>0.12</v>
          </cell>
        </row>
        <row r="459">
          <cell r="F459" t="str">
            <v>4113 - SISTEMA MUNICIPAL DE REGULAÇÃO, CONTROLE, AVALIAÇÃO E AUDITORIA DO SUS</v>
          </cell>
          <cell r="G459" t="str">
            <v>84.10.10.302.3003.4.113.44505200.00</v>
          </cell>
          <cell r="H459" t="str">
            <v>EXECUTIVO</v>
          </cell>
          <cell r="I459" t="str">
            <v>FMS/SMS</v>
          </cell>
          <cell r="J459">
            <v>0</v>
          </cell>
          <cell r="K459">
            <v>305000</v>
          </cell>
          <cell r="L459">
            <v>305000</v>
          </cell>
          <cell r="M459" t="str">
            <v>NEX</v>
          </cell>
          <cell r="N459">
            <v>0.23</v>
          </cell>
          <cell r="O459">
            <v>0</v>
          </cell>
          <cell r="P459">
            <v>70150</v>
          </cell>
          <cell r="Q459">
            <v>70150</v>
          </cell>
          <cell r="R459" t="e">
            <v>#DIV/0!</v>
          </cell>
          <cell r="S459" t="e">
            <v>#DIV/0!</v>
          </cell>
          <cell r="T459" t="str">
            <v>NEX</v>
          </cell>
          <cell r="U459">
            <v>0.12</v>
          </cell>
        </row>
        <row r="460">
          <cell r="F460" t="str">
            <v>4121 - SERVIDORES COMISSIONADOS NO HOSPITAL SERV. PÚBLCO MUNICIPAL - HSPM</v>
          </cell>
          <cell r="G460" t="str">
            <v>84.10.10.302.3003.4.121.31901100.00</v>
          </cell>
          <cell r="H460" t="str">
            <v>EXECUTIVO</v>
          </cell>
          <cell r="I460" t="str">
            <v>FMS/SMS</v>
          </cell>
          <cell r="J460">
            <v>20078503</v>
          </cell>
          <cell r="K460">
            <v>19083346.580000002</v>
          </cell>
          <cell r="L460">
            <v>19083346.580000002</v>
          </cell>
          <cell r="M460" t="str">
            <v>NEX</v>
          </cell>
          <cell r="N460">
            <v>0.23</v>
          </cell>
          <cell r="O460">
            <v>4618055.6900000004</v>
          </cell>
          <cell r="P460">
            <v>4389169.7134000007</v>
          </cell>
          <cell r="Q460">
            <v>4389169.7134000007</v>
          </cell>
          <cell r="R460">
            <v>0.9504367222994663</v>
          </cell>
          <cell r="S460">
            <v>0.9504367222994663</v>
          </cell>
          <cell r="T460" t="str">
            <v>NEX</v>
          </cell>
          <cell r="U460">
            <v>0.12</v>
          </cell>
        </row>
        <row r="461">
          <cell r="F461" t="str">
            <v>5413 - AMPLIAÇÃO, REFORMA E REQUALIFICAÇÃO DE EQUIPAMENTOS DE SAÚDE - PROGRAMA DE METAS 22.C</v>
          </cell>
          <cell r="G461" t="str">
            <v>01.10.10.302.3003.5.413.44903900.00</v>
          </cell>
          <cell r="H461" t="str">
            <v>EXECUTIVO</v>
          </cell>
          <cell r="I461" t="str">
            <v>AHM</v>
          </cell>
          <cell r="J461">
            <v>99000</v>
          </cell>
          <cell r="K461">
            <v>0</v>
          </cell>
          <cell r="L461">
            <v>0</v>
          </cell>
          <cell r="M461" t="str">
            <v>NEX</v>
          </cell>
          <cell r="N461">
            <v>0.23</v>
          </cell>
          <cell r="O461">
            <v>22770</v>
          </cell>
          <cell r="P461">
            <v>0</v>
          </cell>
          <cell r="Q461">
            <v>0</v>
          </cell>
          <cell r="R461">
            <v>0</v>
          </cell>
          <cell r="S461">
            <v>0</v>
          </cell>
          <cell r="T461" t="str">
            <v>NEX</v>
          </cell>
          <cell r="U461">
            <v>0.12</v>
          </cell>
        </row>
        <row r="462">
          <cell r="F462" t="str">
            <v>5413 - AMPLIAÇÃO, REFORMA E REQUALIFICAÇÃO DE EQUIPAMENTOS DE SAÚDE - PROGRAMA DE METAS 22.C</v>
          </cell>
          <cell r="G462" t="str">
            <v>01.10.10.302.3003.5.413.44905100.00</v>
          </cell>
          <cell r="H462" t="str">
            <v>EXECUTIVO</v>
          </cell>
          <cell r="I462" t="str">
            <v>AHM</v>
          </cell>
          <cell r="J462">
            <v>5656480</v>
          </cell>
          <cell r="K462">
            <v>2120607.0699999998</v>
          </cell>
          <cell r="L462">
            <v>2120607.0700000003</v>
          </cell>
          <cell r="M462" t="str">
            <v>NEX</v>
          </cell>
          <cell r="N462">
            <v>0.23</v>
          </cell>
          <cell r="O462">
            <v>1300990.4000000001</v>
          </cell>
          <cell r="P462">
            <v>487739.62609999999</v>
          </cell>
          <cell r="Q462">
            <v>487739.62610000011</v>
          </cell>
          <cell r="R462">
            <v>0.37489871262693408</v>
          </cell>
          <cell r="S462">
            <v>0.37489871262693403</v>
          </cell>
          <cell r="T462" t="str">
            <v>NEX</v>
          </cell>
          <cell r="U462">
            <v>0.12</v>
          </cell>
        </row>
        <row r="463">
          <cell r="F463" t="str">
            <v>5413 - AMPLIAÇÃO, REFORMA E REQUALIFICAÇÃO DE EQUIPAMENTOS DE SAÚDE - PROGRAMA DE METAS 22.C</v>
          </cell>
          <cell r="G463" t="str">
            <v>84.10.10.302.3003.5.413.44505100.00</v>
          </cell>
          <cell r="H463" t="str">
            <v>EXECUTIVO</v>
          </cell>
          <cell r="I463" t="str">
            <v>FMS/SMS</v>
          </cell>
          <cell r="J463">
            <v>0</v>
          </cell>
          <cell r="K463">
            <v>23492046.800000001</v>
          </cell>
          <cell r="L463">
            <v>23492046.800000001</v>
          </cell>
          <cell r="M463" t="str">
            <v>NEX</v>
          </cell>
          <cell r="N463">
            <v>0.23</v>
          </cell>
          <cell r="O463">
            <v>0</v>
          </cell>
          <cell r="P463">
            <v>5403170.7640000004</v>
          </cell>
          <cell r="Q463">
            <v>5403170.7640000004</v>
          </cell>
          <cell r="R463" t="e">
            <v>#DIV/0!</v>
          </cell>
          <cell r="S463" t="e">
            <v>#DIV/0!</v>
          </cell>
          <cell r="T463" t="str">
            <v>NEX</v>
          </cell>
          <cell r="U463">
            <v>0.12</v>
          </cell>
        </row>
        <row r="464">
          <cell r="F464" t="str">
            <v>5413 - AMPLIAÇÃO, REFORMA E REQUALIFICAÇÃO DE EQUIPAMENTOS DE SAÚDE - PROGRAMA DE METAS 22.C</v>
          </cell>
          <cell r="G464" t="str">
            <v>84.10.10.302.3003.5.413.44505200.00</v>
          </cell>
          <cell r="H464" t="str">
            <v>EXECUTIVO</v>
          </cell>
          <cell r="I464" t="str">
            <v>FMS/SMS</v>
          </cell>
          <cell r="J464">
            <v>0</v>
          </cell>
          <cell r="K464">
            <v>6074197.9000000004</v>
          </cell>
          <cell r="L464">
            <v>6074197.9000000004</v>
          </cell>
          <cell r="M464" t="str">
            <v>NEX</v>
          </cell>
          <cell r="N464">
            <v>0.23</v>
          </cell>
          <cell r="O464">
            <v>0</v>
          </cell>
          <cell r="P464">
            <v>1397065.5170000002</v>
          </cell>
          <cell r="Q464">
            <v>1397065.5170000002</v>
          </cell>
          <cell r="R464" t="e">
            <v>#DIV/0!</v>
          </cell>
          <cell r="S464" t="e">
            <v>#DIV/0!</v>
          </cell>
          <cell r="T464" t="str">
            <v>NEX</v>
          </cell>
          <cell r="U464">
            <v>0.12</v>
          </cell>
        </row>
        <row r="465">
          <cell r="F465" t="str">
            <v>5413 - AMPLIAÇÃO, REFORMA E REQUALIFICAÇÃO DE EQUIPAMENTOS DE SAÚDE - PROGRAMA DE METAS 22.C</v>
          </cell>
          <cell r="G465" t="str">
            <v>84.10.10.302.3003.5.413.44903900.00</v>
          </cell>
          <cell r="H465" t="str">
            <v>EXECUTIVO</v>
          </cell>
          <cell r="I465" t="str">
            <v>FMS/SMS</v>
          </cell>
          <cell r="J465">
            <v>32293351</v>
          </cell>
          <cell r="K465">
            <v>23789413.050000001</v>
          </cell>
          <cell r="L465">
            <v>20238673.07</v>
          </cell>
          <cell r="M465" t="str">
            <v>NEX</v>
          </cell>
          <cell r="N465">
            <v>0.23</v>
          </cell>
          <cell r="O465">
            <v>7427470.7300000004</v>
          </cell>
          <cell r="P465">
            <v>5471565.0015000002</v>
          </cell>
          <cell r="Q465">
            <v>4654894.8061000006</v>
          </cell>
          <cell r="R465">
            <v>0.62671331538185682</v>
          </cell>
          <cell r="S465">
            <v>0.73666597963153468</v>
          </cell>
          <cell r="T465" t="str">
            <v>NEX</v>
          </cell>
          <cell r="U465">
            <v>0.12</v>
          </cell>
        </row>
        <row r="466">
          <cell r="F466" t="str">
            <v>5413 - AMPLIAÇÃO, REFORMA E REQUALIFICAÇÃO DE EQUIPAMENTOS DE SAÚDE - PROGRAMA DE METAS 22.C</v>
          </cell>
          <cell r="G466" t="str">
            <v>84.10.10.302.3003.5.413.44905100.00</v>
          </cell>
          <cell r="H466" t="str">
            <v>EXECUTIVO</v>
          </cell>
          <cell r="I466" t="str">
            <v>FMS/SMS</v>
          </cell>
          <cell r="J466">
            <v>0</v>
          </cell>
          <cell r="K466">
            <v>1374130.24</v>
          </cell>
          <cell r="L466">
            <v>0</v>
          </cell>
          <cell r="M466" t="str">
            <v>NEX</v>
          </cell>
          <cell r="N466">
            <v>0.23</v>
          </cell>
          <cell r="O466">
            <v>0</v>
          </cell>
          <cell r="P466">
            <v>316049.95520000003</v>
          </cell>
          <cell r="Q466">
            <v>0</v>
          </cell>
          <cell r="R466" t="e">
            <v>#DIV/0!</v>
          </cell>
          <cell r="S466" t="e">
            <v>#DIV/0!</v>
          </cell>
          <cell r="T466" t="str">
            <v>NEX</v>
          </cell>
          <cell r="U466">
            <v>0.12</v>
          </cell>
        </row>
        <row r="467">
          <cell r="F467" t="str">
            <v>5416 - AVANÇA SAÚDE - CONSTRUÇÃO DE HOSPITAIS - PROGRAMA DE METAS 23.B E 23.C</v>
          </cell>
          <cell r="G467" t="str">
            <v>84.11.10.302.3003.5.416.44505200.00</v>
          </cell>
          <cell r="H467" t="str">
            <v>EXECUTIVO</v>
          </cell>
          <cell r="I467" t="str">
            <v>FMS/SMS</v>
          </cell>
          <cell r="J467">
            <v>0</v>
          </cell>
          <cell r="K467">
            <v>0</v>
          </cell>
          <cell r="L467">
            <v>0</v>
          </cell>
          <cell r="M467" t="str">
            <v>NEX</v>
          </cell>
          <cell r="N467">
            <v>0.23</v>
          </cell>
          <cell r="O467">
            <v>0</v>
          </cell>
          <cell r="P467">
            <v>0</v>
          </cell>
          <cell r="Q467">
            <v>0</v>
          </cell>
          <cell r="R467" t="e">
            <v>#DIV/0!</v>
          </cell>
          <cell r="S467" t="e">
            <v>#DIV/0!</v>
          </cell>
          <cell r="T467" t="str">
            <v>NEX</v>
          </cell>
          <cell r="U467">
            <v>0.12</v>
          </cell>
        </row>
        <row r="468">
          <cell r="F468" t="str">
            <v>5416 - AVANÇA SAÚDE - CONSTRUÇÃO DE HOSPITAIS - PROGRAMA DE METAS 23.B E 23.C</v>
          </cell>
          <cell r="G468" t="str">
            <v>84.11.10.302.3003.5.416.44505200.05</v>
          </cell>
          <cell r="H468" t="str">
            <v>EXECUTIVO</v>
          </cell>
          <cell r="I468" t="str">
            <v>FMS/SMS</v>
          </cell>
          <cell r="J468">
            <v>0</v>
          </cell>
          <cell r="K468">
            <v>5176657.9400000004</v>
          </cell>
          <cell r="L468">
            <v>5176657.9400000004</v>
          </cell>
          <cell r="M468" t="str">
            <v>NEX</v>
          </cell>
          <cell r="N468">
            <v>0.23</v>
          </cell>
          <cell r="O468">
            <v>0</v>
          </cell>
          <cell r="P468">
            <v>1190631.3262000002</v>
          </cell>
          <cell r="Q468">
            <v>1190631.3262000002</v>
          </cell>
          <cell r="R468" t="e">
            <v>#DIV/0!</v>
          </cell>
          <cell r="S468" t="e">
            <v>#DIV/0!</v>
          </cell>
          <cell r="T468" t="str">
            <v>NEX</v>
          </cell>
          <cell r="U468">
            <v>0.12</v>
          </cell>
        </row>
        <row r="469">
          <cell r="F469" t="str">
            <v>5416 - AVANÇA SAÚDE - CONSTRUÇÃO DE HOSPITAIS - PROGRAMA DE METAS 23.B E 23.C</v>
          </cell>
          <cell r="G469" t="str">
            <v>84.11.10.302.3003.5.416.44505200.10</v>
          </cell>
          <cell r="H469" t="str">
            <v>EXECUTIVO</v>
          </cell>
          <cell r="I469" t="str">
            <v>FMS/SMS</v>
          </cell>
          <cell r="J469">
            <v>0</v>
          </cell>
          <cell r="K469">
            <v>9823342.0600000005</v>
          </cell>
          <cell r="L469">
            <v>9823342.0600000005</v>
          </cell>
          <cell r="M469" t="str">
            <v>NEX</v>
          </cell>
          <cell r="N469">
            <v>0.23</v>
          </cell>
          <cell r="O469">
            <v>0</v>
          </cell>
          <cell r="P469">
            <v>2259368.6738</v>
          </cell>
          <cell r="Q469">
            <v>2259368.6738</v>
          </cell>
          <cell r="R469" t="e">
            <v>#DIV/0!</v>
          </cell>
          <cell r="S469" t="e">
            <v>#DIV/0!</v>
          </cell>
          <cell r="T469" t="str">
            <v>NEX</v>
          </cell>
          <cell r="U469">
            <v>0.12</v>
          </cell>
        </row>
        <row r="470">
          <cell r="F470" t="str">
            <v>5416 - AVANÇA SAÚDE - CONSTRUÇÃO DE HOSPITAIS - PROGRAMA DE METAS 23.B E 23.C</v>
          </cell>
          <cell r="G470" t="str">
            <v>84.11.10.302.3003.5.416.44905100.00</v>
          </cell>
          <cell r="H470" t="str">
            <v>EXECUTIVO</v>
          </cell>
          <cell r="I470" t="str">
            <v>FMS/SMS</v>
          </cell>
          <cell r="J470">
            <v>46000000</v>
          </cell>
          <cell r="K470">
            <v>83577452.659999996</v>
          </cell>
          <cell r="L470">
            <v>83449251.140000001</v>
          </cell>
          <cell r="M470" t="str">
            <v>NEX</v>
          </cell>
          <cell r="N470">
            <v>0.23</v>
          </cell>
          <cell r="O470">
            <v>10580000</v>
          </cell>
          <cell r="P470">
            <v>19222814.1118</v>
          </cell>
          <cell r="Q470">
            <v>19193327.762200002</v>
          </cell>
          <cell r="R470">
            <v>1.8141141552173914</v>
          </cell>
          <cell r="S470">
            <v>1.8169011447826087</v>
          </cell>
          <cell r="T470" t="str">
            <v>NEX</v>
          </cell>
          <cell r="U470">
            <v>0.12</v>
          </cell>
        </row>
        <row r="471">
          <cell r="F471" t="str">
            <v>9204 - AVANÇA SAÚDE SP - AMPLIAÇÃO, REFORMA E REQUALIFICAÇÃO DE EQUIPAMENTOS DE SAÚDE - PROGRAMA DE METAS 22.C</v>
          </cell>
          <cell r="G471" t="str">
            <v>84.11.10.302.3003.9.204.44505100.00</v>
          </cell>
          <cell r="H471" t="str">
            <v>EXECUTIVO</v>
          </cell>
          <cell r="I471" t="str">
            <v>FMS/SMS</v>
          </cell>
          <cell r="J471">
            <v>1000000</v>
          </cell>
          <cell r="K471">
            <v>70910</v>
          </cell>
          <cell r="L471">
            <v>70910</v>
          </cell>
          <cell r="M471" t="str">
            <v>NEX</v>
          </cell>
          <cell r="N471">
            <v>0.23</v>
          </cell>
          <cell r="O471">
            <v>230000</v>
          </cell>
          <cell r="P471">
            <v>16309.300000000001</v>
          </cell>
          <cell r="Q471">
            <v>16309.300000000001</v>
          </cell>
          <cell r="R471">
            <v>7.0910000000000001E-2</v>
          </cell>
          <cell r="S471">
            <v>7.0910000000000001E-2</v>
          </cell>
          <cell r="T471" t="str">
            <v>NEX</v>
          </cell>
          <cell r="U471">
            <v>0.12</v>
          </cell>
        </row>
        <row r="472">
          <cell r="F472" t="str">
            <v>9204 - AVANÇA SAÚDE SP - AMPLIAÇÃO, REFORMA E REQUALIFICAÇÃO DE EQUIPAMENTOS DE SAÚDE - PROGRAMA DE METAS 22.C</v>
          </cell>
          <cell r="G472" t="str">
            <v>84.11.10.302.3003.9.204.44505200.00</v>
          </cell>
          <cell r="H472" t="str">
            <v>EXECUTIVO</v>
          </cell>
          <cell r="I472" t="str">
            <v>FMS/SMS</v>
          </cell>
          <cell r="J472">
            <v>0</v>
          </cell>
          <cell r="K472">
            <v>2366632.2799999998</v>
          </cell>
          <cell r="L472">
            <v>2366632.2799999998</v>
          </cell>
          <cell r="M472" t="str">
            <v>NEX</v>
          </cell>
          <cell r="N472">
            <v>0.23</v>
          </cell>
          <cell r="O472">
            <v>0</v>
          </cell>
          <cell r="P472">
            <v>544325.42440000002</v>
          </cell>
          <cell r="Q472">
            <v>544325.42440000002</v>
          </cell>
          <cell r="R472" t="e">
            <v>#DIV/0!</v>
          </cell>
          <cell r="S472" t="e">
            <v>#DIV/0!</v>
          </cell>
          <cell r="T472" t="str">
            <v>NEX</v>
          </cell>
          <cell r="U472">
            <v>0.12</v>
          </cell>
        </row>
        <row r="473">
          <cell r="F473" t="str">
            <v>9204 - AVANÇA SAÚDE SP - AMPLIAÇÃO, REFORMA E REQUALIFICAÇÃO DE EQUIPAMENTOS DE SAÚDE - PROGRAMA DE METAS 22.C</v>
          </cell>
          <cell r="G473" t="str">
            <v>84.11.10.302.3003.9.204.44903900.00</v>
          </cell>
          <cell r="H473" t="str">
            <v>EXECUTIVO</v>
          </cell>
          <cell r="I473" t="str">
            <v>FMS/SMS</v>
          </cell>
          <cell r="J473">
            <v>1200979</v>
          </cell>
          <cell r="K473">
            <v>0</v>
          </cell>
          <cell r="L473">
            <v>0</v>
          </cell>
          <cell r="M473" t="str">
            <v>NEX</v>
          </cell>
          <cell r="N473">
            <v>0.23</v>
          </cell>
          <cell r="O473">
            <v>276225.17</v>
          </cell>
          <cell r="P473">
            <v>0</v>
          </cell>
          <cell r="Q473">
            <v>0</v>
          </cell>
          <cell r="R473">
            <v>0</v>
          </cell>
          <cell r="S473">
            <v>0</v>
          </cell>
          <cell r="T473" t="str">
            <v>NEX</v>
          </cell>
          <cell r="U473">
            <v>0.12</v>
          </cell>
        </row>
        <row r="474">
          <cell r="F474" t="str">
            <v>9204 - AVANÇA SAÚDE SP - AMPLIAÇÃO, REFORMA E REQUALIFICAÇÃO DE EQUIPAMENTOS DE SAÚDE - PROGRAMA DE METAS 22.C</v>
          </cell>
          <cell r="G474" t="str">
            <v>84.11.10.302.3003.9.204.44903900.01</v>
          </cell>
          <cell r="H474" t="str">
            <v>EXECUTIVO</v>
          </cell>
          <cell r="I474" t="str">
            <v>FMS/SMS</v>
          </cell>
          <cell r="J474">
            <v>1950000</v>
          </cell>
          <cell r="K474">
            <v>0</v>
          </cell>
          <cell r="L474">
            <v>0</v>
          </cell>
          <cell r="M474" t="str">
            <v>NEX</v>
          </cell>
          <cell r="N474">
            <v>0.23</v>
          </cell>
          <cell r="O474">
            <v>448500</v>
          </cell>
          <cell r="P474">
            <v>0</v>
          </cell>
          <cell r="Q474">
            <v>0</v>
          </cell>
          <cell r="R474">
            <v>0</v>
          </cell>
          <cell r="S474">
            <v>0</v>
          </cell>
          <cell r="T474" t="str">
            <v>NEX</v>
          </cell>
          <cell r="U474">
            <v>0.12</v>
          </cell>
        </row>
        <row r="475">
          <cell r="F475" t="str">
            <v>9204 - AVANÇA SAÚDE SP - AMPLIAÇÃO, REFORMA E REQUALIFICAÇÃO DE EQUIPAMENTOS DE SAÚDE - PROGRAMA DE METAS 22.C</v>
          </cell>
          <cell r="G475" t="str">
            <v>84.11.10.302.3003.9.204.44905100.00</v>
          </cell>
          <cell r="H475" t="str">
            <v>EXECUTIVO</v>
          </cell>
          <cell r="I475" t="str">
            <v>FMS/SMS</v>
          </cell>
          <cell r="J475">
            <v>25347944</v>
          </cell>
          <cell r="K475">
            <v>22530390.170000002</v>
          </cell>
          <cell r="L475">
            <v>12207217.189999999</v>
          </cell>
          <cell r="M475" t="str">
            <v>NEX</v>
          </cell>
          <cell r="N475">
            <v>0.23</v>
          </cell>
          <cell r="O475">
            <v>5830027.1200000001</v>
          </cell>
          <cell r="P475">
            <v>5181989.7391000008</v>
          </cell>
          <cell r="Q475">
            <v>2807659.9537</v>
          </cell>
          <cell r="R475">
            <v>0.48158608800776898</v>
          </cell>
          <cell r="S475">
            <v>0.88884487712297311</v>
          </cell>
          <cell r="T475" t="str">
            <v>NEX</v>
          </cell>
          <cell r="U475">
            <v>0.12</v>
          </cell>
        </row>
        <row r="476">
          <cell r="F476" t="str">
            <v>9204 - AVANÇA SAÚDE SP - AMPLIAÇÃO, REFORMA E REQUALIFICAÇÃO DE EQUIPAMENTOS DE SAÚDE - PROGRAMA DE METAS 22.C</v>
          </cell>
          <cell r="G476" t="str">
            <v>84.11.10.302.3003.9.204.44905100.01</v>
          </cell>
          <cell r="H476" t="str">
            <v>EXECUTIVO</v>
          </cell>
          <cell r="I476" t="str">
            <v>FMS/SMS</v>
          </cell>
          <cell r="J476">
            <v>51600000</v>
          </cell>
          <cell r="K476">
            <v>3596133.2299999995</v>
          </cell>
          <cell r="L476">
            <v>2770704.74</v>
          </cell>
          <cell r="M476" t="str">
            <v>NEX</v>
          </cell>
          <cell r="N476">
            <v>0.23</v>
          </cell>
          <cell r="O476">
            <v>11868000</v>
          </cell>
          <cell r="P476">
            <v>827110.64289999998</v>
          </cell>
          <cell r="Q476">
            <v>637262.09020000009</v>
          </cell>
          <cell r="R476">
            <v>5.3695828294573651E-2</v>
          </cell>
          <cell r="S476">
            <v>6.9692504457364343E-2</v>
          </cell>
          <cell r="T476" t="str">
            <v>NEX</v>
          </cell>
          <cell r="U476">
            <v>0.12</v>
          </cell>
        </row>
        <row r="477">
          <cell r="F477" t="str">
            <v>9204 - AVANÇA SAÚDE SP - AMPLIAÇÃO, REFORMA E REQUALIFICAÇÃO DE EQUIPAMENTOS DE SAÚDE - PROGRAMA DE METAS 22.C</v>
          </cell>
          <cell r="G477" t="str">
            <v>84.11.10.302.3003.9.204.44905200.00</v>
          </cell>
          <cell r="H477" t="str">
            <v>EXECUTIVO</v>
          </cell>
          <cell r="I477" t="str">
            <v>FMS/SMS</v>
          </cell>
          <cell r="J477">
            <v>0</v>
          </cell>
          <cell r="K477">
            <v>643660.88</v>
          </cell>
          <cell r="L477">
            <v>0</v>
          </cell>
          <cell r="M477" t="str">
            <v>NEX</v>
          </cell>
          <cell r="N477">
            <v>0.23</v>
          </cell>
          <cell r="O477">
            <v>0</v>
          </cell>
          <cell r="P477">
            <v>148042.0024</v>
          </cell>
          <cell r="Q477">
            <v>0</v>
          </cell>
          <cell r="R477" t="e">
            <v>#DIV/0!</v>
          </cell>
          <cell r="S477" t="e">
            <v>#DIV/0!</v>
          </cell>
          <cell r="T477" t="str">
            <v>NEX</v>
          </cell>
          <cell r="U477">
            <v>0.12</v>
          </cell>
        </row>
        <row r="478">
          <cell r="F478" t="str">
            <v>2519 - MANUTENÇÃO E OPERAÇÃO DA ASSISTÊNCIA FARMACÊUTICA</v>
          </cell>
          <cell r="G478" t="str">
            <v>84.10.10.303.3003.2.519.33903000.00</v>
          </cell>
          <cell r="H478" t="str">
            <v>EXECUTIVO</v>
          </cell>
          <cell r="I478" t="str">
            <v>FMS/SMS</v>
          </cell>
          <cell r="J478">
            <v>195000000</v>
          </cell>
          <cell r="K478">
            <v>259998460.84000003</v>
          </cell>
          <cell r="L478">
            <v>205302960.73000002</v>
          </cell>
          <cell r="M478" t="str">
            <v>NEX</v>
          </cell>
          <cell r="N478">
            <v>0.23</v>
          </cell>
          <cell r="O478">
            <v>44850000</v>
          </cell>
          <cell r="P478">
            <v>59799645.993200012</v>
          </cell>
          <cell r="Q478">
            <v>47219680.967900008</v>
          </cell>
          <cell r="R478">
            <v>1.0528356960512821</v>
          </cell>
          <cell r="S478">
            <v>1.3333254402051284</v>
          </cell>
          <cell r="T478" t="str">
            <v>NEX</v>
          </cell>
          <cell r="U478">
            <v>0.12</v>
          </cell>
        </row>
        <row r="479">
          <cell r="F479" t="str">
            <v>2519 - MANUTENÇÃO E OPERAÇÃO DA ASSISTÊNCIA FARMACÊUTICA</v>
          </cell>
          <cell r="G479" t="str">
            <v>84.10.10.303.3003.2.519.33903000.02</v>
          </cell>
          <cell r="H479" t="str">
            <v>EXECUTIVO</v>
          </cell>
          <cell r="I479" t="str">
            <v>FMS/SMS</v>
          </cell>
          <cell r="J479">
            <v>105000000</v>
          </cell>
          <cell r="K479">
            <v>73121473.679999992</v>
          </cell>
          <cell r="L479">
            <v>62494058.539999992</v>
          </cell>
          <cell r="M479" t="str">
            <v>NEX</v>
          </cell>
          <cell r="N479">
            <v>0.23</v>
          </cell>
          <cell r="O479">
            <v>24150000</v>
          </cell>
          <cell r="P479">
            <v>16817938.946399998</v>
          </cell>
          <cell r="Q479">
            <v>14373633.464199999</v>
          </cell>
          <cell r="R479">
            <v>0.59518150990476193</v>
          </cell>
          <cell r="S479">
            <v>0.69639498742857131</v>
          </cell>
          <cell r="T479" t="str">
            <v>NEX</v>
          </cell>
          <cell r="U479">
            <v>0.12</v>
          </cell>
        </row>
        <row r="480">
          <cell r="F480" t="str">
            <v>2519 - MANUTENÇÃO E OPERAÇÃO DA ASSISTÊNCIA FARMACÊUTICA</v>
          </cell>
          <cell r="G480" t="str">
            <v>84.10.10.303.3003.2.519.33903000.03</v>
          </cell>
          <cell r="H480" t="str">
            <v>EXECUTIVO</v>
          </cell>
          <cell r="I480" t="str">
            <v>FMS/SMS</v>
          </cell>
          <cell r="J480">
            <v>100000</v>
          </cell>
          <cell r="K480">
            <v>0</v>
          </cell>
          <cell r="L480">
            <v>0</v>
          </cell>
          <cell r="M480" t="str">
            <v>NEX</v>
          </cell>
          <cell r="N480">
            <v>0.23</v>
          </cell>
          <cell r="O480">
            <v>23000</v>
          </cell>
          <cell r="P480">
            <v>0</v>
          </cell>
          <cell r="Q480">
            <v>0</v>
          </cell>
          <cell r="R480">
            <v>0</v>
          </cell>
          <cell r="S480">
            <v>0</v>
          </cell>
          <cell r="T480" t="str">
            <v>NEX</v>
          </cell>
          <cell r="U480">
            <v>0.12</v>
          </cell>
        </row>
        <row r="481">
          <cell r="F481" t="str">
            <v>2519 - MANUTENÇÃO E OPERAÇÃO DA ASSISTÊNCIA FARMACÊUTICA</v>
          </cell>
          <cell r="G481" t="str">
            <v>84.10.10.303.3003.2.519.33903000.21</v>
          </cell>
          <cell r="H481" t="str">
            <v>EXECUTIVO</v>
          </cell>
          <cell r="I481" t="str">
            <v>FMS/SMS</v>
          </cell>
          <cell r="J481">
            <v>0</v>
          </cell>
          <cell r="K481">
            <v>5662542</v>
          </cell>
          <cell r="L481">
            <v>2434282</v>
          </cell>
          <cell r="M481" t="str">
            <v>NEX</v>
          </cell>
          <cell r="N481">
            <v>0.23</v>
          </cell>
          <cell r="O481">
            <v>0</v>
          </cell>
          <cell r="P481">
            <v>1302384.6600000001</v>
          </cell>
          <cell r="Q481">
            <v>559884.86</v>
          </cell>
          <cell r="R481" t="e">
            <v>#DIV/0!</v>
          </cell>
          <cell r="S481" t="e">
            <v>#DIV/0!</v>
          </cell>
          <cell r="T481" t="str">
            <v>NEX</v>
          </cell>
          <cell r="U481">
            <v>0.12</v>
          </cell>
        </row>
        <row r="482">
          <cell r="F482" t="str">
            <v>2519 - MANUTENÇÃO E OPERAÇÃO DA ASSISTÊNCIA FARMACÊUTICA</v>
          </cell>
          <cell r="G482" t="str">
            <v>84.10.10.303.3003.2.519.33903900.00</v>
          </cell>
          <cell r="H482" t="str">
            <v>EXECUTIVO</v>
          </cell>
          <cell r="I482" t="str">
            <v>FMS/SMS</v>
          </cell>
          <cell r="J482">
            <v>65808979</v>
          </cell>
          <cell r="K482">
            <v>59589428.239999995</v>
          </cell>
          <cell r="L482">
            <v>51080724.829999998</v>
          </cell>
          <cell r="M482" t="str">
            <v>NEX</v>
          </cell>
          <cell r="N482">
            <v>0.23</v>
          </cell>
          <cell r="O482">
            <v>15136065.17</v>
          </cell>
          <cell r="P482">
            <v>13705568.495199999</v>
          </cell>
          <cell r="Q482">
            <v>11748566.710899999</v>
          </cell>
          <cell r="R482">
            <v>0.77619688994111269</v>
          </cell>
          <cell r="S482">
            <v>0.90549084859681528</v>
          </cell>
          <cell r="T482" t="str">
            <v>NEX</v>
          </cell>
          <cell r="U482">
            <v>0.12</v>
          </cell>
        </row>
        <row r="483">
          <cell r="F483" t="str">
            <v>2519 - MANUTENÇÃO E OPERAÇÃO DA ASSISTÊNCIA FARMACÊUTICA</v>
          </cell>
          <cell r="G483" t="str">
            <v>84.10.10.303.3003.2.519.33903900.02</v>
          </cell>
          <cell r="H483" t="str">
            <v>EXECUTIVO</v>
          </cell>
          <cell r="I483" t="str">
            <v>FMS/SMS</v>
          </cell>
          <cell r="J483">
            <v>3000000</v>
          </cell>
          <cell r="K483">
            <v>915368.0199999999</v>
          </cell>
          <cell r="L483">
            <v>466931.68000000005</v>
          </cell>
          <cell r="M483" t="str">
            <v>NEX</v>
          </cell>
          <cell r="N483">
            <v>0.23</v>
          </cell>
          <cell r="O483">
            <v>690000</v>
          </cell>
          <cell r="P483">
            <v>210534.6446</v>
          </cell>
          <cell r="Q483">
            <v>107394.28640000001</v>
          </cell>
          <cell r="R483">
            <v>0.15564389333333334</v>
          </cell>
          <cell r="S483">
            <v>0.30512267333333332</v>
          </cell>
          <cell r="T483" t="str">
            <v>NEX</v>
          </cell>
          <cell r="U483">
            <v>0.12</v>
          </cell>
        </row>
        <row r="484">
          <cell r="F484" t="str">
            <v>2519 - MANUTENÇÃO E OPERAÇÃO DA ASSISTÊNCIA FARMACÊUTICA</v>
          </cell>
          <cell r="G484" t="str">
            <v>84.10.10.303.3003.2.519.33909100.00</v>
          </cell>
          <cell r="H484" t="str">
            <v>EXECUTIVO</v>
          </cell>
          <cell r="I484" t="str">
            <v>FMS/SMS</v>
          </cell>
          <cell r="J484">
            <v>21000000</v>
          </cell>
          <cell r="K484">
            <v>2748145.12</v>
          </cell>
          <cell r="L484">
            <v>1732024.19</v>
          </cell>
          <cell r="M484" t="str">
            <v>NEX</v>
          </cell>
          <cell r="N484">
            <v>0.23</v>
          </cell>
          <cell r="O484">
            <v>4830000</v>
          </cell>
          <cell r="P484">
            <v>632073.37760000001</v>
          </cell>
          <cell r="Q484">
            <v>398365.5637</v>
          </cell>
          <cell r="R484">
            <v>8.2477342380952376E-2</v>
          </cell>
          <cell r="S484">
            <v>0.13086405333333334</v>
          </cell>
          <cell r="T484" t="str">
            <v>NEX</v>
          </cell>
          <cell r="U484">
            <v>0.12</v>
          </cell>
        </row>
        <row r="485">
          <cell r="F485" t="str">
            <v>2519 - MANUTENÇÃO E OPERAÇÃO DA ASSISTÊNCIA FARMACÊUTICA</v>
          </cell>
          <cell r="G485" t="str">
            <v>84.10.10.303.3003.2.519.33909200.00</v>
          </cell>
          <cell r="H485" t="str">
            <v>EXECUTIVO</v>
          </cell>
          <cell r="I485" t="str">
            <v>FMS/SMS</v>
          </cell>
          <cell r="J485">
            <v>0</v>
          </cell>
          <cell r="K485">
            <v>2747265.64</v>
          </cell>
          <cell r="L485">
            <v>2747265.64</v>
          </cell>
          <cell r="M485" t="str">
            <v>NEX</v>
          </cell>
          <cell r="N485">
            <v>0.23</v>
          </cell>
          <cell r="O485">
            <v>0</v>
          </cell>
          <cell r="P485">
            <v>631871.09720000008</v>
          </cell>
          <cell r="Q485">
            <v>631871.09720000008</v>
          </cell>
          <cell r="R485" t="e">
            <v>#DIV/0!</v>
          </cell>
          <cell r="S485" t="e">
            <v>#DIV/0!</v>
          </cell>
          <cell r="T485" t="str">
            <v>NEX</v>
          </cell>
          <cell r="U485">
            <v>0.12</v>
          </cell>
        </row>
        <row r="486">
          <cell r="F486" t="str">
            <v>2519 - MANUTENÇÃO E OPERAÇÃO DA ASSISTÊNCIA FARMACÊUTICA</v>
          </cell>
          <cell r="G486" t="str">
            <v>84.23.10.303.3003.2.519.33903000.00</v>
          </cell>
          <cell r="H486" t="str">
            <v>EXECUTIVO</v>
          </cell>
          <cell r="I486" t="str">
            <v>FMS/SMS</v>
          </cell>
          <cell r="J486">
            <v>30000</v>
          </cell>
          <cell r="K486">
            <v>8528.1</v>
          </cell>
          <cell r="L486">
            <v>8528.1</v>
          </cell>
          <cell r="M486" t="str">
            <v>NEX</v>
          </cell>
          <cell r="N486">
            <v>0.23</v>
          </cell>
          <cell r="O486">
            <v>6900</v>
          </cell>
          <cell r="P486">
            <v>1961.4630000000002</v>
          </cell>
          <cell r="Q486">
            <v>1961.4630000000002</v>
          </cell>
          <cell r="R486">
            <v>0.28427000000000002</v>
          </cell>
          <cell r="S486">
            <v>0.28427000000000002</v>
          </cell>
          <cell r="T486" t="str">
            <v>NEX</v>
          </cell>
          <cell r="U486">
            <v>0.12</v>
          </cell>
        </row>
        <row r="487">
          <cell r="F487" t="str">
            <v>2519 - MANUTENÇÃO E OPERAÇÃO DA ASSISTÊNCIA FARMACÊUTICA</v>
          </cell>
          <cell r="G487" t="str">
            <v>84.24.10.303.3003.2.519.33903000.00</v>
          </cell>
          <cell r="H487" t="str">
            <v>EXECUTIVO</v>
          </cell>
          <cell r="I487" t="str">
            <v>FMS/SMS</v>
          </cell>
          <cell r="J487">
            <v>200000</v>
          </cell>
          <cell r="K487">
            <v>6036.63</v>
          </cell>
          <cell r="L487">
            <v>6036.63</v>
          </cell>
          <cell r="M487" t="str">
            <v>NEX</v>
          </cell>
          <cell r="N487">
            <v>0.23</v>
          </cell>
          <cell r="O487">
            <v>46000</v>
          </cell>
          <cell r="P487">
            <v>1388.4249</v>
          </cell>
          <cell r="Q487">
            <v>1388.4249</v>
          </cell>
          <cell r="R487">
            <v>3.0183149999999999E-2</v>
          </cell>
          <cell r="S487">
            <v>3.0183149999999999E-2</v>
          </cell>
          <cell r="T487" t="str">
            <v>NEX</v>
          </cell>
          <cell r="U487">
            <v>0.12</v>
          </cell>
        </row>
        <row r="488">
          <cell r="F488" t="str">
            <v>2519 - MANUTENÇÃO E OPERAÇÃO DA ASSISTÊNCIA FARMACÊUTICA</v>
          </cell>
          <cell r="G488" t="str">
            <v>84.24.10.303.3003.2.519.33903900.00</v>
          </cell>
          <cell r="H488" t="str">
            <v>EXECUTIVO</v>
          </cell>
          <cell r="I488" t="str">
            <v>FMS/SMS</v>
          </cell>
          <cell r="J488">
            <v>30000</v>
          </cell>
          <cell r="K488">
            <v>0</v>
          </cell>
          <cell r="L488">
            <v>0</v>
          </cell>
          <cell r="M488" t="str">
            <v>NEX</v>
          </cell>
          <cell r="N488">
            <v>0.23</v>
          </cell>
          <cell r="O488">
            <v>6900</v>
          </cell>
          <cell r="P488">
            <v>0</v>
          </cell>
          <cell r="Q488">
            <v>0</v>
          </cell>
          <cell r="R488">
            <v>0</v>
          </cell>
          <cell r="S488">
            <v>0</v>
          </cell>
          <cell r="T488" t="str">
            <v>NEX</v>
          </cell>
          <cell r="U488">
            <v>0.12</v>
          </cell>
        </row>
        <row r="489">
          <cell r="F489" t="str">
            <v>2519 - MANUTENÇÃO E OPERAÇÃO DA ASSISTÊNCIA FARMACÊUTICA</v>
          </cell>
          <cell r="G489" t="str">
            <v>84.25.10.303.3003.2.519.33903000.00</v>
          </cell>
          <cell r="H489" t="str">
            <v>EXECUTIVO</v>
          </cell>
          <cell r="I489" t="str">
            <v>FMS/SMS</v>
          </cell>
          <cell r="J489">
            <v>100000</v>
          </cell>
          <cell r="K489">
            <v>40015.949999999997</v>
          </cell>
          <cell r="L489">
            <v>37729.949999999997</v>
          </cell>
          <cell r="M489" t="str">
            <v>NEX</v>
          </cell>
          <cell r="N489">
            <v>0.23</v>
          </cell>
          <cell r="O489">
            <v>23000</v>
          </cell>
          <cell r="P489">
            <v>9203.6684999999998</v>
          </cell>
          <cell r="Q489">
            <v>8677.8884999999991</v>
          </cell>
          <cell r="R489">
            <v>0.37729949999999995</v>
          </cell>
          <cell r="S489">
            <v>0.4001595</v>
          </cell>
          <cell r="T489" t="str">
            <v>NEX</v>
          </cell>
          <cell r="U489">
            <v>0.12</v>
          </cell>
        </row>
        <row r="490">
          <cell r="F490" t="str">
            <v>2519 - MANUTENÇÃO E OPERAÇÃO DA ASSISTÊNCIA FARMACÊUTICA</v>
          </cell>
          <cell r="G490" t="str">
            <v>84.26.10.303.3003.2.519.33903000.00</v>
          </cell>
          <cell r="H490" t="str">
            <v>EXECUTIVO</v>
          </cell>
          <cell r="I490" t="str">
            <v>FMS/SMS</v>
          </cell>
          <cell r="J490">
            <v>80000</v>
          </cell>
          <cell r="K490">
            <v>1100.93</v>
          </cell>
          <cell r="L490">
            <v>1100.93</v>
          </cell>
          <cell r="M490" t="str">
            <v>NEX</v>
          </cell>
          <cell r="N490">
            <v>0.23</v>
          </cell>
          <cell r="O490">
            <v>18400</v>
          </cell>
          <cell r="P490">
            <v>253.21390000000002</v>
          </cell>
          <cell r="Q490">
            <v>253.21390000000002</v>
          </cell>
          <cell r="R490">
            <v>1.3761625000000001E-2</v>
          </cell>
          <cell r="S490">
            <v>1.3761625000000001E-2</v>
          </cell>
          <cell r="T490" t="str">
            <v>NEX</v>
          </cell>
          <cell r="U490">
            <v>0.12</v>
          </cell>
        </row>
        <row r="491">
          <cell r="F491" t="str">
            <v>2519 - MANUTENÇÃO E OPERAÇÃO DA ASSISTÊNCIA FARMACÊUTICA</v>
          </cell>
          <cell r="G491" t="str">
            <v>84.27.10.303.3003.2.519.33903000.00</v>
          </cell>
          <cell r="H491" t="str">
            <v>EXECUTIVO</v>
          </cell>
          <cell r="I491" t="str">
            <v>FMS/SMS</v>
          </cell>
          <cell r="J491">
            <v>20000</v>
          </cell>
          <cell r="K491">
            <v>1350</v>
          </cell>
          <cell r="L491">
            <v>1350</v>
          </cell>
          <cell r="M491" t="str">
            <v>NEX</v>
          </cell>
          <cell r="N491">
            <v>0.23</v>
          </cell>
          <cell r="O491">
            <v>4600</v>
          </cell>
          <cell r="P491">
            <v>310.5</v>
          </cell>
          <cell r="Q491">
            <v>310.5</v>
          </cell>
          <cell r="R491">
            <v>6.7500000000000004E-2</v>
          </cell>
          <cell r="S491">
            <v>6.7500000000000004E-2</v>
          </cell>
          <cell r="T491" t="str">
            <v>NEX</v>
          </cell>
          <cell r="U491">
            <v>0.12</v>
          </cell>
        </row>
        <row r="492">
          <cell r="F492" t="str">
            <v>1312 - CRIAÇÃO DO HOSPITAL VETERINÁRIO GRATUITO NA ZONA SUL</v>
          </cell>
          <cell r="G492" t="str">
            <v>07.10.10.304.3003.1.312.44905100.10</v>
          </cell>
          <cell r="H492" t="str">
            <v>EXECUTIVO</v>
          </cell>
          <cell r="I492" t="str">
            <v>FMD</v>
          </cell>
          <cell r="J492">
            <v>2000000</v>
          </cell>
          <cell r="K492">
            <v>0</v>
          </cell>
          <cell r="L492">
            <v>0</v>
          </cell>
          <cell r="M492" t="str">
            <v>NINC</v>
          </cell>
          <cell r="N492">
            <v>0</v>
          </cell>
          <cell r="O492">
            <v>0</v>
          </cell>
          <cell r="P492">
            <v>0</v>
          </cell>
          <cell r="Q492">
            <v>0</v>
          </cell>
          <cell r="R492" t="e">
            <v>#DIV/0!</v>
          </cell>
          <cell r="S492" t="e">
            <v>#DIV/0!</v>
          </cell>
          <cell r="T492" t="str">
            <v>NINC</v>
          </cell>
          <cell r="U492">
            <v>0</v>
          </cell>
        </row>
        <row r="493">
          <cell r="F493" t="str">
            <v>1724 - E7497 - AUXILIO FINANCEIRO PARA CUIDADO DE ANIMAIS EM SITUAÇÃO DE ABANDONO REALIZADO PELA ONG CATLAND ADOÇÃO DE GATINHOS - CNPJ: 20.521.867/0001-08</v>
          </cell>
          <cell r="G493" t="str">
            <v>84.22.10.304.3003.1.724.33503900.00</v>
          </cell>
          <cell r="H493" t="str">
            <v>EMENDA</v>
          </cell>
          <cell r="I493" t="str">
            <v>FMS/SMS</v>
          </cell>
          <cell r="J493">
            <v>50000</v>
          </cell>
          <cell r="K493">
            <v>0</v>
          </cell>
          <cell r="L493">
            <v>0</v>
          </cell>
          <cell r="M493" t="str">
            <v>NINC</v>
          </cell>
          <cell r="N493">
            <v>0</v>
          </cell>
          <cell r="O493">
            <v>0</v>
          </cell>
          <cell r="P493">
            <v>0</v>
          </cell>
          <cell r="Q493">
            <v>0</v>
          </cell>
          <cell r="R493" t="e">
            <v>#DIV/0!</v>
          </cell>
          <cell r="S493" t="e">
            <v>#DIV/0!</v>
          </cell>
          <cell r="T493" t="str">
            <v>NINC</v>
          </cell>
          <cell r="U493">
            <v>0</v>
          </cell>
        </row>
        <row r="494">
          <cell r="F494" t="str">
            <v>2225 - E6913 - CASTRA-MÓVEL - ZONA SUL</v>
          </cell>
          <cell r="G494" t="str">
            <v>84.22.10.304.3003.2.225.33903900.00</v>
          </cell>
          <cell r="H494" t="str">
            <v>EMENDA</v>
          </cell>
          <cell r="I494" t="str">
            <v>FMS/SMS</v>
          </cell>
          <cell r="J494">
            <v>30000</v>
          </cell>
          <cell r="K494">
            <v>0</v>
          </cell>
          <cell r="L494">
            <v>0</v>
          </cell>
          <cell r="M494" t="str">
            <v>NINC</v>
          </cell>
          <cell r="N494">
            <v>0</v>
          </cell>
          <cell r="O494">
            <v>0</v>
          </cell>
          <cell r="P494">
            <v>0</v>
          </cell>
          <cell r="Q494">
            <v>0</v>
          </cell>
          <cell r="R494" t="e">
            <v>#DIV/0!</v>
          </cell>
          <cell r="S494" t="e">
            <v>#DIV/0!</v>
          </cell>
          <cell r="T494" t="str">
            <v>NINC</v>
          </cell>
          <cell r="U494">
            <v>0</v>
          </cell>
        </row>
        <row r="495">
          <cell r="F495" t="str">
            <v>2226 - E6937 - HOSPITAL VETERINÁRIO - ZONA SUL</v>
          </cell>
          <cell r="G495" t="str">
            <v>84.22.10.304.3003.2.226.33503900.00</v>
          </cell>
          <cell r="H495" t="str">
            <v>EMENDA</v>
          </cell>
          <cell r="I495" t="str">
            <v>FMS/SMS</v>
          </cell>
          <cell r="J495">
            <v>30000</v>
          </cell>
          <cell r="K495">
            <v>0</v>
          </cell>
          <cell r="L495">
            <v>0</v>
          </cell>
          <cell r="M495" t="str">
            <v>NINC</v>
          </cell>
          <cell r="N495">
            <v>0</v>
          </cell>
          <cell r="O495">
            <v>0</v>
          </cell>
          <cell r="P495">
            <v>0</v>
          </cell>
          <cell r="Q495">
            <v>0</v>
          </cell>
          <cell r="R495" t="e">
            <v>#DIV/0!</v>
          </cell>
          <cell r="S495" t="e">
            <v>#DIV/0!</v>
          </cell>
          <cell r="T495" t="str">
            <v>NINC</v>
          </cell>
          <cell r="U495">
            <v>0</v>
          </cell>
        </row>
        <row r="496">
          <cell r="F496" t="str">
            <v>2228 - E7021 - CAMPANHA DE CASTRAÇÃO PELO CLUBE DA CIDADANIA VIGILANTES DA VIDA</v>
          </cell>
          <cell r="G496" t="str">
            <v>84.22.10.304.3003.2.228.33903900.00</v>
          </cell>
          <cell r="H496" t="str">
            <v>EMENDA</v>
          </cell>
          <cell r="I496" t="str">
            <v>FMS/SMS</v>
          </cell>
          <cell r="J496">
            <v>30000</v>
          </cell>
          <cell r="K496">
            <v>30000</v>
          </cell>
          <cell r="L496">
            <v>0</v>
          </cell>
          <cell r="M496" t="str">
            <v>NINC</v>
          </cell>
          <cell r="N496">
            <v>0</v>
          </cell>
          <cell r="O496">
            <v>0</v>
          </cell>
          <cell r="P496">
            <v>0</v>
          </cell>
          <cell r="Q496">
            <v>0</v>
          </cell>
          <cell r="R496" t="e">
            <v>#DIV/0!</v>
          </cell>
          <cell r="S496" t="e">
            <v>#DIV/0!</v>
          </cell>
          <cell r="T496" t="str">
            <v>NINC</v>
          </cell>
          <cell r="U496">
            <v>0</v>
          </cell>
        </row>
        <row r="497">
          <cell r="F497" t="str">
            <v>2501 - MANUTENÇÃO E OPERAÇÃO DE HOSPITAL VETERINÁRIO</v>
          </cell>
          <cell r="G497" t="str">
            <v>84.22.10.304.3003.2.501.33503900.00</v>
          </cell>
          <cell r="H497" t="str">
            <v>EXECUTIVO</v>
          </cell>
          <cell r="I497" t="str">
            <v>FMS/SMS</v>
          </cell>
          <cell r="J497">
            <v>24808532</v>
          </cell>
          <cell r="K497">
            <v>13830567.560000001</v>
          </cell>
          <cell r="L497">
            <v>13830566.959999999</v>
          </cell>
          <cell r="M497" t="str">
            <v>NINC</v>
          </cell>
          <cell r="N497">
            <v>0</v>
          </cell>
          <cell r="O497">
            <v>0</v>
          </cell>
          <cell r="P497">
            <v>0</v>
          </cell>
          <cell r="Q497">
            <v>0</v>
          </cell>
          <cell r="R497" t="e">
            <v>#DIV/0!</v>
          </cell>
          <cell r="S497" t="e">
            <v>#DIV/0!</v>
          </cell>
          <cell r="T497" t="str">
            <v>NINC</v>
          </cell>
          <cell r="U497">
            <v>0</v>
          </cell>
        </row>
        <row r="498">
          <cell r="F498" t="str">
            <v>2522 - MANUTENÇÃO E OPERAÇÃO DE VIGILÂNCIA EM SAÚDE</v>
          </cell>
          <cell r="G498" t="str">
            <v>84.10.10.304.3003.2.522.31901100.02</v>
          </cell>
          <cell r="H498" t="str">
            <v>EXECUTIVO</v>
          </cell>
          <cell r="I498" t="str">
            <v>FMS/SMS</v>
          </cell>
          <cell r="J498">
            <v>6315197</v>
          </cell>
          <cell r="K498">
            <v>6655824.9299999997</v>
          </cell>
          <cell r="L498">
            <v>6655824.9299999997</v>
          </cell>
          <cell r="M498" t="str">
            <v>NEX</v>
          </cell>
          <cell r="N498">
            <v>0.23</v>
          </cell>
          <cell r="O498">
            <v>1452495.31</v>
          </cell>
          <cell r="P498">
            <v>1530839.7339000001</v>
          </cell>
          <cell r="Q498">
            <v>1530839.7339000001</v>
          </cell>
          <cell r="R498">
            <v>1.0539378153998997</v>
          </cell>
          <cell r="S498">
            <v>1.0539378153998997</v>
          </cell>
          <cell r="T498" t="str">
            <v>NEX</v>
          </cell>
          <cell r="U498">
            <v>0.12</v>
          </cell>
        </row>
        <row r="499">
          <cell r="F499" t="str">
            <v>2522 - MANUTENÇÃO E OPERAÇÃO DE VIGILÂNCIA EM SAÚDE</v>
          </cell>
          <cell r="G499" t="str">
            <v>84.10.10.304.3003.2.522.33503900.02</v>
          </cell>
          <cell r="H499" t="str">
            <v>EXECUTIVO</v>
          </cell>
          <cell r="I499" t="str">
            <v>FMS/SMS</v>
          </cell>
          <cell r="J499">
            <v>1943138</v>
          </cell>
          <cell r="K499">
            <v>1673406</v>
          </cell>
          <cell r="L499">
            <v>315843</v>
          </cell>
          <cell r="M499" t="str">
            <v>NEX</v>
          </cell>
          <cell r="N499">
            <v>0.23</v>
          </cell>
          <cell r="O499">
            <v>446921.74</v>
          </cell>
          <cell r="P499">
            <v>384883.38</v>
          </cell>
          <cell r="Q499">
            <v>72643.89</v>
          </cell>
          <cell r="R499">
            <v>0.16254275301085153</v>
          </cell>
          <cell r="S499">
            <v>0.86118741952450117</v>
          </cell>
          <cell r="T499" t="str">
            <v>NEX</v>
          </cell>
          <cell r="U499">
            <v>0.12</v>
          </cell>
        </row>
        <row r="500">
          <cell r="F500" t="str">
            <v>2522 - MANUTENÇÃO E OPERAÇÃO DE VIGILÂNCIA EM SAÚDE</v>
          </cell>
          <cell r="G500" t="str">
            <v>84.10.10.304.3003.2.522.33901400.02</v>
          </cell>
          <cell r="H500" t="str">
            <v>EXECUTIVO</v>
          </cell>
          <cell r="I500" t="str">
            <v>FMS/SMS</v>
          </cell>
          <cell r="J500">
            <v>9716</v>
          </cell>
          <cell r="K500">
            <v>0</v>
          </cell>
          <cell r="L500">
            <v>0</v>
          </cell>
          <cell r="M500" t="str">
            <v>NEX</v>
          </cell>
          <cell r="N500">
            <v>0.23</v>
          </cell>
          <cell r="O500">
            <v>2234.6800000000003</v>
          </cell>
          <cell r="P500">
            <v>0</v>
          </cell>
          <cell r="Q500">
            <v>0</v>
          </cell>
          <cell r="R500">
            <v>0</v>
          </cell>
          <cell r="S500">
            <v>0</v>
          </cell>
          <cell r="T500" t="str">
            <v>NEX</v>
          </cell>
          <cell r="U500">
            <v>0.12</v>
          </cell>
        </row>
        <row r="501">
          <cell r="F501" t="str">
            <v>2522 - MANUTENÇÃO E OPERAÇÃO DE VIGILÂNCIA EM SAÚDE</v>
          </cell>
          <cell r="G501" t="str">
            <v>84.10.10.304.3003.2.522.33903000.02</v>
          </cell>
          <cell r="H501" t="str">
            <v>EXECUTIVO</v>
          </cell>
          <cell r="I501" t="str">
            <v>FMS/SMS</v>
          </cell>
          <cell r="J501">
            <v>11853140</v>
          </cell>
          <cell r="K501">
            <v>6913472.7799999993</v>
          </cell>
          <cell r="L501">
            <v>4490473.8899999997</v>
          </cell>
          <cell r="M501" t="str">
            <v>NEX</v>
          </cell>
          <cell r="N501">
            <v>0.23</v>
          </cell>
          <cell r="O501">
            <v>2726222.2</v>
          </cell>
          <cell r="P501">
            <v>1590098.7393999998</v>
          </cell>
          <cell r="Q501">
            <v>1032808.9946999999</v>
          </cell>
          <cell r="R501">
            <v>0.37884255901811664</v>
          </cell>
          <cell r="S501">
            <v>0.58326087264640414</v>
          </cell>
          <cell r="T501" t="str">
            <v>NEX</v>
          </cell>
          <cell r="U501">
            <v>0.12</v>
          </cell>
        </row>
        <row r="502">
          <cell r="F502" t="str">
            <v>2522 - MANUTENÇÃO E OPERAÇÃO DE VIGILÂNCIA EM SAÚDE</v>
          </cell>
          <cell r="G502" t="str">
            <v>84.10.10.304.3003.2.522.33903000.08</v>
          </cell>
          <cell r="H502" t="str">
            <v>EXECUTIVO</v>
          </cell>
          <cell r="I502" t="str">
            <v>FMS/SMS</v>
          </cell>
          <cell r="J502">
            <v>1076720</v>
          </cell>
          <cell r="K502">
            <v>0</v>
          </cell>
          <cell r="L502">
            <v>0</v>
          </cell>
          <cell r="M502" t="str">
            <v>NEX</v>
          </cell>
          <cell r="N502">
            <v>0.23</v>
          </cell>
          <cell r="O502">
            <v>247645.6</v>
          </cell>
          <cell r="P502">
            <v>0</v>
          </cell>
          <cell r="Q502">
            <v>0</v>
          </cell>
          <cell r="R502">
            <v>0</v>
          </cell>
          <cell r="S502">
            <v>0</v>
          </cell>
          <cell r="T502" t="str">
            <v>NEX</v>
          </cell>
          <cell r="U502">
            <v>0.12</v>
          </cell>
        </row>
        <row r="503">
          <cell r="F503" t="str">
            <v>2522 - MANUTENÇÃO E OPERAÇÃO DE VIGILÂNCIA EM SAÚDE</v>
          </cell>
          <cell r="G503" t="str">
            <v>84.10.10.304.3003.2.522.33903200.02</v>
          </cell>
          <cell r="H503" t="str">
            <v>EXECUTIVO</v>
          </cell>
          <cell r="I503" t="str">
            <v>FMS/SMS</v>
          </cell>
          <cell r="J503">
            <v>4857844</v>
          </cell>
          <cell r="K503">
            <v>3600000</v>
          </cell>
          <cell r="L503">
            <v>1773654.8399999999</v>
          </cell>
          <cell r="M503" t="str">
            <v>NEX</v>
          </cell>
          <cell r="N503">
            <v>0.23</v>
          </cell>
          <cell r="O503">
            <v>1117304.1200000001</v>
          </cell>
          <cell r="P503">
            <v>828000</v>
          </cell>
          <cell r="Q503">
            <v>407940.61319999996</v>
          </cell>
          <cell r="R503">
            <v>0.36511152684194875</v>
          </cell>
          <cell r="S503">
            <v>0.74106949502701192</v>
          </cell>
          <cell r="T503" t="str">
            <v>NEX</v>
          </cell>
          <cell r="U503">
            <v>0.12</v>
          </cell>
        </row>
        <row r="504">
          <cell r="F504" t="str">
            <v>2522 - MANUTENÇÃO E OPERAÇÃO DE VIGILÂNCIA EM SAÚDE</v>
          </cell>
          <cell r="G504" t="str">
            <v>84.10.10.304.3003.2.522.33903300.02</v>
          </cell>
          <cell r="H504" t="str">
            <v>EXECUTIVO</v>
          </cell>
          <cell r="I504" t="str">
            <v>FMS/SMS</v>
          </cell>
          <cell r="J504">
            <v>1068726</v>
          </cell>
          <cell r="K504">
            <v>834560</v>
          </cell>
          <cell r="L504">
            <v>54708.880000000005</v>
          </cell>
          <cell r="M504" t="str">
            <v>NEX</v>
          </cell>
          <cell r="N504">
            <v>0.23</v>
          </cell>
          <cell r="O504">
            <v>245806.98</v>
          </cell>
          <cell r="P504">
            <v>191948.80000000002</v>
          </cell>
          <cell r="Q504">
            <v>12583.042400000002</v>
          </cell>
          <cell r="R504">
            <v>5.1190744868188857E-2</v>
          </cell>
          <cell r="S504">
            <v>0.78089238963027008</v>
          </cell>
          <cell r="T504" t="str">
            <v>NEX</v>
          </cell>
          <cell r="U504">
            <v>0.12</v>
          </cell>
        </row>
        <row r="505">
          <cell r="F505" t="str">
            <v>2522 - MANUTENÇÃO E OPERAÇÃO DE VIGILÂNCIA EM SAÚDE</v>
          </cell>
          <cell r="G505" t="str">
            <v>84.10.10.304.3003.2.522.33903500.02</v>
          </cell>
          <cell r="H505" t="str">
            <v>EXECUTIVO</v>
          </cell>
          <cell r="I505" t="str">
            <v>FMS/SMS</v>
          </cell>
          <cell r="J505">
            <v>29147</v>
          </cell>
          <cell r="K505">
            <v>0</v>
          </cell>
          <cell r="L505">
            <v>0</v>
          </cell>
          <cell r="M505" t="str">
            <v>NEX</v>
          </cell>
          <cell r="N505">
            <v>0.23</v>
          </cell>
          <cell r="O505">
            <v>6703.81</v>
          </cell>
          <cell r="P505">
            <v>0</v>
          </cell>
          <cell r="Q505">
            <v>0</v>
          </cell>
          <cell r="R505">
            <v>0</v>
          </cell>
          <cell r="S505">
            <v>0</v>
          </cell>
          <cell r="T505" t="str">
            <v>NEX</v>
          </cell>
          <cell r="U505">
            <v>0.12</v>
          </cell>
        </row>
        <row r="506">
          <cell r="F506" t="str">
            <v>2522 - MANUTENÇÃO E OPERAÇÃO DE VIGILÂNCIA EM SAÚDE</v>
          </cell>
          <cell r="G506" t="str">
            <v>84.10.10.304.3003.2.522.33903600.02</v>
          </cell>
          <cell r="H506" t="str">
            <v>EXECUTIVO</v>
          </cell>
          <cell r="I506" t="str">
            <v>FMS/SMS</v>
          </cell>
          <cell r="J506">
            <v>194314</v>
          </cell>
          <cell r="K506">
            <v>0</v>
          </cell>
          <cell r="L506">
            <v>0</v>
          </cell>
          <cell r="M506" t="str">
            <v>NEX</v>
          </cell>
          <cell r="N506">
            <v>0.23</v>
          </cell>
          <cell r="O506">
            <v>44692.22</v>
          </cell>
          <cell r="P506">
            <v>0</v>
          </cell>
          <cell r="Q506">
            <v>0</v>
          </cell>
          <cell r="R506">
            <v>0</v>
          </cell>
          <cell r="S506">
            <v>0</v>
          </cell>
          <cell r="T506" t="str">
            <v>NEX</v>
          </cell>
          <cell r="U506">
            <v>0.12</v>
          </cell>
        </row>
        <row r="507">
          <cell r="F507" t="str">
            <v>2522 - MANUTENÇÃO E OPERAÇÃO DE VIGILÂNCIA EM SAÚDE</v>
          </cell>
          <cell r="G507" t="str">
            <v>84.10.10.304.3003.2.522.33903600.03</v>
          </cell>
          <cell r="H507" t="str">
            <v>EXECUTIVO</v>
          </cell>
          <cell r="I507" t="str">
            <v>FMS/SMS</v>
          </cell>
          <cell r="J507">
            <v>50000</v>
          </cell>
          <cell r="K507">
            <v>0</v>
          </cell>
          <cell r="L507">
            <v>0</v>
          </cell>
          <cell r="M507" t="str">
            <v>NEX</v>
          </cell>
          <cell r="N507">
            <v>0.23</v>
          </cell>
          <cell r="O507">
            <v>11500</v>
          </cell>
          <cell r="P507">
            <v>0</v>
          </cell>
          <cell r="Q507">
            <v>0</v>
          </cell>
          <cell r="R507">
            <v>0</v>
          </cell>
          <cell r="S507">
            <v>0</v>
          </cell>
          <cell r="T507" t="str">
            <v>NEX</v>
          </cell>
          <cell r="U507">
            <v>0.12</v>
          </cell>
        </row>
        <row r="508">
          <cell r="F508" t="str">
            <v>2522 - MANUTENÇÃO E OPERAÇÃO DE VIGILÂNCIA EM SAÚDE</v>
          </cell>
          <cell r="G508" t="str">
            <v>84.10.10.304.3003.2.522.33903900.02</v>
          </cell>
          <cell r="H508" t="str">
            <v>EXECUTIVO</v>
          </cell>
          <cell r="I508" t="str">
            <v>FMS/SMS</v>
          </cell>
          <cell r="J508">
            <v>64123543</v>
          </cell>
          <cell r="K508">
            <v>37474560.559999995</v>
          </cell>
          <cell r="L508">
            <v>24236843.199999996</v>
          </cell>
          <cell r="M508" t="str">
            <v>NEX</v>
          </cell>
          <cell r="N508">
            <v>0.23</v>
          </cell>
          <cell r="O508">
            <v>14748414.890000001</v>
          </cell>
          <cell r="P508">
            <v>8619148.9287999999</v>
          </cell>
          <cell r="Q508">
            <v>5574473.9359999988</v>
          </cell>
          <cell r="R508">
            <v>0.37797105503044326</v>
          </cell>
          <cell r="S508">
            <v>0.58441188379126208</v>
          </cell>
          <cell r="T508" t="str">
            <v>NEX</v>
          </cell>
          <cell r="U508">
            <v>0.12</v>
          </cell>
        </row>
        <row r="509">
          <cell r="F509" t="str">
            <v>2522 - MANUTENÇÃO E OPERAÇÃO DE VIGILÂNCIA EM SAÚDE</v>
          </cell>
          <cell r="G509" t="str">
            <v>84.10.10.304.3003.2.522.33903900.03</v>
          </cell>
          <cell r="H509" t="str">
            <v>EXECUTIVO</v>
          </cell>
          <cell r="I509" t="str">
            <v>FMS/SMS</v>
          </cell>
          <cell r="J509">
            <v>50000</v>
          </cell>
          <cell r="K509">
            <v>0</v>
          </cell>
          <cell r="L509">
            <v>0</v>
          </cell>
          <cell r="M509" t="str">
            <v>NEX</v>
          </cell>
          <cell r="N509">
            <v>0.23</v>
          </cell>
          <cell r="O509">
            <v>11500</v>
          </cell>
          <cell r="P509">
            <v>0</v>
          </cell>
          <cell r="Q509">
            <v>0</v>
          </cell>
          <cell r="R509">
            <v>0</v>
          </cell>
          <cell r="S509">
            <v>0</v>
          </cell>
          <cell r="T509" t="str">
            <v>NEX</v>
          </cell>
          <cell r="U509">
            <v>0.12</v>
          </cell>
        </row>
        <row r="510">
          <cell r="F510" t="str">
            <v>2522 - MANUTENÇÃO E OPERAÇÃO DE VIGILÂNCIA EM SAÚDE</v>
          </cell>
          <cell r="G510" t="str">
            <v>84.10.10.304.3003.2.522.33909200.03</v>
          </cell>
          <cell r="H510" t="str">
            <v>EXECUTIVO</v>
          </cell>
          <cell r="I510" t="str">
            <v>FMS/SMS</v>
          </cell>
          <cell r="J510">
            <v>0</v>
          </cell>
          <cell r="K510">
            <v>16320</v>
          </cell>
          <cell r="L510">
            <v>16320</v>
          </cell>
          <cell r="M510" t="str">
            <v>NEX</v>
          </cell>
          <cell r="N510">
            <v>0.23</v>
          </cell>
          <cell r="O510">
            <v>0</v>
          </cell>
          <cell r="P510">
            <v>3753.6000000000004</v>
          </cell>
          <cell r="Q510">
            <v>3753.6000000000004</v>
          </cell>
          <cell r="R510" t="e">
            <v>#DIV/0!</v>
          </cell>
          <cell r="S510" t="e">
            <v>#DIV/0!</v>
          </cell>
          <cell r="T510" t="str">
            <v>NEX</v>
          </cell>
          <cell r="U510">
            <v>0.12</v>
          </cell>
        </row>
        <row r="511">
          <cell r="F511" t="str">
            <v>2522 - MANUTENÇÃO E OPERAÇÃO DE VIGILÂNCIA EM SAÚDE</v>
          </cell>
          <cell r="G511" t="str">
            <v>84.10.10.304.3003.2.522.44905200.02</v>
          </cell>
          <cell r="H511" t="str">
            <v>EXECUTIVO</v>
          </cell>
          <cell r="I511" t="str">
            <v>FMS/SMS</v>
          </cell>
          <cell r="J511">
            <v>4605235</v>
          </cell>
          <cell r="K511">
            <v>2535433.08</v>
          </cell>
          <cell r="L511">
            <v>2531233.08</v>
          </cell>
          <cell r="M511" t="str">
            <v>NEX</v>
          </cell>
          <cell r="N511">
            <v>0.23</v>
          </cell>
          <cell r="O511">
            <v>1059204.05</v>
          </cell>
          <cell r="P511">
            <v>583149.60840000003</v>
          </cell>
          <cell r="Q511">
            <v>582183.60840000003</v>
          </cell>
          <cell r="R511">
            <v>0.54964254375726751</v>
          </cell>
          <cell r="S511">
            <v>0.55055454933353021</v>
          </cell>
          <cell r="T511" t="str">
            <v>NEX</v>
          </cell>
          <cell r="U511">
            <v>0.12</v>
          </cell>
        </row>
        <row r="512">
          <cell r="F512" t="str">
            <v>2522 - MANUTENÇÃO E OPERAÇÃO DE VIGILÂNCIA EM SAÚDE</v>
          </cell>
          <cell r="G512" t="str">
            <v>84.10.10.304.3003.2.522.44905200.08</v>
          </cell>
          <cell r="H512" t="str">
            <v>EXECUTIVO</v>
          </cell>
          <cell r="I512" t="str">
            <v>FMS/SMS</v>
          </cell>
          <cell r="J512">
            <v>1000000</v>
          </cell>
          <cell r="K512">
            <v>0</v>
          </cell>
          <cell r="L512">
            <v>0</v>
          </cell>
          <cell r="M512" t="str">
            <v>NEX</v>
          </cell>
          <cell r="N512">
            <v>0.23</v>
          </cell>
          <cell r="O512">
            <v>230000</v>
          </cell>
          <cell r="P512">
            <v>0</v>
          </cell>
          <cell r="Q512">
            <v>0</v>
          </cell>
          <cell r="R512">
            <v>0</v>
          </cell>
          <cell r="S512">
            <v>0</v>
          </cell>
          <cell r="T512" t="str">
            <v>NEX</v>
          </cell>
          <cell r="U512">
            <v>0.12</v>
          </cell>
        </row>
        <row r="513">
          <cell r="F513" t="str">
            <v>2522 - MANUTENÇÃO E OPERAÇÃO DE VIGILÂNCIA EM SAÚDE</v>
          </cell>
          <cell r="G513" t="str">
            <v>84.22.10.304.3003.2.522.33903000.00</v>
          </cell>
          <cell r="H513" t="str">
            <v>EXECUTIVO</v>
          </cell>
          <cell r="I513" t="str">
            <v>FMS/SMS</v>
          </cell>
          <cell r="J513">
            <v>5471433</v>
          </cell>
          <cell r="K513">
            <v>4046390.0300000003</v>
          </cell>
          <cell r="L513">
            <v>2553297.77</v>
          </cell>
          <cell r="M513" t="str">
            <v>NEX</v>
          </cell>
          <cell r="N513">
            <v>0.23</v>
          </cell>
          <cell r="O513">
            <v>1258429.5900000001</v>
          </cell>
          <cell r="P513">
            <v>930669.70690000011</v>
          </cell>
          <cell r="Q513">
            <v>587258.48710000003</v>
          </cell>
          <cell r="R513">
            <v>0.46665978912654144</v>
          </cell>
          <cell r="S513">
            <v>0.73954849305474457</v>
          </cell>
          <cell r="T513" t="str">
            <v>NEX</v>
          </cell>
          <cell r="U513">
            <v>0.12</v>
          </cell>
        </row>
        <row r="514">
          <cell r="F514" t="str">
            <v>2522 - MANUTENÇÃO E OPERAÇÃO DE VIGILÂNCIA EM SAÚDE</v>
          </cell>
          <cell r="G514" t="str">
            <v>84.22.10.304.3003.2.522.33903600.00</v>
          </cell>
          <cell r="H514" t="str">
            <v>EXECUTIVO</v>
          </cell>
          <cell r="I514" t="str">
            <v>FMS/SMS</v>
          </cell>
          <cell r="J514">
            <v>1800000</v>
          </cell>
          <cell r="K514">
            <v>865640</v>
          </cell>
          <cell r="L514">
            <v>865640</v>
          </cell>
          <cell r="M514" t="str">
            <v>NEX</v>
          </cell>
          <cell r="N514">
            <v>0.23</v>
          </cell>
          <cell r="O514">
            <v>414000</v>
          </cell>
          <cell r="P514">
            <v>199097.2</v>
          </cell>
          <cell r="Q514">
            <v>199097.2</v>
          </cell>
          <cell r="R514">
            <v>0.48091111111111112</v>
          </cell>
          <cell r="S514">
            <v>0.48091111111111112</v>
          </cell>
          <cell r="T514" t="str">
            <v>NEX</v>
          </cell>
          <cell r="U514">
            <v>0.12</v>
          </cell>
        </row>
        <row r="515">
          <cell r="F515" t="str">
            <v>2522 - MANUTENÇÃO E OPERAÇÃO DE VIGILÂNCIA EM SAÚDE</v>
          </cell>
          <cell r="G515" t="str">
            <v>84.22.10.304.3003.2.522.33903700.00</v>
          </cell>
          <cell r="H515" t="str">
            <v>EXECUTIVO</v>
          </cell>
          <cell r="I515" t="str">
            <v>FMS/SMS</v>
          </cell>
          <cell r="J515">
            <v>4706000</v>
          </cell>
          <cell r="K515">
            <v>2547464.09</v>
          </cell>
          <cell r="L515">
            <v>2330765.23</v>
          </cell>
          <cell r="M515" t="str">
            <v>NEX</v>
          </cell>
          <cell r="N515">
            <v>0.23</v>
          </cell>
          <cell r="O515">
            <v>1082380</v>
          </cell>
          <cell r="P515">
            <v>585916.74069999997</v>
          </cell>
          <cell r="Q515">
            <v>536076.00289999996</v>
          </cell>
          <cell r="R515">
            <v>0.49527522949426261</v>
          </cell>
          <cell r="S515">
            <v>0.54132258606034844</v>
          </cell>
          <cell r="T515" t="str">
            <v>NEX</v>
          </cell>
          <cell r="U515">
            <v>0.12</v>
          </cell>
        </row>
        <row r="516">
          <cell r="F516" t="str">
            <v>2522 - MANUTENÇÃO E OPERAÇÃO DE VIGILÂNCIA EM SAÚDE</v>
          </cell>
          <cell r="G516" t="str">
            <v>84.22.10.304.3003.2.522.33903900.00</v>
          </cell>
          <cell r="H516" t="str">
            <v>EXECUTIVO</v>
          </cell>
          <cell r="I516" t="str">
            <v>FMS/SMS</v>
          </cell>
          <cell r="J516">
            <v>12795000</v>
          </cell>
          <cell r="K516">
            <v>9883554.2699999996</v>
          </cell>
          <cell r="L516">
            <v>5677425.2199999997</v>
          </cell>
          <cell r="M516" t="str">
            <v>NEX</v>
          </cell>
          <cell r="N516">
            <v>0.23</v>
          </cell>
          <cell r="O516">
            <v>2942850</v>
          </cell>
          <cell r="P516">
            <v>2273217.4821000001</v>
          </cell>
          <cell r="Q516">
            <v>1305807.8006</v>
          </cell>
          <cell r="R516">
            <v>0.44372217428683081</v>
          </cell>
          <cell r="S516">
            <v>0.77245441735052756</v>
          </cell>
          <cell r="T516" t="str">
            <v>NEX</v>
          </cell>
          <cell r="U516">
            <v>0.12</v>
          </cell>
        </row>
        <row r="517">
          <cell r="F517" t="str">
            <v>2522 - MANUTENÇÃO E OPERAÇÃO DE VIGILÂNCIA EM SAÚDE</v>
          </cell>
          <cell r="G517" t="str">
            <v>84.22.10.304.3003.2.522.33904700.00</v>
          </cell>
          <cell r="H517" t="str">
            <v>EXECUTIVO</v>
          </cell>
          <cell r="I517" t="str">
            <v>FMS/SMS</v>
          </cell>
          <cell r="J517">
            <v>75000</v>
          </cell>
          <cell r="K517">
            <v>74892.28</v>
          </cell>
          <cell r="L517">
            <v>74892.28</v>
          </cell>
          <cell r="M517" t="str">
            <v>NEX</v>
          </cell>
          <cell r="N517">
            <v>0.23</v>
          </cell>
          <cell r="O517">
            <v>17250</v>
          </cell>
          <cell r="P517">
            <v>17225.224399999999</v>
          </cell>
          <cell r="Q517">
            <v>17225.224399999999</v>
          </cell>
          <cell r="R517">
            <v>0.99856373333333326</v>
          </cell>
          <cell r="S517">
            <v>0.99856373333333326</v>
          </cell>
          <cell r="T517" t="str">
            <v>NEX</v>
          </cell>
          <cell r="U517">
            <v>0.12</v>
          </cell>
        </row>
        <row r="518">
          <cell r="F518" t="str">
            <v>2522 - MANUTENÇÃO E OPERAÇÃO DE VIGILÂNCIA EM SAÚDE</v>
          </cell>
          <cell r="G518" t="str">
            <v>84.22.10.304.3003.2.522.44905200.00</v>
          </cell>
          <cell r="H518" t="str">
            <v>EXECUTIVO</v>
          </cell>
          <cell r="I518" t="str">
            <v>FMS/SMS</v>
          </cell>
          <cell r="J518">
            <v>1160000</v>
          </cell>
          <cell r="K518">
            <v>312403.61</v>
          </cell>
          <cell r="L518">
            <v>30487.11</v>
          </cell>
          <cell r="M518" t="str">
            <v>NEX</v>
          </cell>
          <cell r="N518">
            <v>0.23</v>
          </cell>
          <cell r="O518">
            <v>266800</v>
          </cell>
          <cell r="P518">
            <v>71852.830300000001</v>
          </cell>
          <cell r="Q518">
            <v>7012.0353000000005</v>
          </cell>
          <cell r="R518">
            <v>2.6281991379310348E-2</v>
          </cell>
          <cell r="S518">
            <v>0.26931345689655173</v>
          </cell>
          <cell r="T518" t="str">
            <v>NEX</v>
          </cell>
          <cell r="U518">
            <v>0.12</v>
          </cell>
        </row>
        <row r="519">
          <cell r="F519" t="str">
            <v>2523 - MANUTENÇÃO E OPERAÇÃO DOS SERVIÇOS DE DST / AIDS</v>
          </cell>
          <cell r="G519" t="str">
            <v>84.10.10.304.3003.2.523.33503900.00</v>
          </cell>
          <cell r="H519" t="str">
            <v>EXECUTIVO</v>
          </cell>
          <cell r="I519" t="str">
            <v>FMS/SMS</v>
          </cell>
          <cell r="J519">
            <v>300000</v>
          </cell>
          <cell r="K519">
            <v>0</v>
          </cell>
          <cell r="L519">
            <v>0</v>
          </cell>
          <cell r="M519" t="str">
            <v>NEX</v>
          </cell>
          <cell r="N519">
            <v>0.23</v>
          </cell>
          <cell r="O519">
            <v>69000</v>
          </cell>
          <cell r="P519">
            <v>0</v>
          </cell>
          <cell r="Q519">
            <v>0</v>
          </cell>
          <cell r="R519">
            <v>0</v>
          </cell>
          <cell r="S519">
            <v>0</v>
          </cell>
          <cell r="T519" t="str">
            <v>NEX</v>
          </cell>
          <cell r="U519">
            <v>0.12</v>
          </cell>
        </row>
        <row r="520">
          <cell r="F520" t="str">
            <v>2523 - MANUTENÇÃO E OPERAÇÃO DOS SERVIÇOS DE DST / AIDS</v>
          </cell>
          <cell r="G520" t="str">
            <v>84.10.10.304.3003.2.523.33503900.02</v>
          </cell>
          <cell r="H520" t="str">
            <v>EXECUTIVO</v>
          </cell>
          <cell r="I520" t="str">
            <v>FMS/SMS</v>
          </cell>
          <cell r="J520">
            <v>2000000</v>
          </cell>
          <cell r="K520">
            <v>5511317.6299999999</v>
          </cell>
          <cell r="L520">
            <v>5269819.8900000006</v>
          </cell>
          <cell r="M520" t="str">
            <v>NEX</v>
          </cell>
          <cell r="N520">
            <v>0.23</v>
          </cell>
          <cell r="O520">
            <v>460000</v>
          </cell>
          <cell r="P520">
            <v>1267603.0549000001</v>
          </cell>
          <cell r="Q520">
            <v>1212058.5747000002</v>
          </cell>
          <cell r="R520">
            <v>2.6349099450000004</v>
          </cell>
          <cell r="S520">
            <v>2.7556588150000003</v>
          </cell>
          <cell r="T520" t="str">
            <v>NEX</v>
          </cell>
          <cell r="U520">
            <v>0.12</v>
          </cell>
        </row>
        <row r="521">
          <cell r="F521" t="str">
            <v>2523 - MANUTENÇÃO E OPERAÇÃO DOS SERVIÇOS DE DST / AIDS</v>
          </cell>
          <cell r="G521" t="str">
            <v>84.10.10.304.3003.2.523.33503900.03</v>
          </cell>
          <cell r="H521" t="str">
            <v>EXECUTIVO</v>
          </cell>
          <cell r="I521" t="str">
            <v>FMS/SMS</v>
          </cell>
          <cell r="J521">
            <v>1000000</v>
          </cell>
          <cell r="K521">
            <v>0</v>
          </cell>
          <cell r="L521">
            <v>0</v>
          </cell>
          <cell r="M521" t="str">
            <v>NEX</v>
          </cell>
          <cell r="N521">
            <v>0.23</v>
          </cell>
          <cell r="O521">
            <v>230000</v>
          </cell>
          <cell r="P521">
            <v>0</v>
          </cell>
          <cell r="Q521">
            <v>0</v>
          </cell>
          <cell r="R521">
            <v>0</v>
          </cell>
          <cell r="S521">
            <v>0</v>
          </cell>
          <cell r="T521" t="str">
            <v>NEX</v>
          </cell>
          <cell r="U521">
            <v>0.12</v>
          </cell>
        </row>
        <row r="522">
          <cell r="F522" t="str">
            <v>2523 - MANUTENÇÃO E OPERAÇÃO DOS SERVIÇOS DE DST / AIDS</v>
          </cell>
          <cell r="G522" t="str">
            <v>84.10.10.304.3003.2.523.33903000.00</v>
          </cell>
          <cell r="H522" t="str">
            <v>EXECUTIVO</v>
          </cell>
          <cell r="I522" t="str">
            <v>FMS/SMS</v>
          </cell>
          <cell r="J522">
            <v>2334870</v>
          </cell>
          <cell r="K522">
            <v>2568395.69</v>
          </cell>
          <cell r="L522">
            <v>1368705.27</v>
          </cell>
          <cell r="M522" t="str">
            <v>NEX</v>
          </cell>
          <cell r="N522">
            <v>0.23</v>
          </cell>
          <cell r="O522">
            <v>537020.1</v>
          </cell>
          <cell r="P522">
            <v>590731.00870000001</v>
          </cell>
          <cell r="Q522">
            <v>314802.2121</v>
          </cell>
          <cell r="R522">
            <v>0.58620191702321756</v>
          </cell>
          <cell r="S522">
            <v>1.1000165705157032</v>
          </cell>
          <cell r="T522" t="str">
            <v>NEX</v>
          </cell>
          <cell r="U522">
            <v>0.12</v>
          </cell>
        </row>
        <row r="523">
          <cell r="F523" t="str">
            <v>2523 - MANUTENÇÃO E OPERAÇÃO DOS SERVIÇOS DE DST / AIDS</v>
          </cell>
          <cell r="G523" t="str">
            <v>84.10.10.304.3003.2.523.33903000.02</v>
          </cell>
          <cell r="H523" t="str">
            <v>EXECUTIVO</v>
          </cell>
          <cell r="I523" t="str">
            <v>FMS/SMS</v>
          </cell>
          <cell r="J523">
            <v>6000000</v>
          </cell>
          <cell r="K523">
            <v>602366.97</v>
          </cell>
          <cell r="L523">
            <v>439455.9</v>
          </cell>
          <cell r="M523" t="str">
            <v>NEX</v>
          </cell>
          <cell r="N523">
            <v>0.23</v>
          </cell>
          <cell r="O523">
            <v>1380000</v>
          </cell>
          <cell r="P523">
            <v>138544.4031</v>
          </cell>
          <cell r="Q523">
            <v>101074.857</v>
          </cell>
          <cell r="R523">
            <v>7.3242650000000006E-2</v>
          </cell>
          <cell r="S523">
            <v>0.100394495</v>
          </cell>
          <cell r="T523" t="str">
            <v>NEX</v>
          </cell>
          <cell r="U523">
            <v>0.12</v>
          </cell>
        </row>
        <row r="524">
          <cell r="F524" t="str">
            <v>2523 - MANUTENÇÃO E OPERAÇÃO DOS SERVIÇOS DE DST / AIDS</v>
          </cell>
          <cell r="G524" t="str">
            <v>84.10.10.304.3003.2.523.33903600.00</v>
          </cell>
          <cell r="H524" t="str">
            <v>EXECUTIVO</v>
          </cell>
          <cell r="I524" t="str">
            <v>FMS/SMS</v>
          </cell>
          <cell r="J524">
            <v>1435000</v>
          </cell>
          <cell r="K524">
            <v>1360350</v>
          </cell>
          <cell r="L524">
            <v>1353350</v>
          </cell>
          <cell r="M524" t="str">
            <v>NEX</v>
          </cell>
          <cell r="N524">
            <v>0.23</v>
          </cell>
          <cell r="O524">
            <v>330050</v>
          </cell>
          <cell r="P524">
            <v>312880.5</v>
          </cell>
          <cell r="Q524">
            <v>311270.5</v>
          </cell>
          <cell r="R524">
            <v>0.94310104529616723</v>
          </cell>
          <cell r="S524">
            <v>0.94797909407665504</v>
          </cell>
          <cell r="T524" t="str">
            <v>NEX</v>
          </cell>
          <cell r="U524">
            <v>0.12</v>
          </cell>
        </row>
        <row r="525">
          <cell r="F525" t="str">
            <v>2523 - MANUTENÇÃO E OPERAÇÃO DOS SERVIÇOS DE DST / AIDS</v>
          </cell>
          <cell r="G525" t="str">
            <v>84.10.10.304.3003.2.523.33903900.00</v>
          </cell>
          <cell r="H525" t="str">
            <v>EXECUTIVO</v>
          </cell>
          <cell r="I525" t="str">
            <v>FMS/SMS</v>
          </cell>
          <cell r="J525">
            <v>1500000</v>
          </cell>
          <cell r="K525">
            <v>1120</v>
          </cell>
          <cell r="L525">
            <v>1120</v>
          </cell>
          <cell r="M525" t="str">
            <v>NEX</v>
          </cell>
          <cell r="N525">
            <v>0.23</v>
          </cell>
          <cell r="O525">
            <v>345000</v>
          </cell>
          <cell r="P525">
            <v>257.60000000000002</v>
          </cell>
          <cell r="Q525">
            <v>257.60000000000002</v>
          </cell>
          <cell r="R525">
            <v>7.4666666666666675E-4</v>
          </cell>
          <cell r="S525">
            <v>7.4666666666666675E-4</v>
          </cell>
          <cell r="T525" t="str">
            <v>NEX</v>
          </cell>
          <cell r="U525">
            <v>0.12</v>
          </cell>
        </row>
        <row r="526">
          <cell r="F526" t="str">
            <v>2523 - MANUTENÇÃO E OPERAÇÃO DOS SERVIÇOS DE DST / AIDS</v>
          </cell>
          <cell r="G526" t="str">
            <v>84.10.10.304.3003.2.523.33903900.02</v>
          </cell>
          <cell r="H526" t="str">
            <v>EXECUTIVO</v>
          </cell>
          <cell r="I526" t="str">
            <v>FMS/SMS</v>
          </cell>
          <cell r="J526">
            <v>500000</v>
          </cell>
          <cell r="K526">
            <v>2798.94</v>
          </cell>
          <cell r="L526">
            <v>0</v>
          </cell>
          <cell r="M526" t="str">
            <v>NEX</v>
          </cell>
          <cell r="N526">
            <v>0.23</v>
          </cell>
          <cell r="O526">
            <v>115000</v>
          </cell>
          <cell r="P526">
            <v>643.75620000000004</v>
          </cell>
          <cell r="Q526">
            <v>0</v>
          </cell>
          <cell r="R526">
            <v>0</v>
          </cell>
          <cell r="S526">
            <v>5.5978800000000004E-3</v>
          </cell>
          <cell r="T526" t="str">
            <v>NEX</v>
          </cell>
          <cell r="U526">
            <v>0.12</v>
          </cell>
        </row>
        <row r="527">
          <cell r="F527" t="str">
            <v>2523 - MANUTENÇÃO E OPERAÇÃO DOS SERVIÇOS DE DST / AIDS</v>
          </cell>
          <cell r="G527" t="str">
            <v>84.10.10.304.3003.2.523.44505200.02</v>
          </cell>
          <cell r="H527" t="str">
            <v>EXECUTIVO</v>
          </cell>
          <cell r="I527" t="str">
            <v>FMS/SMS</v>
          </cell>
          <cell r="J527">
            <v>100000</v>
          </cell>
          <cell r="K527">
            <v>0</v>
          </cell>
          <cell r="L527">
            <v>0</v>
          </cell>
          <cell r="M527" t="str">
            <v>NEX</v>
          </cell>
          <cell r="N527">
            <v>0.23</v>
          </cell>
          <cell r="O527">
            <v>23000</v>
          </cell>
          <cell r="P527">
            <v>0</v>
          </cell>
          <cell r="Q527">
            <v>0</v>
          </cell>
          <cell r="R527">
            <v>0</v>
          </cell>
          <cell r="S527">
            <v>0</v>
          </cell>
          <cell r="T527" t="str">
            <v>NEX</v>
          </cell>
          <cell r="U527">
            <v>0.12</v>
          </cell>
        </row>
        <row r="528">
          <cell r="F528" t="str">
            <v>2523 - MANUTENÇÃO E OPERAÇÃO DOS SERVIÇOS DE DST / AIDS</v>
          </cell>
          <cell r="G528" t="str">
            <v>84.10.10.304.3003.2.523.44905200.00</v>
          </cell>
          <cell r="H528" t="str">
            <v>EXECUTIVO</v>
          </cell>
          <cell r="I528" t="str">
            <v>FMS/SMS</v>
          </cell>
          <cell r="J528">
            <v>100000</v>
          </cell>
          <cell r="K528">
            <v>1294142.83</v>
          </cell>
          <cell r="L528">
            <v>1290471.83</v>
          </cell>
          <cell r="M528" t="str">
            <v>NEX</v>
          </cell>
          <cell r="N528">
            <v>0.23</v>
          </cell>
          <cell r="O528">
            <v>23000</v>
          </cell>
          <cell r="P528">
            <v>297652.85090000002</v>
          </cell>
          <cell r="Q528">
            <v>296808.5209</v>
          </cell>
          <cell r="R528">
            <v>12.904718300000001</v>
          </cell>
          <cell r="S528">
            <v>12.9414283</v>
          </cell>
          <cell r="T528" t="str">
            <v>NEX</v>
          </cell>
          <cell r="U528">
            <v>0.12</v>
          </cell>
        </row>
        <row r="529">
          <cell r="F529" t="str">
            <v>2523 - MANUTENÇÃO E OPERAÇÃO DOS SERVIÇOS DE DST / AIDS</v>
          </cell>
          <cell r="G529" t="str">
            <v>84.10.10.304.3003.2.523.44905200.02</v>
          </cell>
          <cell r="H529" t="str">
            <v>EXECUTIVO</v>
          </cell>
          <cell r="I529" t="str">
            <v>FMS/SMS</v>
          </cell>
          <cell r="J529">
            <v>400000</v>
          </cell>
          <cell r="K529">
            <v>0</v>
          </cell>
          <cell r="L529">
            <v>0</v>
          </cell>
          <cell r="M529" t="str">
            <v>NEX</v>
          </cell>
          <cell r="N529">
            <v>0.23</v>
          </cell>
          <cell r="O529">
            <v>92000</v>
          </cell>
          <cell r="P529">
            <v>0</v>
          </cell>
          <cell r="Q529">
            <v>0</v>
          </cell>
          <cell r="R529">
            <v>0</v>
          </cell>
          <cell r="S529">
            <v>0</v>
          </cell>
          <cell r="T529" t="str">
            <v>NEX</v>
          </cell>
          <cell r="U529">
            <v>0.12</v>
          </cell>
        </row>
      </sheetData>
      <sheetData sheetId="6" refreshError="1"/>
      <sheetData sheetId="7" refreshError="1">
        <row r="2">
          <cell r="F2" t="str">
            <v>1220 - DESENVOLVIMENTO DE SISTEMAS DE INFORMAÇÃO E COMUNICAÇÃO</v>
          </cell>
          <cell r="G2" t="str">
            <v>16.10.12.122.3011.1.220.44904000.00</v>
          </cell>
          <cell r="H2" t="str">
            <v>EXECUTIVO</v>
          </cell>
          <cell r="I2" t="str">
            <v>SME</v>
          </cell>
          <cell r="J2">
            <v>1000</v>
          </cell>
          <cell r="K2">
            <v>0</v>
          </cell>
          <cell r="L2">
            <v>0</v>
          </cell>
          <cell r="M2" t="str">
            <v>NINC</v>
          </cell>
          <cell r="N2">
            <v>0</v>
          </cell>
          <cell r="O2">
            <v>0</v>
          </cell>
          <cell r="P2">
            <v>0</v>
          </cell>
          <cell r="Q2">
            <v>0</v>
          </cell>
          <cell r="R2" t="e">
            <v>#DIV/0!</v>
          </cell>
          <cell r="S2" t="e">
            <v>#DIV/0!</v>
          </cell>
          <cell r="T2" t="str">
            <v>NINC</v>
          </cell>
          <cell r="U2">
            <v>0</v>
          </cell>
        </row>
        <row r="3">
          <cell r="F3" t="str">
            <v>2100 - ADMINISTRAÇÃO DA UNIDADE</v>
          </cell>
          <cell r="G3" t="str">
            <v>16.10.12.122.3024.2.100.31901100.00</v>
          </cell>
          <cell r="H3" t="str">
            <v>EXECUTIVO</v>
          </cell>
          <cell r="I3" t="str">
            <v>SME</v>
          </cell>
          <cell r="J3">
            <v>407529589</v>
          </cell>
          <cell r="K3">
            <v>421830349.81000006</v>
          </cell>
          <cell r="L3">
            <v>406631114.81000006</v>
          </cell>
          <cell r="M3" t="str">
            <v>EX</v>
          </cell>
          <cell r="N3">
            <v>1</v>
          </cell>
          <cell r="O3">
            <v>407529589</v>
          </cell>
          <cell r="P3">
            <v>421830349.81000006</v>
          </cell>
          <cell r="Q3">
            <v>406631114.81000006</v>
          </cell>
          <cell r="R3">
            <v>0.99779531544640809</v>
          </cell>
          <cell r="S3">
            <v>1.0350913435392297</v>
          </cell>
          <cell r="T3" t="str">
            <v>NEX</v>
          </cell>
          <cell r="U3">
            <v>0.56999999999999995</v>
          </cell>
        </row>
        <row r="4">
          <cell r="F4" t="str">
            <v>2100 - ADMINISTRAÇÃO DA UNIDADE</v>
          </cell>
          <cell r="G4" t="str">
            <v>16.10.12.122.3024.2.100.31909600.00</v>
          </cell>
          <cell r="H4" t="str">
            <v>EXECUTIVO</v>
          </cell>
          <cell r="I4" t="str">
            <v>SME</v>
          </cell>
          <cell r="J4">
            <v>934941</v>
          </cell>
          <cell r="K4">
            <v>0</v>
          </cell>
          <cell r="L4">
            <v>0</v>
          </cell>
          <cell r="M4" t="str">
            <v>EX</v>
          </cell>
          <cell r="N4">
            <v>1</v>
          </cell>
          <cell r="O4">
            <v>934941</v>
          </cell>
          <cell r="P4">
            <v>0</v>
          </cell>
          <cell r="Q4">
            <v>0</v>
          </cell>
          <cell r="R4">
            <v>0</v>
          </cell>
          <cell r="S4">
            <v>0</v>
          </cell>
          <cell r="T4" t="str">
            <v>NEX</v>
          </cell>
          <cell r="U4">
            <v>0.56999999999999995</v>
          </cell>
        </row>
        <row r="5">
          <cell r="F5" t="str">
            <v>2100 - ADMINISTRAÇÃO DA UNIDADE</v>
          </cell>
          <cell r="G5" t="str">
            <v>16.10.12.122.3024.2.100.33503900.00</v>
          </cell>
          <cell r="H5" t="str">
            <v>EXECUTIVO</v>
          </cell>
          <cell r="I5" t="str">
            <v>SME</v>
          </cell>
          <cell r="J5">
            <v>1780510</v>
          </cell>
          <cell r="K5">
            <v>1549815.4100000001</v>
          </cell>
          <cell r="L5">
            <v>1058884.69</v>
          </cell>
          <cell r="M5" t="str">
            <v>EX</v>
          </cell>
          <cell r="N5">
            <v>1</v>
          </cell>
          <cell r="O5">
            <v>1780510</v>
          </cell>
          <cell r="P5">
            <v>1549815.4100000001</v>
          </cell>
          <cell r="Q5">
            <v>1058884.69</v>
          </cell>
          <cell r="R5">
            <v>0.5947086452757917</v>
          </cell>
          <cell r="S5">
            <v>0.87043342076146735</v>
          </cell>
          <cell r="T5" t="str">
            <v>NEX</v>
          </cell>
          <cell r="U5">
            <v>0.56999999999999995</v>
          </cell>
        </row>
        <row r="6">
          <cell r="F6" t="str">
            <v>2100 - ADMINISTRAÇÃO DA UNIDADE</v>
          </cell>
          <cell r="G6" t="str">
            <v>16.10.12.122.3024.2.100.33504800.00</v>
          </cell>
          <cell r="H6" t="str">
            <v>EXECUTIVO</v>
          </cell>
          <cell r="I6" t="str">
            <v>SME</v>
          </cell>
          <cell r="J6">
            <v>507662</v>
          </cell>
          <cell r="K6">
            <v>276689.2</v>
          </cell>
          <cell r="L6">
            <v>68569.2</v>
          </cell>
          <cell r="M6" t="str">
            <v>EX</v>
          </cell>
          <cell r="N6">
            <v>1</v>
          </cell>
          <cell r="O6">
            <v>507662</v>
          </cell>
          <cell r="P6">
            <v>276689.2</v>
          </cell>
          <cell r="Q6">
            <v>68569.2</v>
          </cell>
          <cell r="R6">
            <v>0.1350686086411825</v>
          </cell>
          <cell r="S6">
            <v>0.54502641521327189</v>
          </cell>
          <cell r="T6" t="str">
            <v>NEX</v>
          </cell>
          <cell r="U6">
            <v>0.56999999999999995</v>
          </cell>
        </row>
        <row r="7">
          <cell r="F7" t="str">
            <v>2100 - ADMINISTRAÇÃO DA UNIDADE</v>
          </cell>
          <cell r="G7" t="str">
            <v>16.10.12.122.3024.2.100.33804100.00</v>
          </cell>
          <cell r="H7" t="str">
            <v>EXECUTIVO</v>
          </cell>
          <cell r="I7" t="str">
            <v>SME</v>
          </cell>
          <cell r="J7">
            <v>0</v>
          </cell>
          <cell r="K7">
            <v>21207.14</v>
          </cell>
          <cell r="L7">
            <v>17053.129999999997</v>
          </cell>
          <cell r="M7" t="str">
            <v>EX</v>
          </cell>
          <cell r="N7">
            <v>1</v>
          </cell>
          <cell r="O7">
            <v>0</v>
          </cell>
          <cell r="P7">
            <v>21207.14</v>
          </cell>
          <cell r="Q7">
            <v>17053.129999999997</v>
          </cell>
          <cell r="R7" t="e">
            <v>#DIV/0!</v>
          </cell>
          <cell r="S7" t="e">
            <v>#DIV/0!</v>
          </cell>
          <cell r="T7" t="str">
            <v>NEX</v>
          </cell>
          <cell r="U7">
            <v>0.56999999999999995</v>
          </cell>
        </row>
        <row r="8">
          <cell r="F8" t="str">
            <v>2100 - ADMINISTRAÇÃO DA UNIDADE</v>
          </cell>
          <cell r="G8" t="str">
            <v>16.10.12.122.3024.2.100.33809200.00</v>
          </cell>
          <cell r="H8" t="str">
            <v>EXECUTIVO</v>
          </cell>
          <cell r="I8" t="str">
            <v>SME</v>
          </cell>
          <cell r="J8">
            <v>0</v>
          </cell>
          <cell r="K8">
            <v>51258.38</v>
          </cell>
          <cell r="L8">
            <v>17983.599999999999</v>
          </cell>
          <cell r="M8" t="str">
            <v>EX</v>
          </cell>
          <cell r="N8">
            <v>1</v>
          </cell>
          <cell r="O8">
            <v>0</v>
          </cell>
          <cell r="P8">
            <v>51258.38</v>
          </cell>
          <cell r="Q8">
            <v>17983.599999999999</v>
          </cell>
          <cell r="R8" t="e">
            <v>#DIV/0!</v>
          </cell>
          <cell r="S8" t="e">
            <v>#DIV/0!</v>
          </cell>
          <cell r="T8" t="str">
            <v>NEX</v>
          </cell>
          <cell r="U8">
            <v>0.56999999999999995</v>
          </cell>
        </row>
        <row r="9">
          <cell r="F9" t="str">
            <v>2100 - ADMINISTRAÇÃO DA UNIDADE</v>
          </cell>
          <cell r="G9" t="str">
            <v>16.10.12.122.3024.2.100.33900800.00</v>
          </cell>
          <cell r="H9" t="str">
            <v>EXECUTIVO</v>
          </cell>
          <cell r="I9" t="str">
            <v>SME</v>
          </cell>
          <cell r="J9">
            <v>0</v>
          </cell>
          <cell r="K9">
            <v>44387.59</v>
          </cell>
          <cell r="L9">
            <v>44387.59</v>
          </cell>
          <cell r="M9" t="str">
            <v>EX</v>
          </cell>
          <cell r="N9">
            <v>1</v>
          </cell>
          <cell r="O9">
            <v>0</v>
          </cell>
          <cell r="P9">
            <v>44387.59</v>
          </cell>
          <cell r="Q9">
            <v>44387.59</v>
          </cell>
          <cell r="R9" t="e">
            <v>#DIV/0!</v>
          </cell>
          <cell r="S9" t="e">
            <v>#DIV/0!</v>
          </cell>
          <cell r="T9" t="str">
            <v>NEX</v>
          </cell>
          <cell r="U9">
            <v>0.56999999999999995</v>
          </cell>
        </row>
        <row r="10">
          <cell r="F10" t="str">
            <v>2100 - ADMINISTRAÇÃO DA UNIDADE</v>
          </cell>
          <cell r="G10" t="str">
            <v>16.10.12.122.3024.2.100.33901400.00</v>
          </cell>
          <cell r="H10" t="str">
            <v>EXECUTIVO</v>
          </cell>
          <cell r="I10" t="str">
            <v>SME</v>
          </cell>
          <cell r="J10">
            <v>50000</v>
          </cell>
          <cell r="K10">
            <v>0</v>
          </cell>
          <cell r="L10">
            <v>0</v>
          </cell>
          <cell r="M10" t="str">
            <v>EX</v>
          </cell>
          <cell r="N10">
            <v>1</v>
          </cell>
          <cell r="O10">
            <v>50000</v>
          </cell>
          <cell r="P10">
            <v>0</v>
          </cell>
          <cell r="Q10">
            <v>0</v>
          </cell>
          <cell r="R10">
            <v>0</v>
          </cell>
          <cell r="S10">
            <v>0</v>
          </cell>
          <cell r="T10" t="str">
            <v>NEX</v>
          </cell>
          <cell r="U10">
            <v>0.56999999999999995</v>
          </cell>
        </row>
        <row r="11">
          <cell r="F11" t="str">
            <v>2100 - ADMINISTRAÇÃO DA UNIDADE</v>
          </cell>
          <cell r="G11" t="str">
            <v>16.10.12.122.3024.2.100.33903000.00</v>
          </cell>
          <cell r="H11" t="str">
            <v>EXECUTIVO</v>
          </cell>
          <cell r="I11" t="str">
            <v>SME</v>
          </cell>
          <cell r="J11">
            <v>200000</v>
          </cell>
          <cell r="K11">
            <v>43127.409999999996</v>
          </cell>
          <cell r="L11">
            <v>36786.71</v>
          </cell>
          <cell r="M11" t="str">
            <v>EX</v>
          </cell>
          <cell r="N11">
            <v>1</v>
          </cell>
          <cell r="O11">
            <v>200000</v>
          </cell>
          <cell r="P11">
            <v>43127.409999999996</v>
          </cell>
          <cell r="Q11">
            <v>36786.71</v>
          </cell>
          <cell r="R11">
            <v>0.18393355</v>
          </cell>
          <cell r="S11">
            <v>0.21563704999999997</v>
          </cell>
          <cell r="T11" t="str">
            <v>NEX</v>
          </cell>
          <cell r="U11">
            <v>0.56999999999999995</v>
          </cell>
        </row>
        <row r="12">
          <cell r="F12" t="str">
            <v>2100 - ADMINISTRAÇÃO DA UNIDADE</v>
          </cell>
          <cell r="G12" t="str">
            <v>16.10.12.122.3024.2.100.33903100.00</v>
          </cell>
          <cell r="H12" t="str">
            <v>EXECUTIVO</v>
          </cell>
          <cell r="I12" t="str">
            <v>SME</v>
          </cell>
          <cell r="J12">
            <v>54000</v>
          </cell>
          <cell r="K12">
            <v>27000</v>
          </cell>
          <cell r="L12">
            <v>27000</v>
          </cell>
          <cell r="M12" t="str">
            <v>EX</v>
          </cell>
          <cell r="N12">
            <v>1</v>
          </cell>
          <cell r="O12">
            <v>54000</v>
          </cell>
          <cell r="P12">
            <v>27000</v>
          </cell>
          <cell r="Q12">
            <v>27000</v>
          </cell>
          <cell r="R12">
            <v>0.5</v>
          </cell>
          <cell r="S12">
            <v>0.5</v>
          </cell>
          <cell r="T12" t="str">
            <v>NEX</v>
          </cell>
          <cell r="U12">
            <v>0.56999999999999995</v>
          </cell>
        </row>
        <row r="13">
          <cell r="F13" t="str">
            <v>2100 - ADMINISTRAÇÃO DA UNIDADE</v>
          </cell>
          <cell r="G13" t="str">
            <v>16.10.12.122.3024.2.100.33903200.00</v>
          </cell>
          <cell r="H13" t="str">
            <v>EXECUTIVO</v>
          </cell>
          <cell r="I13" t="str">
            <v>SME</v>
          </cell>
          <cell r="J13">
            <v>0</v>
          </cell>
          <cell r="K13">
            <v>3345.3</v>
          </cell>
          <cell r="L13">
            <v>0</v>
          </cell>
          <cell r="M13" t="str">
            <v>EX</v>
          </cell>
          <cell r="N13">
            <v>1</v>
          </cell>
          <cell r="O13">
            <v>0</v>
          </cell>
          <cell r="P13">
            <v>3345.3</v>
          </cell>
          <cell r="Q13">
            <v>0</v>
          </cell>
          <cell r="R13" t="e">
            <v>#DIV/0!</v>
          </cell>
          <cell r="S13" t="e">
            <v>#DIV/0!</v>
          </cell>
          <cell r="T13" t="str">
            <v>NEX</v>
          </cell>
          <cell r="U13">
            <v>0.56999999999999995</v>
          </cell>
        </row>
        <row r="14">
          <cell r="F14" t="str">
            <v>2100 - ADMINISTRAÇÃO DA UNIDADE</v>
          </cell>
          <cell r="G14" t="str">
            <v>16.10.12.122.3024.2.100.33903300.00</v>
          </cell>
          <cell r="H14" t="str">
            <v>EXECUTIVO</v>
          </cell>
          <cell r="I14" t="str">
            <v>SME</v>
          </cell>
          <cell r="J14">
            <v>1100000</v>
          </cell>
          <cell r="K14">
            <v>3124.56</v>
          </cell>
          <cell r="L14">
            <v>3124.56</v>
          </cell>
          <cell r="M14" t="str">
            <v>EX</v>
          </cell>
          <cell r="N14">
            <v>1</v>
          </cell>
          <cell r="O14">
            <v>1100000</v>
          </cell>
          <cell r="P14">
            <v>3124.56</v>
          </cell>
          <cell r="Q14">
            <v>3124.56</v>
          </cell>
          <cell r="R14">
            <v>2.8405090909090908E-3</v>
          </cell>
          <cell r="S14">
            <v>2.8405090909090908E-3</v>
          </cell>
          <cell r="T14" t="str">
            <v>NEX</v>
          </cell>
          <cell r="U14">
            <v>0.56999999999999995</v>
          </cell>
        </row>
        <row r="15">
          <cell r="F15" t="str">
            <v>2100 - ADMINISTRAÇÃO DA UNIDADE</v>
          </cell>
          <cell r="G15" t="str">
            <v>16.10.12.122.3024.2.100.33903500.00</v>
          </cell>
          <cell r="H15" t="str">
            <v>EXECUTIVO</v>
          </cell>
          <cell r="I15" t="str">
            <v>SME</v>
          </cell>
          <cell r="J15">
            <v>0</v>
          </cell>
          <cell r="K15">
            <v>8352816.7000000011</v>
          </cell>
          <cell r="L15">
            <v>917218</v>
          </cell>
          <cell r="M15" t="str">
            <v>EX</v>
          </cell>
          <cell r="N15">
            <v>1</v>
          </cell>
          <cell r="O15">
            <v>0</v>
          </cell>
          <cell r="P15">
            <v>8352816.7000000011</v>
          </cell>
          <cell r="Q15">
            <v>917218</v>
          </cell>
          <cell r="R15" t="e">
            <v>#DIV/0!</v>
          </cell>
          <cell r="S15" t="e">
            <v>#DIV/0!</v>
          </cell>
          <cell r="T15" t="str">
            <v>NEX</v>
          </cell>
          <cell r="U15">
            <v>0.56999999999999995</v>
          </cell>
        </row>
        <row r="16">
          <cell r="F16" t="str">
            <v>2100 - ADMINISTRAÇÃO DA UNIDADE</v>
          </cell>
          <cell r="G16" t="str">
            <v>16.10.12.122.3024.2.100.33903600.00</v>
          </cell>
          <cell r="H16" t="str">
            <v>EXECUTIVO</v>
          </cell>
          <cell r="I16" t="str">
            <v>SME</v>
          </cell>
          <cell r="J16">
            <v>745358</v>
          </cell>
          <cell r="K16">
            <v>682568.26</v>
          </cell>
          <cell r="L16">
            <v>623840.47000000009</v>
          </cell>
          <cell r="M16" t="str">
            <v>EX</v>
          </cell>
          <cell r="N16">
            <v>1</v>
          </cell>
          <cell r="O16">
            <v>745358</v>
          </cell>
          <cell r="P16">
            <v>682568.26</v>
          </cell>
          <cell r="Q16">
            <v>623840.47000000009</v>
          </cell>
          <cell r="R16">
            <v>0.83696756457970545</v>
          </cell>
          <cell r="S16">
            <v>0.91575895073239977</v>
          </cell>
          <cell r="T16" t="str">
            <v>NEX</v>
          </cell>
          <cell r="U16">
            <v>0.56999999999999995</v>
          </cell>
        </row>
        <row r="17">
          <cell r="F17" t="str">
            <v>2100 - ADMINISTRAÇÃO DA UNIDADE</v>
          </cell>
          <cell r="G17" t="str">
            <v>16.10.12.122.3024.2.100.33903900.00</v>
          </cell>
          <cell r="H17" t="str">
            <v>EXECUTIVO</v>
          </cell>
          <cell r="I17" t="str">
            <v>SME</v>
          </cell>
          <cell r="J17">
            <v>18901633</v>
          </cell>
          <cell r="K17">
            <v>12529990.949999997</v>
          </cell>
          <cell r="L17">
            <v>8974403.9100000001</v>
          </cell>
          <cell r="M17" t="str">
            <v>EX</v>
          </cell>
          <cell r="N17">
            <v>1</v>
          </cell>
          <cell r="O17">
            <v>18901633</v>
          </cell>
          <cell r="P17">
            <v>12529990.949999997</v>
          </cell>
          <cell r="Q17">
            <v>8974403.9100000001</v>
          </cell>
          <cell r="R17">
            <v>0.47479516240739622</v>
          </cell>
          <cell r="S17">
            <v>0.66290520771406347</v>
          </cell>
          <cell r="T17" t="str">
            <v>NEX</v>
          </cell>
          <cell r="U17">
            <v>0.56999999999999995</v>
          </cell>
        </row>
        <row r="18">
          <cell r="F18" t="str">
            <v>2100 - ADMINISTRAÇÃO DA UNIDADE</v>
          </cell>
          <cell r="G18" t="str">
            <v>16.10.12.122.3024.2.100.33904500.00</v>
          </cell>
          <cell r="H18" t="str">
            <v>EXECUTIVO</v>
          </cell>
          <cell r="I18" t="str">
            <v>SME</v>
          </cell>
          <cell r="J18">
            <v>0</v>
          </cell>
          <cell r="K18">
            <v>43250.939999999995</v>
          </cell>
          <cell r="L18">
            <v>0</v>
          </cell>
          <cell r="M18" t="str">
            <v>EX</v>
          </cell>
          <cell r="N18">
            <v>1</v>
          </cell>
          <cell r="O18">
            <v>0</v>
          </cell>
          <cell r="P18">
            <v>43250.939999999995</v>
          </cell>
          <cell r="Q18">
            <v>0</v>
          </cell>
          <cell r="R18" t="e">
            <v>#DIV/0!</v>
          </cell>
          <cell r="S18" t="e">
            <v>#DIV/0!</v>
          </cell>
          <cell r="T18" t="str">
            <v>NEX</v>
          </cell>
          <cell r="U18">
            <v>0.56999999999999995</v>
          </cell>
        </row>
        <row r="19">
          <cell r="F19" t="str">
            <v>2100 - ADMINISTRAÇÃO DA UNIDADE</v>
          </cell>
          <cell r="G19" t="str">
            <v>16.10.12.122.3024.2.100.33904600.00</v>
          </cell>
          <cell r="H19" t="str">
            <v>EXECUTIVO</v>
          </cell>
          <cell r="I19" t="str">
            <v>SME</v>
          </cell>
          <cell r="J19">
            <v>20500000</v>
          </cell>
          <cell r="K19">
            <v>17408073.829999998</v>
          </cell>
          <cell r="L19">
            <v>17408073.829999998</v>
          </cell>
          <cell r="M19" t="str">
            <v>EX</v>
          </cell>
          <cell r="N19">
            <v>1</v>
          </cell>
          <cell r="O19">
            <v>20500000</v>
          </cell>
          <cell r="P19">
            <v>17408073.829999998</v>
          </cell>
          <cell r="Q19">
            <v>17408073.829999998</v>
          </cell>
          <cell r="R19">
            <v>0.84917433317073165</v>
          </cell>
          <cell r="S19">
            <v>0.84917433317073165</v>
          </cell>
          <cell r="T19" t="str">
            <v>NEX</v>
          </cell>
          <cell r="U19">
            <v>0.56999999999999995</v>
          </cell>
        </row>
        <row r="20">
          <cell r="F20" t="str">
            <v>2100 - ADMINISTRAÇÃO DA UNIDADE</v>
          </cell>
          <cell r="G20" t="str">
            <v>16.10.12.122.3024.2.100.33904700.00</v>
          </cell>
          <cell r="H20" t="str">
            <v>EXECUTIVO</v>
          </cell>
          <cell r="I20" t="str">
            <v>SME</v>
          </cell>
          <cell r="J20">
            <v>127826</v>
          </cell>
          <cell r="K20">
            <v>103946.7</v>
          </cell>
          <cell r="L20">
            <v>101907.3</v>
          </cell>
          <cell r="M20" t="str">
            <v>EX</v>
          </cell>
          <cell r="N20">
            <v>1</v>
          </cell>
          <cell r="O20">
            <v>127826</v>
          </cell>
          <cell r="P20">
            <v>103946.7</v>
          </cell>
          <cell r="Q20">
            <v>101907.3</v>
          </cell>
          <cell r="R20">
            <v>0.79723452192824629</v>
          </cell>
          <cell r="S20">
            <v>0.81318902257756631</v>
          </cell>
          <cell r="T20" t="str">
            <v>NEX</v>
          </cell>
          <cell r="U20">
            <v>0.56999999999999995</v>
          </cell>
        </row>
        <row r="21">
          <cell r="F21" t="str">
            <v>2100 - ADMINISTRAÇÃO DA UNIDADE</v>
          </cell>
          <cell r="G21" t="str">
            <v>16.10.12.122.3024.2.100.33904900.00</v>
          </cell>
          <cell r="H21" t="str">
            <v>EXECUTIVO</v>
          </cell>
          <cell r="I21" t="str">
            <v>SME</v>
          </cell>
          <cell r="J21">
            <v>1000000</v>
          </cell>
          <cell r="K21">
            <v>415943.56999999995</v>
          </cell>
          <cell r="L21">
            <v>415943.56999999995</v>
          </cell>
          <cell r="M21" t="str">
            <v>EX</v>
          </cell>
          <cell r="N21">
            <v>1</v>
          </cell>
          <cell r="O21">
            <v>1000000</v>
          </cell>
          <cell r="P21">
            <v>415943.56999999995</v>
          </cell>
          <cell r="Q21">
            <v>415943.56999999995</v>
          </cell>
          <cell r="R21">
            <v>0.41594356999999993</v>
          </cell>
          <cell r="S21">
            <v>0.41594356999999993</v>
          </cell>
          <cell r="T21" t="str">
            <v>NEX</v>
          </cell>
          <cell r="U21">
            <v>0.56999999999999995</v>
          </cell>
        </row>
        <row r="22">
          <cell r="F22" t="str">
            <v>2100 - ADMINISTRAÇÃO DA UNIDADE</v>
          </cell>
          <cell r="G22" t="str">
            <v>16.10.12.122.3024.2.100.33909200.00</v>
          </cell>
          <cell r="H22" t="str">
            <v>EXECUTIVO</v>
          </cell>
          <cell r="I22" t="str">
            <v>SME</v>
          </cell>
          <cell r="J22">
            <v>0</v>
          </cell>
          <cell r="K22">
            <v>41788.869999999995</v>
          </cell>
          <cell r="L22">
            <v>2280.52</v>
          </cell>
          <cell r="M22" t="str">
            <v>EX</v>
          </cell>
          <cell r="N22">
            <v>1</v>
          </cell>
          <cell r="O22">
            <v>0</v>
          </cell>
          <cell r="P22">
            <v>41788.869999999995</v>
          </cell>
          <cell r="Q22">
            <v>2280.52</v>
          </cell>
          <cell r="R22" t="e">
            <v>#DIV/0!</v>
          </cell>
          <cell r="S22" t="e">
            <v>#DIV/0!</v>
          </cell>
          <cell r="T22" t="str">
            <v>NEX</v>
          </cell>
          <cell r="U22">
            <v>0.56999999999999995</v>
          </cell>
        </row>
        <row r="23">
          <cell r="F23" t="str">
            <v>2100 - ADMINISTRAÇÃO DA UNIDADE</v>
          </cell>
          <cell r="G23" t="str">
            <v>16.10.12.122.3024.2.100.44905200.00</v>
          </cell>
          <cell r="H23" t="str">
            <v>EXECUTIVO</v>
          </cell>
          <cell r="I23" t="str">
            <v>SME</v>
          </cell>
          <cell r="J23">
            <v>300000</v>
          </cell>
          <cell r="K23">
            <v>1276897.76</v>
          </cell>
          <cell r="L23">
            <v>680280</v>
          </cell>
          <cell r="M23" t="str">
            <v>EX</v>
          </cell>
          <cell r="N23">
            <v>1</v>
          </cell>
          <cell r="O23">
            <v>300000</v>
          </cell>
          <cell r="P23">
            <v>1276897.76</v>
          </cell>
          <cell r="Q23">
            <v>680280</v>
          </cell>
          <cell r="R23">
            <v>2.2675999999999998</v>
          </cell>
          <cell r="S23">
            <v>4.2563258666666668</v>
          </cell>
          <cell r="T23" t="str">
            <v>NEX</v>
          </cell>
          <cell r="U23">
            <v>0.56999999999999995</v>
          </cell>
        </row>
        <row r="24">
          <cell r="F24" t="str">
            <v>2100 - ADMINISTRAÇÃO DA UNIDADE</v>
          </cell>
          <cell r="G24" t="str">
            <v>16.11.12.122.3024.2.100.33901400.00</v>
          </cell>
          <cell r="H24" t="str">
            <v>EXECUTIVO</v>
          </cell>
          <cell r="I24" t="str">
            <v>SME</v>
          </cell>
          <cell r="J24">
            <v>5000</v>
          </cell>
          <cell r="K24">
            <v>0</v>
          </cell>
          <cell r="L24">
            <v>0</v>
          </cell>
          <cell r="M24" t="str">
            <v>EX</v>
          </cell>
          <cell r="N24">
            <v>1</v>
          </cell>
          <cell r="O24">
            <v>5000</v>
          </cell>
          <cell r="P24">
            <v>0</v>
          </cell>
          <cell r="Q24">
            <v>0</v>
          </cell>
          <cell r="R24">
            <v>0</v>
          </cell>
          <cell r="S24">
            <v>0</v>
          </cell>
          <cell r="T24" t="str">
            <v>NEX</v>
          </cell>
          <cell r="U24">
            <v>0.56999999999999995</v>
          </cell>
        </row>
        <row r="25">
          <cell r="F25" t="str">
            <v>2100 - ADMINISTRAÇÃO DA UNIDADE</v>
          </cell>
          <cell r="G25" t="str">
            <v>16.11.12.122.3024.2.100.33903000.00</v>
          </cell>
          <cell r="H25" t="str">
            <v>EXECUTIVO</v>
          </cell>
          <cell r="I25" t="str">
            <v>SME</v>
          </cell>
          <cell r="J25">
            <v>50000</v>
          </cell>
          <cell r="K25">
            <v>25115.339999999997</v>
          </cell>
          <cell r="L25">
            <v>20885.09</v>
          </cell>
          <cell r="M25" t="str">
            <v>EX</v>
          </cell>
          <cell r="N25">
            <v>1</v>
          </cell>
          <cell r="O25">
            <v>50000</v>
          </cell>
          <cell r="P25">
            <v>25115.339999999997</v>
          </cell>
          <cell r="Q25">
            <v>20885.09</v>
          </cell>
          <cell r="R25">
            <v>0.41770180000000001</v>
          </cell>
          <cell r="S25">
            <v>0.50230679999999994</v>
          </cell>
          <cell r="T25" t="str">
            <v>NEX</v>
          </cell>
          <cell r="U25">
            <v>0.56999999999999995</v>
          </cell>
        </row>
        <row r="26">
          <cell r="F26" t="str">
            <v>2100 - ADMINISTRAÇÃO DA UNIDADE</v>
          </cell>
          <cell r="G26" t="str">
            <v>16.11.12.122.3024.2.100.33903300.00</v>
          </cell>
          <cell r="H26" t="str">
            <v>EXECUTIVO</v>
          </cell>
          <cell r="I26" t="str">
            <v>SME</v>
          </cell>
          <cell r="J26">
            <v>358890</v>
          </cell>
          <cell r="K26">
            <v>281004.51</v>
          </cell>
          <cell r="L26">
            <v>109801.07999999999</v>
          </cell>
          <cell r="M26" t="str">
            <v>EX</v>
          </cell>
          <cell r="N26">
            <v>1</v>
          </cell>
          <cell r="O26">
            <v>358890</v>
          </cell>
          <cell r="P26">
            <v>281004.51</v>
          </cell>
          <cell r="Q26">
            <v>109801.07999999999</v>
          </cell>
          <cell r="R26">
            <v>0.30594633453147202</v>
          </cell>
          <cell r="S26">
            <v>0.7829822786926357</v>
          </cell>
          <cell r="T26" t="str">
            <v>NEX</v>
          </cell>
          <cell r="U26">
            <v>0.56999999999999995</v>
          </cell>
        </row>
        <row r="27">
          <cell r="F27" t="str">
            <v>2100 - ADMINISTRAÇÃO DA UNIDADE</v>
          </cell>
          <cell r="G27" t="str">
            <v>16.11.12.122.3024.2.100.33903900.00</v>
          </cell>
          <cell r="H27" t="str">
            <v>EXECUTIVO</v>
          </cell>
          <cell r="I27" t="str">
            <v>SME</v>
          </cell>
          <cell r="J27">
            <v>1989132</v>
          </cell>
          <cell r="K27">
            <v>1837085.13</v>
          </cell>
          <cell r="L27">
            <v>1413987.19</v>
          </cell>
          <cell r="M27" t="str">
            <v>EX</v>
          </cell>
          <cell r="N27">
            <v>1</v>
          </cell>
          <cell r="O27">
            <v>1989132</v>
          </cell>
          <cell r="P27">
            <v>1837085.13</v>
          </cell>
          <cell r="Q27">
            <v>1413987.19</v>
          </cell>
          <cell r="R27">
            <v>0.71085638861573786</v>
          </cell>
          <cell r="S27">
            <v>0.92356119654200919</v>
          </cell>
          <cell r="T27" t="str">
            <v>NEX</v>
          </cell>
          <cell r="U27">
            <v>0.56999999999999995</v>
          </cell>
        </row>
        <row r="28">
          <cell r="F28" t="str">
            <v>2100 - ADMINISTRAÇÃO DA UNIDADE</v>
          </cell>
          <cell r="G28" t="str">
            <v>16.11.12.122.3024.2.100.44905200.00</v>
          </cell>
          <cell r="H28" t="str">
            <v>EXECUTIVO</v>
          </cell>
          <cell r="I28" t="str">
            <v>SME</v>
          </cell>
          <cell r="J28">
            <v>19000</v>
          </cell>
          <cell r="K28">
            <v>0</v>
          </cell>
          <cell r="L28">
            <v>0</v>
          </cell>
          <cell r="M28" t="str">
            <v>EX</v>
          </cell>
          <cell r="N28">
            <v>1</v>
          </cell>
          <cell r="O28">
            <v>19000</v>
          </cell>
          <cell r="P28">
            <v>0</v>
          </cell>
          <cell r="Q28">
            <v>0</v>
          </cell>
          <cell r="R28">
            <v>0</v>
          </cell>
          <cell r="S28">
            <v>0</v>
          </cell>
          <cell r="T28" t="str">
            <v>NEX</v>
          </cell>
          <cell r="U28">
            <v>0.56999999999999995</v>
          </cell>
        </row>
        <row r="29">
          <cell r="F29" t="str">
            <v>2100 - ADMINISTRAÇÃO DA UNIDADE</v>
          </cell>
          <cell r="G29" t="str">
            <v>16.12.12.122.3024.2.100.33901400.00</v>
          </cell>
          <cell r="H29" t="str">
            <v>EXECUTIVO</v>
          </cell>
          <cell r="I29" t="str">
            <v>SME</v>
          </cell>
          <cell r="J29">
            <v>1000</v>
          </cell>
          <cell r="K29">
            <v>0</v>
          </cell>
          <cell r="L29">
            <v>0</v>
          </cell>
          <cell r="M29" t="str">
            <v>EX</v>
          </cell>
          <cell r="N29">
            <v>1</v>
          </cell>
          <cell r="O29">
            <v>1000</v>
          </cell>
          <cell r="P29">
            <v>0</v>
          </cell>
          <cell r="Q29">
            <v>0</v>
          </cell>
          <cell r="R29">
            <v>0</v>
          </cell>
          <cell r="S29">
            <v>0</v>
          </cell>
          <cell r="T29" t="str">
            <v>NEX</v>
          </cell>
          <cell r="U29">
            <v>0.56999999999999995</v>
          </cell>
        </row>
        <row r="30">
          <cell r="F30" t="str">
            <v>2100 - ADMINISTRAÇÃO DA UNIDADE</v>
          </cell>
          <cell r="G30" t="str">
            <v>16.12.12.122.3024.2.100.33903000.00</v>
          </cell>
          <cell r="H30" t="str">
            <v>EXECUTIVO</v>
          </cell>
          <cell r="I30" t="str">
            <v>SME</v>
          </cell>
          <cell r="J30">
            <v>40000</v>
          </cell>
          <cell r="K30">
            <v>8778.06</v>
          </cell>
          <cell r="L30">
            <v>8368.0600000000013</v>
          </cell>
          <cell r="M30" t="str">
            <v>EX</v>
          </cell>
          <cell r="N30">
            <v>1</v>
          </cell>
          <cell r="O30">
            <v>40000</v>
          </cell>
          <cell r="P30">
            <v>8778.06</v>
          </cell>
          <cell r="Q30">
            <v>8368.0600000000013</v>
          </cell>
          <cell r="R30">
            <v>0.20920150000000004</v>
          </cell>
          <cell r="S30">
            <v>0.21945149999999999</v>
          </cell>
          <cell r="T30" t="str">
            <v>NEX</v>
          </cell>
          <cell r="U30">
            <v>0.56999999999999995</v>
          </cell>
        </row>
        <row r="31">
          <cell r="F31" t="str">
            <v>2100 - ADMINISTRAÇÃO DA UNIDADE</v>
          </cell>
          <cell r="G31" t="str">
            <v>16.12.12.122.3024.2.100.33903300.00</v>
          </cell>
          <cell r="H31" t="str">
            <v>EXECUTIVO</v>
          </cell>
          <cell r="I31" t="str">
            <v>SME</v>
          </cell>
          <cell r="J31">
            <v>150000</v>
          </cell>
          <cell r="K31">
            <v>14947.25</v>
          </cell>
          <cell r="L31">
            <v>11846.580000000002</v>
          </cell>
          <cell r="M31" t="str">
            <v>EX</v>
          </cell>
          <cell r="N31">
            <v>1</v>
          </cell>
          <cell r="O31">
            <v>150000</v>
          </cell>
          <cell r="P31">
            <v>14947.25</v>
          </cell>
          <cell r="Q31">
            <v>11846.580000000002</v>
          </cell>
          <cell r="R31">
            <v>7.8977200000000011E-2</v>
          </cell>
          <cell r="S31">
            <v>9.9648333333333339E-2</v>
          </cell>
          <cell r="T31" t="str">
            <v>NEX</v>
          </cell>
          <cell r="U31">
            <v>0.56999999999999995</v>
          </cell>
        </row>
        <row r="32">
          <cell r="F32" t="str">
            <v>2100 - ADMINISTRAÇÃO DA UNIDADE</v>
          </cell>
          <cell r="G32" t="str">
            <v>16.12.12.122.3024.2.100.33903700.00</v>
          </cell>
          <cell r="H32" t="str">
            <v>EXECUTIVO</v>
          </cell>
          <cell r="I32" t="str">
            <v>SME</v>
          </cell>
          <cell r="J32">
            <v>120000</v>
          </cell>
          <cell r="K32">
            <v>104451.98000000001</v>
          </cell>
          <cell r="L32">
            <v>95412.6</v>
          </cell>
          <cell r="M32" t="str">
            <v>EX</v>
          </cell>
          <cell r="N32">
            <v>1</v>
          </cell>
          <cell r="O32">
            <v>120000</v>
          </cell>
          <cell r="P32">
            <v>104451.98000000001</v>
          </cell>
          <cell r="Q32">
            <v>95412.6</v>
          </cell>
          <cell r="R32">
            <v>0.79510500000000006</v>
          </cell>
          <cell r="S32">
            <v>0.8704331666666667</v>
          </cell>
          <cell r="T32" t="str">
            <v>NEX</v>
          </cell>
          <cell r="U32">
            <v>0.56999999999999995</v>
          </cell>
        </row>
        <row r="33">
          <cell r="F33" t="str">
            <v>2100 - ADMINISTRAÇÃO DA UNIDADE</v>
          </cell>
          <cell r="G33" t="str">
            <v>16.12.12.122.3024.2.100.33903900.00</v>
          </cell>
          <cell r="H33" t="str">
            <v>EXECUTIVO</v>
          </cell>
          <cell r="I33" t="str">
            <v>SME</v>
          </cell>
          <cell r="J33">
            <v>2906941</v>
          </cell>
          <cell r="K33">
            <v>2010252.6899999995</v>
          </cell>
          <cell r="L33">
            <v>1787135.9199999997</v>
          </cell>
          <cell r="M33" t="str">
            <v>EX</v>
          </cell>
          <cell r="N33">
            <v>1</v>
          </cell>
          <cell r="O33">
            <v>2906941</v>
          </cell>
          <cell r="P33">
            <v>2010252.6899999995</v>
          </cell>
          <cell r="Q33">
            <v>1787135.9199999997</v>
          </cell>
          <cell r="R33">
            <v>0.61478231584335552</v>
          </cell>
          <cell r="S33">
            <v>0.69153542847962846</v>
          </cell>
          <cell r="T33" t="str">
            <v>NEX</v>
          </cell>
          <cell r="U33">
            <v>0.56999999999999995</v>
          </cell>
        </row>
        <row r="34">
          <cell r="F34" t="str">
            <v>2100 - ADMINISTRAÇÃO DA UNIDADE</v>
          </cell>
          <cell r="G34" t="str">
            <v>16.12.12.122.3024.2.100.33904700.00</v>
          </cell>
          <cell r="H34" t="str">
            <v>EXECUTIVO</v>
          </cell>
          <cell r="I34" t="str">
            <v>SME</v>
          </cell>
          <cell r="J34">
            <v>64530</v>
          </cell>
          <cell r="K34">
            <v>62244.4</v>
          </cell>
          <cell r="L34">
            <v>62244.400000000009</v>
          </cell>
          <cell r="M34" t="str">
            <v>EX</v>
          </cell>
          <cell r="N34">
            <v>1</v>
          </cell>
          <cell r="O34">
            <v>64530</v>
          </cell>
          <cell r="P34">
            <v>62244.4</v>
          </cell>
          <cell r="Q34">
            <v>62244.400000000009</v>
          </cell>
          <cell r="R34">
            <v>0.96458081512474836</v>
          </cell>
          <cell r="S34">
            <v>0.96458081512474825</v>
          </cell>
          <cell r="T34" t="str">
            <v>NEX</v>
          </cell>
          <cell r="U34">
            <v>0.56999999999999995</v>
          </cell>
        </row>
        <row r="35">
          <cell r="F35" t="str">
            <v>2100 - ADMINISTRAÇÃO DA UNIDADE</v>
          </cell>
          <cell r="G35" t="str">
            <v>16.12.12.122.3024.2.100.44905200.00</v>
          </cell>
          <cell r="H35" t="str">
            <v>EXECUTIVO</v>
          </cell>
          <cell r="I35" t="str">
            <v>SME</v>
          </cell>
          <cell r="J35">
            <v>35000</v>
          </cell>
          <cell r="K35">
            <v>34964.74</v>
          </cell>
          <cell r="L35">
            <v>33956.959999999999</v>
          </cell>
          <cell r="M35" t="str">
            <v>EX</v>
          </cell>
          <cell r="N35">
            <v>1</v>
          </cell>
          <cell r="O35">
            <v>35000</v>
          </cell>
          <cell r="P35">
            <v>34964.74</v>
          </cell>
          <cell r="Q35">
            <v>33956.959999999999</v>
          </cell>
          <cell r="R35">
            <v>0.97019885714285714</v>
          </cell>
          <cell r="S35">
            <v>0.99899257142857134</v>
          </cell>
          <cell r="T35" t="str">
            <v>NEX</v>
          </cell>
          <cell r="U35">
            <v>0.56999999999999995</v>
          </cell>
        </row>
        <row r="36">
          <cell r="F36" t="str">
            <v>2100 - ADMINISTRAÇÃO DA UNIDADE</v>
          </cell>
          <cell r="G36" t="str">
            <v>16.13.12.122.3024.2.100.33903000.00</v>
          </cell>
          <cell r="H36" t="str">
            <v>EXECUTIVO</v>
          </cell>
          <cell r="I36" t="str">
            <v>SME</v>
          </cell>
          <cell r="J36">
            <v>52370</v>
          </cell>
          <cell r="K36">
            <v>19466.080000000002</v>
          </cell>
          <cell r="L36">
            <v>18696.07</v>
          </cell>
          <cell r="M36" t="str">
            <v>EX</v>
          </cell>
          <cell r="N36">
            <v>1</v>
          </cell>
          <cell r="O36">
            <v>52370</v>
          </cell>
          <cell r="P36">
            <v>19466.080000000002</v>
          </cell>
          <cell r="Q36">
            <v>18696.07</v>
          </cell>
          <cell r="R36">
            <v>0.35699961810196679</v>
          </cell>
          <cell r="S36">
            <v>0.37170288333015089</v>
          </cell>
          <cell r="T36" t="str">
            <v>NEX</v>
          </cell>
          <cell r="U36">
            <v>0.56999999999999995</v>
          </cell>
        </row>
        <row r="37">
          <cell r="F37" t="str">
            <v>2100 - ADMINISTRAÇÃO DA UNIDADE</v>
          </cell>
          <cell r="G37" t="str">
            <v>16.13.12.122.3024.2.100.33903300.00</v>
          </cell>
          <cell r="H37" t="str">
            <v>EXECUTIVO</v>
          </cell>
          <cell r="I37" t="str">
            <v>SME</v>
          </cell>
          <cell r="J37">
            <v>477105</v>
          </cell>
          <cell r="K37">
            <v>22381.799999999988</v>
          </cell>
          <cell r="L37">
            <v>15108.400000000001</v>
          </cell>
          <cell r="M37" t="str">
            <v>EX</v>
          </cell>
          <cell r="N37">
            <v>1</v>
          </cell>
          <cell r="O37">
            <v>477105</v>
          </cell>
          <cell r="P37">
            <v>22381.799999999988</v>
          </cell>
          <cell r="Q37">
            <v>15108.400000000001</v>
          </cell>
          <cell r="R37">
            <v>3.1666823864767719E-2</v>
          </cell>
          <cell r="S37">
            <v>4.6911686106831808E-2</v>
          </cell>
          <cell r="T37" t="str">
            <v>NEX</v>
          </cell>
          <cell r="U37">
            <v>0.56999999999999995</v>
          </cell>
        </row>
        <row r="38">
          <cell r="F38" t="str">
            <v>2100 - ADMINISTRAÇÃO DA UNIDADE</v>
          </cell>
          <cell r="G38" t="str">
            <v>16.13.12.122.3024.2.100.33903900.00</v>
          </cell>
          <cell r="H38" t="str">
            <v>EXECUTIVO</v>
          </cell>
          <cell r="I38" t="str">
            <v>SME</v>
          </cell>
          <cell r="J38">
            <v>1100000</v>
          </cell>
          <cell r="K38">
            <v>802459.88000000012</v>
          </cell>
          <cell r="L38">
            <v>686477.47</v>
          </cell>
          <cell r="M38" t="str">
            <v>EX</v>
          </cell>
          <cell r="N38">
            <v>1</v>
          </cell>
          <cell r="O38">
            <v>1100000</v>
          </cell>
          <cell r="P38">
            <v>802459.88000000012</v>
          </cell>
          <cell r="Q38">
            <v>686477.47</v>
          </cell>
          <cell r="R38">
            <v>0.62407042727272721</v>
          </cell>
          <cell r="S38">
            <v>0.72950898181818191</v>
          </cell>
          <cell r="T38" t="str">
            <v>NEX</v>
          </cell>
          <cell r="U38">
            <v>0.56999999999999995</v>
          </cell>
        </row>
        <row r="39">
          <cell r="F39" t="str">
            <v>2100 - ADMINISTRAÇÃO DA UNIDADE</v>
          </cell>
          <cell r="G39" t="str">
            <v>16.13.12.122.3024.2.100.33904000.00</v>
          </cell>
          <cell r="H39" t="str">
            <v>EXECUTIVO</v>
          </cell>
          <cell r="I39" t="str">
            <v>SME</v>
          </cell>
          <cell r="J39">
            <v>0</v>
          </cell>
          <cell r="K39">
            <v>705</v>
          </cell>
          <cell r="L39">
            <v>705</v>
          </cell>
          <cell r="M39" t="str">
            <v>EX</v>
          </cell>
          <cell r="N39">
            <v>1</v>
          </cell>
          <cell r="O39">
            <v>0</v>
          </cell>
          <cell r="P39">
            <v>705</v>
          </cell>
          <cell r="Q39">
            <v>705</v>
          </cell>
          <cell r="R39" t="e">
            <v>#DIV/0!</v>
          </cell>
          <cell r="S39" t="e">
            <v>#DIV/0!</v>
          </cell>
          <cell r="T39" t="str">
            <v>NEX</v>
          </cell>
          <cell r="U39">
            <v>0.56999999999999995</v>
          </cell>
        </row>
        <row r="40">
          <cell r="F40" t="str">
            <v>2100 - ADMINISTRAÇÃO DA UNIDADE</v>
          </cell>
          <cell r="G40" t="str">
            <v>16.13.12.122.3024.2.100.44905200.00</v>
          </cell>
          <cell r="H40" t="str">
            <v>EXECUTIVO</v>
          </cell>
          <cell r="I40" t="str">
            <v>SME</v>
          </cell>
          <cell r="J40">
            <v>0</v>
          </cell>
          <cell r="K40">
            <v>178745.51</v>
          </cell>
          <cell r="L40">
            <v>178745.51</v>
          </cell>
          <cell r="M40" t="str">
            <v>EX</v>
          </cell>
          <cell r="N40">
            <v>1</v>
          </cell>
          <cell r="O40">
            <v>0</v>
          </cell>
          <cell r="P40">
            <v>178745.51</v>
          </cell>
          <cell r="Q40">
            <v>178745.51</v>
          </cell>
          <cell r="R40" t="e">
            <v>#DIV/0!</v>
          </cell>
          <cell r="S40" t="e">
            <v>#DIV/0!</v>
          </cell>
          <cell r="T40" t="str">
            <v>NEX</v>
          </cell>
          <cell r="U40">
            <v>0.56999999999999995</v>
          </cell>
        </row>
        <row r="41">
          <cell r="F41" t="str">
            <v>2100 - ADMINISTRAÇÃO DA UNIDADE</v>
          </cell>
          <cell r="G41" t="str">
            <v>16.14.12.122.3024.2.100.33901400.00</v>
          </cell>
          <cell r="H41" t="str">
            <v>EXECUTIVO</v>
          </cell>
          <cell r="I41" t="str">
            <v>SME</v>
          </cell>
          <cell r="J41">
            <v>6000</v>
          </cell>
          <cell r="K41">
            <v>0</v>
          </cell>
          <cell r="L41">
            <v>0</v>
          </cell>
          <cell r="M41" t="str">
            <v>EX</v>
          </cell>
          <cell r="N41">
            <v>1</v>
          </cell>
          <cell r="O41">
            <v>6000</v>
          </cell>
          <cell r="P41">
            <v>0</v>
          </cell>
          <cell r="Q41">
            <v>0</v>
          </cell>
          <cell r="R41">
            <v>0</v>
          </cell>
          <cell r="S41">
            <v>0</v>
          </cell>
          <cell r="T41" t="str">
            <v>NEX</v>
          </cell>
          <cell r="U41">
            <v>0.56999999999999995</v>
          </cell>
        </row>
        <row r="42">
          <cell r="F42" t="str">
            <v>2100 - ADMINISTRAÇÃO DA UNIDADE</v>
          </cell>
          <cell r="G42" t="str">
            <v>16.14.12.122.3024.2.100.33903000.00</v>
          </cell>
          <cell r="H42" t="str">
            <v>EXECUTIVO</v>
          </cell>
          <cell r="I42" t="str">
            <v>SME</v>
          </cell>
          <cell r="J42">
            <v>60000</v>
          </cell>
          <cell r="K42">
            <v>57166.26</v>
          </cell>
          <cell r="L42">
            <v>51772.460000000006</v>
          </cell>
          <cell r="M42" t="str">
            <v>EX</v>
          </cell>
          <cell r="N42">
            <v>1</v>
          </cell>
          <cell r="O42">
            <v>60000</v>
          </cell>
          <cell r="P42">
            <v>57166.26</v>
          </cell>
          <cell r="Q42">
            <v>51772.460000000006</v>
          </cell>
          <cell r="R42">
            <v>0.86287433333333341</v>
          </cell>
          <cell r="S42">
            <v>0.95277100000000003</v>
          </cell>
          <cell r="T42" t="str">
            <v>NEX</v>
          </cell>
          <cell r="U42">
            <v>0.56999999999999995</v>
          </cell>
        </row>
        <row r="43">
          <cell r="F43" t="str">
            <v>2100 - ADMINISTRAÇÃO DA UNIDADE</v>
          </cell>
          <cell r="G43" t="str">
            <v>16.14.12.122.3024.2.100.33903300.00</v>
          </cell>
          <cell r="H43" t="str">
            <v>EXECUTIVO</v>
          </cell>
          <cell r="I43" t="str">
            <v>SME</v>
          </cell>
          <cell r="J43">
            <v>412398</v>
          </cell>
          <cell r="K43">
            <v>203859.96</v>
          </cell>
          <cell r="L43">
            <v>12182.339999999998</v>
          </cell>
          <cell r="M43" t="str">
            <v>EX</v>
          </cell>
          <cell r="N43">
            <v>1</v>
          </cell>
          <cell r="O43">
            <v>412398</v>
          </cell>
          <cell r="P43">
            <v>203859.96</v>
          </cell>
          <cell r="Q43">
            <v>12182.339999999998</v>
          </cell>
          <cell r="R43">
            <v>2.9540249952715578E-2</v>
          </cell>
          <cell r="S43">
            <v>0.49432819751793167</v>
          </cell>
          <cell r="T43" t="str">
            <v>NEX</v>
          </cell>
          <cell r="U43">
            <v>0.56999999999999995</v>
          </cell>
        </row>
        <row r="44">
          <cell r="F44" t="str">
            <v>2100 - ADMINISTRAÇÃO DA UNIDADE</v>
          </cell>
          <cell r="G44" t="str">
            <v>16.14.12.122.3024.2.100.33903900.00</v>
          </cell>
          <cell r="H44" t="str">
            <v>EXECUTIVO</v>
          </cell>
          <cell r="I44" t="str">
            <v>SME</v>
          </cell>
          <cell r="J44">
            <v>2246726</v>
          </cell>
          <cell r="K44">
            <v>2032073.1600000001</v>
          </cell>
          <cell r="L44">
            <v>1534616.83</v>
          </cell>
          <cell r="M44" t="str">
            <v>EX</v>
          </cell>
          <cell r="N44">
            <v>1</v>
          </cell>
          <cell r="O44">
            <v>2246726</v>
          </cell>
          <cell r="P44">
            <v>2032073.1600000001</v>
          </cell>
          <cell r="Q44">
            <v>1534616.83</v>
          </cell>
          <cell r="R44">
            <v>0.6830458320240208</v>
          </cell>
          <cell r="S44">
            <v>0.90445971604904207</v>
          </cell>
          <cell r="T44" t="str">
            <v>NEX</v>
          </cell>
          <cell r="U44">
            <v>0.56999999999999995</v>
          </cell>
        </row>
        <row r="45">
          <cell r="F45" t="str">
            <v>2100 - ADMINISTRAÇÃO DA UNIDADE</v>
          </cell>
          <cell r="G45" t="str">
            <v>16.14.12.122.3024.2.100.33904700.00</v>
          </cell>
          <cell r="H45" t="str">
            <v>EXECUTIVO</v>
          </cell>
          <cell r="I45" t="str">
            <v>SME</v>
          </cell>
          <cell r="J45">
            <v>50000</v>
          </cell>
          <cell r="K45">
            <v>0</v>
          </cell>
          <cell r="L45">
            <v>0</v>
          </cell>
          <cell r="M45" t="str">
            <v>EX</v>
          </cell>
          <cell r="N45">
            <v>1</v>
          </cell>
          <cell r="O45">
            <v>50000</v>
          </cell>
          <cell r="P45">
            <v>0</v>
          </cell>
          <cell r="Q45">
            <v>0</v>
          </cell>
          <cell r="R45">
            <v>0</v>
          </cell>
          <cell r="S45">
            <v>0</v>
          </cell>
          <cell r="T45" t="str">
            <v>NEX</v>
          </cell>
          <cell r="U45">
            <v>0.56999999999999995</v>
          </cell>
        </row>
        <row r="46">
          <cell r="F46" t="str">
            <v>2100 - ADMINISTRAÇÃO DA UNIDADE</v>
          </cell>
          <cell r="G46" t="str">
            <v>16.14.12.122.3024.2.100.44905200.00</v>
          </cell>
          <cell r="H46" t="str">
            <v>EXECUTIVO</v>
          </cell>
          <cell r="I46" t="str">
            <v>SME</v>
          </cell>
          <cell r="J46">
            <v>100000</v>
          </cell>
          <cell r="K46">
            <v>8047.08</v>
          </cell>
          <cell r="L46">
            <v>8047.08</v>
          </cell>
          <cell r="M46" t="str">
            <v>EX</v>
          </cell>
          <cell r="N46">
            <v>1</v>
          </cell>
          <cell r="O46">
            <v>100000</v>
          </cell>
          <cell r="P46">
            <v>8047.08</v>
          </cell>
          <cell r="Q46">
            <v>8047.08</v>
          </cell>
          <cell r="R46">
            <v>8.0470799999999995E-2</v>
          </cell>
          <cell r="S46">
            <v>8.0470799999999995E-2</v>
          </cell>
          <cell r="T46" t="str">
            <v>NEX</v>
          </cell>
          <cell r="U46">
            <v>0.56999999999999995</v>
          </cell>
        </row>
        <row r="47">
          <cell r="F47" t="str">
            <v>2100 - ADMINISTRAÇÃO DA UNIDADE</v>
          </cell>
          <cell r="G47" t="str">
            <v>16.15.12.122.3024.2.100.33903000.00</v>
          </cell>
          <cell r="H47" t="str">
            <v>EXECUTIVO</v>
          </cell>
          <cell r="I47" t="str">
            <v>SME</v>
          </cell>
          <cell r="J47">
            <v>60000</v>
          </cell>
          <cell r="K47">
            <v>26456.99</v>
          </cell>
          <cell r="L47">
            <v>19482.59</v>
          </cell>
          <cell r="M47" t="str">
            <v>EX</v>
          </cell>
          <cell r="N47">
            <v>1</v>
          </cell>
          <cell r="O47">
            <v>60000</v>
          </cell>
          <cell r="P47">
            <v>26456.99</v>
          </cell>
          <cell r="Q47">
            <v>19482.59</v>
          </cell>
          <cell r="R47">
            <v>0.32470983333333331</v>
          </cell>
          <cell r="S47">
            <v>0.44094983333333337</v>
          </cell>
          <cell r="T47" t="str">
            <v>NEX</v>
          </cell>
          <cell r="U47">
            <v>0.56999999999999995</v>
          </cell>
        </row>
        <row r="48">
          <cell r="F48" t="str">
            <v>2100 - ADMINISTRAÇÃO DA UNIDADE</v>
          </cell>
          <cell r="G48" t="str">
            <v>16.15.12.122.3024.2.100.33903300.00</v>
          </cell>
          <cell r="H48" t="str">
            <v>EXECUTIVO</v>
          </cell>
          <cell r="I48" t="str">
            <v>SME</v>
          </cell>
          <cell r="J48">
            <v>500000</v>
          </cell>
          <cell r="K48">
            <v>22331.059999999998</v>
          </cell>
          <cell r="L48">
            <v>8348.36</v>
          </cell>
          <cell r="M48" t="str">
            <v>EX</v>
          </cell>
          <cell r="N48">
            <v>1</v>
          </cell>
          <cell r="O48">
            <v>500000</v>
          </cell>
          <cell r="P48">
            <v>22331.059999999998</v>
          </cell>
          <cell r="Q48">
            <v>8348.36</v>
          </cell>
          <cell r="R48">
            <v>1.6696720000000002E-2</v>
          </cell>
          <cell r="S48">
            <v>4.4662119999999993E-2</v>
          </cell>
          <cell r="T48" t="str">
            <v>NEX</v>
          </cell>
          <cell r="U48">
            <v>0.56999999999999995</v>
          </cell>
        </row>
        <row r="49">
          <cell r="F49" t="str">
            <v>2100 - ADMINISTRAÇÃO DA UNIDADE</v>
          </cell>
          <cell r="G49" t="str">
            <v>16.15.12.122.3024.2.100.33903900.00</v>
          </cell>
          <cell r="H49" t="str">
            <v>EXECUTIVO</v>
          </cell>
          <cell r="I49" t="str">
            <v>SME</v>
          </cell>
          <cell r="J49">
            <v>4003768</v>
          </cell>
          <cell r="K49">
            <v>3835928.45</v>
          </cell>
          <cell r="L49">
            <v>3208090.79</v>
          </cell>
          <cell r="M49" t="str">
            <v>EX</v>
          </cell>
          <cell r="N49">
            <v>1</v>
          </cell>
          <cell r="O49">
            <v>4003768</v>
          </cell>
          <cell r="P49">
            <v>3835928.45</v>
          </cell>
          <cell r="Q49">
            <v>3208090.79</v>
          </cell>
          <cell r="R49">
            <v>0.80126790313524665</v>
          </cell>
          <cell r="S49">
            <v>0.95807960151537253</v>
          </cell>
          <cell r="T49" t="str">
            <v>NEX</v>
          </cell>
          <cell r="U49">
            <v>0.56999999999999995</v>
          </cell>
        </row>
        <row r="50">
          <cell r="F50" t="str">
            <v>2100 - ADMINISTRAÇÃO DA UNIDADE</v>
          </cell>
          <cell r="G50" t="str">
            <v>16.15.12.122.3024.2.100.33904700.00</v>
          </cell>
          <cell r="H50" t="str">
            <v>EXECUTIVO</v>
          </cell>
          <cell r="I50" t="str">
            <v>SME</v>
          </cell>
          <cell r="J50">
            <v>70197</v>
          </cell>
          <cell r="K50">
            <v>65926.41</v>
          </cell>
          <cell r="L50">
            <v>65918.47</v>
          </cell>
          <cell r="M50" t="str">
            <v>EX</v>
          </cell>
          <cell r="N50">
            <v>1</v>
          </cell>
          <cell r="O50">
            <v>70197</v>
          </cell>
          <cell r="P50">
            <v>65926.41</v>
          </cell>
          <cell r="Q50">
            <v>65918.47</v>
          </cell>
          <cell r="R50">
            <v>0.93904967448751375</v>
          </cell>
          <cell r="S50">
            <v>0.93916278473439041</v>
          </cell>
          <cell r="T50" t="str">
            <v>NEX</v>
          </cell>
          <cell r="U50">
            <v>0.56999999999999995</v>
          </cell>
        </row>
        <row r="51">
          <cell r="F51" t="str">
            <v>2100 - ADMINISTRAÇÃO DA UNIDADE</v>
          </cell>
          <cell r="G51" t="str">
            <v>16.15.12.122.3024.2.100.44905200.00</v>
          </cell>
          <cell r="H51" t="str">
            <v>EXECUTIVO</v>
          </cell>
          <cell r="I51" t="str">
            <v>SME</v>
          </cell>
          <cell r="J51">
            <v>22000</v>
          </cell>
          <cell r="K51">
            <v>10121.48</v>
          </cell>
          <cell r="L51">
            <v>7371.98</v>
          </cell>
          <cell r="M51" t="str">
            <v>EX</v>
          </cell>
          <cell r="N51">
            <v>1</v>
          </cell>
          <cell r="O51">
            <v>22000</v>
          </cell>
          <cell r="P51">
            <v>10121.48</v>
          </cell>
          <cell r="Q51">
            <v>7371.98</v>
          </cell>
          <cell r="R51">
            <v>0.33509</v>
          </cell>
          <cell r="S51">
            <v>0.46006727272727271</v>
          </cell>
          <cell r="T51" t="str">
            <v>NEX</v>
          </cell>
          <cell r="U51">
            <v>0.56999999999999995</v>
          </cell>
        </row>
        <row r="52">
          <cell r="F52" t="str">
            <v>2100 - ADMINISTRAÇÃO DA UNIDADE</v>
          </cell>
          <cell r="G52" t="str">
            <v>16.16.12.122.3024.2.100.33901400.00</v>
          </cell>
          <cell r="H52" t="str">
            <v>EXECUTIVO</v>
          </cell>
          <cell r="I52" t="str">
            <v>SME</v>
          </cell>
          <cell r="J52">
            <v>3500</v>
          </cell>
          <cell r="K52">
            <v>0</v>
          </cell>
          <cell r="L52">
            <v>0</v>
          </cell>
          <cell r="M52" t="str">
            <v>EX</v>
          </cell>
          <cell r="N52">
            <v>1</v>
          </cell>
          <cell r="O52">
            <v>3500</v>
          </cell>
          <cell r="P52">
            <v>0</v>
          </cell>
          <cell r="Q52">
            <v>0</v>
          </cell>
          <cell r="R52">
            <v>0</v>
          </cell>
          <cell r="S52">
            <v>0</v>
          </cell>
          <cell r="T52" t="str">
            <v>NEX</v>
          </cell>
          <cell r="U52">
            <v>0.56999999999999995</v>
          </cell>
        </row>
        <row r="53">
          <cell r="F53" t="str">
            <v>2100 - ADMINISTRAÇÃO DA UNIDADE</v>
          </cell>
          <cell r="G53" t="str">
            <v>16.16.12.122.3024.2.100.33903000.00</v>
          </cell>
          <cell r="H53" t="str">
            <v>EXECUTIVO</v>
          </cell>
          <cell r="I53" t="str">
            <v>SME</v>
          </cell>
          <cell r="J53">
            <v>50000</v>
          </cell>
          <cell r="K53">
            <v>47661.2</v>
          </cell>
          <cell r="L53">
            <v>46191.200000000004</v>
          </cell>
          <cell r="M53" t="str">
            <v>EX</v>
          </cell>
          <cell r="N53">
            <v>1</v>
          </cell>
          <cell r="O53">
            <v>50000</v>
          </cell>
          <cell r="P53">
            <v>47661.2</v>
          </cell>
          <cell r="Q53">
            <v>46191.200000000004</v>
          </cell>
          <cell r="R53">
            <v>0.92382400000000009</v>
          </cell>
          <cell r="S53">
            <v>0.95322399999999996</v>
          </cell>
          <cell r="T53" t="str">
            <v>NEX</v>
          </cell>
          <cell r="U53">
            <v>0.56999999999999995</v>
          </cell>
        </row>
        <row r="54">
          <cell r="F54" t="str">
            <v>2100 - ADMINISTRAÇÃO DA UNIDADE</v>
          </cell>
          <cell r="G54" t="str">
            <v>16.16.12.122.3024.2.100.33903300.00</v>
          </cell>
          <cell r="H54" t="str">
            <v>EXECUTIVO</v>
          </cell>
          <cell r="I54" t="str">
            <v>SME</v>
          </cell>
          <cell r="J54">
            <v>300000</v>
          </cell>
          <cell r="K54">
            <v>34688.910000000003</v>
          </cell>
          <cell r="L54">
            <v>10688.91</v>
          </cell>
          <cell r="M54" t="str">
            <v>EX</v>
          </cell>
          <cell r="N54">
            <v>1</v>
          </cell>
          <cell r="O54">
            <v>300000</v>
          </cell>
          <cell r="P54">
            <v>34688.910000000003</v>
          </cell>
          <cell r="Q54">
            <v>10688.91</v>
          </cell>
          <cell r="R54">
            <v>3.56297E-2</v>
          </cell>
          <cell r="S54">
            <v>0.11562970000000002</v>
          </cell>
          <cell r="T54" t="str">
            <v>NEX</v>
          </cell>
          <cell r="U54">
            <v>0.56999999999999995</v>
          </cell>
        </row>
        <row r="55">
          <cell r="F55" t="str">
            <v>2100 - ADMINISTRAÇÃO DA UNIDADE</v>
          </cell>
          <cell r="G55" t="str">
            <v>16.16.12.122.3024.2.100.33903600.00</v>
          </cell>
          <cell r="H55" t="str">
            <v>EXECUTIVO</v>
          </cell>
          <cell r="I55" t="str">
            <v>SME</v>
          </cell>
          <cell r="J55">
            <v>305284</v>
          </cell>
          <cell r="K55">
            <v>245628.99</v>
          </cell>
          <cell r="L55">
            <v>242423.59999999998</v>
          </cell>
          <cell r="M55" t="str">
            <v>EX</v>
          </cell>
          <cell r="N55">
            <v>1</v>
          </cell>
          <cell r="O55">
            <v>305284</v>
          </cell>
          <cell r="P55">
            <v>245628.99</v>
          </cell>
          <cell r="Q55">
            <v>242423.59999999998</v>
          </cell>
          <cell r="R55">
            <v>0.79409205854220977</v>
          </cell>
          <cell r="S55">
            <v>0.80459175718347498</v>
          </cell>
          <cell r="T55" t="str">
            <v>NEX</v>
          </cell>
          <cell r="U55">
            <v>0.56999999999999995</v>
          </cell>
        </row>
        <row r="56">
          <cell r="F56" t="str">
            <v>2100 - ADMINISTRAÇÃO DA UNIDADE</v>
          </cell>
          <cell r="G56" t="str">
            <v>16.16.12.122.3024.2.100.33903700.00</v>
          </cell>
          <cell r="H56" t="str">
            <v>EXECUTIVO</v>
          </cell>
          <cell r="I56" t="str">
            <v>SME</v>
          </cell>
          <cell r="J56">
            <v>319202</v>
          </cell>
          <cell r="K56">
            <v>209482.49</v>
          </cell>
          <cell r="L56">
            <v>190817.11000000002</v>
          </cell>
          <cell r="M56" t="str">
            <v>EX</v>
          </cell>
          <cell r="N56">
            <v>1</v>
          </cell>
          <cell r="O56">
            <v>319202</v>
          </cell>
          <cell r="P56">
            <v>209482.49</v>
          </cell>
          <cell r="Q56">
            <v>190817.11000000002</v>
          </cell>
          <cell r="R56">
            <v>0.59779421808134037</v>
          </cell>
          <cell r="S56">
            <v>0.65626935294891631</v>
          </cell>
          <cell r="T56" t="str">
            <v>NEX</v>
          </cell>
          <cell r="U56">
            <v>0.56999999999999995</v>
          </cell>
        </row>
        <row r="57">
          <cell r="F57" t="str">
            <v>2100 - ADMINISTRAÇÃO DA UNIDADE</v>
          </cell>
          <cell r="G57" t="str">
            <v>16.16.12.122.3024.2.100.33903900.00</v>
          </cell>
          <cell r="H57" t="str">
            <v>EXECUTIVO</v>
          </cell>
          <cell r="I57" t="str">
            <v>SME</v>
          </cell>
          <cell r="J57">
            <v>1600000</v>
          </cell>
          <cell r="K57">
            <v>1319391.05</v>
          </cell>
          <cell r="L57">
            <v>1021452.9500000002</v>
          </cell>
          <cell r="M57" t="str">
            <v>EX</v>
          </cell>
          <cell r="N57">
            <v>1</v>
          </cell>
          <cell r="O57">
            <v>1600000</v>
          </cell>
          <cell r="P57">
            <v>1319391.05</v>
          </cell>
          <cell r="Q57">
            <v>1021452.9500000002</v>
          </cell>
          <cell r="R57">
            <v>0.63840809375000007</v>
          </cell>
          <cell r="S57">
            <v>0.82461940625000008</v>
          </cell>
          <cell r="T57" t="str">
            <v>NEX</v>
          </cell>
          <cell r="U57">
            <v>0.56999999999999995</v>
          </cell>
        </row>
        <row r="58">
          <cell r="F58" t="str">
            <v>2100 - ADMINISTRAÇÃO DA UNIDADE</v>
          </cell>
          <cell r="G58" t="str">
            <v>16.16.12.122.3024.2.100.33904700.00</v>
          </cell>
          <cell r="H58" t="str">
            <v>EXECUTIVO</v>
          </cell>
          <cell r="I58" t="str">
            <v>SME</v>
          </cell>
          <cell r="J58">
            <v>38860</v>
          </cell>
          <cell r="K58">
            <v>60810.55</v>
          </cell>
          <cell r="L58">
            <v>60810.549999999996</v>
          </cell>
          <cell r="M58" t="str">
            <v>EX</v>
          </cell>
          <cell r="N58">
            <v>1</v>
          </cell>
          <cell r="O58">
            <v>38860</v>
          </cell>
          <cell r="P58">
            <v>60810.55</v>
          </cell>
          <cell r="Q58">
            <v>60810.549999999996</v>
          </cell>
          <cell r="R58">
            <v>1.5648623262995367</v>
          </cell>
          <cell r="S58">
            <v>1.5648623262995369</v>
          </cell>
          <cell r="T58" t="str">
            <v>NEX</v>
          </cell>
          <cell r="U58">
            <v>0.56999999999999995</v>
          </cell>
        </row>
        <row r="59">
          <cell r="F59" t="str">
            <v>2100 - ADMINISTRAÇÃO DA UNIDADE</v>
          </cell>
          <cell r="G59" t="str">
            <v>16.16.12.122.3024.2.100.44905200.00</v>
          </cell>
          <cell r="H59" t="str">
            <v>EXECUTIVO</v>
          </cell>
          <cell r="I59" t="str">
            <v>SME</v>
          </cell>
          <cell r="J59">
            <v>20000</v>
          </cell>
          <cell r="K59">
            <v>19923.7</v>
          </cell>
          <cell r="L59">
            <v>19923.7</v>
          </cell>
          <cell r="M59" t="str">
            <v>EX</v>
          </cell>
          <cell r="N59">
            <v>1</v>
          </cell>
          <cell r="O59">
            <v>20000</v>
          </cell>
          <cell r="P59">
            <v>19923.7</v>
          </cell>
          <cell r="Q59">
            <v>19923.7</v>
          </cell>
          <cell r="R59">
            <v>0.99618499999999999</v>
          </cell>
          <cell r="S59">
            <v>0.99618499999999999</v>
          </cell>
          <cell r="T59" t="str">
            <v>NEX</v>
          </cell>
          <cell r="U59">
            <v>0.56999999999999995</v>
          </cell>
        </row>
        <row r="60">
          <cell r="F60" t="str">
            <v>2100 - ADMINISTRAÇÃO DA UNIDADE</v>
          </cell>
          <cell r="G60" t="str">
            <v>16.17.12.122.3024.2.100.33901400.00</v>
          </cell>
          <cell r="H60" t="str">
            <v>EXECUTIVO</v>
          </cell>
          <cell r="I60" t="str">
            <v>SME</v>
          </cell>
          <cell r="J60">
            <v>7500</v>
          </cell>
          <cell r="K60">
            <v>0</v>
          </cell>
          <cell r="L60">
            <v>0</v>
          </cell>
          <cell r="M60" t="str">
            <v>EX</v>
          </cell>
          <cell r="N60">
            <v>1</v>
          </cell>
          <cell r="O60">
            <v>7500</v>
          </cell>
          <cell r="P60">
            <v>0</v>
          </cell>
          <cell r="Q60">
            <v>0</v>
          </cell>
          <cell r="R60">
            <v>0</v>
          </cell>
          <cell r="S60">
            <v>0</v>
          </cell>
          <cell r="T60" t="str">
            <v>NEX</v>
          </cell>
          <cell r="U60">
            <v>0.56999999999999995</v>
          </cell>
        </row>
        <row r="61">
          <cell r="F61" t="str">
            <v>2100 - ADMINISTRAÇÃO DA UNIDADE</v>
          </cell>
          <cell r="G61" t="str">
            <v>16.17.12.122.3024.2.100.33903000.00</v>
          </cell>
          <cell r="H61" t="str">
            <v>EXECUTIVO</v>
          </cell>
          <cell r="I61" t="str">
            <v>SME</v>
          </cell>
          <cell r="J61">
            <v>118422</v>
          </cell>
          <cell r="K61">
            <v>97323.03</v>
          </cell>
          <cell r="L61">
            <v>97323.03</v>
          </cell>
          <cell r="M61" t="str">
            <v>EX</v>
          </cell>
          <cell r="N61">
            <v>1</v>
          </cell>
          <cell r="O61">
            <v>118422</v>
          </cell>
          <cell r="P61">
            <v>97323.03</v>
          </cell>
          <cell r="Q61">
            <v>97323.03</v>
          </cell>
          <cell r="R61">
            <v>0.82183234534123728</v>
          </cell>
          <cell r="S61">
            <v>0.82183234534123728</v>
          </cell>
          <cell r="T61" t="str">
            <v>NEX</v>
          </cell>
          <cell r="U61">
            <v>0.56999999999999995</v>
          </cell>
        </row>
        <row r="62">
          <cell r="F62" t="str">
            <v>2100 - ADMINISTRAÇÃO DA UNIDADE</v>
          </cell>
          <cell r="G62" t="str">
            <v>16.17.12.122.3024.2.100.33903300.00</v>
          </cell>
          <cell r="H62" t="str">
            <v>EXECUTIVO</v>
          </cell>
          <cell r="I62" t="str">
            <v>SME</v>
          </cell>
          <cell r="J62">
            <v>395898</v>
          </cell>
          <cell r="K62">
            <v>368622.8</v>
          </cell>
          <cell r="L62">
            <v>20302.400000000001</v>
          </cell>
          <cell r="M62" t="str">
            <v>EX</v>
          </cell>
          <cell r="N62">
            <v>1</v>
          </cell>
          <cell r="O62">
            <v>395898</v>
          </cell>
          <cell r="P62">
            <v>368622.8</v>
          </cell>
          <cell r="Q62">
            <v>20302.400000000001</v>
          </cell>
          <cell r="R62">
            <v>5.1281895841858258E-2</v>
          </cell>
          <cell r="S62">
            <v>0.93110548676679339</v>
          </cell>
          <cell r="T62" t="str">
            <v>NEX</v>
          </cell>
          <cell r="U62">
            <v>0.56999999999999995</v>
          </cell>
        </row>
        <row r="63">
          <cell r="F63" t="str">
            <v>2100 - ADMINISTRAÇÃO DA UNIDADE</v>
          </cell>
          <cell r="G63" t="str">
            <v>16.17.12.122.3024.2.100.33903900.00</v>
          </cell>
          <cell r="H63" t="str">
            <v>EXECUTIVO</v>
          </cell>
          <cell r="I63" t="str">
            <v>SME</v>
          </cell>
          <cell r="J63">
            <v>2558721</v>
          </cell>
          <cell r="K63">
            <v>2531058.3699999996</v>
          </cell>
          <cell r="L63">
            <v>1894981.7999999998</v>
          </cell>
          <cell r="M63" t="str">
            <v>EX</v>
          </cell>
          <cell r="N63">
            <v>1</v>
          </cell>
          <cell r="O63">
            <v>2558721</v>
          </cell>
          <cell r="P63">
            <v>2531058.3699999996</v>
          </cell>
          <cell r="Q63">
            <v>1894981.7999999998</v>
          </cell>
          <cell r="R63">
            <v>0.74059727496667271</v>
          </cell>
          <cell r="S63">
            <v>0.9891888838212527</v>
          </cell>
          <cell r="T63" t="str">
            <v>NEX</v>
          </cell>
          <cell r="U63">
            <v>0.56999999999999995</v>
          </cell>
        </row>
        <row r="64">
          <cell r="F64" t="str">
            <v>2100 - ADMINISTRAÇÃO DA UNIDADE</v>
          </cell>
          <cell r="G64" t="str">
            <v>16.17.12.122.3024.2.100.33904700.00</v>
          </cell>
          <cell r="H64" t="str">
            <v>EXECUTIVO</v>
          </cell>
          <cell r="I64" t="str">
            <v>SME</v>
          </cell>
          <cell r="J64">
            <v>46100</v>
          </cell>
          <cell r="K64">
            <v>13769.06</v>
          </cell>
          <cell r="L64">
            <v>13769.06</v>
          </cell>
          <cell r="M64" t="str">
            <v>EX</v>
          </cell>
          <cell r="N64">
            <v>1</v>
          </cell>
          <cell r="O64">
            <v>46100</v>
          </cell>
          <cell r="P64">
            <v>13769.06</v>
          </cell>
          <cell r="Q64">
            <v>13769.06</v>
          </cell>
          <cell r="R64">
            <v>0.29867809110629068</v>
          </cell>
          <cell r="S64">
            <v>0.29867809110629068</v>
          </cell>
          <cell r="T64" t="str">
            <v>NEX</v>
          </cell>
          <cell r="U64">
            <v>0.56999999999999995</v>
          </cell>
        </row>
        <row r="65">
          <cell r="F65" t="str">
            <v>2100 - ADMINISTRAÇÃO DA UNIDADE</v>
          </cell>
          <cell r="G65" t="str">
            <v>16.17.12.122.3024.2.100.33909200.00</v>
          </cell>
          <cell r="H65" t="str">
            <v>EXECUTIVO</v>
          </cell>
          <cell r="I65" t="str">
            <v>SME</v>
          </cell>
          <cell r="J65">
            <v>0</v>
          </cell>
          <cell r="K65">
            <v>1375.19</v>
          </cell>
          <cell r="L65">
            <v>1375.19</v>
          </cell>
          <cell r="M65" t="str">
            <v>EX</v>
          </cell>
          <cell r="N65">
            <v>1</v>
          </cell>
          <cell r="O65">
            <v>0</v>
          </cell>
          <cell r="P65">
            <v>1375.19</v>
          </cell>
          <cell r="Q65">
            <v>1375.19</v>
          </cell>
          <cell r="R65" t="e">
            <v>#DIV/0!</v>
          </cell>
          <cell r="S65" t="e">
            <v>#DIV/0!</v>
          </cell>
          <cell r="T65" t="str">
            <v>NEX</v>
          </cell>
          <cell r="U65">
            <v>0.56999999999999995</v>
          </cell>
        </row>
        <row r="66">
          <cell r="F66" t="str">
            <v>2100 - ADMINISTRAÇÃO DA UNIDADE</v>
          </cell>
          <cell r="G66" t="str">
            <v>16.17.12.122.3024.2.100.44905200.00</v>
          </cell>
          <cell r="H66" t="str">
            <v>EXECUTIVO</v>
          </cell>
          <cell r="I66" t="str">
            <v>SME</v>
          </cell>
          <cell r="J66">
            <v>50000</v>
          </cell>
          <cell r="K66">
            <v>14507.380000000001</v>
          </cell>
          <cell r="L66">
            <v>12207.38</v>
          </cell>
          <cell r="M66" t="str">
            <v>EX</v>
          </cell>
          <cell r="N66">
            <v>1</v>
          </cell>
          <cell r="O66">
            <v>50000</v>
          </cell>
          <cell r="P66">
            <v>14507.380000000001</v>
          </cell>
          <cell r="Q66">
            <v>12207.38</v>
          </cell>
          <cell r="R66">
            <v>0.24414759999999999</v>
          </cell>
          <cell r="S66">
            <v>0.29014760000000001</v>
          </cell>
          <cell r="T66" t="str">
            <v>NEX</v>
          </cell>
          <cell r="U66">
            <v>0.56999999999999995</v>
          </cell>
        </row>
        <row r="67">
          <cell r="F67" t="str">
            <v>2100 - ADMINISTRAÇÃO DA UNIDADE</v>
          </cell>
          <cell r="G67" t="str">
            <v>16.18.12.122.3024.2.100.33901400.00</v>
          </cell>
          <cell r="H67" t="str">
            <v>EXECUTIVO</v>
          </cell>
          <cell r="I67" t="str">
            <v>SME</v>
          </cell>
          <cell r="J67">
            <v>1000</v>
          </cell>
          <cell r="K67">
            <v>0</v>
          </cell>
          <cell r="L67">
            <v>0</v>
          </cell>
          <cell r="M67" t="str">
            <v>EX</v>
          </cell>
          <cell r="N67">
            <v>1</v>
          </cell>
          <cell r="O67">
            <v>1000</v>
          </cell>
          <cell r="P67">
            <v>0</v>
          </cell>
          <cell r="Q67">
            <v>0</v>
          </cell>
          <cell r="R67">
            <v>0</v>
          </cell>
          <cell r="S67">
            <v>0</v>
          </cell>
          <cell r="T67" t="str">
            <v>NEX</v>
          </cell>
          <cell r="U67">
            <v>0.56999999999999995</v>
          </cell>
        </row>
        <row r="68">
          <cell r="F68" t="str">
            <v>2100 - ADMINISTRAÇÃO DA UNIDADE</v>
          </cell>
          <cell r="G68" t="str">
            <v>16.18.12.122.3024.2.100.33903000.00</v>
          </cell>
          <cell r="H68" t="str">
            <v>EXECUTIVO</v>
          </cell>
          <cell r="I68" t="str">
            <v>SME</v>
          </cell>
          <cell r="J68">
            <v>50000</v>
          </cell>
          <cell r="K68">
            <v>36655.699999999997</v>
          </cell>
          <cell r="L68">
            <v>20022.399999999998</v>
          </cell>
          <cell r="M68" t="str">
            <v>EX</v>
          </cell>
          <cell r="N68">
            <v>1</v>
          </cell>
          <cell r="O68">
            <v>50000</v>
          </cell>
          <cell r="P68">
            <v>36655.699999999997</v>
          </cell>
          <cell r="Q68">
            <v>20022.399999999998</v>
          </cell>
          <cell r="R68">
            <v>0.40044799999999997</v>
          </cell>
          <cell r="S68">
            <v>0.73311399999999993</v>
          </cell>
          <cell r="T68" t="str">
            <v>NEX</v>
          </cell>
          <cell r="U68">
            <v>0.56999999999999995</v>
          </cell>
        </row>
        <row r="69">
          <cell r="F69" t="str">
            <v>2100 - ADMINISTRAÇÃO DA UNIDADE</v>
          </cell>
          <cell r="G69" t="str">
            <v>16.18.12.122.3024.2.100.33903300.00</v>
          </cell>
          <cell r="H69" t="str">
            <v>EXECUTIVO</v>
          </cell>
          <cell r="I69" t="str">
            <v>SME</v>
          </cell>
          <cell r="J69">
            <v>180000</v>
          </cell>
          <cell r="K69">
            <v>17428.350000000006</v>
          </cell>
          <cell r="L69">
            <v>12202.35</v>
          </cell>
          <cell r="M69" t="str">
            <v>EX</v>
          </cell>
          <cell r="N69">
            <v>1</v>
          </cell>
          <cell r="O69">
            <v>180000</v>
          </cell>
          <cell r="P69">
            <v>17428.350000000006</v>
          </cell>
          <cell r="Q69">
            <v>12202.35</v>
          </cell>
          <cell r="R69">
            <v>6.7790833333333342E-2</v>
          </cell>
          <cell r="S69">
            <v>9.6824166666666697E-2</v>
          </cell>
          <cell r="T69" t="str">
            <v>NEX</v>
          </cell>
          <cell r="U69">
            <v>0.56999999999999995</v>
          </cell>
        </row>
        <row r="70">
          <cell r="F70" t="str">
            <v>2100 - ADMINISTRAÇÃO DA UNIDADE</v>
          </cell>
          <cell r="G70" t="str">
            <v>16.18.12.122.3024.2.100.33903700.00</v>
          </cell>
          <cell r="H70" t="str">
            <v>EXECUTIVO</v>
          </cell>
          <cell r="I70" t="str">
            <v>SME</v>
          </cell>
          <cell r="J70">
            <v>396107</v>
          </cell>
          <cell r="K70">
            <v>382396.61</v>
          </cell>
          <cell r="L70">
            <v>319697.09000000003</v>
          </cell>
          <cell r="M70" t="str">
            <v>EX</v>
          </cell>
          <cell r="N70">
            <v>1</v>
          </cell>
          <cell r="O70">
            <v>396107</v>
          </cell>
          <cell r="P70">
            <v>382396.61</v>
          </cell>
          <cell r="Q70">
            <v>319697.09000000003</v>
          </cell>
          <cell r="R70">
            <v>0.80709780438113954</v>
          </cell>
          <cell r="S70">
            <v>0.96538715549081433</v>
          </cell>
          <cell r="T70" t="str">
            <v>NEX</v>
          </cell>
          <cell r="U70">
            <v>0.56999999999999995</v>
          </cell>
        </row>
        <row r="71">
          <cell r="F71" t="str">
            <v>2100 - ADMINISTRAÇÃO DA UNIDADE</v>
          </cell>
          <cell r="G71" t="str">
            <v>16.18.12.122.3024.2.100.33903900.00</v>
          </cell>
          <cell r="H71" t="str">
            <v>EXECUTIVO</v>
          </cell>
          <cell r="I71" t="str">
            <v>SME</v>
          </cell>
          <cell r="J71">
            <v>1631062</v>
          </cell>
          <cell r="K71">
            <v>1564857.35</v>
          </cell>
          <cell r="L71">
            <v>1381928.51</v>
          </cell>
          <cell r="M71" t="str">
            <v>EX</v>
          </cell>
          <cell r="N71">
            <v>1</v>
          </cell>
          <cell r="O71">
            <v>1631062</v>
          </cell>
          <cell r="P71">
            <v>1564857.35</v>
          </cell>
          <cell r="Q71">
            <v>1381928.51</v>
          </cell>
          <cell r="R71">
            <v>0.84725688539123589</v>
          </cell>
          <cell r="S71">
            <v>0.95941009599880334</v>
          </cell>
          <cell r="T71" t="str">
            <v>NEX</v>
          </cell>
          <cell r="U71">
            <v>0.56999999999999995</v>
          </cell>
        </row>
        <row r="72">
          <cell r="F72" t="str">
            <v>2100 - ADMINISTRAÇÃO DA UNIDADE</v>
          </cell>
          <cell r="G72" t="str">
            <v>16.18.12.122.3024.2.100.33904700.00</v>
          </cell>
          <cell r="H72" t="str">
            <v>EXECUTIVO</v>
          </cell>
          <cell r="I72" t="str">
            <v>SME</v>
          </cell>
          <cell r="J72">
            <v>67500</v>
          </cell>
          <cell r="K72">
            <v>65170.869999999995</v>
          </cell>
          <cell r="L72">
            <v>60855.699999999983</v>
          </cell>
          <cell r="M72" t="str">
            <v>EX</v>
          </cell>
          <cell r="N72">
            <v>1</v>
          </cell>
          <cell r="O72">
            <v>67500</v>
          </cell>
          <cell r="P72">
            <v>65170.869999999995</v>
          </cell>
          <cell r="Q72">
            <v>60855.699999999983</v>
          </cell>
          <cell r="R72">
            <v>0.90156592592592566</v>
          </cell>
          <cell r="S72">
            <v>0.96549437037037034</v>
          </cell>
          <cell r="T72" t="str">
            <v>NEX</v>
          </cell>
          <cell r="U72">
            <v>0.56999999999999995</v>
          </cell>
        </row>
        <row r="73">
          <cell r="F73" t="str">
            <v>2100 - ADMINISTRAÇÃO DA UNIDADE</v>
          </cell>
          <cell r="G73" t="str">
            <v>16.18.12.122.3024.2.100.33909200.00</v>
          </cell>
          <cell r="H73" t="str">
            <v>EXECUTIVO</v>
          </cell>
          <cell r="I73" t="str">
            <v>SME</v>
          </cell>
          <cell r="J73">
            <v>0</v>
          </cell>
          <cell r="K73">
            <v>7508.29</v>
          </cell>
          <cell r="L73">
            <v>7508.29</v>
          </cell>
          <cell r="M73" t="str">
            <v>EX</v>
          </cell>
          <cell r="N73">
            <v>1</v>
          </cell>
          <cell r="O73">
            <v>0</v>
          </cell>
          <cell r="P73">
            <v>7508.29</v>
          </cell>
          <cell r="Q73">
            <v>7508.29</v>
          </cell>
          <cell r="R73" t="e">
            <v>#DIV/0!</v>
          </cell>
          <cell r="S73" t="e">
            <v>#DIV/0!</v>
          </cell>
          <cell r="T73" t="str">
            <v>NEX</v>
          </cell>
          <cell r="U73">
            <v>0.56999999999999995</v>
          </cell>
        </row>
        <row r="74">
          <cell r="F74" t="str">
            <v>2100 - ADMINISTRAÇÃO DA UNIDADE</v>
          </cell>
          <cell r="G74" t="str">
            <v>16.18.12.122.3024.2.100.44905200.00</v>
          </cell>
          <cell r="H74" t="str">
            <v>EXECUTIVO</v>
          </cell>
          <cell r="I74" t="str">
            <v>SME</v>
          </cell>
          <cell r="J74">
            <v>20000</v>
          </cell>
          <cell r="K74">
            <v>18028</v>
          </cell>
          <cell r="L74">
            <v>17578</v>
          </cell>
          <cell r="M74" t="str">
            <v>EX</v>
          </cell>
          <cell r="N74">
            <v>1</v>
          </cell>
          <cell r="O74">
            <v>20000</v>
          </cell>
          <cell r="P74">
            <v>18028</v>
          </cell>
          <cell r="Q74">
            <v>17578</v>
          </cell>
          <cell r="R74">
            <v>0.87890000000000001</v>
          </cell>
          <cell r="S74">
            <v>0.90139999999999998</v>
          </cell>
          <cell r="T74" t="str">
            <v>NEX</v>
          </cell>
          <cell r="U74">
            <v>0.56999999999999995</v>
          </cell>
        </row>
        <row r="75">
          <cell r="F75" t="str">
            <v>2100 - ADMINISTRAÇÃO DA UNIDADE</v>
          </cell>
          <cell r="G75" t="str">
            <v>16.19.12.122.3024.2.100.33901400.00</v>
          </cell>
          <cell r="H75" t="str">
            <v>EXECUTIVO</v>
          </cell>
          <cell r="I75" t="str">
            <v>SME</v>
          </cell>
          <cell r="J75">
            <v>6000</v>
          </cell>
          <cell r="K75">
            <v>0</v>
          </cell>
          <cell r="L75">
            <v>0</v>
          </cell>
          <cell r="M75" t="str">
            <v>EX</v>
          </cell>
          <cell r="N75">
            <v>1</v>
          </cell>
          <cell r="O75">
            <v>6000</v>
          </cell>
          <cell r="P75">
            <v>0</v>
          </cell>
          <cell r="Q75">
            <v>0</v>
          </cell>
          <cell r="R75">
            <v>0</v>
          </cell>
          <cell r="S75">
            <v>0</v>
          </cell>
          <cell r="T75" t="str">
            <v>NEX</v>
          </cell>
          <cell r="U75">
            <v>0.56999999999999995</v>
          </cell>
        </row>
        <row r="76">
          <cell r="F76" t="str">
            <v>2100 - ADMINISTRAÇÃO DA UNIDADE</v>
          </cell>
          <cell r="G76" t="str">
            <v>16.19.12.122.3024.2.100.33903000.00</v>
          </cell>
          <cell r="H76" t="str">
            <v>EXECUTIVO</v>
          </cell>
          <cell r="I76" t="str">
            <v>SME</v>
          </cell>
          <cell r="J76">
            <v>100350</v>
          </cell>
          <cell r="K76">
            <v>34330</v>
          </cell>
          <cell r="L76">
            <v>33910</v>
          </cell>
          <cell r="M76" t="str">
            <v>EX</v>
          </cell>
          <cell r="N76">
            <v>1</v>
          </cell>
          <cell r="O76">
            <v>100350</v>
          </cell>
          <cell r="P76">
            <v>34330</v>
          </cell>
          <cell r="Q76">
            <v>33910</v>
          </cell>
          <cell r="R76">
            <v>0.33791728948679622</v>
          </cell>
          <cell r="S76">
            <v>0.34210264075734925</v>
          </cell>
          <cell r="T76" t="str">
            <v>NEX</v>
          </cell>
          <cell r="U76">
            <v>0.56999999999999995</v>
          </cell>
        </row>
        <row r="77">
          <cell r="F77" t="str">
            <v>2100 - ADMINISTRAÇÃO DA UNIDADE</v>
          </cell>
          <cell r="G77" t="str">
            <v>16.19.12.122.3024.2.100.33903300.00</v>
          </cell>
          <cell r="H77" t="str">
            <v>EXECUTIVO</v>
          </cell>
          <cell r="I77" t="str">
            <v>SME</v>
          </cell>
          <cell r="J77">
            <v>330267</v>
          </cell>
          <cell r="K77">
            <v>42890.37999999999</v>
          </cell>
          <cell r="L77">
            <v>18038.140000000003</v>
          </cell>
          <cell r="M77" t="str">
            <v>EX</v>
          </cell>
          <cell r="N77">
            <v>1</v>
          </cell>
          <cell r="O77">
            <v>330267</v>
          </cell>
          <cell r="P77">
            <v>42890.37999999999</v>
          </cell>
          <cell r="Q77">
            <v>18038.140000000003</v>
          </cell>
          <cell r="R77">
            <v>5.4616840314048946E-2</v>
          </cell>
          <cell r="S77">
            <v>0.12986577526667814</v>
          </cell>
          <cell r="T77" t="str">
            <v>NEX</v>
          </cell>
          <cell r="U77">
            <v>0.56999999999999995</v>
          </cell>
        </row>
        <row r="78">
          <cell r="F78" t="str">
            <v>2100 - ADMINISTRAÇÃO DA UNIDADE</v>
          </cell>
          <cell r="G78" t="str">
            <v>16.19.12.122.3024.2.100.33903700.00</v>
          </cell>
          <cell r="H78" t="str">
            <v>EXECUTIVO</v>
          </cell>
          <cell r="I78" t="str">
            <v>SME</v>
          </cell>
          <cell r="J78">
            <v>361602</v>
          </cell>
          <cell r="K78">
            <v>360598.70000000007</v>
          </cell>
          <cell r="L78">
            <v>328152.83999999997</v>
          </cell>
          <cell r="M78" t="str">
            <v>EX</v>
          </cell>
          <cell r="N78">
            <v>1</v>
          </cell>
          <cell r="O78">
            <v>361602</v>
          </cell>
          <cell r="P78">
            <v>360598.70000000007</v>
          </cell>
          <cell r="Q78">
            <v>328152.83999999997</v>
          </cell>
          <cell r="R78">
            <v>0.90749730366535575</v>
          </cell>
          <cell r="S78">
            <v>0.99722540251436687</v>
          </cell>
          <cell r="T78" t="str">
            <v>NEX</v>
          </cell>
          <cell r="U78">
            <v>0.56999999999999995</v>
          </cell>
        </row>
        <row r="79">
          <cell r="F79" t="str">
            <v>2100 - ADMINISTRAÇÃO DA UNIDADE</v>
          </cell>
          <cell r="G79" t="str">
            <v>16.19.12.122.3024.2.100.33903900.00</v>
          </cell>
          <cell r="H79" t="str">
            <v>EXECUTIVO</v>
          </cell>
          <cell r="I79" t="str">
            <v>SME</v>
          </cell>
          <cell r="J79">
            <v>1209270</v>
          </cell>
          <cell r="K79">
            <v>1013759.15</v>
          </cell>
          <cell r="L79">
            <v>828521.57000000007</v>
          </cell>
          <cell r="M79" t="str">
            <v>EX</v>
          </cell>
          <cell r="N79">
            <v>1</v>
          </cell>
          <cell r="O79">
            <v>1209270</v>
          </cell>
          <cell r="P79">
            <v>1013759.15</v>
          </cell>
          <cell r="Q79">
            <v>828521.57000000007</v>
          </cell>
          <cell r="R79">
            <v>0.6851419203321012</v>
          </cell>
          <cell r="S79">
            <v>0.83832324460211538</v>
          </cell>
          <cell r="T79" t="str">
            <v>NEX</v>
          </cell>
          <cell r="U79">
            <v>0.56999999999999995</v>
          </cell>
        </row>
        <row r="80">
          <cell r="F80" t="str">
            <v>2100 - ADMINISTRAÇÃO DA UNIDADE</v>
          </cell>
          <cell r="G80" t="str">
            <v>16.19.12.122.3024.2.100.33904700.00</v>
          </cell>
          <cell r="H80" t="str">
            <v>EXECUTIVO</v>
          </cell>
          <cell r="I80" t="str">
            <v>SME</v>
          </cell>
          <cell r="J80">
            <v>100000</v>
          </cell>
          <cell r="K80">
            <v>0</v>
          </cell>
          <cell r="L80">
            <v>0</v>
          </cell>
          <cell r="M80" t="str">
            <v>EX</v>
          </cell>
          <cell r="N80">
            <v>1</v>
          </cell>
          <cell r="O80">
            <v>100000</v>
          </cell>
          <cell r="P80">
            <v>0</v>
          </cell>
          <cell r="Q80">
            <v>0</v>
          </cell>
          <cell r="R80">
            <v>0</v>
          </cell>
          <cell r="S80">
            <v>0</v>
          </cell>
          <cell r="T80" t="str">
            <v>NEX</v>
          </cell>
          <cell r="U80">
            <v>0.56999999999999995</v>
          </cell>
        </row>
        <row r="81">
          <cell r="F81" t="str">
            <v>2100 - ADMINISTRAÇÃO DA UNIDADE</v>
          </cell>
          <cell r="G81" t="str">
            <v>16.19.12.122.3024.2.100.44905200.00</v>
          </cell>
          <cell r="H81" t="str">
            <v>EXECUTIVO</v>
          </cell>
          <cell r="I81" t="str">
            <v>SME</v>
          </cell>
          <cell r="J81">
            <v>22000</v>
          </cell>
          <cell r="K81">
            <v>3420</v>
          </cell>
          <cell r="L81">
            <v>3420</v>
          </cell>
          <cell r="M81" t="str">
            <v>EX</v>
          </cell>
          <cell r="N81">
            <v>1</v>
          </cell>
          <cell r="O81">
            <v>22000</v>
          </cell>
          <cell r="P81">
            <v>3420</v>
          </cell>
          <cell r="Q81">
            <v>3420</v>
          </cell>
          <cell r="R81">
            <v>0.15545454545454546</v>
          </cell>
          <cell r="S81">
            <v>0.15545454545454546</v>
          </cell>
          <cell r="T81" t="str">
            <v>NEX</v>
          </cell>
          <cell r="U81">
            <v>0.56999999999999995</v>
          </cell>
        </row>
        <row r="82">
          <cell r="F82" t="str">
            <v>2100 - ADMINISTRAÇÃO DA UNIDADE</v>
          </cell>
          <cell r="G82" t="str">
            <v>16.20.12.122.3024.2.100.33901400.00</v>
          </cell>
          <cell r="H82" t="str">
            <v>EXECUTIVO</v>
          </cell>
          <cell r="I82" t="str">
            <v>SME</v>
          </cell>
          <cell r="J82">
            <v>10000</v>
          </cell>
          <cell r="K82">
            <v>0</v>
          </cell>
          <cell r="L82">
            <v>0</v>
          </cell>
          <cell r="M82" t="str">
            <v>EX</v>
          </cell>
          <cell r="N82">
            <v>1</v>
          </cell>
          <cell r="O82">
            <v>10000</v>
          </cell>
          <cell r="P82">
            <v>0</v>
          </cell>
          <cell r="Q82">
            <v>0</v>
          </cell>
          <cell r="R82">
            <v>0</v>
          </cell>
          <cell r="S82">
            <v>0</v>
          </cell>
          <cell r="T82" t="str">
            <v>NEX</v>
          </cell>
          <cell r="U82">
            <v>0.56999999999999995</v>
          </cell>
        </row>
        <row r="83">
          <cell r="F83" t="str">
            <v>2100 - ADMINISTRAÇÃO DA UNIDADE</v>
          </cell>
          <cell r="G83" t="str">
            <v>16.20.12.122.3024.2.100.33903000.00</v>
          </cell>
          <cell r="H83" t="str">
            <v>EXECUTIVO</v>
          </cell>
          <cell r="I83" t="str">
            <v>SME</v>
          </cell>
          <cell r="J83">
            <v>50000</v>
          </cell>
          <cell r="K83">
            <v>36017.699999999997</v>
          </cell>
          <cell r="L83">
            <v>24517.7</v>
          </cell>
          <cell r="M83" t="str">
            <v>EX</v>
          </cell>
          <cell r="N83">
            <v>1</v>
          </cell>
          <cell r="O83">
            <v>50000</v>
          </cell>
          <cell r="P83">
            <v>36017.699999999997</v>
          </cell>
          <cell r="Q83">
            <v>24517.7</v>
          </cell>
          <cell r="R83">
            <v>0.49035400000000001</v>
          </cell>
          <cell r="S83">
            <v>0.72035399999999994</v>
          </cell>
          <cell r="T83" t="str">
            <v>NEX</v>
          </cell>
          <cell r="U83">
            <v>0.56999999999999995</v>
          </cell>
        </row>
        <row r="84">
          <cell r="F84" t="str">
            <v>2100 - ADMINISTRAÇÃO DA UNIDADE</v>
          </cell>
          <cell r="G84" t="str">
            <v>16.20.12.122.3024.2.100.33903300.00</v>
          </cell>
          <cell r="H84" t="str">
            <v>EXECUTIVO</v>
          </cell>
          <cell r="I84" t="str">
            <v>SME</v>
          </cell>
          <cell r="J84">
            <v>307682</v>
          </cell>
          <cell r="K84">
            <v>296059.68</v>
          </cell>
          <cell r="L84">
            <v>14560.4</v>
          </cell>
          <cell r="M84" t="str">
            <v>EX</v>
          </cell>
          <cell r="N84">
            <v>1</v>
          </cell>
          <cell r="O84">
            <v>307682</v>
          </cell>
          <cell r="P84">
            <v>296059.68</v>
          </cell>
          <cell r="Q84">
            <v>14560.4</v>
          </cell>
          <cell r="R84">
            <v>4.7322885316658105E-2</v>
          </cell>
          <cell r="S84">
            <v>0.96222619457751835</v>
          </cell>
          <cell r="T84" t="str">
            <v>NEX</v>
          </cell>
          <cell r="U84">
            <v>0.56999999999999995</v>
          </cell>
        </row>
        <row r="85">
          <cell r="F85" t="str">
            <v>2100 - ADMINISTRAÇÃO DA UNIDADE</v>
          </cell>
          <cell r="G85" t="str">
            <v>16.20.12.122.3024.2.100.33903600.00</v>
          </cell>
          <cell r="H85" t="str">
            <v>EXECUTIVO</v>
          </cell>
          <cell r="I85" t="str">
            <v>SME</v>
          </cell>
          <cell r="J85">
            <v>563378</v>
          </cell>
          <cell r="K85">
            <v>531563.33000000007</v>
          </cell>
          <cell r="L85">
            <v>526059.99</v>
          </cell>
          <cell r="M85" t="str">
            <v>EX</v>
          </cell>
          <cell r="N85">
            <v>1</v>
          </cell>
          <cell r="O85">
            <v>563378</v>
          </cell>
          <cell r="P85">
            <v>531563.33000000007</v>
          </cell>
          <cell r="Q85">
            <v>526059.99</v>
          </cell>
          <cell r="R85">
            <v>0.93376026397906908</v>
          </cell>
          <cell r="S85">
            <v>0.94352873204136489</v>
          </cell>
          <cell r="T85" t="str">
            <v>NEX</v>
          </cell>
          <cell r="U85">
            <v>0.56999999999999995</v>
          </cell>
        </row>
        <row r="86">
          <cell r="F86" t="str">
            <v>2100 - ADMINISTRAÇÃO DA UNIDADE</v>
          </cell>
          <cell r="G86" t="str">
            <v>16.20.12.122.3024.2.100.33903900.00</v>
          </cell>
          <cell r="H86" t="str">
            <v>EXECUTIVO</v>
          </cell>
          <cell r="I86" t="str">
            <v>SME</v>
          </cell>
          <cell r="J86">
            <v>3000000</v>
          </cell>
          <cell r="K86">
            <v>2448844.7699999991</v>
          </cell>
          <cell r="L86">
            <v>1735058.61</v>
          </cell>
          <cell r="M86" t="str">
            <v>EX</v>
          </cell>
          <cell r="N86">
            <v>1</v>
          </cell>
          <cell r="O86">
            <v>3000000</v>
          </cell>
          <cell r="P86">
            <v>2448844.7699999991</v>
          </cell>
          <cell r="Q86">
            <v>1735058.61</v>
          </cell>
          <cell r="R86">
            <v>0.57835287000000002</v>
          </cell>
          <cell r="S86">
            <v>0.81628158999999967</v>
          </cell>
          <cell r="T86" t="str">
            <v>NEX</v>
          </cell>
          <cell r="U86">
            <v>0.56999999999999995</v>
          </cell>
        </row>
        <row r="87">
          <cell r="F87" t="str">
            <v>2100 - ADMINISTRAÇÃO DA UNIDADE</v>
          </cell>
          <cell r="G87" t="str">
            <v>16.20.12.122.3024.2.100.33904000.00</v>
          </cell>
          <cell r="H87" t="str">
            <v>EXECUTIVO</v>
          </cell>
          <cell r="I87" t="str">
            <v>SME</v>
          </cell>
          <cell r="J87">
            <v>0</v>
          </cell>
          <cell r="K87">
            <v>1812</v>
          </cell>
          <cell r="L87">
            <v>0</v>
          </cell>
          <cell r="M87" t="str">
            <v>EX</v>
          </cell>
          <cell r="N87">
            <v>1</v>
          </cell>
          <cell r="O87">
            <v>0</v>
          </cell>
          <cell r="P87">
            <v>1812</v>
          </cell>
          <cell r="Q87">
            <v>0</v>
          </cell>
          <cell r="R87" t="e">
            <v>#DIV/0!</v>
          </cell>
          <cell r="S87" t="e">
            <v>#DIV/0!</v>
          </cell>
          <cell r="T87" t="str">
            <v>NEX</v>
          </cell>
          <cell r="U87">
            <v>0.56999999999999995</v>
          </cell>
        </row>
        <row r="88">
          <cell r="F88" t="str">
            <v>2100 - ADMINISTRAÇÃO DA UNIDADE</v>
          </cell>
          <cell r="G88" t="str">
            <v>16.20.12.122.3024.2.100.33904700.00</v>
          </cell>
          <cell r="H88" t="str">
            <v>EXECUTIVO</v>
          </cell>
          <cell r="I88" t="str">
            <v>SME</v>
          </cell>
          <cell r="J88">
            <v>129663</v>
          </cell>
          <cell r="K88">
            <v>123415.12</v>
          </cell>
          <cell r="L88">
            <v>123415.12000000002</v>
          </cell>
          <cell r="M88" t="str">
            <v>EX</v>
          </cell>
          <cell r="N88">
            <v>1</v>
          </cell>
          <cell r="O88">
            <v>129663</v>
          </cell>
          <cell r="P88">
            <v>123415.12</v>
          </cell>
          <cell r="Q88">
            <v>123415.12000000002</v>
          </cell>
          <cell r="R88">
            <v>0.95181447290283294</v>
          </cell>
          <cell r="S88">
            <v>0.95181447290283272</v>
          </cell>
          <cell r="T88" t="str">
            <v>NEX</v>
          </cell>
          <cell r="U88">
            <v>0.56999999999999995</v>
          </cell>
        </row>
        <row r="89">
          <cell r="F89" t="str">
            <v>2100 - ADMINISTRAÇÃO DA UNIDADE</v>
          </cell>
          <cell r="G89" t="str">
            <v>16.20.12.122.3024.2.100.33909200.00</v>
          </cell>
          <cell r="H89" t="str">
            <v>EXECUTIVO</v>
          </cell>
          <cell r="I89" t="str">
            <v>SME</v>
          </cell>
          <cell r="J89">
            <v>0</v>
          </cell>
          <cell r="K89">
            <v>91.38</v>
          </cell>
          <cell r="L89">
            <v>91.38</v>
          </cell>
          <cell r="M89" t="str">
            <v>EX</v>
          </cell>
          <cell r="N89">
            <v>1</v>
          </cell>
          <cell r="O89">
            <v>0</v>
          </cell>
          <cell r="P89">
            <v>91.38</v>
          </cell>
          <cell r="Q89">
            <v>91.38</v>
          </cell>
          <cell r="R89" t="e">
            <v>#DIV/0!</v>
          </cell>
          <cell r="S89" t="e">
            <v>#DIV/0!</v>
          </cell>
          <cell r="T89" t="str">
            <v>NEX</v>
          </cell>
          <cell r="U89">
            <v>0.56999999999999995</v>
          </cell>
        </row>
        <row r="90">
          <cell r="F90" t="str">
            <v>2100 - ADMINISTRAÇÃO DA UNIDADE</v>
          </cell>
          <cell r="G90" t="str">
            <v>16.20.12.122.3024.2.100.44905200.00</v>
          </cell>
          <cell r="H90" t="str">
            <v>EXECUTIVO</v>
          </cell>
          <cell r="I90" t="str">
            <v>SME</v>
          </cell>
          <cell r="J90">
            <v>10000</v>
          </cell>
          <cell r="K90">
            <v>26045.040000000001</v>
          </cell>
          <cell r="L90">
            <v>4560</v>
          </cell>
          <cell r="M90" t="str">
            <v>EX</v>
          </cell>
          <cell r="N90">
            <v>1</v>
          </cell>
          <cell r="O90">
            <v>10000</v>
          </cell>
          <cell r="P90">
            <v>26045.040000000001</v>
          </cell>
          <cell r="Q90">
            <v>4560</v>
          </cell>
          <cell r="R90">
            <v>0.45600000000000002</v>
          </cell>
          <cell r="S90">
            <v>2.6045039999999999</v>
          </cell>
          <cell r="T90" t="str">
            <v>NEX</v>
          </cell>
          <cell r="U90">
            <v>0.56999999999999995</v>
          </cell>
        </row>
        <row r="91">
          <cell r="F91" t="str">
            <v>2100 - ADMINISTRAÇÃO DA UNIDADE</v>
          </cell>
          <cell r="G91" t="str">
            <v>16.21.12.122.3024.2.100.33901400.00</v>
          </cell>
          <cell r="H91" t="str">
            <v>EXECUTIVO</v>
          </cell>
          <cell r="I91" t="str">
            <v>SME</v>
          </cell>
          <cell r="J91">
            <v>3000</v>
          </cell>
          <cell r="K91">
            <v>0</v>
          </cell>
          <cell r="L91">
            <v>0</v>
          </cell>
          <cell r="M91" t="str">
            <v>EX</v>
          </cell>
          <cell r="N91">
            <v>1</v>
          </cell>
          <cell r="O91">
            <v>3000</v>
          </cell>
          <cell r="P91">
            <v>0</v>
          </cell>
          <cell r="Q91">
            <v>0</v>
          </cell>
          <cell r="R91">
            <v>0</v>
          </cell>
          <cell r="S91">
            <v>0</v>
          </cell>
          <cell r="T91" t="str">
            <v>NEX</v>
          </cell>
          <cell r="U91">
            <v>0.56999999999999995</v>
          </cell>
        </row>
        <row r="92">
          <cell r="F92" t="str">
            <v>2100 - ADMINISTRAÇÃO DA UNIDADE</v>
          </cell>
          <cell r="G92" t="str">
            <v>16.21.12.122.3024.2.100.33903000.00</v>
          </cell>
          <cell r="H92" t="str">
            <v>EXECUTIVO</v>
          </cell>
          <cell r="I92" t="str">
            <v>SME</v>
          </cell>
          <cell r="J92">
            <v>80000</v>
          </cell>
          <cell r="K92">
            <v>64510.18</v>
          </cell>
          <cell r="L92">
            <v>48023.75</v>
          </cell>
          <cell r="M92" t="str">
            <v>EX</v>
          </cell>
          <cell r="N92">
            <v>1</v>
          </cell>
          <cell r="O92">
            <v>80000</v>
          </cell>
          <cell r="P92">
            <v>64510.18</v>
          </cell>
          <cell r="Q92">
            <v>48023.75</v>
          </cell>
          <cell r="R92">
            <v>0.60029687499999995</v>
          </cell>
          <cell r="S92">
            <v>0.80637725000000005</v>
          </cell>
          <cell r="T92" t="str">
            <v>NEX</v>
          </cell>
          <cell r="U92">
            <v>0.56999999999999995</v>
          </cell>
        </row>
        <row r="93">
          <cell r="F93" t="str">
            <v>2100 - ADMINISTRAÇÃO DA UNIDADE</v>
          </cell>
          <cell r="G93" t="str">
            <v>16.21.12.122.3024.2.100.33903300.00</v>
          </cell>
          <cell r="H93" t="str">
            <v>EXECUTIVO</v>
          </cell>
          <cell r="I93" t="str">
            <v>SME</v>
          </cell>
          <cell r="J93">
            <v>300000</v>
          </cell>
          <cell r="K93">
            <v>0</v>
          </cell>
          <cell r="L93">
            <v>0</v>
          </cell>
          <cell r="M93" t="str">
            <v>EX</v>
          </cell>
          <cell r="N93">
            <v>1</v>
          </cell>
          <cell r="O93">
            <v>300000</v>
          </cell>
          <cell r="P93">
            <v>0</v>
          </cell>
          <cell r="Q93">
            <v>0</v>
          </cell>
          <cell r="R93">
            <v>0</v>
          </cell>
          <cell r="S93">
            <v>0</v>
          </cell>
          <cell r="T93" t="str">
            <v>NEX</v>
          </cell>
          <cell r="U93">
            <v>0.56999999999999995</v>
          </cell>
        </row>
        <row r="94">
          <cell r="F94" t="str">
            <v>2100 - ADMINISTRAÇÃO DA UNIDADE</v>
          </cell>
          <cell r="G94" t="str">
            <v>16.21.12.122.3024.2.100.33903700.00</v>
          </cell>
          <cell r="H94" t="str">
            <v>EXECUTIVO</v>
          </cell>
          <cell r="I94" t="str">
            <v>SME</v>
          </cell>
          <cell r="J94">
            <v>1191715</v>
          </cell>
          <cell r="K94">
            <v>1191715</v>
          </cell>
          <cell r="L94">
            <v>1141479.23</v>
          </cell>
          <cell r="M94" t="str">
            <v>EX</v>
          </cell>
          <cell r="N94">
            <v>1</v>
          </cell>
          <cell r="O94">
            <v>1191715</v>
          </cell>
          <cell r="P94">
            <v>1191715</v>
          </cell>
          <cell r="Q94">
            <v>1141479.23</v>
          </cell>
          <cell r="R94">
            <v>0.95784581884091413</v>
          </cell>
          <cell r="S94">
            <v>1</v>
          </cell>
          <cell r="T94" t="str">
            <v>NEX</v>
          </cell>
          <cell r="U94">
            <v>0.56999999999999995</v>
          </cell>
        </row>
        <row r="95">
          <cell r="F95" t="str">
            <v>2100 - ADMINISTRAÇÃO DA UNIDADE</v>
          </cell>
          <cell r="G95" t="str">
            <v>16.21.12.122.3024.2.100.33903900.00</v>
          </cell>
          <cell r="H95" t="str">
            <v>EXECUTIVO</v>
          </cell>
          <cell r="I95" t="str">
            <v>SME</v>
          </cell>
          <cell r="J95">
            <v>1057398</v>
          </cell>
          <cell r="K95">
            <v>801250.03</v>
          </cell>
          <cell r="L95">
            <v>643542.17000000004</v>
          </cell>
          <cell r="M95" t="str">
            <v>EX</v>
          </cell>
          <cell r="N95">
            <v>1</v>
          </cell>
          <cell r="O95">
            <v>1057398</v>
          </cell>
          <cell r="P95">
            <v>801250.03</v>
          </cell>
          <cell r="Q95">
            <v>643542.17000000004</v>
          </cell>
          <cell r="R95">
            <v>0.60860921809952362</v>
          </cell>
          <cell r="S95">
            <v>0.75775633205283155</v>
          </cell>
          <cell r="T95" t="str">
            <v>NEX</v>
          </cell>
          <cell r="U95">
            <v>0.56999999999999995</v>
          </cell>
        </row>
        <row r="96">
          <cell r="F96" t="str">
            <v>2100 - ADMINISTRAÇÃO DA UNIDADE</v>
          </cell>
          <cell r="G96" t="str">
            <v>16.21.12.122.3024.2.100.44905200.00</v>
          </cell>
          <cell r="H96" t="str">
            <v>EXECUTIVO</v>
          </cell>
          <cell r="I96" t="str">
            <v>SME</v>
          </cell>
          <cell r="J96">
            <v>24000</v>
          </cell>
          <cell r="K96">
            <v>23995.42</v>
          </cell>
          <cell r="L96">
            <v>23995.42</v>
          </cell>
          <cell r="M96" t="str">
            <v>EX</v>
          </cell>
          <cell r="N96">
            <v>1</v>
          </cell>
          <cell r="O96">
            <v>24000</v>
          </cell>
          <cell r="P96">
            <v>23995.42</v>
          </cell>
          <cell r="Q96">
            <v>23995.42</v>
          </cell>
          <cell r="R96">
            <v>0.99980916666666664</v>
          </cell>
          <cell r="S96">
            <v>0.99980916666666664</v>
          </cell>
          <cell r="T96" t="str">
            <v>NEX</v>
          </cell>
          <cell r="U96">
            <v>0.56999999999999995</v>
          </cell>
        </row>
        <row r="97">
          <cell r="F97" t="str">
            <v>2100 - ADMINISTRAÇÃO DA UNIDADE</v>
          </cell>
          <cell r="G97" t="str">
            <v>16.22.12.122.3024.2.100.33901400.00</v>
          </cell>
          <cell r="H97" t="str">
            <v>EXECUTIVO</v>
          </cell>
          <cell r="I97" t="str">
            <v>SME</v>
          </cell>
          <cell r="J97">
            <v>10000</v>
          </cell>
          <cell r="K97">
            <v>0</v>
          </cell>
          <cell r="L97">
            <v>0</v>
          </cell>
          <cell r="M97" t="str">
            <v>EX</v>
          </cell>
          <cell r="N97">
            <v>1</v>
          </cell>
          <cell r="O97">
            <v>10000</v>
          </cell>
          <cell r="P97">
            <v>0</v>
          </cell>
          <cell r="Q97">
            <v>0</v>
          </cell>
          <cell r="R97">
            <v>0</v>
          </cell>
          <cell r="S97">
            <v>0</v>
          </cell>
          <cell r="T97" t="str">
            <v>NEX</v>
          </cell>
          <cell r="U97">
            <v>0.56999999999999995</v>
          </cell>
        </row>
        <row r="98">
          <cell r="F98" t="str">
            <v>2100 - ADMINISTRAÇÃO DA UNIDADE</v>
          </cell>
          <cell r="G98" t="str">
            <v>16.22.12.122.3024.2.100.33903000.00</v>
          </cell>
          <cell r="H98" t="str">
            <v>EXECUTIVO</v>
          </cell>
          <cell r="I98" t="str">
            <v>SME</v>
          </cell>
          <cell r="J98">
            <v>36470</v>
          </cell>
          <cell r="K98">
            <v>20417.900000000001</v>
          </cell>
          <cell r="L98">
            <v>20417.650000000001</v>
          </cell>
          <cell r="M98" t="str">
            <v>EX</v>
          </cell>
          <cell r="N98">
            <v>1</v>
          </cell>
          <cell r="O98">
            <v>36470</v>
          </cell>
          <cell r="P98">
            <v>20417.900000000001</v>
          </cell>
          <cell r="Q98">
            <v>20417.650000000001</v>
          </cell>
          <cell r="R98">
            <v>0.5598478201261311</v>
          </cell>
          <cell r="S98">
            <v>0.55985467507540443</v>
          </cell>
          <cell r="T98" t="str">
            <v>NEX</v>
          </cell>
          <cell r="U98">
            <v>0.56999999999999995</v>
          </cell>
        </row>
        <row r="99">
          <cell r="F99" t="str">
            <v>2100 - ADMINISTRAÇÃO DA UNIDADE</v>
          </cell>
          <cell r="G99" t="str">
            <v>16.22.12.122.3024.2.100.33903300.00</v>
          </cell>
          <cell r="H99" t="str">
            <v>EXECUTIVO</v>
          </cell>
          <cell r="I99" t="str">
            <v>SME</v>
          </cell>
          <cell r="J99">
            <v>200000</v>
          </cell>
          <cell r="K99">
            <v>111185.41</v>
          </cell>
          <cell r="L99">
            <v>96908.08</v>
          </cell>
          <cell r="M99" t="str">
            <v>EX</v>
          </cell>
          <cell r="N99">
            <v>1</v>
          </cell>
          <cell r="O99">
            <v>200000</v>
          </cell>
          <cell r="P99">
            <v>111185.41</v>
          </cell>
          <cell r="Q99">
            <v>96908.08</v>
          </cell>
          <cell r="R99">
            <v>0.48454039999999998</v>
          </cell>
          <cell r="S99">
            <v>0.55592704999999998</v>
          </cell>
          <cell r="T99" t="str">
            <v>NEX</v>
          </cell>
          <cell r="U99">
            <v>0.56999999999999995</v>
          </cell>
        </row>
        <row r="100">
          <cell r="F100" t="str">
            <v>2100 - ADMINISTRAÇÃO DA UNIDADE</v>
          </cell>
          <cell r="G100" t="str">
            <v>16.22.12.122.3024.2.100.33903700.00</v>
          </cell>
          <cell r="H100" t="str">
            <v>EXECUTIVO</v>
          </cell>
          <cell r="I100" t="str">
            <v>SME</v>
          </cell>
          <cell r="J100">
            <v>85328</v>
          </cell>
          <cell r="K100">
            <v>75758.080000000002</v>
          </cell>
          <cell r="L100">
            <v>68964.790000000008</v>
          </cell>
          <cell r="M100" t="str">
            <v>EX</v>
          </cell>
          <cell r="N100">
            <v>1</v>
          </cell>
          <cell r="O100">
            <v>85328</v>
          </cell>
          <cell r="P100">
            <v>75758.080000000002</v>
          </cell>
          <cell r="Q100">
            <v>68964.790000000008</v>
          </cell>
          <cell r="R100">
            <v>0.80823164729045571</v>
          </cell>
          <cell r="S100">
            <v>0.88784549034314642</v>
          </cell>
          <cell r="T100" t="str">
            <v>NEX</v>
          </cell>
          <cell r="U100">
            <v>0.56999999999999995</v>
          </cell>
        </row>
        <row r="101">
          <cell r="F101" t="str">
            <v>2100 - ADMINISTRAÇÃO DA UNIDADE</v>
          </cell>
          <cell r="G101" t="str">
            <v>16.22.12.122.3024.2.100.33903900.00</v>
          </cell>
          <cell r="H101" t="str">
            <v>EXECUTIVO</v>
          </cell>
          <cell r="I101" t="str">
            <v>SME</v>
          </cell>
          <cell r="J101">
            <v>2100000</v>
          </cell>
          <cell r="K101">
            <v>1981152.6000000003</v>
          </cell>
          <cell r="L101">
            <v>1812626.3699999999</v>
          </cell>
          <cell r="M101" t="str">
            <v>EX</v>
          </cell>
          <cell r="N101">
            <v>1</v>
          </cell>
          <cell r="O101">
            <v>2100000</v>
          </cell>
          <cell r="P101">
            <v>1981152.6000000003</v>
          </cell>
          <cell r="Q101">
            <v>1812626.3699999999</v>
          </cell>
          <cell r="R101">
            <v>0.86315541428571418</v>
          </cell>
          <cell r="S101">
            <v>0.94340600000000019</v>
          </cell>
          <cell r="T101" t="str">
            <v>NEX</v>
          </cell>
          <cell r="U101">
            <v>0.56999999999999995</v>
          </cell>
        </row>
        <row r="102">
          <cell r="F102" t="str">
            <v>2100 - ADMINISTRAÇÃO DA UNIDADE</v>
          </cell>
          <cell r="G102" t="str">
            <v>16.22.12.122.3024.2.100.33904000.00</v>
          </cell>
          <cell r="H102" t="str">
            <v>EXECUTIVO</v>
          </cell>
          <cell r="I102" t="str">
            <v>SME</v>
          </cell>
          <cell r="J102">
            <v>0</v>
          </cell>
          <cell r="K102">
            <v>510</v>
          </cell>
          <cell r="L102">
            <v>510</v>
          </cell>
          <cell r="M102" t="str">
            <v>EX</v>
          </cell>
          <cell r="N102">
            <v>1</v>
          </cell>
          <cell r="O102">
            <v>0</v>
          </cell>
          <cell r="P102">
            <v>510</v>
          </cell>
          <cell r="Q102">
            <v>510</v>
          </cell>
          <cell r="R102" t="e">
            <v>#DIV/0!</v>
          </cell>
          <cell r="S102" t="e">
            <v>#DIV/0!</v>
          </cell>
          <cell r="T102" t="str">
            <v>NEX</v>
          </cell>
          <cell r="U102">
            <v>0.56999999999999995</v>
          </cell>
        </row>
        <row r="103">
          <cell r="F103" t="str">
            <v>2100 - ADMINISTRAÇÃO DA UNIDADE</v>
          </cell>
          <cell r="G103" t="str">
            <v>16.22.12.122.3024.2.100.33904700.00</v>
          </cell>
          <cell r="H103" t="str">
            <v>EXECUTIVO</v>
          </cell>
          <cell r="I103" t="str">
            <v>SME</v>
          </cell>
          <cell r="J103">
            <v>99525</v>
          </cell>
          <cell r="K103">
            <v>89511.2</v>
          </cell>
          <cell r="L103">
            <v>89511.2</v>
          </cell>
          <cell r="M103" t="str">
            <v>EX</v>
          </cell>
          <cell r="N103">
            <v>1</v>
          </cell>
          <cell r="O103">
            <v>99525</v>
          </cell>
          <cell r="P103">
            <v>89511.2</v>
          </cell>
          <cell r="Q103">
            <v>89511.2</v>
          </cell>
          <cell r="R103">
            <v>0.89938407435317758</v>
          </cell>
          <cell r="S103">
            <v>0.89938407435317758</v>
          </cell>
          <cell r="T103" t="str">
            <v>NEX</v>
          </cell>
          <cell r="U103">
            <v>0.56999999999999995</v>
          </cell>
        </row>
        <row r="104">
          <cell r="F104" t="str">
            <v>2100 - ADMINISTRAÇÃO DA UNIDADE</v>
          </cell>
          <cell r="G104" t="str">
            <v>16.22.12.122.3024.2.100.44905200.00</v>
          </cell>
          <cell r="H104" t="str">
            <v>EXECUTIVO</v>
          </cell>
          <cell r="I104" t="str">
            <v>SME</v>
          </cell>
          <cell r="J104">
            <v>25000</v>
          </cell>
          <cell r="K104">
            <v>4152.6900000000005</v>
          </cell>
          <cell r="L104">
            <v>4152.6900000000005</v>
          </cell>
          <cell r="M104" t="str">
            <v>EX</v>
          </cell>
          <cell r="N104">
            <v>1</v>
          </cell>
          <cell r="O104">
            <v>25000</v>
          </cell>
          <cell r="P104">
            <v>4152.6900000000005</v>
          </cell>
          <cell r="Q104">
            <v>4152.6900000000005</v>
          </cell>
          <cell r="R104">
            <v>0.16610760000000002</v>
          </cell>
          <cell r="S104">
            <v>0.16610760000000002</v>
          </cell>
          <cell r="T104" t="str">
            <v>NEX</v>
          </cell>
          <cell r="U104">
            <v>0.56999999999999995</v>
          </cell>
        </row>
        <row r="105">
          <cell r="F105" t="str">
            <v>2100 - ADMINISTRAÇÃO DA UNIDADE</v>
          </cell>
          <cell r="G105" t="str">
            <v>16.23.12.122.3024.2.100.33901400.00</v>
          </cell>
          <cell r="H105" t="str">
            <v>EXECUTIVO</v>
          </cell>
          <cell r="I105" t="str">
            <v>SME</v>
          </cell>
          <cell r="J105">
            <v>1000</v>
          </cell>
          <cell r="K105">
            <v>0</v>
          </cell>
          <cell r="L105">
            <v>0</v>
          </cell>
          <cell r="M105" t="str">
            <v>EX</v>
          </cell>
          <cell r="N105">
            <v>1</v>
          </cell>
          <cell r="O105">
            <v>1000</v>
          </cell>
          <cell r="P105">
            <v>0</v>
          </cell>
          <cell r="Q105">
            <v>0</v>
          </cell>
          <cell r="R105">
            <v>0</v>
          </cell>
          <cell r="S105">
            <v>0</v>
          </cell>
          <cell r="T105" t="str">
            <v>NEX</v>
          </cell>
          <cell r="U105">
            <v>0.56999999999999995</v>
          </cell>
        </row>
        <row r="106">
          <cell r="F106" t="str">
            <v>2100 - ADMINISTRAÇÃO DA UNIDADE</v>
          </cell>
          <cell r="G106" t="str">
            <v>16.23.12.122.3024.2.100.33903000.00</v>
          </cell>
          <cell r="H106" t="str">
            <v>EXECUTIVO</v>
          </cell>
          <cell r="I106" t="str">
            <v>SME</v>
          </cell>
          <cell r="J106">
            <v>50000</v>
          </cell>
          <cell r="K106">
            <v>38821.369999999995</v>
          </cell>
          <cell r="L106">
            <v>35528.370000000003</v>
          </cell>
          <cell r="M106" t="str">
            <v>EX</v>
          </cell>
          <cell r="N106">
            <v>1</v>
          </cell>
          <cell r="O106">
            <v>50000</v>
          </cell>
          <cell r="P106">
            <v>38821.369999999995</v>
          </cell>
          <cell r="Q106">
            <v>35528.370000000003</v>
          </cell>
          <cell r="R106">
            <v>0.71056740000000007</v>
          </cell>
          <cell r="S106">
            <v>0.77642739999999988</v>
          </cell>
          <cell r="T106" t="str">
            <v>NEX</v>
          </cell>
          <cell r="U106">
            <v>0.56999999999999995</v>
          </cell>
        </row>
        <row r="107">
          <cell r="F107" t="str">
            <v>2100 - ADMINISTRAÇÃO DA UNIDADE</v>
          </cell>
          <cell r="G107" t="str">
            <v>16.23.12.122.3024.2.100.33903300.00</v>
          </cell>
          <cell r="H107" t="str">
            <v>EXECUTIVO</v>
          </cell>
          <cell r="I107" t="str">
            <v>SME</v>
          </cell>
          <cell r="J107">
            <v>180000</v>
          </cell>
          <cell r="K107">
            <v>27795.050000000007</v>
          </cell>
          <cell r="L107">
            <v>22795.050000000003</v>
          </cell>
          <cell r="M107" t="str">
            <v>EX</v>
          </cell>
          <cell r="N107">
            <v>1</v>
          </cell>
          <cell r="O107">
            <v>180000</v>
          </cell>
          <cell r="P107">
            <v>27795.050000000007</v>
          </cell>
          <cell r="Q107">
            <v>22795.050000000003</v>
          </cell>
          <cell r="R107">
            <v>0.12663916666666669</v>
          </cell>
          <cell r="S107">
            <v>0.15441694444444448</v>
          </cell>
          <cell r="T107" t="str">
            <v>NEX</v>
          </cell>
          <cell r="U107">
            <v>0.56999999999999995</v>
          </cell>
        </row>
        <row r="108">
          <cell r="F108" t="str">
            <v>2100 - ADMINISTRAÇÃO DA UNIDADE</v>
          </cell>
          <cell r="G108" t="str">
            <v>16.23.12.122.3024.2.100.33903900.00</v>
          </cell>
          <cell r="H108" t="str">
            <v>EXECUTIVO</v>
          </cell>
          <cell r="I108" t="str">
            <v>SME</v>
          </cell>
          <cell r="J108">
            <v>2200000</v>
          </cell>
          <cell r="K108">
            <v>2073973.8199999996</v>
          </cell>
          <cell r="L108">
            <v>1772892.1199999999</v>
          </cell>
          <cell r="M108" t="str">
            <v>EX</v>
          </cell>
          <cell r="N108">
            <v>1</v>
          </cell>
          <cell r="O108">
            <v>2200000</v>
          </cell>
          <cell r="P108">
            <v>2073973.8199999996</v>
          </cell>
          <cell r="Q108">
            <v>1772892.1199999999</v>
          </cell>
          <cell r="R108">
            <v>0.80586005454545451</v>
          </cell>
          <cell r="S108">
            <v>0.94271537272727257</v>
          </cell>
          <cell r="T108" t="str">
            <v>NEX</v>
          </cell>
          <cell r="U108">
            <v>0.56999999999999995</v>
          </cell>
        </row>
        <row r="109">
          <cell r="F109" t="str">
            <v>2100 - ADMINISTRAÇÃO DA UNIDADE</v>
          </cell>
          <cell r="G109" t="str">
            <v>16.23.12.122.3024.2.100.33904700.00</v>
          </cell>
          <cell r="H109" t="str">
            <v>EXECUTIVO</v>
          </cell>
          <cell r="I109" t="str">
            <v>SME</v>
          </cell>
          <cell r="J109">
            <v>69000</v>
          </cell>
          <cell r="K109">
            <v>66813.27</v>
          </cell>
          <cell r="L109">
            <v>66096.889999999985</v>
          </cell>
          <cell r="M109" t="str">
            <v>EX</v>
          </cell>
          <cell r="N109">
            <v>1</v>
          </cell>
          <cell r="O109">
            <v>69000</v>
          </cell>
          <cell r="P109">
            <v>66813.27</v>
          </cell>
          <cell r="Q109">
            <v>66096.889999999985</v>
          </cell>
          <cell r="R109">
            <v>0.95792594202898529</v>
          </cell>
          <cell r="S109">
            <v>0.96830826086956523</v>
          </cell>
          <cell r="T109" t="str">
            <v>NEX</v>
          </cell>
          <cell r="U109">
            <v>0.56999999999999995</v>
          </cell>
        </row>
        <row r="110">
          <cell r="F110" t="str">
            <v>2100 - ADMINISTRAÇÃO DA UNIDADE</v>
          </cell>
          <cell r="G110" t="str">
            <v>16.23.12.122.3024.2.100.44905200.00</v>
          </cell>
          <cell r="H110" t="str">
            <v>EXECUTIVO</v>
          </cell>
          <cell r="I110" t="str">
            <v>SME</v>
          </cell>
          <cell r="J110">
            <v>15000</v>
          </cell>
          <cell r="K110">
            <v>14043</v>
          </cell>
          <cell r="L110">
            <v>14043</v>
          </cell>
          <cell r="M110" t="str">
            <v>EX</v>
          </cell>
          <cell r="N110">
            <v>1</v>
          </cell>
          <cell r="O110">
            <v>15000</v>
          </cell>
          <cell r="P110">
            <v>14043</v>
          </cell>
          <cell r="Q110">
            <v>14043</v>
          </cell>
          <cell r="R110">
            <v>0.93620000000000003</v>
          </cell>
          <cell r="S110">
            <v>0.93620000000000003</v>
          </cell>
          <cell r="T110" t="str">
            <v>NEX</v>
          </cell>
          <cell r="U110">
            <v>0.56999999999999995</v>
          </cell>
        </row>
        <row r="111">
          <cell r="F111" t="str">
            <v>2100 - ADMINISTRAÇÃO DA UNIDADE</v>
          </cell>
          <cell r="G111" t="str">
            <v>16.24.12.122.3024.2.100.33503500.00</v>
          </cell>
          <cell r="H111" t="str">
            <v>EXECUTIVO</v>
          </cell>
          <cell r="I111" t="str">
            <v>SME</v>
          </cell>
          <cell r="J111">
            <v>0</v>
          </cell>
          <cell r="K111">
            <v>507772.5</v>
          </cell>
          <cell r="L111">
            <v>507022.5</v>
          </cell>
          <cell r="M111" t="str">
            <v>EX</v>
          </cell>
          <cell r="N111">
            <v>1</v>
          </cell>
          <cell r="O111">
            <v>0</v>
          </cell>
          <cell r="P111">
            <v>507772.5</v>
          </cell>
          <cell r="Q111">
            <v>507022.5</v>
          </cell>
          <cell r="R111" t="e">
            <v>#DIV/0!</v>
          </cell>
          <cell r="S111" t="e">
            <v>#DIV/0!</v>
          </cell>
          <cell r="T111" t="str">
            <v>NEX</v>
          </cell>
          <cell r="U111">
            <v>0.56999999999999995</v>
          </cell>
        </row>
        <row r="112">
          <cell r="F112" t="str">
            <v>2100 - ADMINISTRAÇÃO DA UNIDADE</v>
          </cell>
          <cell r="G112" t="str">
            <v>16.24.12.122.3024.2.100.33503900.00</v>
          </cell>
          <cell r="H112" t="str">
            <v>EXECUTIVO</v>
          </cell>
          <cell r="I112" t="str">
            <v>SME</v>
          </cell>
          <cell r="J112">
            <v>0</v>
          </cell>
          <cell r="K112">
            <v>0</v>
          </cell>
          <cell r="L112">
            <v>0</v>
          </cell>
          <cell r="M112" t="str">
            <v>EX</v>
          </cell>
          <cell r="N112">
            <v>1</v>
          </cell>
          <cell r="O112">
            <v>0</v>
          </cell>
          <cell r="P112">
            <v>0</v>
          </cell>
          <cell r="Q112">
            <v>0</v>
          </cell>
          <cell r="R112" t="e">
            <v>#DIV/0!</v>
          </cell>
          <cell r="S112" t="e">
            <v>#DIV/0!</v>
          </cell>
          <cell r="T112" t="str">
            <v>NEX</v>
          </cell>
          <cell r="U112">
            <v>0.56999999999999995</v>
          </cell>
        </row>
        <row r="113">
          <cell r="F113" t="str">
            <v>2100 - ADMINISTRAÇÃO DA UNIDADE</v>
          </cell>
          <cell r="G113" t="str">
            <v>16.24.12.122.3024.2.100.33901400.00</v>
          </cell>
          <cell r="H113" t="str">
            <v>EXECUTIVO</v>
          </cell>
          <cell r="I113" t="str">
            <v>SME</v>
          </cell>
          <cell r="J113">
            <v>10000</v>
          </cell>
          <cell r="K113">
            <v>0</v>
          </cell>
          <cell r="L113">
            <v>0</v>
          </cell>
          <cell r="M113" t="str">
            <v>EX</v>
          </cell>
          <cell r="N113">
            <v>1</v>
          </cell>
          <cell r="O113">
            <v>10000</v>
          </cell>
          <cell r="P113">
            <v>0</v>
          </cell>
          <cell r="Q113">
            <v>0</v>
          </cell>
          <cell r="R113">
            <v>0</v>
          </cell>
          <cell r="S113">
            <v>0</v>
          </cell>
          <cell r="T113" t="str">
            <v>NEX</v>
          </cell>
          <cell r="U113">
            <v>0.56999999999999995</v>
          </cell>
        </row>
        <row r="114">
          <cell r="F114" t="str">
            <v>2100 - ADMINISTRAÇÃO DA UNIDADE</v>
          </cell>
          <cell r="G114" t="str">
            <v>16.24.12.122.3024.2.100.33903000.00</v>
          </cell>
          <cell r="H114" t="str">
            <v>EXECUTIVO</v>
          </cell>
          <cell r="I114" t="str">
            <v>SME</v>
          </cell>
          <cell r="J114">
            <v>13819</v>
          </cell>
          <cell r="K114">
            <v>12674.109999999999</v>
          </cell>
          <cell r="L114">
            <v>12674.11</v>
          </cell>
          <cell r="M114" t="str">
            <v>EX</v>
          </cell>
          <cell r="N114">
            <v>1</v>
          </cell>
          <cell r="O114">
            <v>13819</v>
          </cell>
          <cell r="P114">
            <v>12674.109999999999</v>
          </cell>
          <cell r="Q114">
            <v>12674.11</v>
          </cell>
          <cell r="R114">
            <v>0.91715102395252912</v>
          </cell>
          <cell r="S114">
            <v>0.91715102395252901</v>
          </cell>
          <cell r="T114" t="str">
            <v>NEX</v>
          </cell>
          <cell r="U114">
            <v>0.56999999999999995</v>
          </cell>
        </row>
        <row r="115">
          <cell r="F115" t="str">
            <v>2100 - ADMINISTRAÇÃO DA UNIDADE</v>
          </cell>
          <cell r="G115" t="str">
            <v>16.24.12.122.3024.2.100.33903300.00</v>
          </cell>
          <cell r="H115" t="str">
            <v>EXECUTIVO</v>
          </cell>
          <cell r="I115" t="str">
            <v>SME</v>
          </cell>
          <cell r="J115">
            <v>737555</v>
          </cell>
          <cell r="K115">
            <v>731373.99</v>
          </cell>
          <cell r="L115">
            <v>321094.82999999996</v>
          </cell>
          <cell r="M115" t="str">
            <v>EX</v>
          </cell>
          <cell r="N115">
            <v>1</v>
          </cell>
          <cell r="O115">
            <v>737555</v>
          </cell>
          <cell r="P115">
            <v>731373.99</v>
          </cell>
          <cell r="Q115">
            <v>321094.82999999996</v>
          </cell>
          <cell r="R115">
            <v>0.43535035353295681</v>
          </cell>
          <cell r="S115">
            <v>0.99161959447092085</v>
          </cell>
          <cell r="T115" t="str">
            <v>NEX</v>
          </cell>
          <cell r="U115">
            <v>0.56999999999999995</v>
          </cell>
        </row>
        <row r="116">
          <cell r="F116" t="str">
            <v>2100 - ADMINISTRAÇÃO DA UNIDADE</v>
          </cell>
          <cell r="G116" t="str">
            <v>16.24.12.122.3024.2.100.33903600.00</v>
          </cell>
          <cell r="H116" t="str">
            <v>EXECUTIVO</v>
          </cell>
          <cell r="I116" t="str">
            <v>SME</v>
          </cell>
          <cell r="J116">
            <v>104223</v>
          </cell>
          <cell r="K116">
            <v>127418.38000000002</v>
          </cell>
          <cell r="L116">
            <v>106468.93</v>
          </cell>
          <cell r="M116" t="str">
            <v>EX</v>
          </cell>
          <cell r="N116">
            <v>1</v>
          </cell>
          <cell r="O116">
            <v>104223</v>
          </cell>
          <cell r="P116">
            <v>127418.38000000002</v>
          </cell>
          <cell r="Q116">
            <v>106468.93</v>
          </cell>
          <cell r="R116">
            <v>1.0215492741525383</v>
          </cell>
          <cell r="S116">
            <v>1.2225552900991146</v>
          </cell>
          <cell r="T116" t="str">
            <v>NEX</v>
          </cell>
          <cell r="U116">
            <v>0.56999999999999995</v>
          </cell>
        </row>
        <row r="117">
          <cell r="F117" t="str">
            <v>2100 - ADMINISTRAÇÃO DA UNIDADE</v>
          </cell>
          <cell r="G117" t="str">
            <v>16.24.12.122.3024.2.100.33903900.00</v>
          </cell>
          <cell r="H117" t="str">
            <v>EXECUTIVO</v>
          </cell>
          <cell r="I117" t="str">
            <v>SME</v>
          </cell>
          <cell r="J117">
            <v>2109708</v>
          </cell>
          <cell r="K117">
            <v>1016738.46</v>
          </cell>
          <cell r="L117">
            <v>882684.1100000001</v>
          </cell>
          <cell r="M117" t="str">
            <v>EX</v>
          </cell>
          <cell r="N117">
            <v>1</v>
          </cell>
          <cell r="O117">
            <v>2109708</v>
          </cell>
          <cell r="P117">
            <v>1016738.46</v>
          </cell>
          <cell r="Q117">
            <v>882684.1100000001</v>
          </cell>
          <cell r="R117">
            <v>0.41839160206056958</v>
          </cell>
          <cell r="S117">
            <v>0.48193326280224558</v>
          </cell>
          <cell r="T117" t="str">
            <v>NEX</v>
          </cell>
          <cell r="U117">
            <v>0.56999999999999995</v>
          </cell>
        </row>
        <row r="118">
          <cell r="F118" t="str">
            <v>2100 - ADMINISTRAÇÃO DA UNIDADE</v>
          </cell>
          <cell r="G118" t="str">
            <v>16.24.12.122.3024.2.100.33904700.00</v>
          </cell>
          <cell r="H118" t="str">
            <v>EXECUTIVO</v>
          </cell>
          <cell r="I118" t="str">
            <v>SME</v>
          </cell>
          <cell r="J118">
            <v>40560</v>
          </cell>
          <cell r="K118">
            <v>0</v>
          </cell>
          <cell r="L118">
            <v>0</v>
          </cell>
          <cell r="M118" t="str">
            <v>EX</v>
          </cell>
          <cell r="N118">
            <v>1</v>
          </cell>
          <cell r="O118">
            <v>40560</v>
          </cell>
          <cell r="P118">
            <v>0</v>
          </cell>
          <cell r="Q118">
            <v>0</v>
          </cell>
          <cell r="R118">
            <v>0</v>
          </cell>
          <cell r="S118">
            <v>0</v>
          </cell>
          <cell r="T118" t="str">
            <v>NEX</v>
          </cell>
          <cell r="U118">
            <v>0.56999999999999995</v>
          </cell>
        </row>
        <row r="119">
          <cell r="F119" t="str">
            <v>2100 - ADMINISTRAÇÃO DA UNIDADE</v>
          </cell>
          <cell r="G119" t="str">
            <v>16.24.12.122.3024.2.100.44905200.00</v>
          </cell>
          <cell r="H119" t="str">
            <v>EXECUTIVO</v>
          </cell>
          <cell r="I119" t="str">
            <v>SME</v>
          </cell>
          <cell r="J119">
            <v>50000</v>
          </cell>
          <cell r="K119">
            <v>45404</v>
          </cell>
          <cell r="L119">
            <v>45404</v>
          </cell>
          <cell r="M119" t="str">
            <v>EX</v>
          </cell>
          <cell r="N119">
            <v>1</v>
          </cell>
          <cell r="O119">
            <v>50000</v>
          </cell>
          <cell r="P119">
            <v>45404</v>
          </cell>
          <cell r="Q119">
            <v>45404</v>
          </cell>
          <cell r="R119">
            <v>0.90808</v>
          </cell>
          <cell r="S119">
            <v>0.90808</v>
          </cell>
          <cell r="T119" t="str">
            <v>NEX</v>
          </cell>
          <cell r="U119">
            <v>0.56999999999999995</v>
          </cell>
        </row>
        <row r="120">
          <cell r="F120" t="str">
            <v>2100 - ADMINISTRAÇÃO DA UNIDADE</v>
          </cell>
          <cell r="G120" t="str">
            <v>80.10.12.122.3024.2.100.31900400.00</v>
          </cell>
          <cell r="H120" t="str">
            <v>EXECUTIVO</v>
          </cell>
          <cell r="I120" t="str">
            <v>FPETC</v>
          </cell>
          <cell r="J120">
            <v>1088</v>
          </cell>
          <cell r="K120">
            <v>0</v>
          </cell>
          <cell r="L120">
            <v>0</v>
          </cell>
          <cell r="M120" t="str">
            <v>NINC</v>
          </cell>
          <cell r="N120">
            <v>0</v>
          </cell>
          <cell r="O120">
            <v>0</v>
          </cell>
          <cell r="P120">
            <v>0</v>
          </cell>
          <cell r="Q120">
            <v>0</v>
          </cell>
          <cell r="R120" t="e">
            <v>#DIV/0!</v>
          </cell>
          <cell r="S120" t="e">
            <v>#DIV/0!</v>
          </cell>
          <cell r="T120" t="str">
            <v>NINC</v>
          </cell>
          <cell r="U120">
            <v>0</v>
          </cell>
        </row>
        <row r="121">
          <cell r="F121" t="str">
            <v>2100 - ADMINISTRAÇÃO DA UNIDADE</v>
          </cell>
          <cell r="G121" t="str">
            <v>80.10.12.122.3024.2.100.31901100.00</v>
          </cell>
          <cell r="H121" t="str">
            <v>EXECUTIVO</v>
          </cell>
          <cell r="I121" t="str">
            <v>FPETC</v>
          </cell>
          <cell r="J121">
            <v>1453495</v>
          </cell>
          <cell r="K121">
            <v>1453495</v>
          </cell>
          <cell r="L121">
            <v>1308117.6800000002</v>
          </cell>
          <cell r="M121" t="str">
            <v>NINC</v>
          </cell>
          <cell r="N121">
            <v>0</v>
          </cell>
          <cell r="O121">
            <v>0</v>
          </cell>
          <cell r="P121">
            <v>0</v>
          </cell>
          <cell r="Q121">
            <v>0</v>
          </cell>
          <cell r="R121" t="e">
            <v>#DIV/0!</v>
          </cell>
          <cell r="S121" t="e">
            <v>#DIV/0!</v>
          </cell>
          <cell r="T121" t="str">
            <v>NINC</v>
          </cell>
          <cell r="U121">
            <v>0</v>
          </cell>
        </row>
        <row r="122">
          <cell r="F122" t="str">
            <v>2100 - ADMINISTRAÇÃO DA UNIDADE</v>
          </cell>
          <cell r="G122" t="str">
            <v>80.10.12.122.3024.2.100.31901300.00</v>
          </cell>
          <cell r="H122" t="str">
            <v>EXECUTIVO</v>
          </cell>
          <cell r="I122" t="str">
            <v>FPETC</v>
          </cell>
          <cell r="J122">
            <v>648017</v>
          </cell>
          <cell r="K122">
            <v>581406.49</v>
          </cell>
          <cell r="L122">
            <v>384324.83</v>
          </cell>
          <cell r="M122" t="str">
            <v>NINC</v>
          </cell>
          <cell r="N122">
            <v>0</v>
          </cell>
          <cell r="O122">
            <v>0</v>
          </cell>
          <cell r="P122">
            <v>0</v>
          </cell>
          <cell r="Q122">
            <v>0</v>
          </cell>
          <cell r="R122" t="e">
            <v>#DIV/0!</v>
          </cell>
          <cell r="S122" t="e">
            <v>#DIV/0!</v>
          </cell>
          <cell r="T122" t="str">
            <v>NINC</v>
          </cell>
          <cell r="U122">
            <v>0</v>
          </cell>
        </row>
        <row r="123">
          <cell r="F123" t="str">
            <v>2100 - ADMINISTRAÇÃO DA UNIDADE</v>
          </cell>
          <cell r="G123" t="str">
            <v>80.10.12.122.3024.2.100.31901600.00</v>
          </cell>
          <cell r="H123" t="str">
            <v>EXECUTIVO</v>
          </cell>
          <cell r="I123" t="str">
            <v>FPETC</v>
          </cell>
          <cell r="J123">
            <v>0</v>
          </cell>
          <cell r="K123">
            <v>590129.79999999993</v>
          </cell>
          <cell r="L123">
            <v>590129.80000000005</v>
          </cell>
          <cell r="M123" t="str">
            <v>NINC</v>
          </cell>
          <cell r="N123">
            <v>0</v>
          </cell>
          <cell r="O123">
            <v>0</v>
          </cell>
          <cell r="P123">
            <v>0</v>
          </cell>
          <cell r="Q123">
            <v>0</v>
          </cell>
          <cell r="R123" t="e">
            <v>#DIV/0!</v>
          </cell>
          <cell r="S123" t="e">
            <v>#DIV/0!</v>
          </cell>
          <cell r="T123" t="str">
            <v>NINC</v>
          </cell>
          <cell r="U123">
            <v>0</v>
          </cell>
        </row>
        <row r="124">
          <cell r="F124" t="str">
            <v>2100 - ADMINISTRAÇÃO DA UNIDADE</v>
          </cell>
          <cell r="G124" t="str">
            <v>80.10.12.122.3024.2.100.31909400.00</v>
          </cell>
          <cell r="H124" t="str">
            <v>EXECUTIVO</v>
          </cell>
          <cell r="I124" t="str">
            <v>FPETC</v>
          </cell>
          <cell r="J124">
            <v>131457</v>
          </cell>
          <cell r="K124">
            <v>40442.36</v>
          </cell>
          <cell r="L124">
            <v>40442.36</v>
          </cell>
          <cell r="M124" t="str">
            <v>NINC</v>
          </cell>
          <cell r="N124">
            <v>0</v>
          </cell>
          <cell r="O124">
            <v>0</v>
          </cell>
          <cell r="P124">
            <v>0</v>
          </cell>
          <cell r="Q124">
            <v>0</v>
          </cell>
          <cell r="R124" t="e">
            <v>#DIV/0!</v>
          </cell>
          <cell r="S124" t="e">
            <v>#DIV/0!</v>
          </cell>
          <cell r="T124" t="str">
            <v>NINC</v>
          </cell>
          <cell r="U124">
            <v>0</v>
          </cell>
        </row>
        <row r="125">
          <cell r="F125" t="str">
            <v>2100 - ADMINISTRAÇÃO DA UNIDADE</v>
          </cell>
          <cell r="G125" t="str">
            <v>80.10.12.122.3024.2.100.31911300.00</v>
          </cell>
          <cell r="H125" t="str">
            <v>EXECUTIVO</v>
          </cell>
          <cell r="I125" t="str">
            <v>FPETC</v>
          </cell>
          <cell r="J125">
            <v>21180</v>
          </cell>
          <cell r="K125">
            <v>24262</v>
          </cell>
          <cell r="L125">
            <v>23986.690000000002</v>
          </cell>
          <cell r="M125" t="str">
            <v>NINC</v>
          </cell>
          <cell r="N125">
            <v>0</v>
          </cell>
          <cell r="O125">
            <v>0</v>
          </cell>
          <cell r="P125">
            <v>0</v>
          </cell>
          <cell r="Q125">
            <v>0</v>
          </cell>
          <cell r="R125" t="e">
            <v>#DIV/0!</v>
          </cell>
          <cell r="S125" t="e">
            <v>#DIV/0!</v>
          </cell>
          <cell r="T125" t="str">
            <v>NINC</v>
          </cell>
          <cell r="U125">
            <v>0</v>
          </cell>
        </row>
        <row r="126">
          <cell r="F126" t="str">
            <v>2100 - ADMINISTRAÇÃO DA UNIDADE</v>
          </cell>
          <cell r="G126" t="str">
            <v>80.10.12.122.3024.2.100.33503900.00</v>
          </cell>
          <cell r="H126" t="str">
            <v>EXECUTIVO</v>
          </cell>
          <cell r="I126" t="str">
            <v>FPETC</v>
          </cell>
          <cell r="J126">
            <v>138384</v>
          </cell>
          <cell r="K126">
            <v>112860.46</v>
          </cell>
          <cell r="L126">
            <v>80740.83</v>
          </cell>
          <cell r="M126" t="str">
            <v>NINC</v>
          </cell>
          <cell r="N126">
            <v>0</v>
          </cell>
          <cell r="O126">
            <v>0</v>
          </cell>
          <cell r="P126">
            <v>0</v>
          </cell>
          <cell r="Q126">
            <v>0</v>
          </cell>
          <cell r="R126" t="e">
            <v>#DIV/0!</v>
          </cell>
          <cell r="S126" t="e">
            <v>#DIV/0!</v>
          </cell>
          <cell r="T126" t="str">
            <v>NINC</v>
          </cell>
          <cell r="U126">
            <v>0</v>
          </cell>
        </row>
        <row r="127">
          <cell r="F127" t="str">
            <v>2100 - ADMINISTRAÇÃO DA UNIDADE</v>
          </cell>
          <cell r="G127" t="str">
            <v>80.10.12.122.3024.2.100.33504800.00</v>
          </cell>
          <cell r="H127" t="str">
            <v>EXECUTIVO</v>
          </cell>
          <cell r="I127" t="str">
            <v>FPETC</v>
          </cell>
          <cell r="J127">
            <v>28484</v>
          </cell>
          <cell r="K127">
            <v>22576.400000000001</v>
          </cell>
          <cell r="L127">
            <v>6991.5999999999995</v>
          </cell>
          <cell r="M127" t="str">
            <v>NINC</v>
          </cell>
          <cell r="N127">
            <v>0</v>
          </cell>
          <cell r="O127">
            <v>0</v>
          </cell>
          <cell r="P127">
            <v>0</v>
          </cell>
          <cell r="Q127">
            <v>0</v>
          </cell>
          <cell r="R127" t="e">
            <v>#DIV/0!</v>
          </cell>
          <cell r="S127" t="e">
            <v>#DIV/0!</v>
          </cell>
          <cell r="T127" t="str">
            <v>NINC</v>
          </cell>
          <cell r="U127">
            <v>0</v>
          </cell>
        </row>
        <row r="128">
          <cell r="F128" t="str">
            <v>2100 - ADMINISTRAÇÃO DA UNIDADE</v>
          </cell>
          <cell r="G128" t="str">
            <v>80.10.12.122.3024.2.100.33901400.00</v>
          </cell>
          <cell r="H128" t="str">
            <v>EXECUTIVO</v>
          </cell>
          <cell r="I128" t="str">
            <v>FPETC</v>
          </cell>
          <cell r="J128">
            <v>10000</v>
          </cell>
          <cell r="K128">
            <v>0</v>
          </cell>
          <cell r="L128">
            <v>0</v>
          </cell>
          <cell r="M128" t="str">
            <v>NINC</v>
          </cell>
          <cell r="N128">
            <v>0</v>
          </cell>
          <cell r="O128">
            <v>0</v>
          </cell>
          <cell r="P128">
            <v>0</v>
          </cell>
          <cell r="Q128">
            <v>0</v>
          </cell>
          <cell r="R128" t="e">
            <v>#DIV/0!</v>
          </cell>
          <cell r="S128" t="e">
            <v>#DIV/0!</v>
          </cell>
          <cell r="T128" t="str">
            <v>NINC</v>
          </cell>
          <cell r="U128">
            <v>0</v>
          </cell>
        </row>
        <row r="129">
          <cell r="F129" t="str">
            <v>2100 - ADMINISTRAÇÃO DA UNIDADE</v>
          </cell>
          <cell r="G129" t="str">
            <v>80.10.12.122.3024.2.100.33903000.00</v>
          </cell>
          <cell r="H129" t="str">
            <v>EXECUTIVO</v>
          </cell>
          <cell r="I129" t="str">
            <v>FPETC</v>
          </cell>
          <cell r="J129">
            <v>25000</v>
          </cell>
          <cell r="K129">
            <v>2402.8199999999997</v>
          </cell>
          <cell r="L129">
            <v>2176.2600000000002</v>
          </cell>
          <cell r="M129" t="str">
            <v>NINC</v>
          </cell>
          <cell r="N129">
            <v>0</v>
          </cell>
          <cell r="O129">
            <v>0</v>
          </cell>
          <cell r="P129">
            <v>0</v>
          </cell>
          <cell r="Q129">
            <v>0</v>
          </cell>
          <cell r="R129" t="e">
            <v>#DIV/0!</v>
          </cell>
          <cell r="S129" t="e">
            <v>#DIV/0!</v>
          </cell>
          <cell r="T129" t="str">
            <v>NINC</v>
          </cell>
          <cell r="U129">
            <v>0</v>
          </cell>
        </row>
        <row r="130">
          <cell r="F130" t="str">
            <v>2100 - ADMINISTRAÇÃO DA UNIDADE</v>
          </cell>
          <cell r="G130" t="str">
            <v>80.10.12.122.3024.2.100.33903300.00</v>
          </cell>
          <cell r="H130" t="str">
            <v>EXECUTIVO</v>
          </cell>
          <cell r="I130" t="str">
            <v>FPETC</v>
          </cell>
          <cell r="J130">
            <v>78583</v>
          </cell>
          <cell r="K130">
            <v>76435.66</v>
          </cell>
          <cell r="L130">
            <v>36156.449999999997</v>
          </cell>
          <cell r="M130" t="str">
            <v>NINC</v>
          </cell>
          <cell r="N130">
            <v>0</v>
          </cell>
          <cell r="O130">
            <v>0</v>
          </cell>
          <cell r="P130">
            <v>0</v>
          </cell>
          <cell r="Q130">
            <v>0</v>
          </cell>
          <cell r="R130" t="e">
            <v>#DIV/0!</v>
          </cell>
          <cell r="S130" t="e">
            <v>#DIV/0!</v>
          </cell>
          <cell r="T130" t="str">
            <v>NINC</v>
          </cell>
          <cell r="U130">
            <v>0</v>
          </cell>
        </row>
        <row r="131">
          <cell r="F131" t="str">
            <v>2100 - ADMINISTRAÇÃO DA UNIDADE</v>
          </cell>
          <cell r="G131" t="str">
            <v>80.10.12.122.3024.2.100.33903900.00</v>
          </cell>
          <cell r="H131" t="str">
            <v>EXECUTIVO</v>
          </cell>
          <cell r="I131" t="str">
            <v>FPETC</v>
          </cell>
          <cell r="J131">
            <v>266431</v>
          </cell>
          <cell r="K131">
            <v>175126.28</v>
          </cell>
          <cell r="L131">
            <v>126191.45000000001</v>
          </cell>
          <cell r="M131" t="str">
            <v>NINC</v>
          </cell>
          <cell r="N131">
            <v>0</v>
          </cell>
          <cell r="O131">
            <v>0</v>
          </cell>
          <cell r="P131">
            <v>0</v>
          </cell>
          <cell r="Q131">
            <v>0</v>
          </cell>
          <cell r="R131" t="e">
            <v>#DIV/0!</v>
          </cell>
          <cell r="S131" t="e">
            <v>#DIV/0!</v>
          </cell>
          <cell r="T131" t="str">
            <v>NINC</v>
          </cell>
          <cell r="U131">
            <v>0</v>
          </cell>
        </row>
        <row r="132">
          <cell r="F132" t="str">
            <v>2100 - ADMINISTRAÇÃO DA UNIDADE</v>
          </cell>
          <cell r="G132" t="str">
            <v>80.10.12.122.3024.2.100.33904600.00</v>
          </cell>
          <cell r="H132" t="str">
            <v>EXECUTIVO</v>
          </cell>
          <cell r="I132" t="str">
            <v>FPETC</v>
          </cell>
          <cell r="J132">
            <v>188195</v>
          </cell>
          <cell r="K132">
            <v>188195</v>
          </cell>
          <cell r="L132">
            <v>144107.01</v>
          </cell>
          <cell r="M132" t="str">
            <v>NINC</v>
          </cell>
          <cell r="N132">
            <v>0</v>
          </cell>
          <cell r="O132">
            <v>0</v>
          </cell>
          <cell r="P132">
            <v>0</v>
          </cell>
          <cell r="Q132">
            <v>0</v>
          </cell>
          <cell r="R132" t="e">
            <v>#DIV/0!</v>
          </cell>
          <cell r="S132" t="e">
            <v>#DIV/0!</v>
          </cell>
          <cell r="T132" t="str">
            <v>NINC</v>
          </cell>
          <cell r="U132">
            <v>0</v>
          </cell>
        </row>
        <row r="133">
          <cell r="F133" t="str">
            <v>2100 - ADMINISTRAÇÃO DA UNIDADE</v>
          </cell>
          <cell r="G133" t="str">
            <v>80.10.12.122.3024.2.100.33904900.00</v>
          </cell>
          <cell r="H133" t="str">
            <v>EXECUTIVO</v>
          </cell>
          <cell r="I133" t="str">
            <v>FPETC</v>
          </cell>
          <cell r="J133">
            <v>81031</v>
          </cell>
          <cell r="K133">
            <v>81031</v>
          </cell>
          <cell r="L133">
            <v>25624.52</v>
          </cell>
          <cell r="M133" t="str">
            <v>NINC</v>
          </cell>
          <cell r="N133">
            <v>0</v>
          </cell>
          <cell r="O133">
            <v>0</v>
          </cell>
          <cell r="P133">
            <v>0</v>
          </cell>
          <cell r="Q133">
            <v>0</v>
          </cell>
          <cell r="R133" t="e">
            <v>#DIV/0!</v>
          </cell>
          <cell r="S133" t="e">
            <v>#DIV/0!</v>
          </cell>
          <cell r="T133" t="str">
            <v>NINC</v>
          </cell>
          <cell r="U133">
            <v>0</v>
          </cell>
        </row>
        <row r="134">
          <cell r="F134" t="str">
            <v>2100 - ADMINISTRAÇÃO DA UNIDADE</v>
          </cell>
          <cell r="G134" t="str">
            <v>80.10.12.122.3024.2.100.33909100.00</v>
          </cell>
          <cell r="H134" t="str">
            <v>EXECUTIVO</v>
          </cell>
          <cell r="I134" t="str">
            <v>FPETC</v>
          </cell>
          <cell r="J134">
            <v>195500</v>
          </cell>
          <cell r="K134">
            <v>14916.82</v>
          </cell>
          <cell r="L134">
            <v>14916.82</v>
          </cell>
          <cell r="M134" t="str">
            <v>NINC</v>
          </cell>
          <cell r="N134">
            <v>0</v>
          </cell>
          <cell r="O134">
            <v>0</v>
          </cell>
          <cell r="P134">
            <v>0</v>
          </cell>
          <cell r="Q134">
            <v>0</v>
          </cell>
          <cell r="R134" t="e">
            <v>#DIV/0!</v>
          </cell>
          <cell r="S134" t="e">
            <v>#DIV/0!</v>
          </cell>
          <cell r="T134" t="str">
            <v>NINC</v>
          </cell>
          <cell r="U134">
            <v>0</v>
          </cell>
        </row>
        <row r="135">
          <cell r="F135" t="str">
            <v>2100 - ADMINISTRAÇÃO DA UNIDADE</v>
          </cell>
          <cell r="G135" t="str">
            <v>80.10.12.122.3024.2.100.44905200.00</v>
          </cell>
          <cell r="H135" t="str">
            <v>EXECUTIVO</v>
          </cell>
          <cell r="I135" t="str">
            <v>FPETC</v>
          </cell>
          <cell r="J135">
            <v>26687</v>
          </cell>
          <cell r="K135">
            <v>22591</v>
          </cell>
          <cell r="L135">
            <v>11736</v>
          </cell>
          <cell r="M135" t="str">
            <v>NINC</v>
          </cell>
          <cell r="N135">
            <v>0</v>
          </cell>
          <cell r="O135">
            <v>0</v>
          </cell>
          <cell r="P135">
            <v>0</v>
          </cell>
          <cell r="Q135">
            <v>0</v>
          </cell>
          <cell r="R135" t="e">
            <v>#DIV/0!</v>
          </cell>
          <cell r="S135" t="e">
            <v>#DIV/0!</v>
          </cell>
          <cell r="T135" t="str">
            <v>NINC</v>
          </cell>
          <cell r="U135">
            <v>0</v>
          </cell>
        </row>
        <row r="136">
          <cell r="F136" t="str">
            <v>2171 - MANUTENÇÃO E OPERAÇÃO DE SISTEMAS DE INFORMAÇÃO E COMUNICAÇÃO</v>
          </cell>
          <cell r="G136" t="str">
            <v>80.10.12.122.3024.2.171.33904000.00</v>
          </cell>
          <cell r="H136" t="str">
            <v>EXECUTIVO</v>
          </cell>
          <cell r="I136" t="str">
            <v>FPETC</v>
          </cell>
          <cell r="J136">
            <v>295667</v>
          </cell>
          <cell r="K136">
            <v>295667</v>
          </cell>
          <cell r="L136">
            <v>189842.47999999998</v>
          </cell>
          <cell r="M136" t="str">
            <v>NINC</v>
          </cell>
          <cell r="N136">
            <v>0</v>
          </cell>
          <cell r="O136">
            <v>0</v>
          </cell>
          <cell r="P136">
            <v>0</v>
          </cell>
          <cell r="Q136">
            <v>0</v>
          </cell>
          <cell r="R136" t="e">
            <v>#DIV/0!</v>
          </cell>
          <cell r="S136" t="e">
            <v>#DIV/0!</v>
          </cell>
          <cell r="T136" t="str">
            <v>NINC</v>
          </cell>
          <cell r="U136">
            <v>0</v>
          </cell>
        </row>
        <row r="137">
          <cell r="F137" t="str">
            <v>2421 - PUBLICIDADE INSTITUCIONAL</v>
          </cell>
          <cell r="G137" t="str">
            <v>16.10.12.122.3024.2.421.33903900.00</v>
          </cell>
          <cell r="H137" t="str">
            <v>EXECUTIVO</v>
          </cell>
          <cell r="I137" t="str">
            <v>SME</v>
          </cell>
          <cell r="J137">
            <v>201000</v>
          </cell>
          <cell r="K137">
            <v>0</v>
          </cell>
          <cell r="L137">
            <v>0</v>
          </cell>
          <cell r="M137" t="str">
            <v>EX</v>
          </cell>
          <cell r="N137">
            <v>1</v>
          </cell>
          <cell r="O137">
            <v>201000</v>
          </cell>
          <cell r="P137">
            <v>0</v>
          </cell>
          <cell r="Q137">
            <v>0</v>
          </cell>
          <cell r="R137">
            <v>0</v>
          </cell>
          <cell r="S137">
            <v>0</v>
          </cell>
          <cell r="T137" t="str">
            <v>NEX</v>
          </cell>
          <cell r="U137">
            <v>0.56999999999999995</v>
          </cell>
        </row>
        <row r="138">
          <cell r="F138" t="str">
            <v>2430 - PUBLICAÇÃO DE UTILIDADE PÚBLICA</v>
          </cell>
          <cell r="G138" t="str">
            <v>16.10.12.122.3024.2.430.33903900.00</v>
          </cell>
          <cell r="H138" t="str">
            <v>EXECUTIVO</v>
          </cell>
          <cell r="I138" t="str">
            <v>SME</v>
          </cell>
          <cell r="J138">
            <v>201000</v>
          </cell>
          <cell r="K138">
            <v>0</v>
          </cell>
          <cell r="L138">
            <v>0</v>
          </cell>
          <cell r="M138" t="str">
            <v>EX</v>
          </cell>
          <cell r="N138">
            <v>1</v>
          </cell>
          <cell r="O138">
            <v>201000</v>
          </cell>
          <cell r="P138">
            <v>0</v>
          </cell>
          <cell r="Q138">
            <v>0</v>
          </cell>
          <cell r="R138">
            <v>0</v>
          </cell>
          <cell r="S138">
            <v>0</v>
          </cell>
          <cell r="T138" t="str">
            <v>NEX</v>
          </cell>
          <cell r="U138">
            <v>0.56999999999999995</v>
          </cell>
        </row>
        <row r="139">
          <cell r="F139" t="str">
            <v>2803 - MANUTENÇÃO E OPERAÇÃO DOS CONSELHOS E ESPAÇOS PARTICIPATIVOS MUNICIPAIS</v>
          </cell>
          <cell r="G139" t="str">
            <v>16.10.12.122.3012.2.803.33901400.00</v>
          </cell>
          <cell r="H139" t="str">
            <v>EXECUTIVO</v>
          </cell>
          <cell r="I139" t="str">
            <v>SME</v>
          </cell>
          <cell r="J139">
            <v>15000</v>
          </cell>
          <cell r="K139">
            <v>0</v>
          </cell>
          <cell r="L139">
            <v>0</v>
          </cell>
          <cell r="M139" t="str">
            <v>EX</v>
          </cell>
          <cell r="N139">
            <v>1</v>
          </cell>
          <cell r="O139">
            <v>15000</v>
          </cell>
          <cell r="P139">
            <v>0</v>
          </cell>
          <cell r="Q139">
            <v>0</v>
          </cell>
          <cell r="R139">
            <v>0</v>
          </cell>
          <cell r="S139">
            <v>0</v>
          </cell>
          <cell r="T139" t="str">
            <v>NEX</v>
          </cell>
          <cell r="U139">
            <v>0.56999999999999995</v>
          </cell>
        </row>
        <row r="140">
          <cell r="F140" t="str">
            <v>2803 - MANUTENÇÃO E OPERAÇÃO DOS CONSELHOS E ESPAÇOS PARTICIPATIVOS MUNICIPAIS</v>
          </cell>
          <cell r="G140" t="str">
            <v>16.10.12.122.3012.2.803.33903000.00</v>
          </cell>
          <cell r="H140" t="str">
            <v>EXECUTIVO</v>
          </cell>
          <cell r="I140" t="str">
            <v>SME</v>
          </cell>
          <cell r="J140">
            <v>4560</v>
          </cell>
          <cell r="K140">
            <v>149.1</v>
          </cell>
          <cell r="L140">
            <v>149.1</v>
          </cell>
          <cell r="M140" t="str">
            <v>EX</v>
          </cell>
          <cell r="N140">
            <v>1</v>
          </cell>
          <cell r="O140">
            <v>4560</v>
          </cell>
          <cell r="P140">
            <v>149.1</v>
          </cell>
          <cell r="Q140">
            <v>149.1</v>
          </cell>
          <cell r="R140">
            <v>3.2697368421052628E-2</v>
          </cell>
          <cell r="S140">
            <v>3.2697368421052628E-2</v>
          </cell>
          <cell r="T140" t="str">
            <v>NEX</v>
          </cell>
          <cell r="U140">
            <v>0.56999999999999995</v>
          </cell>
        </row>
        <row r="141">
          <cell r="F141" t="str">
            <v>2803 - MANUTENÇÃO E OPERAÇÃO DOS CONSELHOS E ESPAÇOS PARTICIPATIVOS MUNICIPAIS</v>
          </cell>
          <cell r="G141" t="str">
            <v>16.10.12.122.3012.2.803.33903300.00</v>
          </cell>
          <cell r="H141" t="str">
            <v>EXECUTIVO</v>
          </cell>
          <cell r="I141" t="str">
            <v>SME</v>
          </cell>
          <cell r="J141">
            <v>12500</v>
          </cell>
          <cell r="K141">
            <v>0</v>
          </cell>
          <cell r="L141">
            <v>0</v>
          </cell>
          <cell r="M141" t="str">
            <v>EX</v>
          </cell>
          <cell r="N141">
            <v>1</v>
          </cell>
          <cell r="O141">
            <v>12500</v>
          </cell>
          <cell r="P141">
            <v>0</v>
          </cell>
          <cell r="Q141">
            <v>0</v>
          </cell>
          <cell r="R141">
            <v>0</v>
          </cell>
          <cell r="S141">
            <v>0</v>
          </cell>
          <cell r="T141" t="str">
            <v>NEX</v>
          </cell>
          <cell r="U141">
            <v>0.56999999999999995</v>
          </cell>
        </row>
        <row r="142">
          <cell r="F142" t="str">
            <v>2803 - MANUTENÇÃO E OPERAÇÃO DOS CONSELHOS E ESPAÇOS PARTICIPATIVOS MUNICIPAIS</v>
          </cell>
          <cell r="G142" t="str">
            <v>16.10.12.122.3012.2.803.33903600.00</v>
          </cell>
          <cell r="H142" t="str">
            <v>EXECUTIVO</v>
          </cell>
          <cell r="I142" t="str">
            <v>SME</v>
          </cell>
          <cell r="J142">
            <v>585229</v>
          </cell>
          <cell r="K142">
            <v>535210.56999999995</v>
          </cell>
          <cell r="L142">
            <v>431892.67</v>
          </cell>
          <cell r="M142" t="str">
            <v>EX</v>
          </cell>
          <cell r="N142">
            <v>1</v>
          </cell>
          <cell r="O142">
            <v>585229</v>
          </cell>
          <cell r="P142">
            <v>535210.56999999995</v>
          </cell>
          <cell r="Q142">
            <v>431892.67</v>
          </cell>
          <cell r="R142">
            <v>0.73798918030377847</v>
          </cell>
          <cell r="S142">
            <v>0.91453186701274192</v>
          </cell>
          <cell r="T142" t="str">
            <v>NEX</v>
          </cell>
          <cell r="U142">
            <v>0.56999999999999995</v>
          </cell>
        </row>
        <row r="143">
          <cell r="F143" t="str">
            <v>2803 - MANUTENÇÃO E OPERAÇÃO DOS CONSELHOS E ESPAÇOS PARTICIPATIVOS MUNICIPAIS</v>
          </cell>
          <cell r="G143" t="str">
            <v>16.10.12.122.3012.2.803.33903900.00</v>
          </cell>
          <cell r="H143" t="str">
            <v>EXECUTIVO</v>
          </cell>
          <cell r="I143" t="str">
            <v>SME</v>
          </cell>
          <cell r="J143">
            <v>490611</v>
          </cell>
          <cell r="K143">
            <v>320850.67999999993</v>
          </cell>
          <cell r="L143">
            <v>214477.87999999998</v>
          </cell>
          <cell r="M143" t="str">
            <v>EX</v>
          </cell>
          <cell r="N143">
            <v>1</v>
          </cell>
          <cell r="O143">
            <v>490611</v>
          </cell>
          <cell r="P143">
            <v>320850.67999999993</v>
          </cell>
          <cell r="Q143">
            <v>214477.87999999998</v>
          </cell>
          <cell r="R143">
            <v>0.4371648413916524</v>
          </cell>
          <cell r="S143">
            <v>0.65398183081912131</v>
          </cell>
          <cell r="T143" t="str">
            <v>NEX</v>
          </cell>
          <cell r="U143">
            <v>0.56999999999999995</v>
          </cell>
        </row>
        <row r="144">
          <cell r="F144" t="str">
            <v>2803 - MANUTENÇÃO E OPERAÇÃO DOS CONSELHOS E ESPAÇOS PARTICIPATIVOS MUNICIPAIS</v>
          </cell>
          <cell r="G144" t="str">
            <v>16.10.12.122.3012.2.803.33904700.00</v>
          </cell>
          <cell r="H144" t="str">
            <v>EXECUTIVO</v>
          </cell>
          <cell r="I144" t="str">
            <v>SME</v>
          </cell>
          <cell r="J144">
            <v>117045</v>
          </cell>
          <cell r="K144">
            <v>117045</v>
          </cell>
          <cell r="L144">
            <v>75737.990000000005</v>
          </cell>
          <cell r="M144" t="str">
            <v>EX</v>
          </cell>
          <cell r="N144">
            <v>1</v>
          </cell>
          <cell r="O144">
            <v>117045</v>
          </cell>
          <cell r="P144">
            <v>117045</v>
          </cell>
          <cell r="Q144">
            <v>75737.990000000005</v>
          </cell>
          <cell r="R144">
            <v>0.64708436925968649</v>
          </cell>
          <cell r="S144">
            <v>1</v>
          </cell>
          <cell r="T144" t="str">
            <v>NEX</v>
          </cell>
          <cell r="U144">
            <v>0.56999999999999995</v>
          </cell>
        </row>
        <row r="145">
          <cell r="F145" t="str">
            <v>2803 - MANUTENÇÃO E OPERAÇÃO DOS CONSELHOS E ESPAÇOS PARTICIPATIVOS MUNICIPAIS</v>
          </cell>
          <cell r="G145" t="str">
            <v>16.10.12.122.3012.2.803.44905200.00</v>
          </cell>
          <cell r="H145" t="str">
            <v>EXECUTIVO</v>
          </cell>
          <cell r="I145" t="str">
            <v>SME</v>
          </cell>
          <cell r="J145">
            <v>58800</v>
          </cell>
          <cell r="K145">
            <v>2529.67</v>
          </cell>
          <cell r="L145">
            <v>2529.67</v>
          </cell>
          <cell r="M145" t="str">
            <v>EX</v>
          </cell>
          <cell r="N145">
            <v>1</v>
          </cell>
          <cell r="O145">
            <v>58800</v>
          </cell>
          <cell r="P145">
            <v>2529.67</v>
          </cell>
          <cell r="Q145">
            <v>2529.67</v>
          </cell>
          <cell r="R145">
            <v>4.3021598639455781E-2</v>
          </cell>
          <cell r="S145">
            <v>4.3021598639455781E-2</v>
          </cell>
          <cell r="T145" t="str">
            <v>NEX</v>
          </cell>
          <cell r="U145">
            <v>0.56999999999999995</v>
          </cell>
        </row>
        <row r="146">
          <cell r="F146" t="str">
            <v>3002 - AMPLIAÇÃO, REFORMA E REQUALIFICAÇÃO DE PRÉDIOS ADMINISTRATIVOS</v>
          </cell>
          <cell r="G146" t="str">
            <v>16.10.12.122.3011.3.002.44905100.00</v>
          </cell>
          <cell r="H146" t="str">
            <v>EXECUTIVO</v>
          </cell>
          <cell r="I146" t="str">
            <v>SME</v>
          </cell>
          <cell r="J146">
            <v>1000</v>
          </cell>
          <cell r="K146">
            <v>0</v>
          </cell>
          <cell r="L146">
            <v>0</v>
          </cell>
          <cell r="M146" t="str">
            <v>EX</v>
          </cell>
          <cell r="N146">
            <v>1</v>
          </cell>
          <cell r="O146">
            <v>1000</v>
          </cell>
          <cell r="P146">
            <v>0</v>
          </cell>
          <cell r="Q146">
            <v>0</v>
          </cell>
          <cell r="R146">
            <v>0</v>
          </cell>
          <cell r="S146">
            <v>0</v>
          </cell>
          <cell r="T146" t="str">
            <v>NEX</v>
          </cell>
          <cell r="U146">
            <v>0.56999999999999995</v>
          </cell>
        </row>
        <row r="147">
          <cell r="F147" t="str">
            <v>3002 - AMPLIAÇÃO, REFORMA E REQUALIFICAÇÃO DE PRÉDIOS ADMINISTRATIVOS</v>
          </cell>
          <cell r="G147" t="str">
            <v>16.10.12.122.3011.3.002.44906100.00</v>
          </cell>
          <cell r="H147" t="str">
            <v>EXECUTIVO</v>
          </cell>
          <cell r="I147" t="str">
            <v>SME</v>
          </cell>
          <cell r="J147">
            <v>0</v>
          </cell>
          <cell r="K147">
            <v>2302430.75</v>
          </cell>
          <cell r="L147">
            <v>2302430.75</v>
          </cell>
          <cell r="M147" t="str">
            <v>EX</v>
          </cell>
          <cell r="N147">
            <v>1</v>
          </cell>
          <cell r="O147">
            <v>0</v>
          </cell>
          <cell r="P147">
            <v>2302430.75</v>
          </cell>
          <cell r="Q147">
            <v>2302430.75</v>
          </cell>
          <cell r="R147" t="e">
            <v>#DIV/0!</v>
          </cell>
          <cell r="S147" t="e">
            <v>#DIV/0!</v>
          </cell>
          <cell r="T147" t="str">
            <v>NEX</v>
          </cell>
          <cell r="U147">
            <v>0.56999999999999995</v>
          </cell>
        </row>
        <row r="148">
          <cell r="F148" t="str">
            <v>3002 - AMPLIAÇÃO, REFORMA E REQUALIFICAÇÃO DE PRÉDIOS ADMINISTRATIVOS</v>
          </cell>
          <cell r="G148" t="str">
            <v>16.10.12.122.3011.3.002.44909200.00</v>
          </cell>
          <cell r="H148" t="str">
            <v>EXECUTIVO</v>
          </cell>
          <cell r="I148" t="str">
            <v>SME</v>
          </cell>
          <cell r="J148">
            <v>0</v>
          </cell>
          <cell r="K148">
            <v>62069.25</v>
          </cell>
          <cell r="L148">
            <v>0</v>
          </cell>
          <cell r="M148" t="str">
            <v>EX</v>
          </cell>
          <cell r="N148">
            <v>1</v>
          </cell>
          <cell r="O148">
            <v>0</v>
          </cell>
          <cell r="P148">
            <v>62069.25</v>
          </cell>
          <cell r="Q148">
            <v>0</v>
          </cell>
          <cell r="R148" t="e">
            <v>#DIV/0!</v>
          </cell>
          <cell r="S148" t="e">
            <v>#DIV/0!</v>
          </cell>
          <cell r="T148" t="str">
            <v>NEX</v>
          </cell>
          <cell r="U148">
            <v>0.56999999999999995</v>
          </cell>
        </row>
        <row r="149">
          <cell r="F149" t="str">
            <v>4851 - PARCERIA PÚBLICO PRIVADA (PPP) - GERADORES URBANOS</v>
          </cell>
          <cell r="G149" t="str">
            <v>16.10.12.122.3024.4.851.33903900.00</v>
          </cell>
          <cell r="H149" t="str">
            <v>EXECUTIVO</v>
          </cell>
          <cell r="I149" t="str">
            <v>SME</v>
          </cell>
          <cell r="J149">
            <v>1000</v>
          </cell>
          <cell r="K149">
            <v>0</v>
          </cell>
          <cell r="L149">
            <v>0</v>
          </cell>
          <cell r="M149" t="str">
            <v>NINC</v>
          </cell>
          <cell r="N149">
            <v>0</v>
          </cell>
          <cell r="O149">
            <v>0</v>
          </cell>
          <cell r="P149">
            <v>0</v>
          </cell>
          <cell r="Q149">
            <v>0</v>
          </cell>
          <cell r="R149" t="e">
            <v>#DIV/0!</v>
          </cell>
          <cell r="S149" t="e">
            <v>#DIV/0!</v>
          </cell>
          <cell r="T149" t="str">
            <v>NINC</v>
          </cell>
          <cell r="U149">
            <v>0.56999999999999995</v>
          </cell>
        </row>
        <row r="150">
          <cell r="F150" t="str">
            <v>1220 - DESENVOLVIMENTO DE SISTEMAS DE INFORMAÇÃO E COMUNICAÇÃO</v>
          </cell>
          <cell r="G150" t="str">
            <v>80.10.12.126.3011.1.220.44904000.00</v>
          </cell>
          <cell r="H150" t="str">
            <v>EXECUTIVO</v>
          </cell>
          <cell r="I150" t="str">
            <v>FPETC</v>
          </cell>
          <cell r="J150">
            <v>1000</v>
          </cell>
          <cell r="K150">
            <v>0</v>
          </cell>
          <cell r="L150">
            <v>0</v>
          </cell>
          <cell r="M150" t="str">
            <v>NINC</v>
          </cell>
          <cell r="N150">
            <v>0</v>
          </cell>
          <cell r="O150">
            <v>0</v>
          </cell>
          <cell r="P150">
            <v>0</v>
          </cell>
          <cell r="Q150">
            <v>0</v>
          </cell>
          <cell r="R150" t="e">
            <v>#DIV/0!</v>
          </cell>
          <cell r="S150" t="e">
            <v>#DIV/0!</v>
          </cell>
          <cell r="T150" t="str">
            <v>NINC</v>
          </cell>
          <cell r="U150">
            <v>0.56999999999999995</v>
          </cell>
        </row>
        <row r="151">
          <cell r="F151" t="str">
            <v>2171 - MANUTENÇÃO E OPERAÇÃO DE SISTEMAS DE INFORMAÇÃO E COMUNICAÇÃO</v>
          </cell>
          <cell r="G151" t="str">
            <v>16.10.12.126.3024.2.171.33904000.00</v>
          </cell>
          <cell r="H151" t="str">
            <v>EXECUTIVO</v>
          </cell>
          <cell r="I151" t="str">
            <v>SME</v>
          </cell>
          <cell r="J151">
            <v>13896956</v>
          </cell>
          <cell r="K151">
            <v>14617382.969999999</v>
          </cell>
          <cell r="L151">
            <v>13077746.709999999</v>
          </cell>
          <cell r="M151" t="str">
            <v>EX</v>
          </cell>
          <cell r="N151">
            <v>1</v>
          </cell>
          <cell r="O151">
            <v>13896956</v>
          </cell>
          <cell r="P151">
            <v>14617382.969999999</v>
          </cell>
          <cell r="Q151">
            <v>13077746.709999999</v>
          </cell>
          <cell r="R151">
            <v>0.94105117048654385</v>
          </cell>
          <cell r="S151">
            <v>1.0518406311425321</v>
          </cell>
          <cell r="T151" t="str">
            <v>NEX</v>
          </cell>
          <cell r="U151">
            <v>0.56999999999999995</v>
          </cell>
        </row>
        <row r="152">
          <cell r="F152" t="str">
            <v>2398 - MANUTENÇÃO E OPERAÇÃO DA INTERNET DE ALTA VELOCIDADE - PROGRAMA DE METAS 22.B</v>
          </cell>
          <cell r="G152" t="str">
            <v>16.10.12.126.3024.2.398.33904000.00</v>
          </cell>
          <cell r="H152" t="str">
            <v>EXECUTIVO</v>
          </cell>
          <cell r="I152" t="str">
            <v>SME</v>
          </cell>
          <cell r="J152">
            <v>16500000</v>
          </cell>
          <cell r="K152">
            <v>1776500</v>
          </cell>
          <cell r="L152">
            <v>0</v>
          </cell>
          <cell r="M152" t="str">
            <v>EX</v>
          </cell>
          <cell r="N152">
            <v>1</v>
          </cell>
          <cell r="O152">
            <v>16500000</v>
          </cell>
          <cell r="P152">
            <v>1776500</v>
          </cell>
          <cell r="Q152">
            <v>0</v>
          </cell>
          <cell r="R152">
            <v>0</v>
          </cell>
          <cell r="S152">
            <v>0.10766666666666666</v>
          </cell>
          <cell r="T152" t="str">
            <v>NEX</v>
          </cell>
          <cell r="U152">
            <v>0.56999999999999995</v>
          </cell>
        </row>
        <row r="153">
          <cell r="F153" t="str">
            <v>2818 - AQUISIÇÃO DE MATERIAIS, EQUIPAMENTOS E SERVIÇOS DE INFORMAÇÃO E COMUNICAÇÃO</v>
          </cell>
          <cell r="G153" t="str">
            <v>16.10.12.126.3011.2.818.33903000.00</v>
          </cell>
          <cell r="H153" t="str">
            <v>EXECUTIVO</v>
          </cell>
          <cell r="I153" t="str">
            <v>SME</v>
          </cell>
          <cell r="J153">
            <v>0</v>
          </cell>
          <cell r="K153">
            <v>4255083.1399999997</v>
          </cell>
          <cell r="L153">
            <v>10300.48</v>
          </cell>
          <cell r="M153" t="str">
            <v>EX</v>
          </cell>
          <cell r="N153">
            <v>1</v>
          </cell>
          <cell r="O153">
            <v>0</v>
          </cell>
          <cell r="P153">
            <v>4255083.1399999997</v>
          </cell>
          <cell r="Q153">
            <v>10300.48</v>
          </cell>
          <cell r="R153" t="e">
            <v>#DIV/0!</v>
          </cell>
          <cell r="S153" t="e">
            <v>#DIV/0!</v>
          </cell>
          <cell r="T153" t="str">
            <v>NEX</v>
          </cell>
          <cell r="U153">
            <v>0.56999999999999995</v>
          </cell>
        </row>
        <row r="154">
          <cell r="F154" t="str">
            <v>2818 - AQUISIÇÃO DE MATERIAIS, EQUIPAMENTOS E SERVIÇOS DE INFORMAÇÃO E COMUNICAÇÃO</v>
          </cell>
          <cell r="G154" t="str">
            <v>16.10.12.126.3011.2.818.33904000.00</v>
          </cell>
          <cell r="H154" t="str">
            <v>EXECUTIVO</v>
          </cell>
          <cell r="I154" t="str">
            <v>SME</v>
          </cell>
          <cell r="J154">
            <v>59878848</v>
          </cell>
          <cell r="K154">
            <v>51960725.590000011</v>
          </cell>
          <cell r="L154">
            <v>37036574.359999999</v>
          </cell>
          <cell r="M154" t="str">
            <v>EX</v>
          </cell>
          <cell r="N154">
            <v>1</v>
          </cell>
          <cell r="O154">
            <v>59878848</v>
          </cell>
          <cell r="P154">
            <v>51960725.590000011</v>
          </cell>
          <cell r="Q154">
            <v>37036574.359999999</v>
          </cell>
          <cell r="R154">
            <v>0.61852516534720237</v>
          </cell>
          <cell r="S154">
            <v>0.86776428280650975</v>
          </cell>
          <cell r="T154" t="str">
            <v>NEX</v>
          </cell>
          <cell r="U154">
            <v>0.56999999999999995</v>
          </cell>
        </row>
        <row r="155">
          <cell r="F155" t="str">
            <v>2818 - AQUISIÇÃO DE MATERIAIS, EQUIPAMENTOS E SERVIÇOS DE INFORMAÇÃO E COMUNICAÇÃO</v>
          </cell>
          <cell r="G155" t="str">
            <v>16.10.12.126.3011.2.818.33909200.00</v>
          </cell>
          <cell r="H155" t="str">
            <v>EXECUTIVO</v>
          </cell>
          <cell r="I155" t="str">
            <v>SME</v>
          </cell>
          <cell r="J155">
            <v>0</v>
          </cell>
          <cell r="K155">
            <v>454745.54</v>
          </cell>
          <cell r="L155">
            <v>454745.54</v>
          </cell>
          <cell r="M155" t="str">
            <v>EX</v>
          </cell>
          <cell r="N155">
            <v>1</v>
          </cell>
          <cell r="O155">
            <v>0</v>
          </cell>
          <cell r="P155">
            <v>454745.54</v>
          </cell>
          <cell r="Q155">
            <v>454745.54</v>
          </cell>
          <cell r="R155" t="e">
            <v>#DIV/0!</v>
          </cell>
          <cell r="S155" t="e">
            <v>#DIV/0!</v>
          </cell>
          <cell r="T155" t="str">
            <v>NEX</v>
          </cell>
          <cell r="U155">
            <v>0.56999999999999995</v>
          </cell>
        </row>
        <row r="156">
          <cell r="F156" t="str">
            <v>2818 - AQUISIÇÃO DE MATERIAIS, EQUIPAMENTOS E SERVIÇOS DE INFORMAÇÃO E COMUNICAÇÃO</v>
          </cell>
          <cell r="G156" t="str">
            <v>16.10.12.126.3011.2.818.44904000.00</v>
          </cell>
          <cell r="H156" t="str">
            <v>EXECUTIVO</v>
          </cell>
          <cell r="I156" t="str">
            <v>SME</v>
          </cell>
          <cell r="J156">
            <v>0</v>
          </cell>
          <cell r="K156">
            <v>0</v>
          </cell>
          <cell r="L156">
            <v>0</v>
          </cell>
          <cell r="M156" t="str">
            <v>EX</v>
          </cell>
          <cell r="N156">
            <v>1</v>
          </cell>
          <cell r="O156">
            <v>0</v>
          </cell>
          <cell r="P156">
            <v>0</v>
          </cell>
          <cell r="Q156">
            <v>0</v>
          </cell>
          <cell r="R156" t="e">
            <v>#DIV/0!</v>
          </cell>
          <cell r="S156" t="e">
            <v>#DIV/0!</v>
          </cell>
          <cell r="T156" t="str">
            <v>NEX</v>
          </cell>
          <cell r="U156">
            <v>0.56999999999999995</v>
          </cell>
        </row>
        <row r="157">
          <cell r="F157" t="str">
            <v>2818 - AQUISIÇÃO DE MATERIAIS, EQUIPAMENTOS E SERVIÇOS DE INFORMAÇÃO E COMUNICAÇÃO</v>
          </cell>
          <cell r="G157" t="str">
            <v>16.10.12.126.3011.2.818.44905200.00</v>
          </cell>
          <cell r="H157" t="str">
            <v>EXECUTIVO</v>
          </cell>
          <cell r="I157" t="str">
            <v>SME</v>
          </cell>
          <cell r="J157">
            <v>1000000</v>
          </cell>
          <cell r="K157">
            <v>688958152.93000007</v>
          </cell>
          <cell r="L157">
            <v>135538.23999999999</v>
          </cell>
          <cell r="M157" t="str">
            <v>EX</v>
          </cell>
          <cell r="N157">
            <v>1</v>
          </cell>
          <cell r="O157">
            <v>1000000</v>
          </cell>
          <cell r="P157">
            <v>688958152.93000007</v>
          </cell>
          <cell r="Q157">
            <v>135538.23999999999</v>
          </cell>
          <cell r="R157">
            <v>0.13553824</v>
          </cell>
          <cell r="S157">
            <v>688.9581529300001</v>
          </cell>
          <cell r="T157" t="str">
            <v>NEX</v>
          </cell>
          <cell r="U157">
            <v>0.56999999999999995</v>
          </cell>
        </row>
        <row r="158">
          <cell r="F158" t="str">
            <v>2818 - AQUISIÇÃO DE MATERIAIS, EQUIPAMENTOS E SERVIÇOS DE INFORMAÇÃO E COMUNICAÇÃO</v>
          </cell>
          <cell r="G158" t="str">
            <v>80.10.12.126.3011.2.818.33904000.00</v>
          </cell>
          <cell r="H158" t="str">
            <v>EXECUTIVO</v>
          </cell>
          <cell r="I158" t="str">
            <v>FPETC</v>
          </cell>
          <cell r="J158">
            <v>1934156</v>
          </cell>
          <cell r="K158">
            <v>1822157.5</v>
          </cell>
          <cell r="L158">
            <v>250734.52000000002</v>
          </cell>
          <cell r="M158" t="str">
            <v>EX</v>
          </cell>
          <cell r="N158">
            <v>1</v>
          </cell>
          <cell r="O158">
            <v>1934156</v>
          </cell>
          <cell r="P158">
            <v>1822157.5</v>
          </cell>
          <cell r="Q158">
            <v>250734.52000000002</v>
          </cell>
          <cell r="R158">
            <v>0.12963510699240394</v>
          </cell>
          <cell r="S158">
            <v>0.94209438121847466</v>
          </cell>
          <cell r="T158" t="str">
            <v>NEX</v>
          </cell>
          <cell r="U158">
            <v>0.56999999999999995</v>
          </cell>
        </row>
        <row r="159">
          <cell r="F159" t="str">
            <v>2818 - AQUISIÇÃO DE MATERIAIS, EQUIPAMENTOS E SERVIÇOS DE INFORMAÇÃO E COMUNICAÇÃO</v>
          </cell>
          <cell r="G159" t="str">
            <v>80.10.12.126.3011.2.818.44905200.00</v>
          </cell>
          <cell r="H159" t="str">
            <v>EXECUTIVO</v>
          </cell>
          <cell r="I159" t="str">
            <v>FPETC</v>
          </cell>
          <cell r="J159">
            <v>191300</v>
          </cell>
          <cell r="K159">
            <v>8142.7099999999991</v>
          </cell>
          <cell r="L159">
            <v>5881.53</v>
          </cell>
          <cell r="M159" t="str">
            <v>EX</v>
          </cell>
          <cell r="N159">
            <v>1</v>
          </cell>
          <cell r="O159">
            <v>191300</v>
          </cell>
          <cell r="P159">
            <v>8142.7099999999991</v>
          </cell>
          <cell r="Q159">
            <v>5881.53</v>
          </cell>
          <cell r="R159">
            <v>3.0745060115002613E-2</v>
          </cell>
          <cell r="S159">
            <v>4.2565133298484055E-2</v>
          </cell>
          <cell r="T159" t="str">
            <v>NEX</v>
          </cell>
          <cell r="U159">
            <v>0.56999999999999995</v>
          </cell>
        </row>
        <row r="160">
          <cell r="F160" t="str">
            <v>4307 - PROCONECTA - PROMOÇÃO DA CONECTIVIDADE E INCLUSÃO DIGITAL</v>
          </cell>
          <cell r="G160" t="str">
            <v>23.10.12.126.3022.4.307.33503900.00</v>
          </cell>
          <cell r="H160" t="str">
            <v>EXECUTIVO</v>
          </cell>
          <cell r="I160" t="str">
            <v>SMIT</v>
          </cell>
          <cell r="J160">
            <v>4899830</v>
          </cell>
          <cell r="K160">
            <v>3193803.48</v>
          </cell>
          <cell r="L160">
            <v>2914820.9</v>
          </cell>
          <cell r="M160" t="str">
            <v>NEX</v>
          </cell>
          <cell r="N160">
            <v>0.23</v>
          </cell>
          <cell r="O160">
            <v>1126960.9000000001</v>
          </cell>
          <cell r="P160">
            <v>734574.80040000007</v>
          </cell>
          <cell r="Q160">
            <v>670408.80700000003</v>
          </cell>
          <cell r="R160">
            <v>0.59488204692815871</v>
          </cell>
          <cell r="S160">
            <v>0.65181924270842051</v>
          </cell>
          <cell r="T160" t="str">
            <v>NINC</v>
          </cell>
          <cell r="U160">
            <v>0.56999999999999995</v>
          </cell>
        </row>
        <row r="161">
          <cell r="F161" t="str">
            <v>4307 - PROCONECTA - PROMOÇÃO DA CONECTIVIDADE E INCLUSÃO DIGITAL</v>
          </cell>
          <cell r="G161" t="str">
            <v>23.10.12.126.3022.4.307.33903900.00</v>
          </cell>
          <cell r="H161" t="str">
            <v>EXECUTIVO</v>
          </cell>
          <cell r="I161" t="str">
            <v>SMIT</v>
          </cell>
          <cell r="J161">
            <v>31000</v>
          </cell>
          <cell r="K161">
            <v>3366.9</v>
          </cell>
          <cell r="L161">
            <v>3366</v>
          </cell>
          <cell r="M161" t="str">
            <v>NEX</v>
          </cell>
          <cell r="N161">
            <v>0.23</v>
          </cell>
          <cell r="O161">
            <v>7130</v>
          </cell>
          <cell r="P161">
            <v>774.38700000000006</v>
          </cell>
          <cell r="Q161">
            <v>774.18000000000006</v>
          </cell>
          <cell r="R161">
            <v>0.10858064516129033</v>
          </cell>
          <cell r="S161">
            <v>0.10860967741935484</v>
          </cell>
          <cell r="T161" t="str">
            <v>NINC</v>
          </cell>
          <cell r="U161">
            <v>0.56999999999999995</v>
          </cell>
        </row>
        <row r="162">
          <cell r="F162" t="str">
            <v>4307 - PROCONECTA - PROMOÇÃO DA CONECTIVIDADE E INCLUSÃO DIGITAL</v>
          </cell>
          <cell r="G162" t="str">
            <v>23.10.12.126.3022.4.307.44905100.00</v>
          </cell>
          <cell r="H162" t="str">
            <v>EXECUTIVO</v>
          </cell>
          <cell r="I162" t="str">
            <v>SMIT</v>
          </cell>
          <cell r="J162">
            <v>450000</v>
          </cell>
          <cell r="K162">
            <v>53331.25</v>
          </cell>
          <cell r="L162">
            <v>53331.25</v>
          </cell>
          <cell r="M162" t="str">
            <v>NEX</v>
          </cell>
          <cell r="N162">
            <v>0.23</v>
          </cell>
          <cell r="O162">
            <v>103500</v>
          </cell>
          <cell r="P162">
            <v>12266.1875</v>
          </cell>
          <cell r="Q162">
            <v>12266.1875</v>
          </cell>
          <cell r="R162">
            <v>0.11851388888888889</v>
          </cell>
          <cell r="S162">
            <v>0.11851388888888889</v>
          </cell>
          <cell r="T162" t="str">
            <v>NINC</v>
          </cell>
          <cell r="U162">
            <v>0.56999999999999995</v>
          </cell>
        </row>
        <row r="163">
          <cell r="F163" t="str">
            <v>4307 - PROCONECTA - PROMOÇÃO DA CONECTIVIDADE E INCLUSÃO DIGITAL</v>
          </cell>
          <cell r="G163" t="str">
            <v>23.10.12.126.3022.4.307.44905200.00</v>
          </cell>
          <cell r="H163" t="str">
            <v>EXECUTIVO</v>
          </cell>
          <cell r="I163" t="str">
            <v>SMIT</v>
          </cell>
          <cell r="J163">
            <v>236000</v>
          </cell>
          <cell r="K163">
            <v>269549.78000000003</v>
          </cell>
          <cell r="L163">
            <v>188424.44999999998</v>
          </cell>
          <cell r="M163" t="str">
            <v>NEX</v>
          </cell>
          <cell r="N163">
            <v>0.23</v>
          </cell>
          <cell r="O163">
            <v>54280</v>
          </cell>
          <cell r="P163">
            <v>61996.449400000012</v>
          </cell>
          <cell r="Q163">
            <v>43337.623499999994</v>
          </cell>
          <cell r="R163">
            <v>0.79840868644067786</v>
          </cell>
          <cell r="S163">
            <v>1.1421600847457629</v>
          </cell>
          <cell r="T163" t="str">
            <v>NINC</v>
          </cell>
          <cell r="U163">
            <v>0.56999999999999995</v>
          </cell>
        </row>
        <row r="164">
          <cell r="F164" t="str">
            <v>8404 - MANUTENÇÃO E OPERAÇÃO DE TELECENTROS</v>
          </cell>
          <cell r="G164" t="str">
            <v>23.10.12.126.3001.8.404.33503900.00</v>
          </cell>
          <cell r="H164" t="str">
            <v>EXECUTIVO</v>
          </cell>
          <cell r="I164" t="str">
            <v>SMIT</v>
          </cell>
          <cell r="J164">
            <v>6645240</v>
          </cell>
          <cell r="K164">
            <v>6343214.6500000004</v>
          </cell>
          <cell r="L164">
            <v>6272894.6500000004</v>
          </cell>
          <cell r="M164" t="str">
            <v>NEX</v>
          </cell>
          <cell r="N164">
            <v>0.23</v>
          </cell>
          <cell r="O164">
            <v>1528405.2</v>
          </cell>
          <cell r="P164">
            <v>1458939.3695000003</v>
          </cell>
          <cell r="Q164">
            <v>1442765.7695000002</v>
          </cell>
          <cell r="R164">
            <v>0.94396811100878242</v>
          </cell>
          <cell r="S164">
            <v>0.954550121590793</v>
          </cell>
          <cell r="T164" t="str">
            <v>NINC</v>
          </cell>
          <cell r="U164">
            <v>0.56999999999999995</v>
          </cell>
        </row>
        <row r="165">
          <cell r="F165" t="str">
            <v>8404 - MANUTENÇÃO E OPERAÇÃO DE TELECENTROS</v>
          </cell>
          <cell r="G165" t="str">
            <v>23.10.12.126.3001.8.404.33903000.00</v>
          </cell>
          <cell r="H165" t="str">
            <v>EXECUTIVO</v>
          </cell>
          <cell r="I165" t="str">
            <v>SMIT</v>
          </cell>
          <cell r="J165">
            <v>6000</v>
          </cell>
          <cell r="K165">
            <v>1393.65</v>
          </cell>
          <cell r="L165">
            <v>0</v>
          </cell>
          <cell r="M165" t="str">
            <v>NEX</v>
          </cell>
          <cell r="N165">
            <v>0.23</v>
          </cell>
          <cell r="O165">
            <v>1380</v>
          </cell>
          <cell r="P165">
            <v>320.53950000000003</v>
          </cell>
          <cell r="Q165">
            <v>0</v>
          </cell>
          <cell r="R165">
            <v>0</v>
          </cell>
          <cell r="S165">
            <v>0.23227500000000004</v>
          </cell>
          <cell r="T165" t="str">
            <v>NINC</v>
          </cell>
          <cell r="U165">
            <v>0.56999999999999995</v>
          </cell>
        </row>
        <row r="166">
          <cell r="F166" t="str">
            <v>8404 - MANUTENÇÃO E OPERAÇÃO DE TELECENTROS</v>
          </cell>
          <cell r="G166" t="str">
            <v>23.10.12.126.3001.8.404.33903600.00</v>
          </cell>
          <cell r="H166" t="str">
            <v>EXECUTIVO</v>
          </cell>
          <cell r="I166" t="str">
            <v>SMIT</v>
          </cell>
          <cell r="J166">
            <v>1000</v>
          </cell>
          <cell r="K166">
            <v>0</v>
          </cell>
          <cell r="L166">
            <v>0</v>
          </cell>
          <cell r="M166" t="str">
            <v>NEX</v>
          </cell>
          <cell r="N166">
            <v>0.23</v>
          </cell>
          <cell r="O166">
            <v>230</v>
          </cell>
          <cell r="P166">
            <v>0</v>
          </cell>
          <cell r="Q166">
            <v>0</v>
          </cell>
          <cell r="R166">
            <v>0</v>
          </cell>
          <cell r="S166">
            <v>0</v>
          </cell>
          <cell r="T166" t="str">
            <v>NINC</v>
          </cell>
          <cell r="U166">
            <v>0.56999999999999995</v>
          </cell>
        </row>
        <row r="167">
          <cell r="F167" t="str">
            <v>8404 - MANUTENÇÃO E OPERAÇÃO DE TELECENTROS</v>
          </cell>
          <cell r="G167" t="str">
            <v>23.10.12.126.3001.8.404.33903900.00</v>
          </cell>
          <cell r="H167" t="str">
            <v>EXECUTIVO</v>
          </cell>
          <cell r="I167" t="str">
            <v>SMIT</v>
          </cell>
          <cell r="J167">
            <v>42500</v>
          </cell>
          <cell r="K167">
            <v>42213.38</v>
          </cell>
          <cell r="L167">
            <v>36060.240000000005</v>
          </cell>
          <cell r="M167" t="str">
            <v>NEX</v>
          </cell>
          <cell r="N167">
            <v>0.23</v>
          </cell>
          <cell r="O167">
            <v>9775</v>
          </cell>
          <cell r="P167">
            <v>9709.0774000000001</v>
          </cell>
          <cell r="Q167">
            <v>8293.8552000000018</v>
          </cell>
          <cell r="R167">
            <v>0.84847623529411786</v>
          </cell>
          <cell r="S167">
            <v>0.99325600000000003</v>
          </cell>
          <cell r="T167" t="str">
            <v>NINC</v>
          </cell>
          <cell r="U167">
            <v>0</v>
          </cell>
        </row>
        <row r="168">
          <cell r="F168" t="str">
            <v>8404 - MANUTENÇÃO E OPERAÇÃO DE TELECENTROS</v>
          </cell>
          <cell r="G168" t="str">
            <v>23.10.12.126.3001.8.404.33904000.00</v>
          </cell>
          <cell r="H168" t="str">
            <v>EXECUTIVO</v>
          </cell>
          <cell r="I168" t="str">
            <v>SMIT</v>
          </cell>
          <cell r="J168">
            <v>261870</v>
          </cell>
          <cell r="K168">
            <v>257219.47999999998</v>
          </cell>
          <cell r="L168">
            <v>63793.11</v>
          </cell>
          <cell r="M168" t="str">
            <v>NEX</v>
          </cell>
          <cell r="N168">
            <v>0.23</v>
          </cell>
          <cell r="O168">
            <v>60230.100000000006</v>
          </cell>
          <cell r="P168">
            <v>59160.4804</v>
          </cell>
          <cell r="Q168">
            <v>14672.415300000001</v>
          </cell>
          <cell r="R168">
            <v>0.24360602589070912</v>
          </cell>
          <cell r="S168">
            <v>0.98224111200213837</v>
          </cell>
          <cell r="T168" t="str">
            <v>NINC</v>
          </cell>
          <cell r="U168">
            <v>0</v>
          </cell>
        </row>
        <row r="169">
          <cell r="F169" t="str">
            <v>8404 - MANUTENÇÃO E OPERAÇÃO DE TELECENTROS</v>
          </cell>
          <cell r="G169" t="str">
            <v>23.10.12.126.3001.8.404.33904700.00</v>
          </cell>
          <cell r="H169" t="str">
            <v>EXECUTIVO</v>
          </cell>
          <cell r="I169" t="str">
            <v>SMIT</v>
          </cell>
          <cell r="J169">
            <v>1000</v>
          </cell>
          <cell r="K169">
            <v>0</v>
          </cell>
          <cell r="L169">
            <v>0</v>
          </cell>
          <cell r="M169" t="str">
            <v>NEX</v>
          </cell>
          <cell r="N169">
            <v>0.23</v>
          </cell>
          <cell r="O169">
            <v>230</v>
          </cell>
          <cell r="P169">
            <v>0</v>
          </cell>
          <cell r="Q169">
            <v>0</v>
          </cell>
          <cell r="R169">
            <v>0</v>
          </cell>
          <cell r="S169">
            <v>0</v>
          </cell>
          <cell r="T169" t="str">
            <v>NINC</v>
          </cell>
          <cell r="U169">
            <v>0</v>
          </cell>
        </row>
        <row r="170">
          <cell r="F170" t="str">
            <v>8404 - MANUTENÇÃO E OPERAÇÃO DE TELECENTROS</v>
          </cell>
          <cell r="G170" t="str">
            <v>23.10.12.126.3001.8.404.33904800.00</v>
          </cell>
          <cell r="H170" t="str">
            <v>EXECUTIVO</v>
          </cell>
          <cell r="I170" t="str">
            <v>SMIT</v>
          </cell>
          <cell r="J170">
            <v>1334815</v>
          </cell>
          <cell r="K170">
            <v>1218388</v>
          </cell>
          <cell r="L170">
            <v>1181812.9999999998</v>
          </cell>
          <cell r="M170" t="str">
            <v>NEX</v>
          </cell>
          <cell r="N170">
            <v>0.23</v>
          </cell>
          <cell r="O170">
            <v>307007.45</v>
          </cell>
          <cell r="P170">
            <v>280229.24</v>
          </cell>
          <cell r="Q170">
            <v>271816.98999999993</v>
          </cell>
          <cell r="R170">
            <v>0.8853758760577306</v>
          </cell>
          <cell r="S170">
            <v>0.91277667691777509</v>
          </cell>
          <cell r="T170" t="str">
            <v>NINC</v>
          </cell>
          <cell r="U170">
            <v>0</v>
          </cell>
        </row>
        <row r="171">
          <cell r="F171" t="str">
            <v>8404 - MANUTENÇÃO E OPERAÇÃO DE TELECENTROS</v>
          </cell>
          <cell r="G171" t="str">
            <v>23.10.12.126.3001.8.404.33909200.00</v>
          </cell>
          <cell r="H171" t="str">
            <v>EXECUTIVO</v>
          </cell>
          <cell r="I171" t="str">
            <v>SMIT</v>
          </cell>
          <cell r="J171">
            <v>0</v>
          </cell>
          <cell r="K171">
            <v>3840.04</v>
          </cell>
          <cell r="L171">
            <v>3840.04</v>
          </cell>
          <cell r="M171" t="str">
            <v>NEX</v>
          </cell>
          <cell r="N171">
            <v>0.23</v>
          </cell>
          <cell r="O171">
            <v>0</v>
          </cell>
          <cell r="P171">
            <v>883.20920000000001</v>
          </cell>
          <cell r="Q171">
            <v>883.20920000000001</v>
          </cell>
          <cell r="R171" t="e">
            <v>#DIV/0!</v>
          </cell>
          <cell r="S171" t="e">
            <v>#DIV/0!</v>
          </cell>
          <cell r="T171" t="str">
            <v>NINC</v>
          </cell>
          <cell r="U171">
            <v>0</v>
          </cell>
        </row>
        <row r="172">
          <cell r="F172" t="str">
            <v>8404 - MANUTENÇÃO E OPERAÇÃO DE TELECENTROS</v>
          </cell>
          <cell r="G172" t="str">
            <v>23.10.12.126.3001.8.404.44903900.00</v>
          </cell>
          <cell r="H172" t="str">
            <v>EXECUTIVO</v>
          </cell>
          <cell r="I172" t="str">
            <v>SMIT</v>
          </cell>
          <cell r="J172">
            <v>1000</v>
          </cell>
          <cell r="K172">
            <v>0</v>
          </cell>
          <cell r="L172">
            <v>0</v>
          </cell>
          <cell r="M172" t="str">
            <v>NEX</v>
          </cell>
          <cell r="N172">
            <v>0.23</v>
          </cell>
          <cell r="O172">
            <v>230</v>
          </cell>
          <cell r="P172">
            <v>0</v>
          </cell>
          <cell r="Q172">
            <v>0</v>
          </cell>
          <cell r="R172">
            <v>0</v>
          </cell>
          <cell r="S172">
            <v>0</v>
          </cell>
          <cell r="T172" t="str">
            <v>NINC</v>
          </cell>
          <cell r="U172">
            <v>0</v>
          </cell>
        </row>
        <row r="173">
          <cell r="F173" t="str">
            <v>8404 - MANUTENÇÃO E OPERAÇÃO DE TELECENTROS</v>
          </cell>
          <cell r="G173" t="str">
            <v>23.10.12.126.3001.8.404.44905100.00</v>
          </cell>
          <cell r="H173" t="str">
            <v>EXECUTIVO</v>
          </cell>
          <cell r="I173" t="str">
            <v>SMIT</v>
          </cell>
          <cell r="J173">
            <v>1000</v>
          </cell>
          <cell r="K173">
            <v>0</v>
          </cell>
          <cell r="L173">
            <v>0</v>
          </cell>
          <cell r="M173" t="str">
            <v>NEX</v>
          </cell>
          <cell r="N173">
            <v>0.23</v>
          </cell>
          <cell r="O173">
            <v>230</v>
          </cell>
          <cell r="P173">
            <v>0</v>
          </cell>
          <cell r="Q173">
            <v>0</v>
          </cell>
          <cell r="R173">
            <v>0</v>
          </cell>
          <cell r="S173">
            <v>0</v>
          </cell>
          <cell r="T173" t="str">
            <v>NINC</v>
          </cell>
          <cell r="U173">
            <v>0</v>
          </cell>
        </row>
        <row r="174">
          <cell r="F174" t="str">
            <v>8404 - MANUTENÇÃO E OPERAÇÃO DE TELECENTROS</v>
          </cell>
          <cell r="G174" t="str">
            <v>23.10.12.126.3001.8.404.44905200.00</v>
          </cell>
          <cell r="H174" t="str">
            <v>EXECUTIVO</v>
          </cell>
          <cell r="I174" t="str">
            <v>SMIT</v>
          </cell>
          <cell r="J174">
            <v>1000</v>
          </cell>
          <cell r="K174">
            <v>0</v>
          </cell>
          <cell r="L174">
            <v>0</v>
          </cell>
          <cell r="M174" t="str">
            <v>NEX</v>
          </cell>
          <cell r="N174">
            <v>0.23</v>
          </cell>
          <cell r="O174">
            <v>230</v>
          </cell>
          <cell r="P174">
            <v>0</v>
          </cell>
          <cell r="Q174">
            <v>0</v>
          </cell>
          <cell r="R174">
            <v>0</v>
          </cell>
          <cell r="S174">
            <v>0</v>
          </cell>
          <cell r="T174" t="str">
            <v>NINC</v>
          </cell>
          <cell r="U174">
            <v>0</v>
          </cell>
        </row>
        <row r="175">
          <cell r="F175" t="str">
            <v>2180 - CAPACITAÇÃO, FORMAÇÃO E APERFEIÇOAMENTO DE SERVIDORES</v>
          </cell>
          <cell r="G175" t="str">
            <v>16.10.12.128.3011.2.180.33903000.00</v>
          </cell>
          <cell r="H175" t="str">
            <v>EXECUTIVO</v>
          </cell>
          <cell r="I175" t="str">
            <v>SME</v>
          </cell>
          <cell r="J175">
            <v>1662435</v>
          </cell>
          <cell r="K175">
            <v>1411281.2099999997</v>
          </cell>
          <cell r="L175">
            <v>556913.13000000012</v>
          </cell>
          <cell r="M175" t="str">
            <v>EX</v>
          </cell>
          <cell r="N175">
            <v>1</v>
          </cell>
          <cell r="O175">
            <v>1662435</v>
          </cell>
          <cell r="P175">
            <v>1411281.2099999997</v>
          </cell>
          <cell r="Q175">
            <v>556913.13000000012</v>
          </cell>
          <cell r="R175">
            <v>0.33499843903671428</v>
          </cell>
          <cell r="S175">
            <v>0.84892414440263808</v>
          </cell>
          <cell r="T175" t="str">
            <v>NEX</v>
          </cell>
          <cell r="U175">
            <v>0.56999999999999995</v>
          </cell>
        </row>
        <row r="176">
          <cell r="F176" t="str">
            <v>2180 - CAPACITAÇÃO, FORMAÇÃO E APERFEIÇOAMENTO DE SERVIDORES</v>
          </cell>
          <cell r="G176" t="str">
            <v>16.10.12.128.3011.2.180.33903600.00</v>
          </cell>
          <cell r="H176" t="str">
            <v>EXECUTIVO</v>
          </cell>
          <cell r="I176" t="str">
            <v>SME</v>
          </cell>
          <cell r="J176">
            <v>1832231</v>
          </cell>
          <cell r="K176">
            <v>515632</v>
          </cell>
          <cell r="L176">
            <v>455547</v>
          </cell>
          <cell r="M176" t="str">
            <v>EX</v>
          </cell>
          <cell r="N176">
            <v>1</v>
          </cell>
          <cell r="O176">
            <v>1832231</v>
          </cell>
          <cell r="P176">
            <v>515632</v>
          </cell>
          <cell r="Q176">
            <v>455547</v>
          </cell>
          <cell r="R176">
            <v>0.24862967606158831</v>
          </cell>
          <cell r="S176">
            <v>0.28142303017468867</v>
          </cell>
          <cell r="T176" t="str">
            <v>NEX</v>
          </cell>
          <cell r="U176">
            <v>0.56999999999999995</v>
          </cell>
        </row>
        <row r="177">
          <cell r="F177" t="str">
            <v>2180 - CAPACITAÇÃO, FORMAÇÃO E APERFEIÇOAMENTO DE SERVIDORES</v>
          </cell>
          <cell r="G177" t="str">
            <v>16.10.12.128.3011.2.180.33903900.00</v>
          </cell>
          <cell r="H177" t="str">
            <v>EXECUTIVO</v>
          </cell>
          <cell r="I177" t="str">
            <v>SME</v>
          </cell>
          <cell r="J177">
            <v>6992182</v>
          </cell>
          <cell r="K177">
            <v>3526500.8199999994</v>
          </cell>
          <cell r="L177">
            <v>3441702.22</v>
          </cell>
          <cell r="M177" t="str">
            <v>EX</v>
          </cell>
          <cell r="N177">
            <v>1</v>
          </cell>
          <cell r="O177">
            <v>6992182</v>
          </cell>
          <cell r="P177">
            <v>3526500.8199999994</v>
          </cell>
          <cell r="Q177">
            <v>3441702.22</v>
          </cell>
          <cell r="R177">
            <v>0.49222148679768352</v>
          </cell>
          <cell r="S177">
            <v>0.50434911734276933</v>
          </cell>
          <cell r="T177" t="str">
            <v>NEX</v>
          </cell>
          <cell r="U177">
            <v>0.56999999999999995</v>
          </cell>
        </row>
        <row r="178">
          <cell r="F178" t="str">
            <v>2180 - CAPACITAÇÃO, FORMAÇÃO E APERFEIÇOAMENTO DE SERVIDORES</v>
          </cell>
          <cell r="G178" t="str">
            <v>16.10.12.128.3011.2.180.33904700.00</v>
          </cell>
          <cell r="H178" t="str">
            <v>EXECUTIVO</v>
          </cell>
          <cell r="I178" t="str">
            <v>SME</v>
          </cell>
          <cell r="J178">
            <v>366446</v>
          </cell>
          <cell r="K178">
            <v>366446</v>
          </cell>
          <cell r="L178">
            <v>88510.399999999994</v>
          </cell>
          <cell r="M178" t="str">
            <v>EX</v>
          </cell>
          <cell r="N178">
            <v>1</v>
          </cell>
          <cell r="O178">
            <v>366446</v>
          </cell>
          <cell r="P178">
            <v>366446</v>
          </cell>
          <cell r="Q178">
            <v>88510.399999999994</v>
          </cell>
          <cell r="R178">
            <v>0.24153736157578468</v>
          </cell>
          <cell r="S178">
            <v>1</v>
          </cell>
          <cell r="T178" t="str">
            <v>NEX</v>
          </cell>
          <cell r="U178">
            <v>0.56999999999999995</v>
          </cell>
        </row>
        <row r="179">
          <cell r="F179" t="str">
            <v>2180 - CAPACITAÇÃO, FORMAÇÃO E APERFEIÇOAMENTO DE SERVIDORES</v>
          </cell>
          <cell r="G179" t="str">
            <v>16.11.12.128.3011.2.180.33903000.00</v>
          </cell>
          <cell r="H179" t="str">
            <v>EXECUTIVO</v>
          </cell>
          <cell r="I179" t="str">
            <v>SME</v>
          </cell>
          <cell r="J179">
            <v>50000</v>
          </cell>
          <cell r="K179">
            <v>0</v>
          </cell>
          <cell r="L179">
            <v>0</v>
          </cell>
          <cell r="M179" t="str">
            <v>EX</v>
          </cell>
          <cell r="N179">
            <v>1</v>
          </cell>
          <cell r="O179">
            <v>50000</v>
          </cell>
          <cell r="P179">
            <v>0</v>
          </cell>
          <cell r="Q179">
            <v>0</v>
          </cell>
          <cell r="R179">
            <v>0</v>
          </cell>
          <cell r="S179">
            <v>0</v>
          </cell>
          <cell r="T179" t="str">
            <v>NEX</v>
          </cell>
          <cell r="U179">
            <v>0.56999999999999995</v>
          </cell>
        </row>
        <row r="180">
          <cell r="F180" t="str">
            <v>2180 - CAPACITAÇÃO, FORMAÇÃO E APERFEIÇOAMENTO DE SERVIDORES</v>
          </cell>
          <cell r="G180" t="str">
            <v>16.11.12.128.3011.2.180.33903600.00</v>
          </cell>
          <cell r="H180" t="str">
            <v>EXECUTIVO</v>
          </cell>
          <cell r="I180" t="str">
            <v>SME</v>
          </cell>
          <cell r="J180">
            <v>66200</v>
          </cell>
          <cell r="K180">
            <v>0</v>
          </cell>
          <cell r="L180">
            <v>0</v>
          </cell>
          <cell r="M180" t="str">
            <v>EX</v>
          </cell>
          <cell r="N180">
            <v>1</v>
          </cell>
          <cell r="O180">
            <v>66200</v>
          </cell>
          <cell r="P180">
            <v>0</v>
          </cell>
          <cell r="Q180">
            <v>0</v>
          </cell>
          <cell r="R180">
            <v>0</v>
          </cell>
          <cell r="S180">
            <v>0</v>
          </cell>
          <cell r="T180" t="str">
            <v>NEX</v>
          </cell>
          <cell r="U180">
            <v>0.56999999999999995</v>
          </cell>
        </row>
        <row r="181">
          <cell r="F181" t="str">
            <v>2180 - CAPACITAÇÃO, FORMAÇÃO E APERFEIÇOAMENTO DE SERVIDORES</v>
          </cell>
          <cell r="G181" t="str">
            <v>16.11.12.128.3011.2.180.33903900.00</v>
          </cell>
          <cell r="H181" t="str">
            <v>EXECUTIVO</v>
          </cell>
          <cell r="I181" t="str">
            <v>SME</v>
          </cell>
          <cell r="J181">
            <v>65500</v>
          </cell>
          <cell r="K181">
            <v>0</v>
          </cell>
          <cell r="L181">
            <v>0</v>
          </cell>
          <cell r="M181" t="str">
            <v>EX</v>
          </cell>
          <cell r="N181">
            <v>1</v>
          </cell>
          <cell r="O181">
            <v>65500</v>
          </cell>
          <cell r="P181">
            <v>0</v>
          </cell>
          <cell r="Q181">
            <v>0</v>
          </cell>
          <cell r="R181">
            <v>0</v>
          </cell>
          <cell r="S181">
            <v>0</v>
          </cell>
          <cell r="T181" t="str">
            <v>NEX</v>
          </cell>
          <cell r="U181">
            <v>0.56999999999999995</v>
          </cell>
        </row>
        <row r="182">
          <cell r="F182" t="str">
            <v>2180 - CAPACITAÇÃO, FORMAÇÃO E APERFEIÇOAMENTO DE SERVIDORES</v>
          </cell>
          <cell r="G182" t="str">
            <v>16.11.12.128.3011.2.180.33904700.00</v>
          </cell>
          <cell r="H182" t="str">
            <v>EXECUTIVO</v>
          </cell>
          <cell r="I182" t="str">
            <v>SME</v>
          </cell>
          <cell r="J182">
            <v>13240</v>
          </cell>
          <cell r="K182">
            <v>0</v>
          </cell>
          <cell r="L182">
            <v>0</v>
          </cell>
          <cell r="M182" t="str">
            <v>EX</v>
          </cell>
          <cell r="N182">
            <v>1</v>
          </cell>
          <cell r="O182">
            <v>13240</v>
          </cell>
          <cell r="P182">
            <v>0</v>
          </cell>
          <cell r="Q182">
            <v>0</v>
          </cell>
          <cell r="R182">
            <v>0</v>
          </cell>
          <cell r="S182">
            <v>0</v>
          </cell>
          <cell r="T182" t="str">
            <v>NEX</v>
          </cell>
          <cell r="U182">
            <v>0.56999999999999995</v>
          </cell>
        </row>
        <row r="183">
          <cell r="F183" t="str">
            <v>2180 - CAPACITAÇÃO, FORMAÇÃO E APERFEIÇOAMENTO DE SERVIDORES</v>
          </cell>
          <cell r="G183" t="str">
            <v>16.11.12.128.3011.2.180.44905200.00</v>
          </cell>
          <cell r="H183" t="str">
            <v>EXECUTIVO</v>
          </cell>
          <cell r="I183" t="str">
            <v>SME</v>
          </cell>
          <cell r="J183">
            <v>1000</v>
          </cell>
          <cell r="K183">
            <v>0</v>
          </cell>
          <cell r="L183">
            <v>0</v>
          </cell>
          <cell r="M183" t="str">
            <v>EX</v>
          </cell>
          <cell r="N183">
            <v>1</v>
          </cell>
          <cell r="O183">
            <v>1000</v>
          </cell>
          <cell r="P183">
            <v>0</v>
          </cell>
          <cell r="Q183">
            <v>0</v>
          </cell>
          <cell r="R183">
            <v>0</v>
          </cell>
          <cell r="S183">
            <v>0</v>
          </cell>
          <cell r="T183" t="str">
            <v>NEX</v>
          </cell>
          <cell r="U183">
            <v>0.56999999999999995</v>
          </cell>
        </row>
        <row r="184">
          <cell r="F184" t="str">
            <v>2180 - CAPACITAÇÃO, FORMAÇÃO E APERFEIÇOAMENTO DE SERVIDORES</v>
          </cell>
          <cell r="G184" t="str">
            <v>16.12.12.128.3011.2.180.33903000.00</v>
          </cell>
          <cell r="H184" t="str">
            <v>EXECUTIVO</v>
          </cell>
          <cell r="I184" t="str">
            <v>SME</v>
          </cell>
          <cell r="J184">
            <v>21000</v>
          </cell>
          <cell r="K184">
            <v>0</v>
          </cell>
          <cell r="L184">
            <v>0</v>
          </cell>
          <cell r="M184" t="str">
            <v>EX</v>
          </cell>
          <cell r="N184">
            <v>1</v>
          </cell>
          <cell r="O184">
            <v>21000</v>
          </cell>
          <cell r="P184">
            <v>0</v>
          </cell>
          <cell r="Q184">
            <v>0</v>
          </cell>
          <cell r="R184">
            <v>0</v>
          </cell>
          <cell r="S184">
            <v>0</v>
          </cell>
          <cell r="T184" t="str">
            <v>NEX</v>
          </cell>
          <cell r="U184">
            <v>0.56999999999999995</v>
          </cell>
        </row>
        <row r="185">
          <cell r="F185" t="str">
            <v>2180 - CAPACITAÇÃO, FORMAÇÃO E APERFEIÇOAMENTO DE SERVIDORES</v>
          </cell>
          <cell r="G185" t="str">
            <v>16.12.12.128.3011.2.180.33903600.00</v>
          </cell>
          <cell r="H185" t="str">
            <v>EXECUTIVO</v>
          </cell>
          <cell r="I185" t="str">
            <v>SME</v>
          </cell>
          <cell r="J185">
            <v>20000</v>
          </cell>
          <cell r="K185">
            <v>0</v>
          </cell>
          <cell r="L185">
            <v>0</v>
          </cell>
          <cell r="M185" t="str">
            <v>EX</v>
          </cell>
          <cell r="N185">
            <v>1</v>
          </cell>
          <cell r="O185">
            <v>20000</v>
          </cell>
          <cell r="P185">
            <v>0</v>
          </cell>
          <cell r="Q185">
            <v>0</v>
          </cell>
          <cell r="R185">
            <v>0</v>
          </cell>
          <cell r="S185">
            <v>0</v>
          </cell>
          <cell r="T185" t="str">
            <v>NEX</v>
          </cell>
          <cell r="U185">
            <v>0.56999999999999995</v>
          </cell>
        </row>
        <row r="186">
          <cell r="F186" t="str">
            <v>2180 - CAPACITAÇÃO, FORMAÇÃO E APERFEIÇOAMENTO DE SERVIDORES</v>
          </cell>
          <cell r="G186" t="str">
            <v>16.12.12.128.3011.2.180.33903900.00</v>
          </cell>
          <cell r="H186" t="str">
            <v>EXECUTIVO</v>
          </cell>
          <cell r="I186" t="str">
            <v>SME</v>
          </cell>
          <cell r="J186">
            <v>20000</v>
          </cell>
          <cell r="K186">
            <v>0</v>
          </cell>
          <cell r="L186">
            <v>0</v>
          </cell>
          <cell r="M186" t="str">
            <v>EX</v>
          </cell>
          <cell r="N186">
            <v>1</v>
          </cell>
          <cell r="O186">
            <v>20000</v>
          </cell>
          <cell r="P186">
            <v>0</v>
          </cell>
          <cell r="Q186">
            <v>0</v>
          </cell>
          <cell r="R186">
            <v>0</v>
          </cell>
          <cell r="S186">
            <v>0</v>
          </cell>
          <cell r="T186" t="str">
            <v>NEX</v>
          </cell>
          <cell r="U186">
            <v>0.56999999999999995</v>
          </cell>
        </row>
        <row r="187">
          <cell r="F187" t="str">
            <v>2180 - CAPACITAÇÃO, FORMAÇÃO E APERFEIÇOAMENTO DE SERVIDORES</v>
          </cell>
          <cell r="G187" t="str">
            <v>16.12.12.128.3011.2.180.33904700.00</v>
          </cell>
          <cell r="H187" t="str">
            <v>EXECUTIVO</v>
          </cell>
          <cell r="I187" t="str">
            <v>SME</v>
          </cell>
          <cell r="J187">
            <v>4000</v>
          </cell>
          <cell r="K187">
            <v>0</v>
          </cell>
          <cell r="L187">
            <v>0</v>
          </cell>
          <cell r="M187" t="str">
            <v>EX</v>
          </cell>
          <cell r="N187">
            <v>1</v>
          </cell>
          <cell r="O187">
            <v>4000</v>
          </cell>
          <cell r="P187">
            <v>0</v>
          </cell>
          <cell r="Q187">
            <v>0</v>
          </cell>
          <cell r="R187">
            <v>0</v>
          </cell>
          <cell r="S187">
            <v>0</v>
          </cell>
          <cell r="T187" t="str">
            <v>NEX</v>
          </cell>
          <cell r="U187">
            <v>0.56999999999999995</v>
          </cell>
        </row>
        <row r="188">
          <cell r="F188" t="str">
            <v>2180 - CAPACITAÇÃO, FORMAÇÃO E APERFEIÇOAMENTO DE SERVIDORES</v>
          </cell>
          <cell r="G188" t="str">
            <v>16.13.12.128.3011.2.180.33903000.00</v>
          </cell>
          <cell r="H188" t="str">
            <v>EXECUTIVO</v>
          </cell>
          <cell r="I188" t="str">
            <v>SME</v>
          </cell>
          <cell r="J188">
            <v>15922</v>
          </cell>
          <cell r="K188">
            <v>0</v>
          </cell>
          <cell r="L188">
            <v>0</v>
          </cell>
          <cell r="M188" t="str">
            <v>EX</v>
          </cell>
          <cell r="N188">
            <v>1</v>
          </cell>
          <cell r="O188">
            <v>15922</v>
          </cell>
          <cell r="P188">
            <v>0</v>
          </cell>
          <cell r="Q188">
            <v>0</v>
          </cell>
          <cell r="R188">
            <v>0</v>
          </cell>
          <cell r="S188">
            <v>0</v>
          </cell>
          <cell r="T188" t="str">
            <v>NEX</v>
          </cell>
          <cell r="U188">
            <v>0.56999999999999995</v>
          </cell>
        </row>
        <row r="189">
          <cell r="F189" t="str">
            <v>2180 - CAPACITAÇÃO, FORMAÇÃO E APERFEIÇOAMENTO DE SERVIDORES</v>
          </cell>
          <cell r="G189" t="str">
            <v>16.13.12.128.3011.2.180.33903900.00</v>
          </cell>
          <cell r="H189" t="str">
            <v>EXECUTIVO</v>
          </cell>
          <cell r="I189" t="str">
            <v>SME</v>
          </cell>
          <cell r="J189">
            <v>29680</v>
          </cell>
          <cell r="K189">
            <v>10636.1</v>
          </cell>
          <cell r="L189">
            <v>10636.1</v>
          </cell>
          <cell r="M189" t="str">
            <v>EX</v>
          </cell>
          <cell r="N189">
            <v>1</v>
          </cell>
          <cell r="O189">
            <v>29680</v>
          </cell>
          <cell r="P189">
            <v>10636.1</v>
          </cell>
          <cell r="Q189">
            <v>10636.1</v>
          </cell>
          <cell r="R189">
            <v>0.35835916442048521</v>
          </cell>
          <cell r="S189">
            <v>0.35835916442048521</v>
          </cell>
          <cell r="T189" t="str">
            <v>NEX</v>
          </cell>
          <cell r="U189">
            <v>0.56999999999999995</v>
          </cell>
        </row>
        <row r="190">
          <cell r="F190" t="str">
            <v>2180 - CAPACITAÇÃO, FORMAÇÃO E APERFEIÇOAMENTO DE SERVIDORES</v>
          </cell>
          <cell r="G190" t="str">
            <v>16.14.12.128.3011.2.180.33903000.00</v>
          </cell>
          <cell r="H190" t="str">
            <v>EXECUTIVO</v>
          </cell>
          <cell r="I190" t="str">
            <v>SME</v>
          </cell>
          <cell r="J190">
            <v>32700</v>
          </cell>
          <cell r="K190">
            <v>28515.85</v>
          </cell>
          <cell r="L190">
            <v>28515.85</v>
          </cell>
          <cell r="M190" t="str">
            <v>EX</v>
          </cell>
          <cell r="N190">
            <v>1</v>
          </cell>
          <cell r="O190">
            <v>32700</v>
          </cell>
          <cell r="P190">
            <v>28515.85</v>
          </cell>
          <cell r="Q190">
            <v>28515.85</v>
          </cell>
          <cell r="R190">
            <v>0.87204434250764518</v>
          </cell>
          <cell r="S190">
            <v>0.87204434250764518</v>
          </cell>
          <cell r="T190" t="str">
            <v>NEX</v>
          </cell>
          <cell r="U190">
            <v>0.56999999999999995</v>
          </cell>
        </row>
        <row r="191">
          <cell r="F191" t="str">
            <v>2180 - CAPACITAÇÃO, FORMAÇÃO E APERFEIÇOAMENTO DE SERVIDORES</v>
          </cell>
          <cell r="G191" t="str">
            <v>16.14.12.128.3011.2.180.33903600.00</v>
          </cell>
          <cell r="H191" t="str">
            <v>EXECUTIVO</v>
          </cell>
          <cell r="I191" t="str">
            <v>SME</v>
          </cell>
          <cell r="J191">
            <v>87000</v>
          </cell>
          <cell r="K191">
            <v>41240</v>
          </cell>
          <cell r="L191">
            <v>29264</v>
          </cell>
          <cell r="M191" t="str">
            <v>EX</v>
          </cell>
          <cell r="N191">
            <v>1</v>
          </cell>
          <cell r="O191">
            <v>87000</v>
          </cell>
          <cell r="P191">
            <v>41240</v>
          </cell>
          <cell r="Q191">
            <v>29264</v>
          </cell>
          <cell r="R191">
            <v>0.33636781609195404</v>
          </cell>
          <cell r="S191">
            <v>0.47402298850574714</v>
          </cell>
          <cell r="T191" t="str">
            <v>NEX</v>
          </cell>
          <cell r="U191">
            <v>0.56999999999999995</v>
          </cell>
        </row>
        <row r="192">
          <cell r="F192" t="str">
            <v>2180 - CAPACITAÇÃO, FORMAÇÃO E APERFEIÇOAMENTO DE SERVIDORES</v>
          </cell>
          <cell r="G192" t="str">
            <v>16.14.12.128.3011.2.180.33903900.00</v>
          </cell>
          <cell r="H192" t="str">
            <v>EXECUTIVO</v>
          </cell>
          <cell r="I192" t="str">
            <v>SME</v>
          </cell>
          <cell r="J192">
            <v>25000</v>
          </cell>
          <cell r="K192">
            <v>2400</v>
          </cell>
          <cell r="L192">
            <v>2400</v>
          </cell>
          <cell r="M192" t="str">
            <v>EX</v>
          </cell>
          <cell r="N192">
            <v>1</v>
          </cell>
          <cell r="O192">
            <v>25000</v>
          </cell>
          <cell r="P192">
            <v>2400</v>
          </cell>
          <cell r="Q192">
            <v>2400</v>
          </cell>
          <cell r="R192">
            <v>9.6000000000000002E-2</v>
          </cell>
          <cell r="S192">
            <v>9.6000000000000002E-2</v>
          </cell>
          <cell r="T192" t="str">
            <v>NEX</v>
          </cell>
          <cell r="U192">
            <v>0.56999999999999995</v>
          </cell>
        </row>
        <row r="193">
          <cell r="F193" t="str">
            <v>2180 - CAPACITAÇÃO, FORMAÇÃO E APERFEIÇOAMENTO DE SERVIDORES</v>
          </cell>
          <cell r="G193" t="str">
            <v>16.14.12.128.3011.2.180.33904700.00</v>
          </cell>
          <cell r="H193" t="str">
            <v>EXECUTIVO</v>
          </cell>
          <cell r="I193" t="str">
            <v>SME</v>
          </cell>
          <cell r="J193">
            <v>71000</v>
          </cell>
          <cell r="K193">
            <v>10040</v>
          </cell>
          <cell r="L193">
            <v>5264</v>
          </cell>
          <cell r="M193" t="str">
            <v>EX</v>
          </cell>
          <cell r="N193">
            <v>1</v>
          </cell>
          <cell r="O193">
            <v>71000</v>
          </cell>
          <cell r="P193">
            <v>10040</v>
          </cell>
          <cell r="Q193">
            <v>5264</v>
          </cell>
          <cell r="R193">
            <v>7.414084507042254E-2</v>
          </cell>
          <cell r="S193">
            <v>0.14140845070422536</v>
          </cell>
          <cell r="T193" t="str">
            <v>NEX</v>
          </cell>
          <cell r="U193">
            <v>0.56999999999999995</v>
          </cell>
        </row>
        <row r="194">
          <cell r="F194" t="str">
            <v>2180 - CAPACITAÇÃO, FORMAÇÃO E APERFEIÇOAMENTO DE SERVIDORES</v>
          </cell>
          <cell r="G194" t="str">
            <v>16.15.12.128.3011.2.180.33903000.00</v>
          </cell>
          <cell r="H194" t="str">
            <v>EXECUTIVO</v>
          </cell>
          <cell r="I194" t="str">
            <v>SME</v>
          </cell>
          <cell r="J194">
            <v>15000</v>
          </cell>
          <cell r="K194">
            <v>0</v>
          </cell>
          <cell r="L194">
            <v>0</v>
          </cell>
          <cell r="M194" t="str">
            <v>EX</v>
          </cell>
          <cell r="N194">
            <v>1</v>
          </cell>
          <cell r="O194">
            <v>15000</v>
          </cell>
          <cell r="P194">
            <v>0</v>
          </cell>
          <cell r="Q194">
            <v>0</v>
          </cell>
          <cell r="R194">
            <v>0</v>
          </cell>
          <cell r="S194">
            <v>0</v>
          </cell>
          <cell r="T194" t="str">
            <v>NEX</v>
          </cell>
          <cell r="U194">
            <v>0.56999999999999995</v>
          </cell>
        </row>
        <row r="195">
          <cell r="F195" t="str">
            <v>2180 - CAPACITAÇÃO, FORMAÇÃO E APERFEIÇOAMENTO DE SERVIDORES</v>
          </cell>
          <cell r="G195" t="str">
            <v>16.15.12.128.3011.2.180.33903600.00</v>
          </cell>
          <cell r="H195" t="str">
            <v>EXECUTIVO</v>
          </cell>
          <cell r="I195" t="str">
            <v>SME</v>
          </cell>
          <cell r="J195">
            <v>37000</v>
          </cell>
          <cell r="K195">
            <v>0</v>
          </cell>
          <cell r="L195">
            <v>0</v>
          </cell>
          <cell r="M195" t="str">
            <v>EX</v>
          </cell>
          <cell r="N195">
            <v>1</v>
          </cell>
          <cell r="O195">
            <v>37000</v>
          </cell>
          <cell r="P195">
            <v>0</v>
          </cell>
          <cell r="Q195">
            <v>0</v>
          </cell>
          <cell r="R195">
            <v>0</v>
          </cell>
          <cell r="S195">
            <v>0</v>
          </cell>
          <cell r="T195" t="str">
            <v>NEX</v>
          </cell>
          <cell r="U195">
            <v>0.56999999999999995</v>
          </cell>
        </row>
        <row r="196">
          <cell r="F196" t="str">
            <v>2180 - CAPACITAÇÃO, FORMAÇÃO E APERFEIÇOAMENTO DE SERVIDORES</v>
          </cell>
          <cell r="G196" t="str">
            <v>16.15.12.128.3011.2.180.33903900.00</v>
          </cell>
          <cell r="H196" t="str">
            <v>EXECUTIVO</v>
          </cell>
          <cell r="I196" t="str">
            <v>SME</v>
          </cell>
          <cell r="J196">
            <v>13000</v>
          </cell>
          <cell r="K196">
            <v>0</v>
          </cell>
          <cell r="L196">
            <v>0</v>
          </cell>
          <cell r="M196" t="str">
            <v>EX</v>
          </cell>
          <cell r="N196">
            <v>1</v>
          </cell>
          <cell r="O196">
            <v>13000</v>
          </cell>
          <cell r="P196">
            <v>0</v>
          </cell>
          <cell r="Q196">
            <v>0</v>
          </cell>
          <cell r="R196">
            <v>0</v>
          </cell>
          <cell r="S196">
            <v>0</v>
          </cell>
          <cell r="T196" t="str">
            <v>NEX</v>
          </cell>
          <cell r="U196">
            <v>0.56999999999999995</v>
          </cell>
        </row>
        <row r="197">
          <cell r="F197" t="str">
            <v>2180 - CAPACITAÇÃO, FORMAÇÃO E APERFEIÇOAMENTO DE SERVIDORES</v>
          </cell>
          <cell r="G197" t="str">
            <v>16.15.12.128.3011.2.180.33904700.00</v>
          </cell>
          <cell r="H197" t="str">
            <v>EXECUTIVO</v>
          </cell>
          <cell r="I197" t="str">
            <v>SME</v>
          </cell>
          <cell r="J197">
            <v>7400</v>
          </cell>
          <cell r="K197">
            <v>0</v>
          </cell>
          <cell r="L197">
            <v>0</v>
          </cell>
          <cell r="M197" t="str">
            <v>EX</v>
          </cell>
          <cell r="N197">
            <v>1</v>
          </cell>
          <cell r="O197">
            <v>7400</v>
          </cell>
          <cell r="P197">
            <v>0</v>
          </cell>
          <cell r="Q197">
            <v>0</v>
          </cell>
          <cell r="R197">
            <v>0</v>
          </cell>
          <cell r="S197">
            <v>0</v>
          </cell>
          <cell r="T197" t="str">
            <v>NEX</v>
          </cell>
          <cell r="U197">
            <v>0.56999999999999995</v>
          </cell>
        </row>
        <row r="198">
          <cell r="F198" t="str">
            <v>2180 - CAPACITAÇÃO, FORMAÇÃO E APERFEIÇOAMENTO DE SERVIDORES</v>
          </cell>
          <cell r="G198" t="str">
            <v>16.16.12.128.3011.2.180.33903000.00</v>
          </cell>
          <cell r="H198" t="str">
            <v>EXECUTIVO</v>
          </cell>
          <cell r="I198" t="str">
            <v>SME</v>
          </cell>
          <cell r="J198">
            <v>30000</v>
          </cell>
          <cell r="K198">
            <v>7412</v>
          </cell>
          <cell r="L198">
            <v>7412</v>
          </cell>
          <cell r="M198" t="str">
            <v>EX</v>
          </cell>
          <cell r="N198">
            <v>1</v>
          </cell>
          <cell r="O198">
            <v>30000</v>
          </cell>
          <cell r="P198">
            <v>7412</v>
          </cell>
          <cell r="Q198">
            <v>7412</v>
          </cell>
          <cell r="R198">
            <v>0.24706666666666666</v>
          </cell>
          <cell r="S198">
            <v>0.24706666666666666</v>
          </cell>
          <cell r="T198" t="str">
            <v>NEX</v>
          </cell>
          <cell r="U198">
            <v>0.56999999999999995</v>
          </cell>
        </row>
        <row r="199">
          <cell r="F199" t="str">
            <v>2180 - CAPACITAÇÃO, FORMAÇÃO E APERFEIÇOAMENTO DE SERVIDORES</v>
          </cell>
          <cell r="G199" t="str">
            <v>16.16.12.128.3011.2.180.33903600.00</v>
          </cell>
          <cell r="H199" t="str">
            <v>EXECUTIVO</v>
          </cell>
          <cell r="I199" t="str">
            <v>SME</v>
          </cell>
          <cell r="J199">
            <v>45000</v>
          </cell>
          <cell r="K199">
            <v>0</v>
          </cell>
          <cell r="L199">
            <v>0</v>
          </cell>
          <cell r="M199" t="str">
            <v>EX</v>
          </cell>
          <cell r="N199">
            <v>1</v>
          </cell>
          <cell r="O199">
            <v>45000</v>
          </cell>
          <cell r="P199">
            <v>0</v>
          </cell>
          <cell r="Q199">
            <v>0</v>
          </cell>
          <cell r="R199">
            <v>0</v>
          </cell>
          <cell r="S199">
            <v>0</v>
          </cell>
          <cell r="T199" t="str">
            <v>NEX</v>
          </cell>
          <cell r="U199">
            <v>0.56999999999999995</v>
          </cell>
        </row>
        <row r="200">
          <cell r="F200" t="str">
            <v>2180 - CAPACITAÇÃO, FORMAÇÃO E APERFEIÇOAMENTO DE SERVIDORES</v>
          </cell>
          <cell r="G200" t="str">
            <v>16.16.12.128.3011.2.180.33903900.00</v>
          </cell>
          <cell r="H200" t="str">
            <v>EXECUTIVO</v>
          </cell>
          <cell r="I200" t="str">
            <v>SME</v>
          </cell>
          <cell r="J200">
            <v>30000</v>
          </cell>
          <cell r="K200">
            <v>0</v>
          </cell>
          <cell r="L200">
            <v>0</v>
          </cell>
          <cell r="M200" t="str">
            <v>EX</v>
          </cell>
          <cell r="N200">
            <v>1</v>
          </cell>
          <cell r="O200">
            <v>30000</v>
          </cell>
          <cell r="P200">
            <v>0</v>
          </cell>
          <cell r="Q200">
            <v>0</v>
          </cell>
          <cell r="R200">
            <v>0</v>
          </cell>
          <cell r="S200">
            <v>0</v>
          </cell>
          <cell r="T200" t="str">
            <v>NEX</v>
          </cell>
          <cell r="U200">
            <v>0.56999999999999995</v>
          </cell>
        </row>
        <row r="201">
          <cell r="F201" t="str">
            <v>2180 - CAPACITAÇÃO, FORMAÇÃO E APERFEIÇOAMENTO DE SERVIDORES</v>
          </cell>
          <cell r="G201" t="str">
            <v>16.16.12.128.3011.2.180.33904700.00</v>
          </cell>
          <cell r="H201" t="str">
            <v>EXECUTIVO</v>
          </cell>
          <cell r="I201" t="str">
            <v>SME</v>
          </cell>
          <cell r="J201">
            <v>9000</v>
          </cell>
          <cell r="K201">
            <v>0</v>
          </cell>
          <cell r="L201">
            <v>0</v>
          </cell>
          <cell r="M201" t="str">
            <v>EX</v>
          </cell>
          <cell r="N201">
            <v>1</v>
          </cell>
          <cell r="O201">
            <v>9000</v>
          </cell>
          <cell r="P201">
            <v>0</v>
          </cell>
          <cell r="Q201">
            <v>0</v>
          </cell>
          <cell r="R201">
            <v>0</v>
          </cell>
          <cell r="S201">
            <v>0</v>
          </cell>
          <cell r="T201" t="str">
            <v>NEX</v>
          </cell>
          <cell r="U201">
            <v>0.56999999999999995</v>
          </cell>
        </row>
        <row r="202">
          <cell r="F202" t="str">
            <v>2180 - CAPACITAÇÃO, FORMAÇÃO E APERFEIÇOAMENTO DE SERVIDORES</v>
          </cell>
          <cell r="G202" t="str">
            <v>16.17.12.128.3011.2.180.33903000.00</v>
          </cell>
          <cell r="H202" t="str">
            <v>EXECUTIVO</v>
          </cell>
          <cell r="I202" t="str">
            <v>SME</v>
          </cell>
          <cell r="J202">
            <v>17465</v>
          </cell>
          <cell r="K202">
            <v>732</v>
          </cell>
          <cell r="L202">
            <v>732</v>
          </cell>
          <cell r="M202" t="str">
            <v>EX</v>
          </cell>
          <cell r="N202">
            <v>1</v>
          </cell>
          <cell r="O202">
            <v>17465</v>
          </cell>
          <cell r="P202">
            <v>732</v>
          </cell>
          <cell r="Q202">
            <v>732</v>
          </cell>
          <cell r="R202">
            <v>4.1912396221013455E-2</v>
          </cell>
          <cell r="S202">
            <v>4.1912396221013455E-2</v>
          </cell>
          <cell r="T202" t="str">
            <v>NEX</v>
          </cell>
          <cell r="U202">
            <v>0.56999999999999995</v>
          </cell>
        </row>
        <row r="203">
          <cell r="F203" t="str">
            <v>2180 - CAPACITAÇÃO, FORMAÇÃO E APERFEIÇOAMENTO DE SERVIDORES</v>
          </cell>
          <cell r="G203" t="str">
            <v>16.17.12.128.3011.2.180.33903600.00</v>
          </cell>
          <cell r="H203" t="str">
            <v>EXECUTIVO</v>
          </cell>
          <cell r="I203" t="str">
            <v>SME</v>
          </cell>
          <cell r="J203">
            <v>70400</v>
          </cell>
          <cell r="K203">
            <v>0</v>
          </cell>
          <cell r="L203">
            <v>0</v>
          </cell>
          <cell r="M203" t="str">
            <v>EX</v>
          </cell>
          <cell r="N203">
            <v>1</v>
          </cell>
          <cell r="O203">
            <v>70400</v>
          </cell>
          <cell r="P203">
            <v>0</v>
          </cell>
          <cell r="Q203">
            <v>0</v>
          </cell>
          <cell r="R203">
            <v>0</v>
          </cell>
          <cell r="S203">
            <v>0</v>
          </cell>
          <cell r="T203" t="str">
            <v>NEX</v>
          </cell>
          <cell r="U203">
            <v>0.56999999999999995</v>
          </cell>
        </row>
        <row r="204">
          <cell r="F204" t="str">
            <v>2180 - CAPACITAÇÃO, FORMAÇÃO E APERFEIÇOAMENTO DE SERVIDORES</v>
          </cell>
          <cell r="G204" t="str">
            <v>16.17.12.128.3011.2.180.33903900.00</v>
          </cell>
          <cell r="H204" t="str">
            <v>EXECUTIVO</v>
          </cell>
          <cell r="I204" t="str">
            <v>SME</v>
          </cell>
          <cell r="J204">
            <v>32000</v>
          </cell>
          <cell r="K204">
            <v>0</v>
          </cell>
          <cell r="L204">
            <v>0</v>
          </cell>
          <cell r="M204" t="str">
            <v>EX</v>
          </cell>
          <cell r="N204">
            <v>1</v>
          </cell>
          <cell r="O204">
            <v>32000</v>
          </cell>
          <cell r="P204">
            <v>0</v>
          </cell>
          <cell r="Q204">
            <v>0</v>
          </cell>
          <cell r="R204">
            <v>0</v>
          </cell>
          <cell r="S204">
            <v>0</v>
          </cell>
          <cell r="T204" t="str">
            <v>NEX</v>
          </cell>
          <cell r="U204">
            <v>0.56999999999999995</v>
          </cell>
        </row>
        <row r="205">
          <cell r="F205" t="str">
            <v>2180 - CAPACITAÇÃO, FORMAÇÃO E APERFEIÇOAMENTO DE SERVIDORES</v>
          </cell>
          <cell r="G205" t="str">
            <v>16.17.12.128.3011.2.180.33904700.00</v>
          </cell>
          <cell r="H205" t="str">
            <v>EXECUTIVO</v>
          </cell>
          <cell r="I205" t="str">
            <v>SME</v>
          </cell>
          <cell r="J205">
            <v>6720</v>
          </cell>
          <cell r="K205">
            <v>0</v>
          </cell>
          <cell r="L205">
            <v>0</v>
          </cell>
          <cell r="M205" t="str">
            <v>EX</v>
          </cell>
          <cell r="N205">
            <v>1</v>
          </cell>
          <cell r="O205">
            <v>6720</v>
          </cell>
          <cell r="P205">
            <v>0</v>
          </cell>
          <cell r="Q205">
            <v>0</v>
          </cell>
          <cell r="R205">
            <v>0</v>
          </cell>
          <cell r="S205">
            <v>0</v>
          </cell>
          <cell r="T205" t="str">
            <v>NEX</v>
          </cell>
          <cell r="U205">
            <v>0.56999999999999995</v>
          </cell>
        </row>
        <row r="206">
          <cell r="F206" t="str">
            <v>2180 - CAPACITAÇÃO, FORMAÇÃO E APERFEIÇOAMENTO DE SERVIDORES</v>
          </cell>
          <cell r="G206" t="str">
            <v>16.18.12.128.3011.2.180.33903000.00</v>
          </cell>
          <cell r="H206" t="str">
            <v>EXECUTIVO</v>
          </cell>
          <cell r="I206" t="str">
            <v>SME</v>
          </cell>
          <cell r="J206">
            <v>40000</v>
          </cell>
          <cell r="K206">
            <v>20284.939999999999</v>
          </cell>
          <cell r="L206">
            <v>20284.939999999999</v>
          </cell>
          <cell r="M206" t="str">
            <v>EX</v>
          </cell>
          <cell r="N206">
            <v>1</v>
          </cell>
          <cell r="O206">
            <v>40000</v>
          </cell>
          <cell r="P206">
            <v>20284.939999999999</v>
          </cell>
          <cell r="Q206">
            <v>20284.939999999999</v>
          </cell>
          <cell r="R206">
            <v>0.50712349999999995</v>
          </cell>
          <cell r="S206">
            <v>0.50712349999999995</v>
          </cell>
          <cell r="T206" t="str">
            <v>NEX</v>
          </cell>
          <cell r="U206">
            <v>0.56999999999999995</v>
          </cell>
        </row>
        <row r="207">
          <cell r="F207" t="str">
            <v>2180 - CAPACITAÇÃO, FORMAÇÃO E APERFEIÇOAMENTO DE SERVIDORES</v>
          </cell>
          <cell r="G207" t="str">
            <v>16.18.12.128.3011.2.180.33903600.00</v>
          </cell>
          <cell r="H207" t="str">
            <v>EXECUTIVO</v>
          </cell>
          <cell r="I207" t="str">
            <v>SME</v>
          </cell>
          <cell r="J207">
            <v>120000</v>
          </cell>
          <cell r="K207">
            <v>2124</v>
          </cell>
          <cell r="L207">
            <v>1824</v>
          </cell>
          <cell r="M207" t="str">
            <v>EX</v>
          </cell>
          <cell r="N207">
            <v>1</v>
          </cell>
          <cell r="O207">
            <v>120000</v>
          </cell>
          <cell r="P207">
            <v>2124</v>
          </cell>
          <cell r="Q207">
            <v>1824</v>
          </cell>
          <cell r="R207">
            <v>1.52E-2</v>
          </cell>
          <cell r="S207">
            <v>1.77E-2</v>
          </cell>
          <cell r="T207" t="str">
            <v>NEX</v>
          </cell>
          <cell r="U207">
            <v>0.56999999999999995</v>
          </cell>
        </row>
        <row r="208">
          <cell r="F208" t="str">
            <v>2180 - CAPACITAÇÃO, FORMAÇÃO E APERFEIÇOAMENTO DE SERVIDORES</v>
          </cell>
          <cell r="G208" t="str">
            <v>16.18.12.128.3011.2.180.33903900.00</v>
          </cell>
          <cell r="H208" t="str">
            <v>EXECUTIVO</v>
          </cell>
          <cell r="I208" t="str">
            <v>SME</v>
          </cell>
          <cell r="J208">
            <v>50000</v>
          </cell>
          <cell r="K208">
            <v>0</v>
          </cell>
          <cell r="L208">
            <v>0</v>
          </cell>
          <cell r="M208" t="str">
            <v>EX</v>
          </cell>
          <cell r="N208">
            <v>1</v>
          </cell>
          <cell r="O208">
            <v>50000</v>
          </cell>
          <cell r="P208">
            <v>0</v>
          </cell>
          <cell r="Q208">
            <v>0</v>
          </cell>
          <cell r="R208">
            <v>0</v>
          </cell>
          <cell r="S208">
            <v>0</v>
          </cell>
          <cell r="T208" t="str">
            <v>NEX</v>
          </cell>
          <cell r="U208">
            <v>0.56999999999999995</v>
          </cell>
        </row>
        <row r="209">
          <cell r="F209" t="str">
            <v>2180 - CAPACITAÇÃO, FORMAÇÃO E APERFEIÇOAMENTO DE SERVIDORES</v>
          </cell>
          <cell r="G209" t="str">
            <v>16.18.12.128.3011.2.180.33904700.00</v>
          </cell>
          <cell r="H209" t="str">
            <v>EXECUTIVO</v>
          </cell>
          <cell r="I209" t="str">
            <v>SME</v>
          </cell>
          <cell r="J209">
            <v>24000</v>
          </cell>
          <cell r="K209">
            <v>8143.41</v>
          </cell>
          <cell r="L209">
            <v>4315.17</v>
          </cell>
          <cell r="M209" t="str">
            <v>EX</v>
          </cell>
          <cell r="N209">
            <v>1</v>
          </cell>
          <cell r="O209">
            <v>24000</v>
          </cell>
          <cell r="P209">
            <v>8143.41</v>
          </cell>
          <cell r="Q209">
            <v>4315.17</v>
          </cell>
          <cell r="R209">
            <v>0.17979875000000001</v>
          </cell>
          <cell r="S209">
            <v>0.33930874999999999</v>
          </cell>
          <cell r="T209" t="str">
            <v>NEX</v>
          </cell>
          <cell r="U209">
            <v>0.56999999999999995</v>
          </cell>
        </row>
        <row r="210">
          <cell r="F210" t="str">
            <v>2180 - CAPACITAÇÃO, FORMAÇÃO E APERFEIÇOAMENTO DE SERVIDORES</v>
          </cell>
          <cell r="G210" t="str">
            <v>16.19.12.128.3011.2.180.33903000.00</v>
          </cell>
          <cell r="H210" t="str">
            <v>EXECUTIVO</v>
          </cell>
          <cell r="I210" t="str">
            <v>SME</v>
          </cell>
          <cell r="J210">
            <v>5040</v>
          </cell>
          <cell r="K210">
            <v>420</v>
          </cell>
          <cell r="L210">
            <v>420</v>
          </cell>
          <cell r="M210" t="str">
            <v>EX</v>
          </cell>
          <cell r="N210">
            <v>1</v>
          </cell>
          <cell r="O210">
            <v>5040</v>
          </cell>
          <cell r="P210">
            <v>420</v>
          </cell>
          <cell r="Q210">
            <v>420</v>
          </cell>
          <cell r="R210">
            <v>8.3333333333333329E-2</v>
          </cell>
          <cell r="S210">
            <v>8.3333333333333329E-2</v>
          </cell>
          <cell r="T210" t="str">
            <v>NEX</v>
          </cell>
          <cell r="U210">
            <v>0.56999999999999995</v>
          </cell>
        </row>
        <row r="211">
          <cell r="F211" t="str">
            <v>2180 - CAPACITAÇÃO, FORMAÇÃO E APERFEIÇOAMENTO DE SERVIDORES</v>
          </cell>
          <cell r="G211" t="str">
            <v>16.19.12.128.3011.2.180.33903600.00</v>
          </cell>
          <cell r="H211" t="str">
            <v>EXECUTIVO</v>
          </cell>
          <cell r="I211" t="str">
            <v>SME</v>
          </cell>
          <cell r="J211">
            <v>110400</v>
          </cell>
          <cell r="K211">
            <v>0</v>
          </cell>
          <cell r="L211">
            <v>0</v>
          </cell>
          <cell r="M211" t="str">
            <v>EX</v>
          </cell>
          <cell r="N211">
            <v>1</v>
          </cell>
          <cell r="O211">
            <v>110400</v>
          </cell>
          <cell r="P211">
            <v>0</v>
          </cell>
          <cell r="Q211">
            <v>0</v>
          </cell>
          <cell r="R211">
            <v>0</v>
          </cell>
          <cell r="S211">
            <v>0</v>
          </cell>
          <cell r="T211" t="str">
            <v>NEX</v>
          </cell>
          <cell r="U211">
            <v>0.56999999999999995</v>
          </cell>
        </row>
        <row r="212">
          <cell r="F212" t="str">
            <v>2180 - CAPACITAÇÃO, FORMAÇÃO E APERFEIÇOAMENTO DE SERVIDORES</v>
          </cell>
          <cell r="G212" t="str">
            <v>16.19.12.128.3011.2.180.33903900.00</v>
          </cell>
          <cell r="H212" t="str">
            <v>EXECUTIVO</v>
          </cell>
          <cell r="I212" t="str">
            <v>SME</v>
          </cell>
          <cell r="J212">
            <v>35200</v>
          </cell>
          <cell r="K212">
            <v>0</v>
          </cell>
          <cell r="L212">
            <v>0</v>
          </cell>
          <cell r="M212" t="str">
            <v>EX</v>
          </cell>
          <cell r="N212">
            <v>1</v>
          </cell>
          <cell r="O212">
            <v>35200</v>
          </cell>
          <cell r="P212">
            <v>0</v>
          </cell>
          <cell r="Q212">
            <v>0</v>
          </cell>
          <cell r="R212">
            <v>0</v>
          </cell>
          <cell r="S212">
            <v>0</v>
          </cell>
          <cell r="T212" t="str">
            <v>NEX</v>
          </cell>
          <cell r="U212">
            <v>0.56999999999999995</v>
          </cell>
        </row>
        <row r="213">
          <cell r="F213" t="str">
            <v>2180 - CAPACITAÇÃO, FORMAÇÃO E APERFEIÇOAMENTO DE SERVIDORES</v>
          </cell>
          <cell r="G213" t="str">
            <v>16.19.12.128.3011.2.180.33904700.00</v>
          </cell>
          <cell r="H213" t="str">
            <v>EXECUTIVO</v>
          </cell>
          <cell r="I213" t="str">
            <v>SME</v>
          </cell>
          <cell r="J213">
            <v>22080</v>
          </cell>
          <cell r="K213">
            <v>0</v>
          </cell>
          <cell r="L213">
            <v>0</v>
          </cell>
          <cell r="M213" t="str">
            <v>EX</v>
          </cell>
          <cell r="N213">
            <v>1</v>
          </cell>
          <cell r="O213">
            <v>22080</v>
          </cell>
          <cell r="P213">
            <v>0</v>
          </cell>
          <cell r="Q213">
            <v>0</v>
          </cell>
          <cell r="R213">
            <v>0</v>
          </cell>
          <cell r="S213">
            <v>0</v>
          </cell>
          <cell r="T213" t="str">
            <v>NEX</v>
          </cell>
          <cell r="U213">
            <v>0.56999999999999995</v>
          </cell>
        </row>
        <row r="214">
          <cell r="F214" t="str">
            <v>2180 - CAPACITAÇÃO, FORMAÇÃO E APERFEIÇOAMENTO DE SERVIDORES</v>
          </cell>
          <cell r="G214" t="str">
            <v>16.20.12.128.3011.2.180.33903000.00</v>
          </cell>
          <cell r="H214" t="str">
            <v>EXECUTIVO</v>
          </cell>
          <cell r="I214" t="str">
            <v>SME</v>
          </cell>
          <cell r="J214">
            <v>58003</v>
          </cell>
          <cell r="K214">
            <v>31713.45</v>
          </cell>
          <cell r="L214">
            <v>24828.400000000001</v>
          </cell>
          <cell r="M214" t="str">
            <v>EX</v>
          </cell>
          <cell r="N214">
            <v>1</v>
          </cell>
          <cell r="O214">
            <v>58003</v>
          </cell>
          <cell r="P214">
            <v>31713.45</v>
          </cell>
          <cell r="Q214">
            <v>24828.400000000001</v>
          </cell>
          <cell r="R214">
            <v>0.42805372135924008</v>
          </cell>
          <cell r="S214">
            <v>0.54675534024102201</v>
          </cell>
          <cell r="T214" t="str">
            <v>NEX</v>
          </cell>
          <cell r="U214">
            <v>0.56999999999999995</v>
          </cell>
        </row>
        <row r="215">
          <cell r="F215" t="str">
            <v>2180 - CAPACITAÇÃO, FORMAÇÃO E APERFEIÇOAMENTO DE SERVIDORES</v>
          </cell>
          <cell r="G215" t="str">
            <v>16.20.12.128.3011.2.180.33903600.00</v>
          </cell>
          <cell r="H215" t="str">
            <v>EXECUTIVO</v>
          </cell>
          <cell r="I215" t="str">
            <v>SME</v>
          </cell>
          <cell r="J215">
            <v>35200</v>
          </cell>
          <cell r="K215">
            <v>0</v>
          </cell>
          <cell r="L215">
            <v>0</v>
          </cell>
          <cell r="M215" t="str">
            <v>EX</v>
          </cell>
          <cell r="N215">
            <v>1</v>
          </cell>
          <cell r="O215">
            <v>35200</v>
          </cell>
          <cell r="P215">
            <v>0</v>
          </cell>
          <cell r="Q215">
            <v>0</v>
          </cell>
          <cell r="R215">
            <v>0</v>
          </cell>
          <cell r="S215">
            <v>0</v>
          </cell>
          <cell r="T215" t="str">
            <v>NEX</v>
          </cell>
          <cell r="U215">
            <v>0.56999999999999995</v>
          </cell>
        </row>
        <row r="216">
          <cell r="F216" t="str">
            <v>2180 - CAPACITAÇÃO, FORMAÇÃO E APERFEIÇOAMENTO DE SERVIDORES</v>
          </cell>
          <cell r="G216" t="str">
            <v>16.20.12.128.3011.2.180.33903900.00</v>
          </cell>
          <cell r="H216" t="str">
            <v>EXECUTIVO</v>
          </cell>
          <cell r="I216" t="str">
            <v>SME</v>
          </cell>
          <cell r="J216">
            <v>60800</v>
          </cell>
          <cell r="K216">
            <v>0</v>
          </cell>
          <cell r="L216">
            <v>0</v>
          </cell>
          <cell r="M216" t="str">
            <v>EX</v>
          </cell>
          <cell r="N216">
            <v>1</v>
          </cell>
          <cell r="O216">
            <v>60800</v>
          </cell>
          <cell r="P216">
            <v>0</v>
          </cell>
          <cell r="Q216">
            <v>0</v>
          </cell>
          <cell r="R216">
            <v>0</v>
          </cell>
          <cell r="S216">
            <v>0</v>
          </cell>
          <cell r="T216" t="str">
            <v>NEX</v>
          </cell>
          <cell r="U216">
            <v>0.56999999999999995</v>
          </cell>
        </row>
        <row r="217">
          <cell r="F217" t="str">
            <v>2180 - CAPACITAÇÃO, FORMAÇÃO E APERFEIÇOAMENTO DE SERVIDORES</v>
          </cell>
          <cell r="G217" t="str">
            <v>16.20.12.128.3011.2.180.33904700.00</v>
          </cell>
          <cell r="H217" t="str">
            <v>EXECUTIVO</v>
          </cell>
          <cell r="I217" t="str">
            <v>SME</v>
          </cell>
          <cell r="J217">
            <v>7040</v>
          </cell>
          <cell r="K217">
            <v>0</v>
          </cell>
          <cell r="L217">
            <v>0</v>
          </cell>
          <cell r="M217" t="str">
            <v>EX</v>
          </cell>
          <cell r="N217">
            <v>1</v>
          </cell>
          <cell r="O217">
            <v>7040</v>
          </cell>
          <cell r="P217">
            <v>0</v>
          </cell>
          <cell r="Q217">
            <v>0</v>
          </cell>
          <cell r="R217">
            <v>0</v>
          </cell>
          <cell r="S217">
            <v>0</v>
          </cell>
          <cell r="T217" t="str">
            <v>NEX</v>
          </cell>
          <cell r="U217">
            <v>0.56999999999999995</v>
          </cell>
        </row>
        <row r="218">
          <cell r="F218" t="str">
            <v>2180 - CAPACITAÇÃO, FORMAÇÃO E APERFEIÇOAMENTO DE SERVIDORES</v>
          </cell>
          <cell r="G218" t="str">
            <v>16.21.12.128.3011.2.180.33903000.00</v>
          </cell>
          <cell r="H218" t="str">
            <v>EXECUTIVO</v>
          </cell>
          <cell r="I218" t="str">
            <v>SME</v>
          </cell>
          <cell r="J218">
            <v>16000</v>
          </cell>
          <cell r="K218">
            <v>0</v>
          </cell>
          <cell r="L218">
            <v>0</v>
          </cell>
          <cell r="M218" t="str">
            <v>EX</v>
          </cell>
          <cell r="N218">
            <v>1</v>
          </cell>
          <cell r="O218">
            <v>16000</v>
          </cell>
          <cell r="P218">
            <v>0</v>
          </cell>
          <cell r="Q218">
            <v>0</v>
          </cell>
          <cell r="R218">
            <v>0</v>
          </cell>
          <cell r="S218">
            <v>0</v>
          </cell>
          <cell r="T218" t="str">
            <v>NEX</v>
          </cell>
          <cell r="U218">
            <v>0.56999999999999995</v>
          </cell>
        </row>
        <row r="219">
          <cell r="F219" t="str">
            <v>2180 - CAPACITAÇÃO, FORMAÇÃO E APERFEIÇOAMENTO DE SERVIDORES</v>
          </cell>
          <cell r="G219" t="str">
            <v>16.21.12.128.3011.2.180.33903600.00</v>
          </cell>
          <cell r="H219" t="str">
            <v>EXECUTIVO</v>
          </cell>
          <cell r="I219" t="str">
            <v>SME</v>
          </cell>
          <cell r="J219">
            <v>30300</v>
          </cell>
          <cell r="K219">
            <v>0</v>
          </cell>
          <cell r="L219">
            <v>0</v>
          </cell>
          <cell r="M219" t="str">
            <v>EX</v>
          </cell>
          <cell r="N219">
            <v>1</v>
          </cell>
          <cell r="O219">
            <v>30300</v>
          </cell>
          <cell r="P219">
            <v>0</v>
          </cell>
          <cell r="Q219">
            <v>0</v>
          </cell>
          <cell r="R219">
            <v>0</v>
          </cell>
          <cell r="S219">
            <v>0</v>
          </cell>
          <cell r="T219" t="str">
            <v>NEX</v>
          </cell>
          <cell r="U219">
            <v>0.56999999999999995</v>
          </cell>
        </row>
        <row r="220">
          <cell r="F220" t="str">
            <v>2180 - CAPACITAÇÃO, FORMAÇÃO E APERFEIÇOAMENTO DE SERVIDORES</v>
          </cell>
          <cell r="G220" t="str">
            <v>16.21.12.128.3011.2.180.33904700.00</v>
          </cell>
          <cell r="H220" t="str">
            <v>EXECUTIVO</v>
          </cell>
          <cell r="I220" t="str">
            <v>SME</v>
          </cell>
          <cell r="J220">
            <v>6060</v>
          </cell>
          <cell r="K220">
            <v>0</v>
          </cell>
          <cell r="L220">
            <v>0</v>
          </cell>
          <cell r="M220" t="str">
            <v>EX</v>
          </cell>
          <cell r="N220">
            <v>1</v>
          </cell>
          <cell r="O220">
            <v>6060</v>
          </cell>
          <cell r="P220">
            <v>0</v>
          </cell>
          <cell r="Q220">
            <v>0</v>
          </cell>
          <cell r="R220">
            <v>0</v>
          </cell>
          <cell r="S220">
            <v>0</v>
          </cell>
          <cell r="T220" t="str">
            <v>NEX</v>
          </cell>
          <cell r="U220">
            <v>0.56999999999999995</v>
          </cell>
        </row>
        <row r="221">
          <cell r="F221" t="str">
            <v>2180 - CAPACITAÇÃO, FORMAÇÃO E APERFEIÇOAMENTO DE SERVIDORES</v>
          </cell>
          <cell r="G221" t="str">
            <v>16.22.12.128.3011.2.180.33903000.00</v>
          </cell>
          <cell r="H221" t="str">
            <v>EXECUTIVO</v>
          </cell>
          <cell r="I221" t="str">
            <v>SME</v>
          </cell>
          <cell r="J221">
            <v>10200</v>
          </cell>
          <cell r="K221">
            <v>3450</v>
          </cell>
          <cell r="L221">
            <v>3450</v>
          </cell>
          <cell r="M221" t="str">
            <v>EX</v>
          </cell>
          <cell r="N221">
            <v>1</v>
          </cell>
          <cell r="O221">
            <v>10200</v>
          </cell>
          <cell r="P221">
            <v>3450</v>
          </cell>
          <cell r="Q221">
            <v>3450</v>
          </cell>
          <cell r="R221">
            <v>0.33823529411764708</v>
          </cell>
          <cell r="S221">
            <v>0.33823529411764708</v>
          </cell>
          <cell r="T221" t="str">
            <v>NEX</v>
          </cell>
          <cell r="U221">
            <v>0.56999999999999995</v>
          </cell>
        </row>
        <row r="222">
          <cell r="F222" t="str">
            <v>2180 - CAPACITAÇÃO, FORMAÇÃO E APERFEIÇOAMENTO DE SERVIDORES</v>
          </cell>
          <cell r="G222" t="str">
            <v>16.22.12.128.3011.2.180.33903600.00</v>
          </cell>
          <cell r="H222" t="str">
            <v>EXECUTIVO</v>
          </cell>
          <cell r="I222" t="str">
            <v>SME</v>
          </cell>
          <cell r="J222">
            <v>35000</v>
          </cell>
          <cell r="K222">
            <v>0</v>
          </cell>
          <cell r="L222">
            <v>0</v>
          </cell>
          <cell r="M222" t="str">
            <v>EX</v>
          </cell>
          <cell r="N222">
            <v>1</v>
          </cell>
          <cell r="O222">
            <v>35000</v>
          </cell>
          <cell r="P222">
            <v>0</v>
          </cell>
          <cell r="Q222">
            <v>0</v>
          </cell>
          <cell r="R222">
            <v>0</v>
          </cell>
          <cell r="S222">
            <v>0</v>
          </cell>
          <cell r="T222" t="str">
            <v>NEX</v>
          </cell>
          <cell r="U222">
            <v>0.56999999999999995</v>
          </cell>
        </row>
        <row r="223">
          <cell r="F223" t="str">
            <v>2180 - CAPACITAÇÃO, FORMAÇÃO E APERFEIÇOAMENTO DE SERVIDORES</v>
          </cell>
          <cell r="G223" t="str">
            <v>16.22.12.128.3011.2.180.33903900.00</v>
          </cell>
          <cell r="H223" t="str">
            <v>EXECUTIVO</v>
          </cell>
          <cell r="I223" t="str">
            <v>SME</v>
          </cell>
          <cell r="J223">
            <v>20500</v>
          </cell>
          <cell r="K223">
            <v>0</v>
          </cell>
          <cell r="L223">
            <v>0</v>
          </cell>
          <cell r="M223" t="str">
            <v>EX</v>
          </cell>
          <cell r="N223">
            <v>1</v>
          </cell>
          <cell r="O223">
            <v>20500</v>
          </cell>
          <cell r="P223">
            <v>0</v>
          </cell>
          <cell r="Q223">
            <v>0</v>
          </cell>
          <cell r="R223">
            <v>0</v>
          </cell>
          <cell r="S223">
            <v>0</v>
          </cell>
          <cell r="T223" t="str">
            <v>NEX</v>
          </cell>
          <cell r="U223">
            <v>0.56999999999999995</v>
          </cell>
        </row>
        <row r="224">
          <cell r="F224" t="str">
            <v>2180 - CAPACITAÇÃO, FORMAÇÃO E APERFEIÇOAMENTO DE SERVIDORES</v>
          </cell>
          <cell r="G224" t="str">
            <v>16.22.12.128.3011.2.180.33904700.00</v>
          </cell>
          <cell r="H224" t="str">
            <v>EXECUTIVO</v>
          </cell>
          <cell r="I224" t="str">
            <v>SME</v>
          </cell>
          <cell r="J224">
            <v>7500</v>
          </cell>
          <cell r="K224">
            <v>7500</v>
          </cell>
          <cell r="L224">
            <v>2175.5</v>
          </cell>
          <cell r="M224" t="str">
            <v>EX</v>
          </cell>
          <cell r="N224">
            <v>1</v>
          </cell>
          <cell r="O224">
            <v>7500</v>
          </cell>
          <cell r="P224">
            <v>7500</v>
          </cell>
          <cell r="Q224">
            <v>2175.5</v>
          </cell>
          <cell r="R224">
            <v>0.29006666666666664</v>
          </cell>
          <cell r="S224">
            <v>1</v>
          </cell>
          <cell r="T224" t="str">
            <v>NEX</v>
          </cell>
          <cell r="U224">
            <v>0.56999999999999995</v>
          </cell>
        </row>
        <row r="225">
          <cell r="F225" t="str">
            <v>2180 - CAPACITAÇÃO, FORMAÇÃO E APERFEIÇOAMENTO DE SERVIDORES</v>
          </cell>
          <cell r="G225" t="str">
            <v>16.22.12.128.3011.2.180.33909200.00</v>
          </cell>
          <cell r="H225" t="str">
            <v>EXECUTIVO</v>
          </cell>
          <cell r="I225" t="str">
            <v>SME</v>
          </cell>
          <cell r="J225">
            <v>0</v>
          </cell>
          <cell r="K225">
            <v>2385</v>
          </cell>
          <cell r="L225">
            <v>2385</v>
          </cell>
          <cell r="M225" t="str">
            <v>EX</v>
          </cell>
          <cell r="N225">
            <v>1</v>
          </cell>
          <cell r="O225">
            <v>0</v>
          </cell>
          <cell r="P225">
            <v>2385</v>
          </cell>
          <cell r="Q225">
            <v>2385</v>
          </cell>
          <cell r="R225" t="e">
            <v>#DIV/0!</v>
          </cell>
          <cell r="S225" t="e">
            <v>#DIV/0!</v>
          </cell>
          <cell r="T225" t="str">
            <v>NEX</v>
          </cell>
          <cell r="U225">
            <v>0.56999999999999995</v>
          </cell>
        </row>
        <row r="226">
          <cell r="F226" t="str">
            <v>2180 - CAPACITAÇÃO, FORMAÇÃO E APERFEIÇOAMENTO DE SERVIDORES</v>
          </cell>
          <cell r="G226" t="str">
            <v>16.23.12.128.3011.2.180.33903000.00</v>
          </cell>
          <cell r="H226" t="str">
            <v>EXECUTIVO</v>
          </cell>
          <cell r="I226" t="str">
            <v>SME</v>
          </cell>
          <cell r="J226">
            <v>70400</v>
          </cell>
          <cell r="K226">
            <v>41433.5</v>
          </cell>
          <cell r="L226">
            <v>41433.5</v>
          </cell>
          <cell r="M226" t="str">
            <v>EX</v>
          </cell>
          <cell r="N226">
            <v>1</v>
          </cell>
          <cell r="O226">
            <v>70400</v>
          </cell>
          <cell r="P226">
            <v>41433.5</v>
          </cell>
          <cell r="Q226">
            <v>41433.5</v>
          </cell>
          <cell r="R226">
            <v>0.58854403409090905</v>
          </cell>
          <cell r="S226">
            <v>0.58854403409090905</v>
          </cell>
          <cell r="T226" t="str">
            <v>NEX</v>
          </cell>
          <cell r="U226">
            <v>0.56999999999999995</v>
          </cell>
        </row>
        <row r="227">
          <cell r="F227" t="str">
            <v>2180 - CAPACITAÇÃO, FORMAÇÃO E APERFEIÇOAMENTO DE SERVIDORES</v>
          </cell>
          <cell r="G227" t="str">
            <v>16.23.12.128.3011.2.180.33903600.00</v>
          </cell>
          <cell r="H227" t="str">
            <v>EXECUTIVO</v>
          </cell>
          <cell r="I227" t="str">
            <v>SME</v>
          </cell>
          <cell r="J227">
            <v>10000</v>
          </cell>
          <cell r="K227">
            <v>0</v>
          </cell>
          <cell r="L227">
            <v>0</v>
          </cell>
          <cell r="M227" t="str">
            <v>EX</v>
          </cell>
          <cell r="N227">
            <v>1</v>
          </cell>
          <cell r="O227">
            <v>10000</v>
          </cell>
          <cell r="P227">
            <v>0</v>
          </cell>
          <cell r="Q227">
            <v>0</v>
          </cell>
          <cell r="R227">
            <v>0</v>
          </cell>
          <cell r="S227">
            <v>0</v>
          </cell>
          <cell r="T227" t="str">
            <v>NEX</v>
          </cell>
          <cell r="U227">
            <v>0.56999999999999995</v>
          </cell>
        </row>
        <row r="228">
          <cell r="F228" t="str">
            <v>2180 - CAPACITAÇÃO, FORMAÇÃO E APERFEIÇOAMENTO DE SERVIDORES</v>
          </cell>
          <cell r="G228" t="str">
            <v>16.23.12.128.3011.2.180.33903900.00</v>
          </cell>
          <cell r="H228" t="str">
            <v>EXECUTIVO</v>
          </cell>
          <cell r="I228" t="str">
            <v>SME</v>
          </cell>
          <cell r="J228">
            <v>1000</v>
          </cell>
          <cell r="K228">
            <v>0</v>
          </cell>
          <cell r="L228">
            <v>0</v>
          </cell>
          <cell r="M228" t="str">
            <v>EX</v>
          </cell>
          <cell r="N228">
            <v>1</v>
          </cell>
          <cell r="O228">
            <v>1000</v>
          </cell>
          <cell r="P228">
            <v>0</v>
          </cell>
          <cell r="Q228">
            <v>0</v>
          </cell>
          <cell r="R228">
            <v>0</v>
          </cell>
          <cell r="S228">
            <v>0</v>
          </cell>
          <cell r="T228" t="str">
            <v>NEX</v>
          </cell>
          <cell r="U228">
            <v>0.56999999999999995</v>
          </cell>
        </row>
        <row r="229">
          <cell r="F229" t="str">
            <v>2180 - CAPACITAÇÃO, FORMAÇÃO E APERFEIÇOAMENTO DE SERVIDORES</v>
          </cell>
          <cell r="G229" t="str">
            <v>16.23.12.128.3011.2.180.33904700.00</v>
          </cell>
          <cell r="H229" t="str">
            <v>EXECUTIVO</v>
          </cell>
          <cell r="I229" t="str">
            <v>SME</v>
          </cell>
          <cell r="J229">
            <v>2000</v>
          </cell>
          <cell r="K229">
            <v>0</v>
          </cell>
          <cell r="L229">
            <v>0</v>
          </cell>
          <cell r="M229" t="str">
            <v>EX</v>
          </cell>
          <cell r="N229">
            <v>1</v>
          </cell>
          <cell r="O229">
            <v>2000</v>
          </cell>
          <cell r="P229">
            <v>0</v>
          </cell>
          <cell r="Q229">
            <v>0</v>
          </cell>
          <cell r="R229">
            <v>0</v>
          </cell>
          <cell r="S229">
            <v>0</v>
          </cell>
          <cell r="T229" t="str">
            <v>NEX</v>
          </cell>
          <cell r="U229">
            <v>0.56999999999999995</v>
          </cell>
        </row>
        <row r="230">
          <cell r="F230" t="str">
            <v>2180 - CAPACITAÇÃO, FORMAÇÃO E APERFEIÇOAMENTO DE SERVIDORES</v>
          </cell>
          <cell r="G230" t="str">
            <v>80.10.12.128.3011.2.180.33903900.00</v>
          </cell>
          <cell r="H230" t="str">
            <v>EXECUTIVO</v>
          </cell>
          <cell r="I230" t="str">
            <v>FPETC</v>
          </cell>
          <cell r="J230">
            <v>1000</v>
          </cell>
          <cell r="K230">
            <v>0</v>
          </cell>
          <cell r="L230">
            <v>0</v>
          </cell>
          <cell r="M230" t="str">
            <v>NINC</v>
          </cell>
          <cell r="N230">
            <v>0</v>
          </cell>
          <cell r="O230">
            <v>0</v>
          </cell>
          <cell r="P230">
            <v>0</v>
          </cell>
          <cell r="Q230">
            <v>0</v>
          </cell>
          <cell r="R230" t="e">
            <v>#DIV/0!</v>
          </cell>
          <cell r="S230" t="e">
            <v>#DIV/0!</v>
          </cell>
          <cell r="T230" t="str">
            <v>NINC</v>
          </cell>
          <cell r="U230">
            <v>0.56999999999999995</v>
          </cell>
        </row>
        <row r="231">
          <cell r="F231" t="str">
            <v>8052 - PUBLICAÇÕES DE INTERESSE DO MUNICÍPIO</v>
          </cell>
          <cell r="G231" t="str">
            <v>16.10.12.131.3012.8.052.33903900.00</v>
          </cell>
          <cell r="H231" t="str">
            <v>EXECUTIVO</v>
          </cell>
          <cell r="I231" t="str">
            <v>SME</v>
          </cell>
          <cell r="J231">
            <v>600000</v>
          </cell>
          <cell r="K231">
            <v>0</v>
          </cell>
          <cell r="L231">
            <v>0</v>
          </cell>
          <cell r="M231" t="str">
            <v>EX</v>
          </cell>
          <cell r="N231">
            <v>1</v>
          </cell>
          <cell r="O231">
            <v>600000</v>
          </cell>
          <cell r="P231">
            <v>0</v>
          </cell>
          <cell r="Q231">
            <v>0</v>
          </cell>
          <cell r="R231">
            <v>0</v>
          </cell>
          <cell r="S231">
            <v>0</v>
          </cell>
          <cell r="T231" t="str">
            <v>NEX</v>
          </cell>
          <cell r="U231">
            <v>0.56999999999999995</v>
          </cell>
        </row>
        <row r="232">
          <cell r="F232" t="str">
            <v>2390 - LEVE LEITE FASE II - PROGRAMA DE METAS 14.I</v>
          </cell>
          <cell r="G232" t="str">
            <v>16.24.12.306.3025.2.390.33903900.00</v>
          </cell>
          <cell r="H232" t="str">
            <v>EXECUTIVO</v>
          </cell>
          <cell r="I232" t="str">
            <v>SME</v>
          </cell>
          <cell r="J232">
            <v>16007544</v>
          </cell>
          <cell r="K232">
            <v>0</v>
          </cell>
          <cell r="L232">
            <v>0</v>
          </cell>
          <cell r="M232" t="str">
            <v>EX</v>
          </cell>
          <cell r="N232">
            <v>1</v>
          </cell>
          <cell r="O232">
            <v>16007544</v>
          </cell>
          <cell r="P232">
            <v>0</v>
          </cell>
          <cell r="Q232">
            <v>0</v>
          </cell>
          <cell r="R232">
            <v>0</v>
          </cell>
          <cell r="S232">
            <v>0</v>
          </cell>
          <cell r="T232" t="str">
            <v>EX</v>
          </cell>
          <cell r="U232">
            <v>0.56999999999999995</v>
          </cell>
        </row>
        <row r="233">
          <cell r="F233" t="str">
            <v>2801 - PROGRAMA NACIONAL DE ALIMENTAÇÃO ESCOLAR - PNAE/ FNDE</v>
          </cell>
          <cell r="G233" t="str">
            <v>16.24.12.306.3025.2.801.33903000.02</v>
          </cell>
          <cell r="H233" t="str">
            <v>EXECUTIVO</v>
          </cell>
          <cell r="I233" t="str">
            <v>SME</v>
          </cell>
          <cell r="J233">
            <v>133086550</v>
          </cell>
          <cell r="K233">
            <v>76887407.120000005</v>
          </cell>
          <cell r="L233">
            <v>19200701.149999999</v>
          </cell>
          <cell r="M233" t="str">
            <v>EX</v>
          </cell>
          <cell r="N233">
            <v>1</v>
          </cell>
          <cell r="O233">
            <v>133086550</v>
          </cell>
          <cell r="P233">
            <v>76887407.120000005</v>
          </cell>
          <cell r="Q233">
            <v>19200701.149999999</v>
          </cell>
          <cell r="R233">
            <v>0.14427228859715724</v>
          </cell>
          <cell r="S233">
            <v>0.5777248498815245</v>
          </cell>
          <cell r="T233" t="str">
            <v>NEX</v>
          </cell>
          <cell r="U233">
            <v>0.56999999999999995</v>
          </cell>
        </row>
        <row r="234">
          <cell r="F234" t="str">
            <v>2873 - LEVE-LEITE</v>
          </cell>
          <cell r="G234" t="str">
            <v>16.24.12.306.3025.2.873.33903200.00</v>
          </cell>
          <cell r="H234" t="str">
            <v>EXECUTIVO</v>
          </cell>
          <cell r="I234" t="str">
            <v>SME</v>
          </cell>
          <cell r="J234">
            <v>55599782</v>
          </cell>
          <cell r="K234">
            <v>55598246.759999998</v>
          </cell>
          <cell r="L234">
            <v>40150123.799999997</v>
          </cell>
          <cell r="M234" t="str">
            <v>EX</v>
          </cell>
          <cell r="N234">
            <v>1</v>
          </cell>
          <cell r="O234">
            <v>55599782</v>
          </cell>
          <cell r="P234">
            <v>55598246.759999998</v>
          </cell>
          <cell r="Q234">
            <v>40150123.799999997</v>
          </cell>
          <cell r="R234">
            <v>0.7221273601396494</v>
          </cell>
          <cell r="S234">
            <v>0.99997238766151997</v>
          </cell>
          <cell r="T234" t="str">
            <v>EX</v>
          </cell>
          <cell r="U234">
            <v>0.56999999999999995</v>
          </cell>
        </row>
        <row r="235">
          <cell r="F235" t="str">
            <v>2873 - LEVE-LEITE</v>
          </cell>
          <cell r="G235" t="str">
            <v>16.24.12.306.3025.2.873.33903900.00</v>
          </cell>
          <cell r="H235" t="str">
            <v>EXECUTIVO</v>
          </cell>
          <cell r="I235" t="str">
            <v>SME</v>
          </cell>
          <cell r="J235">
            <v>18121653</v>
          </cell>
          <cell r="K235">
            <v>17151146.66</v>
          </cell>
          <cell r="L235">
            <v>12121089.09</v>
          </cell>
          <cell r="M235" t="str">
            <v>EX</v>
          </cell>
          <cell r="N235">
            <v>1</v>
          </cell>
          <cell r="O235">
            <v>18121653</v>
          </cell>
          <cell r="P235">
            <v>17151146.66</v>
          </cell>
          <cell r="Q235">
            <v>12121089.09</v>
          </cell>
          <cell r="R235">
            <v>0.66887325841632661</v>
          </cell>
          <cell r="S235">
            <v>0.94644493303121957</v>
          </cell>
          <cell r="T235" t="str">
            <v>EX</v>
          </cell>
          <cell r="U235">
            <v>1</v>
          </cell>
        </row>
        <row r="236">
          <cell r="F236" t="str">
            <v>6553 - ALIMENTAÇÃO ESCOLAR</v>
          </cell>
          <cell r="G236" t="str">
            <v>16.24.12.306.3025.6.553.33903000.00</v>
          </cell>
          <cell r="H236" t="str">
            <v>EXECUTIVO</v>
          </cell>
          <cell r="I236" t="str">
            <v>SME</v>
          </cell>
          <cell r="J236">
            <v>120567460</v>
          </cell>
          <cell r="K236">
            <v>42060680</v>
          </cell>
          <cell r="L236">
            <v>7459649.79</v>
          </cell>
          <cell r="M236" t="str">
            <v>EX</v>
          </cell>
          <cell r="N236">
            <v>1</v>
          </cell>
          <cell r="O236">
            <v>120567460</v>
          </cell>
          <cell r="P236">
            <v>42060680</v>
          </cell>
          <cell r="Q236">
            <v>7459649.79</v>
          </cell>
          <cell r="R236">
            <v>6.1871169799878008E-2</v>
          </cell>
          <cell r="S236">
            <v>0.3488559848569423</v>
          </cell>
          <cell r="T236" t="str">
            <v>NEX</v>
          </cell>
          <cell r="U236">
            <v>0.56999999999999995</v>
          </cell>
        </row>
        <row r="237">
          <cell r="F237" t="str">
            <v>6553 - ALIMENTAÇÃO ESCOLAR</v>
          </cell>
          <cell r="G237" t="str">
            <v>16.24.12.306.3025.6.553.33903000.02</v>
          </cell>
          <cell r="H237" t="str">
            <v>EXECUTIVO</v>
          </cell>
          <cell r="I237" t="str">
            <v>SME</v>
          </cell>
          <cell r="J237">
            <v>3267503</v>
          </cell>
          <cell r="K237">
            <v>0</v>
          </cell>
          <cell r="L237">
            <v>0</v>
          </cell>
          <cell r="M237" t="str">
            <v>EX</v>
          </cell>
          <cell r="N237">
            <v>1</v>
          </cell>
          <cell r="O237">
            <v>3267503</v>
          </cell>
          <cell r="P237">
            <v>0</v>
          </cell>
          <cell r="Q237">
            <v>0</v>
          </cell>
          <cell r="R237">
            <v>0</v>
          </cell>
          <cell r="S237">
            <v>0</v>
          </cell>
          <cell r="T237" t="str">
            <v>NEX</v>
          </cell>
          <cell r="U237">
            <v>0.56999999999999995</v>
          </cell>
        </row>
        <row r="238">
          <cell r="F238" t="str">
            <v>6553 - ALIMENTAÇÃO ESCOLAR</v>
          </cell>
          <cell r="G238" t="str">
            <v>16.24.12.306.3025.6.553.33903900.00</v>
          </cell>
          <cell r="H238" t="str">
            <v>EXECUTIVO</v>
          </cell>
          <cell r="I238" t="str">
            <v>SME</v>
          </cell>
          <cell r="J238">
            <v>0</v>
          </cell>
          <cell r="K238">
            <v>147924449.75</v>
          </cell>
          <cell r="L238">
            <v>66631064.240000002</v>
          </cell>
          <cell r="M238" t="str">
            <v>EX</v>
          </cell>
          <cell r="N238">
            <v>1</v>
          </cell>
          <cell r="O238">
            <v>0</v>
          </cell>
          <cell r="P238">
            <v>147924449.75</v>
          </cell>
          <cell r="Q238">
            <v>66631064.240000002</v>
          </cell>
          <cell r="R238" t="e">
            <v>#DIV/0!</v>
          </cell>
          <cell r="S238" t="e">
            <v>#DIV/0!</v>
          </cell>
          <cell r="T238" t="str">
            <v>NEX</v>
          </cell>
          <cell r="U238">
            <v>0.56999999999999995</v>
          </cell>
        </row>
        <row r="239">
          <cell r="F239" t="str">
            <v>6553 - ALIMENTAÇÃO ESCOLAR</v>
          </cell>
          <cell r="G239" t="str">
            <v>16.24.12.306.3025.6.553.33903900.02</v>
          </cell>
          <cell r="H239" t="str">
            <v>EXECUTIVO</v>
          </cell>
          <cell r="I239" t="str">
            <v>SME</v>
          </cell>
          <cell r="J239">
            <v>529214509</v>
          </cell>
          <cell r="K239">
            <v>501362573.8300001</v>
          </cell>
          <cell r="L239">
            <v>450623079.53999996</v>
          </cell>
          <cell r="M239" t="str">
            <v>EX</v>
          </cell>
          <cell r="N239">
            <v>1</v>
          </cell>
          <cell r="O239">
            <v>529214509</v>
          </cell>
          <cell r="P239">
            <v>501362573.8300001</v>
          </cell>
          <cell r="Q239">
            <v>450623079.53999996</v>
          </cell>
          <cell r="R239">
            <v>0.85149418974074265</v>
          </cell>
          <cell r="S239">
            <v>0.9473711799349025</v>
          </cell>
          <cell r="T239" t="str">
            <v>NEX</v>
          </cell>
          <cell r="U239">
            <v>0.56999999999999995</v>
          </cell>
        </row>
        <row r="240">
          <cell r="F240" t="str">
            <v>6553 - ALIMENTAÇÃO ESCOLAR</v>
          </cell>
          <cell r="G240" t="str">
            <v>16.24.12.306.3025.6.553.33904500.00</v>
          </cell>
          <cell r="H240" t="str">
            <v>EXECUTIVO</v>
          </cell>
          <cell r="I240" t="str">
            <v>SME</v>
          </cell>
          <cell r="J240">
            <v>0</v>
          </cell>
          <cell r="K240">
            <v>1196042.3999999999</v>
          </cell>
          <cell r="L240">
            <v>1195227.6499999999</v>
          </cell>
          <cell r="M240" t="str">
            <v>EX</v>
          </cell>
          <cell r="N240">
            <v>1</v>
          </cell>
          <cell r="O240">
            <v>0</v>
          </cell>
          <cell r="P240">
            <v>1196042.3999999999</v>
          </cell>
          <cell r="Q240">
            <v>1195227.6499999999</v>
          </cell>
          <cell r="R240" t="e">
            <v>#DIV/0!</v>
          </cell>
          <cell r="S240" t="e">
            <v>#DIV/0!</v>
          </cell>
          <cell r="T240" t="str">
            <v>NEX</v>
          </cell>
          <cell r="U240">
            <v>0.56999999999999995</v>
          </cell>
        </row>
        <row r="241">
          <cell r="F241" t="str">
            <v>6553 - ALIMENTAÇÃO ESCOLAR</v>
          </cell>
          <cell r="G241" t="str">
            <v>16.24.12.306.3025.6.553.33904500.02</v>
          </cell>
          <cell r="H241" t="str">
            <v>EXECUTIVO</v>
          </cell>
          <cell r="I241" t="str">
            <v>SME</v>
          </cell>
          <cell r="J241">
            <v>0</v>
          </cell>
          <cell r="K241">
            <v>23176462.640000001</v>
          </cell>
          <cell r="L241">
            <v>9024313.6799999997</v>
          </cell>
          <cell r="M241" t="str">
            <v>EX</v>
          </cell>
          <cell r="N241">
            <v>1</v>
          </cell>
          <cell r="O241">
            <v>0</v>
          </cell>
          <cell r="P241">
            <v>23176462.640000001</v>
          </cell>
          <cell r="Q241">
            <v>9024313.6799999997</v>
          </cell>
          <cell r="R241" t="e">
            <v>#DIV/0!</v>
          </cell>
          <cell r="S241" t="e">
            <v>#DIV/0!</v>
          </cell>
          <cell r="T241" t="str">
            <v>NEX</v>
          </cell>
          <cell r="U241">
            <v>0.56999999999999995</v>
          </cell>
        </row>
        <row r="242">
          <cell r="F242" t="str">
            <v>1173 - INSTALAÇÃO DO SISTEMA FOTOVOLTAICO PARA GERAÇÃO DE ELETRICIDADE NAS ESCOLAS MUNICIPAIS</v>
          </cell>
          <cell r="G242" t="str">
            <v>16.10.12.361.3010.1.173.44903900.00</v>
          </cell>
          <cell r="H242" t="str">
            <v>EXECUTIVO</v>
          </cell>
          <cell r="I242" t="str">
            <v>SME</v>
          </cell>
          <cell r="J242">
            <v>200000</v>
          </cell>
          <cell r="K242">
            <v>0</v>
          </cell>
          <cell r="L242">
            <v>0</v>
          </cell>
          <cell r="M242" t="str">
            <v>EX</v>
          </cell>
          <cell r="N242">
            <v>1</v>
          </cell>
          <cell r="O242">
            <v>200000</v>
          </cell>
          <cell r="P242">
            <v>0</v>
          </cell>
          <cell r="Q242">
            <v>0</v>
          </cell>
          <cell r="R242">
            <v>0</v>
          </cell>
          <cell r="S242">
            <v>0</v>
          </cell>
          <cell r="T242" t="str">
            <v>NINC</v>
          </cell>
          <cell r="U242">
            <v>0.56999999999999995</v>
          </cell>
        </row>
        <row r="243">
          <cell r="F243" t="str">
            <v>1182 - COBERTURA DA QUADRA E TELA DE PROTEÇÃO - EMEF EMÍLIO RIBAS</v>
          </cell>
          <cell r="G243" t="str">
            <v>16.10.12.361.3010.1.182.44905100.00</v>
          </cell>
          <cell r="H243" t="str">
            <v>EXECUTIVO</v>
          </cell>
          <cell r="I243" t="str">
            <v>SME</v>
          </cell>
          <cell r="J243">
            <v>300000</v>
          </cell>
          <cell r="K243">
            <v>0</v>
          </cell>
          <cell r="L243">
            <v>0</v>
          </cell>
          <cell r="M243" t="str">
            <v>EX</v>
          </cell>
          <cell r="N243">
            <v>1</v>
          </cell>
          <cell r="O243">
            <v>300000</v>
          </cell>
          <cell r="P243">
            <v>0</v>
          </cell>
          <cell r="Q243">
            <v>0</v>
          </cell>
          <cell r="R243">
            <v>0</v>
          </cell>
          <cell r="S243">
            <v>0</v>
          </cell>
          <cell r="T243" t="str">
            <v>NINC</v>
          </cell>
          <cell r="U243">
            <v>0.56999999999999995</v>
          </cell>
        </row>
        <row r="244">
          <cell r="F244" t="str">
            <v>1231 - REFORMA E REPAROS NA EMEF JOSÉ OLYMPIO PEREIRA FILHO</v>
          </cell>
          <cell r="G244" t="str">
            <v>16.10.12.361.3010.1.231.44903900.00</v>
          </cell>
          <cell r="H244" t="str">
            <v>EXECUTIVO</v>
          </cell>
          <cell r="I244" t="str">
            <v>SME</v>
          </cell>
          <cell r="J244">
            <v>200000</v>
          </cell>
          <cell r="K244">
            <v>0</v>
          </cell>
          <cell r="L244">
            <v>0</v>
          </cell>
          <cell r="M244" t="str">
            <v>EX</v>
          </cell>
          <cell r="N244">
            <v>1</v>
          </cell>
          <cell r="O244">
            <v>200000</v>
          </cell>
          <cell r="P244">
            <v>0</v>
          </cell>
          <cell r="Q244">
            <v>0</v>
          </cell>
          <cell r="R244">
            <v>0</v>
          </cell>
          <cell r="S244">
            <v>0</v>
          </cell>
          <cell r="T244" t="str">
            <v>NINC</v>
          </cell>
          <cell r="U244">
            <v>0.56999999999999995</v>
          </cell>
        </row>
        <row r="245">
          <cell r="F245" t="str">
            <v>1232 - REFORMA E REPARO NA CEI CONVENIADA LUCILA DE SOUZA EGYDIO</v>
          </cell>
          <cell r="G245" t="str">
            <v>16.10.12.361.3010.1.232.44903900.00</v>
          </cell>
          <cell r="H245" t="str">
            <v>EXECUTIVO</v>
          </cell>
          <cell r="I245" t="str">
            <v>SME</v>
          </cell>
          <cell r="J245">
            <v>250000</v>
          </cell>
          <cell r="K245">
            <v>0</v>
          </cell>
          <cell r="L245">
            <v>0</v>
          </cell>
          <cell r="M245" t="str">
            <v>EX</v>
          </cell>
          <cell r="N245">
            <v>1</v>
          </cell>
          <cell r="O245">
            <v>250000</v>
          </cell>
          <cell r="P245">
            <v>0</v>
          </cell>
          <cell r="Q245">
            <v>0</v>
          </cell>
          <cell r="R245">
            <v>0</v>
          </cell>
          <cell r="S245">
            <v>0</v>
          </cell>
          <cell r="T245" t="str">
            <v>EX</v>
          </cell>
          <cell r="U245">
            <v>0.56999999999999995</v>
          </cell>
        </row>
        <row r="246">
          <cell r="F246" t="str">
            <v>1234 - REFORMA E REPAROS NO CEU MENINOS</v>
          </cell>
          <cell r="G246" t="str">
            <v>16.10.12.361.3010.1.234.44903900.00</v>
          </cell>
          <cell r="H246" t="str">
            <v>EXECUTIVO</v>
          </cell>
          <cell r="I246" t="str">
            <v>SME</v>
          </cell>
          <cell r="J246">
            <v>200000</v>
          </cell>
          <cell r="K246">
            <v>0</v>
          </cell>
          <cell r="L246">
            <v>0</v>
          </cell>
          <cell r="M246" t="str">
            <v>NEX</v>
          </cell>
          <cell r="N246">
            <v>0.56999999999999995</v>
          </cell>
          <cell r="O246">
            <v>113999.99999999999</v>
          </cell>
          <cell r="P246">
            <v>0</v>
          </cell>
          <cell r="Q246">
            <v>0</v>
          </cell>
          <cell r="R246">
            <v>0</v>
          </cell>
          <cell r="S246">
            <v>0</v>
          </cell>
          <cell r="T246" t="str">
            <v>NEX</v>
          </cell>
          <cell r="U246">
            <v>0.56999999999999995</v>
          </cell>
        </row>
        <row r="247">
          <cell r="F247" t="str">
            <v>1236 - REFORMA GERAL E COBERTURA DE QUADRA POLIESPORTIVA DA EMEF DR. HABIB CARLOS KYRILLOS, NA RUA RIO GRANDE DO NORTE, 300</v>
          </cell>
          <cell r="G247" t="str">
            <v>16.10.12.361.3010.1.236.44905100.00</v>
          </cell>
          <cell r="H247" t="str">
            <v>EXECUTIVO</v>
          </cell>
          <cell r="I247" t="str">
            <v>SME</v>
          </cell>
          <cell r="J247">
            <v>350000</v>
          </cell>
          <cell r="K247">
            <v>0</v>
          </cell>
          <cell r="L247">
            <v>0</v>
          </cell>
          <cell r="M247" t="str">
            <v>EX</v>
          </cell>
          <cell r="N247">
            <v>1</v>
          </cell>
          <cell r="O247">
            <v>350000</v>
          </cell>
          <cell r="P247">
            <v>0</v>
          </cell>
          <cell r="Q247">
            <v>0</v>
          </cell>
          <cell r="R247">
            <v>0</v>
          </cell>
          <cell r="S247">
            <v>0</v>
          </cell>
          <cell r="T247" t="str">
            <v>NINC</v>
          </cell>
          <cell r="U247">
            <v>0.56999999999999995</v>
          </cell>
        </row>
        <row r="248">
          <cell r="F248" t="str">
            <v>1242 - MELHORIAS NA ESTRUTURA DA EMEF GUIOMAR CABRAL</v>
          </cell>
          <cell r="G248" t="str">
            <v>16.10.12.361.3010.1.242.44905100.00</v>
          </cell>
          <cell r="H248" t="str">
            <v>EXECUTIVO</v>
          </cell>
          <cell r="I248" t="str">
            <v>SME</v>
          </cell>
          <cell r="J248">
            <v>200000</v>
          </cell>
          <cell r="K248">
            <v>0</v>
          </cell>
          <cell r="L248">
            <v>0</v>
          </cell>
          <cell r="M248" t="str">
            <v>EX</v>
          </cell>
          <cell r="N248">
            <v>1</v>
          </cell>
          <cell r="O248">
            <v>200000</v>
          </cell>
          <cell r="P248">
            <v>0</v>
          </cell>
          <cell r="Q248">
            <v>0</v>
          </cell>
          <cell r="R248">
            <v>0</v>
          </cell>
          <cell r="S248">
            <v>0</v>
          </cell>
          <cell r="T248" t="str">
            <v>NINC</v>
          </cell>
          <cell r="U248">
            <v>0.56999999999999995</v>
          </cell>
        </row>
        <row r="249">
          <cell r="F249" t="str">
            <v>1243 - MELHORIAS NA ESTRUTURA DA EMEF PROFESSOR JOSÉ FERRAZ DE CAMPOS</v>
          </cell>
          <cell r="G249" t="str">
            <v>16.10.12.361.3010.1.243.44905100.00</v>
          </cell>
          <cell r="H249" t="str">
            <v>EXECUTIVO</v>
          </cell>
          <cell r="I249" t="str">
            <v>SME</v>
          </cell>
          <cell r="J249">
            <v>600000</v>
          </cell>
          <cell r="K249">
            <v>0</v>
          </cell>
          <cell r="L249">
            <v>0</v>
          </cell>
          <cell r="M249" t="str">
            <v>EX</v>
          </cell>
          <cell r="N249">
            <v>1</v>
          </cell>
          <cell r="O249">
            <v>600000</v>
          </cell>
          <cell r="P249">
            <v>0</v>
          </cell>
          <cell r="Q249">
            <v>0</v>
          </cell>
          <cell r="R249">
            <v>0</v>
          </cell>
          <cell r="S249">
            <v>0</v>
          </cell>
          <cell r="T249" t="str">
            <v>NINC</v>
          </cell>
          <cell r="U249">
            <v>0.56999999999999995</v>
          </cell>
        </row>
        <row r="250">
          <cell r="F250" t="str">
            <v>1246 - MELHORIAS NA ESTRUTURA DA EMEF ESTAÇÃO JARAGUÁ E COBERTURA DA QUADRA POLIESPORTIVA</v>
          </cell>
          <cell r="G250" t="str">
            <v>16.10.12.361.3010.1.246.44905100.00</v>
          </cell>
          <cell r="H250" t="str">
            <v>EXECUTIVO</v>
          </cell>
          <cell r="I250" t="str">
            <v>SME</v>
          </cell>
          <cell r="J250">
            <v>600000</v>
          </cell>
          <cell r="K250">
            <v>0</v>
          </cell>
          <cell r="L250">
            <v>0</v>
          </cell>
          <cell r="M250" t="str">
            <v>EX</v>
          </cell>
          <cell r="N250">
            <v>1</v>
          </cell>
          <cell r="O250">
            <v>600000</v>
          </cell>
          <cell r="P250">
            <v>0</v>
          </cell>
          <cell r="Q250">
            <v>0</v>
          </cell>
          <cell r="R250">
            <v>0</v>
          </cell>
          <cell r="S250">
            <v>0</v>
          </cell>
          <cell r="T250" t="str">
            <v>NINC</v>
          </cell>
          <cell r="U250">
            <v>0.56999999999999995</v>
          </cell>
        </row>
        <row r="251">
          <cell r="F251" t="str">
            <v>1247 - MELHORIAS NA ESTRUTURA DA EMEF DEPUTADO ROGÊ FERREIRA</v>
          </cell>
          <cell r="G251" t="str">
            <v>16.10.12.361.3010.1.247.44905100.00</v>
          </cell>
          <cell r="H251" t="str">
            <v>EXECUTIVO</v>
          </cell>
          <cell r="I251" t="str">
            <v>SME</v>
          </cell>
          <cell r="J251">
            <v>200000</v>
          </cell>
          <cell r="K251">
            <v>0</v>
          </cell>
          <cell r="L251">
            <v>0</v>
          </cell>
          <cell r="M251" t="str">
            <v>EX</v>
          </cell>
          <cell r="N251">
            <v>1</v>
          </cell>
          <cell r="O251">
            <v>200000</v>
          </cell>
          <cell r="P251">
            <v>0</v>
          </cell>
          <cell r="Q251">
            <v>0</v>
          </cell>
          <cell r="R251">
            <v>0</v>
          </cell>
          <cell r="S251">
            <v>0</v>
          </cell>
          <cell r="T251" t="str">
            <v>NINC</v>
          </cell>
          <cell r="U251">
            <v>0.56999999999999995</v>
          </cell>
        </row>
        <row r="252">
          <cell r="F252" t="str">
            <v>1258 - CONSTRUÇÃO DO CEU CIDADE ADEMAR</v>
          </cell>
          <cell r="G252" t="str">
            <v>07.10.12.361.3010.1.258.44905100.10</v>
          </cell>
          <cell r="H252" t="str">
            <v>EXECUTIVO</v>
          </cell>
          <cell r="I252" t="str">
            <v>FMD</v>
          </cell>
          <cell r="J252">
            <v>30000000</v>
          </cell>
          <cell r="K252">
            <v>0</v>
          </cell>
          <cell r="L252">
            <v>0</v>
          </cell>
          <cell r="M252" t="str">
            <v>NEX</v>
          </cell>
          <cell r="N252">
            <v>0.56999999999999995</v>
          </cell>
          <cell r="O252">
            <v>17100000</v>
          </cell>
          <cell r="P252">
            <v>0</v>
          </cell>
          <cell r="Q252">
            <v>0</v>
          </cell>
          <cell r="R252">
            <v>0</v>
          </cell>
          <cell r="S252">
            <v>0</v>
          </cell>
          <cell r="T252" t="str">
            <v>NEX</v>
          </cell>
          <cell r="U252">
            <v>0.22</v>
          </cell>
        </row>
        <row r="253">
          <cell r="F253" t="str">
            <v>1343 - E2234 - REFORMA DA EMEF MÁRIO MARQUES</v>
          </cell>
          <cell r="G253" t="str">
            <v>16.10.12.361.3010.1.343.44905100.00</v>
          </cell>
          <cell r="H253" t="str">
            <v xml:space="preserve">EMENDA </v>
          </cell>
          <cell r="I253" t="str">
            <v>SME</v>
          </cell>
          <cell r="J253">
            <v>100000</v>
          </cell>
          <cell r="K253">
            <v>0</v>
          </cell>
          <cell r="L253">
            <v>0</v>
          </cell>
          <cell r="M253" t="str">
            <v>EX</v>
          </cell>
          <cell r="N253">
            <v>1</v>
          </cell>
          <cell r="O253">
            <v>100000</v>
          </cell>
          <cell r="P253">
            <v>0</v>
          </cell>
          <cell r="Q253">
            <v>0</v>
          </cell>
          <cell r="R253">
            <v>0</v>
          </cell>
          <cell r="S253">
            <v>0</v>
          </cell>
          <cell r="T253" t="str">
            <v>NINC</v>
          </cell>
          <cell r="U253">
            <v>0</v>
          </cell>
        </row>
        <row r="254">
          <cell r="F254" t="str">
            <v>1347 - E2238 - REFORMA DA EMEF PROF. MARIA ANTONIETA D´ALKIMIN BASTO</v>
          </cell>
          <cell r="G254" t="str">
            <v>16.10.12.361.3010.1.347.44905100.00</v>
          </cell>
          <cell r="H254" t="str">
            <v xml:space="preserve">EMENDA </v>
          </cell>
          <cell r="I254" t="str">
            <v>SME</v>
          </cell>
          <cell r="J254">
            <v>100000</v>
          </cell>
          <cell r="K254">
            <v>0</v>
          </cell>
          <cell r="L254">
            <v>0</v>
          </cell>
          <cell r="M254" t="str">
            <v>EX</v>
          </cell>
          <cell r="N254">
            <v>1</v>
          </cell>
          <cell r="O254">
            <v>100000</v>
          </cell>
          <cell r="P254">
            <v>0</v>
          </cell>
          <cell r="Q254">
            <v>0</v>
          </cell>
          <cell r="R254">
            <v>0</v>
          </cell>
          <cell r="S254">
            <v>0</v>
          </cell>
          <cell r="T254" t="str">
            <v>NINC</v>
          </cell>
          <cell r="U254">
            <v>0</v>
          </cell>
        </row>
        <row r="255">
          <cell r="F255" t="str">
            <v>1349 - E2240 - AQUISIÇÃO DE BRINQUEDOS PARA A EMEF PROFESSORA MARILÍ DIAS</v>
          </cell>
          <cell r="G255" t="str">
            <v>16.10.12.361.3010.1.349.44905200.00</v>
          </cell>
          <cell r="H255" t="str">
            <v xml:space="preserve">EMENDA </v>
          </cell>
          <cell r="I255" t="str">
            <v>SME</v>
          </cell>
          <cell r="J255">
            <v>100000</v>
          </cell>
          <cell r="K255">
            <v>0</v>
          </cell>
          <cell r="L255">
            <v>0</v>
          </cell>
          <cell r="M255" t="str">
            <v>EX</v>
          </cell>
          <cell r="N255">
            <v>1</v>
          </cell>
          <cell r="O255">
            <v>100000</v>
          </cell>
          <cell r="P255">
            <v>0</v>
          </cell>
          <cell r="Q255">
            <v>0</v>
          </cell>
          <cell r="R255">
            <v>0</v>
          </cell>
          <cell r="S255">
            <v>0</v>
          </cell>
          <cell r="T255" t="str">
            <v>NINC</v>
          </cell>
          <cell r="U255">
            <v>0</v>
          </cell>
        </row>
        <row r="256">
          <cell r="F256" t="str">
            <v>1350 - E2241 - PROJETO AGROFLORESTA SUSTENTÁVEL - EMEF SOCRATES BRASILEIRO SAMPAIO DE SOUSA VIEIRA DE OLIVEIRA</v>
          </cell>
          <cell r="G256" t="str">
            <v>16.10.12.361.3010.1.350.44905100.00</v>
          </cell>
          <cell r="H256" t="str">
            <v xml:space="preserve">EMENDA </v>
          </cell>
          <cell r="I256" t="str">
            <v>SME</v>
          </cell>
          <cell r="J256">
            <v>100000</v>
          </cell>
          <cell r="K256">
            <v>0</v>
          </cell>
          <cell r="L256">
            <v>0</v>
          </cell>
          <cell r="M256" t="str">
            <v>EX</v>
          </cell>
          <cell r="N256">
            <v>1</v>
          </cell>
          <cell r="O256">
            <v>100000</v>
          </cell>
          <cell r="P256">
            <v>0</v>
          </cell>
          <cell r="Q256">
            <v>0</v>
          </cell>
          <cell r="R256">
            <v>0</v>
          </cell>
          <cell r="S256">
            <v>0</v>
          </cell>
          <cell r="T256" t="str">
            <v>NINC</v>
          </cell>
          <cell r="U256">
            <v>0</v>
          </cell>
        </row>
        <row r="257">
          <cell r="F257" t="str">
            <v>2807 - ALFABETIZAÇÃO NA IDADE CERTA</v>
          </cell>
          <cell r="G257" t="str">
            <v>16.10.12.361.3026.2.807.33503900.00</v>
          </cell>
          <cell r="H257" t="str">
            <v>EXECUTIVO</v>
          </cell>
          <cell r="I257" t="str">
            <v>SME</v>
          </cell>
          <cell r="J257">
            <v>12545001</v>
          </cell>
          <cell r="K257">
            <v>10970920.199999999</v>
          </cell>
          <cell r="L257">
            <v>8473508.6699999999</v>
          </cell>
          <cell r="M257" t="str">
            <v>EX</v>
          </cell>
          <cell r="N257">
            <v>1</v>
          </cell>
          <cell r="O257">
            <v>12545001</v>
          </cell>
          <cell r="P257">
            <v>10970920.199999999</v>
          </cell>
          <cell r="Q257">
            <v>8473508.6699999999</v>
          </cell>
          <cell r="R257">
            <v>0.67544902308098664</v>
          </cell>
          <cell r="S257">
            <v>0.87452525511954915</v>
          </cell>
          <cell r="T257" t="str">
            <v>NINC</v>
          </cell>
          <cell r="U257">
            <v>0</v>
          </cell>
        </row>
        <row r="258">
          <cell r="F258" t="str">
            <v>2807 - ALFABETIZAÇÃO NA IDADE CERTA</v>
          </cell>
          <cell r="G258" t="str">
            <v>16.10.12.361.3026.2.807.33504800.00</v>
          </cell>
          <cell r="H258" t="str">
            <v>EXECUTIVO</v>
          </cell>
          <cell r="I258" t="str">
            <v>SME</v>
          </cell>
          <cell r="J258">
            <v>3576848</v>
          </cell>
          <cell r="K258">
            <v>1971833.6</v>
          </cell>
          <cell r="L258">
            <v>500473.59999999998</v>
          </cell>
          <cell r="M258" t="str">
            <v>EX</v>
          </cell>
          <cell r="N258">
            <v>1</v>
          </cell>
          <cell r="O258">
            <v>3576848</v>
          </cell>
          <cell r="P258">
            <v>1971833.6</v>
          </cell>
          <cell r="Q258">
            <v>500473.59999999998</v>
          </cell>
          <cell r="R258">
            <v>0.13992028735914971</v>
          </cell>
          <cell r="S258">
            <v>0.55127687841362005</v>
          </cell>
          <cell r="T258" t="str">
            <v>NINC</v>
          </cell>
          <cell r="U258">
            <v>0</v>
          </cell>
        </row>
        <row r="259">
          <cell r="F259" t="str">
            <v>2807 - ALFABETIZAÇÃO NA IDADE CERTA</v>
          </cell>
          <cell r="G259" t="str">
            <v>16.10.12.361.3026.2.807.33903900.00</v>
          </cell>
          <cell r="H259" t="str">
            <v>EXECUTIVO</v>
          </cell>
          <cell r="I259" t="str">
            <v>SME</v>
          </cell>
          <cell r="J259">
            <v>246873</v>
          </cell>
          <cell r="K259">
            <v>207957.77999999997</v>
          </cell>
          <cell r="L259">
            <v>156504.69</v>
          </cell>
          <cell r="M259" t="str">
            <v>EX</v>
          </cell>
          <cell r="N259">
            <v>1</v>
          </cell>
          <cell r="O259">
            <v>246873</v>
          </cell>
          <cell r="P259">
            <v>207957.77999999997</v>
          </cell>
          <cell r="Q259">
            <v>156504.69</v>
          </cell>
          <cell r="R259">
            <v>0.6339481838840213</v>
          </cell>
          <cell r="S259">
            <v>0.84236745209075103</v>
          </cell>
          <cell r="T259" t="str">
            <v>NINC</v>
          </cell>
          <cell r="U259">
            <v>0</v>
          </cell>
        </row>
        <row r="260">
          <cell r="F260" t="str">
            <v>2816 - FORNECIMENTO DE UNIFORMES E MATERIAL ESCOLAR-ENSINO FUNDAMENTAL</v>
          </cell>
          <cell r="G260" t="str">
            <v>16.10.12.361.3025.2.816.33903000.00</v>
          </cell>
          <cell r="H260" t="str">
            <v>EXECUTIVO</v>
          </cell>
          <cell r="I260" t="str">
            <v>SME</v>
          </cell>
          <cell r="J260">
            <v>1698967</v>
          </cell>
          <cell r="K260">
            <v>0</v>
          </cell>
          <cell r="L260">
            <v>0</v>
          </cell>
          <cell r="M260" t="str">
            <v>EX</v>
          </cell>
          <cell r="N260">
            <v>1</v>
          </cell>
          <cell r="O260">
            <v>1698967</v>
          </cell>
          <cell r="P260">
            <v>0</v>
          </cell>
          <cell r="Q260">
            <v>0</v>
          </cell>
          <cell r="R260">
            <v>0</v>
          </cell>
          <cell r="S260">
            <v>0</v>
          </cell>
          <cell r="T260" t="str">
            <v>NINC</v>
          </cell>
          <cell r="U260">
            <v>0</v>
          </cell>
        </row>
        <row r="261">
          <cell r="F261" t="str">
            <v>2816 - FORNECIMENTO DE UNIFORMES E MATERIAL ESCOLAR-ENSINO FUNDAMENTAL</v>
          </cell>
          <cell r="G261" t="str">
            <v>16.10.12.361.3025.2.816.33903200.00</v>
          </cell>
          <cell r="H261" t="str">
            <v>EXECUTIVO</v>
          </cell>
          <cell r="I261" t="str">
            <v>SME</v>
          </cell>
          <cell r="J261">
            <v>80366902</v>
          </cell>
          <cell r="K261">
            <v>236497334.00999999</v>
          </cell>
          <cell r="L261">
            <v>2279205.02</v>
          </cell>
          <cell r="M261" t="str">
            <v>EX</v>
          </cell>
          <cell r="N261">
            <v>1</v>
          </cell>
          <cell r="O261">
            <v>80366902</v>
          </cell>
          <cell r="P261">
            <v>236497334.00999999</v>
          </cell>
          <cell r="Q261">
            <v>2279205.02</v>
          </cell>
          <cell r="R261">
            <v>2.8359996009302436E-2</v>
          </cell>
          <cell r="S261">
            <v>2.94272054943713</v>
          </cell>
          <cell r="T261" t="str">
            <v>NINC</v>
          </cell>
          <cell r="U261">
            <v>0</v>
          </cell>
        </row>
        <row r="262">
          <cell r="F262" t="str">
            <v>2816 - FORNECIMENTO DE UNIFORMES E MATERIAL ESCOLAR-ENSINO FUNDAMENTAL</v>
          </cell>
          <cell r="G262" t="str">
            <v>16.10.12.361.3025.2.816.33903900.00</v>
          </cell>
          <cell r="H262" t="str">
            <v>EXECUTIVO</v>
          </cell>
          <cell r="I262" t="str">
            <v>SME</v>
          </cell>
          <cell r="J262">
            <v>0</v>
          </cell>
          <cell r="K262">
            <v>151632</v>
          </cell>
          <cell r="L262">
            <v>81648</v>
          </cell>
          <cell r="M262" t="str">
            <v>EX</v>
          </cell>
          <cell r="N262">
            <v>1</v>
          </cell>
          <cell r="O262">
            <v>0</v>
          </cell>
          <cell r="P262">
            <v>151632</v>
          </cell>
          <cell r="Q262">
            <v>81648</v>
          </cell>
          <cell r="R262" t="e">
            <v>#DIV/0!</v>
          </cell>
          <cell r="S262" t="e">
            <v>#DIV/0!</v>
          </cell>
          <cell r="T262" t="str">
            <v>NINC</v>
          </cell>
          <cell r="U262">
            <v>0</v>
          </cell>
        </row>
        <row r="263">
          <cell r="F263" t="str">
            <v>2816 - FORNECIMENTO DE UNIFORMES E MATERIAL ESCOLAR-ENSINO FUNDAMENTAL</v>
          </cell>
          <cell r="G263" t="str">
            <v>16.10.12.361.3025.2.816.33909200.00</v>
          </cell>
          <cell r="H263" t="str">
            <v>EXECUTIVO</v>
          </cell>
          <cell r="I263" t="str">
            <v>SME</v>
          </cell>
          <cell r="J263">
            <v>0</v>
          </cell>
          <cell r="K263">
            <v>4472.9799999999996</v>
          </cell>
          <cell r="L263">
            <v>4472.9799999999996</v>
          </cell>
          <cell r="M263" t="str">
            <v>EX</v>
          </cell>
          <cell r="N263">
            <v>1</v>
          </cell>
          <cell r="O263">
            <v>0</v>
          </cell>
          <cell r="P263">
            <v>4472.9799999999996</v>
          </cell>
          <cell r="Q263">
            <v>4472.9799999999996</v>
          </cell>
          <cell r="R263" t="e">
            <v>#DIV/0!</v>
          </cell>
          <cell r="S263" t="e">
            <v>#DIV/0!</v>
          </cell>
          <cell r="T263" t="str">
            <v>NINC</v>
          </cell>
          <cell r="U263">
            <v>0</v>
          </cell>
        </row>
        <row r="264">
          <cell r="F264" t="str">
            <v>2826 - MANUTENÇÃO E OPERAÇÃO DE UNIDADES EDUCACIONAIS - ESCOLA MUNICIPAL DE ENSINO FUNDAMENTAL (EMEF)</v>
          </cell>
          <cell r="G264" t="str">
            <v>16.10.12.361.3010.2.826.31901100.00</v>
          </cell>
          <cell r="H264" t="str">
            <v>EXECUTIVO</v>
          </cell>
          <cell r="I264" t="str">
            <v>SME</v>
          </cell>
          <cell r="J264">
            <v>839892113</v>
          </cell>
          <cell r="K264">
            <v>592514415.32000005</v>
          </cell>
          <cell r="L264">
            <v>555586105.32000005</v>
          </cell>
          <cell r="M264" t="str">
            <v>EX</v>
          </cell>
          <cell r="N264">
            <v>1</v>
          </cell>
          <cell r="O264">
            <v>839892113</v>
          </cell>
          <cell r="P264">
            <v>592514415.32000005</v>
          </cell>
          <cell r="Q264">
            <v>555586105.32000005</v>
          </cell>
          <cell r="R264">
            <v>0.66149699076886093</v>
          </cell>
          <cell r="S264">
            <v>0.70546491168205561</v>
          </cell>
          <cell r="T264" t="str">
            <v>NINC</v>
          </cell>
          <cell r="U264">
            <v>0</v>
          </cell>
        </row>
        <row r="265">
          <cell r="F265" t="str">
            <v>2826 - MANUTENÇÃO E OPERAÇÃO DE UNIDADES EDUCACIONAIS - ESCOLA MUNICIPAL DE ENSINO FUNDAMENTAL (EMEF)</v>
          </cell>
          <cell r="G265" t="str">
            <v>16.10.12.361.3010.2.826.33903000.00</v>
          </cell>
          <cell r="H265" t="str">
            <v>EXECUTIVO</v>
          </cell>
          <cell r="I265" t="str">
            <v>SME</v>
          </cell>
          <cell r="J265">
            <v>437414</v>
          </cell>
          <cell r="K265">
            <v>2486725.48</v>
          </cell>
          <cell r="L265">
            <v>2420028.48</v>
          </cell>
          <cell r="M265" t="str">
            <v>EX</v>
          </cell>
          <cell r="N265">
            <v>1</v>
          </cell>
          <cell r="O265">
            <v>437414</v>
          </cell>
          <cell r="P265">
            <v>2486725.48</v>
          </cell>
          <cell r="Q265">
            <v>2420028.48</v>
          </cell>
          <cell r="R265">
            <v>5.5325812159647381</v>
          </cell>
          <cell r="S265">
            <v>5.6850614749413602</v>
          </cell>
          <cell r="T265" t="str">
            <v>NINC</v>
          </cell>
          <cell r="U265">
            <v>0</v>
          </cell>
        </row>
        <row r="266">
          <cell r="F266" t="str">
            <v>2826 - MANUTENÇÃO E OPERAÇÃO DE UNIDADES EDUCACIONAIS - ESCOLA MUNICIPAL DE ENSINO FUNDAMENTAL (EMEF)</v>
          </cell>
          <cell r="G266" t="str">
            <v>16.10.12.361.3010.2.826.33903200.00</v>
          </cell>
          <cell r="H266" t="str">
            <v>EXECUTIVO</v>
          </cell>
          <cell r="I266" t="str">
            <v>SME</v>
          </cell>
          <cell r="J266">
            <v>0</v>
          </cell>
          <cell r="K266">
            <v>8725279.25</v>
          </cell>
          <cell r="L266">
            <v>5497108.0300000003</v>
          </cell>
          <cell r="M266" t="str">
            <v>EX</v>
          </cell>
          <cell r="N266">
            <v>1</v>
          </cell>
          <cell r="O266">
            <v>0</v>
          </cell>
          <cell r="P266">
            <v>8725279.25</v>
          </cell>
          <cell r="Q266">
            <v>5497108.0300000003</v>
          </cell>
          <cell r="R266" t="e">
            <v>#DIV/0!</v>
          </cell>
          <cell r="S266" t="e">
            <v>#DIV/0!</v>
          </cell>
          <cell r="T266" t="str">
            <v>NINC</v>
          </cell>
          <cell r="U266">
            <v>0</v>
          </cell>
        </row>
        <row r="267">
          <cell r="F267" t="str">
            <v>2826 - MANUTENÇÃO E OPERAÇÃO DE UNIDADES EDUCACIONAIS - ESCOLA MUNICIPAL DE ENSINO FUNDAMENTAL (EMEF)</v>
          </cell>
          <cell r="G267" t="str">
            <v>16.10.12.361.3010.2.826.33903900.00</v>
          </cell>
          <cell r="H267" t="str">
            <v>EXECUTIVO</v>
          </cell>
          <cell r="I267" t="str">
            <v>SME</v>
          </cell>
          <cell r="J267">
            <v>261491169</v>
          </cell>
          <cell r="K267">
            <v>156502804.10999998</v>
          </cell>
          <cell r="L267">
            <v>121300327.59999999</v>
          </cell>
          <cell r="M267" t="str">
            <v>EX</v>
          </cell>
          <cell r="N267">
            <v>1</v>
          </cell>
          <cell r="O267">
            <v>261491169</v>
          </cell>
          <cell r="P267">
            <v>156502804.10999998</v>
          </cell>
          <cell r="Q267">
            <v>121300327.59999999</v>
          </cell>
          <cell r="R267">
            <v>0.463879250927973</v>
          </cell>
          <cell r="S267">
            <v>0.59850129818341968</v>
          </cell>
          <cell r="T267" t="str">
            <v>NINC</v>
          </cell>
          <cell r="U267">
            <v>0</v>
          </cell>
        </row>
        <row r="268">
          <cell r="F268" t="str">
            <v>2826 - MANUTENÇÃO E OPERAÇÃO DE UNIDADES EDUCACIONAIS - ESCOLA MUNICIPAL DE ENSINO FUNDAMENTAL (EMEF)</v>
          </cell>
          <cell r="G268" t="str">
            <v>16.10.12.361.3010.2.826.33904500.00</v>
          </cell>
          <cell r="H268" t="str">
            <v>EXECUTIVO</v>
          </cell>
          <cell r="I268" t="str">
            <v>SME</v>
          </cell>
          <cell r="J268">
            <v>0</v>
          </cell>
          <cell r="K268">
            <v>10836890.029999999</v>
          </cell>
          <cell r="L268">
            <v>362357.65</v>
          </cell>
          <cell r="M268" t="str">
            <v>EX</v>
          </cell>
          <cell r="N268">
            <v>1</v>
          </cell>
          <cell r="O268">
            <v>0</v>
          </cell>
          <cell r="P268">
            <v>10836890.029999999</v>
          </cell>
          <cell r="Q268">
            <v>362357.65</v>
          </cell>
          <cell r="R268" t="e">
            <v>#DIV/0!</v>
          </cell>
          <cell r="S268" t="e">
            <v>#DIV/0!</v>
          </cell>
          <cell r="T268" t="str">
            <v>NINC</v>
          </cell>
          <cell r="U268">
            <v>0</v>
          </cell>
        </row>
        <row r="269">
          <cell r="F269" t="str">
            <v>2826 - MANUTENÇÃO E OPERAÇÃO DE UNIDADES EDUCACIONAIS - ESCOLA MUNICIPAL DE ENSINO FUNDAMENTAL (EMEF)</v>
          </cell>
          <cell r="G269" t="str">
            <v>16.10.12.361.3010.2.826.33904600.00</v>
          </cell>
          <cell r="H269" t="str">
            <v>EXECUTIVO</v>
          </cell>
          <cell r="I269" t="str">
            <v>SME</v>
          </cell>
          <cell r="J269">
            <v>225000000</v>
          </cell>
          <cell r="K269">
            <v>216196386.31999999</v>
          </cell>
          <cell r="L269">
            <v>216196386.31999999</v>
          </cell>
          <cell r="M269" t="str">
            <v>EX</v>
          </cell>
          <cell r="N269">
            <v>1</v>
          </cell>
          <cell r="O269">
            <v>225000000</v>
          </cell>
          <cell r="P269">
            <v>216196386.31999999</v>
          </cell>
          <cell r="Q269">
            <v>216196386.31999999</v>
          </cell>
          <cell r="R269">
            <v>0.96087282808888885</v>
          </cell>
          <cell r="S269">
            <v>0.96087282808888885</v>
          </cell>
          <cell r="T269" t="str">
            <v>NINC</v>
          </cell>
          <cell r="U269">
            <v>0</v>
          </cell>
        </row>
        <row r="270">
          <cell r="F270" t="str">
            <v>2826 - MANUTENÇÃO E OPERAÇÃO DE UNIDADES EDUCACIONAIS - ESCOLA MUNICIPAL DE ENSINO FUNDAMENTAL (EMEF)</v>
          </cell>
          <cell r="G270" t="str">
            <v>16.10.12.361.3010.2.826.33904900.00</v>
          </cell>
          <cell r="H270" t="str">
            <v>EXECUTIVO</v>
          </cell>
          <cell r="I270" t="str">
            <v>SME</v>
          </cell>
          <cell r="J270">
            <v>9000000</v>
          </cell>
          <cell r="K270">
            <v>3471148.58</v>
          </cell>
          <cell r="L270">
            <v>3471148.58</v>
          </cell>
          <cell r="M270" t="str">
            <v>EX</v>
          </cell>
          <cell r="N270">
            <v>1</v>
          </cell>
          <cell r="O270">
            <v>9000000</v>
          </cell>
          <cell r="P270">
            <v>3471148.58</v>
          </cell>
          <cell r="Q270">
            <v>3471148.58</v>
          </cell>
          <cell r="R270">
            <v>0.38568317555555559</v>
          </cell>
          <cell r="S270">
            <v>0.38568317555555559</v>
          </cell>
          <cell r="T270" t="str">
            <v>NINC</v>
          </cell>
          <cell r="U270">
            <v>0</v>
          </cell>
        </row>
        <row r="271">
          <cell r="F271" t="str">
            <v>2826 - MANUTENÇÃO E OPERAÇÃO DE UNIDADES EDUCACIONAIS - ESCOLA MUNICIPAL DE ENSINO FUNDAMENTAL (EMEF)</v>
          </cell>
          <cell r="G271" t="str">
            <v>16.10.12.361.3010.2.826.33909200.00</v>
          </cell>
          <cell r="H271" t="str">
            <v>EXECUTIVO</v>
          </cell>
          <cell r="I271" t="str">
            <v>SME</v>
          </cell>
          <cell r="J271">
            <v>0</v>
          </cell>
          <cell r="K271">
            <v>66703.11</v>
          </cell>
          <cell r="L271">
            <v>66703.11</v>
          </cell>
          <cell r="M271" t="str">
            <v>EX</v>
          </cell>
          <cell r="N271">
            <v>1</v>
          </cell>
          <cell r="O271">
            <v>0</v>
          </cell>
          <cell r="P271">
            <v>66703.11</v>
          </cell>
          <cell r="Q271">
            <v>66703.11</v>
          </cell>
          <cell r="R271" t="e">
            <v>#DIV/0!</v>
          </cell>
          <cell r="S271" t="e">
            <v>#DIV/0!</v>
          </cell>
          <cell r="T271" t="str">
            <v>NINC</v>
          </cell>
          <cell r="U271">
            <v>0</v>
          </cell>
        </row>
        <row r="272">
          <cell r="F272" t="str">
            <v>2826 - MANUTENÇÃO E OPERAÇÃO DE UNIDADES EDUCACIONAIS - ESCOLA MUNICIPAL DE ENSINO FUNDAMENTAL (EMEF)</v>
          </cell>
          <cell r="G272" t="str">
            <v>16.10.12.361.3010.2.826.44905200.00</v>
          </cell>
          <cell r="H272" t="str">
            <v>EXECUTIVO</v>
          </cell>
          <cell r="I272" t="str">
            <v>SME</v>
          </cell>
          <cell r="J272">
            <v>3000000</v>
          </cell>
          <cell r="K272">
            <v>2644520</v>
          </cell>
          <cell r="L272">
            <v>0</v>
          </cell>
          <cell r="M272" t="str">
            <v>EX</v>
          </cell>
          <cell r="N272">
            <v>1</v>
          </cell>
          <cell r="O272">
            <v>3000000</v>
          </cell>
          <cell r="P272">
            <v>2644520</v>
          </cell>
          <cell r="Q272">
            <v>0</v>
          </cell>
          <cell r="R272">
            <v>0</v>
          </cell>
          <cell r="S272">
            <v>0.88150666666666666</v>
          </cell>
          <cell r="T272" t="str">
            <v>NINC</v>
          </cell>
          <cell r="U272">
            <v>0</v>
          </cell>
        </row>
        <row r="273">
          <cell r="F273" t="str">
            <v>2826 - MANUTENÇÃO E OPERAÇÃO DE UNIDADES EDUCACIONAIS - ESCOLA MUNICIPAL DE ENSINO FUNDAMENTAL (EMEF)</v>
          </cell>
          <cell r="G273" t="str">
            <v>16.10.12.361.3010.2.826.44905200.02</v>
          </cell>
          <cell r="H273" t="str">
            <v>EXECUTIVO</v>
          </cell>
          <cell r="I273" t="str">
            <v>SME</v>
          </cell>
          <cell r="J273">
            <v>1492000</v>
          </cell>
          <cell r="K273">
            <v>0</v>
          </cell>
          <cell r="L273">
            <v>0</v>
          </cell>
          <cell r="M273" t="str">
            <v>EX</v>
          </cell>
          <cell r="N273">
            <v>1</v>
          </cell>
          <cell r="O273">
            <v>1492000</v>
          </cell>
          <cell r="P273">
            <v>0</v>
          </cell>
          <cell r="Q273">
            <v>0</v>
          </cell>
          <cell r="R273">
            <v>0</v>
          </cell>
          <cell r="S273">
            <v>0</v>
          </cell>
          <cell r="T273" t="str">
            <v>NINC</v>
          </cell>
          <cell r="U273">
            <v>0</v>
          </cell>
        </row>
        <row r="274">
          <cell r="F274" t="str">
            <v>2826 - MANUTENÇÃO E OPERAÇÃO DE UNIDADES EDUCACIONAIS - ESCOLA MUNICIPAL DE ENSINO FUNDAMENTAL (EMEF)</v>
          </cell>
          <cell r="G274" t="str">
            <v>16.11.12.361.3010.2.826.33903000.00</v>
          </cell>
          <cell r="H274" t="str">
            <v>EXECUTIVO</v>
          </cell>
          <cell r="I274" t="str">
            <v>SME</v>
          </cell>
          <cell r="J274">
            <v>264200</v>
          </cell>
          <cell r="K274">
            <v>5353</v>
          </cell>
          <cell r="L274">
            <v>5353</v>
          </cell>
          <cell r="M274" t="str">
            <v>EX</v>
          </cell>
          <cell r="N274">
            <v>1</v>
          </cell>
          <cell r="O274">
            <v>264200</v>
          </cell>
          <cell r="P274">
            <v>5353</v>
          </cell>
          <cell r="Q274">
            <v>5353</v>
          </cell>
          <cell r="R274">
            <v>2.0261165783497351E-2</v>
          </cell>
          <cell r="S274">
            <v>2.0261165783497351E-2</v>
          </cell>
          <cell r="T274" t="str">
            <v>NINC</v>
          </cell>
          <cell r="U274">
            <v>0</v>
          </cell>
        </row>
        <row r="275">
          <cell r="F275" t="str">
            <v>2826 - MANUTENÇÃO E OPERAÇÃO DE UNIDADES EDUCACIONAIS - ESCOLA MUNICIPAL DE ENSINO FUNDAMENTAL (EMEF)</v>
          </cell>
          <cell r="G275" t="str">
            <v>16.11.12.361.3010.2.826.33903600.00</v>
          </cell>
          <cell r="H275" t="str">
            <v>EXECUTIVO</v>
          </cell>
          <cell r="I275" t="str">
            <v>SME</v>
          </cell>
          <cell r="J275">
            <v>78000</v>
          </cell>
          <cell r="K275">
            <v>0</v>
          </cell>
          <cell r="L275">
            <v>0</v>
          </cell>
          <cell r="M275" t="str">
            <v>EX</v>
          </cell>
          <cell r="N275">
            <v>1</v>
          </cell>
          <cell r="O275">
            <v>78000</v>
          </cell>
          <cell r="P275">
            <v>0</v>
          </cell>
          <cell r="Q275">
            <v>0</v>
          </cell>
          <cell r="R275">
            <v>0</v>
          </cell>
          <cell r="S275">
            <v>0</v>
          </cell>
          <cell r="T275" t="str">
            <v>NINC</v>
          </cell>
          <cell r="U275">
            <v>0</v>
          </cell>
        </row>
        <row r="276">
          <cell r="F276" t="str">
            <v>2826 - MANUTENÇÃO E OPERAÇÃO DE UNIDADES EDUCACIONAIS - ESCOLA MUNICIPAL DE ENSINO FUNDAMENTAL (EMEF)</v>
          </cell>
          <cell r="G276" t="str">
            <v>16.11.12.361.3010.2.826.33903900.00</v>
          </cell>
          <cell r="H276" t="str">
            <v>EXECUTIVO</v>
          </cell>
          <cell r="I276" t="str">
            <v>SME</v>
          </cell>
          <cell r="J276">
            <v>6222594</v>
          </cell>
          <cell r="K276">
            <v>5244197.96</v>
          </cell>
          <cell r="L276">
            <v>1901338.01</v>
          </cell>
          <cell r="M276" t="str">
            <v>EX</v>
          </cell>
          <cell r="N276">
            <v>1</v>
          </cell>
          <cell r="O276">
            <v>6222594</v>
          </cell>
          <cell r="P276">
            <v>5244197.96</v>
          </cell>
          <cell r="Q276">
            <v>1901338.01</v>
          </cell>
          <cell r="R276">
            <v>0.30555392333165238</v>
          </cell>
          <cell r="S276">
            <v>0.8427671739470709</v>
          </cell>
          <cell r="T276" t="str">
            <v>NINC</v>
          </cell>
          <cell r="U276">
            <v>0</v>
          </cell>
        </row>
        <row r="277">
          <cell r="F277" t="str">
            <v>2826 - MANUTENÇÃO E OPERAÇÃO DE UNIDADES EDUCACIONAIS - ESCOLA MUNICIPAL DE ENSINO FUNDAMENTAL (EMEF)</v>
          </cell>
          <cell r="G277" t="str">
            <v>16.11.12.361.3010.2.826.33904700.00</v>
          </cell>
          <cell r="H277" t="str">
            <v>EXECUTIVO</v>
          </cell>
          <cell r="I277" t="str">
            <v>SME</v>
          </cell>
          <cell r="J277">
            <v>15600</v>
          </cell>
          <cell r="K277">
            <v>0</v>
          </cell>
          <cell r="L277">
            <v>0</v>
          </cell>
          <cell r="M277" t="str">
            <v>EX</v>
          </cell>
          <cell r="N277">
            <v>1</v>
          </cell>
          <cell r="O277">
            <v>15600</v>
          </cell>
          <cell r="P277">
            <v>0</v>
          </cell>
          <cell r="Q277">
            <v>0</v>
          </cell>
          <cell r="R277">
            <v>0</v>
          </cell>
          <cell r="S277">
            <v>0</v>
          </cell>
          <cell r="T277" t="str">
            <v>NINC</v>
          </cell>
          <cell r="U277">
            <v>0</v>
          </cell>
        </row>
        <row r="278">
          <cell r="F278" t="str">
            <v>2826 - MANUTENÇÃO E OPERAÇÃO DE UNIDADES EDUCACIONAIS - ESCOLA MUNICIPAL DE ENSINO FUNDAMENTAL (EMEF)</v>
          </cell>
          <cell r="G278" t="str">
            <v>16.11.12.361.3010.2.826.44905200.00</v>
          </cell>
          <cell r="H278" t="str">
            <v>EXECUTIVO</v>
          </cell>
          <cell r="I278" t="str">
            <v>SME</v>
          </cell>
          <cell r="J278">
            <v>50000</v>
          </cell>
          <cell r="K278">
            <v>0</v>
          </cell>
          <cell r="L278">
            <v>0</v>
          </cell>
          <cell r="M278" t="str">
            <v>EX</v>
          </cell>
          <cell r="N278">
            <v>1</v>
          </cell>
          <cell r="O278">
            <v>50000</v>
          </cell>
          <cell r="P278">
            <v>0</v>
          </cell>
          <cell r="Q278">
            <v>0</v>
          </cell>
          <cell r="R278">
            <v>0</v>
          </cell>
          <cell r="S278">
            <v>0</v>
          </cell>
          <cell r="T278" t="str">
            <v>NINC</v>
          </cell>
          <cell r="U278">
            <v>0</v>
          </cell>
        </row>
        <row r="279">
          <cell r="F279" t="str">
            <v>2826 - MANUTENÇÃO E OPERAÇÃO DE UNIDADES EDUCACIONAIS - ESCOLA MUNICIPAL DE ENSINO FUNDAMENTAL (EMEF)</v>
          </cell>
          <cell r="G279" t="str">
            <v>16.12.12.361.3010.2.826.33903000.00</v>
          </cell>
          <cell r="H279" t="str">
            <v>EXECUTIVO</v>
          </cell>
          <cell r="I279" t="str">
            <v>SME</v>
          </cell>
          <cell r="J279">
            <v>155000</v>
          </cell>
          <cell r="K279">
            <v>132857.04</v>
          </cell>
          <cell r="L279">
            <v>128306.88</v>
          </cell>
          <cell r="M279" t="str">
            <v>EX</v>
          </cell>
          <cell r="N279">
            <v>1</v>
          </cell>
          <cell r="O279">
            <v>155000</v>
          </cell>
          <cell r="P279">
            <v>132857.04</v>
          </cell>
          <cell r="Q279">
            <v>128306.88</v>
          </cell>
          <cell r="R279">
            <v>0.82778632258064522</v>
          </cell>
          <cell r="S279">
            <v>0.85714219354838717</v>
          </cell>
          <cell r="T279" t="str">
            <v>NINC</v>
          </cell>
          <cell r="U279">
            <v>0</v>
          </cell>
        </row>
        <row r="280">
          <cell r="F280" t="str">
            <v>2826 - MANUTENÇÃO E OPERAÇÃO DE UNIDADES EDUCACIONAIS - ESCOLA MUNICIPAL DE ENSINO FUNDAMENTAL (EMEF)</v>
          </cell>
          <cell r="G280" t="str">
            <v>16.12.12.361.3010.2.826.33903900.00</v>
          </cell>
          <cell r="H280" t="str">
            <v>EXECUTIVO</v>
          </cell>
          <cell r="I280" t="str">
            <v>SME</v>
          </cell>
          <cell r="J280">
            <v>5403246</v>
          </cell>
          <cell r="K280">
            <v>4106364.98</v>
          </cell>
          <cell r="L280">
            <v>2070211.5600000003</v>
          </cell>
          <cell r="M280" t="str">
            <v>EX</v>
          </cell>
          <cell r="N280">
            <v>1</v>
          </cell>
          <cell r="O280">
            <v>5403246</v>
          </cell>
          <cell r="P280">
            <v>4106364.98</v>
          </cell>
          <cell r="Q280">
            <v>2070211.5600000003</v>
          </cell>
          <cell r="R280">
            <v>0.38314220007750904</v>
          </cell>
          <cell r="S280">
            <v>0.75998112616008973</v>
          </cell>
          <cell r="T280" t="str">
            <v>NINC</v>
          </cell>
          <cell r="U280">
            <v>0</v>
          </cell>
        </row>
        <row r="281">
          <cell r="F281" t="str">
            <v>2826 - MANUTENÇÃO E OPERAÇÃO DE UNIDADES EDUCACIONAIS - ESCOLA MUNICIPAL DE ENSINO FUNDAMENTAL (EMEF)</v>
          </cell>
          <cell r="G281" t="str">
            <v>16.12.12.361.3010.2.826.44905200.00</v>
          </cell>
          <cell r="H281" t="str">
            <v>EXECUTIVO</v>
          </cell>
          <cell r="I281" t="str">
            <v>SME</v>
          </cell>
          <cell r="J281">
            <v>1000</v>
          </cell>
          <cell r="K281">
            <v>0</v>
          </cell>
          <cell r="L281">
            <v>0</v>
          </cell>
          <cell r="M281" t="str">
            <v>EX</v>
          </cell>
          <cell r="N281">
            <v>1</v>
          </cell>
          <cell r="O281">
            <v>1000</v>
          </cell>
          <cell r="P281">
            <v>0</v>
          </cell>
          <cell r="Q281">
            <v>0</v>
          </cell>
          <cell r="R281">
            <v>0</v>
          </cell>
          <cell r="S281">
            <v>0</v>
          </cell>
          <cell r="T281" t="str">
            <v>NINC</v>
          </cell>
          <cell r="U281">
            <v>0</v>
          </cell>
        </row>
        <row r="282">
          <cell r="F282" t="str">
            <v>2826 - MANUTENÇÃO E OPERAÇÃO DE UNIDADES EDUCACIONAIS - ESCOLA MUNICIPAL DE ENSINO FUNDAMENTAL (EMEF)</v>
          </cell>
          <cell r="G282" t="str">
            <v>16.13.12.361.3010.2.826.33903000.00</v>
          </cell>
          <cell r="H282" t="str">
            <v>EXECUTIVO</v>
          </cell>
          <cell r="I282" t="str">
            <v>SME</v>
          </cell>
          <cell r="J282">
            <v>50000</v>
          </cell>
          <cell r="K282">
            <v>6790</v>
          </cell>
          <cell r="L282">
            <v>6790</v>
          </cell>
          <cell r="M282" t="str">
            <v>EX</v>
          </cell>
          <cell r="N282">
            <v>1</v>
          </cell>
          <cell r="O282">
            <v>50000</v>
          </cell>
          <cell r="P282">
            <v>6790</v>
          </cell>
          <cell r="Q282">
            <v>6790</v>
          </cell>
          <cell r="R282">
            <v>0.1358</v>
          </cell>
          <cell r="S282">
            <v>0.1358</v>
          </cell>
          <cell r="T282" t="str">
            <v>NINC</v>
          </cell>
          <cell r="U282">
            <v>0</v>
          </cell>
        </row>
        <row r="283">
          <cell r="F283" t="str">
            <v>2826 - MANUTENÇÃO E OPERAÇÃO DE UNIDADES EDUCACIONAIS - ESCOLA MUNICIPAL DE ENSINO FUNDAMENTAL (EMEF)</v>
          </cell>
          <cell r="G283" t="str">
            <v>16.13.12.361.3010.2.826.33903900.00</v>
          </cell>
          <cell r="H283" t="str">
            <v>EXECUTIVO</v>
          </cell>
          <cell r="I283" t="str">
            <v>SME</v>
          </cell>
          <cell r="J283">
            <v>7576634</v>
          </cell>
          <cell r="K283">
            <v>3970341.4899999998</v>
          </cell>
          <cell r="L283">
            <v>2664472.5100000002</v>
          </cell>
          <cell r="M283" t="str">
            <v>EX</v>
          </cell>
          <cell r="N283">
            <v>1</v>
          </cell>
          <cell r="O283">
            <v>7576634</v>
          </cell>
          <cell r="P283">
            <v>3970341.4899999998</v>
          </cell>
          <cell r="Q283">
            <v>2664472.5100000002</v>
          </cell>
          <cell r="R283">
            <v>0.35166968735720905</v>
          </cell>
          <cell r="S283">
            <v>0.52402445333904213</v>
          </cell>
          <cell r="T283" t="str">
            <v>NINC</v>
          </cell>
          <cell r="U283">
            <v>0</v>
          </cell>
        </row>
        <row r="284">
          <cell r="F284" t="str">
            <v>2826 - MANUTENÇÃO E OPERAÇÃO DE UNIDADES EDUCACIONAIS - ESCOLA MUNICIPAL DE ENSINO FUNDAMENTAL (EMEF)</v>
          </cell>
          <cell r="G284" t="str">
            <v>16.13.12.361.3010.2.826.33909200.00</v>
          </cell>
          <cell r="H284" t="str">
            <v>EXECUTIVO</v>
          </cell>
          <cell r="I284" t="str">
            <v>SME</v>
          </cell>
          <cell r="J284">
            <v>0</v>
          </cell>
          <cell r="K284">
            <v>97972.12</v>
          </cell>
          <cell r="L284">
            <v>97972.12</v>
          </cell>
          <cell r="M284" t="str">
            <v>EX</v>
          </cell>
          <cell r="N284">
            <v>1</v>
          </cell>
          <cell r="O284">
            <v>0</v>
          </cell>
          <cell r="P284">
            <v>97972.12</v>
          </cell>
          <cell r="Q284">
            <v>97972.12</v>
          </cell>
          <cell r="R284" t="e">
            <v>#DIV/0!</v>
          </cell>
          <cell r="S284" t="e">
            <v>#DIV/0!</v>
          </cell>
          <cell r="T284" t="str">
            <v>NINC</v>
          </cell>
          <cell r="U284">
            <v>0</v>
          </cell>
        </row>
        <row r="285">
          <cell r="F285" t="str">
            <v>2826 - MANUTENÇÃO E OPERAÇÃO DE UNIDADES EDUCACIONAIS - ESCOLA MUNICIPAL DE ENSINO FUNDAMENTAL (EMEF)</v>
          </cell>
          <cell r="G285" t="str">
            <v>16.14.12.361.3010.2.826.33903000.00</v>
          </cell>
          <cell r="H285" t="str">
            <v>EXECUTIVO</v>
          </cell>
          <cell r="I285" t="str">
            <v>SME</v>
          </cell>
          <cell r="J285">
            <v>105000</v>
          </cell>
          <cell r="K285">
            <v>28233.81</v>
          </cell>
          <cell r="L285">
            <v>28233.81</v>
          </cell>
          <cell r="M285" t="str">
            <v>EX</v>
          </cell>
          <cell r="N285">
            <v>1</v>
          </cell>
          <cell r="O285">
            <v>105000</v>
          </cell>
          <cell r="P285">
            <v>28233.81</v>
          </cell>
          <cell r="Q285">
            <v>28233.81</v>
          </cell>
          <cell r="R285">
            <v>0.26889342857142856</v>
          </cell>
          <cell r="S285">
            <v>0.26889342857142856</v>
          </cell>
          <cell r="T285" t="str">
            <v>NINC</v>
          </cell>
          <cell r="U285">
            <v>0</v>
          </cell>
        </row>
        <row r="286">
          <cell r="F286" t="str">
            <v>2826 - MANUTENÇÃO E OPERAÇÃO DE UNIDADES EDUCACIONAIS - ESCOLA MUNICIPAL DE ENSINO FUNDAMENTAL (EMEF)</v>
          </cell>
          <cell r="G286" t="str">
            <v>16.14.12.361.3010.2.826.33903900.00</v>
          </cell>
          <cell r="H286" t="str">
            <v>EXECUTIVO</v>
          </cell>
          <cell r="I286" t="str">
            <v>SME</v>
          </cell>
          <cell r="J286">
            <v>9083471</v>
          </cell>
          <cell r="K286">
            <v>6395138.7400000012</v>
          </cell>
          <cell r="L286">
            <v>2727029.1</v>
          </cell>
          <cell r="M286" t="str">
            <v>EX</v>
          </cell>
          <cell r="N286">
            <v>1</v>
          </cell>
          <cell r="O286">
            <v>9083471</v>
          </cell>
          <cell r="P286">
            <v>6395138.7400000012</v>
          </cell>
          <cell r="Q286">
            <v>2727029.1</v>
          </cell>
          <cell r="R286">
            <v>0.30021883705028618</v>
          </cell>
          <cell r="S286">
            <v>0.70404130095202611</v>
          </cell>
          <cell r="T286" t="str">
            <v>NINC</v>
          </cell>
          <cell r="U286">
            <v>0</v>
          </cell>
        </row>
        <row r="287">
          <cell r="F287" t="str">
            <v>2826 - MANUTENÇÃO E OPERAÇÃO DE UNIDADES EDUCACIONAIS - ESCOLA MUNICIPAL DE ENSINO FUNDAMENTAL (EMEF)</v>
          </cell>
          <cell r="G287" t="str">
            <v>16.14.12.361.3010.2.826.44905200.00</v>
          </cell>
          <cell r="H287" t="str">
            <v>EXECUTIVO</v>
          </cell>
          <cell r="I287" t="str">
            <v>SME</v>
          </cell>
          <cell r="J287">
            <v>60000</v>
          </cell>
          <cell r="K287">
            <v>0</v>
          </cell>
          <cell r="L287">
            <v>0</v>
          </cell>
          <cell r="M287" t="str">
            <v>EX</v>
          </cell>
          <cell r="N287">
            <v>1</v>
          </cell>
          <cell r="O287">
            <v>60000</v>
          </cell>
          <cell r="P287">
            <v>0</v>
          </cell>
          <cell r="Q287">
            <v>0</v>
          </cell>
          <cell r="R287">
            <v>0</v>
          </cell>
          <cell r="S287">
            <v>0</v>
          </cell>
          <cell r="T287" t="str">
            <v>NINC</v>
          </cell>
          <cell r="U287">
            <v>0</v>
          </cell>
        </row>
        <row r="288">
          <cell r="F288" t="str">
            <v>2826 - MANUTENÇÃO E OPERAÇÃO DE UNIDADES EDUCACIONAIS - ESCOLA MUNICIPAL DE ENSINO FUNDAMENTAL (EMEF)</v>
          </cell>
          <cell r="G288" t="str">
            <v>16.15.12.361.3010.2.826.33903000.00</v>
          </cell>
          <cell r="H288" t="str">
            <v>EXECUTIVO</v>
          </cell>
          <cell r="I288" t="str">
            <v>SME</v>
          </cell>
          <cell r="J288">
            <v>350000</v>
          </cell>
          <cell r="K288">
            <v>177605.23</v>
          </cell>
          <cell r="L288">
            <v>24777.699999999997</v>
          </cell>
          <cell r="M288" t="str">
            <v>EX</v>
          </cell>
          <cell r="N288">
            <v>1</v>
          </cell>
          <cell r="O288">
            <v>350000</v>
          </cell>
          <cell r="P288">
            <v>177605.23</v>
          </cell>
          <cell r="Q288">
            <v>24777.699999999997</v>
          </cell>
          <cell r="R288">
            <v>7.0793428571428563E-2</v>
          </cell>
          <cell r="S288">
            <v>0.50744351428571433</v>
          </cell>
          <cell r="T288" t="str">
            <v>NINC</v>
          </cell>
          <cell r="U288">
            <v>0</v>
          </cell>
        </row>
        <row r="289">
          <cell r="F289" t="str">
            <v>2826 - MANUTENÇÃO E OPERAÇÃO DE UNIDADES EDUCACIONAIS - ESCOLA MUNICIPAL DE ENSINO FUNDAMENTAL (EMEF)</v>
          </cell>
          <cell r="G289" t="str">
            <v>16.15.12.361.3010.2.826.33903600.00</v>
          </cell>
          <cell r="H289" t="str">
            <v>EXECUTIVO</v>
          </cell>
          <cell r="I289" t="str">
            <v>SME</v>
          </cell>
          <cell r="J289">
            <v>836772</v>
          </cell>
          <cell r="K289">
            <v>637974</v>
          </cell>
          <cell r="L289">
            <v>534824</v>
          </cell>
          <cell r="M289" t="str">
            <v>EX</v>
          </cell>
          <cell r="N289">
            <v>1</v>
          </cell>
          <cell r="O289">
            <v>836772</v>
          </cell>
          <cell r="P289">
            <v>637974</v>
          </cell>
          <cell r="Q289">
            <v>534824</v>
          </cell>
          <cell r="R289">
            <v>0.63915140563976802</v>
          </cell>
          <cell r="S289">
            <v>0.7624227388105721</v>
          </cell>
          <cell r="T289" t="str">
            <v>NINC</v>
          </cell>
          <cell r="U289">
            <v>0</v>
          </cell>
        </row>
        <row r="290">
          <cell r="F290" t="str">
            <v>2826 - MANUTENÇÃO E OPERAÇÃO DE UNIDADES EDUCACIONAIS - ESCOLA MUNICIPAL DE ENSINO FUNDAMENTAL (EMEF)</v>
          </cell>
          <cell r="G290" t="str">
            <v>16.15.12.361.3010.2.826.33903900.00</v>
          </cell>
          <cell r="H290" t="str">
            <v>EXECUTIVO</v>
          </cell>
          <cell r="I290" t="str">
            <v>SME</v>
          </cell>
          <cell r="J290">
            <v>12930233</v>
          </cell>
          <cell r="K290">
            <v>11298106.720000001</v>
          </cell>
          <cell r="L290">
            <v>5192386.72</v>
          </cell>
          <cell r="M290" t="str">
            <v>EX</v>
          </cell>
          <cell r="N290">
            <v>1</v>
          </cell>
          <cell r="O290">
            <v>12930233</v>
          </cell>
          <cell r="P290">
            <v>11298106.720000001</v>
          </cell>
          <cell r="Q290">
            <v>5192386.72</v>
          </cell>
          <cell r="R290">
            <v>0.40156946282406508</v>
          </cell>
          <cell r="S290">
            <v>0.8737744107163421</v>
          </cell>
          <cell r="T290" t="str">
            <v>NINC</v>
          </cell>
          <cell r="U290">
            <v>0</v>
          </cell>
        </row>
        <row r="291">
          <cell r="F291" t="str">
            <v>2826 - MANUTENÇÃO E OPERAÇÃO DE UNIDADES EDUCACIONAIS - ESCOLA MUNICIPAL DE ENSINO FUNDAMENTAL (EMEF)</v>
          </cell>
          <cell r="G291" t="str">
            <v>16.15.12.361.3010.2.826.33904700.00</v>
          </cell>
          <cell r="H291" t="str">
            <v>EXECUTIVO</v>
          </cell>
          <cell r="I291" t="str">
            <v>SME</v>
          </cell>
          <cell r="J291">
            <v>167354</v>
          </cell>
          <cell r="K291">
            <v>122858</v>
          </cell>
          <cell r="L291">
            <v>96256</v>
          </cell>
          <cell r="M291" t="str">
            <v>EX</v>
          </cell>
          <cell r="N291">
            <v>1</v>
          </cell>
          <cell r="O291">
            <v>167354</v>
          </cell>
          <cell r="P291">
            <v>122858</v>
          </cell>
          <cell r="Q291">
            <v>96256</v>
          </cell>
          <cell r="R291">
            <v>0.57516402356681051</v>
          </cell>
          <cell r="S291">
            <v>0.73412048711115363</v>
          </cell>
          <cell r="T291" t="str">
            <v>NINC</v>
          </cell>
          <cell r="U291">
            <v>0</v>
          </cell>
        </row>
        <row r="292">
          <cell r="F292" t="str">
            <v>2826 - MANUTENÇÃO E OPERAÇÃO DE UNIDADES EDUCACIONAIS - ESCOLA MUNICIPAL DE ENSINO FUNDAMENTAL (EMEF)</v>
          </cell>
          <cell r="G292" t="str">
            <v>16.15.12.361.3010.2.826.44905200.00</v>
          </cell>
          <cell r="H292" t="str">
            <v>EXECUTIVO</v>
          </cell>
          <cell r="I292" t="str">
            <v>SME</v>
          </cell>
          <cell r="J292">
            <v>50000</v>
          </cell>
          <cell r="K292">
            <v>0</v>
          </cell>
          <cell r="L292">
            <v>0</v>
          </cell>
          <cell r="M292" t="str">
            <v>EX</v>
          </cell>
          <cell r="N292">
            <v>1</v>
          </cell>
          <cell r="O292">
            <v>50000</v>
          </cell>
          <cell r="P292">
            <v>0</v>
          </cell>
          <cell r="Q292">
            <v>0</v>
          </cell>
          <cell r="R292">
            <v>0</v>
          </cell>
          <cell r="S292">
            <v>0</v>
          </cell>
          <cell r="T292" t="str">
            <v>NINC</v>
          </cell>
          <cell r="U292">
            <v>0</v>
          </cell>
        </row>
        <row r="293">
          <cell r="F293" t="str">
            <v>2826 - MANUTENÇÃO E OPERAÇÃO DE UNIDADES EDUCACIONAIS - ESCOLA MUNICIPAL DE ENSINO FUNDAMENTAL (EMEF)</v>
          </cell>
          <cell r="G293" t="str">
            <v>16.16.12.361.3010.2.826.33903000.00</v>
          </cell>
          <cell r="H293" t="str">
            <v>EXECUTIVO</v>
          </cell>
          <cell r="I293" t="str">
            <v>SME</v>
          </cell>
          <cell r="J293">
            <v>135100</v>
          </cell>
          <cell r="K293">
            <v>118796.08</v>
          </cell>
          <cell r="L293">
            <v>118796.08</v>
          </cell>
          <cell r="M293" t="str">
            <v>EX</v>
          </cell>
          <cell r="N293">
            <v>1</v>
          </cell>
          <cell r="O293">
            <v>135100</v>
          </cell>
          <cell r="P293">
            <v>118796.08</v>
          </cell>
          <cell r="Q293">
            <v>118796.08</v>
          </cell>
          <cell r="R293">
            <v>0.87931961509992596</v>
          </cell>
          <cell r="S293">
            <v>0.87931961509992596</v>
          </cell>
          <cell r="T293" t="str">
            <v>NINC</v>
          </cell>
          <cell r="U293">
            <v>0</v>
          </cell>
        </row>
        <row r="294">
          <cell r="F294" t="str">
            <v>2826 - MANUTENÇÃO E OPERAÇÃO DE UNIDADES EDUCACIONAIS - ESCOLA MUNICIPAL DE ENSINO FUNDAMENTAL (EMEF)</v>
          </cell>
          <cell r="G294" t="str">
            <v>16.16.12.361.3010.2.826.33903900.00</v>
          </cell>
          <cell r="H294" t="str">
            <v>EXECUTIVO</v>
          </cell>
          <cell r="I294" t="str">
            <v>SME</v>
          </cell>
          <cell r="J294">
            <v>7012720</v>
          </cell>
          <cell r="K294">
            <v>4771359.8499999996</v>
          </cell>
          <cell r="L294">
            <v>2542595.5300000003</v>
          </cell>
          <cell r="M294" t="str">
            <v>EX</v>
          </cell>
          <cell r="N294">
            <v>1</v>
          </cell>
          <cell r="O294">
            <v>7012720</v>
          </cell>
          <cell r="P294">
            <v>4771359.8499999996</v>
          </cell>
          <cell r="Q294">
            <v>2542595.5300000003</v>
          </cell>
          <cell r="R294">
            <v>0.36256909301954166</v>
          </cell>
          <cell r="S294">
            <v>0.68038647628880089</v>
          </cell>
          <cell r="T294" t="str">
            <v>NINC</v>
          </cell>
          <cell r="U294">
            <v>0</v>
          </cell>
        </row>
        <row r="295">
          <cell r="F295" t="str">
            <v>2826 - MANUTENÇÃO E OPERAÇÃO DE UNIDADES EDUCACIONAIS - ESCOLA MUNICIPAL DE ENSINO FUNDAMENTAL (EMEF)</v>
          </cell>
          <cell r="G295" t="str">
            <v>16.16.12.361.3010.2.826.44905200.00</v>
          </cell>
          <cell r="H295" t="str">
            <v>EXECUTIVO</v>
          </cell>
          <cell r="I295" t="str">
            <v>SME</v>
          </cell>
          <cell r="J295">
            <v>20000</v>
          </cell>
          <cell r="K295">
            <v>13006</v>
          </cell>
          <cell r="L295">
            <v>13006</v>
          </cell>
          <cell r="M295" t="str">
            <v>EX</v>
          </cell>
          <cell r="N295">
            <v>1</v>
          </cell>
          <cell r="O295">
            <v>20000</v>
          </cell>
          <cell r="P295">
            <v>13006</v>
          </cell>
          <cell r="Q295">
            <v>13006</v>
          </cell>
          <cell r="R295">
            <v>0.65029999999999999</v>
          </cell>
          <cell r="S295">
            <v>0.65029999999999999</v>
          </cell>
          <cell r="T295" t="str">
            <v>NINC</v>
          </cell>
          <cell r="U295">
            <v>0</v>
          </cell>
        </row>
        <row r="296">
          <cell r="F296" t="str">
            <v>2826 - MANUTENÇÃO E OPERAÇÃO DE UNIDADES EDUCACIONAIS - ESCOLA MUNICIPAL DE ENSINO FUNDAMENTAL (EMEF)</v>
          </cell>
          <cell r="G296" t="str">
            <v>16.17.12.361.3010.2.826.33903000.00</v>
          </cell>
          <cell r="H296" t="str">
            <v>EXECUTIVO</v>
          </cell>
          <cell r="I296" t="str">
            <v>SME</v>
          </cell>
          <cell r="J296">
            <v>179500</v>
          </cell>
          <cell r="K296">
            <v>65243.350000000006</v>
          </cell>
          <cell r="L296">
            <v>57583.350000000006</v>
          </cell>
          <cell r="M296" t="str">
            <v>EX</v>
          </cell>
          <cell r="N296">
            <v>1</v>
          </cell>
          <cell r="O296">
            <v>179500</v>
          </cell>
          <cell r="P296">
            <v>65243.350000000006</v>
          </cell>
          <cell r="Q296">
            <v>57583.350000000006</v>
          </cell>
          <cell r="R296">
            <v>0.32079860724233988</v>
          </cell>
          <cell r="S296">
            <v>0.36347270194986075</v>
          </cell>
          <cell r="T296" t="str">
            <v>NINC</v>
          </cell>
          <cell r="U296">
            <v>0</v>
          </cell>
        </row>
        <row r="297">
          <cell r="F297" t="str">
            <v>2826 - MANUTENÇÃO E OPERAÇÃO DE UNIDADES EDUCACIONAIS - ESCOLA MUNICIPAL DE ENSINO FUNDAMENTAL (EMEF)</v>
          </cell>
          <cell r="G297" t="str">
            <v>16.17.12.361.3010.2.826.33903600.00</v>
          </cell>
          <cell r="H297" t="str">
            <v>EXECUTIVO</v>
          </cell>
          <cell r="I297" t="str">
            <v>SME</v>
          </cell>
          <cell r="J297">
            <v>23000</v>
          </cell>
          <cell r="K297">
            <v>0</v>
          </cell>
          <cell r="L297">
            <v>0</v>
          </cell>
          <cell r="M297" t="str">
            <v>EX</v>
          </cell>
          <cell r="N297">
            <v>1</v>
          </cell>
          <cell r="O297">
            <v>23000</v>
          </cell>
          <cell r="P297">
            <v>0</v>
          </cell>
          <cell r="Q297">
            <v>0</v>
          </cell>
          <cell r="R297">
            <v>0</v>
          </cell>
          <cell r="S297">
            <v>0</v>
          </cell>
          <cell r="T297" t="str">
            <v>NINC</v>
          </cell>
          <cell r="U297">
            <v>0</v>
          </cell>
        </row>
        <row r="298">
          <cell r="F298" t="str">
            <v>2826 - MANUTENÇÃO E OPERAÇÃO DE UNIDADES EDUCACIONAIS - ESCOLA MUNICIPAL DE ENSINO FUNDAMENTAL (EMEF)</v>
          </cell>
          <cell r="G298" t="str">
            <v>16.17.12.361.3010.2.826.33903900.00</v>
          </cell>
          <cell r="H298" t="str">
            <v>EXECUTIVO</v>
          </cell>
          <cell r="I298" t="str">
            <v>SME</v>
          </cell>
          <cell r="J298">
            <v>7050800</v>
          </cell>
          <cell r="K298">
            <v>4932409.71</v>
          </cell>
          <cell r="L298">
            <v>3889318.29</v>
          </cell>
          <cell r="M298" t="str">
            <v>EX</v>
          </cell>
          <cell r="N298">
            <v>1</v>
          </cell>
          <cell r="O298">
            <v>7050800</v>
          </cell>
          <cell r="P298">
            <v>4932409.71</v>
          </cell>
          <cell r="Q298">
            <v>3889318.29</v>
          </cell>
          <cell r="R298">
            <v>0.55161375872241447</v>
          </cell>
          <cell r="S298">
            <v>0.69955320105519936</v>
          </cell>
          <cell r="T298" t="str">
            <v>NINC</v>
          </cell>
          <cell r="U298">
            <v>0</v>
          </cell>
        </row>
        <row r="299">
          <cell r="F299" t="str">
            <v>2826 - MANUTENÇÃO E OPERAÇÃO DE UNIDADES EDUCACIONAIS - ESCOLA MUNICIPAL DE ENSINO FUNDAMENTAL (EMEF)</v>
          </cell>
          <cell r="G299" t="str">
            <v>16.17.12.361.3010.2.826.33904700.00</v>
          </cell>
          <cell r="H299" t="str">
            <v>EXECUTIVO</v>
          </cell>
          <cell r="I299" t="str">
            <v>SME</v>
          </cell>
          <cell r="J299">
            <v>4600</v>
          </cell>
          <cell r="K299">
            <v>0</v>
          </cell>
          <cell r="L299">
            <v>0</v>
          </cell>
          <cell r="M299" t="str">
            <v>EX</v>
          </cell>
          <cell r="N299">
            <v>1</v>
          </cell>
          <cell r="O299">
            <v>4600</v>
          </cell>
          <cell r="P299">
            <v>0</v>
          </cell>
          <cell r="Q299">
            <v>0</v>
          </cell>
          <cell r="R299">
            <v>0</v>
          </cell>
          <cell r="S299">
            <v>0</v>
          </cell>
          <cell r="T299" t="str">
            <v>NINC</v>
          </cell>
          <cell r="U299">
            <v>0</v>
          </cell>
        </row>
        <row r="300">
          <cell r="F300" t="str">
            <v>2826 - MANUTENÇÃO E OPERAÇÃO DE UNIDADES EDUCACIONAIS - ESCOLA MUNICIPAL DE ENSINO FUNDAMENTAL (EMEF)</v>
          </cell>
          <cell r="G300" t="str">
            <v>16.17.12.361.3010.2.826.33909200.00</v>
          </cell>
          <cell r="H300" t="str">
            <v>EXECUTIVO</v>
          </cell>
          <cell r="I300" t="str">
            <v>SME</v>
          </cell>
          <cell r="J300">
            <v>0</v>
          </cell>
          <cell r="K300">
            <v>42900.71</v>
          </cell>
          <cell r="L300">
            <v>42900.71</v>
          </cell>
          <cell r="M300" t="str">
            <v>EX</v>
          </cell>
          <cell r="N300">
            <v>1</v>
          </cell>
          <cell r="O300">
            <v>0</v>
          </cell>
          <cell r="P300">
            <v>42900.71</v>
          </cell>
          <cell r="Q300">
            <v>42900.71</v>
          </cell>
          <cell r="R300" t="e">
            <v>#DIV/0!</v>
          </cell>
          <cell r="S300" t="e">
            <v>#DIV/0!</v>
          </cell>
          <cell r="T300" t="str">
            <v>NINC</v>
          </cell>
          <cell r="U300">
            <v>0</v>
          </cell>
        </row>
        <row r="301">
          <cell r="F301" t="str">
            <v>2826 - MANUTENÇÃO E OPERAÇÃO DE UNIDADES EDUCACIONAIS - ESCOLA MUNICIPAL DE ENSINO FUNDAMENTAL (EMEF)</v>
          </cell>
          <cell r="G301" t="str">
            <v>16.17.12.361.3010.2.826.44905200.00</v>
          </cell>
          <cell r="H301" t="str">
            <v>EXECUTIVO</v>
          </cell>
          <cell r="I301" t="str">
            <v>SME</v>
          </cell>
          <cell r="J301">
            <v>10000</v>
          </cell>
          <cell r="K301">
            <v>0</v>
          </cell>
          <cell r="L301">
            <v>0</v>
          </cell>
          <cell r="M301" t="str">
            <v>EX</v>
          </cell>
          <cell r="N301">
            <v>1</v>
          </cell>
          <cell r="O301">
            <v>10000</v>
          </cell>
          <cell r="P301">
            <v>0</v>
          </cell>
          <cell r="Q301">
            <v>0</v>
          </cell>
          <cell r="R301">
            <v>0</v>
          </cell>
          <cell r="S301">
            <v>0</v>
          </cell>
          <cell r="T301" t="str">
            <v>NINC</v>
          </cell>
          <cell r="U301">
            <v>0</v>
          </cell>
        </row>
        <row r="302">
          <cell r="F302" t="str">
            <v>2826 - MANUTENÇÃO E OPERAÇÃO DE UNIDADES EDUCACIONAIS - ESCOLA MUNICIPAL DE ENSINO FUNDAMENTAL (EMEF)</v>
          </cell>
          <cell r="G302" t="str">
            <v>16.18.12.361.3010.2.826.33903000.00</v>
          </cell>
          <cell r="H302" t="str">
            <v>EXECUTIVO</v>
          </cell>
          <cell r="I302" t="str">
            <v>SME</v>
          </cell>
          <cell r="J302">
            <v>323850</v>
          </cell>
          <cell r="K302">
            <v>8680</v>
          </cell>
          <cell r="L302">
            <v>8680</v>
          </cell>
          <cell r="M302" t="str">
            <v>EX</v>
          </cell>
          <cell r="N302">
            <v>1</v>
          </cell>
          <cell r="O302">
            <v>323850</v>
          </cell>
          <cell r="P302">
            <v>8680</v>
          </cell>
          <cell r="Q302">
            <v>8680</v>
          </cell>
          <cell r="R302">
            <v>2.6802532036436622E-2</v>
          </cell>
          <cell r="S302">
            <v>2.6802532036436622E-2</v>
          </cell>
          <cell r="T302" t="str">
            <v>NINC</v>
          </cell>
          <cell r="U302">
            <v>0</v>
          </cell>
        </row>
        <row r="303">
          <cell r="F303" t="str">
            <v>2826 - MANUTENÇÃO E OPERAÇÃO DE UNIDADES EDUCACIONAIS - ESCOLA MUNICIPAL DE ENSINO FUNDAMENTAL (EMEF)</v>
          </cell>
          <cell r="G303" t="str">
            <v>16.18.12.361.3010.2.826.33903900.00</v>
          </cell>
          <cell r="H303" t="str">
            <v>EXECUTIVO</v>
          </cell>
          <cell r="I303" t="str">
            <v>SME</v>
          </cell>
          <cell r="J303">
            <v>5806067</v>
          </cell>
          <cell r="K303">
            <v>4187280.3999999994</v>
          </cell>
          <cell r="L303">
            <v>3122146.04</v>
          </cell>
          <cell r="M303" t="str">
            <v>EX</v>
          </cell>
          <cell r="N303">
            <v>1</v>
          </cell>
          <cell r="O303">
            <v>5806067</v>
          </cell>
          <cell r="P303">
            <v>4187280.3999999994</v>
          </cell>
          <cell r="Q303">
            <v>3122146.04</v>
          </cell>
          <cell r="R303">
            <v>0.53773854831506418</v>
          </cell>
          <cell r="S303">
            <v>0.72119050641337745</v>
          </cell>
          <cell r="T303" t="str">
            <v>NINC</v>
          </cell>
          <cell r="U303">
            <v>0</v>
          </cell>
        </row>
        <row r="304">
          <cell r="F304" t="str">
            <v>2826 - MANUTENÇÃO E OPERAÇÃO DE UNIDADES EDUCACIONAIS - ESCOLA MUNICIPAL DE ENSINO FUNDAMENTAL (EMEF)</v>
          </cell>
          <cell r="G304" t="str">
            <v>16.18.12.361.3010.2.826.44905200.00</v>
          </cell>
          <cell r="H304" t="str">
            <v>EXECUTIVO</v>
          </cell>
          <cell r="I304" t="str">
            <v>SME</v>
          </cell>
          <cell r="J304">
            <v>10000</v>
          </cell>
          <cell r="K304">
            <v>0</v>
          </cell>
          <cell r="L304">
            <v>0</v>
          </cell>
          <cell r="M304" t="str">
            <v>EX</v>
          </cell>
          <cell r="N304">
            <v>1</v>
          </cell>
          <cell r="O304">
            <v>10000</v>
          </cell>
          <cell r="P304">
            <v>0</v>
          </cell>
          <cell r="Q304">
            <v>0</v>
          </cell>
          <cell r="R304">
            <v>0</v>
          </cell>
          <cell r="S304">
            <v>0</v>
          </cell>
          <cell r="T304" t="str">
            <v>NINC</v>
          </cell>
          <cell r="U304">
            <v>0</v>
          </cell>
        </row>
        <row r="305">
          <cell r="F305" t="str">
            <v>2826 - MANUTENÇÃO E OPERAÇÃO DE UNIDADES EDUCACIONAIS - ESCOLA MUNICIPAL DE ENSINO FUNDAMENTAL (EMEF)</v>
          </cell>
          <cell r="G305" t="str">
            <v>16.19.12.361.3010.2.826.33903000.00</v>
          </cell>
          <cell r="H305" t="str">
            <v>EXECUTIVO</v>
          </cell>
          <cell r="I305" t="str">
            <v>SME</v>
          </cell>
          <cell r="J305">
            <v>90000</v>
          </cell>
          <cell r="K305">
            <v>0</v>
          </cell>
          <cell r="L305">
            <v>0</v>
          </cell>
          <cell r="M305" t="str">
            <v>EX</v>
          </cell>
          <cell r="N305">
            <v>1</v>
          </cell>
          <cell r="O305">
            <v>90000</v>
          </cell>
          <cell r="P305">
            <v>0</v>
          </cell>
          <cell r="Q305">
            <v>0</v>
          </cell>
          <cell r="R305">
            <v>0</v>
          </cell>
          <cell r="S305">
            <v>0</v>
          </cell>
          <cell r="T305" t="str">
            <v>NINC</v>
          </cell>
          <cell r="U305">
            <v>0</v>
          </cell>
        </row>
        <row r="306">
          <cell r="F306" t="str">
            <v>2826 - MANUTENÇÃO E OPERAÇÃO DE UNIDADES EDUCACIONAIS - ESCOLA MUNICIPAL DE ENSINO FUNDAMENTAL (EMEF)</v>
          </cell>
          <cell r="G306" t="str">
            <v>16.19.12.361.3010.2.826.33903900.00</v>
          </cell>
          <cell r="H306" t="str">
            <v>EXECUTIVO</v>
          </cell>
          <cell r="I306" t="str">
            <v>SME</v>
          </cell>
          <cell r="J306">
            <v>5000000</v>
          </cell>
          <cell r="K306">
            <v>3635565.05</v>
          </cell>
          <cell r="L306">
            <v>1728103.62</v>
          </cell>
          <cell r="M306" t="str">
            <v>EX</v>
          </cell>
          <cell r="N306">
            <v>1</v>
          </cell>
          <cell r="O306">
            <v>5000000</v>
          </cell>
          <cell r="P306">
            <v>3635565.05</v>
          </cell>
          <cell r="Q306">
            <v>1728103.62</v>
          </cell>
          <cell r="R306">
            <v>0.34562072400000005</v>
          </cell>
          <cell r="S306">
            <v>0.72711300999999995</v>
          </cell>
          <cell r="T306" t="str">
            <v>NINC</v>
          </cell>
          <cell r="U306">
            <v>0</v>
          </cell>
        </row>
        <row r="307">
          <cell r="F307" t="str">
            <v>2826 - MANUTENÇÃO E OPERAÇÃO DE UNIDADES EDUCACIONAIS - ESCOLA MUNICIPAL DE ENSINO FUNDAMENTAL (EMEF)</v>
          </cell>
          <cell r="G307" t="str">
            <v>16.19.12.361.3010.2.826.44905200.00</v>
          </cell>
          <cell r="H307" t="str">
            <v>EXECUTIVO</v>
          </cell>
          <cell r="I307" t="str">
            <v>SME</v>
          </cell>
          <cell r="J307">
            <v>12000</v>
          </cell>
          <cell r="K307">
            <v>0</v>
          </cell>
          <cell r="L307">
            <v>0</v>
          </cell>
          <cell r="M307" t="str">
            <v>EX</v>
          </cell>
          <cell r="N307">
            <v>1</v>
          </cell>
          <cell r="O307">
            <v>12000</v>
          </cell>
          <cell r="P307">
            <v>0</v>
          </cell>
          <cell r="Q307">
            <v>0</v>
          </cell>
          <cell r="R307">
            <v>0</v>
          </cell>
          <cell r="S307">
            <v>0</v>
          </cell>
          <cell r="T307" t="str">
            <v>NINC</v>
          </cell>
          <cell r="U307">
            <v>0</v>
          </cell>
        </row>
        <row r="308">
          <cell r="F308" t="str">
            <v>2826 - MANUTENÇÃO E OPERAÇÃO DE UNIDADES EDUCACIONAIS - ESCOLA MUNICIPAL DE ENSINO FUNDAMENTAL (EMEF)</v>
          </cell>
          <cell r="G308" t="str">
            <v>16.20.12.361.3010.2.826.33903000.00</v>
          </cell>
          <cell r="H308" t="str">
            <v>EXECUTIVO</v>
          </cell>
          <cell r="I308" t="str">
            <v>SME</v>
          </cell>
          <cell r="J308">
            <v>250000</v>
          </cell>
          <cell r="K308">
            <v>30014.49</v>
          </cell>
          <cell r="L308">
            <v>20870.97</v>
          </cell>
          <cell r="M308" t="str">
            <v>EX</v>
          </cell>
          <cell r="N308">
            <v>1</v>
          </cell>
          <cell r="O308">
            <v>250000</v>
          </cell>
          <cell r="P308">
            <v>30014.49</v>
          </cell>
          <cell r="Q308">
            <v>20870.97</v>
          </cell>
          <cell r="R308">
            <v>8.348388000000001E-2</v>
          </cell>
          <cell r="S308">
            <v>0.12005796000000001</v>
          </cell>
          <cell r="T308" t="str">
            <v>NINC</v>
          </cell>
          <cell r="U308">
            <v>0</v>
          </cell>
        </row>
        <row r="309">
          <cell r="F309" t="str">
            <v>2826 - MANUTENÇÃO E OPERAÇÃO DE UNIDADES EDUCACIONAIS - ESCOLA MUNICIPAL DE ENSINO FUNDAMENTAL (EMEF)</v>
          </cell>
          <cell r="G309" t="str">
            <v>16.20.12.361.3010.2.826.33903900.00</v>
          </cell>
          <cell r="H309" t="str">
            <v>EXECUTIVO</v>
          </cell>
          <cell r="I309" t="str">
            <v>SME</v>
          </cell>
          <cell r="J309">
            <v>8700000</v>
          </cell>
          <cell r="K309">
            <v>6937863.1900000004</v>
          </cell>
          <cell r="L309">
            <v>4553703.6800000006</v>
          </cell>
          <cell r="M309" t="str">
            <v>EX</v>
          </cell>
          <cell r="N309">
            <v>1</v>
          </cell>
          <cell r="O309">
            <v>8700000</v>
          </cell>
          <cell r="P309">
            <v>6937863.1900000004</v>
          </cell>
          <cell r="Q309">
            <v>4553703.6800000006</v>
          </cell>
          <cell r="R309">
            <v>0.52341421609195404</v>
          </cell>
          <cell r="S309">
            <v>0.79745553908045985</v>
          </cell>
          <cell r="T309" t="str">
            <v>NINC</v>
          </cell>
          <cell r="U309">
            <v>0</v>
          </cell>
        </row>
        <row r="310">
          <cell r="F310" t="str">
            <v>2826 - MANUTENÇÃO E OPERAÇÃO DE UNIDADES EDUCACIONAIS - ESCOLA MUNICIPAL DE ENSINO FUNDAMENTAL (EMEF)</v>
          </cell>
          <cell r="G310" t="str">
            <v>16.20.12.361.3010.2.826.33909200.00</v>
          </cell>
          <cell r="H310" t="str">
            <v>EXECUTIVO</v>
          </cell>
          <cell r="I310" t="str">
            <v>SME</v>
          </cell>
          <cell r="J310">
            <v>0</v>
          </cell>
          <cell r="K310">
            <v>1298.22</v>
          </cell>
          <cell r="L310">
            <v>1298.22</v>
          </cell>
          <cell r="M310" t="str">
            <v>EX</v>
          </cell>
          <cell r="N310">
            <v>1</v>
          </cell>
          <cell r="O310">
            <v>0</v>
          </cell>
          <cell r="P310">
            <v>1298.22</v>
          </cell>
          <cell r="Q310">
            <v>1298.22</v>
          </cell>
          <cell r="R310" t="e">
            <v>#DIV/0!</v>
          </cell>
          <cell r="S310" t="e">
            <v>#DIV/0!</v>
          </cell>
          <cell r="T310" t="str">
            <v>NINC</v>
          </cell>
          <cell r="U310">
            <v>0</v>
          </cell>
        </row>
        <row r="311">
          <cell r="F311" t="str">
            <v>2826 - MANUTENÇÃO E OPERAÇÃO DE UNIDADES EDUCACIONAIS - ESCOLA MUNICIPAL DE ENSINO FUNDAMENTAL (EMEF)</v>
          </cell>
          <cell r="G311" t="str">
            <v>16.20.12.361.3010.2.826.44905200.00</v>
          </cell>
          <cell r="H311" t="str">
            <v>EXECUTIVO</v>
          </cell>
          <cell r="I311" t="str">
            <v>SME</v>
          </cell>
          <cell r="J311">
            <v>50000</v>
          </cell>
          <cell r="K311">
            <v>0</v>
          </cell>
          <cell r="L311">
            <v>0</v>
          </cell>
          <cell r="M311" t="str">
            <v>EX</v>
          </cell>
          <cell r="N311">
            <v>1</v>
          </cell>
          <cell r="O311">
            <v>50000</v>
          </cell>
          <cell r="P311">
            <v>0</v>
          </cell>
          <cell r="Q311">
            <v>0</v>
          </cell>
          <cell r="R311">
            <v>0</v>
          </cell>
          <cell r="S311">
            <v>0</v>
          </cell>
          <cell r="T311" t="str">
            <v>NINC</v>
          </cell>
          <cell r="U311">
            <v>0</v>
          </cell>
        </row>
        <row r="312">
          <cell r="F312" t="str">
            <v>2826 - MANUTENÇÃO E OPERAÇÃO DE UNIDADES EDUCACIONAIS - ESCOLA MUNICIPAL DE ENSINO FUNDAMENTAL (EMEF)</v>
          </cell>
          <cell r="G312" t="str">
            <v>16.21.12.361.3010.2.826.33903000.00</v>
          </cell>
          <cell r="H312" t="str">
            <v>EXECUTIVO</v>
          </cell>
          <cell r="I312" t="str">
            <v>SME</v>
          </cell>
          <cell r="J312">
            <v>64000</v>
          </cell>
          <cell r="K312">
            <v>50407.6</v>
          </cell>
          <cell r="L312">
            <v>50407.6</v>
          </cell>
          <cell r="M312" t="str">
            <v>EX</v>
          </cell>
          <cell r="N312">
            <v>1</v>
          </cell>
          <cell r="O312">
            <v>64000</v>
          </cell>
          <cell r="P312">
            <v>50407.6</v>
          </cell>
          <cell r="Q312">
            <v>50407.6</v>
          </cell>
          <cell r="R312">
            <v>0.78761874999999992</v>
          </cell>
          <cell r="S312">
            <v>0.78761874999999992</v>
          </cell>
          <cell r="T312" t="str">
            <v>NINC</v>
          </cell>
          <cell r="U312">
            <v>0</v>
          </cell>
        </row>
        <row r="313">
          <cell r="F313" t="str">
            <v>2826 - MANUTENÇÃO E OPERAÇÃO DE UNIDADES EDUCACIONAIS - ESCOLA MUNICIPAL DE ENSINO FUNDAMENTAL (EMEF)</v>
          </cell>
          <cell r="G313" t="str">
            <v>16.21.12.361.3010.2.826.33903600.00</v>
          </cell>
          <cell r="H313" t="str">
            <v>EXECUTIVO</v>
          </cell>
          <cell r="I313" t="str">
            <v>SME</v>
          </cell>
          <cell r="J313">
            <v>948468</v>
          </cell>
          <cell r="K313">
            <v>753930</v>
          </cell>
          <cell r="L313">
            <v>677907</v>
          </cell>
          <cell r="M313" t="str">
            <v>EX</v>
          </cell>
          <cell r="N313">
            <v>1</v>
          </cell>
          <cell r="O313">
            <v>948468</v>
          </cell>
          <cell r="P313">
            <v>753930</v>
          </cell>
          <cell r="Q313">
            <v>677907</v>
          </cell>
          <cell r="R313">
            <v>0.71473892635281322</v>
          </cell>
          <cell r="S313">
            <v>0.79489239489366004</v>
          </cell>
          <cell r="T313" t="str">
            <v>NINC</v>
          </cell>
          <cell r="U313">
            <v>0</v>
          </cell>
        </row>
        <row r="314">
          <cell r="F314" t="str">
            <v>2826 - MANUTENÇÃO E OPERAÇÃO DE UNIDADES EDUCACIONAIS - ESCOLA MUNICIPAL DE ENSINO FUNDAMENTAL (EMEF)</v>
          </cell>
          <cell r="G314" t="str">
            <v>16.21.12.361.3010.2.826.33903900.00</v>
          </cell>
          <cell r="H314" t="str">
            <v>EXECUTIVO</v>
          </cell>
          <cell r="I314" t="str">
            <v>SME</v>
          </cell>
          <cell r="J314">
            <v>5000000</v>
          </cell>
          <cell r="K314">
            <v>4096240.2</v>
          </cell>
          <cell r="L314">
            <v>2576570.92</v>
          </cell>
          <cell r="M314" t="str">
            <v>EX</v>
          </cell>
          <cell r="N314">
            <v>1</v>
          </cell>
          <cell r="O314">
            <v>5000000</v>
          </cell>
          <cell r="P314">
            <v>4096240.2</v>
          </cell>
          <cell r="Q314">
            <v>2576570.92</v>
          </cell>
          <cell r="R314">
            <v>0.51531418399999995</v>
          </cell>
          <cell r="S314">
            <v>0.81924804000000007</v>
          </cell>
          <cell r="T314" t="str">
            <v>NINC</v>
          </cell>
          <cell r="U314">
            <v>0</v>
          </cell>
        </row>
        <row r="315">
          <cell r="F315" t="str">
            <v>2826 - MANUTENÇÃO E OPERAÇÃO DE UNIDADES EDUCACIONAIS - ESCOLA MUNICIPAL DE ENSINO FUNDAMENTAL (EMEF)</v>
          </cell>
          <cell r="G315" t="str">
            <v>16.21.12.361.3010.2.826.33904700.00</v>
          </cell>
          <cell r="H315" t="str">
            <v>EXECUTIVO</v>
          </cell>
          <cell r="I315" t="str">
            <v>SME</v>
          </cell>
          <cell r="J315">
            <v>189609</v>
          </cell>
          <cell r="K315">
            <v>150786</v>
          </cell>
          <cell r="L315">
            <v>135581.4</v>
          </cell>
          <cell r="M315" t="str">
            <v>EX</v>
          </cell>
          <cell r="N315">
            <v>1</v>
          </cell>
          <cell r="O315">
            <v>189609</v>
          </cell>
          <cell r="P315">
            <v>150786</v>
          </cell>
          <cell r="Q315">
            <v>135581.4</v>
          </cell>
          <cell r="R315">
            <v>0.71505782953340824</v>
          </cell>
          <cell r="S315">
            <v>0.79524706105722831</v>
          </cell>
          <cell r="T315" t="str">
            <v>NINC</v>
          </cell>
          <cell r="U315">
            <v>0</v>
          </cell>
        </row>
        <row r="316">
          <cell r="F316" t="str">
            <v>2826 - MANUTENÇÃO E OPERAÇÃO DE UNIDADES EDUCACIONAIS - ESCOLA MUNICIPAL DE ENSINO FUNDAMENTAL (EMEF)</v>
          </cell>
          <cell r="G316" t="str">
            <v>16.21.12.361.3010.2.826.44905200.00</v>
          </cell>
          <cell r="H316" t="str">
            <v>EXECUTIVO</v>
          </cell>
          <cell r="I316" t="str">
            <v>SME</v>
          </cell>
          <cell r="J316">
            <v>16000</v>
          </cell>
          <cell r="K316">
            <v>0</v>
          </cell>
          <cell r="L316">
            <v>0</v>
          </cell>
          <cell r="M316" t="str">
            <v>EX</v>
          </cell>
          <cell r="N316">
            <v>1</v>
          </cell>
          <cell r="O316">
            <v>16000</v>
          </cell>
          <cell r="P316">
            <v>0</v>
          </cell>
          <cell r="Q316">
            <v>0</v>
          </cell>
          <cell r="R316">
            <v>0</v>
          </cell>
          <cell r="S316">
            <v>0</v>
          </cell>
          <cell r="T316" t="str">
            <v>NINC</v>
          </cell>
          <cell r="U316">
            <v>0</v>
          </cell>
        </row>
        <row r="317">
          <cell r="F317" t="str">
            <v>2826 - MANUTENÇÃO E OPERAÇÃO DE UNIDADES EDUCACIONAIS - ESCOLA MUNICIPAL DE ENSINO FUNDAMENTAL (EMEF)</v>
          </cell>
          <cell r="G317" t="str">
            <v>16.22.12.361.3010.2.826.33903000.00</v>
          </cell>
          <cell r="H317" t="str">
            <v>EXECUTIVO</v>
          </cell>
          <cell r="I317" t="str">
            <v>SME</v>
          </cell>
          <cell r="J317">
            <v>145880</v>
          </cell>
          <cell r="K317">
            <v>44953.46</v>
          </cell>
          <cell r="L317">
            <v>33171</v>
          </cell>
          <cell r="M317" t="str">
            <v>EX</v>
          </cell>
          <cell r="N317">
            <v>1</v>
          </cell>
          <cell r="O317">
            <v>145880</v>
          </cell>
          <cell r="P317">
            <v>44953.46</v>
          </cell>
          <cell r="Q317">
            <v>33171</v>
          </cell>
          <cell r="R317">
            <v>0.22738552234713463</v>
          </cell>
          <cell r="S317">
            <v>0.30815368796270909</v>
          </cell>
          <cell r="T317" t="str">
            <v>NINC</v>
          </cell>
          <cell r="U317">
            <v>0</v>
          </cell>
        </row>
        <row r="318">
          <cell r="F318" t="str">
            <v>2826 - MANUTENÇÃO E OPERAÇÃO DE UNIDADES EDUCACIONAIS - ESCOLA MUNICIPAL DE ENSINO FUNDAMENTAL (EMEF)</v>
          </cell>
          <cell r="G318" t="str">
            <v>16.22.12.361.3010.2.826.33903600.00</v>
          </cell>
          <cell r="H318" t="str">
            <v>EXECUTIVO</v>
          </cell>
          <cell r="I318" t="str">
            <v>SME</v>
          </cell>
          <cell r="J318">
            <v>191400</v>
          </cell>
          <cell r="K318">
            <v>73560</v>
          </cell>
          <cell r="L318">
            <v>60010</v>
          </cell>
          <cell r="M318" t="str">
            <v>EX</v>
          </cell>
          <cell r="N318">
            <v>1</v>
          </cell>
          <cell r="O318">
            <v>191400</v>
          </cell>
          <cell r="P318">
            <v>73560</v>
          </cell>
          <cell r="Q318">
            <v>60010</v>
          </cell>
          <cell r="R318">
            <v>0.31353187042842218</v>
          </cell>
          <cell r="S318">
            <v>0.38432601880877743</v>
          </cell>
          <cell r="T318" t="str">
            <v>NINC</v>
          </cell>
          <cell r="U318">
            <v>0</v>
          </cell>
        </row>
        <row r="319">
          <cell r="F319" t="str">
            <v>2826 - MANUTENÇÃO E OPERAÇÃO DE UNIDADES EDUCACIONAIS - ESCOLA MUNICIPAL DE ENSINO FUNDAMENTAL (EMEF)</v>
          </cell>
          <cell r="G319" t="str">
            <v>16.22.12.361.3010.2.826.33903900.00</v>
          </cell>
          <cell r="H319" t="str">
            <v>EXECUTIVO</v>
          </cell>
          <cell r="I319" t="str">
            <v>SME</v>
          </cell>
          <cell r="J319">
            <v>4634204</v>
          </cell>
          <cell r="K319">
            <v>2621901.54</v>
          </cell>
          <cell r="L319">
            <v>1461797.83</v>
          </cell>
          <cell r="M319" t="str">
            <v>EX</v>
          </cell>
          <cell r="N319">
            <v>1</v>
          </cell>
          <cell r="O319">
            <v>4634204</v>
          </cell>
          <cell r="P319">
            <v>2621901.54</v>
          </cell>
          <cell r="Q319">
            <v>1461797.83</v>
          </cell>
          <cell r="R319">
            <v>0.31543665967229756</v>
          </cell>
          <cell r="S319">
            <v>0.56577171397720083</v>
          </cell>
          <cell r="T319" t="str">
            <v>NINC</v>
          </cell>
          <cell r="U319">
            <v>0</v>
          </cell>
        </row>
        <row r="320">
          <cell r="F320" t="str">
            <v>2826 - MANUTENÇÃO E OPERAÇÃO DE UNIDADES EDUCACIONAIS - ESCOLA MUNICIPAL DE ENSINO FUNDAMENTAL (EMEF)</v>
          </cell>
          <cell r="G320" t="str">
            <v>16.22.12.361.3010.2.826.33904700.00</v>
          </cell>
          <cell r="H320" t="str">
            <v>EXECUTIVO</v>
          </cell>
          <cell r="I320" t="str">
            <v>SME</v>
          </cell>
          <cell r="J320">
            <v>36080</v>
          </cell>
          <cell r="K320">
            <v>14376.8</v>
          </cell>
          <cell r="L320">
            <v>5962.25</v>
          </cell>
          <cell r="M320" t="str">
            <v>EX</v>
          </cell>
          <cell r="N320">
            <v>1</v>
          </cell>
          <cell r="O320">
            <v>36080</v>
          </cell>
          <cell r="P320">
            <v>14376.8</v>
          </cell>
          <cell r="Q320">
            <v>5962.25</v>
          </cell>
          <cell r="R320">
            <v>0.16525083148558758</v>
          </cell>
          <cell r="S320">
            <v>0.39847006651884698</v>
          </cell>
          <cell r="T320" t="str">
            <v>NINC</v>
          </cell>
          <cell r="U320">
            <v>0</v>
          </cell>
        </row>
        <row r="321">
          <cell r="F321" t="str">
            <v>2826 - MANUTENÇÃO E OPERAÇÃO DE UNIDADES EDUCACIONAIS - ESCOLA MUNICIPAL DE ENSINO FUNDAMENTAL (EMEF)</v>
          </cell>
          <cell r="G321" t="str">
            <v>16.22.12.361.3010.2.826.44905200.00</v>
          </cell>
          <cell r="H321" t="str">
            <v>EXECUTIVO</v>
          </cell>
          <cell r="I321" t="str">
            <v>SME</v>
          </cell>
          <cell r="J321">
            <v>30000</v>
          </cell>
          <cell r="K321">
            <v>0</v>
          </cell>
          <cell r="L321">
            <v>0</v>
          </cell>
          <cell r="M321" t="str">
            <v>EX</v>
          </cell>
          <cell r="N321">
            <v>1</v>
          </cell>
          <cell r="O321">
            <v>30000</v>
          </cell>
          <cell r="P321">
            <v>0</v>
          </cell>
          <cell r="Q321">
            <v>0</v>
          </cell>
          <cell r="R321">
            <v>0</v>
          </cell>
          <cell r="S321">
            <v>0</v>
          </cell>
          <cell r="T321" t="str">
            <v>NINC</v>
          </cell>
          <cell r="U321">
            <v>0</v>
          </cell>
        </row>
        <row r="322">
          <cell r="F322" t="str">
            <v>2826 - MANUTENÇÃO E OPERAÇÃO DE UNIDADES EDUCACIONAIS - ESCOLA MUNICIPAL DE ENSINO FUNDAMENTAL (EMEF)</v>
          </cell>
          <cell r="G322" t="str">
            <v>16.23.12.361.3010.2.826.33903000.00</v>
          </cell>
          <cell r="H322" t="str">
            <v>EXECUTIVO</v>
          </cell>
          <cell r="I322" t="str">
            <v>SME</v>
          </cell>
          <cell r="J322">
            <v>30000</v>
          </cell>
          <cell r="K322">
            <v>22140.519999999997</v>
          </cell>
          <cell r="L322">
            <v>22140.52</v>
          </cell>
          <cell r="M322" t="str">
            <v>EX</v>
          </cell>
          <cell r="N322">
            <v>1</v>
          </cell>
          <cell r="O322">
            <v>30000</v>
          </cell>
          <cell r="P322">
            <v>22140.519999999997</v>
          </cell>
          <cell r="Q322">
            <v>22140.52</v>
          </cell>
          <cell r="R322">
            <v>0.7380173333333333</v>
          </cell>
          <cell r="S322">
            <v>0.73801733333333319</v>
          </cell>
          <cell r="T322" t="str">
            <v>NINC</v>
          </cell>
          <cell r="U322">
            <v>0</v>
          </cell>
        </row>
        <row r="323">
          <cell r="F323" t="str">
            <v>2826 - MANUTENÇÃO E OPERAÇÃO DE UNIDADES EDUCACIONAIS - ESCOLA MUNICIPAL DE ENSINO FUNDAMENTAL (EMEF)</v>
          </cell>
          <cell r="G323" t="str">
            <v>16.23.12.361.3010.2.826.33903900.00</v>
          </cell>
          <cell r="H323" t="str">
            <v>EXECUTIVO</v>
          </cell>
          <cell r="I323" t="str">
            <v>SME</v>
          </cell>
          <cell r="J323">
            <v>7500000</v>
          </cell>
          <cell r="K323">
            <v>7177006.0999999996</v>
          </cell>
          <cell r="L323">
            <v>3576542.3200000003</v>
          </cell>
          <cell r="M323" t="str">
            <v>EX</v>
          </cell>
          <cell r="N323">
            <v>1</v>
          </cell>
          <cell r="O323">
            <v>7500000</v>
          </cell>
          <cell r="P323">
            <v>7177006.0999999996</v>
          </cell>
          <cell r="Q323">
            <v>3576542.3200000003</v>
          </cell>
          <cell r="R323">
            <v>0.47687230933333336</v>
          </cell>
          <cell r="S323">
            <v>0.95693414666666665</v>
          </cell>
          <cell r="T323" t="str">
            <v>NINC</v>
          </cell>
          <cell r="U323">
            <v>0</v>
          </cell>
        </row>
        <row r="324">
          <cell r="F324" t="str">
            <v>2826 - MANUTENÇÃO E OPERAÇÃO DE UNIDADES EDUCACIONAIS - ESCOLA MUNICIPAL DE ENSINO FUNDAMENTAL (EMEF)</v>
          </cell>
          <cell r="G324" t="str">
            <v>16.23.12.361.3010.2.826.44905200.00</v>
          </cell>
          <cell r="H324" t="str">
            <v>EXECUTIVO</v>
          </cell>
          <cell r="I324" t="str">
            <v>SME</v>
          </cell>
          <cell r="J324">
            <v>1000</v>
          </cell>
          <cell r="K324">
            <v>0</v>
          </cell>
          <cell r="L324">
            <v>0</v>
          </cell>
          <cell r="M324" t="str">
            <v>EX</v>
          </cell>
          <cell r="N324">
            <v>1</v>
          </cell>
          <cell r="O324">
            <v>1000</v>
          </cell>
          <cell r="P324">
            <v>0</v>
          </cell>
          <cell r="Q324">
            <v>0</v>
          </cell>
          <cell r="R324">
            <v>0</v>
          </cell>
          <cell r="S324">
            <v>0</v>
          </cell>
          <cell r="T324" t="str">
            <v>NINC</v>
          </cell>
          <cell r="U324">
            <v>0</v>
          </cell>
        </row>
        <row r="325">
          <cell r="F325" t="str">
            <v>2841 - TRANSFERÊNCIA DE RECURSOS FINANCEIROS PARA AS UNIDADES EDUCACIONAIS - ENSINO FUNDAMENTAL</v>
          </cell>
          <cell r="G325" t="str">
            <v>16.11.12.361.3010.2.841.33503900.00</v>
          </cell>
          <cell r="H325" t="str">
            <v>EXECUTIVO</v>
          </cell>
          <cell r="I325" t="str">
            <v>SME</v>
          </cell>
          <cell r="J325">
            <v>2292908</v>
          </cell>
          <cell r="K325">
            <v>8304398.4000000004</v>
          </cell>
          <cell r="L325">
            <v>8304398.4000000004</v>
          </cell>
          <cell r="M325" t="str">
            <v>EX</v>
          </cell>
          <cell r="N325">
            <v>1</v>
          </cell>
          <cell r="O325">
            <v>2292908</v>
          </cell>
          <cell r="P325">
            <v>8304398.4000000004</v>
          </cell>
          <cell r="Q325">
            <v>8304398.4000000004</v>
          </cell>
          <cell r="R325">
            <v>3.6217756665335026</v>
          </cell>
          <cell r="S325">
            <v>3.6217756665335026</v>
          </cell>
          <cell r="T325" t="str">
            <v>NINC</v>
          </cell>
          <cell r="U325">
            <v>0</v>
          </cell>
        </row>
        <row r="326">
          <cell r="F326" t="str">
            <v>2841 - TRANSFERÊNCIA DE RECURSOS FINANCEIROS PARA AS UNIDADES EDUCACIONAIS - ENSINO FUNDAMENTAL</v>
          </cell>
          <cell r="G326" t="str">
            <v>16.11.12.361.3010.2.841.44505200.00</v>
          </cell>
          <cell r="H326" t="str">
            <v>EXECUTIVO</v>
          </cell>
          <cell r="I326" t="str">
            <v>SME</v>
          </cell>
          <cell r="J326">
            <v>539102</v>
          </cell>
          <cell r="K326">
            <v>0</v>
          </cell>
          <cell r="L326">
            <v>0</v>
          </cell>
          <cell r="M326" t="str">
            <v>EX</v>
          </cell>
          <cell r="N326">
            <v>1</v>
          </cell>
          <cell r="O326">
            <v>539102</v>
          </cell>
          <cell r="P326">
            <v>0</v>
          </cell>
          <cell r="Q326">
            <v>0</v>
          </cell>
          <cell r="R326">
            <v>0</v>
          </cell>
          <cell r="S326">
            <v>0</v>
          </cell>
          <cell r="T326" t="str">
            <v>NINC</v>
          </cell>
          <cell r="U326">
            <v>0</v>
          </cell>
        </row>
        <row r="327">
          <cell r="F327" t="str">
            <v>2841 - TRANSFERÊNCIA DE RECURSOS FINANCEIROS PARA AS UNIDADES EDUCACIONAIS - ENSINO FUNDAMENTAL</v>
          </cell>
          <cell r="G327" t="str">
            <v>16.12.12.361.3010.2.841.33503900.00</v>
          </cell>
          <cell r="H327" t="str">
            <v>EXECUTIVO</v>
          </cell>
          <cell r="I327" t="str">
            <v>SME</v>
          </cell>
          <cell r="J327">
            <v>2751842</v>
          </cell>
          <cell r="K327">
            <v>10092193</v>
          </cell>
          <cell r="L327">
            <v>10092193</v>
          </cell>
          <cell r="M327" t="str">
            <v>EX</v>
          </cell>
          <cell r="N327">
            <v>1</v>
          </cell>
          <cell r="O327">
            <v>2751842</v>
          </cell>
          <cell r="P327">
            <v>10092193</v>
          </cell>
          <cell r="Q327">
            <v>10092193</v>
          </cell>
          <cell r="R327">
            <v>3.6674318511019166</v>
          </cell>
          <cell r="S327">
            <v>3.6674318511019166</v>
          </cell>
          <cell r="T327" t="str">
            <v>NINC</v>
          </cell>
          <cell r="U327">
            <v>0</v>
          </cell>
        </row>
        <row r="328">
          <cell r="F328" t="str">
            <v>2841 - TRANSFERÊNCIA DE RECURSOS FINANCEIROS PARA AS UNIDADES EDUCACIONAIS - ENSINO FUNDAMENTAL</v>
          </cell>
          <cell r="G328" t="str">
            <v>16.12.12.361.3010.2.841.44505200.00</v>
          </cell>
          <cell r="H328" t="str">
            <v>EXECUTIVO</v>
          </cell>
          <cell r="I328" t="str">
            <v>SME</v>
          </cell>
          <cell r="J328">
            <v>652086</v>
          </cell>
          <cell r="K328">
            <v>0</v>
          </cell>
          <cell r="L328">
            <v>0</v>
          </cell>
          <cell r="M328" t="str">
            <v>EX</v>
          </cell>
          <cell r="N328">
            <v>1</v>
          </cell>
          <cell r="O328">
            <v>652086</v>
          </cell>
          <cell r="P328">
            <v>0</v>
          </cell>
          <cell r="Q328">
            <v>0</v>
          </cell>
          <cell r="R328">
            <v>0</v>
          </cell>
          <cell r="S328">
            <v>0</v>
          </cell>
          <cell r="T328" t="str">
            <v>NINC</v>
          </cell>
          <cell r="U328">
            <v>0</v>
          </cell>
        </row>
        <row r="329">
          <cell r="F329" t="str">
            <v>2841 - TRANSFERÊNCIA DE RECURSOS FINANCEIROS PARA AS UNIDADES EDUCACIONAIS - ENSINO FUNDAMENTAL</v>
          </cell>
          <cell r="G329" t="str">
            <v>16.13.12.361.3010.2.841.33503900.00</v>
          </cell>
          <cell r="H329" t="str">
            <v>EXECUTIVO</v>
          </cell>
          <cell r="I329" t="str">
            <v>SME</v>
          </cell>
          <cell r="J329">
            <v>2527048</v>
          </cell>
          <cell r="K329">
            <v>8994556.8000000007</v>
          </cell>
          <cell r="L329">
            <v>8994556.8000000007</v>
          </cell>
          <cell r="M329" t="str">
            <v>EX</v>
          </cell>
          <cell r="N329">
            <v>1</v>
          </cell>
          <cell r="O329">
            <v>2527048</v>
          </cell>
          <cell r="P329">
            <v>8994556.8000000007</v>
          </cell>
          <cell r="Q329">
            <v>8994556.8000000007</v>
          </cell>
          <cell r="R329">
            <v>3.5593137922192222</v>
          </cell>
          <cell r="S329">
            <v>3.5593137922192222</v>
          </cell>
          <cell r="T329" t="str">
            <v>NINC</v>
          </cell>
          <cell r="U329">
            <v>0</v>
          </cell>
        </row>
        <row r="330">
          <cell r="F330" t="str">
            <v>2841 - TRANSFERÊNCIA DE RECURSOS FINANCEIROS PARA AS UNIDADES EDUCACIONAIS - ENSINO FUNDAMENTAL</v>
          </cell>
          <cell r="G330" t="str">
            <v>16.13.12.361.3010.2.841.44505200.00</v>
          </cell>
          <cell r="H330" t="str">
            <v>EXECUTIVO</v>
          </cell>
          <cell r="I330" t="str">
            <v>SME</v>
          </cell>
          <cell r="J330">
            <v>597637</v>
          </cell>
          <cell r="K330">
            <v>0</v>
          </cell>
          <cell r="L330">
            <v>0</v>
          </cell>
          <cell r="M330" t="str">
            <v>EX</v>
          </cell>
          <cell r="N330">
            <v>1</v>
          </cell>
          <cell r="O330">
            <v>597637</v>
          </cell>
          <cell r="P330">
            <v>0</v>
          </cell>
          <cell r="Q330">
            <v>0</v>
          </cell>
          <cell r="R330">
            <v>0</v>
          </cell>
          <cell r="S330">
            <v>0</v>
          </cell>
          <cell r="T330" t="str">
            <v>NINC</v>
          </cell>
          <cell r="U330">
            <v>0</v>
          </cell>
        </row>
        <row r="331">
          <cell r="F331" t="str">
            <v>2841 - TRANSFERÊNCIA DE RECURSOS FINANCEIROS PARA AS UNIDADES EDUCACIONAIS - ENSINO FUNDAMENTAL</v>
          </cell>
          <cell r="G331" t="str">
            <v>16.14.12.361.3010.2.841.33503900.00</v>
          </cell>
          <cell r="H331" t="str">
            <v>EXECUTIVO</v>
          </cell>
          <cell r="I331" t="str">
            <v>SME</v>
          </cell>
          <cell r="J331">
            <v>3951240</v>
          </cell>
          <cell r="K331">
            <v>14308606.600000001</v>
          </cell>
          <cell r="L331">
            <v>14308606.600000001</v>
          </cell>
          <cell r="M331" t="str">
            <v>EX</v>
          </cell>
          <cell r="N331">
            <v>1</v>
          </cell>
          <cell r="O331">
            <v>3951240</v>
          </cell>
          <cell r="P331">
            <v>14308606.600000001</v>
          </cell>
          <cell r="Q331">
            <v>14308606.600000001</v>
          </cell>
          <cell r="R331">
            <v>3.6212952389629587</v>
          </cell>
          <cell r="S331">
            <v>3.6212952389629587</v>
          </cell>
          <cell r="T331" t="str">
            <v>NINC</v>
          </cell>
          <cell r="U331">
            <v>0</v>
          </cell>
        </row>
        <row r="332">
          <cell r="F332" t="str">
            <v>2841 - TRANSFERÊNCIA DE RECURSOS FINANCEIROS PARA AS UNIDADES EDUCACIONAIS - ENSINO FUNDAMENTAL</v>
          </cell>
          <cell r="G332" t="str">
            <v>16.14.12.361.3010.2.841.44505200.00</v>
          </cell>
          <cell r="H332" t="str">
            <v>EXECUTIVO</v>
          </cell>
          <cell r="I332" t="str">
            <v>SME</v>
          </cell>
          <cell r="J332">
            <v>933560</v>
          </cell>
          <cell r="K332">
            <v>0</v>
          </cell>
          <cell r="L332">
            <v>0</v>
          </cell>
          <cell r="M332" t="str">
            <v>EX</v>
          </cell>
          <cell r="N332">
            <v>1</v>
          </cell>
          <cell r="O332">
            <v>933560</v>
          </cell>
          <cell r="P332">
            <v>0</v>
          </cell>
          <cell r="Q332">
            <v>0</v>
          </cell>
          <cell r="R332">
            <v>0</v>
          </cell>
          <cell r="S332">
            <v>0</v>
          </cell>
          <cell r="T332" t="str">
            <v>NINC</v>
          </cell>
          <cell r="U332">
            <v>0</v>
          </cell>
        </row>
        <row r="333">
          <cell r="F333" t="str">
            <v>2841 - TRANSFERÊNCIA DE RECURSOS FINANCEIROS PARA AS UNIDADES EDUCACIONAIS - ENSINO FUNDAMENTAL</v>
          </cell>
          <cell r="G333" t="str">
            <v>16.15.12.361.3010.2.841.33503900.00</v>
          </cell>
          <cell r="H333" t="str">
            <v>EXECUTIVO</v>
          </cell>
          <cell r="I333" t="str">
            <v>SME</v>
          </cell>
          <cell r="J333">
            <v>4784414</v>
          </cell>
          <cell r="K333">
            <v>16988311.800000001</v>
          </cell>
          <cell r="L333">
            <v>16988311.800000001</v>
          </cell>
          <cell r="M333" t="str">
            <v>EX</v>
          </cell>
          <cell r="N333">
            <v>1</v>
          </cell>
          <cell r="O333">
            <v>4784414</v>
          </cell>
          <cell r="P333">
            <v>16988311.800000001</v>
          </cell>
          <cell r="Q333">
            <v>16988311.800000001</v>
          </cell>
          <cell r="R333">
            <v>3.5507612426516602</v>
          </cell>
          <cell r="S333">
            <v>3.5507612426516602</v>
          </cell>
          <cell r="T333" t="str">
            <v>NINC</v>
          </cell>
          <cell r="U333">
            <v>0</v>
          </cell>
        </row>
        <row r="334">
          <cell r="F334" t="str">
            <v>2841 - TRANSFERÊNCIA DE RECURSOS FINANCEIROS PARA AS UNIDADES EDUCACIONAIS - ENSINO FUNDAMENTAL</v>
          </cell>
          <cell r="G334" t="str">
            <v>16.15.12.361.3010.2.841.44505200.00</v>
          </cell>
          <cell r="H334" t="str">
            <v>EXECUTIVO</v>
          </cell>
          <cell r="I334" t="str">
            <v>SME</v>
          </cell>
          <cell r="J334">
            <v>1133103</v>
          </cell>
          <cell r="K334">
            <v>0</v>
          </cell>
          <cell r="L334">
            <v>0</v>
          </cell>
          <cell r="M334" t="str">
            <v>EX</v>
          </cell>
          <cell r="N334">
            <v>1</v>
          </cell>
          <cell r="O334">
            <v>1133103</v>
          </cell>
          <cell r="P334">
            <v>0</v>
          </cell>
          <cell r="Q334">
            <v>0</v>
          </cell>
          <cell r="R334">
            <v>0</v>
          </cell>
          <cell r="S334">
            <v>0</v>
          </cell>
          <cell r="T334" t="str">
            <v>NINC</v>
          </cell>
          <cell r="U334">
            <v>0</v>
          </cell>
        </row>
        <row r="335">
          <cell r="F335" t="str">
            <v>2841 - TRANSFERÊNCIA DE RECURSOS FINANCEIROS PARA AS UNIDADES EDUCACIONAIS - ENSINO FUNDAMENTAL</v>
          </cell>
          <cell r="G335" t="str">
            <v>16.16.12.361.3010.2.841.33503900.00</v>
          </cell>
          <cell r="H335" t="str">
            <v>EXECUTIVO</v>
          </cell>
          <cell r="I335" t="str">
            <v>SME</v>
          </cell>
          <cell r="J335">
            <v>2468540</v>
          </cell>
          <cell r="K335">
            <v>8685537.5999999996</v>
          </cell>
          <cell r="L335">
            <v>8685537.5999999996</v>
          </cell>
          <cell r="M335" t="str">
            <v>EX</v>
          </cell>
          <cell r="N335">
            <v>1</v>
          </cell>
          <cell r="O335">
            <v>2468540</v>
          </cell>
          <cell r="P335">
            <v>8685537.5999999996</v>
          </cell>
          <cell r="Q335">
            <v>8685537.5999999996</v>
          </cell>
          <cell r="R335">
            <v>3.5184917400568754</v>
          </cell>
          <cell r="S335">
            <v>3.5184917400568754</v>
          </cell>
          <cell r="T335" t="str">
            <v>NINC</v>
          </cell>
          <cell r="U335">
            <v>0</v>
          </cell>
        </row>
        <row r="336">
          <cell r="F336" t="str">
            <v>2841 - TRANSFERÊNCIA DE RECURSOS FINANCEIROS PARA AS UNIDADES EDUCACIONAIS - ENSINO FUNDAMENTAL</v>
          </cell>
          <cell r="G336" t="str">
            <v>16.16.12.361.3010.2.841.44505200.00</v>
          </cell>
          <cell r="H336" t="str">
            <v>EXECUTIVO</v>
          </cell>
          <cell r="I336" t="str">
            <v>SME</v>
          </cell>
          <cell r="J336">
            <v>584760</v>
          </cell>
          <cell r="K336">
            <v>0</v>
          </cell>
          <cell r="L336">
            <v>0</v>
          </cell>
          <cell r="M336" t="str">
            <v>EX</v>
          </cell>
          <cell r="N336">
            <v>1</v>
          </cell>
          <cell r="O336">
            <v>584760</v>
          </cell>
          <cell r="P336">
            <v>0</v>
          </cell>
          <cell r="Q336">
            <v>0</v>
          </cell>
          <cell r="R336">
            <v>0</v>
          </cell>
          <cell r="S336">
            <v>0</v>
          </cell>
          <cell r="T336" t="str">
            <v>NINC</v>
          </cell>
          <cell r="U336">
            <v>0</v>
          </cell>
        </row>
        <row r="337">
          <cell r="F337" t="str">
            <v>2841 - TRANSFERÊNCIA DE RECURSOS FINANCEIROS PARA AS UNIDADES EDUCACIONAIS - ENSINO FUNDAMENTAL</v>
          </cell>
          <cell r="G337" t="str">
            <v>16.17.12.361.3010.2.841.33503900.00</v>
          </cell>
          <cell r="H337" t="str">
            <v>EXECUTIVO</v>
          </cell>
          <cell r="I337" t="str">
            <v>SME</v>
          </cell>
          <cell r="J337">
            <v>2390673</v>
          </cell>
          <cell r="K337">
            <v>8697850.1999999993</v>
          </cell>
          <cell r="L337">
            <v>8697850.1999999993</v>
          </cell>
          <cell r="M337" t="str">
            <v>EX</v>
          </cell>
          <cell r="N337">
            <v>1</v>
          </cell>
          <cell r="O337">
            <v>2390673</v>
          </cell>
          <cell r="P337">
            <v>8697850.1999999993</v>
          </cell>
          <cell r="Q337">
            <v>8697850.1999999993</v>
          </cell>
          <cell r="R337">
            <v>3.6382433733095239</v>
          </cell>
          <cell r="S337">
            <v>3.6382433733095239</v>
          </cell>
          <cell r="T337" t="str">
            <v>NINC</v>
          </cell>
          <cell r="U337">
            <v>0</v>
          </cell>
        </row>
        <row r="338">
          <cell r="F338" t="str">
            <v>2841 - TRANSFERÊNCIA DE RECURSOS FINANCEIROS PARA AS UNIDADES EDUCACIONAIS - ENSINO FUNDAMENTAL</v>
          </cell>
          <cell r="G338" t="str">
            <v>16.17.12.361.3010.2.841.44505200.00</v>
          </cell>
          <cell r="H338" t="str">
            <v>EXECUTIVO</v>
          </cell>
          <cell r="I338" t="str">
            <v>SME</v>
          </cell>
          <cell r="J338">
            <v>562668</v>
          </cell>
          <cell r="K338">
            <v>0</v>
          </cell>
          <cell r="L338">
            <v>0</v>
          </cell>
          <cell r="M338" t="str">
            <v>EX</v>
          </cell>
          <cell r="N338">
            <v>1</v>
          </cell>
          <cell r="O338">
            <v>562668</v>
          </cell>
          <cell r="P338">
            <v>0</v>
          </cell>
          <cell r="Q338">
            <v>0</v>
          </cell>
          <cell r="R338">
            <v>0</v>
          </cell>
          <cell r="S338">
            <v>0</v>
          </cell>
          <cell r="T338" t="str">
            <v>NINC</v>
          </cell>
          <cell r="U338">
            <v>0</v>
          </cell>
        </row>
        <row r="339">
          <cell r="F339" t="str">
            <v>2841 - TRANSFERÊNCIA DE RECURSOS FINANCEIROS PARA AS UNIDADES EDUCACIONAIS - ENSINO FUNDAMENTAL</v>
          </cell>
          <cell r="G339" t="str">
            <v>16.18.12.361.3010.2.841.33503900.00</v>
          </cell>
          <cell r="H339" t="str">
            <v>EXECUTIVO</v>
          </cell>
          <cell r="I339" t="str">
            <v>SME</v>
          </cell>
          <cell r="J339">
            <v>2334976</v>
          </cell>
          <cell r="K339">
            <v>8391009</v>
          </cell>
          <cell r="L339">
            <v>8391009</v>
          </cell>
          <cell r="M339" t="str">
            <v>EX</v>
          </cell>
          <cell r="N339">
            <v>1</v>
          </cell>
          <cell r="O339">
            <v>2334976</v>
          </cell>
          <cell r="P339">
            <v>8391009</v>
          </cell>
          <cell r="Q339">
            <v>8391009</v>
          </cell>
          <cell r="R339">
            <v>3.593616808052845</v>
          </cell>
          <cell r="S339">
            <v>3.593616808052845</v>
          </cell>
          <cell r="T339" t="str">
            <v>NINC</v>
          </cell>
          <cell r="U339">
            <v>0</v>
          </cell>
        </row>
        <row r="340">
          <cell r="F340" t="str">
            <v>2841 - TRANSFERÊNCIA DE RECURSOS FINANCEIROS PARA AS UNIDADES EDUCACIONAIS - ENSINO FUNDAMENTAL</v>
          </cell>
          <cell r="G340" t="str">
            <v>16.18.12.361.3010.2.841.44505200.00</v>
          </cell>
          <cell r="H340" t="str">
            <v>EXECUTIVO</v>
          </cell>
          <cell r="I340" t="str">
            <v>SME</v>
          </cell>
          <cell r="J340">
            <v>551369</v>
          </cell>
          <cell r="K340">
            <v>0</v>
          </cell>
          <cell r="L340">
            <v>0</v>
          </cell>
          <cell r="M340" t="str">
            <v>EX</v>
          </cell>
          <cell r="N340">
            <v>1</v>
          </cell>
          <cell r="O340">
            <v>551369</v>
          </cell>
          <cell r="P340">
            <v>0</v>
          </cell>
          <cell r="Q340">
            <v>0</v>
          </cell>
          <cell r="R340">
            <v>0</v>
          </cell>
          <cell r="S340">
            <v>0</v>
          </cell>
          <cell r="T340" t="str">
            <v>NINC</v>
          </cell>
          <cell r="U340">
            <v>0</v>
          </cell>
        </row>
        <row r="341">
          <cell r="F341" t="str">
            <v>2841 - TRANSFERÊNCIA DE RECURSOS FINANCEIROS PARA AS UNIDADES EDUCACIONAIS - ENSINO FUNDAMENTAL</v>
          </cell>
          <cell r="G341" t="str">
            <v>16.19.12.361.3010.2.841.33503900.00</v>
          </cell>
          <cell r="H341" t="str">
            <v>EXECUTIVO</v>
          </cell>
          <cell r="I341" t="str">
            <v>SME</v>
          </cell>
          <cell r="J341">
            <v>1940492</v>
          </cell>
          <cell r="K341">
            <v>6941432.4000000004</v>
          </cell>
          <cell r="L341">
            <v>6941432.4000000004</v>
          </cell>
          <cell r="M341" t="str">
            <v>EX</v>
          </cell>
          <cell r="N341">
            <v>1</v>
          </cell>
          <cell r="O341">
            <v>1940492</v>
          </cell>
          <cell r="P341">
            <v>6941432.4000000004</v>
          </cell>
          <cell r="Q341">
            <v>6941432.4000000004</v>
          </cell>
          <cell r="R341">
            <v>3.577150743213577</v>
          </cell>
          <cell r="S341">
            <v>3.577150743213577</v>
          </cell>
          <cell r="T341" t="str">
            <v>NINC</v>
          </cell>
          <cell r="U341">
            <v>0</v>
          </cell>
        </row>
        <row r="342">
          <cell r="F342" t="str">
            <v>2841 - TRANSFERÊNCIA DE RECURSOS FINANCEIROS PARA AS UNIDADES EDUCACIONAIS - ENSINO FUNDAMENTAL</v>
          </cell>
          <cell r="G342" t="str">
            <v>16.19.12.361.3010.2.841.44505200.00</v>
          </cell>
          <cell r="H342" t="str">
            <v>EXECUTIVO</v>
          </cell>
          <cell r="I342" t="str">
            <v>SME</v>
          </cell>
          <cell r="J342">
            <v>457998</v>
          </cell>
          <cell r="K342">
            <v>0</v>
          </cell>
          <cell r="L342">
            <v>0</v>
          </cell>
          <cell r="M342" t="str">
            <v>EX</v>
          </cell>
          <cell r="N342">
            <v>1</v>
          </cell>
          <cell r="O342">
            <v>457998</v>
          </cell>
          <cell r="P342">
            <v>0</v>
          </cell>
          <cell r="Q342">
            <v>0</v>
          </cell>
          <cell r="R342">
            <v>0</v>
          </cell>
          <cell r="S342">
            <v>0</v>
          </cell>
          <cell r="T342" t="str">
            <v>NINC</v>
          </cell>
          <cell r="U342">
            <v>0</v>
          </cell>
        </row>
        <row r="343">
          <cell r="F343" t="str">
            <v>2841 - TRANSFERÊNCIA DE RECURSOS FINANCEIROS PARA AS UNIDADES EDUCACIONAIS - ENSINO FUNDAMENTAL</v>
          </cell>
          <cell r="G343" t="str">
            <v>16.20.12.361.3010.2.841.33503900.00</v>
          </cell>
          <cell r="H343" t="str">
            <v>EXECUTIVO</v>
          </cell>
          <cell r="I343" t="str">
            <v>SME</v>
          </cell>
          <cell r="J343">
            <v>3471480</v>
          </cell>
          <cell r="K343">
            <v>12350062</v>
          </cell>
          <cell r="L343">
            <v>12350062</v>
          </cell>
          <cell r="M343" t="str">
            <v>EX</v>
          </cell>
          <cell r="N343">
            <v>1</v>
          </cell>
          <cell r="O343">
            <v>3471480</v>
          </cell>
          <cell r="P343">
            <v>12350062</v>
          </cell>
          <cell r="Q343">
            <v>12350062</v>
          </cell>
          <cell r="R343">
            <v>3.557578323942526</v>
          </cell>
          <cell r="S343">
            <v>3.557578323942526</v>
          </cell>
          <cell r="T343" t="str">
            <v>NINC</v>
          </cell>
          <cell r="U343">
            <v>0</v>
          </cell>
        </row>
        <row r="344">
          <cell r="F344" t="str">
            <v>2841 - TRANSFERÊNCIA DE RECURSOS FINANCEIROS PARA AS UNIDADES EDUCACIONAIS - ENSINO FUNDAMENTAL</v>
          </cell>
          <cell r="G344" t="str">
            <v>16.20.12.361.3010.2.841.44505200.00</v>
          </cell>
          <cell r="H344" t="str">
            <v>EXECUTIVO</v>
          </cell>
          <cell r="I344" t="str">
            <v>SME</v>
          </cell>
          <cell r="J344">
            <v>822370</v>
          </cell>
          <cell r="K344">
            <v>0</v>
          </cell>
          <cell r="L344">
            <v>0</v>
          </cell>
          <cell r="M344" t="str">
            <v>EX</v>
          </cell>
          <cell r="N344">
            <v>1</v>
          </cell>
          <cell r="O344">
            <v>822370</v>
          </cell>
          <cell r="P344">
            <v>0</v>
          </cell>
          <cell r="Q344">
            <v>0</v>
          </cell>
          <cell r="R344">
            <v>0</v>
          </cell>
          <cell r="S344">
            <v>0</v>
          </cell>
          <cell r="T344" t="str">
            <v>NINC</v>
          </cell>
          <cell r="U344">
            <v>0</v>
          </cell>
        </row>
        <row r="345">
          <cell r="F345" t="str">
            <v>2841 - TRANSFERÊNCIA DE RECURSOS FINANCEIROS PARA AS UNIDADES EDUCACIONAIS - ENSINO FUNDAMENTAL</v>
          </cell>
          <cell r="G345" t="str">
            <v>16.21.12.361.3010.2.841.33503900.00</v>
          </cell>
          <cell r="H345" t="str">
            <v>EXECUTIVO</v>
          </cell>
          <cell r="I345" t="str">
            <v>SME</v>
          </cell>
          <cell r="J345">
            <v>2469934</v>
          </cell>
          <cell r="K345">
            <v>9092047.5999999996</v>
          </cell>
          <cell r="L345">
            <v>9092047.5999999996</v>
          </cell>
          <cell r="M345" t="str">
            <v>EX</v>
          </cell>
          <cell r="N345">
            <v>1</v>
          </cell>
          <cell r="O345">
            <v>2469934</v>
          </cell>
          <cell r="P345">
            <v>9092047.5999999996</v>
          </cell>
          <cell r="Q345">
            <v>9092047.5999999996</v>
          </cell>
          <cell r="R345">
            <v>3.6810892922644896</v>
          </cell>
          <cell r="S345">
            <v>3.6810892922644896</v>
          </cell>
          <cell r="T345" t="str">
            <v>NINC</v>
          </cell>
          <cell r="U345">
            <v>0</v>
          </cell>
        </row>
        <row r="346">
          <cell r="F346" t="str">
            <v>2841 - TRANSFERÊNCIA DE RECURSOS FINANCEIROS PARA AS UNIDADES EDUCACIONAIS - ENSINO FUNDAMENTAL</v>
          </cell>
          <cell r="G346" t="str">
            <v>16.21.12.361.3010.2.841.44505200.00</v>
          </cell>
          <cell r="H346" t="str">
            <v>EXECUTIVO</v>
          </cell>
          <cell r="I346" t="str">
            <v>SME</v>
          </cell>
          <cell r="J346">
            <v>585108</v>
          </cell>
          <cell r="K346">
            <v>0</v>
          </cell>
          <cell r="L346">
            <v>0</v>
          </cell>
          <cell r="M346" t="str">
            <v>EX</v>
          </cell>
          <cell r="N346">
            <v>1</v>
          </cell>
          <cell r="O346">
            <v>585108</v>
          </cell>
          <cell r="P346">
            <v>0</v>
          </cell>
          <cell r="Q346">
            <v>0</v>
          </cell>
          <cell r="R346">
            <v>0</v>
          </cell>
          <cell r="S346">
            <v>0</v>
          </cell>
          <cell r="T346" t="str">
            <v>NINC</v>
          </cell>
          <cell r="U346">
            <v>0</v>
          </cell>
        </row>
        <row r="347">
          <cell r="F347" t="str">
            <v>2841 - TRANSFERÊNCIA DE RECURSOS FINANCEIROS PARA AS UNIDADES EDUCACIONAIS - ENSINO FUNDAMENTAL</v>
          </cell>
          <cell r="G347" t="str">
            <v>16.22.12.361.3010.2.841.33503900.00</v>
          </cell>
          <cell r="H347" t="str">
            <v>EXECUTIVO</v>
          </cell>
          <cell r="I347" t="str">
            <v>SME</v>
          </cell>
          <cell r="J347">
            <v>2036731</v>
          </cell>
          <cell r="K347">
            <v>7454179</v>
          </cell>
          <cell r="L347">
            <v>7454179</v>
          </cell>
          <cell r="M347" t="str">
            <v>EX</v>
          </cell>
          <cell r="N347">
            <v>1</v>
          </cell>
          <cell r="O347">
            <v>2036731</v>
          </cell>
          <cell r="P347">
            <v>7454179</v>
          </cell>
          <cell r="Q347">
            <v>7454179</v>
          </cell>
          <cell r="R347">
            <v>3.6598740825371636</v>
          </cell>
          <cell r="S347">
            <v>3.6598740825371636</v>
          </cell>
          <cell r="T347" t="str">
            <v>NINC</v>
          </cell>
          <cell r="U347">
            <v>0</v>
          </cell>
        </row>
        <row r="348">
          <cell r="F348" t="str">
            <v>2841 - TRANSFERÊNCIA DE RECURSOS FINANCEIROS PARA AS UNIDADES EDUCACIONAIS - ENSINO FUNDAMENTAL</v>
          </cell>
          <cell r="G348" t="str">
            <v>16.22.12.361.3010.2.841.44505200.00</v>
          </cell>
          <cell r="H348" t="str">
            <v>EXECUTIVO</v>
          </cell>
          <cell r="I348" t="str">
            <v>SME</v>
          </cell>
          <cell r="J348">
            <v>479433</v>
          </cell>
          <cell r="K348">
            <v>0</v>
          </cell>
          <cell r="L348">
            <v>0</v>
          </cell>
          <cell r="M348" t="str">
            <v>EX</v>
          </cell>
          <cell r="N348">
            <v>1</v>
          </cell>
          <cell r="O348">
            <v>479433</v>
          </cell>
          <cell r="P348">
            <v>0</v>
          </cell>
          <cell r="Q348">
            <v>0</v>
          </cell>
          <cell r="R348">
            <v>0</v>
          </cell>
          <cell r="S348">
            <v>0</v>
          </cell>
          <cell r="T348" t="str">
            <v>NINC</v>
          </cell>
          <cell r="U348">
            <v>0</v>
          </cell>
        </row>
        <row r="349">
          <cell r="F349" t="str">
            <v>2841 - TRANSFERÊNCIA DE RECURSOS FINANCEIROS PARA AS UNIDADES EDUCACIONAIS - ENSINO FUNDAMENTAL</v>
          </cell>
          <cell r="G349" t="str">
            <v>16.23.12.361.3010.2.841.33503900.00</v>
          </cell>
          <cell r="H349" t="str">
            <v>EXECUTIVO</v>
          </cell>
          <cell r="I349" t="str">
            <v>SME</v>
          </cell>
          <cell r="J349">
            <v>3517996</v>
          </cell>
          <cell r="K349">
            <v>12562719.600000001</v>
          </cell>
          <cell r="L349">
            <v>12562719.600000001</v>
          </cell>
          <cell r="M349" t="str">
            <v>EX</v>
          </cell>
          <cell r="N349">
            <v>1</v>
          </cell>
          <cell r="O349">
            <v>3517996</v>
          </cell>
          <cell r="P349">
            <v>12562719.600000001</v>
          </cell>
          <cell r="Q349">
            <v>12562719.600000001</v>
          </cell>
          <cell r="R349">
            <v>3.5709874599061515</v>
          </cell>
          <cell r="S349">
            <v>3.5709874599061515</v>
          </cell>
          <cell r="T349" t="str">
            <v>NINC</v>
          </cell>
          <cell r="U349">
            <v>0</v>
          </cell>
        </row>
        <row r="350">
          <cell r="F350" t="str">
            <v>2841 - TRANSFERÊNCIA DE RECURSOS FINANCEIROS PARA AS UNIDADES EDUCACIONAIS - ENSINO FUNDAMENTAL</v>
          </cell>
          <cell r="G350" t="str">
            <v>16.23.12.361.3010.2.841.44505200.00</v>
          </cell>
          <cell r="H350" t="str">
            <v>EXECUTIVO</v>
          </cell>
          <cell r="I350" t="str">
            <v>SME</v>
          </cell>
          <cell r="J350">
            <v>830499</v>
          </cell>
          <cell r="K350">
            <v>0</v>
          </cell>
          <cell r="L350">
            <v>0</v>
          </cell>
          <cell r="M350" t="str">
            <v>EX</v>
          </cell>
          <cell r="N350">
            <v>1</v>
          </cell>
          <cell r="O350">
            <v>830499</v>
          </cell>
          <cell r="P350">
            <v>0</v>
          </cell>
          <cell r="Q350">
            <v>0</v>
          </cell>
          <cell r="R350">
            <v>0</v>
          </cell>
          <cell r="S350">
            <v>0</v>
          </cell>
          <cell r="T350" t="str">
            <v>NINC</v>
          </cell>
          <cell r="U350">
            <v>0</v>
          </cell>
        </row>
        <row r="351">
          <cell r="F351" t="str">
            <v>2850 - TRANSPORTE ESCOLAR - ENSINO FUNDAMENTAL</v>
          </cell>
          <cell r="G351" t="str">
            <v>16.10.12.361.3025.2.850.33903600.00</v>
          </cell>
          <cell r="H351" t="str">
            <v>EXECUTIVO</v>
          </cell>
          <cell r="I351" t="str">
            <v>SME</v>
          </cell>
          <cell r="J351">
            <v>57426504</v>
          </cell>
          <cell r="K351">
            <v>32368524</v>
          </cell>
          <cell r="L351">
            <v>30046990.720000003</v>
          </cell>
          <cell r="M351" t="str">
            <v>EX</v>
          </cell>
          <cell r="N351">
            <v>1</v>
          </cell>
          <cell r="O351">
            <v>57426504</v>
          </cell>
          <cell r="P351">
            <v>32368524</v>
          </cell>
          <cell r="Q351">
            <v>30046990.720000003</v>
          </cell>
          <cell r="R351">
            <v>0.52322514217477012</v>
          </cell>
          <cell r="S351">
            <v>0.56365130637240257</v>
          </cell>
          <cell r="T351" t="str">
            <v>NINC</v>
          </cell>
          <cell r="U351">
            <v>0</v>
          </cell>
        </row>
        <row r="352">
          <cell r="F352" t="str">
            <v>2850 - TRANSPORTE ESCOLAR - ENSINO FUNDAMENTAL</v>
          </cell>
          <cell r="G352" t="str">
            <v>16.10.12.361.3025.2.850.33903900.00</v>
          </cell>
          <cell r="H352" t="str">
            <v>EXECUTIVO</v>
          </cell>
          <cell r="I352" t="str">
            <v>SME</v>
          </cell>
          <cell r="J352">
            <v>81298248</v>
          </cell>
          <cell r="K352">
            <v>51323648.820000008</v>
          </cell>
          <cell r="L352">
            <v>46940674.82</v>
          </cell>
          <cell r="M352" t="str">
            <v>EX</v>
          </cell>
          <cell r="N352">
            <v>1</v>
          </cell>
          <cell r="O352">
            <v>81298248</v>
          </cell>
          <cell r="P352">
            <v>51323648.820000008</v>
          </cell>
          <cell r="Q352">
            <v>46940674.82</v>
          </cell>
          <cell r="R352">
            <v>0.57738851666274527</v>
          </cell>
          <cell r="S352">
            <v>0.63130079777364956</v>
          </cell>
          <cell r="T352" t="str">
            <v>NINC</v>
          </cell>
          <cell r="U352">
            <v>0</v>
          </cell>
        </row>
        <row r="353">
          <cell r="F353" t="str">
            <v>2850 - TRANSPORTE ESCOLAR - ENSINO FUNDAMENTAL</v>
          </cell>
          <cell r="G353" t="str">
            <v>16.10.12.361.3025.2.850.33904700.00</v>
          </cell>
          <cell r="H353" t="str">
            <v>EXECUTIVO</v>
          </cell>
          <cell r="I353" t="str">
            <v>SME</v>
          </cell>
          <cell r="J353">
            <v>2297060</v>
          </cell>
          <cell r="K353">
            <v>1413892.44</v>
          </cell>
          <cell r="L353">
            <v>1084104.6300000001</v>
          </cell>
          <cell r="M353" t="str">
            <v>EX</v>
          </cell>
          <cell r="N353">
            <v>1</v>
          </cell>
          <cell r="O353">
            <v>2297060</v>
          </cell>
          <cell r="P353">
            <v>1413892.44</v>
          </cell>
          <cell r="Q353">
            <v>1084104.6300000001</v>
          </cell>
          <cell r="R353">
            <v>0.47195311833387033</v>
          </cell>
          <cell r="S353">
            <v>0.61552264198584272</v>
          </cell>
          <cell r="T353" t="str">
            <v>NINC</v>
          </cell>
          <cell r="U353">
            <v>0</v>
          </cell>
        </row>
        <row r="354">
          <cell r="F354" t="str">
            <v>2857 - REMUNERAÇÃO DOS PROFISSIONAIS DO MAGISTÉRIO - ENSINO FUNDAMENTAL</v>
          </cell>
          <cell r="G354" t="str">
            <v>16.10.12.361.3010.2.857.31901100.00</v>
          </cell>
          <cell r="H354" t="str">
            <v>EXECUTIVO</v>
          </cell>
          <cell r="I354" t="str">
            <v>SME</v>
          </cell>
          <cell r="J354">
            <v>0</v>
          </cell>
          <cell r="K354">
            <v>129593716</v>
          </cell>
          <cell r="L354">
            <v>0</v>
          </cell>
          <cell r="M354" t="str">
            <v>EX</v>
          </cell>
          <cell r="N354">
            <v>1</v>
          </cell>
          <cell r="O354">
            <v>0</v>
          </cell>
          <cell r="P354">
            <v>129593716</v>
          </cell>
          <cell r="Q354">
            <v>0</v>
          </cell>
          <cell r="R354" t="e">
            <v>#DIV/0!</v>
          </cell>
          <cell r="S354" t="e">
            <v>#DIV/0!</v>
          </cell>
          <cell r="T354" t="str">
            <v>NINC</v>
          </cell>
          <cell r="U354">
            <v>0</v>
          </cell>
        </row>
        <row r="355">
          <cell r="F355" t="str">
            <v>2857 - REMUNERAÇÃO DOS PROFISSIONAIS DO MAGISTÉRIO - ENSINO FUNDAMENTAL</v>
          </cell>
          <cell r="G355" t="str">
            <v>16.10.12.361.3010.2.857.31901100.04</v>
          </cell>
          <cell r="H355" t="str">
            <v>EXECUTIVO</v>
          </cell>
          <cell r="I355" t="str">
            <v>SME</v>
          </cell>
          <cell r="J355">
            <v>2255279051</v>
          </cell>
          <cell r="K355">
            <v>2400409286.3800001</v>
          </cell>
          <cell r="L355">
            <v>2400409286.3800001</v>
          </cell>
          <cell r="M355" t="str">
            <v>EX</v>
          </cell>
          <cell r="N355">
            <v>1</v>
          </cell>
          <cell r="O355">
            <v>2255279051</v>
          </cell>
          <cell r="P355">
            <v>2400409286.3800001</v>
          </cell>
          <cell r="Q355">
            <v>2400409286.3800001</v>
          </cell>
          <cell r="R355">
            <v>1.0643513428263562</v>
          </cell>
          <cell r="S355">
            <v>1.0643513428263562</v>
          </cell>
          <cell r="T355" t="str">
            <v>NINC</v>
          </cell>
          <cell r="U355">
            <v>0</v>
          </cell>
        </row>
        <row r="356">
          <cell r="F356" t="str">
            <v>2879 - CONSERVAÇÃO E MANUTENÇÃO DE SEGUNDO ESCALÃO DE UNIDADES EDUCACIONAIS - ENSINO FUNDAMENTAL - PROGRAMA DE METAS 22.A</v>
          </cell>
          <cell r="G356" t="str">
            <v>16.10.12.361.3010.2.879.33903900.00</v>
          </cell>
          <cell r="H356" t="str">
            <v>EXECUTIVO</v>
          </cell>
          <cell r="I356" t="str">
            <v>SME</v>
          </cell>
          <cell r="J356">
            <v>90000000</v>
          </cell>
          <cell r="K356">
            <v>64897212.589999996</v>
          </cell>
          <cell r="L356">
            <v>32811269.550000001</v>
          </cell>
          <cell r="M356" t="str">
            <v>EX</v>
          </cell>
          <cell r="N356">
            <v>1</v>
          </cell>
          <cell r="O356">
            <v>90000000</v>
          </cell>
          <cell r="P356">
            <v>64897212.589999996</v>
          </cell>
          <cell r="Q356">
            <v>32811269.550000001</v>
          </cell>
          <cell r="R356">
            <v>0.36456966166666666</v>
          </cell>
          <cell r="S356">
            <v>0.72108013988888886</v>
          </cell>
          <cell r="T356" t="str">
            <v>NINC</v>
          </cell>
          <cell r="U356">
            <v>0</v>
          </cell>
        </row>
        <row r="357">
          <cell r="F357" t="str">
            <v>3011 - PROJETOS DE EDUCAÇÃO ORIUNDOS DE RECURSOS DE DESESTATIZAÇÕES E PARCERIAS</v>
          </cell>
          <cell r="G357" t="str">
            <v>07.10.12.361.3010.3.011.44905100.10</v>
          </cell>
          <cell r="H357" t="str">
            <v>EXECUTIVO</v>
          </cell>
          <cell r="I357" t="str">
            <v>FMD</v>
          </cell>
          <cell r="J357">
            <v>220000000</v>
          </cell>
          <cell r="K357">
            <v>0</v>
          </cell>
          <cell r="L357">
            <v>0</v>
          </cell>
          <cell r="M357" t="str">
            <v>EX</v>
          </cell>
          <cell r="N357">
            <v>1</v>
          </cell>
          <cell r="O357">
            <v>220000000</v>
          </cell>
          <cell r="P357">
            <v>0</v>
          </cell>
          <cell r="Q357">
            <v>0</v>
          </cell>
          <cell r="R357">
            <v>0</v>
          </cell>
          <cell r="S357">
            <v>0</v>
          </cell>
          <cell r="T357" t="str">
            <v>NINC</v>
          </cell>
          <cell r="U357">
            <v>0</v>
          </cell>
        </row>
        <row r="358">
          <cell r="F358" t="str">
            <v>3365 - CONSTRUÇÃO DE ESCOLA MUNICIPAL DE ENSINO FUNDAMENTAL (EMEF)</v>
          </cell>
          <cell r="G358" t="str">
            <v>16.10.12.361.3010.3.365.44905100.00</v>
          </cell>
          <cell r="H358" t="str">
            <v>EXECUTIVO</v>
          </cell>
          <cell r="I358" t="str">
            <v>SME</v>
          </cell>
          <cell r="J358">
            <v>1000</v>
          </cell>
          <cell r="K358">
            <v>15496632.449999999</v>
          </cell>
          <cell r="L358">
            <v>12588149.82</v>
          </cell>
          <cell r="M358" t="str">
            <v>EX</v>
          </cell>
          <cell r="N358">
            <v>1</v>
          </cell>
          <cell r="O358">
            <v>1000</v>
          </cell>
          <cell r="P358">
            <v>15496632.449999999</v>
          </cell>
          <cell r="Q358">
            <v>12588149.82</v>
          </cell>
          <cell r="R358">
            <v>12588.149820000001</v>
          </cell>
          <cell r="S358">
            <v>15496.632449999999</v>
          </cell>
          <cell r="T358" t="str">
            <v>NINC</v>
          </cell>
          <cell r="U358">
            <v>0</v>
          </cell>
        </row>
        <row r="359">
          <cell r="F359" t="str">
            <v>3366 - AMPLIAÇÃO, REFORMA E REQUALIFICAÇÃO DE ESCOLA MUNICIPAL DE ENSINO FUNDAMENTAL (EMEF)</v>
          </cell>
          <cell r="G359" t="str">
            <v>16.10.12.361.3010.3.366.44905100.00</v>
          </cell>
          <cell r="H359" t="str">
            <v>EXECUTIVO</v>
          </cell>
          <cell r="I359" t="str">
            <v>SME</v>
          </cell>
          <cell r="J359">
            <v>1000</v>
          </cell>
          <cell r="K359">
            <v>3224915.69</v>
          </cell>
          <cell r="L359">
            <v>3128209.8499999996</v>
          </cell>
          <cell r="M359" t="str">
            <v>EX</v>
          </cell>
          <cell r="N359">
            <v>1</v>
          </cell>
          <cell r="O359">
            <v>1000</v>
          </cell>
          <cell r="P359">
            <v>3224915.69</v>
          </cell>
          <cell r="Q359">
            <v>3128209.8499999996</v>
          </cell>
          <cell r="R359">
            <v>3128.2098499999997</v>
          </cell>
          <cell r="S359">
            <v>3224.9156899999998</v>
          </cell>
          <cell r="T359" t="str">
            <v>NINC</v>
          </cell>
          <cell r="U359">
            <v>0</v>
          </cell>
        </row>
        <row r="360">
          <cell r="F360" t="str">
            <v>2883 - MANUTENÇÃO E OPERAÇÃO DE UNIDADES EDUCACIONAIS - ESCOLA MUNICIPAL DE EDUCAÇÃO FUNDAMENTAL E MÉDIO (EMEFM)</v>
          </cell>
          <cell r="G360" t="str">
            <v>16.10.12.362.3010.2.883.31901100.00</v>
          </cell>
          <cell r="H360" t="str">
            <v>EXECUTIVO</v>
          </cell>
          <cell r="I360" t="str">
            <v>SME</v>
          </cell>
          <cell r="J360">
            <v>67922166</v>
          </cell>
          <cell r="K360">
            <v>58585765.219999999</v>
          </cell>
          <cell r="L360">
            <v>55637653.219999999</v>
          </cell>
          <cell r="M360" t="str">
            <v>EX</v>
          </cell>
          <cell r="N360">
            <v>1</v>
          </cell>
          <cell r="O360">
            <v>67922166</v>
          </cell>
          <cell r="P360">
            <v>58585765.219999999</v>
          </cell>
          <cell r="Q360">
            <v>55637653.219999999</v>
          </cell>
          <cell r="R360">
            <v>0.81913838289550422</v>
          </cell>
          <cell r="S360">
            <v>0.86254265242365802</v>
          </cell>
          <cell r="T360" t="str">
            <v>NINC</v>
          </cell>
          <cell r="U360">
            <v>0</v>
          </cell>
        </row>
        <row r="361">
          <cell r="F361" t="str">
            <v>2883 - MANUTENÇÃO E OPERAÇÃO DE UNIDADES EDUCACIONAIS - ESCOLA MUNICIPAL DE EDUCAÇÃO FUNDAMENTAL E MÉDIO (EMEFM)</v>
          </cell>
          <cell r="G361" t="str">
            <v>16.10.12.362.3010.2.883.33903000.00</v>
          </cell>
          <cell r="H361" t="str">
            <v>EXECUTIVO</v>
          </cell>
          <cell r="I361" t="str">
            <v>SME</v>
          </cell>
          <cell r="J361">
            <v>6984</v>
          </cell>
          <cell r="K361">
            <v>19538.2</v>
          </cell>
          <cell r="L361">
            <v>15615</v>
          </cell>
          <cell r="M361" t="str">
            <v>EX</v>
          </cell>
          <cell r="N361">
            <v>1</v>
          </cell>
          <cell r="O361">
            <v>6984</v>
          </cell>
          <cell r="P361">
            <v>19538.2</v>
          </cell>
          <cell r="Q361">
            <v>15615</v>
          </cell>
          <cell r="R361">
            <v>2.2358247422680413</v>
          </cell>
          <cell r="S361">
            <v>2.7975658648339063</v>
          </cell>
          <cell r="T361" t="str">
            <v>NINC</v>
          </cell>
          <cell r="U361">
            <v>0</v>
          </cell>
        </row>
        <row r="362">
          <cell r="F362" t="str">
            <v>2883 - MANUTENÇÃO E OPERAÇÃO DE UNIDADES EDUCACIONAIS - ESCOLA MUNICIPAL DE EDUCAÇÃO FUNDAMENTAL E MÉDIO (EMEFM)</v>
          </cell>
          <cell r="G362" t="str">
            <v>16.10.12.362.3010.2.883.33903200.00</v>
          </cell>
          <cell r="H362" t="str">
            <v>EXECUTIVO</v>
          </cell>
          <cell r="I362" t="str">
            <v>SME</v>
          </cell>
          <cell r="J362">
            <v>0</v>
          </cell>
          <cell r="K362">
            <v>154558.26999999999</v>
          </cell>
          <cell r="L362">
            <v>141876.85</v>
          </cell>
          <cell r="M362" t="str">
            <v>EX</v>
          </cell>
          <cell r="N362">
            <v>1</v>
          </cell>
          <cell r="O362">
            <v>0</v>
          </cell>
          <cell r="P362">
            <v>154558.26999999999</v>
          </cell>
          <cell r="Q362">
            <v>141876.85</v>
          </cell>
          <cell r="R362" t="e">
            <v>#DIV/0!</v>
          </cell>
          <cell r="S362" t="e">
            <v>#DIV/0!</v>
          </cell>
          <cell r="T362" t="str">
            <v>NINC</v>
          </cell>
          <cell r="U362">
            <v>0</v>
          </cell>
        </row>
        <row r="363">
          <cell r="F363" t="str">
            <v>2883 - MANUTENÇÃO E OPERAÇÃO DE UNIDADES EDUCACIONAIS - ESCOLA MUNICIPAL DE EDUCAÇÃO FUNDAMENTAL E MÉDIO (EMEFM)</v>
          </cell>
          <cell r="G363" t="str">
            <v>16.10.12.362.3010.2.883.33903900.00</v>
          </cell>
          <cell r="H363" t="str">
            <v>EXECUTIVO</v>
          </cell>
          <cell r="I363" t="str">
            <v>SME</v>
          </cell>
          <cell r="J363">
            <v>5661751</v>
          </cell>
          <cell r="K363">
            <v>3185991.2299999995</v>
          </cell>
          <cell r="L363">
            <v>2647193.7000000002</v>
          </cell>
          <cell r="M363" t="str">
            <v>EX</v>
          </cell>
          <cell r="N363">
            <v>1</v>
          </cell>
          <cell r="O363">
            <v>5661751</v>
          </cell>
          <cell r="P363">
            <v>3185991.2299999995</v>
          </cell>
          <cell r="Q363">
            <v>2647193.7000000002</v>
          </cell>
          <cell r="R363">
            <v>0.46755742172342091</v>
          </cell>
          <cell r="S363">
            <v>0.56272189116052607</v>
          </cell>
          <cell r="T363" t="str">
            <v>NINC</v>
          </cell>
          <cell r="U363">
            <v>0</v>
          </cell>
        </row>
        <row r="364">
          <cell r="F364" t="str">
            <v>2883 - MANUTENÇÃO E OPERAÇÃO DE UNIDADES EDUCACIONAIS - ESCOLA MUNICIPAL DE EDUCAÇÃO FUNDAMENTAL E MÉDIO (EMEFM)</v>
          </cell>
          <cell r="G364" t="str">
            <v>16.10.12.362.3010.2.883.33904500.00</v>
          </cell>
          <cell r="H364" t="str">
            <v>EXECUTIVO</v>
          </cell>
          <cell r="I364" t="str">
            <v>SME</v>
          </cell>
          <cell r="J364">
            <v>0</v>
          </cell>
          <cell r="K364">
            <v>242693.39</v>
          </cell>
          <cell r="L364">
            <v>2329.21</v>
          </cell>
          <cell r="M364" t="str">
            <v>EX</v>
          </cell>
          <cell r="N364">
            <v>1</v>
          </cell>
          <cell r="O364">
            <v>0</v>
          </cell>
          <cell r="P364">
            <v>242693.39</v>
          </cell>
          <cell r="Q364">
            <v>2329.21</v>
          </cell>
          <cell r="R364" t="e">
            <v>#DIV/0!</v>
          </cell>
          <cell r="S364" t="e">
            <v>#DIV/0!</v>
          </cell>
          <cell r="T364" t="str">
            <v>NINC</v>
          </cell>
          <cell r="U364">
            <v>0</v>
          </cell>
        </row>
        <row r="365">
          <cell r="F365" t="str">
            <v>2883 - MANUTENÇÃO E OPERAÇÃO DE UNIDADES EDUCACIONAIS - ESCOLA MUNICIPAL DE EDUCAÇÃO FUNDAMENTAL E MÉDIO (EMEFM)</v>
          </cell>
          <cell r="G365" t="str">
            <v>16.10.12.362.3010.2.883.33904600.00</v>
          </cell>
          <cell r="H365" t="str">
            <v>EXECUTIVO</v>
          </cell>
          <cell r="I365" t="str">
            <v>SME</v>
          </cell>
          <cell r="J365">
            <v>7000000</v>
          </cell>
          <cell r="K365">
            <v>5091615.63</v>
          </cell>
          <cell r="L365">
            <v>5091615.63</v>
          </cell>
          <cell r="M365" t="str">
            <v>EX</v>
          </cell>
          <cell r="N365">
            <v>1</v>
          </cell>
          <cell r="O365">
            <v>7000000</v>
          </cell>
          <cell r="P365">
            <v>5091615.63</v>
          </cell>
          <cell r="Q365">
            <v>5091615.63</v>
          </cell>
          <cell r="R365">
            <v>0.72737366142857141</v>
          </cell>
          <cell r="S365">
            <v>0.72737366142857141</v>
          </cell>
          <cell r="T365" t="str">
            <v>NINC</v>
          </cell>
          <cell r="U365">
            <v>0</v>
          </cell>
        </row>
        <row r="366">
          <cell r="F366" t="str">
            <v>2883 - MANUTENÇÃO E OPERAÇÃO DE UNIDADES EDUCACIONAIS - ESCOLA MUNICIPAL DE EDUCAÇÃO FUNDAMENTAL E MÉDIO (EMEFM)</v>
          </cell>
          <cell r="G366" t="str">
            <v>16.10.12.362.3010.2.883.33904900.00</v>
          </cell>
          <cell r="H366" t="str">
            <v>EXECUTIVO</v>
          </cell>
          <cell r="I366" t="str">
            <v>SME</v>
          </cell>
          <cell r="J366">
            <v>500000</v>
          </cell>
          <cell r="K366">
            <v>135628.47</v>
          </cell>
          <cell r="L366">
            <v>135628.47</v>
          </cell>
          <cell r="M366" t="str">
            <v>EX</v>
          </cell>
          <cell r="N366">
            <v>1</v>
          </cell>
          <cell r="O366">
            <v>500000</v>
          </cell>
          <cell r="P366">
            <v>135628.47</v>
          </cell>
          <cell r="Q366">
            <v>135628.47</v>
          </cell>
          <cell r="R366">
            <v>0.27125694</v>
          </cell>
          <cell r="S366">
            <v>0.27125694</v>
          </cell>
          <cell r="T366" t="str">
            <v>NINC</v>
          </cell>
          <cell r="U366">
            <v>0</v>
          </cell>
        </row>
        <row r="367">
          <cell r="F367" t="str">
            <v>2883 - MANUTENÇÃO E OPERAÇÃO DE UNIDADES EDUCACIONAIS - ESCOLA MUNICIPAL DE EDUCAÇÃO FUNDAMENTAL E MÉDIO (EMEFM)</v>
          </cell>
          <cell r="G367" t="str">
            <v>16.12.12.362.3010.2.883.33903000.00</v>
          </cell>
          <cell r="H367" t="str">
            <v>EXECUTIVO</v>
          </cell>
          <cell r="I367" t="str">
            <v>SME</v>
          </cell>
          <cell r="J367">
            <v>15010</v>
          </cell>
          <cell r="K367">
            <v>5549.76</v>
          </cell>
          <cell r="L367">
            <v>5549.76</v>
          </cell>
          <cell r="M367" t="str">
            <v>EX</v>
          </cell>
          <cell r="N367">
            <v>1</v>
          </cell>
          <cell r="O367">
            <v>15010</v>
          </cell>
          <cell r="P367">
            <v>5549.76</v>
          </cell>
          <cell r="Q367">
            <v>5549.76</v>
          </cell>
          <cell r="R367">
            <v>0.36973750832778152</v>
          </cell>
          <cell r="S367">
            <v>0.36973750832778152</v>
          </cell>
          <cell r="T367" t="str">
            <v>NINC</v>
          </cell>
          <cell r="U367">
            <v>0</v>
          </cell>
        </row>
        <row r="368">
          <cell r="F368" t="str">
            <v>2883 - MANUTENÇÃO E OPERAÇÃO DE UNIDADES EDUCACIONAIS - ESCOLA MUNICIPAL DE EDUCAÇÃO FUNDAMENTAL E MÉDIO (EMEFM)</v>
          </cell>
          <cell r="G368" t="str">
            <v>16.12.12.362.3010.2.883.33903600.00</v>
          </cell>
          <cell r="H368" t="str">
            <v>EXECUTIVO</v>
          </cell>
          <cell r="I368" t="str">
            <v>SME</v>
          </cell>
          <cell r="J368">
            <v>99540</v>
          </cell>
          <cell r="K368">
            <v>146340</v>
          </cell>
          <cell r="L368">
            <v>124792</v>
          </cell>
          <cell r="M368" t="str">
            <v>EX</v>
          </cell>
          <cell r="N368">
            <v>1</v>
          </cell>
          <cell r="O368">
            <v>99540</v>
          </cell>
          <cell r="P368">
            <v>146340</v>
          </cell>
          <cell r="Q368">
            <v>124792</v>
          </cell>
          <cell r="R368">
            <v>1.253686960016074</v>
          </cell>
          <cell r="S368">
            <v>1.4701627486437614</v>
          </cell>
          <cell r="T368" t="str">
            <v>NINC</v>
          </cell>
          <cell r="U368">
            <v>0</v>
          </cell>
        </row>
        <row r="369">
          <cell r="F369" t="str">
            <v>2883 - MANUTENÇÃO E OPERAÇÃO DE UNIDADES EDUCACIONAIS - ESCOLA MUNICIPAL DE EDUCAÇÃO FUNDAMENTAL E MÉDIO (EMEFM)</v>
          </cell>
          <cell r="G369" t="str">
            <v>16.12.12.362.3010.2.883.33903900.00</v>
          </cell>
          <cell r="H369" t="str">
            <v>EXECUTIVO</v>
          </cell>
          <cell r="I369" t="str">
            <v>SME</v>
          </cell>
          <cell r="J369">
            <v>737775</v>
          </cell>
          <cell r="K369">
            <v>358960.14999999997</v>
          </cell>
          <cell r="L369">
            <v>188486.73</v>
          </cell>
          <cell r="M369" t="str">
            <v>EX</v>
          </cell>
          <cell r="N369">
            <v>1</v>
          </cell>
          <cell r="O369">
            <v>737775</v>
          </cell>
          <cell r="P369">
            <v>358960.14999999997</v>
          </cell>
          <cell r="Q369">
            <v>188486.73</v>
          </cell>
          <cell r="R369">
            <v>0.25547996340347667</v>
          </cell>
          <cell r="S369">
            <v>0.48654420385618918</v>
          </cell>
          <cell r="T369" t="str">
            <v>NINC</v>
          </cell>
          <cell r="U369">
            <v>0</v>
          </cell>
        </row>
        <row r="370">
          <cell r="F370" t="str">
            <v>2883 - MANUTENÇÃO E OPERAÇÃO DE UNIDADES EDUCACIONAIS - ESCOLA MUNICIPAL DE EDUCAÇÃO FUNDAMENTAL E MÉDIO (EMEFM)</v>
          </cell>
          <cell r="G370" t="str">
            <v>16.12.12.362.3010.2.883.33904700.00</v>
          </cell>
          <cell r="H370" t="str">
            <v>EXECUTIVO</v>
          </cell>
          <cell r="I370" t="str">
            <v>SME</v>
          </cell>
          <cell r="J370">
            <v>19908</v>
          </cell>
          <cell r="K370">
            <v>29268</v>
          </cell>
          <cell r="L370">
            <v>24958.400000000001</v>
          </cell>
          <cell r="M370" t="str">
            <v>EX</v>
          </cell>
          <cell r="N370">
            <v>1</v>
          </cell>
          <cell r="O370">
            <v>19908</v>
          </cell>
          <cell r="P370">
            <v>29268</v>
          </cell>
          <cell r="Q370">
            <v>24958.400000000001</v>
          </cell>
          <cell r="R370">
            <v>1.253686960016074</v>
          </cell>
          <cell r="S370">
            <v>1.4701627486437614</v>
          </cell>
          <cell r="T370" t="str">
            <v>NINC</v>
          </cell>
          <cell r="U370">
            <v>0</v>
          </cell>
        </row>
        <row r="371">
          <cell r="F371" t="str">
            <v>2883 - MANUTENÇÃO E OPERAÇÃO DE UNIDADES EDUCACIONAIS - ESCOLA MUNICIPAL DE EDUCAÇÃO FUNDAMENTAL E MÉDIO (EMEFM)</v>
          </cell>
          <cell r="G371" t="str">
            <v>16.12.12.362.3010.2.883.44905200.00</v>
          </cell>
          <cell r="H371" t="str">
            <v>EXECUTIVO</v>
          </cell>
          <cell r="I371" t="str">
            <v>SME</v>
          </cell>
          <cell r="J371">
            <v>1000</v>
          </cell>
          <cell r="K371">
            <v>0</v>
          </cell>
          <cell r="L371">
            <v>0</v>
          </cell>
          <cell r="M371" t="str">
            <v>EX</v>
          </cell>
          <cell r="N371">
            <v>1</v>
          </cell>
          <cell r="O371">
            <v>1000</v>
          </cell>
          <cell r="P371">
            <v>0</v>
          </cell>
          <cell r="Q371">
            <v>0</v>
          </cell>
          <cell r="R371">
            <v>0</v>
          </cell>
          <cell r="S371">
            <v>0</v>
          </cell>
          <cell r="T371" t="str">
            <v>NINC</v>
          </cell>
          <cell r="U371">
            <v>0</v>
          </cell>
        </row>
        <row r="372">
          <cell r="F372" t="str">
            <v>2883 - MANUTENÇÃO E OPERAÇÃO DE UNIDADES EDUCACIONAIS - ESCOLA MUNICIPAL DE EDUCAÇÃO FUNDAMENTAL E MÉDIO (EMEFM)</v>
          </cell>
          <cell r="G372" t="str">
            <v>16.14.12.362.3010.2.883.33903000.00</v>
          </cell>
          <cell r="H372" t="str">
            <v>EXECUTIVO</v>
          </cell>
          <cell r="I372" t="str">
            <v>SME</v>
          </cell>
          <cell r="J372">
            <v>21000</v>
          </cell>
          <cell r="K372">
            <v>950.33</v>
          </cell>
          <cell r="L372">
            <v>950.33</v>
          </cell>
          <cell r="M372" t="str">
            <v>EX</v>
          </cell>
          <cell r="N372">
            <v>1</v>
          </cell>
          <cell r="O372">
            <v>21000</v>
          </cell>
          <cell r="P372">
            <v>950.33</v>
          </cell>
          <cell r="Q372">
            <v>950.33</v>
          </cell>
          <cell r="R372">
            <v>4.5253809523809523E-2</v>
          </cell>
          <cell r="S372">
            <v>4.5253809523809523E-2</v>
          </cell>
          <cell r="T372" t="str">
            <v>NINC</v>
          </cell>
          <cell r="U372">
            <v>0</v>
          </cell>
        </row>
        <row r="373">
          <cell r="F373" t="str">
            <v>2883 - MANUTENÇÃO E OPERAÇÃO DE UNIDADES EDUCACIONAIS - ESCOLA MUNICIPAL DE EDUCAÇÃO FUNDAMENTAL E MÉDIO (EMEFM)</v>
          </cell>
          <cell r="G373" t="str">
            <v>16.14.12.362.3010.2.883.33903900.00</v>
          </cell>
          <cell r="H373" t="str">
            <v>EXECUTIVO</v>
          </cell>
          <cell r="I373" t="str">
            <v>SME</v>
          </cell>
          <cell r="J373">
            <v>772936</v>
          </cell>
          <cell r="K373">
            <v>364315.70999999996</v>
          </cell>
          <cell r="L373">
            <v>214501.56000000003</v>
          </cell>
          <cell r="M373" t="str">
            <v>EX</v>
          </cell>
          <cell r="N373">
            <v>1</v>
          </cell>
          <cell r="O373">
            <v>772936</v>
          </cell>
          <cell r="P373">
            <v>364315.70999999996</v>
          </cell>
          <cell r="Q373">
            <v>214501.56000000003</v>
          </cell>
          <cell r="R373">
            <v>0.27751529233985739</v>
          </cell>
          <cell r="S373">
            <v>0.47134007214051354</v>
          </cell>
          <cell r="T373" t="str">
            <v>NINC</v>
          </cell>
          <cell r="U373">
            <v>0</v>
          </cell>
        </row>
        <row r="374">
          <cell r="F374" t="str">
            <v>2883 - MANUTENÇÃO E OPERAÇÃO DE UNIDADES EDUCACIONAIS - ESCOLA MUNICIPAL DE EDUCAÇÃO FUNDAMENTAL E MÉDIO (EMEFM)</v>
          </cell>
          <cell r="G374" t="str">
            <v>16.14.12.362.3010.2.883.44905200.00</v>
          </cell>
          <cell r="H374" t="str">
            <v>EXECUTIVO</v>
          </cell>
          <cell r="I374" t="str">
            <v>SME</v>
          </cell>
          <cell r="J374">
            <v>12000</v>
          </cell>
          <cell r="K374">
            <v>0</v>
          </cell>
          <cell r="L374">
            <v>0</v>
          </cell>
          <cell r="M374" t="str">
            <v>EX</v>
          </cell>
          <cell r="N374">
            <v>1</v>
          </cell>
          <cell r="O374">
            <v>12000</v>
          </cell>
          <cell r="P374">
            <v>0</v>
          </cell>
          <cell r="Q374">
            <v>0</v>
          </cell>
          <cell r="R374">
            <v>0</v>
          </cell>
          <cell r="S374">
            <v>0</v>
          </cell>
          <cell r="T374" t="str">
            <v>NINC</v>
          </cell>
          <cell r="U374">
            <v>0</v>
          </cell>
        </row>
        <row r="375">
          <cell r="F375" t="str">
            <v>2883 - MANUTENÇÃO E OPERAÇÃO DE UNIDADES EDUCACIONAIS - ESCOLA MUNICIPAL DE EDUCAÇÃO FUNDAMENTAL E MÉDIO (EMEFM)</v>
          </cell>
          <cell r="G375" t="str">
            <v>16.18.12.362.3010.2.883.33903000.00</v>
          </cell>
          <cell r="H375" t="str">
            <v>EXECUTIVO</v>
          </cell>
          <cell r="I375" t="str">
            <v>SME</v>
          </cell>
          <cell r="J375">
            <v>20000</v>
          </cell>
          <cell r="K375">
            <v>0</v>
          </cell>
          <cell r="L375">
            <v>0</v>
          </cell>
          <cell r="M375" t="str">
            <v>EX</v>
          </cell>
          <cell r="N375">
            <v>1</v>
          </cell>
          <cell r="O375">
            <v>20000</v>
          </cell>
          <cell r="P375">
            <v>0</v>
          </cell>
          <cell r="Q375">
            <v>0</v>
          </cell>
          <cell r="R375">
            <v>0</v>
          </cell>
          <cell r="S375">
            <v>0</v>
          </cell>
          <cell r="T375" t="str">
            <v>NINC</v>
          </cell>
          <cell r="U375">
            <v>0</v>
          </cell>
        </row>
        <row r="376">
          <cell r="F376" t="str">
            <v>2883 - MANUTENÇÃO E OPERAÇÃO DE UNIDADES EDUCACIONAIS - ESCOLA MUNICIPAL DE EDUCAÇÃO FUNDAMENTAL E MÉDIO (EMEFM)</v>
          </cell>
          <cell r="G376" t="str">
            <v>16.18.12.362.3010.2.883.33903900.00</v>
          </cell>
          <cell r="H376" t="str">
            <v>EXECUTIVO</v>
          </cell>
          <cell r="I376" t="str">
            <v>SME</v>
          </cell>
          <cell r="J376">
            <v>350000</v>
          </cell>
          <cell r="K376">
            <v>124762.09999999998</v>
          </cell>
          <cell r="L376">
            <v>92765.099999999991</v>
          </cell>
          <cell r="M376" t="str">
            <v>EX</v>
          </cell>
          <cell r="N376">
            <v>1</v>
          </cell>
          <cell r="O376">
            <v>350000</v>
          </cell>
          <cell r="P376">
            <v>124762.09999999998</v>
          </cell>
          <cell r="Q376">
            <v>92765.099999999991</v>
          </cell>
          <cell r="R376">
            <v>0.26504314285714281</v>
          </cell>
          <cell r="S376">
            <v>0.35646314285714281</v>
          </cell>
          <cell r="T376" t="str">
            <v>NINC</v>
          </cell>
          <cell r="U376">
            <v>0</v>
          </cell>
        </row>
        <row r="377">
          <cell r="F377" t="str">
            <v>2883 - MANUTENÇÃO E OPERAÇÃO DE UNIDADES EDUCACIONAIS - ESCOLA MUNICIPAL DE EDUCAÇÃO FUNDAMENTAL E MÉDIO (EMEFM)</v>
          </cell>
          <cell r="G377" t="str">
            <v>16.18.12.362.3010.2.883.44905200.00</v>
          </cell>
          <cell r="H377" t="str">
            <v>EXECUTIVO</v>
          </cell>
          <cell r="I377" t="str">
            <v>SME</v>
          </cell>
          <cell r="J377">
            <v>8000</v>
          </cell>
          <cell r="K377">
            <v>0</v>
          </cell>
          <cell r="L377">
            <v>0</v>
          </cell>
          <cell r="M377" t="str">
            <v>EX</v>
          </cell>
          <cell r="N377">
            <v>1</v>
          </cell>
          <cell r="O377">
            <v>8000</v>
          </cell>
          <cell r="P377">
            <v>0</v>
          </cell>
          <cell r="Q377">
            <v>0</v>
          </cell>
          <cell r="R377">
            <v>0</v>
          </cell>
          <cell r="S377">
            <v>0</v>
          </cell>
          <cell r="T377" t="str">
            <v>NINC</v>
          </cell>
          <cell r="U377">
            <v>0</v>
          </cell>
        </row>
        <row r="378">
          <cell r="F378" t="str">
            <v>2883 - MANUTENÇÃO E OPERAÇÃO DE UNIDADES EDUCACIONAIS - ESCOLA MUNICIPAL DE EDUCAÇÃO FUNDAMENTAL E MÉDIO (EMEFM)</v>
          </cell>
          <cell r="G378" t="str">
            <v>16.20.12.362.3010.2.883.33903000.00</v>
          </cell>
          <cell r="H378" t="str">
            <v>EXECUTIVO</v>
          </cell>
          <cell r="I378" t="str">
            <v>SME</v>
          </cell>
          <cell r="J378">
            <v>10000</v>
          </cell>
          <cell r="K378">
            <v>1085.75</v>
          </cell>
          <cell r="L378">
            <v>1085.75</v>
          </cell>
          <cell r="M378" t="str">
            <v>EX</v>
          </cell>
          <cell r="N378">
            <v>1</v>
          </cell>
          <cell r="O378">
            <v>10000</v>
          </cell>
          <cell r="P378">
            <v>1085.75</v>
          </cell>
          <cell r="Q378">
            <v>1085.75</v>
          </cell>
          <cell r="R378">
            <v>0.108575</v>
          </cell>
          <cell r="S378">
            <v>0.108575</v>
          </cell>
          <cell r="T378" t="str">
            <v>NINC</v>
          </cell>
          <cell r="U378">
            <v>0</v>
          </cell>
        </row>
        <row r="379">
          <cell r="F379" t="str">
            <v>2883 - MANUTENÇÃO E OPERAÇÃO DE UNIDADES EDUCACIONAIS - ESCOLA MUNICIPAL DE EDUCAÇÃO FUNDAMENTAL E MÉDIO (EMEFM)</v>
          </cell>
          <cell r="G379" t="str">
            <v>16.20.12.362.3010.2.883.33903900.00</v>
          </cell>
          <cell r="H379" t="str">
            <v>EXECUTIVO</v>
          </cell>
          <cell r="I379" t="str">
            <v>SME</v>
          </cell>
          <cell r="J379">
            <v>250000</v>
          </cell>
          <cell r="K379">
            <v>154083.4</v>
          </cell>
          <cell r="L379">
            <v>71748.62000000001</v>
          </cell>
          <cell r="M379" t="str">
            <v>EX</v>
          </cell>
          <cell r="N379">
            <v>1</v>
          </cell>
          <cell r="O379">
            <v>250000</v>
          </cell>
          <cell r="P379">
            <v>154083.4</v>
          </cell>
          <cell r="Q379">
            <v>71748.62000000001</v>
          </cell>
          <cell r="R379">
            <v>0.28699448000000005</v>
          </cell>
          <cell r="S379">
            <v>0.61633359999999993</v>
          </cell>
          <cell r="T379" t="str">
            <v>NINC</v>
          </cell>
          <cell r="U379">
            <v>0</v>
          </cell>
        </row>
        <row r="380">
          <cell r="F380" t="str">
            <v>2883 - MANUTENÇÃO E OPERAÇÃO DE UNIDADES EDUCACIONAIS - ESCOLA MUNICIPAL DE EDUCAÇÃO FUNDAMENTAL E MÉDIO (EMEFM)</v>
          </cell>
          <cell r="G380" t="str">
            <v>16.20.12.362.3010.2.883.44905200.00</v>
          </cell>
          <cell r="H380" t="str">
            <v>EXECUTIVO</v>
          </cell>
          <cell r="I380" t="str">
            <v>SME</v>
          </cell>
          <cell r="J380">
            <v>5000</v>
          </cell>
          <cell r="K380">
            <v>0</v>
          </cell>
          <cell r="L380">
            <v>0</v>
          </cell>
          <cell r="M380" t="str">
            <v>EX</v>
          </cell>
          <cell r="N380">
            <v>1</v>
          </cell>
          <cell r="O380">
            <v>5000</v>
          </cell>
          <cell r="P380">
            <v>0</v>
          </cell>
          <cell r="Q380">
            <v>0</v>
          </cell>
          <cell r="R380">
            <v>0</v>
          </cell>
          <cell r="S380">
            <v>0</v>
          </cell>
          <cell r="T380" t="str">
            <v>NINC</v>
          </cell>
          <cell r="U380">
            <v>0</v>
          </cell>
        </row>
        <row r="381">
          <cell r="F381" t="str">
            <v>2883 - MANUTENÇÃO E OPERAÇÃO DE UNIDADES EDUCACIONAIS - ESCOLA MUNICIPAL DE EDUCAÇÃO FUNDAMENTAL E MÉDIO (EMEFM)</v>
          </cell>
          <cell r="G381" t="str">
            <v>16.21.12.362.3010.2.883.33903000.00</v>
          </cell>
          <cell r="H381" t="str">
            <v>EXECUTIVO</v>
          </cell>
          <cell r="I381" t="str">
            <v>SME</v>
          </cell>
          <cell r="J381">
            <v>4000</v>
          </cell>
          <cell r="K381">
            <v>0</v>
          </cell>
          <cell r="L381">
            <v>0</v>
          </cell>
          <cell r="M381" t="str">
            <v>EX</v>
          </cell>
          <cell r="N381">
            <v>1</v>
          </cell>
          <cell r="O381">
            <v>4000</v>
          </cell>
          <cell r="P381">
            <v>0</v>
          </cell>
          <cell r="Q381">
            <v>0</v>
          </cell>
          <cell r="R381">
            <v>0</v>
          </cell>
          <cell r="S381">
            <v>0</v>
          </cell>
          <cell r="T381" t="str">
            <v>NINC</v>
          </cell>
          <cell r="U381">
            <v>0</v>
          </cell>
        </row>
        <row r="382">
          <cell r="F382" t="str">
            <v>2883 - MANUTENÇÃO E OPERAÇÃO DE UNIDADES EDUCACIONAIS - ESCOLA MUNICIPAL DE EDUCAÇÃO FUNDAMENTAL E MÉDIO (EMEFM)</v>
          </cell>
          <cell r="G382" t="str">
            <v>16.21.12.362.3010.2.883.33903900.00</v>
          </cell>
          <cell r="H382" t="str">
            <v>EXECUTIVO</v>
          </cell>
          <cell r="I382" t="str">
            <v>SME</v>
          </cell>
          <cell r="J382">
            <v>225000</v>
          </cell>
          <cell r="K382">
            <v>223126.38999999998</v>
          </cell>
          <cell r="L382">
            <v>158663.96000000002</v>
          </cell>
          <cell r="M382" t="str">
            <v>EX</v>
          </cell>
          <cell r="N382">
            <v>1</v>
          </cell>
          <cell r="O382">
            <v>225000</v>
          </cell>
          <cell r="P382">
            <v>223126.38999999998</v>
          </cell>
          <cell r="Q382">
            <v>158663.96000000002</v>
          </cell>
          <cell r="R382">
            <v>0.7051731555555556</v>
          </cell>
          <cell r="S382">
            <v>0.99167284444444437</v>
          </cell>
          <cell r="T382" t="str">
            <v>NINC</v>
          </cell>
          <cell r="U382">
            <v>0</v>
          </cell>
        </row>
        <row r="383">
          <cell r="F383" t="str">
            <v>2883 - MANUTENÇÃO E OPERAÇÃO DE UNIDADES EDUCACIONAIS - ESCOLA MUNICIPAL DE EDUCAÇÃO FUNDAMENTAL E MÉDIO (EMEFM)</v>
          </cell>
          <cell r="G383" t="str">
            <v>16.21.12.362.3010.2.883.44905200.00</v>
          </cell>
          <cell r="H383" t="str">
            <v>EXECUTIVO</v>
          </cell>
          <cell r="I383" t="str">
            <v>SME</v>
          </cell>
          <cell r="J383">
            <v>4000</v>
          </cell>
          <cell r="K383">
            <v>0</v>
          </cell>
          <cell r="L383">
            <v>0</v>
          </cell>
          <cell r="M383" t="str">
            <v>EX</v>
          </cell>
          <cell r="N383">
            <v>1</v>
          </cell>
          <cell r="O383">
            <v>4000</v>
          </cell>
          <cell r="P383">
            <v>0</v>
          </cell>
          <cell r="Q383">
            <v>0</v>
          </cell>
          <cell r="R383">
            <v>0</v>
          </cell>
          <cell r="S383">
            <v>0</v>
          </cell>
          <cell r="T383" t="str">
            <v>NINC</v>
          </cell>
          <cell r="U383">
            <v>0</v>
          </cell>
        </row>
        <row r="384">
          <cell r="F384" t="str">
            <v>2883 - MANUTENÇÃO E OPERAÇÃO DE UNIDADES EDUCACIONAIS - ESCOLA MUNICIPAL DE EDUCAÇÃO FUNDAMENTAL E MÉDIO (EMEFM)</v>
          </cell>
          <cell r="G384" t="str">
            <v>16.23.12.362.3010.2.883.33903000.00</v>
          </cell>
          <cell r="H384" t="str">
            <v>EXECUTIVO</v>
          </cell>
          <cell r="I384" t="str">
            <v>SME</v>
          </cell>
          <cell r="J384">
            <v>1000</v>
          </cell>
          <cell r="K384">
            <v>0</v>
          </cell>
          <cell r="L384">
            <v>0</v>
          </cell>
          <cell r="M384" t="str">
            <v>EX</v>
          </cell>
          <cell r="N384">
            <v>1</v>
          </cell>
          <cell r="O384">
            <v>1000</v>
          </cell>
          <cell r="P384">
            <v>0</v>
          </cell>
          <cell r="Q384">
            <v>0</v>
          </cell>
          <cell r="R384">
            <v>0</v>
          </cell>
          <cell r="S384">
            <v>0</v>
          </cell>
          <cell r="T384" t="str">
            <v>NINC</v>
          </cell>
          <cell r="U384">
            <v>0</v>
          </cell>
        </row>
        <row r="385">
          <cell r="F385" t="str">
            <v>2883 - MANUTENÇÃO E OPERAÇÃO DE UNIDADES EDUCACIONAIS - ESCOLA MUNICIPAL DE EDUCAÇÃO FUNDAMENTAL E MÉDIO (EMEFM)</v>
          </cell>
          <cell r="G385" t="str">
            <v>16.23.12.362.3010.2.883.33903900.00</v>
          </cell>
          <cell r="H385" t="str">
            <v>EXECUTIVO</v>
          </cell>
          <cell r="I385" t="str">
            <v>SME</v>
          </cell>
          <cell r="J385">
            <v>130000</v>
          </cell>
          <cell r="K385">
            <v>127300.57</v>
          </cell>
          <cell r="L385">
            <v>74438.17</v>
          </cell>
          <cell r="M385" t="str">
            <v>EX</v>
          </cell>
          <cell r="N385">
            <v>1</v>
          </cell>
          <cell r="O385">
            <v>130000</v>
          </cell>
          <cell r="P385">
            <v>127300.57</v>
          </cell>
          <cell r="Q385">
            <v>74438.17</v>
          </cell>
          <cell r="R385">
            <v>0.57260130769230766</v>
          </cell>
          <cell r="S385">
            <v>0.97923515384615389</v>
          </cell>
          <cell r="T385" t="str">
            <v>NINC</v>
          </cell>
          <cell r="U385">
            <v>0</v>
          </cell>
        </row>
        <row r="386">
          <cell r="F386" t="str">
            <v>2883 - MANUTENÇÃO E OPERAÇÃO DE UNIDADES EDUCACIONAIS - ESCOLA MUNICIPAL DE EDUCAÇÃO FUNDAMENTAL E MÉDIO (EMEFM)</v>
          </cell>
          <cell r="G386" t="str">
            <v>16.23.12.362.3010.2.883.44905200.00</v>
          </cell>
          <cell r="H386" t="str">
            <v>EXECUTIVO</v>
          </cell>
          <cell r="I386" t="str">
            <v>SME</v>
          </cell>
          <cell r="J386">
            <v>1000</v>
          </cell>
          <cell r="K386">
            <v>0</v>
          </cell>
          <cell r="L386">
            <v>0</v>
          </cell>
          <cell r="M386" t="str">
            <v>EX</v>
          </cell>
          <cell r="N386">
            <v>1</v>
          </cell>
          <cell r="O386">
            <v>1000</v>
          </cell>
          <cell r="P386">
            <v>0</v>
          </cell>
          <cell r="Q386">
            <v>0</v>
          </cell>
          <cell r="R386">
            <v>0</v>
          </cell>
          <cell r="S386">
            <v>0</v>
          </cell>
          <cell r="T386" t="str">
            <v>NINC</v>
          </cell>
          <cell r="U386">
            <v>0</v>
          </cell>
        </row>
        <row r="387">
          <cell r="F387" t="str">
            <v>2416 - QUALIFICAÇÃO PROFISSIONAL E EMPREENDEDORA - PROGRAMA DE METAS 29.E</v>
          </cell>
          <cell r="G387" t="str">
            <v>80.10.12.363.3019.2.416.33903600.00</v>
          </cell>
          <cell r="H387" t="str">
            <v>EXECUTIVO</v>
          </cell>
          <cell r="I387" t="str">
            <v>FPETC</v>
          </cell>
          <cell r="J387">
            <v>0</v>
          </cell>
          <cell r="K387">
            <v>22680</v>
          </cell>
          <cell r="L387">
            <v>0</v>
          </cell>
          <cell r="M387" t="str">
            <v>NINC</v>
          </cell>
          <cell r="N387">
            <v>0</v>
          </cell>
          <cell r="O387">
            <v>0</v>
          </cell>
          <cell r="P387">
            <v>0</v>
          </cell>
          <cell r="Q387">
            <v>0</v>
          </cell>
          <cell r="R387" t="e">
            <v>#DIV/0!</v>
          </cell>
          <cell r="S387" t="e">
            <v>#DIV/0!</v>
          </cell>
          <cell r="T387" t="str">
            <v>NINC</v>
          </cell>
          <cell r="U387">
            <v>0</v>
          </cell>
        </row>
        <row r="388">
          <cell r="F388" t="str">
            <v>2416 - QUALIFICAÇÃO PROFISSIONAL E EMPREENDEDORA - PROGRAMA DE METAS 29.E</v>
          </cell>
          <cell r="G388" t="str">
            <v>80.10.12.363.3019.2.416.33903900.00</v>
          </cell>
          <cell r="H388" t="str">
            <v>EXECUTIVO</v>
          </cell>
          <cell r="I388" t="str">
            <v>FPETC</v>
          </cell>
          <cell r="J388">
            <v>7903400</v>
          </cell>
          <cell r="K388">
            <v>4816679.5999999996</v>
          </cell>
          <cell r="L388">
            <v>1107606.98</v>
          </cell>
          <cell r="M388" t="str">
            <v>NINC</v>
          </cell>
          <cell r="N388">
            <v>0</v>
          </cell>
          <cell r="O388">
            <v>0</v>
          </cell>
          <cell r="P388">
            <v>0</v>
          </cell>
          <cell r="Q388">
            <v>0</v>
          </cell>
          <cell r="R388" t="e">
            <v>#DIV/0!</v>
          </cell>
          <cell r="S388" t="e">
            <v>#DIV/0!</v>
          </cell>
          <cell r="T388" t="str">
            <v>NINC</v>
          </cell>
          <cell r="U388">
            <v>0</v>
          </cell>
        </row>
        <row r="389">
          <cell r="F389" t="str">
            <v>2416 - QUALIFICAÇÃO PROFISSIONAL E EMPREENDEDORA - PROGRAMA DE METAS 29.E</v>
          </cell>
          <cell r="G389" t="str">
            <v>80.10.12.363.3019.2.416.33904700.00</v>
          </cell>
          <cell r="H389" t="str">
            <v>EXECUTIVO</v>
          </cell>
          <cell r="I389" t="str">
            <v>FPETC</v>
          </cell>
          <cell r="J389">
            <v>0</v>
          </cell>
          <cell r="K389">
            <v>50000</v>
          </cell>
          <cell r="L389">
            <v>0</v>
          </cell>
          <cell r="M389" t="str">
            <v>NINC</v>
          </cell>
          <cell r="N389">
            <v>0</v>
          </cell>
          <cell r="O389">
            <v>0</v>
          </cell>
          <cell r="P389">
            <v>0</v>
          </cell>
          <cell r="Q389">
            <v>0</v>
          </cell>
          <cell r="R389" t="e">
            <v>#DIV/0!</v>
          </cell>
          <cell r="S389" t="e">
            <v>#DIV/0!</v>
          </cell>
          <cell r="T389" t="str">
            <v>NINC</v>
          </cell>
          <cell r="U389">
            <v>0</v>
          </cell>
        </row>
        <row r="390">
          <cell r="F390" t="str">
            <v>2881 - OPERAÇÃO E MANUTENÇÃO DE UNIDADE DA FUNDAÇÃO PAULISTANA - FPETC</v>
          </cell>
          <cell r="G390" t="str">
            <v>80.10.12.363.3019.2.881.31900400.00</v>
          </cell>
          <cell r="H390" t="str">
            <v>EXECUTIVO</v>
          </cell>
          <cell r="I390" t="str">
            <v>FPETC</v>
          </cell>
          <cell r="J390">
            <v>390242</v>
          </cell>
          <cell r="K390">
            <v>390242</v>
          </cell>
          <cell r="L390">
            <v>254005.88</v>
          </cell>
          <cell r="M390" t="str">
            <v>NINC</v>
          </cell>
          <cell r="N390">
            <v>0</v>
          </cell>
          <cell r="O390">
            <v>0</v>
          </cell>
          <cell r="P390">
            <v>0</v>
          </cell>
          <cell r="Q390">
            <v>0</v>
          </cell>
          <cell r="R390" t="e">
            <v>#DIV/0!</v>
          </cell>
          <cell r="S390" t="e">
            <v>#DIV/0!</v>
          </cell>
          <cell r="T390" t="str">
            <v>NINC</v>
          </cell>
          <cell r="U390">
            <v>0</v>
          </cell>
        </row>
        <row r="391">
          <cell r="F391" t="str">
            <v>2881 - OPERAÇÃO E MANUTENÇÃO DE UNIDADE DA FUNDAÇÃO PAULISTANA - FPETC</v>
          </cell>
          <cell r="G391" t="str">
            <v>80.10.12.363.3019.2.881.31901100.00</v>
          </cell>
          <cell r="H391" t="str">
            <v>EXECUTIVO</v>
          </cell>
          <cell r="I391" t="str">
            <v>FPETC</v>
          </cell>
          <cell r="J391">
            <v>3809008</v>
          </cell>
          <cell r="K391">
            <v>5335677</v>
          </cell>
          <cell r="L391">
            <v>5085331.05</v>
          </cell>
          <cell r="M391" t="str">
            <v>NINC</v>
          </cell>
          <cell r="N391">
            <v>0</v>
          </cell>
          <cell r="O391">
            <v>0</v>
          </cell>
          <cell r="P391">
            <v>0</v>
          </cell>
          <cell r="Q391">
            <v>0</v>
          </cell>
          <cell r="R391" t="e">
            <v>#DIV/0!</v>
          </cell>
          <cell r="S391" t="e">
            <v>#DIV/0!</v>
          </cell>
          <cell r="T391" t="str">
            <v>NINC</v>
          </cell>
          <cell r="U391">
            <v>0</v>
          </cell>
        </row>
        <row r="392">
          <cell r="F392" t="str">
            <v>2881 - OPERAÇÃO E MANUTENÇÃO DE UNIDADE DA FUNDAÇÃO PAULISTANA - FPETC</v>
          </cell>
          <cell r="G392" t="str">
            <v>80.10.12.363.3019.2.881.31901300.00</v>
          </cell>
          <cell r="H392" t="str">
            <v>EXECUTIVO</v>
          </cell>
          <cell r="I392" t="str">
            <v>FPETC</v>
          </cell>
          <cell r="J392">
            <v>957850</v>
          </cell>
          <cell r="K392">
            <v>1444150</v>
          </cell>
          <cell r="L392">
            <v>1324881.07</v>
          </cell>
          <cell r="M392" t="str">
            <v>NINC</v>
          </cell>
          <cell r="N392">
            <v>0</v>
          </cell>
          <cell r="O392">
            <v>0</v>
          </cell>
          <cell r="P392">
            <v>0</v>
          </cell>
          <cell r="Q392">
            <v>0</v>
          </cell>
          <cell r="R392" t="e">
            <v>#DIV/0!</v>
          </cell>
          <cell r="S392" t="e">
            <v>#DIV/0!</v>
          </cell>
          <cell r="T392" t="str">
            <v>NINC</v>
          </cell>
          <cell r="U392">
            <v>0</v>
          </cell>
        </row>
        <row r="393">
          <cell r="F393" t="str">
            <v>2881 - OPERAÇÃO E MANUTENÇÃO DE UNIDADE DA FUNDAÇÃO PAULISTANA - FPETC</v>
          </cell>
          <cell r="G393" t="str">
            <v>80.10.12.363.3019.2.881.31909400.00</v>
          </cell>
          <cell r="H393" t="str">
            <v>EXECUTIVO</v>
          </cell>
          <cell r="I393" t="str">
            <v>FPETC</v>
          </cell>
          <cell r="J393">
            <v>224203</v>
          </cell>
          <cell r="K393">
            <v>50663.17</v>
          </cell>
          <cell r="L393">
            <v>50663.17</v>
          </cell>
          <cell r="M393" t="str">
            <v>NINC</v>
          </cell>
          <cell r="N393">
            <v>0</v>
          </cell>
          <cell r="O393">
            <v>0</v>
          </cell>
          <cell r="P393">
            <v>0</v>
          </cell>
          <cell r="Q393">
            <v>0</v>
          </cell>
          <cell r="R393" t="e">
            <v>#DIV/0!</v>
          </cell>
          <cell r="S393" t="e">
            <v>#DIV/0!</v>
          </cell>
          <cell r="T393" t="str">
            <v>NINC</v>
          </cell>
          <cell r="U393">
            <v>0</v>
          </cell>
        </row>
        <row r="394">
          <cell r="F394" t="str">
            <v>2881 - OPERAÇÃO E MANUTENÇÃO DE UNIDADE DA FUNDAÇÃO PAULISTANA - FPETC</v>
          </cell>
          <cell r="G394" t="str">
            <v>80.10.12.363.3019.2.881.31911300.00</v>
          </cell>
          <cell r="H394" t="str">
            <v>EXECUTIVO</v>
          </cell>
          <cell r="I394" t="str">
            <v>FPETC</v>
          </cell>
          <cell r="J394">
            <v>78820</v>
          </cell>
          <cell r="K394">
            <v>78820</v>
          </cell>
          <cell r="L394">
            <v>54952.68</v>
          </cell>
          <cell r="M394" t="str">
            <v>NINC</v>
          </cell>
          <cell r="N394">
            <v>0</v>
          </cell>
          <cell r="O394">
            <v>0</v>
          </cell>
          <cell r="P394">
            <v>0</v>
          </cell>
          <cell r="Q394">
            <v>0</v>
          </cell>
          <cell r="R394" t="e">
            <v>#DIV/0!</v>
          </cell>
          <cell r="S394" t="e">
            <v>#DIV/0!</v>
          </cell>
          <cell r="T394" t="str">
            <v>NINC</v>
          </cell>
          <cell r="U394">
            <v>0</v>
          </cell>
        </row>
        <row r="395">
          <cell r="F395" t="str">
            <v>2881 - OPERAÇÃO E MANUTENÇÃO DE UNIDADE DA FUNDAÇÃO PAULISTANA - FPETC</v>
          </cell>
          <cell r="G395" t="str">
            <v>80.10.12.363.3019.2.881.33503900.00</v>
          </cell>
          <cell r="H395" t="str">
            <v>EXECUTIVO</v>
          </cell>
          <cell r="I395" t="str">
            <v>FPETC</v>
          </cell>
          <cell r="J395">
            <v>219107</v>
          </cell>
          <cell r="K395">
            <v>191296.56</v>
          </cell>
          <cell r="L395">
            <v>141570.04999999999</v>
          </cell>
          <cell r="M395" t="str">
            <v>NINC</v>
          </cell>
          <cell r="N395">
            <v>0</v>
          </cell>
          <cell r="O395">
            <v>0</v>
          </cell>
          <cell r="P395">
            <v>0</v>
          </cell>
          <cell r="Q395">
            <v>0</v>
          </cell>
          <cell r="R395" t="e">
            <v>#DIV/0!</v>
          </cell>
          <cell r="S395" t="e">
            <v>#DIV/0!</v>
          </cell>
          <cell r="T395" t="str">
            <v>NINC</v>
          </cell>
          <cell r="U395">
            <v>0</v>
          </cell>
        </row>
        <row r="396">
          <cell r="F396" t="str">
            <v>2881 - OPERAÇÃO E MANUTENÇÃO DE UNIDADE DA FUNDAÇÃO PAULISTANA - FPETC</v>
          </cell>
          <cell r="G396" t="str">
            <v>80.10.12.363.3019.2.881.33504800.00</v>
          </cell>
          <cell r="H396" t="str">
            <v>EXECUTIVO</v>
          </cell>
          <cell r="I396" t="str">
            <v>FPETC</v>
          </cell>
          <cell r="J396">
            <v>45099</v>
          </cell>
          <cell r="K396">
            <v>37826.04</v>
          </cell>
          <cell r="L396">
            <v>17129.439999999999</v>
          </cell>
          <cell r="M396" t="str">
            <v>NINC</v>
          </cell>
          <cell r="N396">
            <v>0</v>
          </cell>
          <cell r="O396">
            <v>0</v>
          </cell>
          <cell r="P396">
            <v>0</v>
          </cell>
          <cell r="Q396">
            <v>0</v>
          </cell>
          <cell r="R396" t="e">
            <v>#DIV/0!</v>
          </cell>
          <cell r="S396" t="e">
            <v>#DIV/0!</v>
          </cell>
          <cell r="T396" t="str">
            <v>NINC</v>
          </cell>
          <cell r="U396">
            <v>0</v>
          </cell>
        </row>
        <row r="397">
          <cell r="F397" t="str">
            <v>2881 - OPERAÇÃO E MANUTENÇÃO DE UNIDADE DA FUNDAÇÃO PAULISTANA - FPETC</v>
          </cell>
          <cell r="G397" t="str">
            <v>80.10.12.363.3019.2.881.33903000.00</v>
          </cell>
          <cell r="H397" t="str">
            <v>EXECUTIVO</v>
          </cell>
          <cell r="I397" t="str">
            <v>FPETC</v>
          </cell>
          <cell r="J397">
            <v>213795</v>
          </cell>
          <cell r="K397">
            <v>166461.97</v>
          </cell>
          <cell r="L397">
            <v>127153.61</v>
          </cell>
          <cell r="M397" t="str">
            <v>NINC</v>
          </cell>
          <cell r="N397">
            <v>0</v>
          </cell>
          <cell r="O397">
            <v>0</v>
          </cell>
          <cell r="P397">
            <v>0</v>
          </cell>
          <cell r="Q397">
            <v>0</v>
          </cell>
          <cell r="R397" t="e">
            <v>#DIV/0!</v>
          </cell>
          <cell r="S397" t="e">
            <v>#DIV/0!</v>
          </cell>
          <cell r="T397" t="str">
            <v>NINC</v>
          </cell>
          <cell r="U397">
            <v>0</v>
          </cell>
        </row>
        <row r="398">
          <cell r="F398" t="str">
            <v>2881 - OPERAÇÃO E MANUTENÇÃO DE UNIDADE DA FUNDAÇÃO PAULISTANA - FPETC</v>
          </cell>
          <cell r="G398" t="str">
            <v>80.10.12.363.3019.2.881.33903000.02</v>
          </cell>
          <cell r="H398" t="str">
            <v>EXECUTIVO</v>
          </cell>
          <cell r="I398" t="str">
            <v>FPETC</v>
          </cell>
          <cell r="J398">
            <v>1000</v>
          </cell>
          <cell r="K398">
            <v>0</v>
          </cell>
          <cell r="L398">
            <v>0</v>
          </cell>
          <cell r="M398" t="str">
            <v>NINC</v>
          </cell>
          <cell r="N398">
            <v>0</v>
          </cell>
          <cell r="O398">
            <v>0</v>
          </cell>
          <cell r="P398">
            <v>0</v>
          </cell>
          <cell r="Q398">
            <v>0</v>
          </cell>
          <cell r="R398" t="e">
            <v>#DIV/0!</v>
          </cell>
          <cell r="S398" t="e">
            <v>#DIV/0!</v>
          </cell>
          <cell r="T398" t="str">
            <v>NINC</v>
          </cell>
          <cell r="U398">
            <v>0</v>
          </cell>
        </row>
        <row r="399">
          <cell r="F399" t="str">
            <v>2881 - OPERAÇÃO E MANUTENÇÃO DE UNIDADE DA FUNDAÇÃO PAULISTANA - FPETC</v>
          </cell>
          <cell r="G399" t="str">
            <v>80.10.12.363.3019.2.881.33903000.06</v>
          </cell>
          <cell r="H399" t="str">
            <v>EXECUTIVO</v>
          </cell>
          <cell r="I399" t="str">
            <v>FPETC</v>
          </cell>
          <cell r="J399">
            <v>43845</v>
          </cell>
          <cell r="K399">
            <v>15754.75</v>
          </cell>
          <cell r="L399">
            <v>15488.95</v>
          </cell>
          <cell r="M399" t="str">
            <v>NINC</v>
          </cell>
          <cell r="N399">
            <v>0</v>
          </cell>
          <cell r="O399">
            <v>0</v>
          </cell>
          <cell r="P399">
            <v>0</v>
          </cell>
          <cell r="Q399">
            <v>0</v>
          </cell>
          <cell r="R399" t="e">
            <v>#DIV/0!</v>
          </cell>
          <cell r="S399" t="e">
            <v>#DIV/0!</v>
          </cell>
          <cell r="T399" t="str">
            <v>NINC</v>
          </cell>
          <cell r="U399">
            <v>0</v>
          </cell>
        </row>
        <row r="400">
          <cell r="F400" t="str">
            <v>2881 - OPERAÇÃO E MANUTENÇÃO DE UNIDADE DA FUNDAÇÃO PAULISTANA - FPETC</v>
          </cell>
          <cell r="G400" t="str">
            <v>80.10.12.363.3019.2.881.33903600.00</v>
          </cell>
          <cell r="H400" t="str">
            <v>EXECUTIVO</v>
          </cell>
          <cell r="I400" t="str">
            <v>FPETC</v>
          </cell>
          <cell r="J400">
            <v>364608</v>
          </cell>
          <cell r="K400">
            <v>157477.5</v>
          </cell>
          <cell r="L400">
            <v>12352.5</v>
          </cell>
          <cell r="M400" t="str">
            <v>NINC</v>
          </cell>
          <cell r="N400">
            <v>0</v>
          </cell>
          <cell r="O400">
            <v>0</v>
          </cell>
          <cell r="P400">
            <v>0</v>
          </cell>
          <cell r="Q400">
            <v>0</v>
          </cell>
          <cell r="R400" t="e">
            <v>#DIV/0!</v>
          </cell>
          <cell r="S400" t="e">
            <v>#DIV/0!</v>
          </cell>
          <cell r="T400" t="str">
            <v>NINC</v>
          </cell>
          <cell r="U400">
            <v>0</v>
          </cell>
        </row>
        <row r="401">
          <cell r="F401" t="str">
            <v>2881 - OPERAÇÃO E MANUTENÇÃO DE UNIDADE DA FUNDAÇÃO PAULISTANA - FPETC</v>
          </cell>
          <cell r="G401" t="str">
            <v>80.10.12.363.3019.2.881.33903600.02</v>
          </cell>
          <cell r="H401" t="str">
            <v>EXECUTIVO</v>
          </cell>
          <cell r="I401" t="str">
            <v>FPETC</v>
          </cell>
          <cell r="J401">
            <v>172500</v>
          </cell>
          <cell r="K401">
            <v>0</v>
          </cell>
          <cell r="L401">
            <v>0</v>
          </cell>
          <cell r="M401" t="str">
            <v>NINC</v>
          </cell>
          <cell r="N401">
            <v>0</v>
          </cell>
          <cell r="O401">
            <v>0</v>
          </cell>
          <cell r="P401">
            <v>0</v>
          </cell>
          <cell r="Q401">
            <v>0</v>
          </cell>
          <cell r="R401" t="e">
            <v>#DIV/0!</v>
          </cell>
          <cell r="S401" t="e">
            <v>#DIV/0!</v>
          </cell>
          <cell r="T401" t="str">
            <v>NINC</v>
          </cell>
          <cell r="U401">
            <v>0</v>
          </cell>
        </row>
        <row r="402">
          <cell r="F402" t="str">
            <v>2881 - OPERAÇÃO E MANUTENÇÃO DE UNIDADE DA FUNDAÇÃO PAULISTANA - FPETC</v>
          </cell>
          <cell r="G402" t="str">
            <v>80.10.12.363.3019.2.881.33903600.06</v>
          </cell>
          <cell r="H402" t="str">
            <v>EXECUTIVO</v>
          </cell>
          <cell r="I402" t="str">
            <v>FPETC</v>
          </cell>
          <cell r="J402">
            <v>43845</v>
          </cell>
          <cell r="K402">
            <v>0</v>
          </cell>
          <cell r="L402">
            <v>0</v>
          </cell>
          <cell r="M402" t="str">
            <v>NINC</v>
          </cell>
          <cell r="N402">
            <v>0</v>
          </cell>
          <cell r="O402">
            <v>0</v>
          </cell>
          <cell r="P402">
            <v>0</v>
          </cell>
          <cell r="Q402">
            <v>0</v>
          </cell>
          <cell r="R402" t="e">
            <v>#DIV/0!</v>
          </cell>
          <cell r="S402" t="e">
            <v>#DIV/0!</v>
          </cell>
          <cell r="T402" t="str">
            <v>NINC</v>
          </cell>
          <cell r="U402">
            <v>0</v>
          </cell>
        </row>
        <row r="403">
          <cell r="F403" t="str">
            <v>2881 - OPERAÇÃO E MANUTENÇÃO DE UNIDADE DA FUNDAÇÃO PAULISTANA - FPETC</v>
          </cell>
          <cell r="G403" t="str">
            <v>80.10.12.363.3019.2.881.33903900.00</v>
          </cell>
          <cell r="H403" t="str">
            <v>EXECUTIVO</v>
          </cell>
          <cell r="I403" t="str">
            <v>FPETC</v>
          </cell>
          <cell r="J403">
            <v>9786437</v>
          </cell>
          <cell r="K403">
            <v>5710342.7899999991</v>
          </cell>
          <cell r="L403">
            <v>4507872.17</v>
          </cell>
          <cell r="M403" t="str">
            <v>NINC</v>
          </cell>
          <cell r="N403">
            <v>0</v>
          </cell>
          <cell r="O403">
            <v>0</v>
          </cell>
          <cell r="P403">
            <v>0</v>
          </cell>
          <cell r="Q403">
            <v>0</v>
          </cell>
          <cell r="R403" t="e">
            <v>#DIV/0!</v>
          </cell>
          <cell r="S403" t="e">
            <v>#DIV/0!</v>
          </cell>
          <cell r="T403" t="str">
            <v>NINC</v>
          </cell>
          <cell r="U403">
            <v>0</v>
          </cell>
        </row>
        <row r="404">
          <cell r="F404" t="str">
            <v>2881 - OPERAÇÃO E MANUTENÇÃO DE UNIDADE DA FUNDAÇÃO PAULISTANA - FPETC</v>
          </cell>
          <cell r="G404" t="str">
            <v>80.10.12.363.3019.2.881.33903900.02</v>
          </cell>
          <cell r="H404" t="str">
            <v>EXECUTIVO</v>
          </cell>
          <cell r="I404" t="str">
            <v>FPETC</v>
          </cell>
          <cell r="J404">
            <v>1000</v>
          </cell>
          <cell r="K404">
            <v>0</v>
          </cell>
          <cell r="L404">
            <v>0</v>
          </cell>
          <cell r="M404" t="str">
            <v>NINC</v>
          </cell>
          <cell r="N404">
            <v>0</v>
          </cell>
          <cell r="O404">
            <v>0</v>
          </cell>
          <cell r="P404">
            <v>0</v>
          </cell>
          <cell r="Q404">
            <v>0</v>
          </cell>
          <cell r="R404" t="e">
            <v>#DIV/0!</v>
          </cell>
          <cell r="S404" t="e">
            <v>#DIV/0!</v>
          </cell>
          <cell r="T404" t="str">
            <v>NINC</v>
          </cell>
          <cell r="U404">
            <v>0</v>
          </cell>
        </row>
        <row r="405">
          <cell r="F405" t="str">
            <v>2881 - OPERAÇÃO E MANUTENÇÃO DE UNIDADE DA FUNDAÇÃO PAULISTANA - FPETC</v>
          </cell>
          <cell r="G405" t="str">
            <v>80.10.12.363.3019.2.881.33903900.06</v>
          </cell>
          <cell r="H405" t="str">
            <v>EXECUTIVO</v>
          </cell>
          <cell r="I405" t="str">
            <v>FPETC</v>
          </cell>
          <cell r="J405">
            <v>18197</v>
          </cell>
          <cell r="K405">
            <v>0</v>
          </cell>
          <cell r="L405">
            <v>0</v>
          </cell>
          <cell r="M405" t="str">
            <v>NINC</v>
          </cell>
          <cell r="N405">
            <v>0</v>
          </cell>
          <cell r="O405">
            <v>0</v>
          </cell>
          <cell r="P405">
            <v>0</v>
          </cell>
          <cell r="Q405">
            <v>0</v>
          </cell>
          <cell r="R405" t="e">
            <v>#DIV/0!</v>
          </cell>
          <cell r="S405" t="e">
            <v>#DIV/0!</v>
          </cell>
          <cell r="T405" t="str">
            <v>NINC</v>
          </cell>
          <cell r="U405">
            <v>0</v>
          </cell>
        </row>
        <row r="406">
          <cell r="F406" t="str">
            <v>2881 - OPERAÇÃO E MANUTENÇÃO DE UNIDADE DA FUNDAÇÃO PAULISTANA - FPETC</v>
          </cell>
          <cell r="G406" t="str">
            <v>80.10.12.363.3019.2.881.33904600.00</v>
          </cell>
          <cell r="H406" t="str">
            <v>EXECUTIVO</v>
          </cell>
          <cell r="I406" t="str">
            <v>FPETC</v>
          </cell>
          <cell r="J406">
            <v>450000</v>
          </cell>
          <cell r="K406">
            <v>536840</v>
          </cell>
          <cell r="L406">
            <v>484529.78999999992</v>
          </cell>
          <cell r="M406" t="str">
            <v>NINC</v>
          </cell>
          <cell r="N406">
            <v>0</v>
          </cell>
          <cell r="O406">
            <v>0</v>
          </cell>
          <cell r="P406">
            <v>0</v>
          </cell>
          <cell r="Q406">
            <v>0</v>
          </cell>
          <cell r="R406" t="e">
            <v>#DIV/0!</v>
          </cell>
          <cell r="S406" t="e">
            <v>#DIV/0!</v>
          </cell>
          <cell r="T406" t="str">
            <v>NINC</v>
          </cell>
          <cell r="U406">
            <v>0</v>
          </cell>
        </row>
        <row r="407">
          <cell r="F407" t="str">
            <v>2881 - OPERAÇÃO E MANUTENÇÃO DE UNIDADE DA FUNDAÇÃO PAULISTANA - FPETC</v>
          </cell>
          <cell r="G407" t="str">
            <v>80.10.12.363.3019.2.881.33904700.00</v>
          </cell>
          <cell r="H407" t="str">
            <v>EXECUTIVO</v>
          </cell>
          <cell r="I407" t="str">
            <v>FPETC</v>
          </cell>
          <cell r="J407">
            <v>72922</v>
          </cell>
          <cell r="K407">
            <v>72922</v>
          </cell>
          <cell r="L407">
            <v>5580.74</v>
          </cell>
          <cell r="M407" t="str">
            <v>NINC</v>
          </cell>
          <cell r="N407">
            <v>0</v>
          </cell>
          <cell r="O407">
            <v>0</v>
          </cell>
          <cell r="P407">
            <v>0</v>
          </cell>
          <cell r="Q407">
            <v>0</v>
          </cell>
          <cell r="R407" t="e">
            <v>#DIV/0!</v>
          </cell>
          <cell r="S407" t="e">
            <v>#DIV/0!</v>
          </cell>
          <cell r="T407" t="str">
            <v>NINC</v>
          </cell>
          <cell r="U407">
            <v>0</v>
          </cell>
        </row>
        <row r="408">
          <cell r="F408" t="str">
            <v>2881 - OPERAÇÃO E MANUTENÇÃO DE UNIDADE DA FUNDAÇÃO PAULISTANA - FPETC</v>
          </cell>
          <cell r="G408" t="str">
            <v>80.10.12.363.3019.2.881.33904700.02</v>
          </cell>
          <cell r="H408" t="str">
            <v>EXECUTIVO</v>
          </cell>
          <cell r="I408" t="str">
            <v>FPETC</v>
          </cell>
          <cell r="J408">
            <v>34500</v>
          </cell>
          <cell r="K408">
            <v>0</v>
          </cell>
          <cell r="L408">
            <v>0</v>
          </cell>
          <cell r="M408" t="str">
            <v>NINC</v>
          </cell>
          <cell r="N408">
            <v>0</v>
          </cell>
          <cell r="O408">
            <v>0</v>
          </cell>
          <cell r="P408">
            <v>0</v>
          </cell>
          <cell r="Q408">
            <v>0</v>
          </cell>
          <cell r="R408" t="e">
            <v>#DIV/0!</v>
          </cell>
          <cell r="S408" t="e">
            <v>#DIV/0!</v>
          </cell>
          <cell r="T408" t="str">
            <v>NINC</v>
          </cell>
          <cell r="U408">
            <v>0</v>
          </cell>
        </row>
        <row r="409">
          <cell r="F409" t="str">
            <v>2881 - OPERAÇÃO E MANUTENÇÃO DE UNIDADE DA FUNDAÇÃO PAULISTANA - FPETC</v>
          </cell>
          <cell r="G409" t="str">
            <v>80.10.12.363.3019.2.881.33904700.06</v>
          </cell>
          <cell r="H409" t="str">
            <v>EXECUTIVO</v>
          </cell>
          <cell r="I409" t="str">
            <v>FPETC</v>
          </cell>
          <cell r="J409">
            <v>8769</v>
          </cell>
          <cell r="K409">
            <v>0</v>
          </cell>
          <cell r="L409">
            <v>0</v>
          </cell>
          <cell r="M409" t="str">
            <v>NINC</v>
          </cell>
          <cell r="N409">
            <v>0</v>
          </cell>
          <cell r="O409">
            <v>0</v>
          </cell>
          <cell r="P409">
            <v>0</v>
          </cell>
          <cell r="Q409">
            <v>0</v>
          </cell>
          <cell r="R409" t="e">
            <v>#DIV/0!</v>
          </cell>
          <cell r="S409" t="e">
            <v>#DIV/0!</v>
          </cell>
          <cell r="T409" t="str">
            <v>NINC</v>
          </cell>
          <cell r="U409">
            <v>0</v>
          </cell>
        </row>
        <row r="410">
          <cell r="F410" t="str">
            <v>2881 - OPERAÇÃO E MANUTENÇÃO DE UNIDADE DA FUNDAÇÃO PAULISTANA - FPETC</v>
          </cell>
          <cell r="G410" t="str">
            <v>80.10.12.363.3019.2.881.33904800.02</v>
          </cell>
          <cell r="H410" t="str">
            <v>EXECUTIVO</v>
          </cell>
          <cell r="I410" t="str">
            <v>FPETC</v>
          </cell>
          <cell r="J410">
            <v>1000</v>
          </cell>
          <cell r="K410">
            <v>0</v>
          </cell>
          <cell r="L410">
            <v>0</v>
          </cell>
          <cell r="M410" t="str">
            <v>NINC</v>
          </cell>
          <cell r="N410">
            <v>0</v>
          </cell>
          <cell r="O410">
            <v>0</v>
          </cell>
          <cell r="P410">
            <v>0</v>
          </cell>
          <cell r="Q410">
            <v>0</v>
          </cell>
          <cell r="R410" t="e">
            <v>#DIV/0!</v>
          </cell>
          <cell r="S410" t="e">
            <v>#DIV/0!</v>
          </cell>
          <cell r="T410" t="str">
            <v>NINC</v>
          </cell>
          <cell r="U410">
            <v>0</v>
          </cell>
        </row>
        <row r="411">
          <cell r="F411" t="str">
            <v>2881 - OPERAÇÃO E MANUTENÇÃO DE UNIDADE DA FUNDAÇÃO PAULISTANA - FPETC</v>
          </cell>
          <cell r="G411" t="str">
            <v>80.10.12.363.3019.2.881.33904900.00</v>
          </cell>
          <cell r="H411" t="str">
            <v>EXECUTIVO</v>
          </cell>
          <cell r="I411" t="str">
            <v>FPETC</v>
          </cell>
          <cell r="J411">
            <v>80000</v>
          </cell>
          <cell r="K411">
            <v>89725</v>
          </cell>
          <cell r="L411">
            <v>56959.389999999992</v>
          </cell>
          <cell r="M411" t="str">
            <v>NINC</v>
          </cell>
          <cell r="N411">
            <v>0</v>
          </cell>
          <cell r="O411">
            <v>0</v>
          </cell>
          <cell r="P411">
            <v>0</v>
          </cell>
          <cell r="Q411">
            <v>0</v>
          </cell>
          <cell r="R411" t="e">
            <v>#DIV/0!</v>
          </cell>
          <cell r="S411" t="e">
            <v>#DIV/0!</v>
          </cell>
          <cell r="T411" t="str">
            <v>NINC</v>
          </cell>
          <cell r="U411">
            <v>0</v>
          </cell>
        </row>
        <row r="412">
          <cell r="F412" t="str">
            <v>2881 - OPERAÇÃO E MANUTENÇÃO DE UNIDADE DA FUNDAÇÃO PAULISTANA - FPETC</v>
          </cell>
          <cell r="G412" t="str">
            <v>80.10.12.363.3019.2.881.33909200.00</v>
          </cell>
          <cell r="H412" t="str">
            <v>EXECUTIVO</v>
          </cell>
          <cell r="I412" t="str">
            <v>FPETC</v>
          </cell>
          <cell r="J412">
            <v>0</v>
          </cell>
          <cell r="K412">
            <v>2620</v>
          </cell>
          <cell r="L412">
            <v>2620</v>
          </cell>
          <cell r="M412" t="str">
            <v>NINC</v>
          </cell>
          <cell r="N412">
            <v>0</v>
          </cell>
          <cell r="O412">
            <v>0</v>
          </cell>
          <cell r="P412">
            <v>0</v>
          </cell>
          <cell r="Q412">
            <v>0</v>
          </cell>
          <cell r="R412" t="e">
            <v>#DIV/0!</v>
          </cell>
          <cell r="S412" t="e">
            <v>#DIV/0!</v>
          </cell>
          <cell r="T412" t="str">
            <v>NINC</v>
          </cell>
          <cell r="U412">
            <v>0</v>
          </cell>
        </row>
        <row r="413">
          <cell r="F413" t="str">
            <v>2881 - OPERAÇÃO E MANUTENÇÃO DE UNIDADE DA FUNDAÇÃO PAULISTANA - FPETC</v>
          </cell>
          <cell r="G413" t="str">
            <v>80.10.12.363.3019.2.881.33909300.06</v>
          </cell>
          <cell r="H413" t="str">
            <v>EXECUTIVO</v>
          </cell>
          <cell r="I413" t="str">
            <v>FPETC</v>
          </cell>
          <cell r="J413">
            <v>22732</v>
          </cell>
          <cell r="K413">
            <v>0</v>
          </cell>
          <cell r="L413">
            <v>0</v>
          </cell>
          <cell r="M413" t="str">
            <v>NINC</v>
          </cell>
          <cell r="N413">
            <v>0</v>
          </cell>
          <cell r="O413">
            <v>0</v>
          </cell>
          <cell r="P413">
            <v>0</v>
          </cell>
          <cell r="Q413">
            <v>0</v>
          </cell>
          <cell r="R413" t="e">
            <v>#DIV/0!</v>
          </cell>
          <cell r="S413" t="e">
            <v>#DIV/0!</v>
          </cell>
          <cell r="T413" t="str">
            <v>NINC</v>
          </cell>
          <cell r="U413">
            <v>0</v>
          </cell>
        </row>
        <row r="414">
          <cell r="F414" t="str">
            <v>2881 - OPERAÇÃO E MANUTENÇÃO DE UNIDADE DA FUNDAÇÃO PAULISTANA - FPETC</v>
          </cell>
          <cell r="G414" t="str">
            <v>80.10.12.363.3019.2.881.44905200.00</v>
          </cell>
          <cell r="H414" t="str">
            <v>EXECUTIVO</v>
          </cell>
          <cell r="I414" t="str">
            <v>FPETC</v>
          </cell>
          <cell r="J414">
            <v>193547</v>
          </cell>
          <cell r="K414">
            <v>109658.32</v>
          </cell>
          <cell r="L414">
            <v>79333.34</v>
          </cell>
          <cell r="M414" t="str">
            <v>NINC</v>
          </cell>
          <cell r="N414">
            <v>0</v>
          </cell>
          <cell r="O414">
            <v>0</v>
          </cell>
          <cell r="P414">
            <v>0</v>
          </cell>
          <cell r="Q414">
            <v>0</v>
          </cell>
          <cell r="R414" t="e">
            <v>#DIV/0!</v>
          </cell>
          <cell r="S414" t="e">
            <v>#DIV/0!</v>
          </cell>
          <cell r="T414" t="str">
            <v>NINC</v>
          </cell>
          <cell r="U414">
            <v>0</v>
          </cell>
        </row>
        <row r="415">
          <cell r="F415" t="str">
            <v>2882 - MANUTENÇÃO E OPERAÇÃO DE UNIDADES EDUCACIONAIS - CENTRO MUNICIPAL DE CAPACITAÇÃO E TREINAMENTO (CMCT)</v>
          </cell>
          <cell r="G415" t="str">
            <v>16.10.12.363.3010.2.882.33903000.00</v>
          </cell>
          <cell r="H415" t="str">
            <v>EXECUTIVO</v>
          </cell>
          <cell r="I415" t="str">
            <v>SME</v>
          </cell>
          <cell r="J415">
            <v>10000</v>
          </cell>
          <cell r="K415">
            <v>1600</v>
          </cell>
          <cell r="L415">
            <v>0</v>
          </cell>
          <cell r="M415" t="str">
            <v>NEX</v>
          </cell>
          <cell r="N415">
            <v>0.23</v>
          </cell>
          <cell r="O415">
            <v>2300</v>
          </cell>
          <cell r="P415">
            <v>368</v>
          </cell>
          <cell r="Q415">
            <v>0</v>
          </cell>
          <cell r="R415">
            <v>0</v>
          </cell>
          <cell r="S415">
            <v>0.16</v>
          </cell>
          <cell r="T415" t="str">
            <v>NINC</v>
          </cell>
          <cell r="U415">
            <v>0</v>
          </cell>
        </row>
        <row r="416">
          <cell r="F416" t="str">
            <v>2882 - MANUTENÇÃO E OPERAÇÃO DE UNIDADES EDUCACIONAIS - CENTRO MUNICIPAL DE CAPACITAÇÃO E TREINAMENTO (CMCT)</v>
          </cell>
          <cell r="G416" t="str">
            <v>16.10.12.363.3010.2.882.33903200.00</v>
          </cell>
          <cell r="H416" t="str">
            <v>EXECUTIVO</v>
          </cell>
          <cell r="I416" t="str">
            <v>SME</v>
          </cell>
          <cell r="J416">
            <v>0</v>
          </cell>
          <cell r="K416">
            <v>485.4</v>
          </cell>
          <cell r="L416">
            <v>485.4</v>
          </cell>
          <cell r="M416" t="str">
            <v>NEX</v>
          </cell>
          <cell r="N416">
            <v>0.23</v>
          </cell>
          <cell r="O416">
            <v>0</v>
          </cell>
          <cell r="P416">
            <v>111.642</v>
          </cell>
          <cell r="Q416">
            <v>111.642</v>
          </cell>
          <cell r="R416" t="e">
            <v>#DIV/0!</v>
          </cell>
          <cell r="S416" t="e">
            <v>#DIV/0!</v>
          </cell>
          <cell r="T416" t="str">
            <v>NINC</v>
          </cell>
          <cell r="U416">
            <v>0</v>
          </cell>
        </row>
        <row r="417">
          <cell r="F417" t="str">
            <v>2882 - MANUTENÇÃO E OPERAÇÃO DE UNIDADES EDUCACIONAIS - CENTRO MUNICIPAL DE CAPACITAÇÃO E TREINAMENTO (CMCT)</v>
          </cell>
          <cell r="G417" t="str">
            <v>16.10.12.363.3010.2.882.33903900.00</v>
          </cell>
          <cell r="H417" t="str">
            <v>EXECUTIVO</v>
          </cell>
          <cell r="I417" t="str">
            <v>SME</v>
          </cell>
          <cell r="J417">
            <v>791574</v>
          </cell>
          <cell r="K417">
            <v>194827.71</v>
          </cell>
          <cell r="L417">
            <v>124828.01000000001</v>
          </cell>
          <cell r="M417" t="str">
            <v>NEX</v>
          </cell>
          <cell r="N417">
            <v>0.23</v>
          </cell>
          <cell r="O417">
            <v>182062.02000000002</v>
          </cell>
          <cell r="P417">
            <v>44810.373299999999</v>
          </cell>
          <cell r="Q417">
            <v>28710.442300000002</v>
          </cell>
          <cell r="R417">
            <v>0.15769594504114587</v>
          </cell>
          <cell r="S417">
            <v>0.24612696980951873</v>
          </cell>
          <cell r="T417" t="str">
            <v>NINC</v>
          </cell>
          <cell r="U417">
            <v>0</v>
          </cell>
        </row>
        <row r="418">
          <cell r="F418" t="str">
            <v>2882 - MANUTENÇÃO E OPERAÇÃO DE UNIDADES EDUCACIONAIS - CENTRO MUNICIPAL DE CAPACITAÇÃO E TREINAMENTO (CMCT)</v>
          </cell>
          <cell r="G418" t="str">
            <v>16.10.12.363.3010.2.882.33904500.00</v>
          </cell>
          <cell r="H418" t="str">
            <v>EXECUTIVO</v>
          </cell>
          <cell r="I418" t="str">
            <v>SME</v>
          </cell>
          <cell r="J418">
            <v>0</v>
          </cell>
          <cell r="K418">
            <v>28367.379999999997</v>
          </cell>
          <cell r="L418">
            <v>3386.98</v>
          </cell>
          <cell r="M418" t="str">
            <v>NEX</v>
          </cell>
          <cell r="N418">
            <v>0.23</v>
          </cell>
          <cell r="O418">
            <v>0</v>
          </cell>
          <cell r="P418">
            <v>6524.4973999999993</v>
          </cell>
          <cell r="Q418">
            <v>779.00540000000001</v>
          </cell>
          <cell r="R418" t="e">
            <v>#DIV/0!</v>
          </cell>
          <cell r="S418" t="e">
            <v>#DIV/0!</v>
          </cell>
          <cell r="T418" t="str">
            <v>NINC</v>
          </cell>
          <cell r="U418">
            <v>0</v>
          </cell>
        </row>
        <row r="419">
          <cell r="F419" t="str">
            <v>2882 - MANUTENÇÃO E OPERAÇÃO DE UNIDADES EDUCACIONAIS - CENTRO MUNICIPAL DE CAPACITAÇÃO E TREINAMENTO (CMCT)</v>
          </cell>
          <cell r="G419" t="str">
            <v>16.20.12.363.3010.2.882.33903000.00</v>
          </cell>
          <cell r="H419" t="str">
            <v>EXECUTIVO</v>
          </cell>
          <cell r="I419" t="str">
            <v>SME</v>
          </cell>
          <cell r="J419">
            <v>50000</v>
          </cell>
          <cell r="K419">
            <v>18022.3</v>
          </cell>
          <cell r="L419">
            <v>1022.8</v>
          </cell>
          <cell r="M419" t="str">
            <v>NEX</v>
          </cell>
          <cell r="N419">
            <v>0.23</v>
          </cell>
          <cell r="O419">
            <v>11500</v>
          </cell>
          <cell r="P419">
            <v>4145.1289999999999</v>
          </cell>
          <cell r="Q419">
            <v>235.244</v>
          </cell>
          <cell r="R419">
            <v>2.0455999999999998E-2</v>
          </cell>
          <cell r="S419">
            <v>0.36044599999999999</v>
          </cell>
          <cell r="T419" t="str">
            <v>NINC</v>
          </cell>
          <cell r="U419">
            <v>0</v>
          </cell>
        </row>
        <row r="420">
          <cell r="F420" t="str">
            <v>2882 - MANUTENÇÃO E OPERAÇÃO DE UNIDADES EDUCACIONAIS - CENTRO MUNICIPAL DE CAPACITAÇÃO E TREINAMENTO (CMCT)</v>
          </cell>
          <cell r="G420" t="str">
            <v>16.20.12.363.3010.2.882.33903900.00</v>
          </cell>
          <cell r="H420" t="str">
            <v>EXECUTIVO</v>
          </cell>
          <cell r="I420" t="str">
            <v>SME</v>
          </cell>
          <cell r="J420">
            <v>380000</v>
          </cell>
          <cell r="K420">
            <v>262566.8</v>
          </cell>
          <cell r="L420">
            <v>141519.64000000001</v>
          </cell>
          <cell r="M420" t="str">
            <v>NEX</v>
          </cell>
          <cell r="N420">
            <v>0.23</v>
          </cell>
          <cell r="O420">
            <v>87400</v>
          </cell>
          <cell r="P420">
            <v>60390.364000000001</v>
          </cell>
          <cell r="Q420">
            <v>32549.517200000006</v>
          </cell>
          <cell r="R420">
            <v>0.37242010526315794</v>
          </cell>
          <cell r="S420">
            <v>0.69096526315789475</v>
          </cell>
          <cell r="T420" t="str">
            <v>NINC</v>
          </cell>
          <cell r="U420">
            <v>0</v>
          </cell>
        </row>
        <row r="421">
          <cell r="F421" t="str">
            <v>2882 - MANUTENÇÃO E OPERAÇÃO DE UNIDADES EDUCACIONAIS - CENTRO MUNICIPAL DE CAPACITAÇÃO E TREINAMENTO (CMCT)</v>
          </cell>
          <cell r="G421" t="str">
            <v>16.20.12.363.3010.2.882.44905200.00</v>
          </cell>
          <cell r="H421" t="str">
            <v>EXECUTIVO</v>
          </cell>
          <cell r="I421" t="str">
            <v>SME</v>
          </cell>
          <cell r="J421">
            <v>20000</v>
          </cell>
          <cell r="K421">
            <v>0</v>
          </cell>
          <cell r="L421">
            <v>0</v>
          </cell>
          <cell r="M421" t="str">
            <v>NEX</v>
          </cell>
          <cell r="N421">
            <v>0.23</v>
          </cell>
          <cell r="O421">
            <v>4600</v>
          </cell>
          <cell r="P421">
            <v>0</v>
          </cell>
          <cell r="Q421">
            <v>0</v>
          </cell>
          <cell r="R421">
            <v>0</v>
          </cell>
          <cell r="S421">
            <v>0</v>
          </cell>
          <cell r="T421" t="str">
            <v>NINC</v>
          </cell>
          <cell r="U421">
            <v>0</v>
          </cell>
        </row>
        <row r="422">
          <cell r="F422" t="str">
            <v>1026 - E2232 - REFORMA DA EMEI PROF. ORLANDO DE ALVARENGA GAUDIO</v>
          </cell>
          <cell r="G422" t="str">
            <v>16.10.12.365.3010.1.026.44905100.00</v>
          </cell>
          <cell r="H422" t="str">
            <v xml:space="preserve">EMENDA </v>
          </cell>
          <cell r="I422" t="str">
            <v>SME</v>
          </cell>
          <cell r="J422">
            <v>100000</v>
          </cell>
          <cell r="K422">
            <v>0</v>
          </cell>
          <cell r="L422">
            <v>0</v>
          </cell>
          <cell r="M422" t="str">
            <v>EX</v>
          </cell>
          <cell r="N422">
            <v>1</v>
          </cell>
          <cell r="O422">
            <v>100000</v>
          </cell>
          <cell r="P422">
            <v>0</v>
          </cell>
          <cell r="Q422">
            <v>0</v>
          </cell>
          <cell r="R422">
            <v>0</v>
          </cell>
          <cell r="S422">
            <v>0</v>
          </cell>
          <cell r="T422" t="str">
            <v>EX</v>
          </cell>
          <cell r="U422">
            <v>1</v>
          </cell>
        </row>
        <row r="423">
          <cell r="F423" t="str">
            <v>1176 - E2233 - REFORMA DO CEI JARDIM MARIA ALICE</v>
          </cell>
          <cell r="G423" t="str">
            <v>16.10.12.365.3010.1.176.44905100.00</v>
          </cell>
          <cell r="H423" t="str">
            <v xml:space="preserve">EMENDA </v>
          </cell>
          <cell r="I423" t="str">
            <v>SME</v>
          </cell>
          <cell r="J423">
            <v>100000</v>
          </cell>
          <cell r="K423">
            <v>0</v>
          </cell>
          <cell r="L423">
            <v>0</v>
          </cell>
          <cell r="M423" t="str">
            <v>EX</v>
          </cell>
          <cell r="N423">
            <v>1</v>
          </cell>
          <cell r="O423">
            <v>100000</v>
          </cell>
          <cell r="P423">
            <v>0</v>
          </cell>
          <cell r="Q423">
            <v>0</v>
          </cell>
          <cell r="R423">
            <v>0</v>
          </cell>
          <cell r="S423">
            <v>0</v>
          </cell>
          <cell r="T423" t="str">
            <v>EX</v>
          </cell>
          <cell r="U423">
            <v>1</v>
          </cell>
        </row>
        <row r="424">
          <cell r="F424" t="str">
            <v>1203 - CONSTRUÇÃO DE UMA NOVA CRECHE NO BAIRRO DA GLEBA DO PÊSSEGO E ITAQUERA</v>
          </cell>
          <cell r="G424" t="str">
            <v>16.10.12.365.3010.1.203.44905100.00</v>
          </cell>
          <cell r="H424" t="str">
            <v>EXECUTIVO</v>
          </cell>
          <cell r="I424" t="str">
            <v>SME</v>
          </cell>
          <cell r="J424">
            <v>1000</v>
          </cell>
          <cell r="K424">
            <v>0</v>
          </cell>
          <cell r="L424">
            <v>0</v>
          </cell>
          <cell r="M424" t="str">
            <v>NINC</v>
          </cell>
          <cell r="N424">
            <v>0</v>
          </cell>
          <cell r="O424">
            <v>0</v>
          </cell>
          <cell r="P424">
            <v>0</v>
          </cell>
          <cell r="Q424">
            <v>0</v>
          </cell>
          <cell r="R424" t="e">
            <v>#DIV/0!</v>
          </cell>
          <cell r="S424" t="e">
            <v>#DIV/0!</v>
          </cell>
          <cell r="T424" t="str">
            <v>NINC</v>
          </cell>
          <cell r="U424">
            <v>0</v>
          </cell>
        </row>
        <row r="425">
          <cell r="F425" t="str">
            <v>1237 - REFORMA NA EMEI PARQUE DAS NAÇÕES, LOCALIZADA NA RUA FERNANDO SABINO, 148, NO PARQUE DAS NAÇÕES / JARAGUÁ.</v>
          </cell>
          <cell r="G425" t="str">
            <v>16.10.12.365.3010.1.237.33903900.00</v>
          </cell>
          <cell r="H425" t="str">
            <v>EXECUTIVO</v>
          </cell>
          <cell r="I425" t="str">
            <v>SME</v>
          </cell>
          <cell r="J425">
            <v>1000000</v>
          </cell>
          <cell r="K425">
            <v>0</v>
          </cell>
          <cell r="L425">
            <v>0</v>
          </cell>
          <cell r="M425" t="str">
            <v>EX</v>
          </cell>
          <cell r="N425">
            <v>1</v>
          </cell>
          <cell r="O425">
            <v>1000000</v>
          </cell>
          <cell r="P425">
            <v>0</v>
          </cell>
          <cell r="Q425">
            <v>0</v>
          </cell>
          <cell r="R425">
            <v>0</v>
          </cell>
          <cell r="S425">
            <v>0</v>
          </cell>
          <cell r="T425" t="str">
            <v>EX</v>
          </cell>
          <cell r="U425">
            <v>1</v>
          </cell>
        </row>
        <row r="426">
          <cell r="F426" t="str">
            <v>1238 - MELHORIAS NA ESTRUTURA DA CEI VEREADOR RENATO ANTONIO CHECCHIA</v>
          </cell>
          <cell r="G426" t="str">
            <v>16.10.12.365.3010.1.238.44905100.00</v>
          </cell>
          <cell r="H426" t="str">
            <v>EXECUTIVO</v>
          </cell>
          <cell r="I426" t="str">
            <v>SME</v>
          </cell>
          <cell r="J426">
            <v>150000</v>
          </cell>
          <cell r="K426">
            <v>0</v>
          </cell>
          <cell r="L426">
            <v>0</v>
          </cell>
          <cell r="M426" t="str">
            <v>EX</v>
          </cell>
          <cell r="N426">
            <v>1</v>
          </cell>
          <cell r="O426">
            <v>150000</v>
          </cell>
          <cell r="P426">
            <v>0</v>
          </cell>
          <cell r="Q426">
            <v>0</v>
          </cell>
          <cell r="R426">
            <v>0</v>
          </cell>
          <cell r="S426">
            <v>0</v>
          </cell>
          <cell r="T426" t="str">
            <v>EX</v>
          </cell>
          <cell r="U426">
            <v>1</v>
          </cell>
        </row>
        <row r="427">
          <cell r="F427" t="str">
            <v>1239 - MELHORIAS NA ESTRUTURA DA EMEI JARDIM MONJOLO I E COBERTURA PARA A QUADRA DE 72 M²</v>
          </cell>
          <cell r="G427" t="str">
            <v>16.10.12.365.3010.1.239.44905100.00</v>
          </cell>
          <cell r="H427" t="str">
            <v>EXECUTIVO</v>
          </cell>
          <cell r="I427" t="str">
            <v>SME</v>
          </cell>
          <cell r="J427">
            <v>150000</v>
          </cell>
          <cell r="K427">
            <v>0</v>
          </cell>
          <cell r="L427">
            <v>0</v>
          </cell>
          <cell r="M427" t="str">
            <v>EX</v>
          </cell>
          <cell r="N427">
            <v>1</v>
          </cell>
          <cell r="O427">
            <v>150000</v>
          </cell>
          <cell r="P427">
            <v>0</v>
          </cell>
          <cell r="Q427">
            <v>0</v>
          </cell>
          <cell r="R427">
            <v>0</v>
          </cell>
          <cell r="S427">
            <v>0</v>
          </cell>
          <cell r="T427" t="str">
            <v>EX</v>
          </cell>
          <cell r="U427">
            <v>1</v>
          </cell>
        </row>
        <row r="428">
          <cell r="F428" t="str">
            <v>1244 - MELHORIAS NA ESTRUTURA DA EMEI PARQUE DAS NAÇÕES PARA REFORMA GERAL DO TELHADO E DOS EQUIPAMENTOS E ELEMENTOS ESTRUTURAIS DANIFICADOS POR VAZAMENTOS</v>
          </cell>
          <cell r="G428" t="str">
            <v>16.10.12.365.3010.1.244.44905100.00</v>
          </cell>
          <cell r="H428" t="str">
            <v>EXECUTIVO</v>
          </cell>
          <cell r="I428" t="str">
            <v>SME</v>
          </cell>
          <cell r="J428">
            <v>1200000</v>
          </cell>
          <cell r="K428">
            <v>0</v>
          </cell>
          <cell r="L428">
            <v>0</v>
          </cell>
          <cell r="M428" t="str">
            <v>EX</v>
          </cell>
          <cell r="N428">
            <v>1</v>
          </cell>
          <cell r="O428">
            <v>1200000</v>
          </cell>
          <cell r="P428">
            <v>0</v>
          </cell>
          <cell r="Q428">
            <v>0</v>
          </cell>
          <cell r="R428">
            <v>0</v>
          </cell>
          <cell r="S428">
            <v>0</v>
          </cell>
          <cell r="T428" t="str">
            <v>EX</v>
          </cell>
          <cell r="U428">
            <v>1</v>
          </cell>
        </row>
        <row r="429">
          <cell r="F429" t="str">
            <v>1245 - MELHORIAS NA ESTRUTURA DA CEI SANTA MÔNICA</v>
          </cell>
          <cell r="G429" t="str">
            <v>16.10.12.365.3010.1.245.44905100.00</v>
          </cell>
          <cell r="H429" t="str">
            <v>EXECUTIVO</v>
          </cell>
          <cell r="I429" t="str">
            <v>SME</v>
          </cell>
          <cell r="J429">
            <v>200000</v>
          </cell>
          <cell r="K429">
            <v>0</v>
          </cell>
          <cell r="L429">
            <v>0</v>
          </cell>
          <cell r="M429" t="str">
            <v>EX</v>
          </cell>
          <cell r="N429">
            <v>1</v>
          </cell>
          <cell r="O429">
            <v>200000</v>
          </cell>
          <cell r="P429">
            <v>0</v>
          </cell>
          <cell r="Q429">
            <v>0</v>
          </cell>
          <cell r="R429">
            <v>0</v>
          </cell>
          <cell r="S429">
            <v>0</v>
          </cell>
          <cell r="T429" t="str">
            <v>EX</v>
          </cell>
          <cell r="U429">
            <v>1</v>
          </cell>
        </row>
        <row r="430">
          <cell r="F430" t="str">
            <v>1249 - MELHORIAS NA ESTRUTURA DA EMEI PROFA. SARITA CAMARGO, PARA CONTENÇÃO DE ENCHENTES E INSTALAÇÃO DE BRINQUEDOS</v>
          </cell>
          <cell r="G430" t="str">
            <v>16.10.12.365.3010.1.249.44905100.00</v>
          </cell>
          <cell r="H430" t="str">
            <v>EXECUTIVO</v>
          </cell>
          <cell r="I430" t="str">
            <v>SME</v>
          </cell>
          <cell r="J430">
            <v>600000</v>
          </cell>
          <cell r="K430">
            <v>0</v>
          </cell>
          <cell r="L430">
            <v>0</v>
          </cell>
          <cell r="M430" t="str">
            <v>EX</v>
          </cell>
          <cell r="N430">
            <v>1</v>
          </cell>
          <cell r="O430">
            <v>600000</v>
          </cell>
          <cell r="P430">
            <v>0</v>
          </cell>
          <cell r="Q430">
            <v>0</v>
          </cell>
          <cell r="R430">
            <v>0</v>
          </cell>
          <cell r="S430">
            <v>0</v>
          </cell>
          <cell r="T430" t="str">
            <v>EX</v>
          </cell>
          <cell r="U430">
            <v>1</v>
          </cell>
        </row>
        <row r="431">
          <cell r="F431" t="str">
            <v>1344 - E2235 - REFORMA DA EMEI MARIA POPOVIC</v>
          </cell>
          <cell r="G431" t="str">
            <v>16.10.12.365.3010.1.344.44905100.00</v>
          </cell>
          <cell r="H431" t="str">
            <v xml:space="preserve">EMENDA </v>
          </cell>
          <cell r="I431" t="str">
            <v>SME</v>
          </cell>
          <cell r="J431">
            <v>100000</v>
          </cell>
          <cell r="K431">
            <v>0</v>
          </cell>
          <cell r="L431">
            <v>0</v>
          </cell>
          <cell r="M431" t="str">
            <v>EX</v>
          </cell>
          <cell r="N431">
            <v>1</v>
          </cell>
          <cell r="O431">
            <v>100000</v>
          </cell>
          <cell r="P431">
            <v>0</v>
          </cell>
          <cell r="Q431">
            <v>0</v>
          </cell>
          <cell r="R431">
            <v>0</v>
          </cell>
          <cell r="S431">
            <v>0</v>
          </cell>
          <cell r="T431" t="str">
            <v>EX</v>
          </cell>
          <cell r="U431">
            <v>1</v>
          </cell>
        </row>
        <row r="432">
          <cell r="F432" t="str">
            <v>1345 - E2236 - REFORMA DA EMEI LUIZA HELENA DE BARROS</v>
          </cell>
          <cell r="G432" t="str">
            <v>16.10.12.365.3010.1.345.44905100.00</v>
          </cell>
          <cell r="H432" t="str">
            <v xml:space="preserve">EMENDA </v>
          </cell>
          <cell r="I432" t="str">
            <v>SME</v>
          </cell>
          <cell r="J432">
            <v>130000</v>
          </cell>
          <cell r="K432">
            <v>0</v>
          </cell>
          <cell r="L432">
            <v>0</v>
          </cell>
          <cell r="M432" t="str">
            <v>EX</v>
          </cell>
          <cell r="N432">
            <v>1</v>
          </cell>
          <cell r="O432">
            <v>130000</v>
          </cell>
          <cell r="P432">
            <v>0</v>
          </cell>
          <cell r="Q432">
            <v>0</v>
          </cell>
          <cell r="R432">
            <v>0</v>
          </cell>
          <cell r="S432">
            <v>0</v>
          </cell>
          <cell r="T432" t="str">
            <v>EX</v>
          </cell>
          <cell r="U432">
            <v>1</v>
          </cell>
        </row>
        <row r="433">
          <cell r="F433" t="str">
            <v>1346 - E2237 - REFORMA DA EMEI MARIA DE LOURDES COUTINHO</v>
          </cell>
          <cell r="G433" t="str">
            <v>16.10.12.365.3010.1.346.44905100.00</v>
          </cell>
          <cell r="H433" t="str">
            <v xml:space="preserve">EMENDA </v>
          </cell>
          <cell r="I433" t="str">
            <v>SME</v>
          </cell>
          <cell r="J433">
            <v>130000</v>
          </cell>
          <cell r="K433">
            <v>0</v>
          </cell>
          <cell r="L433">
            <v>0</v>
          </cell>
          <cell r="M433" t="str">
            <v>EX</v>
          </cell>
          <cell r="N433">
            <v>1</v>
          </cell>
          <cell r="O433">
            <v>130000</v>
          </cell>
          <cell r="P433">
            <v>0</v>
          </cell>
          <cell r="Q433">
            <v>0</v>
          </cell>
          <cell r="R433">
            <v>0</v>
          </cell>
          <cell r="S433">
            <v>0</v>
          </cell>
          <cell r="T433" t="str">
            <v>EX</v>
          </cell>
          <cell r="U433">
            <v>1</v>
          </cell>
        </row>
        <row r="434">
          <cell r="F434" t="str">
            <v>1348 - E2239 - REFORMA DO CEI JARDIM CAMPOS</v>
          </cell>
          <cell r="G434" t="str">
            <v>16.10.12.365.3010.1.348.44905100.00</v>
          </cell>
          <cell r="H434" t="str">
            <v xml:space="preserve">EMENDA </v>
          </cell>
          <cell r="I434" t="str">
            <v>SME</v>
          </cell>
          <cell r="J434">
            <v>130000</v>
          </cell>
          <cell r="K434">
            <v>0</v>
          </cell>
          <cell r="L434">
            <v>0</v>
          </cell>
          <cell r="M434" t="str">
            <v>EX</v>
          </cell>
          <cell r="N434">
            <v>1</v>
          </cell>
          <cell r="O434">
            <v>130000</v>
          </cell>
          <cell r="P434">
            <v>0</v>
          </cell>
          <cell r="Q434">
            <v>0</v>
          </cell>
          <cell r="R434">
            <v>0</v>
          </cell>
          <cell r="S434">
            <v>0</v>
          </cell>
          <cell r="T434" t="str">
            <v>EX</v>
          </cell>
          <cell r="U434">
            <v>1</v>
          </cell>
        </row>
        <row r="435">
          <cell r="F435" t="str">
            <v>2815 - FORNECIMENTO DE UNIFORMES E MATERIAL ESCOLAR-EDUCAÇÃO INFANTIL</v>
          </cell>
          <cell r="G435" t="str">
            <v>16.10.12.365.3025.2.815.33903000.00</v>
          </cell>
          <cell r="H435" t="str">
            <v>EXECUTIVO</v>
          </cell>
          <cell r="I435" t="str">
            <v>SME</v>
          </cell>
          <cell r="J435">
            <v>13018551</v>
          </cell>
          <cell r="K435">
            <v>0</v>
          </cell>
          <cell r="L435">
            <v>0</v>
          </cell>
          <cell r="M435" t="str">
            <v>EX</v>
          </cell>
          <cell r="N435">
            <v>1</v>
          </cell>
          <cell r="O435">
            <v>13018551</v>
          </cell>
          <cell r="P435">
            <v>0</v>
          </cell>
          <cell r="Q435">
            <v>0</v>
          </cell>
          <cell r="R435">
            <v>0</v>
          </cell>
          <cell r="S435">
            <v>0</v>
          </cell>
          <cell r="T435" t="str">
            <v>EX</v>
          </cell>
          <cell r="U435">
            <v>1</v>
          </cell>
        </row>
        <row r="436">
          <cell r="F436" t="str">
            <v>2815 - FORNECIMENTO DE UNIFORMES E MATERIAL ESCOLAR-EDUCAÇÃO INFANTIL</v>
          </cell>
          <cell r="G436" t="str">
            <v>16.10.12.365.3025.2.815.33903200.00</v>
          </cell>
          <cell r="H436" t="str">
            <v>EXECUTIVO</v>
          </cell>
          <cell r="I436" t="str">
            <v>SME</v>
          </cell>
          <cell r="J436">
            <v>57074057</v>
          </cell>
          <cell r="K436">
            <v>140177239.5</v>
          </cell>
          <cell r="L436">
            <v>981656.6</v>
          </cell>
          <cell r="M436" t="str">
            <v>EX</v>
          </cell>
          <cell r="N436">
            <v>1</v>
          </cell>
          <cell r="O436">
            <v>57074057</v>
          </cell>
          <cell r="P436">
            <v>140177239.5</v>
          </cell>
          <cell r="Q436">
            <v>981656.6</v>
          </cell>
          <cell r="R436">
            <v>1.7199698980571856E-2</v>
          </cell>
          <cell r="S436">
            <v>2.4560587921759267</v>
          </cell>
          <cell r="T436" t="str">
            <v>EX</v>
          </cell>
          <cell r="U436">
            <v>1</v>
          </cell>
        </row>
        <row r="437">
          <cell r="F437" t="str">
            <v>2815 - FORNECIMENTO DE UNIFORMES E MATERIAL ESCOLAR-EDUCAÇÃO INFANTIL</v>
          </cell>
          <cell r="G437" t="str">
            <v>16.10.12.365.3025.2.815.33903900.00</v>
          </cell>
          <cell r="H437" t="str">
            <v>EXECUTIVO</v>
          </cell>
          <cell r="I437" t="str">
            <v>SME</v>
          </cell>
          <cell r="J437">
            <v>0</v>
          </cell>
          <cell r="K437">
            <v>81648</v>
          </cell>
          <cell r="L437">
            <v>81648</v>
          </cell>
          <cell r="M437" t="str">
            <v>EX</v>
          </cell>
          <cell r="N437">
            <v>1</v>
          </cell>
          <cell r="O437">
            <v>0</v>
          </cell>
          <cell r="P437">
            <v>81648</v>
          </cell>
          <cell r="Q437">
            <v>81648</v>
          </cell>
          <cell r="R437" t="e">
            <v>#DIV/0!</v>
          </cell>
          <cell r="S437" t="e">
            <v>#DIV/0!</v>
          </cell>
          <cell r="T437" t="str">
            <v>EX</v>
          </cell>
          <cell r="U437">
            <v>1</v>
          </cell>
        </row>
        <row r="438">
          <cell r="F438" t="str">
            <v>2824 - MANUTENÇÃO E OPERAÇÃO DE UNIDADES EDUCACIONAIS - EDUCAÇÃO INDÍGENA</v>
          </cell>
          <cell r="G438" t="str">
            <v>16.10.12.365.3010.2.824.33903000.00</v>
          </cell>
          <cell r="H438" t="str">
            <v>EXECUTIVO</v>
          </cell>
          <cell r="I438" t="str">
            <v>SME</v>
          </cell>
          <cell r="J438">
            <v>26403</v>
          </cell>
          <cell r="K438">
            <v>2894.4</v>
          </cell>
          <cell r="L438">
            <v>2760</v>
          </cell>
          <cell r="M438" t="str">
            <v>EX</v>
          </cell>
          <cell r="N438">
            <v>1</v>
          </cell>
          <cell r="O438">
            <v>26403</v>
          </cell>
          <cell r="P438">
            <v>2894.4</v>
          </cell>
          <cell r="Q438">
            <v>2760</v>
          </cell>
          <cell r="R438">
            <v>0.10453357573003068</v>
          </cell>
          <cell r="S438">
            <v>0.10962390637427566</v>
          </cell>
          <cell r="T438" t="str">
            <v>NEX</v>
          </cell>
          <cell r="U438">
            <v>0.56999999999999995</v>
          </cell>
        </row>
        <row r="439">
          <cell r="F439" t="str">
            <v>2824 - MANUTENÇÃO E OPERAÇÃO DE UNIDADES EDUCACIONAIS - EDUCAÇÃO INDÍGENA</v>
          </cell>
          <cell r="G439" t="str">
            <v>16.10.12.365.3010.2.824.33903200.00</v>
          </cell>
          <cell r="H439" t="str">
            <v>EXECUTIVO</v>
          </cell>
          <cell r="I439" t="str">
            <v>SME</v>
          </cell>
          <cell r="J439">
            <v>0</v>
          </cell>
          <cell r="K439">
            <v>4979.2700000000004</v>
          </cell>
          <cell r="L439">
            <v>532.95000000000005</v>
          </cell>
          <cell r="M439" t="str">
            <v>EX</v>
          </cell>
          <cell r="N439">
            <v>1</v>
          </cell>
          <cell r="O439">
            <v>0</v>
          </cell>
          <cell r="P439">
            <v>4979.2700000000004</v>
          </cell>
          <cell r="Q439">
            <v>532.95000000000005</v>
          </cell>
          <cell r="R439" t="e">
            <v>#DIV/0!</v>
          </cell>
          <cell r="S439" t="e">
            <v>#DIV/0!</v>
          </cell>
          <cell r="T439" t="str">
            <v>NEX</v>
          </cell>
          <cell r="U439">
            <v>0.56999999999999995</v>
          </cell>
        </row>
        <row r="440">
          <cell r="F440" t="str">
            <v>2824 - MANUTENÇÃO E OPERAÇÃO DE UNIDADES EDUCACIONAIS - EDUCAÇÃO INDÍGENA</v>
          </cell>
          <cell r="G440" t="str">
            <v>16.10.12.365.3010.2.824.33903900.00</v>
          </cell>
          <cell r="H440" t="str">
            <v>EXECUTIVO</v>
          </cell>
          <cell r="I440" t="str">
            <v>SME</v>
          </cell>
          <cell r="J440">
            <v>951444</v>
          </cell>
          <cell r="K440">
            <v>120417.58</v>
          </cell>
          <cell r="L440">
            <v>115716.84000000001</v>
          </cell>
          <cell r="M440" t="str">
            <v>EX</v>
          </cell>
          <cell r="N440">
            <v>1</v>
          </cell>
          <cell r="O440">
            <v>951444</v>
          </cell>
          <cell r="P440">
            <v>120417.58</v>
          </cell>
          <cell r="Q440">
            <v>115716.84000000001</v>
          </cell>
          <cell r="R440">
            <v>0.1216223340522406</v>
          </cell>
          <cell r="S440">
            <v>0.12656297165151076</v>
          </cell>
          <cell r="T440" t="str">
            <v>NEX</v>
          </cell>
          <cell r="U440">
            <v>0.56999999999999995</v>
          </cell>
        </row>
        <row r="441">
          <cell r="F441" t="str">
            <v>2824 - MANUTENÇÃO E OPERAÇÃO DE UNIDADES EDUCACIONAIS - EDUCAÇÃO INDÍGENA</v>
          </cell>
          <cell r="G441" t="str">
            <v>16.10.12.365.3010.2.824.33909200.00</v>
          </cell>
          <cell r="H441" t="str">
            <v>EXECUTIVO</v>
          </cell>
          <cell r="I441" t="str">
            <v>SME</v>
          </cell>
          <cell r="J441">
            <v>0</v>
          </cell>
          <cell r="K441">
            <v>119269.83</v>
          </cell>
          <cell r="L441">
            <v>119269.83</v>
          </cell>
          <cell r="M441" t="str">
            <v>EX</v>
          </cell>
          <cell r="N441">
            <v>1</v>
          </cell>
          <cell r="O441">
            <v>0</v>
          </cell>
          <cell r="P441">
            <v>119269.83</v>
          </cell>
          <cell r="Q441">
            <v>119269.83</v>
          </cell>
          <cell r="R441" t="e">
            <v>#DIV/0!</v>
          </cell>
          <cell r="S441" t="e">
            <v>#DIV/0!</v>
          </cell>
          <cell r="T441" t="str">
            <v>NEX</v>
          </cell>
          <cell r="U441">
            <v>0.56999999999999995</v>
          </cell>
        </row>
        <row r="442">
          <cell r="F442" t="str">
            <v>2824 - MANUTENÇÃO E OPERAÇÃO DE UNIDADES EDUCACIONAIS - EDUCAÇÃO INDÍGENA</v>
          </cell>
          <cell r="G442" t="str">
            <v>16.14.12.365.3010.2.824.33503900.00</v>
          </cell>
          <cell r="H442" t="str">
            <v>EXECUTIVO</v>
          </cell>
          <cell r="I442" t="str">
            <v>SME</v>
          </cell>
          <cell r="J442">
            <v>1317212</v>
          </cell>
          <cell r="K442">
            <v>1352270.42</v>
          </cell>
          <cell r="L442">
            <v>1352270.42</v>
          </cell>
          <cell r="M442" t="str">
            <v>EX</v>
          </cell>
          <cell r="N442">
            <v>1</v>
          </cell>
          <cell r="O442">
            <v>1317212</v>
          </cell>
          <cell r="P442">
            <v>1352270.42</v>
          </cell>
          <cell r="Q442">
            <v>1352270.42</v>
          </cell>
          <cell r="R442">
            <v>1.0266156245160232</v>
          </cell>
          <cell r="S442">
            <v>1.0266156245160232</v>
          </cell>
          <cell r="T442" t="str">
            <v>NEX</v>
          </cell>
          <cell r="U442">
            <v>0.56999999999999995</v>
          </cell>
        </row>
        <row r="443">
          <cell r="F443" t="str">
            <v>2824 - MANUTENÇÃO E OPERAÇÃO DE UNIDADES EDUCACIONAIS - EDUCAÇÃO INDÍGENA</v>
          </cell>
          <cell r="G443" t="str">
            <v>16.14.12.365.3010.2.824.33903000.00</v>
          </cell>
          <cell r="H443" t="str">
            <v>EXECUTIVO</v>
          </cell>
          <cell r="I443" t="str">
            <v>SME</v>
          </cell>
          <cell r="J443">
            <v>9000</v>
          </cell>
          <cell r="K443">
            <v>38.96</v>
          </cell>
          <cell r="L443">
            <v>38.96</v>
          </cell>
          <cell r="M443" t="str">
            <v>EX</v>
          </cell>
          <cell r="N443">
            <v>1</v>
          </cell>
          <cell r="O443">
            <v>9000</v>
          </cell>
          <cell r="P443">
            <v>38.96</v>
          </cell>
          <cell r="Q443">
            <v>38.96</v>
          </cell>
          <cell r="R443">
            <v>4.3288888888888891E-3</v>
          </cell>
          <cell r="S443">
            <v>4.3288888888888891E-3</v>
          </cell>
          <cell r="T443" t="str">
            <v>NEX</v>
          </cell>
          <cell r="U443">
            <v>0.56999999999999995</v>
          </cell>
        </row>
        <row r="444">
          <cell r="F444" t="str">
            <v>2824 - MANUTENÇÃO E OPERAÇÃO DE UNIDADES EDUCACIONAIS - EDUCAÇÃO INDÍGENA</v>
          </cell>
          <cell r="G444" t="str">
            <v>16.14.12.365.3010.2.824.33903900.00</v>
          </cell>
          <cell r="H444" t="str">
            <v>EXECUTIVO</v>
          </cell>
          <cell r="I444" t="str">
            <v>SME</v>
          </cell>
          <cell r="J444">
            <v>229403</v>
          </cell>
          <cell r="K444">
            <v>175634.15</v>
          </cell>
          <cell r="L444">
            <v>98938.59</v>
          </cell>
          <cell r="M444" t="str">
            <v>EX</v>
          </cell>
          <cell r="N444">
            <v>1</v>
          </cell>
          <cell r="O444">
            <v>229403</v>
          </cell>
          <cell r="P444">
            <v>175634.15</v>
          </cell>
          <cell r="Q444">
            <v>98938.59</v>
          </cell>
          <cell r="R444">
            <v>0.43128725430792098</v>
          </cell>
          <cell r="S444">
            <v>0.76561400679154146</v>
          </cell>
          <cell r="T444" t="str">
            <v>NEX</v>
          </cell>
          <cell r="U444">
            <v>0.56999999999999995</v>
          </cell>
        </row>
        <row r="445">
          <cell r="F445" t="str">
            <v>2824 - MANUTENÇÃO E OPERAÇÃO DE UNIDADES EDUCACIONAIS - EDUCAÇÃO INDÍGENA</v>
          </cell>
          <cell r="G445" t="str">
            <v>16.16.12.365.3010.2.824.33503900.00</v>
          </cell>
          <cell r="H445" t="str">
            <v>EXECUTIVO</v>
          </cell>
          <cell r="I445" t="str">
            <v>SME</v>
          </cell>
          <cell r="J445">
            <v>2188706</v>
          </cell>
          <cell r="K445">
            <v>1706041.4100000001</v>
          </cell>
          <cell r="L445">
            <v>1439433.29</v>
          </cell>
          <cell r="M445" t="str">
            <v>EX</v>
          </cell>
          <cell r="N445">
            <v>1</v>
          </cell>
          <cell r="O445">
            <v>2188706</v>
          </cell>
          <cell r="P445">
            <v>1706041.4100000001</v>
          </cell>
          <cell r="Q445">
            <v>1439433.29</v>
          </cell>
          <cell r="R445">
            <v>0.6576640672616606</v>
          </cell>
          <cell r="S445">
            <v>0.7794749089187859</v>
          </cell>
          <cell r="T445" t="str">
            <v>NEX</v>
          </cell>
          <cell r="U445">
            <v>0.56999999999999995</v>
          </cell>
        </row>
        <row r="446">
          <cell r="F446" t="str">
            <v>2824 - MANUTENÇÃO E OPERAÇÃO DE UNIDADES EDUCACIONAIS - EDUCAÇÃO INDÍGENA</v>
          </cell>
          <cell r="G446" t="str">
            <v>16.16.12.365.3010.2.824.33903000.00</v>
          </cell>
          <cell r="H446" t="str">
            <v>EXECUTIVO</v>
          </cell>
          <cell r="I446" t="str">
            <v>SME</v>
          </cell>
          <cell r="J446">
            <v>36390</v>
          </cell>
          <cell r="K446">
            <v>14184</v>
          </cell>
          <cell r="L446">
            <v>2796</v>
          </cell>
          <cell r="M446" t="str">
            <v>EX</v>
          </cell>
          <cell r="N446">
            <v>1</v>
          </cell>
          <cell r="O446">
            <v>36390</v>
          </cell>
          <cell r="P446">
            <v>14184</v>
          </cell>
          <cell r="Q446">
            <v>2796</v>
          </cell>
          <cell r="R446">
            <v>7.6834295136026382E-2</v>
          </cell>
          <cell r="S446">
            <v>0.38977741137675187</v>
          </cell>
          <cell r="T446" t="str">
            <v>NEX</v>
          </cell>
          <cell r="U446">
            <v>0.56999999999999995</v>
          </cell>
        </row>
        <row r="447">
          <cell r="F447" t="str">
            <v>2824 - MANUTENÇÃO E OPERAÇÃO DE UNIDADES EDUCACIONAIS - EDUCAÇÃO INDÍGENA</v>
          </cell>
          <cell r="G447" t="str">
            <v>16.16.12.365.3010.2.824.33903900.00</v>
          </cell>
          <cell r="H447" t="str">
            <v>EXECUTIVO</v>
          </cell>
          <cell r="I447" t="str">
            <v>SME</v>
          </cell>
          <cell r="J447">
            <v>50000</v>
          </cell>
          <cell r="K447">
            <v>5760</v>
          </cell>
          <cell r="L447">
            <v>3109.2799999999997</v>
          </cell>
          <cell r="M447" t="str">
            <v>EX</v>
          </cell>
          <cell r="N447">
            <v>1</v>
          </cell>
          <cell r="O447">
            <v>50000</v>
          </cell>
          <cell r="P447">
            <v>5760</v>
          </cell>
          <cell r="Q447">
            <v>3109.2799999999997</v>
          </cell>
          <cell r="R447">
            <v>6.2185599999999994E-2</v>
          </cell>
          <cell r="S447">
            <v>0.1152</v>
          </cell>
          <cell r="T447" t="str">
            <v>NEX</v>
          </cell>
          <cell r="U447">
            <v>0.56999999999999995</v>
          </cell>
        </row>
        <row r="448">
          <cell r="F448" t="str">
            <v>2824 - MANUTENÇÃO E OPERAÇÃO DE UNIDADES EDUCACIONAIS - EDUCAÇÃO INDÍGENA</v>
          </cell>
          <cell r="G448" t="str">
            <v>16.16.12.365.3010.2.824.44905200.00</v>
          </cell>
          <cell r="H448" t="str">
            <v>EXECUTIVO</v>
          </cell>
          <cell r="I448" t="str">
            <v>SME</v>
          </cell>
          <cell r="J448">
            <v>8000</v>
          </cell>
          <cell r="K448">
            <v>0</v>
          </cell>
          <cell r="L448">
            <v>0</v>
          </cell>
          <cell r="M448" t="str">
            <v>EX</v>
          </cell>
          <cell r="N448">
            <v>1</v>
          </cell>
          <cell r="O448">
            <v>8000</v>
          </cell>
          <cell r="P448">
            <v>0</v>
          </cell>
          <cell r="Q448">
            <v>0</v>
          </cell>
          <cell r="R448">
            <v>0</v>
          </cell>
          <cell r="S448">
            <v>0</v>
          </cell>
          <cell r="T448" t="str">
            <v>NEX</v>
          </cell>
          <cell r="U448">
            <v>0.56999999999999995</v>
          </cell>
        </row>
        <row r="449">
          <cell r="F449" t="str">
            <v>2828 - MANUTENÇÃO E OPERAÇÃO DA REDE PARCEIRA - CENTRO DE EDUCAÇÃO INFANTIL (CEI) - PROGRAMA DE METAS 14.E</v>
          </cell>
          <cell r="G449" t="str">
            <v>16.10.12.365.3010.2.828.33503900.00</v>
          </cell>
          <cell r="H449" t="str">
            <v>EXECUTIVO</v>
          </cell>
          <cell r="I449" t="str">
            <v>SME</v>
          </cell>
          <cell r="J449">
            <v>287312069</v>
          </cell>
          <cell r="K449">
            <v>10626094.300000001</v>
          </cell>
          <cell r="L449">
            <v>7408259.5499999998</v>
          </cell>
          <cell r="M449" t="str">
            <v>EX</v>
          </cell>
          <cell r="N449">
            <v>1</v>
          </cell>
          <cell r="O449">
            <v>287312069</v>
          </cell>
          <cell r="P449">
            <v>10626094.300000001</v>
          </cell>
          <cell r="Q449">
            <v>7408259.5499999998</v>
          </cell>
          <cell r="R449">
            <v>2.5784714076873671E-2</v>
          </cell>
          <cell r="S449">
            <v>3.6984503773142927E-2</v>
          </cell>
          <cell r="T449" t="str">
            <v>EX</v>
          </cell>
          <cell r="U449">
            <v>0.56999999999999995</v>
          </cell>
        </row>
        <row r="450">
          <cell r="F450" t="str">
            <v>2828 - MANUTENÇÃO E OPERAÇÃO DA REDE PARCEIRA - CENTRO DE EDUCAÇÃO INFANTIL (CEI) - PROGRAMA DE METAS 14.E</v>
          </cell>
          <cell r="G450" t="str">
            <v>16.10.12.365.3010.2.828.33903500.00</v>
          </cell>
          <cell r="H450" t="str">
            <v>EXECUTIVO</v>
          </cell>
          <cell r="I450" t="str">
            <v>SME</v>
          </cell>
          <cell r="J450">
            <v>0</v>
          </cell>
          <cell r="K450">
            <v>310000</v>
          </cell>
          <cell r="L450">
            <v>264000</v>
          </cell>
          <cell r="M450" t="str">
            <v>EX</v>
          </cell>
          <cell r="N450">
            <v>1</v>
          </cell>
          <cell r="O450">
            <v>0</v>
          </cell>
          <cell r="P450">
            <v>310000</v>
          </cell>
          <cell r="Q450">
            <v>264000</v>
          </cell>
          <cell r="R450" t="e">
            <v>#DIV/0!</v>
          </cell>
          <cell r="S450" t="e">
            <v>#DIV/0!</v>
          </cell>
          <cell r="T450" t="str">
            <v>EX</v>
          </cell>
          <cell r="U450">
            <v>0.56999999999999995</v>
          </cell>
        </row>
        <row r="451">
          <cell r="F451" t="str">
            <v>2828 - MANUTENÇÃO E OPERAÇÃO DA REDE PARCEIRA - CENTRO DE EDUCAÇÃO INFANTIL (CEI) - PROGRAMA DE METAS 14.E</v>
          </cell>
          <cell r="G451" t="str">
            <v>16.11.12.365.3010.2.828.33503900.00</v>
          </cell>
          <cell r="H451" t="str">
            <v>EXECUTIVO</v>
          </cell>
          <cell r="I451" t="str">
            <v>SME</v>
          </cell>
          <cell r="J451">
            <v>206919750</v>
          </cell>
          <cell r="K451">
            <v>200726720.89999995</v>
          </cell>
          <cell r="L451">
            <v>181791098.34</v>
          </cell>
          <cell r="M451" t="str">
            <v>EX</v>
          </cell>
          <cell r="N451">
            <v>1</v>
          </cell>
          <cell r="O451">
            <v>206919750</v>
          </cell>
          <cell r="P451">
            <v>200726720.89999995</v>
          </cell>
          <cell r="Q451">
            <v>181791098.34</v>
          </cell>
          <cell r="R451">
            <v>0.87855846694189421</v>
          </cell>
          <cell r="S451">
            <v>0.97007038187509864</v>
          </cell>
          <cell r="T451" t="str">
            <v>EX</v>
          </cell>
          <cell r="U451">
            <v>0.56999999999999995</v>
          </cell>
        </row>
        <row r="452">
          <cell r="F452" t="str">
            <v>2828 - MANUTENÇÃO E OPERAÇÃO DA REDE PARCEIRA - CENTRO DE EDUCAÇÃO INFANTIL (CEI) - PROGRAMA DE METAS 14.E</v>
          </cell>
          <cell r="G452" t="str">
            <v>16.11.12.365.3010.2.828.33903600.00</v>
          </cell>
          <cell r="H452" t="str">
            <v>EXECUTIVO</v>
          </cell>
          <cell r="I452" t="str">
            <v>SME</v>
          </cell>
          <cell r="J452">
            <v>3101528</v>
          </cell>
          <cell r="K452">
            <v>2415984.96</v>
          </cell>
          <cell r="L452">
            <v>2045926.4200000002</v>
          </cell>
          <cell r="M452" t="str">
            <v>EX</v>
          </cell>
          <cell r="N452">
            <v>1</v>
          </cell>
          <cell r="O452">
            <v>3101528</v>
          </cell>
          <cell r="P452">
            <v>2415984.96</v>
          </cell>
          <cell r="Q452">
            <v>2045926.4200000002</v>
          </cell>
          <cell r="R452">
            <v>0.65965112035100126</v>
          </cell>
          <cell r="S452">
            <v>0.77896603222669603</v>
          </cell>
          <cell r="T452" t="str">
            <v>EX</v>
          </cell>
          <cell r="U452">
            <v>0.56999999999999995</v>
          </cell>
        </row>
        <row r="453">
          <cell r="F453" t="str">
            <v>2828 - MANUTENÇÃO E OPERAÇÃO DA REDE PARCEIRA - CENTRO DE EDUCAÇÃO INFANTIL (CEI) - PROGRAMA DE METAS 14.E</v>
          </cell>
          <cell r="G453" t="str">
            <v>16.11.12.365.3010.2.828.33904700.00</v>
          </cell>
          <cell r="H453" t="str">
            <v>EXECUTIVO</v>
          </cell>
          <cell r="I453" t="str">
            <v>SME</v>
          </cell>
          <cell r="J453">
            <v>545165</v>
          </cell>
          <cell r="K453">
            <v>441810.88</v>
          </cell>
          <cell r="L453">
            <v>441810.87999999995</v>
          </cell>
          <cell r="M453" t="str">
            <v>EX</v>
          </cell>
          <cell r="N453">
            <v>1</v>
          </cell>
          <cell r="O453">
            <v>545165</v>
          </cell>
          <cell r="P453">
            <v>441810.88</v>
          </cell>
          <cell r="Q453">
            <v>441810.87999999995</v>
          </cell>
          <cell r="R453">
            <v>0.81041680958975715</v>
          </cell>
          <cell r="S453">
            <v>0.81041680958975726</v>
          </cell>
          <cell r="T453" t="str">
            <v>EX</v>
          </cell>
          <cell r="U453">
            <v>0.56999999999999995</v>
          </cell>
        </row>
        <row r="454">
          <cell r="F454" t="str">
            <v>2828 - MANUTENÇÃO E OPERAÇÃO DA REDE PARCEIRA - CENTRO DE EDUCAÇÃO INFANTIL (CEI) - PROGRAMA DE METAS 14.E</v>
          </cell>
          <cell r="G454" t="str">
            <v>16.11.12.365.3010.2.828.33909200.00</v>
          </cell>
          <cell r="H454" t="str">
            <v>EXECUTIVO</v>
          </cell>
          <cell r="I454" t="str">
            <v>SME</v>
          </cell>
          <cell r="J454">
            <v>0</v>
          </cell>
          <cell r="K454">
            <v>47411.88</v>
          </cell>
          <cell r="L454">
            <v>47411.88</v>
          </cell>
          <cell r="M454" t="str">
            <v>EX</v>
          </cell>
          <cell r="N454">
            <v>1</v>
          </cell>
          <cell r="O454">
            <v>0</v>
          </cell>
          <cell r="P454">
            <v>47411.88</v>
          </cell>
          <cell r="Q454">
            <v>47411.88</v>
          </cell>
          <cell r="R454" t="e">
            <v>#DIV/0!</v>
          </cell>
          <cell r="S454" t="e">
            <v>#DIV/0!</v>
          </cell>
          <cell r="T454" t="str">
            <v>EX</v>
          </cell>
          <cell r="U454">
            <v>0.56999999999999995</v>
          </cell>
        </row>
        <row r="455">
          <cell r="F455" t="str">
            <v>2828 - MANUTENÇÃO E OPERAÇÃO DA REDE PARCEIRA - CENTRO DE EDUCAÇÃO INFANTIL (CEI) - PROGRAMA DE METAS 14.E</v>
          </cell>
          <cell r="G455" t="str">
            <v>16.12.12.365.3010.2.828.33503900.00</v>
          </cell>
          <cell r="H455" t="str">
            <v>EXECUTIVO</v>
          </cell>
          <cell r="I455" t="str">
            <v>SME</v>
          </cell>
          <cell r="J455">
            <v>160773897</v>
          </cell>
          <cell r="K455">
            <v>156062069.91000006</v>
          </cell>
          <cell r="L455">
            <v>121411363.09999999</v>
          </cell>
          <cell r="M455" t="str">
            <v>EX</v>
          </cell>
          <cell r="N455">
            <v>1</v>
          </cell>
          <cell r="O455">
            <v>160773897</v>
          </cell>
          <cell r="P455">
            <v>156062069.91000006</v>
          </cell>
          <cell r="Q455">
            <v>121411363.09999999</v>
          </cell>
          <cell r="R455">
            <v>0.75516837848372853</v>
          </cell>
          <cell r="S455">
            <v>0.97069283523058503</v>
          </cell>
          <cell r="T455" t="str">
            <v>EX</v>
          </cell>
          <cell r="U455">
            <v>0.56999999999999995</v>
          </cell>
        </row>
        <row r="456">
          <cell r="F456" t="str">
            <v>2828 - MANUTENÇÃO E OPERAÇÃO DA REDE PARCEIRA - CENTRO DE EDUCAÇÃO INFANTIL (CEI) - PROGRAMA DE METAS 14.E</v>
          </cell>
          <cell r="G456" t="str">
            <v>16.12.12.365.3010.2.828.33509200.00</v>
          </cell>
          <cell r="H456" t="str">
            <v>EXECUTIVO</v>
          </cell>
          <cell r="I456" t="str">
            <v>SME</v>
          </cell>
          <cell r="J456">
            <v>0</v>
          </cell>
          <cell r="K456">
            <v>149407.17000000001</v>
          </cell>
          <cell r="L456">
            <v>149407.17000000001</v>
          </cell>
          <cell r="M456" t="str">
            <v>EX</v>
          </cell>
          <cell r="N456">
            <v>1</v>
          </cell>
          <cell r="O456">
            <v>0</v>
          </cell>
          <cell r="P456">
            <v>149407.17000000001</v>
          </cell>
          <cell r="Q456">
            <v>149407.17000000001</v>
          </cell>
          <cell r="R456" t="e">
            <v>#DIV/0!</v>
          </cell>
          <cell r="S456" t="e">
            <v>#DIV/0!</v>
          </cell>
          <cell r="T456" t="str">
            <v>EX</v>
          </cell>
          <cell r="U456">
            <v>0.56999999999999995</v>
          </cell>
        </row>
        <row r="457">
          <cell r="F457" t="str">
            <v>2828 - MANUTENÇÃO E OPERAÇÃO DA REDE PARCEIRA - CENTRO DE EDUCAÇÃO INFANTIL (CEI) - PROGRAMA DE METAS 14.E</v>
          </cell>
          <cell r="G457" t="str">
            <v>16.12.12.365.3010.2.828.33913900.00</v>
          </cell>
          <cell r="H457" t="str">
            <v>EXECUTIVO</v>
          </cell>
          <cell r="I457" t="str">
            <v>SME</v>
          </cell>
          <cell r="J457">
            <v>152971</v>
          </cell>
          <cell r="K457">
            <v>0</v>
          </cell>
          <cell r="L457">
            <v>0</v>
          </cell>
          <cell r="M457" t="str">
            <v>EX</v>
          </cell>
          <cell r="N457">
            <v>1</v>
          </cell>
          <cell r="O457">
            <v>152971</v>
          </cell>
          <cell r="P457">
            <v>0</v>
          </cell>
          <cell r="Q457">
            <v>0</v>
          </cell>
          <cell r="R457">
            <v>0</v>
          </cell>
          <cell r="S457">
            <v>0</v>
          </cell>
          <cell r="T457" t="str">
            <v>EX</v>
          </cell>
          <cell r="U457">
            <v>1</v>
          </cell>
        </row>
        <row r="458">
          <cell r="F458" t="str">
            <v>2828 - MANUTENÇÃO E OPERAÇÃO DA REDE PARCEIRA - CENTRO DE EDUCAÇÃO INFANTIL (CEI) - PROGRAMA DE METAS 14.E</v>
          </cell>
          <cell r="G458" t="str">
            <v>16.13.12.365.3010.2.828.33503900.00</v>
          </cell>
          <cell r="H458" t="str">
            <v>EXECUTIVO</v>
          </cell>
          <cell r="I458" t="str">
            <v>SME</v>
          </cell>
          <cell r="J458">
            <v>212180185</v>
          </cell>
          <cell r="K458">
            <v>193816653.95000002</v>
          </cell>
          <cell r="L458">
            <v>177461324.63999999</v>
          </cell>
          <cell r="M458" t="str">
            <v>EX</v>
          </cell>
          <cell r="N458">
            <v>1</v>
          </cell>
          <cell r="O458">
            <v>212180185</v>
          </cell>
          <cell r="P458">
            <v>193816653.95000002</v>
          </cell>
          <cell r="Q458">
            <v>177461324.63999999</v>
          </cell>
          <cell r="R458">
            <v>0.83637086394283233</v>
          </cell>
          <cell r="S458">
            <v>0.91345312923541855</v>
          </cell>
          <cell r="T458" t="str">
            <v>EX</v>
          </cell>
          <cell r="U458">
            <v>1</v>
          </cell>
        </row>
        <row r="459">
          <cell r="F459" t="str">
            <v>2828 - MANUTENÇÃO E OPERAÇÃO DA REDE PARCEIRA - CENTRO DE EDUCAÇÃO INFANTIL (CEI) - PROGRAMA DE METAS 14.E</v>
          </cell>
          <cell r="G459" t="str">
            <v>16.13.12.365.3010.2.828.33509200.00</v>
          </cell>
          <cell r="H459" t="str">
            <v>EXECUTIVO</v>
          </cell>
          <cell r="I459" t="str">
            <v>SME</v>
          </cell>
          <cell r="J459">
            <v>0</v>
          </cell>
          <cell r="K459">
            <v>200564.89</v>
          </cell>
          <cell r="L459">
            <v>200564.89</v>
          </cell>
          <cell r="M459" t="str">
            <v>EX</v>
          </cell>
          <cell r="N459">
            <v>1</v>
          </cell>
          <cell r="O459">
            <v>0</v>
          </cell>
          <cell r="P459">
            <v>200564.89</v>
          </cell>
          <cell r="Q459">
            <v>200564.89</v>
          </cell>
          <cell r="R459" t="e">
            <v>#DIV/0!</v>
          </cell>
          <cell r="S459" t="e">
            <v>#DIV/0!</v>
          </cell>
          <cell r="T459" t="str">
            <v>EX</v>
          </cell>
          <cell r="U459">
            <v>1</v>
          </cell>
        </row>
        <row r="460">
          <cell r="F460" t="str">
            <v>2828 - MANUTENÇÃO E OPERAÇÃO DA REDE PARCEIRA - CENTRO DE EDUCAÇÃO INFANTIL (CEI) - PROGRAMA DE METAS 14.E</v>
          </cell>
          <cell r="G460" t="str">
            <v>16.14.12.365.3010.2.828.33503900.00</v>
          </cell>
          <cell r="H460" t="str">
            <v>EXECUTIVO</v>
          </cell>
          <cell r="I460" t="str">
            <v>SME</v>
          </cell>
          <cell r="J460">
            <v>185514733</v>
          </cell>
          <cell r="K460">
            <v>164837837.90000001</v>
          </cell>
          <cell r="L460">
            <v>164828918.95999998</v>
          </cell>
          <cell r="M460" t="str">
            <v>EX</v>
          </cell>
          <cell r="N460">
            <v>1</v>
          </cell>
          <cell r="O460">
            <v>185514733</v>
          </cell>
          <cell r="P460">
            <v>164837837.90000001</v>
          </cell>
          <cell r="Q460">
            <v>164828918.95999998</v>
          </cell>
          <cell r="R460">
            <v>0.88849503376101124</v>
          </cell>
          <cell r="S460">
            <v>0.88854311048168888</v>
          </cell>
          <cell r="T460" t="str">
            <v>EX</v>
          </cell>
          <cell r="U460">
            <v>1</v>
          </cell>
        </row>
        <row r="461">
          <cell r="F461" t="str">
            <v>2828 - MANUTENÇÃO E OPERAÇÃO DA REDE PARCEIRA - CENTRO DE EDUCAÇÃO INFANTIL (CEI) - PROGRAMA DE METAS 14.E</v>
          </cell>
          <cell r="G461" t="str">
            <v>16.14.12.365.3010.2.828.33509200.00</v>
          </cell>
          <cell r="H461" t="str">
            <v>EXECUTIVO</v>
          </cell>
          <cell r="I461" t="str">
            <v>SME</v>
          </cell>
          <cell r="J461">
            <v>0</v>
          </cell>
          <cell r="K461">
            <v>41505.99</v>
          </cell>
          <cell r="L461">
            <v>41505.99</v>
          </cell>
          <cell r="M461" t="str">
            <v>EX</v>
          </cell>
          <cell r="N461">
            <v>1</v>
          </cell>
          <cell r="O461">
            <v>0</v>
          </cell>
          <cell r="P461">
            <v>41505.99</v>
          </cell>
          <cell r="Q461">
            <v>41505.99</v>
          </cell>
          <cell r="R461" t="e">
            <v>#DIV/0!</v>
          </cell>
          <cell r="S461" t="e">
            <v>#DIV/0!</v>
          </cell>
          <cell r="T461" t="str">
            <v>EX</v>
          </cell>
          <cell r="U461">
            <v>1</v>
          </cell>
        </row>
        <row r="462">
          <cell r="F462" t="str">
            <v>2828 - MANUTENÇÃO E OPERAÇÃO DA REDE PARCEIRA - CENTRO DE EDUCAÇÃO INFANTIL (CEI) - PROGRAMA DE METAS 14.E</v>
          </cell>
          <cell r="G462" t="str">
            <v>16.15.12.365.3010.2.828.33503900.00</v>
          </cell>
          <cell r="H462" t="str">
            <v>EXECUTIVO</v>
          </cell>
          <cell r="I462" t="str">
            <v>SME</v>
          </cell>
          <cell r="J462">
            <v>315778074</v>
          </cell>
          <cell r="K462">
            <v>313161395.22000003</v>
          </cell>
          <cell r="L462">
            <v>259827243.56</v>
          </cell>
          <cell r="M462" t="str">
            <v>EX</v>
          </cell>
          <cell r="N462">
            <v>1</v>
          </cell>
          <cell r="O462">
            <v>315778074</v>
          </cell>
          <cell r="P462">
            <v>313161395.22000003</v>
          </cell>
          <cell r="Q462">
            <v>259827243.56</v>
          </cell>
          <cell r="R462">
            <v>0.82281597410718266</v>
          </cell>
          <cell r="S462">
            <v>0.99171355139749195</v>
          </cell>
          <cell r="T462" t="str">
            <v>EX</v>
          </cell>
          <cell r="U462">
            <v>1</v>
          </cell>
        </row>
        <row r="463">
          <cell r="F463" t="str">
            <v>2828 - MANUTENÇÃO E OPERAÇÃO DA REDE PARCEIRA - CENTRO DE EDUCAÇÃO INFANTIL (CEI) - PROGRAMA DE METAS 14.E</v>
          </cell>
          <cell r="G463" t="str">
            <v>16.15.12.365.3010.2.828.33509200.00</v>
          </cell>
          <cell r="H463" t="str">
            <v>EXECUTIVO</v>
          </cell>
          <cell r="I463" t="str">
            <v>SME</v>
          </cell>
          <cell r="J463">
            <v>0</v>
          </cell>
          <cell r="K463">
            <v>219812.27000000002</v>
          </cell>
          <cell r="L463">
            <v>0</v>
          </cell>
          <cell r="M463" t="str">
            <v>EX</v>
          </cell>
          <cell r="N463">
            <v>1</v>
          </cell>
          <cell r="O463">
            <v>0</v>
          </cell>
          <cell r="P463">
            <v>219812.27000000002</v>
          </cell>
          <cell r="Q463">
            <v>0</v>
          </cell>
          <cell r="R463" t="e">
            <v>#DIV/0!</v>
          </cell>
          <cell r="S463" t="e">
            <v>#DIV/0!</v>
          </cell>
          <cell r="T463" t="str">
            <v>EX</v>
          </cell>
          <cell r="U463">
            <v>1</v>
          </cell>
        </row>
        <row r="464">
          <cell r="F464" t="str">
            <v>2828 - MANUTENÇÃO E OPERAÇÃO DA REDE PARCEIRA - CENTRO DE EDUCAÇÃO INFANTIL (CEI) - PROGRAMA DE METAS 14.E</v>
          </cell>
          <cell r="G464" t="str">
            <v>16.16.12.365.3010.2.828.33503900.00</v>
          </cell>
          <cell r="H464" t="str">
            <v>EXECUTIVO</v>
          </cell>
          <cell r="I464" t="str">
            <v>SME</v>
          </cell>
          <cell r="J464">
            <v>201098929</v>
          </cell>
          <cell r="K464">
            <v>184834599.94</v>
          </cell>
          <cell r="L464">
            <v>159881325.11000001</v>
          </cell>
          <cell r="M464" t="str">
            <v>EX</v>
          </cell>
          <cell r="N464">
            <v>1</v>
          </cell>
          <cell r="O464">
            <v>201098929</v>
          </cell>
          <cell r="P464">
            <v>184834599.94</v>
          </cell>
          <cell r="Q464">
            <v>159881325.11000001</v>
          </cell>
          <cell r="R464">
            <v>0.79503817302776392</v>
          </cell>
          <cell r="S464">
            <v>0.91912274649657633</v>
          </cell>
          <cell r="T464" t="str">
            <v>EX</v>
          </cell>
          <cell r="U464">
            <v>1</v>
          </cell>
        </row>
        <row r="465">
          <cell r="F465" t="str">
            <v>2828 - MANUTENÇÃO E OPERAÇÃO DA REDE PARCEIRA - CENTRO DE EDUCAÇÃO INFANTIL (CEI) - PROGRAMA DE METAS 14.E</v>
          </cell>
          <cell r="G465" t="str">
            <v>16.16.12.365.3010.2.828.33509200.00</v>
          </cell>
          <cell r="H465" t="str">
            <v>EXECUTIVO</v>
          </cell>
          <cell r="I465" t="str">
            <v>SME</v>
          </cell>
          <cell r="J465">
            <v>0</v>
          </cell>
          <cell r="K465">
            <v>160750.20000000001</v>
          </cell>
          <cell r="L465">
            <v>160750.20000000001</v>
          </cell>
          <cell r="M465" t="str">
            <v>EX</v>
          </cell>
          <cell r="N465">
            <v>1</v>
          </cell>
          <cell r="O465">
            <v>0</v>
          </cell>
          <cell r="P465">
            <v>160750.20000000001</v>
          </cell>
          <cell r="Q465">
            <v>160750.20000000001</v>
          </cell>
          <cell r="R465" t="e">
            <v>#DIV/0!</v>
          </cell>
          <cell r="S465" t="e">
            <v>#DIV/0!</v>
          </cell>
          <cell r="T465" t="str">
            <v>EX</v>
          </cell>
          <cell r="U465">
            <v>1</v>
          </cell>
        </row>
        <row r="466">
          <cell r="F466" t="str">
            <v>2828 - MANUTENÇÃO E OPERAÇÃO DA REDE PARCEIRA - CENTRO DE EDUCAÇÃO INFANTIL (CEI) - PROGRAMA DE METAS 14.E</v>
          </cell>
          <cell r="G466" t="str">
            <v>16.17.12.365.3010.2.828.33503900.00</v>
          </cell>
          <cell r="H466" t="str">
            <v>EXECUTIVO</v>
          </cell>
          <cell r="I466" t="str">
            <v>SME</v>
          </cell>
          <cell r="J466">
            <v>166453967</v>
          </cell>
          <cell r="K466">
            <v>154766138.59999999</v>
          </cell>
          <cell r="L466">
            <v>141667063.13999999</v>
          </cell>
          <cell r="M466" t="str">
            <v>EX</v>
          </cell>
          <cell r="N466">
            <v>1</v>
          </cell>
          <cell r="O466">
            <v>166453967</v>
          </cell>
          <cell r="P466">
            <v>154766138.59999999</v>
          </cell>
          <cell r="Q466">
            <v>141667063.13999999</v>
          </cell>
          <cell r="R466">
            <v>0.8510885363278845</v>
          </cell>
          <cell r="S466">
            <v>0.92978341934019504</v>
          </cell>
          <cell r="T466" t="str">
            <v>EX</v>
          </cell>
          <cell r="U466">
            <v>1</v>
          </cell>
        </row>
        <row r="467">
          <cell r="F467" t="str">
            <v>2828 - MANUTENÇÃO E OPERAÇÃO DA REDE PARCEIRA - CENTRO DE EDUCAÇÃO INFANTIL (CEI) - PROGRAMA DE METAS 14.E</v>
          </cell>
          <cell r="G467" t="str">
            <v>16.17.12.365.3010.2.828.33509200.00</v>
          </cell>
          <cell r="H467" t="str">
            <v>EXECUTIVO</v>
          </cell>
          <cell r="I467" t="str">
            <v>SME</v>
          </cell>
          <cell r="J467">
            <v>0</v>
          </cell>
          <cell r="K467">
            <v>26270.74</v>
          </cell>
          <cell r="L467">
            <v>26270.74</v>
          </cell>
          <cell r="M467" t="str">
            <v>EX</v>
          </cell>
          <cell r="N467">
            <v>1</v>
          </cell>
          <cell r="O467">
            <v>0</v>
          </cell>
          <cell r="P467">
            <v>26270.74</v>
          </cell>
          <cell r="Q467">
            <v>26270.74</v>
          </cell>
          <cell r="R467" t="e">
            <v>#DIV/0!</v>
          </cell>
          <cell r="S467" t="e">
            <v>#DIV/0!</v>
          </cell>
          <cell r="T467" t="str">
            <v>EX</v>
          </cell>
          <cell r="U467">
            <v>1</v>
          </cell>
        </row>
        <row r="468">
          <cell r="F468" t="str">
            <v>2828 - MANUTENÇÃO E OPERAÇÃO DA REDE PARCEIRA - CENTRO DE EDUCAÇÃO INFANTIL (CEI) - PROGRAMA DE METAS 14.E</v>
          </cell>
          <cell r="G468" t="str">
            <v>16.18.12.365.3010.2.828.33503900.00</v>
          </cell>
          <cell r="H468" t="str">
            <v>EXECUTIVO</v>
          </cell>
          <cell r="I468" t="str">
            <v>SME</v>
          </cell>
          <cell r="J468">
            <v>163695983</v>
          </cell>
          <cell r="K468">
            <v>166695273.60000002</v>
          </cell>
          <cell r="L468">
            <v>139654121.17999998</v>
          </cell>
          <cell r="M468" t="str">
            <v>EX</v>
          </cell>
          <cell r="N468">
            <v>1</v>
          </cell>
          <cell r="O468">
            <v>163695983</v>
          </cell>
          <cell r="P468">
            <v>166695273.60000002</v>
          </cell>
          <cell r="Q468">
            <v>139654121.17999998</v>
          </cell>
          <cell r="R468">
            <v>0.85313102142524766</v>
          </cell>
          <cell r="S468">
            <v>1.0183223225459359</v>
          </cell>
          <cell r="T468" t="str">
            <v>EX</v>
          </cell>
          <cell r="U468">
            <v>1</v>
          </cell>
        </row>
        <row r="469">
          <cell r="F469" t="str">
            <v>2828 - MANUTENÇÃO E OPERAÇÃO DA REDE PARCEIRA - CENTRO DE EDUCAÇÃO INFANTIL (CEI) - PROGRAMA DE METAS 14.E</v>
          </cell>
          <cell r="G469" t="str">
            <v>16.18.12.365.3010.2.828.33509200.00</v>
          </cell>
          <cell r="H469" t="str">
            <v>EXECUTIVO</v>
          </cell>
          <cell r="I469" t="str">
            <v>SME</v>
          </cell>
          <cell r="J469">
            <v>0</v>
          </cell>
          <cell r="K469">
            <v>140643.65</v>
          </cell>
          <cell r="L469">
            <v>140643.65</v>
          </cell>
          <cell r="M469" t="str">
            <v>EX</v>
          </cell>
          <cell r="N469">
            <v>1</v>
          </cell>
          <cell r="O469">
            <v>0</v>
          </cell>
          <cell r="P469">
            <v>140643.65</v>
          </cell>
          <cell r="Q469">
            <v>140643.65</v>
          </cell>
          <cell r="R469" t="e">
            <v>#DIV/0!</v>
          </cell>
          <cell r="S469" t="e">
            <v>#DIV/0!</v>
          </cell>
          <cell r="T469" t="str">
            <v>EX</v>
          </cell>
          <cell r="U469">
            <v>1</v>
          </cell>
        </row>
        <row r="470">
          <cell r="F470" t="str">
            <v>2828 - MANUTENÇÃO E OPERAÇÃO DA REDE PARCEIRA - CENTRO DE EDUCAÇÃO INFANTIL (CEI) - PROGRAMA DE METAS 14.E</v>
          </cell>
          <cell r="G470" t="str">
            <v>16.18.12.365.3010.2.828.33903600.00</v>
          </cell>
          <cell r="H470" t="str">
            <v>EXECUTIVO</v>
          </cell>
          <cell r="I470" t="str">
            <v>SME</v>
          </cell>
          <cell r="J470">
            <v>311599</v>
          </cell>
          <cell r="K470">
            <v>297912.67</v>
          </cell>
          <cell r="L470">
            <v>272908.24</v>
          </cell>
          <cell r="M470" t="str">
            <v>EX</v>
          </cell>
          <cell r="N470">
            <v>1</v>
          </cell>
          <cell r="O470">
            <v>311599</v>
          </cell>
          <cell r="P470">
            <v>297912.67</v>
          </cell>
          <cell r="Q470">
            <v>272908.24</v>
          </cell>
          <cell r="R470">
            <v>0.87583156556985098</v>
          </cell>
          <cell r="S470">
            <v>0.95607710551060809</v>
          </cell>
          <cell r="T470" t="str">
            <v>EX</v>
          </cell>
          <cell r="U470">
            <v>1</v>
          </cell>
        </row>
        <row r="471">
          <cell r="F471" t="str">
            <v>2828 - MANUTENÇÃO E OPERAÇÃO DA REDE PARCEIRA - CENTRO DE EDUCAÇÃO INFANTIL (CEI) - PROGRAMA DE METAS 14.E</v>
          </cell>
          <cell r="G471" t="str">
            <v>16.18.12.365.3010.2.828.33903900.00</v>
          </cell>
          <cell r="H471" t="str">
            <v>EXECUTIVO</v>
          </cell>
          <cell r="I471" t="str">
            <v>SME</v>
          </cell>
          <cell r="J471">
            <v>118153</v>
          </cell>
          <cell r="K471">
            <v>113190.74</v>
          </cell>
          <cell r="L471">
            <v>103665.92000000001</v>
          </cell>
          <cell r="M471" t="str">
            <v>EX</v>
          </cell>
          <cell r="N471">
            <v>1</v>
          </cell>
          <cell r="O471">
            <v>118153</v>
          </cell>
          <cell r="P471">
            <v>113190.74</v>
          </cell>
          <cell r="Q471">
            <v>103665.92000000001</v>
          </cell>
          <cell r="R471">
            <v>0.87738711670461189</v>
          </cell>
          <cell r="S471">
            <v>0.95800140495797825</v>
          </cell>
          <cell r="T471" t="str">
            <v>EX</v>
          </cell>
          <cell r="U471">
            <v>1</v>
          </cell>
        </row>
        <row r="472">
          <cell r="F472" t="str">
            <v>2828 - MANUTENÇÃO E OPERAÇÃO DA REDE PARCEIRA - CENTRO DE EDUCAÇÃO INFANTIL (CEI) - PROGRAMA DE METAS 14.E</v>
          </cell>
          <cell r="G472" t="str">
            <v>16.18.12.365.3010.2.828.33904700.00</v>
          </cell>
          <cell r="H472" t="str">
            <v>EXECUTIVO</v>
          </cell>
          <cell r="I472" t="str">
            <v>SME</v>
          </cell>
          <cell r="J472">
            <v>81568</v>
          </cell>
          <cell r="K472">
            <v>109156.15000000001</v>
          </cell>
          <cell r="L472">
            <v>109156.15</v>
          </cell>
          <cell r="M472" t="str">
            <v>EX</v>
          </cell>
          <cell r="N472">
            <v>1</v>
          </cell>
          <cell r="O472">
            <v>81568</v>
          </cell>
          <cell r="P472">
            <v>109156.15000000001</v>
          </cell>
          <cell r="Q472">
            <v>109156.15</v>
          </cell>
          <cell r="R472">
            <v>1.3382227098862298</v>
          </cell>
          <cell r="S472">
            <v>1.33822270988623</v>
          </cell>
          <cell r="T472" t="str">
            <v>EX</v>
          </cell>
          <cell r="U472">
            <v>1</v>
          </cell>
        </row>
        <row r="473">
          <cell r="F473" t="str">
            <v>2828 - MANUTENÇÃO E OPERAÇÃO DA REDE PARCEIRA - CENTRO DE EDUCAÇÃO INFANTIL (CEI) - PROGRAMA DE METAS 14.E</v>
          </cell>
          <cell r="G473" t="str">
            <v>16.19.12.365.3010.2.828.33503900.00</v>
          </cell>
          <cell r="H473" t="str">
            <v>EXECUTIVO</v>
          </cell>
          <cell r="I473" t="str">
            <v>SME</v>
          </cell>
          <cell r="J473">
            <v>193379382</v>
          </cell>
          <cell r="K473">
            <v>175188647.94999996</v>
          </cell>
          <cell r="L473">
            <v>151177996.75999999</v>
          </cell>
          <cell r="M473" t="str">
            <v>EX</v>
          </cell>
          <cell r="N473">
            <v>1</v>
          </cell>
          <cell r="O473">
            <v>193379382</v>
          </cell>
          <cell r="P473">
            <v>175188647.94999996</v>
          </cell>
          <cell r="Q473">
            <v>151177996.75999999</v>
          </cell>
          <cell r="R473">
            <v>0.7817689517696359</v>
          </cell>
          <cell r="S473">
            <v>0.90593240157319332</v>
          </cell>
          <cell r="T473" t="str">
            <v>EX</v>
          </cell>
          <cell r="U473">
            <v>1</v>
          </cell>
        </row>
        <row r="474">
          <cell r="F474" t="str">
            <v>2828 - MANUTENÇÃO E OPERAÇÃO DA REDE PARCEIRA - CENTRO DE EDUCAÇÃO INFANTIL (CEI) - PROGRAMA DE METAS 14.E</v>
          </cell>
          <cell r="G474" t="str">
            <v>16.19.12.365.3010.2.828.33509200.00</v>
          </cell>
          <cell r="H474" t="str">
            <v>EXECUTIVO</v>
          </cell>
          <cell r="I474" t="str">
            <v>SME</v>
          </cell>
          <cell r="J474">
            <v>0</v>
          </cell>
          <cell r="K474">
            <v>17336.87</v>
          </cell>
          <cell r="L474">
            <v>17336.87</v>
          </cell>
          <cell r="M474" t="str">
            <v>EX</v>
          </cell>
          <cell r="N474">
            <v>1</v>
          </cell>
          <cell r="O474">
            <v>0</v>
          </cell>
          <cell r="P474">
            <v>17336.87</v>
          </cell>
          <cell r="Q474">
            <v>17336.87</v>
          </cell>
          <cell r="R474" t="e">
            <v>#DIV/0!</v>
          </cell>
          <cell r="S474" t="e">
            <v>#DIV/0!</v>
          </cell>
          <cell r="T474" t="str">
            <v>EX</v>
          </cell>
          <cell r="U474">
            <v>1</v>
          </cell>
        </row>
        <row r="475">
          <cell r="F475" t="str">
            <v>2828 - MANUTENÇÃO E OPERAÇÃO DA REDE PARCEIRA - CENTRO DE EDUCAÇÃO INFANTIL (CEI) - PROGRAMA DE METAS 14.E</v>
          </cell>
          <cell r="G475" t="str">
            <v>16.19.12.365.3010.2.828.33903600.00</v>
          </cell>
          <cell r="H475" t="str">
            <v>EXECUTIVO</v>
          </cell>
          <cell r="I475" t="str">
            <v>SME</v>
          </cell>
          <cell r="J475">
            <v>602015</v>
          </cell>
          <cell r="K475">
            <v>386044.52</v>
          </cell>
          <cell r="L475">
            <v>338547.05999999994</v>
          </cell>
          <cell r="M475" t="str">
            <v>EX</v>
          </cell>
          <cell r="N475">
            <v>1</v>
          </cell>
          <cell r="O475">
            <v>602015</v>
          </cell>
          <cell r="P475">
            <v>386044.52</v>
          </cell>
          <cell r="Q475">
            <v>338547.05999999994</v>
          </cell>
          <cell r="R475">
            <v>0.56235651935582986</v>
          </cell>
          <cell r="S475">
            <v>0.64125398868798955</v>
          </cell>
          <cell r="T475" t="str">
            <v>EX</v>
          </cell>
          <cell r="U475">
            <v>1</v>
          </cell>
        </row>
        <row r="476">
          <cell r="F476" t="str">
            <v>2828 - MANUTENÇÃO E OPERAÇÃO DA REDE PARCEIRA - CENTRO DE EDUCAÇÃO INFANTIL (CEI) - PROGRAMA DE METAS 14.E</v>
          </cell>
          <cell r="G476" t="str">
            <v>16.19.12.365.3010.2.828.33903900.00</v>
          </cell>
          <cell r="H476" t="str">
            <v>EXECUTIVO</v>
          </cell>
          <cell r="I476" t="str">
            <v>SME</v>
          </cell>
          <cell r="J476">
            <v>82778</v>
          </cell>
          <cell r="K476">
            <v>82504.320000000007</v>
          </cell>
          <cell r="L476">
            <v>68255.750000000015</v>
          </cell>
          <cell r="M476" t="str">
            <v>EX</v>
          </cell>
          <cell r="N476">
            <v>1</v>
          </cell>
          <cell r="O476">
            <v>82778</v>
          </cell>
          <cell r="P476">
            <v>82504.320000000007</v>
          </cell>
          <cell r="Q476">
            <v>68255.750000000015</v>
          </cell>
          <cell r="R476">
            <v>0.82456389378820472</v>
          </cell>
          <cell r="S476">
            <v>0.99669380753340264</v>
          </cell>
          <cell r="T476" t="str">
            <v>EX</v>
          </cell>
          <cell r="U476">
            <v>1</v>
          </cell>
        </row>
        <row r="477">
          <cell r="F477" t="str">
            <v>2828 - MANUTENÇÃO E OPERAÇÃO DA REDE PARCEIRA - CENTRO DE EDUCAÇÃO INFANTIL (CEI) - PROGRAMA DE METAS 14.E</v>
          </cell>
          <cell r="G477" t="str">
            <v>16.19.12.365.3010.2.828.33904700.00</v>
          </cell>
          <cell r="H477" t="str">
            <v>EXECUTIVO</v>
          </cell>
          <cell r="I477" t="str">
            <v>SME</v>
          </cell>
          <cell r="J477">
            <v>0</v>
          </cell>
          <cell r="K477">
            <v>44749.63</v>
          </cell>
          <cell r="L477">
            <v>44749.63</v>
          </cell>
          <cell r="M477" t="str">
            <v>EX</v>
          </cell>
          <cell r="N477">
            <v>1</v>
          </cell>
          <cell r="O477">
            <v>0</v>
          </cell>
          <cell r="P477">
            <v>44749.63</v>
          </cell>
          <cell r="Q477">
            <v>44749.63</v>
          </cell>
          <cell r="R477" t="e">
            <v>#DIV/0!</v>
          </cell>
          <cell r="S477" t="e">
            <v>#DIV/0!</v>
          </cell>
          <cell r="T477" t="str">
            <v>EX</v>
          </cell>
          <cell r="U477">
            <v>1</v>
          </cell>
        </row>
        <row r="478">
          <cell r="F478" t="str">
            <v>2828 - MANUTENÇÃO E OPERAÇÃO DA REDE PARCEIRA - CENTRO DE EDUCAÇÃO INFANTIL (CEI) - PROGRAMA DE METAS 14.E</v>
          </cell>
          <cell r="G478" t="str">
            <v>16.20.12.365.3010.2.828.33503900.00</v>
          </cell>
          <cell r="H478" t="str">
            <v>EXECUTIVO</v>
          </cell>
          <cell r="I478" t="str">
            <v>SME</v>
          </cell>
          <cell r="J478">
            <v>208066067</v>
          </cell>
          <cell r="K478">
            <v>208284831.19999996</v>
          </cell>
          <cell r="L478">
            <v>175092586.93000001</v>
          </cell>
          <cell r="M478" t="str">
            <v>EX</v>
          </cell>
          <cell r="N478">
            <v>1</v>
          </cell>
          <cell r="O478">
            <v>208066067</v>
          </cell>
          <cell r="P478">
            <v>208284831.19999996</v>
          </cell>
          <cell r="Q478">
            <v>175092586.93000001</v>
          </cell>
          <cell r="R478">
            <v>0.8415239902141276</v>
          </cell>
          <cell r="S478">
            <v>1.0010514170001588</v>
          </cell>
          <cell r="T478" t="str">
            <v>EX</v>
          </cell>
          <cell r="U478">
            <v>1</v>
          </cell>
        </row>
        <row r="479">
          <cell r="F479" t="str">
            <v>2828 - MANUTENÇÃO E OPERAÇÃO DA REDE PARCEIRA - CENTRO DE EDUCAÇÃO INFANTIL (CEI) - PROGRAMA DE METAS 14.E</v>
          </cell>
          <cell r="G479" t="str">
            <v>16.20.12.365.3010.2.828.33509200.00</v>
          </cell>
          <cell r="H479" t="str">
            <v>EXECUTIVO</v>
          </cell>
          <cell r="I479" t="str">
            <v>SME</v>
          </cell>
          <cell r="J479">
            <v>0</v>
          </cell>
          <cell r="K479">
            <v>32695.43</v>
          </cell>
          <cell r="L479">
            <v>32695.43</v>
          </cell>
          <cell r="M479" t="str">
            <v>EX</v>
          </cell>
          <cell r="N479">
            <v>1</v>
          </cell>
          <cell r="O479">
            <v>0</v>
          </cell>
          <cell r="P479">
            <v>32695.43</v>
          </cell>
          <cell r="Q479">
            <v>32695.43</v>
          </cell>
          <cell r="R479" t="e">
            <v>#DIV/0!</v>
          </cell>
          <cell r="S479" t="e">
            <v>#DIV/0!</v>
          </cell>
          <cell r="T479" t="str">
            <v>EX</v>
          </cell>
          <cell r="U479">
            <v>1</v>
          </cell>
        </row>
        <row r="480">
          <cell r="F480" t="str">
            <v>2828 - MANUTENÇÃO E OPERAÇÃO DA REDE PARCEIRA - CENTRO DE EDUCAÇÃO INFANTIL (CEI) - PROGRAMA DE METAS 14.E</v>
          </cell>
          <cell r="G480" t="str">
            <v>16.20.12.365.3010.2.828.33903600.00</v>
          </cell>
          <cell r="H480" t="str">
            <v>EXECUTIVO</v>
          </cell>
          <cell r="I480" t="str">
            <v>SME</v>
          </cell>
          <cell r="J480">
            <v>129781</v>
          </cell>
          <cell r="K480">
            <v>125442.45</v>
          </cell>
          <cell r="L480">
            <v>58476.320000000022</v>
          </cell>
          <cell r="M480" t="str">
            <v>EX</v>
          </cell>
          <cell r="N480">
            <v>1</v>
          </cell>
          <cell r="O480">
            <v>129781</v>
          </cell>
          <cell r="P480">
            <v>125442.45</v>
          </cell>
          <cell r="Q480">
            <v>58476.320000000022</v>
          </cell>
          <cell r="R480">
            <v>0.4505768949229858</v>
          </cell>
          <cell r="S480">
            <v>0.966570222143457</v>
          </cell>
          <cell r="T480" t="str">
            <v>EX</v>
          </cell>
          <cell r="U480">
            <v>1</v>
          </cell>
        </row>
        <row r="481">
          <cell r="F481" t="str">
            <v>2828 - MANUTENÇÃO E OPERAÇÃO DA REDE PARCEIRA - CENTRO DE EDUCAÇÃO INFANTIL (CEI) - PROGRAMA DE METAS 14.E</v>
          </cell>
          <cell r="G481" t="str">
            <v>16.20.12.365.3010.2.828.33904700.00</v>
          </cell>
          <cell r="H481" t="str">
            <v>EXECUTIVO</v>
          </cell>
          <cell r="I481" t="str">
            <v>SME</v>
          </cell>
          <cell r="J481">
            <v>7929</v>
          </cell>
          <cell r="K481">
            <v>7929</v>
          </cell>
          <cell r="L481">
            <v>4176.8599999999997</v>
          </cell>
          <cell r="M481" t="str">
            <v>EX</v>
          </cell>
          <cell r="N481">
            <v>1</v>
          </cell>
          <cell r="O481">
            <v>7929</v>
          </cell>
          <cell r="P481">
            <v>7929</v>
          </cell>
          <cell r="Q481">
            <v>4176.8599999999997</v>
          </cell>
          <cell r="R481">
            <v>0.52678269643082354</v>
          </cell>
          <cell r="S481">
            <v>1</v>
          </cell>
          <cell r="T481" t="str">
            <v>EX</v>
          </cell>
          <cell r="U481">
            <v>1</v>
          </cell>
        </row>
        <row r="482">
          <cell r="F482" t="str">
            <v>2828 - MANUTENÇÃO E OPERAÇÃO DA REDE PARCEIRA - CENTRO DE EDUCAÇÃO INFANTIL (CEI) - PROGRAMA DE METAS 14.E</v>
          </cell>
          <cell r="G482" t="str">
            <v>16.21.12.365.3010.2.828.33503900.00</v>
          </cell>
          <cell r="H482" t="str">
            <v>EXECUTIVO</v>
          </cell>
          <cell r="I482" t="str">
            <v>SME</v>
          </cell>
          <cell r="J482">
            <v>218910263</v>
          </cell>
          <cell r="K482">
            <v>203089502.13000003</v>
          </cell>
          <cell r="L482">
            <v>176069662.84999999</v>
          </cell>
          <cell r="M482" t="str">
            <v>EX</v>
          </cell>
          <cell r="N482">
            <v>1</v>
          </cell>
          <cell r="O482">
            <v>218910263</v>
          </cell>
          <cell r="P482">
            <v>203089502.13000003</v>
          </cell>
          <cell r="Q482">
            <v>176069662.84999999</v>
          </cell>
          <cell r="R482">
            <v>0.80430063185297074</v>
          </cell>
          <cell r="S482">
            <v>0.92772946935795342</v>
          </cell>
          <cell r="T482" t="str">
            <v>EX</v>
          </cell>
          <cell r="U482">
            <v>1</v>
          </cell>
        </row>
        <row r="483">
          <cell r="F483" t="str">
            <v>2828 - MANUTENÇÃO E OPERAÇÃO DA REDE PARCEIRA - CENTRO DE EDUCAÇÃO INFANTIL (CEI) - PROGRAMA DE METAS 14.E</v>
          </cell>
          <cell r="G483" t="str">
            <v>16.21.12.365.3010.2.828.33509200.00</v>
          </cell>
          <cell r="H483" t="str">
            <v>EXECUTIVO</v>
          </cell>
          <cell r="I483" t="str">
            <v>SME</v>
          </cell>
          <cell r="J483">
            <v>0</v>
          </cell>
          <cell r="K483">
            <v>94263.549999999988</v>
          </cell>
          <cell r="L483">
            <v>94263.26999999999</v>
          </cell>
          <cell r="M483" t="str">
            <v>EX</v>
          </cell>
          <cell r="N483">
            <v>1</v>
          </cell>
          <cell r="O483">
            <v>0</v>
          </cell>
          <cell r="P483">
            <v>94263.549999999988</v>
          </cell>
          <cell r="Q483">
            <v>94263.26999999999</v>
          </cell>
          <cell r="R483" t="e">
            <v>#DIV/0!</v>
          </cell>
          <cell r="S483" t="e">
            <v>#DIV/0!</v>
          </cell>
          <cell r="T483" t="str">
            <v>EX</v>
          </cell>
          <cell r="U483">
            <v>1</v>
          </cell>
        </row>
        <row r="484">
          <cell r="F484" t="str">
            <v>2828 - MANUTENÇÃO E OPERAÇÃO DA REDE PARCEIRA - CENTRO DE EDUCAÇÃO INFANTIL (CEI) - PROGRAMA DE METAS 14.E</v>
          </cell>
          <cell r="G484" t="str">
            <v>16.21.12.365.3010.2.828.33903600.00</v>
          </cell>
          <cell r="H484" t="str">
            <v>EXECUTIVO</v>
          </cell>
          <cell r="I484" t="str">
            <v>SME</v>
          </cell>
          <cell r="J484">
            <v>374540</v>
          </cell>
          <cell r="K484">
            <v>202601.77000000002</v>
          </cell>
          <cell r="L484">
            <v>185910.57999999996</v>
          </cell>
          <cell r="M484" t="str">
            <v>EX</v>
          </cell>
          <cell r="N484">
            <v>1</v>
          </cell>
          <cell r="O484">
            <v>374540</v>
          </cell>
          <cell r="P484">
            <v>202601.77000000002</v>
          </cell>
          <cell r="Q484">
            <v>185910.57999999996</v>
          </cell>
          <cell r="R484">
            <v>0.49637042772467549</v>
          </cell>
          <cell r="S484">
            <v>0.54093493351844935</v>
          </cell>
          <cell r="T484" t="str">
            <v>EX</v>
          </cell>
          <cell r="U484">
            <v>1</v>
          </cell>
        </row>
        <row r="485">
          <cell r="F485" t="str">
            <v>2828 - MANUTENÇÃO E OPERAÇÃO DA REDE PARCEIRA - CENTRO DE EDUCAÇÃO INFANTIL (CEI) - PROGRAMA DE METAS 14.E</v>
          </cell>
          <cell r="G485" t="str">
            <v>16.22.12.365.3010.2.828.33503900.00</v>
          </cell>
          <cell r="H485" t="str">
            <v>EXECUTIVO</v>
          </cell>
          <cell r="I485" t="str">
            <v>SME</v>
          </cell>
          <cell r="J485">
            <v>104686796</v>
          </cell>
          <cell r="K485">
            <v>113072292.99000002</v>
          </cell>
          <cell r="L485">
            <v>88586874.23999998</v>
          </cell>
          <cell r="M485" t="str">
            <v>EX</v>
          </cell>
          <cell r="N485">
            <v>1</v>
          </cell>
          <cell r="O485">
            <v>104686796</v>
          </cell>
          <cell r="P485">
            <v>113072292.99000002</v>
          </cell>
          <cell r="Q485">
            <v>88586874.23999998</v>
          </cell>
          <cell r="R485">
            <v>0.84620866837877029</v>
          </cell>
          <cell r="S485">
            <v>1.0801008084152277</v>
          </cell>
          <cell r="T485" t="str">
            <v>EX</v>
          </cell>
          <cell r="U485">
            <v>1</v>
          </cell>
        </row>
        <row r="486">
          <cell r="F486" t="str">
            <v>2828 - MANUTENÇÃO E OPERAÇÃO DA REDE PARCEIRA - CENTRO DE EDUCAÇÃO INFANTIL (CEI) - PROGRAMA DE METAS 14.E</v>
          </cell>
          <cell r="G486" t="str">
            <v>16.23.12.365.3010.2.828.33503900.00</v>
          </cell>
          <cell r="H486" t="str">
            <v>EXECUTIVO</v>
          </cell>
          <cell r="I486" t="str">
            <v>SME</v>
          </cell>
          <cell r="J486">
            <v>165116121</v>
          </cell>
          <cell r="K486">
            <v>152170105.20999998</v>
          </cell>
          <cell r="L486">
            <v>129942354.32000001</v>
          </cell>
          <cell r="M486" t="str">
            <v>EX</v>
          </cell>
          <cell r="N486">
            <v>1</v>
          </cell>
          <cell r="O486">
            <v>165116121</v>
          </cell>
          <cell r="P486">
            <v>152170105.20999998</v>
          </cell>
          <cell r="Q486">
            <v>129942354.32000001</v>
          </cell>
          <cell r="R486">
            <v>0.78697557532858953</v>
          </cell>
          <cell r="S486">
            <v>0.92159447719826204</v>
          </cell>
          <cell r="T486" t="str">
            <v>EX</v>
          </cell>
          <cell r="U486">
            <v>1</v>
          </cell>
        </row>
        <row r="487">
          <cell r="F487" t="str">
            <v>2828 - MANUTENÇÃO E OPERAÇÃO DA REDE PARCEIRA - CENTRO DE EDUCAÇÃO INFANTIL (CEI) - PROGRAMA DE METAS 14.E</v>
          </cell>
          <cell r="G487" t="str">
            <v>16.23.12.365.3010.2.828.33509200.00</v>
          </cell>
          <cell r="H487" t="str">
            <v>EXECUTIVO</v>
          </cell>
          <cell r="I487" t="str">
            <v>SME</v>
          </cell>
          <cell r="J487">
            <v>0</v>
          </cell>
          <cell r="K487">
            <v>351701.17</v>
          </cell>
          <cell r="L487">
            <v>351701.17</v>
          </cell>
          <cell r="M487" t="str">
            <v>EX</v>
          </cell>
          <cell r="N487">
            <v>1</v>
          </cell>
          <cell r="O487">
            <v>0</v>
          </cell>
          <cell r="P487">
            <v>351701.17</v>
          </cell>
          <cell r="Q487">
            <v>351701.17</v>
          </cell>
          <cell r="R487" t="e">
            <v>#DIV/0!</v>
          </cell>
          <cell r="S487" t="e">
            <v>#DIV/0!</v>
          </cell>
          <cell r="T487" t="str">
            <v>EX</v>
          </cell>
          <cell r="U487">
            <v>1</v>
          </cell>
        </row>
        <row r="488">
          <cell r="F488" t="str">
            <v>2840 - TRANSFERÊNCIA DE RECURSOS FINANCEIROS PARA AS UNIDADES EDUCACIONAIS - EDUCAÇÃO INFANTIL</v>
          </cell>
          <cell r="G488" t="str">
            <v>16.11.12.365.3010.2.840.33503900.00</v>
          </cell>
          <cell r="H488" t="str">
            <v>EXECUTIVO</v>
          </cell>
          <cell r="I488" t="str">
            <v>SME</v>
          </cell>
          <cell r="J488">
            <v>2435515</v>
          </cell>
          <cell r="K488">
            <v>11463175.6</v>
          </cell>
          <cell r="L488">
            <v>11463175.6</v>
          </cell>
          <cell r="M488" t="str">
            <v>EX</v>
          </cell>
          <cell r="N488">
            <v>1</v>
          </cell>
          <cell r="O488">
            <v>2435515</v>
          </cell>
          <cell r="P488">
            <v>11463175.6</v>
          </cell>
          <cell r="Q488">
            <v>11463175.6</v>
          </cell>
          <cell r="R488">
            <v>4.7066741941642727</v>
          </cell>
          <cell r="S488">
            <v>4.7066741941642727</v>
          </cell>
          <cell r="T488" t="str">
            <v>EX</v>
          </cell>
          <cell r="U488">
            <v>1</v>
          </cell>
        </row>
        <row r="489">
          <cell r="F489" t="str">
            <v>2840 - TRANSFERÊNCIA DE RECURSOS FINANCEIROS PARA AS UNIDADES EDUCACIONAIS - EDUCAÇÃO INFANTIL</v>
          </cell>
          <cell r="G489" t="str">
            <v>16.11.12.365.3010.2.840.44505200.00</v>
          </cell>
          <cell r="H489" t="str">
            <v>EXECUTIVO</v>
          </cell>
          <cell r="I489" t="str">
            <v>SME</v>
          </cell>
          <cell r="J489">
            <v>608879</v>
          </cell>
          <cell r="K489">
            <v>0</v>
          </cell>
          <cell r="L489">
            <v>0</v>
          </cell>
          <cell r="M489" t="str">
            <v>EX</v>
          </cell>
          <cell r="N489">
            <v>1</v>
          </cell>
          <cell r="O489">
            <v>608879</v>
          </cell>
          <cell r="P489">
            <v>0</v>
          </cell>
          <cell r="Q489">
            <v>0</v>
          </cell>
          <cell r="R489">
            <v>0</v>
          </cell>
          <cell r="S489">
            <v>0</v>
          </cell>
          <cell r="T489" t="str">
            <v>EX</v>
          </cell>
          <cell r="U489">
            <v>1</v>
          </cell>
        </row>
        <row r="490">
          <cell r="F490" t="str">
            <v>2840 - TRANSFERÊNCIA DE RECURSOS FINANCEIROS PARA AS UNIDADES EDUCACIONAIS - EDUCAÇÃO INFANTIL</v>
          </cell>
          <cell r="G490" t="str">
            <v>16.12.12.365.3010.2.840.33503900.00</v>
          </cell>
          <cell r="H490" t="str">
            <v>EXECUTIVO</v>
          </cell>
          <cell r="I490" t="str">
            <v>SME</v>
          </cell>
          <cell r="J490">
            <v>2223402</v>
          </cell>
          <cell r="K490">
            <v>10072952</v>
          </cell>
          <cell r="L490">
            <v>10072952</v>
          </cell>
          <cell r="M490" t="str">
            <v>EX</v>
          </cell>
          <cell r="N490">
            <v>1</v>
          </cell>
          <cell r="O490">
            <v>2223402</v>
          </cell>
          <cell r="P490">
            <v>10072952</v>
          </cell>
          <cell r="Q490">
            <v>10072952</v>
          </cell>
          <cell r="R490">
            <v>4.5304231983240095</v>
          </cell>
          <cell r="S490">
            <v>4.5304231983240095</v>
          </cell>
          <cell r="T490" t="str">
            <v>EX</v>
          </cell>
          <cell r="U490">
            <v>1</v>
          </cell>
        </row>
        <row r="491">
          <cell r="F491" t="str">
            <v>2840 - TRANSFERÊNCIA DE RECURSOS FINANCEIROS PARA AS UNIDADES EDUCACIONAIS - EDUCAÇÃO INFANTIL</v>
          </cell>
          <cell r="G491" t="str">
            <v>16.12.12.365.3010.2.840.44505200.00</v>
          </cell>
          <cell r="H491" t="str">
            <v>EXECUTIVO</v>
          </cell>
          <cell r="I491" t="str">
            <v>SME</v>
          </cell>
          <cell r="J491">
            <v>555850</v>
          </cell>
          <cell r="K491">
            <v>0</v>
          </cell>
          <cell r="L491">
            <v>0</v>
          </cell>
          <cell r="M491" t="str">
            <v>EX</v>
          </cell>
          <cell r="N491">
            <v>1</v>
          </cell>
          <cell r="O491">
            <v>555850</v>
          </cell>
          <cell r="P491">
            <v>0</v>
          </cell>
          <cell r="Q491">
            <v>0</v>
          </cell>
          <cell r="R491">
            <v>0</v>
          </cell>
          <cell r="S491">
            <v>0</v>
          </cell>
          <cell r="T491" t="str">
            <v>EX</v>
          </cell>
          <cell r="U491">
            <v>1</v>
          </cell>
        </row>
        <row r="492">
          <cell r="F492" t="str">
            <v>2840 - TRANSFERÊNCIA DE RECURSOS FINANCEIROS PARA AS UNIDADES EDUCACIONAIS - EDUCAÇÃO INFANTIL</v>
          </cell>
          <cell r="G492" t="str">
            <v>16.13.12.365.3010.2.840.33503900.00</v>
          </cell>
          <cell r="H492" t="str">
            <v>EXECUTIVO</v>
          </cell>
          <cell r="I492" t="str">
            <v>SME</v>
          </cell>
          <cell r="J492">
            <v>1901969</v>
          </cell>
          <cell r="K492">
            <v>8836535.1999999993</v>
          </cell>
          <cell r="L492">
            <v>8836535.1999999993</v>
          </cell>
          <cell r="M492" t="str">
            <v>EX</v>
          </cell>
          <cell r="N492">
            <v>1</v>
          </cell>
          <cell r="O492">
            <v>1901969</v>
          </cell>
          <cell r="P492">
            <v>8836535.1999999993</v>
          </cell>
          <cell r="Q492">
            <v>8836535.1999999993</v>
          </cell>
          <cell r="R492">
            <v>4.6459932838022064</v>
          </cell>
          <cell r="S492">
            <v>4.6459932838022064</v>
          </cell>
          <cell r="T492" t="str">
            <v>EX</v>
          </cell>
          <cell r="U492">
            <v>1</v>
          </cell>
        </row>
        <row r="493">
          <cell r="F493" t="str">
            <v>2840 - TRANSFERÊNCIA DE RECURSOS FINANCEIROS PARA AS UNIDADES EDUCACIONAIS - EDUCAÇÃO INFANTIL</v>
          </cell>
          <cell r="G493" t="str">
            <v>16.13.12.365.3010.2.840.44505200.00</v>
          </cell>
          <cell r="H493" t="str">
            <v>EXECUTIVO</v>
          </cell>
          <cell r="I493" t="str">
            <v>SME</v>
          </cell>
          <cell r="J493">
            <v>475492</v>
          </cell>
          <cell r="K493">
            <v>0</v>
          </cell>
          <cell r="L493">
            <v>0</v>
          </cell>
          <cell r="M493" t="str">
            <v>EX</v>
          </cell>
          <cell r="N493">
            <v>1</v>
          </cell>
          <cell r="O493">
            <v>475492</v>
          </cell>
          <cell r="P493">
            <v>0</v>
          </cell>
          <cell r="Q493">
            <v>0</v>
          </cell>
          <cell r="R493">
            <v>0</v>
          </cell>
          <cell r="S493">
            <v>0</v>
          </cell>
          <cell r="T493" t="str">
            <v>EX</v>
          </cell>
          <cell r="U493">
            <v>1</v>
          </cell>
        </row>
        <row r="494">
          <cell r="F494" t="str">
            <v>2840 - TRANSFERÊNCIA DE RECURSOS FINANCEIROS PARA AS UNIDADES EDUCACIONAIS - EDUCAÇÃO INFANTIL</v>
          </cell>
          <cell r="G494" t="str">
            <v>16.14.12.365.3010.2.840.33503900.00</v>
          </cell>
          <cell r="H494" t="str">
            <v>EXECUTIVO</v>
          </cell>
          <cell r="I494" t="str">
            <v>SME</v>
          </cell>
          <cell r="J494">
            <v>2726877</v>
          </cell>
          <cell r="K494">
            <v>12331207.199999999</v>
          </cell>
          <cell r="L494">
            <v>12331207.199999999</v>
          </cell>
          <cell r="M494" t="str">
            <v>EX</v>
          </cell>
          <cell r="N494">
            <v>1</v>
          </cell>
          <cell r="O494">
            <v>2726877</v>
          </cell>
          <cell r="P494">
            <v>12331207.199999999</v>
          </cell>
          <cell r="Q494">
            <v>12331207.199999999</v>
          </cell>
          <cell r="R494">
            <v>4.5220987965353769</v>
          </cell>
          <cell r="S494">
            <v>4.5220987965353769</v>
          </cell>
          <cell r="T494" t="str">
            <v>EX</v>
          </cell>
          <cell r="U494">
            <v>1</v>
          </cell>
        </row>
        <row r="495">
          <cell r="F495" t="str">
            <v>2840 - TRANSFERÊNCIA DE RECURSOS FINANCEIROS PARA AS UNIDADES EDUCACIONAIS - EDUCAÇÃO INFANTIL</v>
          </cell>
          <cell r="G495" t="str">
            <v>16.14.12.365.3010.2.840.44505200.00</v>
          </cell>
          <cell r="H495" t="str">
            <v>EXECUTIVO</v>
          </cell>
          <cell r="I495" t="str">
            <v>SME</v>
          </cell>
          <cell r="J495">
            <v>681719</v>
          </cell>
          <cell r="K495">
            <v>0</v>
          </cell>
          <cell r="L495">
            <v>0</v>
          </cell>
          <cell r="M495" t="str">
            <v>EX</v>
          </cell>
          <cell r="N495">
            <v>1</v>
          </cell>
          <cell r="O495">
            <v>681719</v>
          </cell>
          <cell r="P495">
            <v>0</v>
          </cell>
          <cell r="Q495">
            <v>0</v>
          </cell>
          <cell r="R495">
            <v>0</v>
          </cell>
          <cell r="S495">
            <v>0</v>
          </cell>
          <cell r="T495" t="str">
            <v>EX</v>
          </cell>
          <cell r="U495">
            <v>1</v>
          </cell>
        </row>
        <row r="496">
          <cell r="F496" t="str">
            <v>2840 - TRANSFERÊNCIA DE RECURSOS FINANCEIROS PARA AS UNIDADES EDUCACIONAIS - EDUCAÇÃO INFANTIL</v>
          </cell>
          <cell r="G496" t="str">
            <v>16.15.12.365.3010.2.840.33503900.00</v>
          </cell>
          <cell r="H496" t="str">
            <v>EXECUTIVO</v>
          </cell>
          <cell r="I496" t="str">
            <v>SME</v>
          </cell>
          <cell r="J496">
            <v>4177555</v>
          </cell>
          <cell r="K496">
            <v>20022773.199999999</v>
          </cell>
          <cell r="L496">
            <v>20022773.199999999</v>
          </cell>
          <cell r="M496" t="str">
            <v>EX</v>
          </cell>
          <cell r="N496">
            <v>1</v>
          </cell>
          <cell r="O496">
            <v>4177555</v>
          </cell>
          <cell r="P496">
            <v>20022773.199999999</v>
          </cell>
          <cell r="Q496">
            <v>20022773.199999999</v>
          </cell>
          <cell r="R496">
            <v>4.7929406554791019</v>
          </cell>
          <cell r="S496">
            <v>4.7929406554791019</v>
          </cell>
          <cell r="T496" t="str">
            <v>EX</v>
          </cell>
          <cell r="U496">
            <v>1</v>
          </cell>
        </row>
        <row r="497">
          <cell r="F497" t="str">
            <v>2840 - TRANSFERÊNCIA DE RECURSOS FINANCEIROS PARA AS UNIDADES EDUCACIONAIS - EDUCAÇÃO INFANTIL</v>
          </cell>
          <cell r="G497" t="str">
            <v>16.15.12.365.3010.2.840.44505200.00</v>
          </cell>
          <cell r="H497" t="str">
            <v>EXECUTIVO</v>
          </cell>
          <cell r="I497" t="str">
            <v>SME</v>
          </cell>
          <cell r="J497">
            <v>1044389</v>
          </cell>
          <cell r="K497">
            <v>0</v>
          </cell>
          <cell r="L497">
            <v>0</v>
          </cell>
          <cell r="M497" t="str">
            <v>EX</v>
          </cell>
          <cell r="N497">
            <v>1</v>
          </cell>
          <cell r="O497">
            <v>1044389</v>
          </cell>
          <cell r="P497">
            <v>0</v>
          </cell>
          <cell r="Q497">
            <v>0</v>
          </cell>
          <cell r="R497">
            <v>0</v>
          </cell>
          <cell r="S497">
            <v>0</v>
          </cell>
          <cell r="T497" t="str">
            <v>EX</v>
          </cell>
          <cell r="U497">
            <v>1</v>
          </cell>
        </row>
        <row r="498">
          <cell r="F498" t="str">
            <v>2840 - TRANSFERÊNCIA DE RECURSOS FINANCEIROS PARA AS UNIDADES EDUCACIONAIS - EDUCAÇÃO INFANTIL</v>
          </cell>
          <cell r="G498" t="str">
            <v>16.16.12.365.3010.2.840.33503900.00</v>
          </cell>
          <cell r="H498" t="str">
            <v>EXECUTIVO</v>
          </cell>
          <cell r="I498" t="str">
            <v>SME</v>
          </cell>
          <cell r="J498">
            <v>2632864</v>
          </cell>
          <cell r="K498">
            <v>12599219.6</v>
          </cell>
          <cell r="L498">
            <v>12599219.6</v>
          </cell>
          <cell r="M498" t="str">
            <v>EX</v>
          </cell>
          <cell r="N498">
            <v>1</v>
          </cell>
          <cell r="O498">
            <v>2632864</v>
          </cell>
          <cell r="P498">
            <v>12599219.6</v>
          </cell>
          <cell r="Q498">
            <v>12599219.6</v>
          </cell>
          <cell r="R498">
            <v>4.785366657753686</v>
          </cell>
          <cell r="S498">
            <v>4.785366657753686</v>
          </cell>
          <cell r="T498" t="str">
            <v>EX</v>
          </cell>
          <cell r="U498">
            <v>1</v>
          </cell>
        </row>
        <row r="499">
          <cell r="F499" t="str">
            <v>2840 - TRANSFERÊNCIA DE RECURSOS FINANCEIROS PARA AS UNIDADES EDUCACIONAIS - EDUCAÇÃO INFANTIL</v>
          </cell>
          <cell r="G499" t="str">
            <v>16.16.12.365.3010.2.840.44505200.00</v>
          </cell>
          <cell r="H499" t="str">
            <v>EXECUTIVO</v>
          </cell>
          <cell r="I499" t="str">
            <v>SME</v>
          </cell>
          <cell r="J499">
            <v>658216</v>
          </cell>
          <cell r="K499">
            <v>0</v>
          </cell>
          <cell r="L499">
            <v>0</v>
          </cell>
          <cell r="M499" t="str">
            <v>EX</v>
          </cell>
          <cell r="N499">
            <v>1</v>
          </cell>
          <cell r="O499">
            <v>658216</v>
          </cell>
          <cell r="P499">
            <v>0</v>
          </cell>
          <cell r="Q499">
            <v>0</v>
          </cell>
          <cell r="R499">
            <v>0</v>
          </cell>
          <cell r="S499">
            <v>0</v>
          </cell>
          <cell r="T499" t="str">
            <v>EX</v>
          </cell>
          <cell r="U499">
            <v>1</v>
          </cell>
        </row>
        <row r="500">
          <cell r="F500" t="str">
            <v>2840 - TRANSFERÊNCIA DE RECURSOS FINANCEIROS PARA AS UNIDADES EDUCACIONAIS - EDUCAÇÃO INFANTIL</v>
          </cell>
          <cell r="G500" t="str">
            <v>16.17.12.365.3010.2.840.33503900.00</v>
          </cell>
          <cell r="H500" t="str">
            <v>EXECUTIVO</v>
          </cell>
          <cell r="I500" t="str">
            <v>SME</v>
          </cell>
          <cell r="J500">
            <v>2735307</v>
          </cell>
          <cell r="K500">
            <v>12317330.800000001</v>
          </cell>
          <cell r="L500">
            <v>12317330.800000001</v>
          </cell>
          <cell r="M500" t="str">
            <v>EX</v>
          </cell>
          <cell r="N500">
            <v>1</v>
          </cell>
          <cell r="O500">
            <v>2735307</v>
          </cell>
          <cell r="P500">
            <v>12317330.800000001</v>
          </cell>
          <cell r="Q500">
            <v>12317330.800000001</v>
          </cell>
          <cell r="R500">
            <v>4.5030889768497655</v>
          </cell>
          <cell r="S500">
            <v>4.5030889768497655</v>
          </cell>
          <cell r="T500" t="str">
            <v>EX</v>
          </cell>
          <cell r="U500">
            <v>1</v>
          </cell>
        </row>
        <row r="501">
          <cell r="F501" t="str">
            <v>2840 - TRANSFERÊNCIA DE RECURSOS FINANCEIROS PARA AS UNIDADES EDUCACIONAIS - EDUCAÇÃO INFANTIL</v>
          </cell>
          <cell r="G501" t="str">
            <v>16.17.12.365.3010.2.840.44505200.00</v>
          </cell>
          <cell r="H501" t="str">
            <v>EXECUTIVO</v>
          </cell>
          <cell r="I501" t="str">
            <v>SME</v>
          </cell>
          <cell r="J501">
            <v>683827</v>
          </cell>
          <cell r="K501">
            <v>0</v>
          </cell>
          <cell r="L501">
            <v>0</v>
          </cell>
          <cell r="M501" t="str">
            <v>EX</v>
          </cell>
          <cell r="N501">
            <v>1</v>
          </cell>
          <cell r="O501">
            <v>683827</v>
          </cell>
          <cell r="P501">
            <v>0</v>
          </cell>
          <cell r="Q501">
            <v>0</v>
          </cell>
          <cell r="R501">
            <v>0</v>
          </cell>
          <cell r="S501">
            <v>0</v>
          </cell>
          <cell r="T501" t="str">
            <v>EX</v>
          </cell>
          <cell r="U501">
            <v>1</v>
          </cell>
        </row>
        <row r="502">
          <cell r="F502" t="str">
            <v>2840 - TRANSFERÊNCIA DE RECURSOS FINANCEIROS PARA AS UNIDADES EDUCACIONAIS - EDUCAÇÃO INFANTIL</v>
          </cell>
          <cell r="G502" t="str">
            <v>16.18.12.365.3010.2.840.33503900.00</v>
          </cell>
          <cell r="H502" t="str">
            <v>EXECUTIVO</v>
          </cell>
          <cell r="I502" t="str">
            <v>SME</v>
          </cell>
          <cell r="J502">
            <v>1843680</v>
          </cell>
          <cell r="K502">
            <v>8631558.8000000007</v>
          </cell>
          <cell r="L502">
            <v>8631558.8000000007</v>
          </cell>
          <cell r="M502" t="str">
            <v>EX</v>
          </cell>
          <cell r="N502">
            <v>1</v>
          </cell>
          <cell r="O502">
            <v>1843680</v>
          </cell>
          <cell r="P502">
            <v>8631558.8000000007</v>
          </cell>
          <cell r="Q502">
            <v>8631558.8000000007</v>
          </cell>
          <cell r="R502">
            <v>4.6817011628916081</v>
          </cell>
          <cell r="S502">
            <v>4.6817011628916081</v>
          </cell>
          <cell r="T502" t="str">
            <v>EX</v>
          </cell>
          <cell r="U502">
            <v>1</v>
          </cell>
        </row>
        <row r="503">
          <cell r="F503" t="str">
            <v>2840 - TRANSFERÊNCIA DE RECURSOS FINANCEIROS PARA AS UNIDADES EDUCACIONAIS - EDUCAÇÃO INFANTIL</v>
          </cell>
          <cell r="G503" t="str">
            <v>16.18.12.365.3010.2.840.44505200.00</v>
          </cell>
          <cell r="H503" t="str">
            <v>EXECUTIVO</v>
          </cell>
          <cell r="I503" t="str">
            <v>SME</v>
          </cell>
          <cell r="J503">
            <v>460920</v>
          </cell>
          <cell r="K503">
            <v>0</v>
          </cell>
          <cell r="L503">
            <v>0</v>
          </cell>
          <cell r="M503" t="str">
            <v>EX</v>
          </cell>
          <cell r="N503">
            <v>1</v>
          </cell>
          <cell r="O503">
            <v>460920</v>
          </cell>
          <cell r="P503">
            <v>0</v>
          </cell>
          <cell r="Q503">
            <v>0</v>
          </cell>
          <cell r="R503">
            <v>0</v>
          </cell>
          <cell r="S503">
            <v>0</v>
          </cell>
          <cell r="T503" t="str">
            <v>EX</v>
          </cell>
          <cell r="U503">
            <v>1</v>
          </cell>
        </row>
        <row r="504">
          <cell r="F504" t="str">
            <v>2840 - TRANSFERÊNCIA DE RECURSOS FINANCEIROS PARA AS UNIDADES EDUCACIONAIS - EDUCAÇÃO INFANTIL</v>
          </cell>
          <cell r="G504" t="str">
            <v>16.19.12.365.3010.2.840.33503900.00</v>
          </cell>
          <cell r="H504" t="str">
            <v>EXECUTIVO</v>
          </cell>
          <cell r="I504" t="str">
            <v>SME</v>
          </cell>
          <cell r="J504">
            <v>2376039</v>
          </cell>
          <cell r="K504">
            <v>10865258</v>
          </cell>
          <cell r="L504">
            <v>10865258</v>
          </cell>
          <cell r="M504" t="str">
            <v>EX</v>
          </cell>
          <cell r="N504">
            <v>1</v>
          </cell>
          <cell r="O504">
            <v>2376039</v>
          </cell>
          <cell r="P504">
            <v>10865258</v>
          </cell>
          <cell r="Q504">
            <v>10865258</v>
          </cell>
          <cell r="R504">
            <v>4.5728449743459594</v>
          </cell>
          <cell r="S504">
            <v>4.5728449743459594</v>
          </cell>
          <cell r="T504" t="str">
            <v>EX</v>
          </cell>
          <cell r="U504">
            <v>1</v>
          </cell>
        </row>
        <row r="505">
          <cell r="F505" t="str">
            <v>2840 - TRANSFERÊNCIA DE RECURSOS FINANCEIROS PARA AS UNIDADES EDUCACIONAIS - EDUCAÇÃO INFANTIL</v>
          </cell>
          <cell r="G505" t="str">
            <v>16.19.12.365.3010.2.840.44505200.00</v>
          </cell>
          <cell r="H505" t="str">
            <v>EXECUTIVO</v>
          </cell>
          <cell r="I505" t="str">
            <v>SME</v>
          </cell>
          <cell r="J505">
            <v>594010</v>
          </cell>
          <cell r="K505">
            <v>0</v>
          </cell>
          <cell r="L505">
            <v>0</v>
          </cell>
          <cell r="M505" t="str">
            <v>EX</v>
          </cell>
          <cell r="N505">
            <v>1</v>
          </cell>
          <cell r="O505">
            <v>594010</v>
          </cell>
          <cell r="P505">
            <v>0</v>
          </cell>
          <cell r="Q505">
            <v>0</v>
          </cell>
          <cell r="R505">
            <v>0</v>
          </cell>
          <cell r="S505">
            <v>0</v>
          </cell>
          <cell r="T505" t="str">
            <v>EX</v>
          </cell>
          <cell r="U505">
            <v>1</v>
          </cell>
        </row>
        <row r="506">
          <cell r="F506" t="str">
            <v>2840 - TRANSFERÊNCIA DE RECURSOS FINANCEIROS PARA AS UNIDADES EDUCACIONAIS - EDUCAÇÃO INFANTIL</v>
          </cell>
          <cell r="G506" t="str">
            <v>16.20.12.365.3010.2.840.33503900.00</v>
          </cell>
          <cell r="H506" t="str">
            <v>EXECUTIVO</v>
          </cell>
          <cell r="I506" t="str">
            <v>SME</v>
          </cell>
          <cell r="J506">
            <v>2901389</v>
          </cell>
          <cell r="K506">
            <v>13491353.600000001</v>
          </cell>
          <cell r="L506">
            <v>13491353.600000001</v>
          </cell>
          <cell r="M506" t="str">
            <v>EX</v>
          </cell>
          <cell r="N506">
            <v>1</v>
          </cell>
          <cell r="O506">
            <v>2901389</v>
          </cell>
          <cell r="P506">
            <v>13491353.600000001</v>
          </cell>
          <cell r="Q506">
            <v>13491353.600000001</v>
          </cell>
          <cell r="R506">
            <v>4.6499637242713749</v>
          </cell>
          <cell r="S506">
            <v>4.6499637242713749</v>
          </cell>
          <cell r="T506" t="str">
            <v>EX</v>
          </cell>
          <cell r="U506">
            <v>1</v>
          </cell>
        </row>
        <row r="507">
          <cell r="F507" t="str">
            <v>2840 - TRANSFERÊNCIA DE RECURSOS FINANCEIROS PARA AS UNIDADES EDUCACIONAIS - EDUCAÇÃO INFANTIL</v>
          </cell>
          <cell r="G507" t="str">
            <v>16.20.12.365.3010.2.840.44505200.00</v>
          </cell>
          <cell r="H507" t="str">
            <v>EXECUTIVO</v>
          </cell>
          <cell r="I507" t="str">
            <v>SME</v>
          </cell>
          <cell r="J507">
            <v>725347</v>
          </cell>
          <cell r="K507">
            <v>0</v>
          </cell>
          <cell r="L507">
            <v>0</v>
          </cell>
          <cell r="M507" t="str">
            <v>EX</v>
          </cell>
          <cell r="N507">
            <v>1</v>
          </cell>
          <cell r="O507">
            <v>725347</v>
          </cell>
          <cell r="P507">
            <v>0</v>
          </cell>
          <cell r="Q507">
            <v>0</v>
          </cell>
          <cell r="R507">
            <v>0</v>
          </cell>
          <cell r="S507">
            <v>0</v>
          </cell>
          <cell r="T507" t="str">
            <v>EX</v>
          </cell>
          <cell r="U507">
            <v>1</v>
          </cell>
        </row>
        <row r="508">
          <cell r="F508" t="str">
            <v>2840 - TRANSFERÊNCIA DE RECURSOS FINANCEIROS PARA AS UNIDADES EDUCACIONAIS - EDUCAÇÃO INFANTIL</v>
          </cell>
          <cell r="G508" t="str">
            <v>16.21.12.365.3010.2.840.33503900.00</v>
          </cell>
          <cell r="H508" t="str">
            <v>EXECUTIVO</v>
          </cell>
          <cell r="I508" t="str">
            <v>SME</v>
          </cell>
          <cell r="J508">
            <v>2177387</v>
          </cell>
          <cell r="K508">
            <v>9987686.4000000004</v>
          </cell>
          <cell r="L508">
            <v>9987686.4000000004</v>
          </cell>
          <cell r="M508" t="str">
            <v>EX</v>
          </cell>
          <cell r="N508">
            <v>1</v>
          </cell>
          <cell r="O508">
            <v>2177387</v>
          </cell>
          <cell r="P508">
            <v>9987686.4000000004</v>
          </cell>
          <cell r="Q508">
            <v>9987686.4000000004</v>
          </cell>
          <cell r="R508">
            <v>4.5870056172834692</v>
          </cell>
          <cell r="S508">
            <v>4.5870056172834692</v>
          </cell>
          <cell r="T508" t="str">
            <v>EX</v>
          </cell>
          <cell r="U508">
            <v>1</v>
          </cell>
        </row>
        <row r="509">
          <cell r="F509" t="str">
            <v>2840 - TRANSFERÊNCIA DE RECURSOS FINANCEIROS PARA AS UNIDADES EDUCACIONAIS - EDUCAÇÃO INFANTIL</v>
          </cell>
          <cell r="G509" t="str">
            <v>16.21.12.365.3010.2.840.44505200.00</v>
          </cell>
          <cell r="H509" t="str">
            <v>EXECUTIVO</v>
          </cell>
          <cell r="I509" t="str">
            <v>SME</v>
          </cell>
          <cell r="J509">
            <v>544347</v>
          </cell>
          <cell r="K509">
            <v>0</v>
          </cell>
          <cell r="L509">
            <v>0</v>
          </cell>
          <cell r="M509" t="str">
            <v>EX</v>
          </cell>
          <cell r="N509">
            <v>1</v>
          </cell>
          <cell r="O509">
            <v>544347</v>
          </cell>
          <cell r="P509">
            <v>0</v>
          </cell>
          <cell r="Q509">
            <v>0</v>
          </cell>
          <cell r="R509">
            <v>0</v>
          </cell>
          <cell r="S509">
            <v>0</v>
          </cell>
          <cell r="T509" t="str">
            <v>EX</v>
          </cell>
          <cell r="U509">
            <v>1</v>
          </cell>
        </row>
        <row r="510">
          <cell r="F510" t="str">
            <v>2840 - TRANSFERÊNCIA DE RECURSOS FINANCEIROS PARA AS UNIDADES EDUCACIONAIS - EDUCAÇÃO INFANTIL</v>
          </cell>
          <cell r="G510" t="str">
            <v>16.22.12.365.3010.2.840.33503900.00</v>
          </cell>
          <cell r="H510" t="str">
            <v>EXECUTIVO</v>
          </cell>
          <cell r="I510" t="str">
            <v>SME</v>
          </cell>
          <cell r="J510">
            <v>1584387</v>
          </cell>
          <cell r="K510">
            <v>7424746</v>
          </cell>
          <cell r="L510">
            <v>7424746</v>
          </cell>
          <cell r="M510" t="str">
            <v>EX</v>
          </cell>
          <cell r="N510">
            <v>1</v>
          </cell>
          <cell r="O510">
            <v>1584387</v>
          </cell>
          <cell r="P510">
            <v>7424746</v>
          </cell>
          <cell r="Q510">
            <v>7424746</v>
          </cell>
          <cell r="R510">
            <v>4.6861947238900594</v>
          </cell>
          <cell r="S510">
            <v>4.6861947238900594</v>
          </cell>
          <cell r="T510" t="str">
            <v>EX</v>
          </cell>
          <cell r="U510">
            <v>1</v>
          </cell>
        </row>
        <row r="511">
          <cell r="F511" t="str">
            <v>2840 - TRANSFERÊNCIA DE RECURSOS FINANCEIROS PARA AS UNIDADES EDUCACIONAIS - EDUCAÇÃO INFANTIL</v>
          </cell>
          <cell r="G511" t="str">
            <v>16.22.12.365.3010.2.840.44505200.00</v>
          </cell>
          <cell r="H511" t="str">
            <v>EXECUTIVO</v>
          </cell>
          <cell r="I511" t="str">
            <v>SME</v>
          </cell>
          <cell r="J511">
            <v>396097</v>
          </cell>
          <cell r="K511">
            <v>0</v>
          </cell>
          <cell r="L511">
            <v>0</v>
          </cell>
          <cell r="M511" t="str">
            <v>EX</v>
          </cell>
          <cell r="N511">
            <v>1</v>
          </cell>
          <cell r="O511">
            <v>396097</v>
          </cell>
          <cell r="P511">
            <v>0</v>
          </cell>
          <cell r="Q511">
            <v>0</v>
          </cell>
          <cell r="R511">
            <v>0</v>
          </cell>
          <cell r="S511">
            <v>0</v>
          </cell>
          <cell r="T511" t="str">
            <v>EX</v>
          </cell>
          <cell r="U511">
            <v>1</v>
          </cell>
        </row>
        <row r="512">
          <cell r="F512" t="str">
            <v>2840 - TRANSFERÊNCIA DE RECURSOS FINANCEIROS PARA AS UNIDADES EDUCACIONAIS - EDUCAÇÃO INFANTIL</v>
          </cell>
          <cell r="G512" t="str">
            <v>16.23.12.365.3010.2.840.33503900.00</v>
          </cell>
          <cell r="H512" t="str">
            <v>EXECUTIVO</v>
          </cell>
          <cell r="I512" t="str">
            <v>SME</v>
          </cell>
          <cell r="J512">
            <v>2693989</v>
          </cell>
          <cell r="K512">
            <v>13068443.199999999</v>
          </cell>
          <cell r="L512">
            <v>13068443.199999999</v>
          </cell>
          <cell r="M512" t="str">
            <v>EX</v>
          </cell>
          <cell r="N512">
            <v>1</v>
          </cell>
          <cell r="O512">
            <v>2693989</v>
          </cell>
          <cell r="P512">
            <v>13068443.199999999</v>
          </cell>
          <cell r="Q512">
            <v>13068443.199999999</v>
          </cell>
          <cell r="R512">
            <v>4.8509638309584782</v>
          </cell>
          <cell r="S512">
            <v>4.8509638309584782</v>
          </cell>
          <cell r="T512" t="str">
            <v>EX</v>
          </cell>
          <cell r="U512">
            <v>1</v>
          </cell>
        </row>
        <row r="513">
          <cell r="F513" t="str">
            <v>2840 - TRANSFERÊNCIA DE RECURSOS FINANCEIROS PARA AS UNIDADES EDUCACIONAIS - EDUCAÇÃO INFANTIL</v>
          </cell>
          <cell r="G513" t="str">
            <v>16.23.12.365.3010.2.840.44505200.00</v>
          </cell>
          <cell r="H513" t="str">
            <v>EXECUTIVO</v>
          </cell>
          <cell r="I513" t="str">
            <v>SME</v>
          </cell>
          <cell r="J513">
            <v>673497</v>
          </cell>
          <cell r="K513">
            <v>0</v>
          </cell>
          <cell r="L513">
            <v>0</v>
          </cell>
          <cell r="M513" t="str">
            <v>EX</v>
          </cell>
          <cell r="N513">
            <v>1</v>
          </cell>
          <cell r="O513">
            <v>673497</v>
          </cell>
          <cell r="P513">
            <v>0</v>
          </cell>
          <cell r="Q513">
            <v>0</v>
          </cell>
          <cell r="R513">
            <v>0</v>
          </cell>
          <cell r="S513">
            <v>0</v>
          </cell>
          <cell r="T513" t="str">
            <v>EX</v>
          </cell>
          <cell r="U513">
            <v>1</v>
          </cell>
        </row>
        <row r="514">
          <cell r="F514" t="str">
            <v>2849 - TRANSPORTE ESCOLAR - EDUCAÇÃO INFANTIL</v>
          </cell>
          <cell r="G514" t="str">
            <v>16.10.12.365.3025.2.849.33903600.00</v>
          </cell>
          <cell r="H514" t="str">
            <v>EXECUTIVO</v>
          </cell>
          <cell r="I514" t="str">
            <v>SME</v>
          </cell>
          <cell r="J514">
            <v>43113624</v>
          </cell>
          <cell r="K514">
            <v>24780610.129999999</v>
          </cell>
          <cell r="L514">
            <v>23013205.030000001</v>
          </cell>
          <cell r="M514" t="str">
            <v>EX</v>
          </cell>
          <cell r="N514">
            <v>1</v>
          </cell>
          <cell r="O514">
            <v>43113624</v>
          </cell>
          <cell r="P514">
            <v>24780610.129999999</v>
          </cell>
          <cell r="Q514">
            <v>23013205.030000001</v>
          </cell>
          <cell r="R514">
            <v>0.53378034354059412</v>
          </cell>
          <cell r="S514">
            <v>0.5747744640997936</v>
          </cell>
          <cell r="T514" t="str">
            <v>EX</v>
          </cell>
          <cell r="U514">
            <v>1</v>
          </cell>
        </row>
        <row r="515">
          <cell r="F515" t="str">
            <v>2849 - TRANSPORTE ESCOLAR - EDUCAÇÃO INFANTIL</v>
          </cell>
          <cell r="G515" t="str">
            <v>16.10.12.365.3025.2.849.33903900.00</v>
          </cell>
          <cell r="H515" t="str">
            <v>EXECUTIVO</v>
          </cell>
          <cell r="I515" t="str">
            <v>SME</v>
          </cell>
          <cell r="J515">
            <v>37542060</v>
          </cell>
          <cell r="K515">
            <v>23679947.68</v>
          </cell>
          <cell r="L515">
            <v>21895737.539999999</v>
          </cell>
          <cell r="M515" t="str">
            <v>EX</v>
          </cell>
          <cell r="N515">
            <v>1</v>
          </cell>
          <cell r="O515">
            <v>37542060</v>
          </cell>
          <cell r="P515">
            <v>23679947.68</v>
          </cell>
          <cell r="Q515">
            <v>21895737.539999999</v>
          </cell>
          <cell r="R515">
            <v>0.58323218118558218</v>
          </cell>
          <cell r="S515">
            <v>0.63075781350304161</v>
          </cell>
          <cell r="T515" t="str">
            <v>EX</v>
          </cell>
          <cell r="U515">
            <v>1</v>
          </cell>
        </row>
        <row r="516">
          <cell r="F516" t="str">
            <v>2849 - TRANSPORTE ESCOLAR - EDUCAÇÃO INFANTIL</v>
          </cell>
          <cell r="G516" t="str">
            <v>16.10.12.365.3025.2.849.33904700.00</v>
          </cell>
          <cell r="H516" t="str">
            <v>EXECUTIVO</v>
          </cell>
          <cell r="I516" t="str">
            <v>SME</v>
          </cell>
          <cell r="J516">
            <v>1724544</v>
          </cell>
          <cell r="K516">
            <v>905846.72000000009</v>
          </cell>
          <cell r="L516">
            <v>844773.39</v>
          </cell>
          <cell r="M516" t="str">
            <v>EX</v>
          </cell>
          <cell r="N516">
            <v>1</v>
          </cell>
          <cell r="O516">
            <v>1724544</v>
          </cell>
          <cell r="P516">
            <v>905846.72000000009</v>
          </cell>
          <cell r="Q516">
            <v>844773.39</v>
          </cell>
          <cell r="R516">
            <v>0.48985319597528393</v>
          </cell>
          <cell r="S516">
            <v>0.52526738662510208</v>
          </cell>
          <cell r="T516" t="str">
            <v>EX</v>
          </cell>
          <cell r="U516">
            <v>1</v>
          </cell>
        </row>
        <row r="517">
          <cell r="F517" t="str">
            <v>2856 - REMUNERAÇÃO DOS PROFISSIONAIS DO MAGISTÉRIO - CENTRO DE EDUCAÇÃO INFANTIL (CEI)</v>
          </cell>
          <cell r="G517" t="str">
            <v>16.10.12.365.3010.2.856.31901100.00</v>
          </cell>
          <cell r="H517" t="str">
            <v>EXECUTIVO</v>
          </cell>
          <cell r="I517" t="str">
            <v>SME</v>
          </cell>
          <cell r="J517">
            <v>0</v>
          </cell>
          <cell r="K517">
            <v>61177872</v>
          </cell>
          <cell r="L517">
            <v>0</v>
          </cell>
          <cell r="M517" t="str">
            <v>EX</v>
          </cell>
          <cell r="N517">
            <v>1</v>
          </cell>
          <cell r="O517">
            <v>0</v>
          </cell>
          <cell r="P517">
            <v>61177872</v>
          </cell>
          <cell r="Q517">
            <v>0</v>
          </cell>
          <cell r="R517" t="e">
            <v>#DIV/0!</v>
          </cell>
          <cell r="S517" t="e">
            <v>#DIV/0!</v>
          </cell>
          <cell r="T517" t="str">
            <v>EX</v>
          </cell>
          <cell r="U517">
            <v>1</v>
          </cell>
        </row>
        <row r="518">
          <cell r="F518" t="str">
            <v>2856 - REMUNERAÇÃO DOS PROFISSIONAIS DO MAGISTÉRIO - CENTRO DE EDUCAÇÃO INFANTIL (CEI)</v>
          </cell>
          <cell r="G518" t="str">
            <v>16.10.12.365.3010.2.856.31901100.04</v>
          </cell>
          <cell r="H518" t="str">
            <v>EXECUTIVO</v>
          </cell>
          <cell r="I518" t="str">
            <v>SME</v>
          </cell>
          <cell r="J518">
            <v>983688310</v>
          </cell>
          <cell r="K518">
            <v>1014140813.22</v>
          </cell>
          <cell r="L518">
            <v>1014140813.22</v>
          </cell>
          <cell r="M518" t="str">
            <v>EX</v>
          </cell>
          <cell r="N518">
            <v>1</v>
          </cell>
          <cell r="O518">
            <v>983688310</v>
          </cell>
          <cell r="P518">
            <v>1014140813.22</v>
          </cell>
          <cell r="Q518">
            <v>1014140813.22</v>
          </cell>
          <cell r="R518">
            <v>1.0309574719048964</v>
          </cell>
          <cell r="S518">
            <v>1.0309574719048964</v>
          </cell>
          <cell r="T518" t="str">
            <v>EX</v>
          </cell>
          <cell r="U518">
            <v>1</v>
          </cell>
        </row>
        <row r="519">
          <cell r="F519" t="str">
            <v>2858 - REMUNERAÇÃO DOS PROFISSIONAIS DO MAGISTÉRIO - ESCOLA MUNICIPAL DE EDUCAÇÃO INFANTIL (EMEI)</v>
          </cell>
          <cell r="G519" t="str">
            <v>16.10.12.365.3010.2.858.31901100.00</v>
          </cell>
          <cell r="H519" t="str">
            <v>EXECUTIVO</v>
          </cell>
          <cell r="I519" t="str">
            <v>SME</v>
          </cell>
          <cell r="J519">
            <v>0</v>
          </cell>
          <cell r="K519">
            <v>69072534</v>
          </cell>
          <cell r="L519">
            <v>0</v>
          </cell>
          <cell r="M519" t="str">
            <v>EX</v>
          </cell>
          <cell r="N519">
            <v>1</v>
          </cell>
          <cell r="O519">
            <v>0</v>
          </cell>
          <cell r="P519">
            <v>69072534</v>
          </cell>
          <cell r="Q519">
            <v>0</v>
          </cell>
          <cell r="R519" t="e">
            <v>#DIV/0!</v>
          </cell>
          <cell r="S519" t="e">
            <v>#DIV/0!</v>
          </cell>
          <cell r="T519" t="str">
            <v>EX</v>
          </cell>
          <cell r="U519">
            <v>1</v>
          </cell>
        </row>
        <row r="520">
          <cell r="F520" t="str">
            <v>2858 - REMUNERAÇÃO DOS PROFISSIONAIS DO MAGISTÉRIO - ESCOLA MUNICIPAL DE EDUCAÇÃO INFANTIL (EMEI)</v>
          </cell>
          <cell r="G520" t="str">
            <v>16.10.12.365.3010.2.858.31901100.04</v>
          </cell>
          <cell r="H520" t="str">
            <v>EXECUTIVO</v>
          </cell>
          <cell r="I520" t="str">
            <v>SME</v>
          </cell>
          <cell r="J520">
            <v>1378796947</v>
          </cell>
          <cell r="K520">
            <v>1265658503.23</v>
          </cell>
          <cell r="L520">
            <v>1265658503.23</v>
          </cell>
          <cell r="M520" t="str">
            <v>EX</v>
          </cell>
          <cell r="N520">
            <v>1</v>
          </cell>
          <cell r="O520">
            <v>1378796947</v>
          </cell>
          <cell r="P520">
            <v>1265658503.23</v>
          </cell>
          <cell r="Q520">
            <v>1265658503.23</v>
          </cell>
          <cell r="R520">
            <v>0.91794408595394139</v>
          </cell>
          <cell r="S520">
            <v>0.91794408595394139</v>
          </cell>
          <cell r="T520" t="str">
            <v>EX</v>
          </cell>
          <cell r="U520">
            <v>1</v>
          </cell>
        </row>
        <row r="521">
          <cell r="F521" t="str">
            <v>2874 - RECURSOS DO FUNDO NACIONAL PARA O DESENVOLVIMENTO DA EDUCAÇÃO - EDUCAÇÃO INFANTIL</v>
          </cell>
          <cell r="G521" t="str">
            <v>16.10.12.365.3010.2.874.33903000.02</v>
          </cell>
          <cell r="H521" t="str">
            <v>EXECUTIVO</v>
          </cell>
          <cell r="I521" t="str">
            <v>SME</v>
          </cell>
          <cell r="J521">
            <v>6417518</v>
          </cell>
          <cell r="K521">
            <v>0</v>
          </cell>
          <cell r="L521">
            <v>0</v>
          </cell>
          <cell r="M521" t="str">
            <v>EX</v>
          </cell>
          <cell r="N521">
            <v>1</v>
          </cell>
          <cell r="O521">
            <v>6417518</v>
          </cell>
          <cell r="P521">
            <v>0</v>
          </cell>
          <cell r="Q521">
            <v>0</v>
          </cell>
          <cell r="R521">
            <v>0</v>
          </cell>
          <cell r="S521">
            <v>0</v>
          </cell>
          <cell r="T521" t="str">
            <v>EX</v>
          </cell>
          <cell r="U521">
            <v>1</v>
          </cell>
        </row>
        <row r="522">
          <cell r="F522" t="str">
            <v>2874 - RECURSOS DO FUNDO NACIONAL PARA O DESENVOLVIMENTO DA EDUCAÇÃO - EDUCAÇÃO INFANTIL</v>
          </cell>
          <cell r="G522" t="str">
            <v>16.10.12.365.3010.2.874.33903900.02</v>
          </cell>
          <cell r="H522" t="str">
            <v>EXECUTIVO</v>
          </cell>
          <cell r="I522" t="str">
            <v>SME</v>
          </cell>
          <cell r="J522">
            <v>9996495</v>
          </cell>
          <cell r="K522">
            <v>0</v>
          </cell>
          <cell r="L522">
            <v>0</v>
          </cell>
          <cell r="M522" t="str">
            <v>EX</v>
          </cell>
          <cell r="N522">
            <v>1</v>
          </cell>
          <cell r="O522">
            <v>9996495</v>
          </cell>
          <cell r="P522">
            <v>0</v>
          </cell>
          <cell r="Q522">
            <v>0</v>
          </cell>
          <cell r="R522">
            <v>0</v>
          </cell>
          <cell r="S522">
            <v>0</v>
          </cell>
          <cell r="T522" t="str">
            <v>EX</v>
          </cell>
          <cell r="U522">
            <v>1</v>
          </cell>
        </row>
        <row r="523">
          <cell r="F523" t="str">
            <v>2876 - MANUTENÇÃO E OPERAÇÃO DE CENTROS MUNICIPAIS DE EDUCAÇÃO INFANTIL(CEMEI)</v>
          </cell>
          <cell r="G523" t="str">
            <v>16.10.12.365.3010.2.876.31901100.00</v>
          </cell>
          <cell r="H523" t="str">
            <v>EXECUTIVO</v>
          </cell>
          <cell r="I523" t="str">
            <v>SME</v>
          </cell>
          <cell r="J523">
            <v>13017756</v>
          </cell>
          <cell r="K523">
            <v>25402114.539999999</v>
          </cell>
          <cell r="L523">
            <v>24302732.539999999</v>
          </cell>
          <cell r="M523" t="str">
            <v>EX</v>
          </cell>
          <cell r="N523">
            <v>1</v>
          </cell>
          <cell r="O523">
            <v>13017756</v>
          </cell>
          <cell r="P523">
            <v>25402114.539999999</v>
          </cell>
          <cell r="Q523">
            <v>24302732.539999999</v>
          </cell>
          <cell r="R523">
            <v>1.8668910786160071</v>
          </cell>
          <cell r="S523">
            <v>1.9513435756515947</v>
          </cell>
          <cell r="T523" t="str">
            <v>EX</v>
          </cell>
          <cell r="U523">
            <v>1</v>
          </cell>
        </row>
        <row r="524">
          <cell r="F524" t="str">
            <v>2876 - MANUTENÇÃO E OPERAÇÃO DE CENTROS MUNICIPAIS DE EDUCAÇÃO INFANTIL(CEMEI)</v>
          </cell>
          <cell r="G524" t="str">
            <v>16.10.12.365.3010.2.876.33903000.00</v>
          </cell>
          <cell r="H524" t="str">
            <v>EXECUTIVO</v>
          </cell>
          <cell r="I524" t="str">
            <v>SME</v>
          </cell>
          <cell r="J524">
            <v>500000</v>
          </cell>
          <cell r="K524">
            <v>56600.2</v>
          </cell>
          <cell r="L524">
            <v>48973</v>
          </cell>
          <cell r="M524" t="str">
            <v>EX</v>
          </cell>
          <cell r="N524">
            <v>1</v>
          </cell>
          <cell r="O524">
            <v>500000</v>
          </cell>
          <cell r="P524">
            <v>56600.2</v>
          </cell>
          <cell r="Q524">
            <v>48973</v>
          </cell>
          <cell r="R524">
            <v>9.7946000000000005E-2</v>
          </cell>
          <cell r="S524">
            <v>0.11320039999999999</v>
          </cell>
          <cell r="T524" t="str">
            <v>EX</v>
          </cell>
          <cell r="U524">
            <v>1</v>
          </cell>
        </row>
        <row r="525">
          <cell r="F525" t="str">
            <v>2876 - MANUTENÇÃO E OPERAÇÃO DE CENTROS MUNICIPAIS DE EDUCAÇÃO INFANTIL(CEMEI)</v>
          </cell>
          <cell r="G525" t="str">
            <v>16.10.12.365.3010.2.876.33903200.00</v>
          </cell>
          <cell r="H525" t="str">
            <v>EXECUTIVO</v>
          </cell>
          <cell r="I525" t="str">
            <v>SME</v>
          </cell>
          <cell r="J525">
            <v>0</v>
          </cell>
          <cell r="K525">
            <v>242769.94</v>
          </cell>
          <cell r="L525">
            <v>49209.630000000005</v>
          </cell>
          <cell r="M525" t="str">
            <v>EX</v>
          </cell>
          <cell r="N525">
            <v>1</v>
          </cell>
          <cell r="O525">
            <v>0</v>
          </cell>
          <cell r="P525">
            <v>242769.94</v>
          </cell>
          <cell r="Q525">
            <v>49209.630000000005</v>
          </cell>
          <cell r="R525" t="e">
            <v>#DIV/0!</v>
          </cell>
          <cell r="S525" t="e">
            <v>#DIV/0!</v>
          </cell>
          <cell r="T525" t="str">
            <v>EX</v>
          </cell>
          <cell r="U525">
            <v>1</v>
          </cell>
        </row>
        <row r="526">
          <cell r="F526" t="str">
            <v>2876 - MANUTENÇÃO E OPERAÇÃO DE CENTROS MUNICIPAIS DE EDUCAÇÃO INFANTIL(CEMEI)</v>
          </cell>
          <cell r="G526" t="str">
            <v>16.10.12.365.3010.2.876.33903900.00</v>
          </cell>
          <cell r="H526" t="str">
            <v>EXECUTIVO</v>
          </cell>
          <cell r="I526" t="str">
            <v>SME</v>
          </cell>
          <cell r="J526">
            <v>5857975</v>
          </cell>
          <cell r="K526">
            <v>3686592.7199999993</v>
          </cell>
          <cell r="L526">
            <v>2334911.36</v>
          </cell>
          <cell r="M526" t="str">
            <v>EX</v>
          </cell>
          <cell r="N526">
            <v>1</v>
          </cell>
          <cell r="O526">
            <v>5857975</v>
          </cell>
          <cell r="P526">
            <v>3686592.7199999993</v>
          </cell>
          <cell r="Q526">
            <v>2334911.36</v>
          </cell>
          <cell r="R526">
            <v>0.39858677443997281</v>
          </cell>
          <cell r="S526">
            <v>0.62932885852192944</v>
          </cell>
          <cell r="T526" t="str">
            <v>EX</v>
          </cell>
          <cell r="U526">
            <v>1</v>
          </cell>
        </row>
        <row r="527">
          <cell r="F527" t="str">
            <v>2876 - MANUTENÇÃO E OPERAÇÃO DE CENTROS MUNICIPAIS DE EDUCAÇÃO INFANTIL(CEMEI)</v>
          </cell>
          <cell r="G527" t="str">
            <v>16.10.12.365.3010.2.876.33904500.00</v>
          </cell>
          <cell r="H527" t="str">
            <v>EXECUTIVO</v>
          </cell>
          <cell r="I527" t="str">
            <v>SME</v>
          </cell>
          <cell r="J527">
            <v>0</v>
          </cell>
          <cell r="K527">
            <v>284905.08</v>
          </cell>
          <cell r="L527">
            <v>3033.21</v>
          </cell>
          <cell r="M527" t="str">
            <v>EX</v>
          </cell>
          <cell r="N527">
            <v>1</v>
          </cell>
          <cell r="O527">
            <v>0</v>
          </cell>
          <cell r="P527">
            <v>284905.08</v>
          </cell>
          <cell r="Q527">
            <v>3033.21</v>
          </cell>
          <cell r="R527" t="e">
            <v>#DIV/0!</v>
          </cell>
          <cell r="S527" t="e">
            <v>#DIV/0!</v>
          </cell>
          <cell r="T527" t="str">
            <v>EX</v>
          </cell>
          <cell r="U527">
            <v>1</v>
          </cell>
        </row>
        <row r="528">
          <cell r="F528" t="str">
            <v>2876 - MANUTENÇÃO E OPERAÇÃO DE CENTROS MUNICIPAIS DE EDUCAÇÃO INFANTIL(CEMEI)</v>
          </cell>
          <cell r="G528" t="str">
            <v>16.10.12.365.3010.2.876.33904600.00</v>
          </cell>
          <cell r="H528" t="str">
            <v>EXECUTIVO</v>
          </cell>
          <cell r="I528" t="str">
            <v>SME</v>
          </cell>
          <cell r="J528">
            <v>1700000</v>
          </cell>
          <cell r="K528">
            <v>4915725.9099999992</v>
          </cell>
          <cell r="L528">
            <v>4915725.9099999992</v>
          </cell>
          <cell r="M528" t="str">
            <v>EX</v>
          </cell>
          <cell r="N528">
            <v>1</v>
          </cell>
          <cell r="O528">
            <v>1700000</v>
          </cell>
          <cell r="P528">
            <v>4915725.9099999992</v>
          </cell>
          <cell r="Q528">
            <v>4915725.9099999992</v>
          </cell>
          <cell r="R528">
            <v>2.8916034764705878</v>
          </cell>
          <cell r="S528">
            <v>2.8916034764705878</v>
          </cell>
          <cell r="T528" t="str">
            <v>EX</v>
          </cell>
          <cell r="U528">
            <v>1</v>
          </cell>
        </row>
        <row r="529">
          <cell r="F529" t="str">
            <v>2876 - MANUTENÇÃO E OPERAÇÃO DE CENTROS MUNICIPAIS DE EDUCAÇÃO INFANTIL(CEMEI)</v>
          </cell>
          <cell r="G529" t="str">
            <v>16.10.12.365.3010.2.876.33904900.00</v>
          </cell>
          <cell r="H529" t="str">
            <v>EXECUTIVO</v>
          </cell>
          <cell r="I529" t="str">
            <v>SME</v>
          </cell>
          <cell r="J529">
            <v>100000</v>
          </cell>
          <cell r="K529">
            <v>104960.14</v>
          </cell>
          <cell r="L529">
            <v>104960.14</v>
          </cell>
          <cell r="M529" t="str">
            <v>EX</v>
          </cell>
          <cell r="N529">
            <v>1</v>
          </cell>
          <cell r="O529">
            <v>100000</v>
          </cell>
          <cell r="P529">
            <v>104960.14</v>
          </cell>
          <cell r="Q529">
            <v>104960.14</v>
          </cell>
          <cell r="R529">
            <v>1.0496014</v>
          </cell>
          <cell r="S529">
            <v>1.0496014</v>
          </cell>
          <cell r="T529" t="str">
            <v>EX</v>
          </cell>
          <cell r="U529">
            <v>1</v>
          </cell>
        </row>
        <row r="530">
          <cell r="F530" t="str">
            <v>2876 - MANUTENÇÃO E OPERAÇÃO DE CENTROS MUNICIPAIS DE EDUCAÇÃO INFANTIL(CEMEI)</v>
          </cell>
          <cell r="G530" t="str">
            <v>16.10.12.365.3010.2.876.44905200.00</v>
          </cell>
          <cell r="H530" t="str">
            <v>EXECUTIVO</v>
          </cell>
          <cell r="I530" t="str">
            <v>SME</v>
          </cell>
          <cell r="J530">
            <v>200000</v>
          </cell>
          <cell r="K530">
            <v>123862</v>
          </cell>
          <cell r="L530">
            <v>123862</v>
          </cell>
          <cell r="M530" t="str">
            <v>EX</v>
          </cell>
          <cell r="N530">
            <v>1</v>
          </cell>
          <cell r="O530">
            <v>200000</v>
          </cell>
          <cell r="P530">
            <v>123862</v>
          </cell>
          <cell r="Q530">
            <v>123862</v>
          </cell>
          <cell r="R530">
            <v>0.61931000000000003</v>
          </cell>
          <cell r="S530">
            <v>0.61931000000000003</v>
          </cell>
          <cell r="T530" t="str">
            <v>EX</v>
          </cell>
          <cell r="U530">
            <v>1</v>
          </cell>
        </row>
        <row r="531">
          <cell r="F531" t="str">
            <v>2876 - MANUTENÇÃO E OPERAÇÃO DE CENTROS MUNICIPAIS DE EDUCAÇÃO INFANTIL(CEMEI)</v>
          </cell>
          <cell r="G531" t="str">
            <v>16.15.12.365.3010.2.876.33903000.00</v>
          </cell>
          <cell r="H531" t="str">
            <v>EXECUTIVO</v>
          </cell>
          <cell r="I531" t="str">
            <v>SME</v>
          </cell>
          <cell r="J531">
            <v>115000</v>
          </cell>
          <cell r="K531">
            <v>138671.34</v>
          </cell>
          <cell r="L531">
            <v>10882.92</v>
          </cell>
          <cell r="M531" t="str">
            <v>EX</v>
          </cell>
          <cell r="N531">
            <v>1</v>
          </cell>
          <cell r="O531">
            <v>115000</v>
          </cell>
          <cell r="P531">
            <v>138671.34</v>
          </cell>
          <cell r="Q531">
            <v>10882.92</v>
          </cell>
          <cell r="R531">
            <v>9.4634086956521743E-2</v>
          </cell>
          <cell r="S531">
            <v>1.2058377391304347</v>
          </cell>
          <cell r="T531" t="str">
            <v>EX</v>
          </cell>
          <cell r="U531">
            <v>1</v>
          </cell>
        </row>
        <row r="532">
          <cell r="F532" t="str">
            <v>2876 - MANUTENÇÃO E OPERAÇÃO DE CENTROS MUNICIPAIS DE EDUCAÇÃO INFANTIL(CEMEI)</v>
          </cell>
          <cell r="G532" t="str">
            <v>16.15.12.365.3010.2.876.33903900.00</v>
          </cell>
          <cell r="H532" t="str">
            <v>EXECUTIVO</v>
          </cell>
          <cell r="I532" t="str">
            <v>SME</v>
          </cell>
          <cell r="J532">
            <v>1800000</v>
          </cell>
          <cell r="K532">
            <v>1461567.6400000001</v>
          </cell>
          <cell r="L532">
            <v>868965.8</v>
          </cell>
          <cell r="M532" t="str">
            <v>EX</v>
          </cell>
          <cell r="N532">
            <v>1</v>
          </cell>
          <cell r="O532">
            <v>1800000</v>
          </cell>
          <cell r="P532">
            <v>1461567.6400000001</v>
          </cell>
          <cell r="Q532">
            <v>868965.8</v>
          </cell>
          <cell r="R532">
            <v>0.48275877777777781</v>
          </cell>
          <cell r="S532">
            <v>0.81198202222222227</v>
          </cell>
          <cell r="T532" t="str">
            <v>EX</v>
          </cell>
          <cell r="U532">
            <v>1</v>
          </cell>
        </row>
        <row r="533">
          <cell r="F533" t="str">
            <v>2876 - MANUTENÇÃO E OPERAÇÃO DE CENTROS MUNICIPAIS DE EDUCAÇÃO INFANTIL(CEMEI)</v>
          </cell>
          <cell r="G533" t="str">
            <v>16.15.12.365.3010.2.876.44905200.00</v>
          </cell>
          <cell r="H533" t="str">
            <v>EXECUTIVO</v>
          </cell>
          <cell r="I533" t="str">
            <v>SME</v>
          </cell>
          <cell r="J533">
            <v>10000</v>
          </cell>
          <cell r="K533">
            <v>0</v>
          </cell>
          <cell r="L533">
            <v>0</v>
          </cell>
          <cell r="M533" t="str">
            <v>EX</v>
          </cell>
          <cell r="N533">
            <v>1</v>
          </cell>
          <cell r="O533">
            <v>10000</v>
          </cell>
          <cell r="P533">
            <v>0</v>
          </cell>
          <cell r="Q533">
            <v>0</v>
          </cell>
          <cell r="R533">
            <v>0</v>
          </cell>
          <cell r="S533">
            <v>0</v>
          </cell>
          <cell r="T533" t="str">
            <v>EX</v>
          </cell>
          <cell r="U533">
            <v>1</v>
          </cell>
        </row>
        <row r="534">
          <cell r="F534" t="str">
            <v>2876 - MANUTENÇÃO E OPERAÇÃO DE CENTROS MUNICIPAIS DE EDUCAÇÃO INFANTIL(CEMEI)</v>
          </cell>
          <cell r="G534" t="str">
            <v>16.16.12.365.3010.2.876.33903000.00</v>
          </cell>
          <cell r="H534" t="str">
            <v>EXECUTIVO</v>
          </cell>
          <cell r="I534" t="str">
            <v>SME</v>
          </cell>
          <cell r="J534">
            <v>103016</v>
          </cell>
          <cell r="K534">
            <v>21958.6</v>
          </cell>
          <cell r="L534">
            <v>21958.6</v>
          </cell>
          <cell r="M534" t="str">
            <v>EX</v>
          </cell>
          <cell r="N534">
            <v>1</v>
          </cell>
          <cell r="O534">
            <v>103016</v>
          </cell>
          <cell r="P534">
            <v>21958.6</v>
          </cell>
          <cell r="Q534">
            <v>21958.6</v>
          </cell>
          <cell r="R534">
            <v>0.2131571794672672</v>
          </cell>
          <cell r="S534">
            <v>0.2131571794672672</v>
          </cell>
          <cell r="T534" t="str">
            <v>EX</v>
          </cell>
          <cell r="U534">
            <v>1</v>
          </cell>
        </row>
        <row r="535">
          <cell r="F535" t="str">
            <v>2876 - MANUTENÇÃO E OPERAÇÃO DE CENTROS MUNICIPAIS DE EDUCAÇÃO INFANTIL(CEMEI)</v>
          </cell>
          <cell r="G535" t="str">
            <v>16.16.12.365.3010.2.876.33903900.00</v>
          </cell>
          <cell r="H535" t="str">
            <v>EXECUTIVO</v>
          </cell>
          <cell r="I535" t="str">
            <v>SME</v>
          </cell>
          <cell r="J535">
            <v>579180</v>
          </cell>
          <cell r="K535">
            <v>417796.43</v>
          </cell>
          <cell r="L535">
            <v>195773.6</v>
          </cell>
          <cell r="M535" t="str">
            <v>EX</v>
          </cell>
          <cell r="N535">
            <v>1</v>
          </cell>
          <cell r="O535">
            <v>579180</v>
          </cell>
          <cell r="P535">
            <v>417796.43</v>
          </cell>
          <cell r="Q535">
            <v>195773.6</v>
          </cell>
          <cell r="R535">
            <v>0.33801857798957147</v>
          </cell>
          <cell r="S535">
            <v>0.72135852412030799</v>
          </cell>
          <cell r="T535" t="str">
            <v>EX</v>
          </cell>
          <cell r="U535">
            <v>1</v>
          </cell>
        </row>
        <row r="536">
          <cell r="F536" t="str">
            <v>2876 - MANUTENÇÃO E OPERAÇÃO DE CENTROS MUNICIPAIS DE EDUCAÇÃO INFANTIL(CEMEI)</v>
          </cell>
          <cell r="G536" t="str">
            <v>16.16.12.365.3010.2.876.44905200.00</v>
          </cell>
          <cell r="H536" t="str">
            <v>EXECUTIVO</v>
          </cell>
          <cell r="I536" t="str">
            <v>SME</v>
          </cell>
          <cell r="J536">
            <v>25600</v>
          </cell>
          <cell r="K536">
            <v>13601.33</v>
          </cell>
          <cell r="L536">
            <v>13601.33</v>
          </cell>
          <cell r="M536" t="str">
            <v>EX</v>
          </cell>
          <cell r="N536">
            <v>1</v>
          </cell>
          <cell r="O536">
            <v>25600</v>
          </cell>
          <cell r="P536">
            <v>13601.33</v>
          </cell>
          <cell r="Q536">
            <v>13601.33</v>
          </cell>
          <cell r="R536">
            <v>0.53130195312499995</v>
          </cell>
          <cell r="S536">
            <v>0.53130195312499995</v>
          </cell>
          <cell r="T536" t="str">
            <v>EX</v>
          </cell>
          <cell r="U536">
            <v>1</v>
          </cell>
        </row>
        <row r="537">
          <cell r="F537" t="str">
            <v>2876 - MANUTENÇÃO E OPERAÇÃO DE CENTROS MUNICIPAIS DE EDUCAÇÃO INFANTIL(CEMEI)</v>
          </cell>
          <cell r="G537" t="str">
            <v>16.22.12.365.3010.2.876.33903000.00</v>
          </cell>
          <cell r="H537" t="str">
            <v>EXECUTIVO</v>
          </cell>
          <cell r="I537" t="str">
            <v>SME</v>
          </cell>
          <cell r="J537">
            <v>14450</v>
          </cell>
          <cell r="K537">
            <v>0</v>
          </cell>
          <cell r="L537">
            <v>0</v>
          </cell>
          <cell r="M537" t="str">
            <v>EX</v>
          </cell>
          <cell r="N537">
            <v>1</v>
          </cell>
          <cell r="O537">
            <v>14450</v>
          </cell>
          <cell r="P537">
            <v>0</v>
          </cell>
          <cell r="Q537">
            <v>0</v>
          </cell>
          <cell r="R537">
            <v>0</v>
          </cell>
          <cell r="S537">
            <v>0</v>
          </cell>
          <cell r="T537" t="str">
            <v>EX</v>
          </cell>
          <cell r="U537">
            <v>1</v>
          </cell>
        </row>
        <row r="538">
          <cell r="F538" t="str">
            <v>2876 - MANUTENÇÃO E OPERAÇÃO DE CENTROS MUNICIPAIS DE EDUCAÇÃO INFANTIL(CEMEI)</v>
          </cell>
          <cell r="G538" t="str">
            <v>16.22.12.365.3010.2.876.33903900.00</v>
          </cell>
          <cell r="H538" t="str">
            <v>EXECUTIVO</v>
          </cell>
          <cell r="I538" t="str">
            <v>SME</v>
          </cell>
          <cell r="J538">
            <v>266365</v>
          </cell>
          <cell r="K538">
            <v>263308.31</v>
          </cell>
          <cell r="L538">
            <v>212129.77</v>
          </cell>
          <cell r="M538" t="str">
            <v>EX</v>
          </cell>
          <cell r="N538">
            <v>1</v>
          </cell>
          <cell r="O538">
            <v>266365</v>
          </cell>
          <cell r="P538">
            <v>263308.31</v>
          </cell>
          <cell r="Q538">
            <v>212129.77</v>
          </cell>
          <cell r="R538">
            <v>0.79638755091697477</v>
          </cell>
          <cell r="S538">
            <v>0.98852443076229979</v>
          </cell>
          <cell r="T538" t="str">
            <v>EX</v>
          </cell>
          <cell r="U538">
            <v>1</v>
          </cell>
        </row>
        <row r="539">
          <cell r="F539" t="str">
            <v>2876 - MANUTENÇÃO E OPERAÇÃO DE CENTROS MUNICIPAIS DE EDUCAÇÃO INFANTIL(CEMEI)</v>
          </cell>
          <cell r="G539" t="str">
            <v>16.22.12.365.3010.2.876.44905200.00</v>
          </cell>
          <cell r="H539" t="str">
            <v>EXECUTIVO</v>
          </cell>
          <cell r="I539" t="str">
            <v>SME</v>
          </cell>
          <cell r="J539">
            <v>10000</v>
          </cell>
          <cell r="K539">
            <v>0</v>
          </cell>
          <cell r="L539">
            <v>0</v>
          </cell>
          <cell r="M539" t="str">
            <v>EX</v>
          </cell>
          <cell r="N539">
            <v>1</v>
          </cell>
          <cell r="O539">
            <v>10000</v>
          </cell>
          <cell r="P539">
            <v>0</v>
          </cell>
          <cell r="Q539">
            <v>0</v>
          </cell>
          <cell r="R539">
            <v>0</v>
          </cell>
          <cell r="S539">
            <v>0</v>
          </cell>
          <cell r="T539" t="str">
            <v>EX</v>
          </cell>
          <cell r="U539">
            <v>1</v>
          </cell>
        </row>
        <row r="540">
          <cell r="F540" t="str">
            <v>2877 - REMUNERAÇÃO DOS PROFISSIONAIS DO MAGISTÉRIO - CENTRO MUNICIPAL DE EDUCAÇÃO INFANTIL( CEMEI)</v>
          </cell>
          <cell r="G540" t="str">
            <v>16.10.12.365.3010.2.877.31901100.00</v>
          </cell>
          <cell r="H540" t="str">
            <v>EXECUTIVO</v>
          </cell>
          <cell r="I540" t="str">
            <v>SME</v>
          </cell>
          <cell r="J540">
            <v>0</v>
          </cell>
          <cell r="K540">
            <v>2814293</v>
          </cell>
          <cell r="L540">
            <v>0</v>
          </cell>
          <cell r="M540" t="str">
            <v>EX</v>
          </cell>
          <cell r="N540">
            <v>1</v>
          </cell>
          <cell r="O540">
            <v>0</v>
          </cell>
          <cell r="P540">
            <v>2814293</v>
          </cell>
          <cell r="Q540">
            <v>0</v>
          </cell>
          <cell r="R540" t="e">
            <v>#DIV/0!</v>
          </cell>
          <cell r="S540" t="e">
            <v>#DIV/0!</v>
          </cell>
          <cell r="T540" t="str">
            <v>EX</v>
          </cell>
          <cell r="U540">
            <v>1</v>
          </cell>
        </row>
        <row r="541">
          <cell r="F541" t="str">
            <v>2877 - REMUNERAÇÃO DOS PROFISSIONAIS DO MAGISTÉRIO - CENTRO MUNICIPAL DE EDUCAÇÃO INFANTIL( CEMEI)</v>
          </cell>
          <cell r="G541" t="str">
            <v>16.10.12.365.3010.2.877.31901100.04</v>
          </cell>
          <cell r="H541" t="str">
            <v>EXECUTIVO</v>
          </cell>
          <cell r="I541" t="str">
            <v>SME</v>
          </cell>
          <cell r="J541">
            <v>48815352</v>
          </cell>
          <cell r="K541">
            <v>41799489.969999999</v>
          </cell>
          <cell r="L541">
            <v>41799489.969999999</v>
          </cell>
          <cell r="M541" t="str">
            <v>EX</v>
          </cell>
          <cell r="N541">
            <v>1</v>
          </cell>
          <cell r="O541">
            <v>48815352</v>
          </cell>
          <cell r="P541">
            <v>41799489.969999999</v>
          </cell>
          <cell r="Q541">
            <v>41799489.969999999</v>
          </cell>
          <cell r="R541">
            <v>0.85627754912020293</v>
          </cell>
          <cell r="S541">
            <v>0.85627754912020293</v>
          </cell>
          <cell r="T541" t="str">
            <v>EX</v>
          </cell>
          <cell r="U541">
            <v>1</v>
          </cell>
        </row>
        <row r="542">
          <cell r="F542" t="str">
            <v>2878 - CONSERVAÇÃO E MANUTENÇÃO DE SEGUNDO ESCALÃO DE UNIDADES EDUCACIONAIS- EDUCAÇÃO INFANTIL - PROGRAMA DE METAS 22.A</v>
          </cell>
          <cell r="G542" t="str">
            <v>16.10.12.365.3010.2.878.33903900.00</v>
          </cell>
          <cell r="H542" t="str">
            <v>EXECUTIVO</v>
          </cell>
          <cell r="I542" t="str">
            <v>SME</v>
          </cell>
          <cell r="J542">
            <v>73000000</v>
          </cell>
          <cell r="K542">
            <v>119721399.09999999</v>
          </cell>
          <cell r="L542">
            <v>67294092.219999999</v>
          </cell>
          <cell r="M542" t="str">
            <v>EX</v>
          </cell>
          <cell r="N542">
            <v>1</v>
          </cell>
          <cell r="O542">
            <v>73000000</v>
          </cell>
          <cell r="P542">
            <v>119721399.09999999</v>
          </cell>
          <cell r="Q542">
            <v>67294092.219999999</v>
          </cell>
          <cell r="R542">
            <v>0.92183687972602735</v>
          </cell>
          <cell r="S542">
            <v>1.6400191657534247</v>
          </cell>
          <cell r="T542" t="str">
            <v>EX</v>
          </cell>
          <cell r="U542">
            <v>1</v>
          </cell>
        </row>
        <row r="543">
          <cell r="F543" t="str">
            <v>2878 - CONSERVAÇÃO E MANUTENÇÃO DE SEGUNDO ESCALÃO DE UNIDADES EDUCACIONAIS- EDUCAÇÃO INFANTIL - PROGRAMA DE METAS 22.A</v>
          </cell>
          <cell r="G543" t="str">
            <v>16.10.12.365.3010.2.878.33909200.00</v>
          </cell>
          <cell r="H543" t="str">
            <v>EXECUTIVO</v>
          </cell>
          <cell r="I543" t="str">
            <v>SME</v>
          </cell>
          <cell r="J543">
            <v>0</v>
          </cell>
          <cell r="K543">
            <v>16049.61</v>
          </cell>
          <cell r="L543">
            <v>0</v>
          </cell>
          <cell r="M543" t="str">
            <v>EX</v>
          </cell>
          <cell r="N543">
            <v>1</v>
          </cell>
          <cell r="O543">
            <v>0</v>
          </cell>
          <cell r="P543">
            <v>16049.61</v>
          </cell>
          <cell r="Q543">
            <v>0</v>
          </cell>
          <cell r="R543" t="e">
            <v>#DIV/0!</v>
          </cell>
          <cell r="S543" t="e">
            <v>#DIV/0!</v>
          </cell>
          <cell r="T543" t="str">
            <v>EX</v>
          </cell>
          <cell r="U543">
            <v>1</v>
          </cell>
        </row>
        <row r="544">
          <cell r="F544" t="str">
            <v>2886 - BOLSA PRIMEIRA INFÂNCIA</v>
          </cell>
          <cell r="G544" t="str">
            <v>16.10.12.365.3010.2.886.33904800.00</v>
          </cell>
          <cell r="H544" t="str">
            <v>EXECUTIVO</v>
          </cell>
          <cell r="I544" t="str">
            <v>SME</v>
          </cell>
          <cell r="J544">
            <v>100100000</v>
          </cell>
          <cell r="K544">
            <v>4506200</v>
          </cell>
          <cell r="L544">
            <v>4506200</v>
          </cell>
          <cell r="M544" t="str">
            <v>EX</v>
          </cell>
          <cell r="N544">
            <v>1</v>
          </cell>
          <cell r="O544">
            <v>100100000</v>
          </cell>
          <cell r="P544">
            <v>4506200</v>
          </cell>
          <cell r="Q544">
            <v>4506200</v>
          </cell>
          <cell r="R544">
            <v>4.5016983016983016E-2</v>
          </cell>
          <cell r="S544">
            <v>4.5016983016983016E-2</v>
          </cell>
          <cell r="T544" t="str">
            <v>EX</v>
          </cell>
          <cell r="U544">
            <v>1</v>
          </cell>
        </row>
        <row r="545">
          <cell r="F545" t="str">
            <v>2887 - AÇÕES DE APOIO À EDUCAÇÃO INFANTIL</v>
          </cell>
          <cell r="G545" t="str">
            <v>16.10.12.365.3010.2.887.33903900.00</v>
          </cell>
          <cell r="H545" t="str">
            <v>EXECUTIVO</v>
          </cell>
          <cell r="I545" t="str">
            <v>SME</v>
          </cell>
          <cell r="J545">
            <v>100000</v>
          </cell>
          <cell r="K545">
            <v>0</v>
          </cell>
          <cell r="L545">
            <v>0</v>
          </cell>
          <cell r="M545" t="str">
            <v>EX</v>
          </cell>
          <cell r="N545">
            <v>1</v>
          </cell>
          <cell r="O545">
            <v>100000</v>
          </cell>
          <cell r="P545">
            <v>0</v>
          </cell>
          <cell r="Q545">
            <v>0</v>
          </cell>
          <cell r="R545">
            <v>0</v>
          </cell>
          <cell r="S545">
            <v>0</v>
          </cell>
          <cell r="T545" t="str">
            <v>EX</v>
          </cell>
          <cell r="U545">
            <v>1</v>
          </cell>
        </row>
        <row r="546">
          <cell r="F546" t="str">
            <v>3359 - CONSTRUÇÃO DE CENTROS DE EDUCAÇÃO INFANTIL - CEI - PROGRAMA DE METAS 14.E</v>
          </cell>
          <cell r="G546" t="str">
            <v>16.10.12.365.3010.3.359.44905100.00</v>
          </cell>
          <cell r="H546" t="str">
            <v>EXECUTIVO</v>
          </cell>
          <cell r="I546" t="str">
            <v>SME</v>
          </cell>
          <cell r="J546">
            <v>72441782</v>
          </cell>
          <cell r="K546">
            <v>9456920.2300000004</v>
          </cell>
          <cell r="L546">
            <v>8749069.4900000002</v>
          </cell>
          <cell r="M546" t="str">
            <v>EX</v>
          </cell>
          <cell r="N546">
            <v>1</v>
          </cell>
          <cell r="O546">
            <v>72441782</v>
          </cell>
          <cell r="P546">
            <v>9456920.2300000004</v>
          </cell>
          <cell r="Q546">
            <v>8749069.4900000002</v>
          </cell>
          <cell r="R546">
            <v>0.12077380274825376</v>
          </cell>
          <cell r="S546">
            <v>0.1305451076562418</v>
          </cell>
          <cell r="T546" t="str">
            <v>EX</v>
          </cell>
          <cell r="U546">
            <v>1</v>
          </cell>
        </row>
        <row r="547">
          <cell r="F547" t="str">
            <v>3359 - CONSTRUÇÃO DE CENTROS DE EDUCAÇÃO INFANTIL - CEI - PROGRAMA DE METAS 14.E</v>
          </cell>
          <cell r="G547" t="str">
            <v>16.10.12.365.3010.3.359.44905100.05</v>
          </cell>
          <cell r="H547" t="str">
            <v>EXECUTIVO</v>
          </cell>
          <cell r="I547" t="str">
            <v>SME</v>
          </cell>
          <cell r="J547">
            <v>0</v>
          </cell>
          <cell r="K547">
            <v>0</v>
          </cell>
          <cell r="L547">
            <v>0</v>
          </cell>
          <cell r="M547" t="str">
            <v>EX</v>
          </cell>
          <cell r="N547">
            <v>1</v>
          </cell>
          <cell r="O547">
            <v>0</v>
          </cell>
          <cell r="P547">
            <v>0</v>
          </cell>
          <cell r="Q547">
            <v>0</v>
          </cell>
          <cell r="R547" t="e">
            <v>#DIV/0!</v>
          </cell>
          <cell r="S547" t="e">
            <v>#DIV/0!</v>
          </cell>
          <cell r="T547" t="str">
            <v>EX</v>
          </cell>
          <cell r="U547">
            <v>1</v>
          </cell>
        </row>
        <row r="548">
          <cell r="F548" t="str">
            <v>3359 - CONSTRUÇÃO DE CENTROS DE EDUCAÇÃO INFANTIL - CEI - PROGRAMA DE METAS 14.E</v>
          </cell>
          <cell r="G548" t="str">
            <v>16.10.12.365.3010.3.359.44906100.00</v>
          </cell>
          <cell r="H548" t="str">
            <v>EXECUTIVO</v>
          </cell>
          <cell r="I548" t="str">
            <v>SME</v>
          </cell>
          <cell r="J548">
            <v>1000</v>
          </cell>
          <cell r="K548">
            <v>0</v>
          </cell>
          <cell r="L548">
            <v>0</v>
          </cell>
          <cell r="M548" t="str">
            <v>EX</v>
          </cell>
          <cell r="N548">
            <v>1</v>
          </cell>
          <cell r="O548">
            <v>1000</v>
          </cell>
          <cell r="P548">
            <v>0</v>
          </cell>
          <cell r="Q548">
            <v>0</v>
          </cell>
          <cell r="R548">
            <v>0</v>
          </cell>
          <cell r="S548">
            <v>0</v>
          </cell>
          <cell r="T548" t="str">
            <v>EX</v>
          </cell>
          <cell r="U548">
            <v>1</v>
          </cell>
        </row>
        <row r="549">
          <cell r="F549" t="str">
            <v>3359 - CONSTRUÇÃO DE CENTROS DE EDUCAÇÃO INFANTIL - CEI - PROGRAMA DE METAS 14.E</v>
          </cell>
          <cell r="G549" t="str">
            <v>16.10.12.365.3010.3.359.44906100.05</v>
          </cell>
          <cell r="H549" t="str">
            <v>EXECUTIVO</v>
          </cell>
          <cell r="I549" t="str">
            <v>SME</v>
          </cell>
          <cell r="J549">
            <v>0</v>
          </cell>
          <cell r="K549">
            <v>18695921.050000001</v>
          </cell>
          <cell r="L549">
            <v>18695921.050000001</v>
          </cell>
          <cell r="M549" t="str">
            <v>EX</v>
          </cell>
          <cell r="N549">
            <v>1</v>
          </cell>
          <cell r="O549">
            <v>0</v>
          </cell>
          <cell r="P549">
            <v>18695921.050000001</v>
          </cell>
          <cell r="Q549">
            <v>18695921.050000001</v>
          </cell>
          <cell r="R549" t="e">
            <v>#DIV/0!</v>
          </cell>
          <cell r="S549" t="e">
            <v>#DIV/0!</v>
          </cell>
          <cell r="T549" t="str">
            <v>EX</v>
          </cell>
          <cell r="U549">
            <v>1</v>
          </cell>
        </row>
        <row r="550">
          <cell r="F550" t="str">
            <v>3359 - CONSTRUÇÃO DE CENTROS DE EDUCAÇÃO INFANTIL - CEI - PROGRAMA DE METAS 14.E</v>
          </cell>
          <cell r="G550" t="str">
            <v>16.10.12.365.3010.3.359.44909200.00</v>
          </cell>
          <cell r="H550" t="str">
            <v>EXECUTIVO</v>
          </cell>
          <cell r="I550" t="str">
            <v>SME</v>
          </cell>
          <cell r="J550">
            <v>0</v>
          </cell>
          <cell r="K550">
            <v>12518.23</v>
          </cell>
          <cell r="L550">
            <v>12518.23</v>
          </cell>
          <cell r="M550" t="str">
            <v>EX</v>
          </cell>
          <cell r="N550">
            <v>1</v>
          </cell>
          <cell r="O550">
            <v>0</v>
          </cell>
          <cell r="P550">
            <v>12518.23</v>
          </cell>
          <cell r="Q550">
            <v>12518.23</v>
          </cell>
          <cell r="R550" t="e">
            <v>#DIV/0!</v>
          </cell>
          <cell r="S550" t="e">
            <v>#DIV/0!</v>
          </cell>
          <cell r="T550" t="str">
            <v>EX</v>
          </cell>
          <cell r="U550">
            <v>1</v>
          </cell>
        </row>
        <row r="551">
          <cell r="F551" t="str">
            <v>3360 - AMPLIAÇÃO,REFORMA E REQUALIFICAÇÃO DE CENTROS DE EDUCAÇÃO INFANTIL (CEI)</v>
          </cell>
          <cell r="G551" t="str">
            <v>16.10.12.365.3010.3.360.44905100.00</v>
          </cell>
          <cell r="H551" t="str">
            <v>EXECUTIVO</v>
          </cell>
          <cell r="I551" t="str">
            <v>SME</v>
          </cell>
          <cell r="J551">
            <v>1000</v>
          </cell>
          <cell r="K551">
            <v>3932660.4</v>
          </cell>
          <cell r="L551">
            <v>3932660.4</v>
          </cell>
          <cell r="M551" t="str">
            <v>EX</v>
          </cell>
          <cell r="N551">
            <v>1</v>
          </cell>
          <cell r="O551">
            <v>1000</v>
          </cell>
          <cell r="P551">
            <v>3932660.4</v>
          </cell>
          <cell r="Q551">
            <v>3932660.4</v>
          </cell>
          <cell r="R551">
            <v>3932.6603999999998</v>
          </cell>
          <cell r="S551">
            <v>3932.6603999999998</v>
          </cell>
          <cell r="T551" t="str">
            <v>EX</v>
          </cell>
          <cell r="U551">
            <v>1</v>
          </cell>
        </row>
        <row r="552">
          <cell r="F552" t="str">
            <v>3361 - CONSTRUÇÃO DE ESCOLAS MUNICIPAIS DE EDUCAÇÃO INFANTIL (EMEI)</v>
          </cell>
          <cell r="G552" t="str">
            <v>16.10.12.365.3010.3.361.44905100.00</v>
          </cell>
          <cell r="H552" t="str">
            <v>EXECUTIVO</v>
          </cell>
          <cell r="I552" t="str">
            <v>SME</v>
          </cell>
          <cell r="J552">
            <v>1000</v>
          </cell>
          <cell r="K552">
            <v>138476.32999999999</v>
          </cell>
          <cell r="L552">
            <v>62495.03</v>
          </cell>
          <cell r="M552" t="str">
            <v>EX</v>
          </cell>
          <cell r="N552">
            <v>1</v>
          </cell>
          <cell r="O552">
            <v>1000</v>
          </cell>
          <cell r="P552">
            <v>138476.32999999999</v>
          </cell>
          <cell r="Q552">
            <v>62495.03</v>
          </cell>
          <cell r="R552">
            <v>62.49503</v>
          </cell>
          <cell r="S552">
            <v>138.47632999999999</v>
          </cell>
          <cell r="T552" t="str">
            <v>EX</v>
          </cell>
          <cell r="U552">
            <v>1</v>
          </cell>
        </row>
        <row r="553">
          <cell r="F553" t="str">
            <v>3361 - CONSTRUÇÃO DE ESCOLAS MUNICIPAIS DE EDUCAÇÃO INFANTIL (EMEI)</v>
          </cell>
          <cell r="G553" t="str">
            <v>16.10.12.365.3010.3.361.44909200.00</v>
          </cell>
          <cell r="H553" t="str">
            <v>EXECUTIVO</v>
          </cell>
          <cell r="I553" t="str">
            <v>SME</v>
          </cell>
          <cell r="J553">
            <v>0</v>
          </cell>
          <cell r="K553">
            <v>12518.23</v>
          </cell>
          <cell r="L553">
            <v>12518.23</v>
          </cell>
          <cell r="M553" t="str">
            <v>EX</v>
          </cell>
          <cell r="N553">
            <v>1</v>
          </cell>
          <cell r="O553">
            <v>0</v>
          </cell>
          <cell r="P553">
            <v>12518.23</v>
          </cell>
          <cell r="Q553">
            <v>12518.23</v>
          </cell>
          <cell r="R553" t="e">
            <v>#DIV/0!</v>
          </cell>
          <cell r="S553" t="e">
            <v>#DIV/0!</v>
          </cell>
          <cell r="T553" t="str">
            <v>EX</v>
          </cell>
          <cell r="U553">
            <v>1</v>
          </cell>
        </row>
        <row r="554">
          <cell r="F554" t="str">
            <v>3362 - AMPLIAÇÃO, REFORMA E REQUALIFICAÇÃO DE ESCOLAS MUNICIPAIS DE EDUCAÇÃO INFANTIL (EMEI)</v>
          </cell>
          <cell r="G554" t="str">
            <v>16.10.12.365.3010.3.362.44905100.00</v>
          </cell>
          <cell r="H554" t="str">
            <v>EXECUTIVO</v>
          </cell>
          <cell r="I554" t="str">
            <v>SME</v>
          </cell>
          <cell r="J554">
            <v>1000</v>
          </cell>
          <cell r="K554">
            <v>1295532.9200000002</v>
          </cell>
          <cell r="L554">
            <v>1295532.92</v>
          </cell>
          <cell r="M554" t="str">
            <v>EX</v>
          </cell>
          <cell r="N554">
            <v>1</v>
          </cell>
          <cell r="O554">
            <v>1000</v>
          </cell>
          <cell r="P554">
            <v>1295532.9200000002</v>
          </cell>
          <cell r="Q554">
            <v>1295532.92</v>
          </cell>
          <cell r="R554">
            <v>1295.5329199999999</v>
          </cell>
          <cell r="S554">
            <v>1295.5329200000001</v>
          </cell>
          <cell r="T554" t="str">
            <v>EX</v>
          </cell>
          <cell r="U554">
            <v>1</v>
          </cell>
        </row>
        <row r="555">
          <cell r="F555" t="str">
            <v>4360 - MANUTENÇÃO E OPERAÇÃO DE CENTROS DE EDUCAÇÃO INFANTIL (CEI)</v>
          </cell>
          <cell r="G555" t="str">
            <v>16.10.12.365.3010.4.360.31901100.00</v>
          </cell>
          <cell r="H555" t="str">
            <v>EXECUTIVO</v>
          </cell>
          <cell r="I555" t="str">
            <v>SME</v>
          </cell>
          <cell r="J555">
            <v>320346654</v>
          </cell>
          <cell r="K555">
            <v>209460797.76999998</v>
          </cell>
          <cell r="L555">
            <v>192131725.76999998</v>
          </cell>
          <cell r="M555" t="str">
            <v>EX</v>
          </cell>
          <cell r="N555">
            <v>1</v>
          </cell>
          <cell r="O555">
            <v>320346654</v>
          </cell>
          <cell r="P555">
            <v>209460797.76999998</v>
          </cell>
          <cell r="Q555">
            <v>192131725.76999998</v>
          </cell>
          <cell r="R555">
            <v>0.59976192468674883</v>
          </cell>
          <cell r="S555">
            <v>0.65385667418271198</v>
          </cell>
          <cell r="T555" t="str">
            <v>EX</v>
          </cell>
          <cell r="U555">
            <v>1</v>
          </cell>
        </row>
        <row r="556">
          <cell r="F556" t="str">
            <v>4360 - MANUTENÇÃO E OPERAÇÃO DE CENTROS DE EDUCAÇÃO INFANTIL (CEI)</v>
          </cell>
          <cell r="G556" t="str">
            <v>16.10.12.365.3010.4.360.33903000.00</v>
          </cell>
          <cell r="H556" t="str">
            <v>EXECUTIVO</v>
          </cell>
          <cell r="I556" t="str">
            <v>SME</v>
          </cell>
          <cell r="J556">
            <v>2000000</v>
          </cell>
          <cell r="K556">
            <v>463215.78</v>
          </cell>
          <cell r="L556">
            <v>416882.58</v>
          </cell>
          <cell r="M556" t="str">
            <v>EX</v>
          </cell>
          <cell r="N556">
            <v>1</v>
          </cell>
          <cell r="O556">
            <v>2000000</v>
          </cell>
          <cell r="P556">
            <v>463215.78</v>
          </cell>
          <cell r="Q556">
            <v>416882.58</v>
          </cell>
          <cell r="R556">
            <v>0.20844129</v>
          </cell>
          <cell r="S556">
            <v>0.23160789000000001</v>
          </cell>
          <cell r="T556" t="str">
            <v>EX</v>
          </cell>
          <cell r="U556">
            <v>1</v>
          </cell>
        </row>
        <row r="557">
          <cell r="F557" t="str">
            <v>4360 - MANUTENÇÃO E OPERAÇÃO DE CENTROS DE EDUCAÇÃO INFANTIL (CEI)</v>
          </cell>
          <cell r="G557" t="str">
            <v>16.10.12.365.3010.4.360.33903200.00</v>
          </cell>
          <cell r="H557" t="str">
            <v>EXECUTIVO</v>
          </cell>
          <cell r="I557" t="str">
            <v>SME</v>
          </cell>
          <cell r="J557">
            <v>0</v>
          </cell>
          <cell r="K557">
            <v>1001237.75</v>
          </cell>
          <cell r="L557">
            <v>405581.01</v>
          </cell>
          <cell r="M557" t="str">
            <v>EX</v>
          </cell>
          <cell r="N557">
            <v>1</v>
          </cell>
          <cell r="O557">
            <v>0</v>
          </cell>
          <cell r="P557">
            <v>1001237.75</v>
          </cell>
          <cell r="Q557">
            <v>405581.01</v>
          </cell>
          <cell r="R557" t="e">
            <v>#DIV/0!</v>
          </cell>
          <cell r="S557" t="e">
            <v>#DIV/0!</v>
          </cell>
          <cell r="T557" t="str">
            <v>EX</v>
          </cell>
          <cell r="U557">
            <v>1</v>
          </cell>
        </row>
        <row r="558">
          <cell r="F558" t="str">
            <v>4360 - MANUTENÇÃO E OPERAÇÃO DE CENTROS DE EDUCAÇÃO INFANTIL (CEI)</v>
          </cell>
          <cell r="G558" t="str">
            <v>16.10.12.365.3010.4.360.33903900.00</v>
          </cell>
          <cell r="H558" t="str">
            <v>EXECUTIVO</v>
          </cell>
          <cell r="I558" t="str">
            <v>SME</v>
          </cell>
          <cell r="J558">
            <v>67957870</v>
          </cell>
          <cell r="K558">
            <v>36580426.920000002</v>
          </cell>
          <cell r="L558">
            <v>21279621.490000002</v>
          </cell>
          <cell r="M558" t="str">
            <v>EX</v>
          </cell>
          <cell r="N558">
            <v>1</v>
          </cell>
          <cell r="O558">
            <v>67957870</v>
          </cell>
          <cell r="P558">
            <v>36580426.920000002</v>
          </cell>
          <cell r="Q558">
            <v>21279621.490000002</v>
          </cell>
          <cell r="R558">
            <v>0.31312961236130565</v>
          </cell>
          <cell r="S558">
            <v>0.53828095141887178</v>
          </cell>
          <cell r="T558" t="str">
            <v>EX</v>
          </cell>
          <cell r="U558">
            <v>1</v>
          </cell>
        </row>
        <row r="559">
          <cell r="F559" t="str">
            <v>4360 - MANUTENÇÃO E OPERAÇÃO DE CENTROS DE EDUCAÇÃO INFANTIL (CEI)</v>
          </cell>
          <cell r="G559" t="str">
            <v>16.10.12.365.3010.4.360.33904500.00</v>
          </cell>
          <cell r="H559" t="str">
            <v>EXECUTIVO</v>
          </cell>
          <cell r="I559" t="str">
            <v>SME</v>
          </cell>
          <cell r="J559">
            <v>0</v>
          </cell>
          <cell r="K559">
            <v>2242420.4000000004</v>
          </cell>
          <cell r="L559">
            <v>19148.560000000001</v>
          </cell>
          <cell r="M559" t="str">
            <v>EX</v>
          </cell>
          <cell r="N559">
            <v>1</v>
          </cell>
          <cell r="O559">
            <v>0</v>
          </cell>
          <cell r="P559">
            <v>2242420.4000000004</v>
          </cell>
          <cell r="Q559">
            <v>19148.560000000001</v>
          </cell>
          <cell r="R559" t="e">
            <v>#DIV/0!</v>
          </cell>
          <cell r="S559" t="e">
            <v>#DIV/0!</v>
          </cell>
          <cell r="T559" t="str">
            <v>EX</v>
          </cell>
          <cell r="U559">
            <v>1</v>
          </cell>
        </row>
        <row r="560">
          <cell r="F560" t="str">
            <v>4360 - MANUTENÇÃO E OPERAÇÃO DE CENTROS DE EDUCAÇÃO INFANTIL (CEI)</v>
          </cell>
          <cell r="G560" t="str">
            <v>16.10.12.365.3010.4.360.33904600.00</v>
          </cell>
          <cell r="H560" t="str">
            <v>EXECUTIVO</v>
          </cell>
          <cell r="I560" t="str">
            <v>SME</v>
          </cell>
          <cell r="J560">
            <v>100000000</v>
          </cell>
          <cell r="K560">
            <v>92745065.200000003</v>
          </cell>
          <cell r="L560">
            <v>92745065.200000003</v>
          </cell>
          <cell r="M560" t="str">
            <v>EX</v>
          </cell>
          <cell r="N560">
            <v>1</v>
          </cell>
          <cell r="O560">
            <v>100000000</v>
          </cell>
          <cell r="P560">
            <v>92745065.200000003</v>
          </cell>
          <cell r="Q560">
            <v>92745065.200000003</v>
          </cell>
          <cell r="R560">
            <v>0.92745065199999999</v>
          </cell>
          <cell r="S560">
            <v>0.92745065199999999</v>
          </cell>
          <cell r="T560" t="str">
            <v>EX</v>
          </cell>
          <cell r="U560">
            <v>1</v>
          </cell>
        </row>
        <row r="561">
          <cell r="F561" t="str">
            <v>4360 - MANUTENÇÃO E OPERAÇÃO DE CENTROS DE EDUCAÇÃO INFANTIL (CEI)</v>
          </cell>
          <cell r="G561" t="str">
            <v>16.10.12.365.3010.4.360.33904900.00</v>
          </cell>
          <cell r="H561" t="str">
            <v>EXECUTIVO</v>
          </cell>
          <cell r="I561" t="str">
            <v>SME</v>
          </cell>
          <cell r="J561">
            <v>3500000</v>
          </cell>
          <cell r="K561">
            <v>1586059.08</v>
          </cell>
          <cell r="L561">
            <v>1586059.08</v>
          </cell>
          <cell r="M561" t="str">
            <v>EX</v>
          </cell>
          <cell r="N561">
            <v>1</v>
          </cell>
          <cell r="O561">
            <v>3500000</v>
          </cell>
          <cell r="P561">
            <v>1586059.08</v>
          </cell>
          <cell r="Q561">
            <v>1586059.08</v>
          </cell>
          <cell r="R561">
            <v>0.45315973714285718</v>
          </cell>
          <cell r="S561">
            <v>0.45315973714285718</v>
          </cell>
          <cell r="T561" t="str">
            <v>EX</v>
          </cell>
          <cell r="U561">
            <v>1</v>
          </cell>
        </row>
        <row r="562">
          <cell r="F562" t="str">
            <v>4360 - MANUTENÇÃO E OPERAÇÃO DE CENTROS DE EDUCAÇÃO INFANTIL (CEI)</v>
          </cell>
          <cell r="G562" t="str">
            <v>16.10.12.365.3010.4.360.33909200.00</v>
          </cell>
          <cell r="H562" t="str">
            <v>EXECUTIVO</v>
          </cell>
          <cell r="I562" t="str">
            <v>SME</v>
          </cell>
          <cell r="J562">
            <v>0</v>
          </cell>
          <cell r="K562">
            <v>22960</v>
          </cell>
          <cell r="L562">
            <v>22960</v>
          </cell>
          <cell r="M562" t="str">
            <v>EX</v>
          </cell>
          <cell r="N562">
            <v>1</v>
          </cell>
          <cell r="O562">
            <v>0</v>
          </cell>
          <cell r="P562">
            <v>22960</v>
          </cell>
          <cell r="Q562">
            <v>22960</v>
          </cell>
          <cell r="R562" t="e">
            <v>#DIV/0!</v>
          </cell>
          <cell r="S562" t="e">
            <v>#DIV/0!</v>
          </cell>
          <cell r="T562" t="str">
            <v>EX</v>
          </cell>
          <cell r="U562">
            <v>1</v>
          </cell>
        </row>
        <row r="563">
          <cell r="F563" t="str">
            <v>4360 - MANUTENÇÃO E OPERAÇÃO DE CENTROS DE EDUCAÇÃO INFANTIL (CEI)</v>
          </cell>
          <cell r="G563" t="str">
            <v>16.10.12.365.3010.4.360.44905200.00</v>
          </cell>
          <cell r="H563" t="str">
            <v>EXECUTIVO</v>
          </cell>
          <cell r="I563" t="str">
            <v>SME</v>
          </cell>
          <cell r="J563">
            <v>2000000</v>
          </cell>
          <cell r="K563">
            <v>877338</v>
          </cell>
          <cell r="L563">
            <v>0</v>
          </cell>
          <cell r="M563" t="str">
            <v>EX</v>
          </cell>
          <cell r="N563">
            <v>1</v>
          </cell>
          <cell r="O563">
            <v>2000000</v>
          </cell>
          <cell r="P563">
            <v>877338</v>
          </cell>
          <cell r="Q563">
            <v>0</v>
          </cell>
          <cell r="R563">
            <v>0</v>
          </cell>
          <cell r="S563">
            <v>0.43866899999999998</v>
          </cell>
          <cell r="T563" t="str">
            <v>EX</v>
          </cell>
          <cell r="U563">
            <v>1</v>
          </cell>
        </row>
        <row r="564">
          <cell r="F564" t="str">
            <v>4360 - MANUTENÇÃO E OPERAÇÃO DE CENTROS DE EDUCAÇÃO INFANTIL (CEI)</v>
          </cell>
          <cell r="G564" t="str">
            <v>16.11.12.365.3010.4.360.33903000.00</v>
          </cell>
          <cell r="H564" t="str">
            <v>EXECUTIVO</v>
          </cell>
          <cell r="I564" t="str">
            <v>SME</v>
          </cell>
          <cell r="J564">
            <v>400000</v>
          </cell>
          <cell r="K564">
            <v>17678.5</v>
          </cell>
          <cell r="L564">
            <v>1368.5</v>
          </cell>
          <cell r="M564" t="str">
            <v>EX</v>
          </cell>
          <cell r="N564">
            <v>1</v>
          </cell>
          <cell r="O564">
            <v>400000</v>
          </cell>
          <cell r="P564">
            <v>17678.5</v>
          </cell>
          <cell r="Q564">
            <v>1368.5</v>
          </cell>
          <cell r="R564">
            <v>3.4212499999999998E-3</v>
          </cell>
          <cell r="S564">
            <v>4.4196249999999999E-2</v>
          </cell>
          <cell r="T564" t="str">
            <v>EX</v>
          </cell>
          <cell r="U564">
            <v>1</v>
          </cell>
        </row>
        <row r="565">
          <cell r="F565" t="str">
            <v>4360 - MANUTENÇÃO E OPERAÇÃO DE CENTROS DE EDUCAÇÃO INFANTIL (CEI)</v>
          </cell>
          <cell r="G565" t="str">
            <v>16.11.12.365.3010.4.360.33903600.00</v>
          </cell>
          <cell r="H565" t="str">
            <v>EXECUTIVO</v>
          </cell>
          <cell r="I565" t="str">
            <v>SME</v>
          </cell>
          <cell r="J565">
            <v>97505</v>
          </cell>
          <cell r="K565">
            <v>76348.2</v>
          </cell>
          <cell r="L565">
            <v>60790.540000000008</v>
          </cell>
          <cell r="M565" t="str">
            <v>EX</v>
          </cell>
          <cell r="N565">
            <v>1</v>
          </cell>
          <cell r="O565">
            <v>97505</v>
          </cell>
          <cell r="P565">
            <v>76348.2</v>
          </cell>
          <cell r="Q565">
            <v>60790.540000000008</v>
          </cell>
          <cell r="R565">
            <v>0.62346074560278963</v>
          </cell>
          <cell r="S565">
            <v>0.78301830675349982</v>
          </cell>
          <cell r="T565" t="str">
            <v>EX</v>
          </cell>
          <cell r="U565">
            <v>1</v>
          </cell>
        </row>
        <row r="566">
          <cell r="F566" t="str">
            <v>4360 - MANUTENÇÃO E OPERAÇÃO DE CENTROS DE EDUCAÇÃO INFANTIL (CEI)</v>
          </cell>
          <cell r="G566" t="str">
            <v>16.11.12.365.3010.4.360.33903900.00</v>
          </cell>
          <cell r="H566" t="str">
            <v>EXECUTIVO</v>
          </cell>
          <cell r="I566" t="str">
            <v>SME</v>
          </cell>
          <cell r="J566">
            <v>2470990</v>
          </cell>
          <cell r="K566">
            <v>1957597.42</v>
          </cell>
          <cell r="L566">
            <v>607955.74</v>
          </cell>
          <cell r="M566" t="str">
            <v>EX</v>
          </cell>
          <cell r="N566">
            <v>1</v>
          </cell>
          <cell r="O566">
            <v>2470990</v>
          </cell>
          <cell r="P566">
            <v>1957597.42</v>
          </cell>
          <cell r="Q566">
            <v>607955.74</v>
          </cell>
          <cell r="R566">
            <v>0.24603731297981779</v>
          </cell>
          <cell r="S566">
            <v>0.79223202845822926</v>
          </cell>
          <cell r="T566" t="str">
            <v>EX</v>
          </cell>
          <cell r="U566">
            <v>1</v>
          </cell>
        </row>
        <row r="567">
          <cell r="F567" t="str">
            <v>4360 - MANUTENÇÃO E OPERAÇÃO DE CENTROS DE EDUCAÇÃO INFANTIL (CEI)</v>
          </cell>
          <cell r="G567" t="str">
            <v>16.11.12.365.3010.4.360.33904700.00</v>
          </cell>
          <cell r="H567" t="str">
            <v>EXECUTIVO</v>
          </cell>
          <cell r="I567" t="str">
            <v>SME</v>
          </cell>
          <cell r="J567">
            <v>12812</v>
          </cell>
          <cell r="K567">
            <v>11258.28</v>
          </cell>
          <cell r="L567">
            <v>11258.28</v>
          </cell>
          <cell r="M567" t="str">
            <v>EX</v>
          </cell>
          <cell r="N567">
            <v>1</v>
          </cell>
          <cell r="O567">
            <v>12812</v>
          </cell>
          <cell r="P567">
            <v>11258.28</v>
          </cell>
          <cell r="Q567">
            <v>11258.28</v>
          </cell>
          <cell r="R567">
            <v>0.8787293162660007</v>
          </cell>
          <cell r="S567">
            <v>0.8787293162660007</v>
          </cell>
          <cell r="T567" t="str">
            <v>EX</v>
          </cell>
          <cell r="U567">
            <v>1</v>
          </cell>
        </row>
        <row r="568">
          <cell r="F568" t="str">
            <v>4360 - MANUTENÇÃO E OPERAÇÃO DE CENTROS DE EDUCAÇÃO INFANTIL (CEI)</v>
          </cell>
          <cell r="G568" t="str">
            <v>16.11.12.365.3010.4.360.44905200.00</v>
          </cell>
          <cell r="H568" t="str">
            <v>EXECUTIVO</v>
          </cell>
          <cell r="I568" t="str">
            <v>SME</v>
          </cell>
          <cell r="J568">
            <v>50000</v>
          </cell>
          <cell r="K568">
            <v>0</v>
          </cell>
          <cell r="L568">
            <v>0</v>
          </cell>
          <cell r="M568" t="str">
            <v>EX</v>
          </cell>
          <cell r="N568">
            <v>1</v>
          </cell>
          <cell r="O568">
            <v>50000</v>
          </cell>
          <cell r="P568">
            <v>0</v>
          </cell>
          <cell r="Q568">
            <v>0</v>
          </cell>
          <cell r="R568">
            <v>0</v>
          </cell>
          <cell r="S568">
            <v>0</v>
          </cell>
          <cell r="T568" t="str">
            <v>EX</v>
          </cell>
          <cell r="U568">
            <v>1</v>
          </cell>
        </row>
        <row r="569">
          <cell r="F569" t="str">
            <v>4360 - MANUTENÇÃO E OPERAÇÃO DE CENTROS DE EDUCAÇÃO INFANTIL (CEI)</v>
          </cell>
          <cell r="G569" t="str">
            <v>16.12.12.365.3010.4.360.33903000.00</v>
          </cell>
          <cell r="H569" t="str">
            <v>EXECUTIVO</v>
          </cell>
          <cell r="I569" t="str">
            <v>SME</v>
          </cell>
          <cell r="J569">
            <v>272640</v>
          </cell>
          <cell r="K569">
            <v>125927.46</v>
          </cell>
          <cell r="L569">
            <v>117427.46</v>
          </cell>
          <cell r="M569" t="str">
            <v>EX</v>
          </cell>
          <cell r="N569">
            <v>1</v>
          </cell>
          <cell r="O569">
            <v>272640</v>
          </cell>
          <cell r="P569">
            <v>125927.46</v>
          </cell>
          <cell r="Q569">
            <v>117427.46</v>
          </cell>
          <cell r="R569">
            <v>0.43070517899061034</v>
          </cell>
          <cell r="S569">
            <v>0.46188182218309859</v>
          </cell>
          <cell r="T569" t="str">
            <v>EX</v>
          </cell>
          <cell r="U569">
            <v>1</v>
          </cell>
        </row>
        <row r="570">
          <cell r="F570" t="str">
            <v>4360 - MANUTENÇÃO E OPERAÇÃO DE CENTROS DE EDUCAÇÃO INFANTIL (CEI)</v>
          </cell>
          <cell r="G570" t="str">
            <v>16.12.12.365.3010.4.360.33903900.00</v>
          </cell>
          <cell r="H570" t="str">
            <v>EXECUTIVO</v>
          </cell>
          <cell r="I570" t="str">
            <v>SME</v>
          </cell>
          <cell r="J570">
            <v>3015665</v>
          </cell>
          <cell r="K570">
            <v>1891403.11</v>
          </cell>
          <cell r="L570">
            <v>886079.28</v>
          </cell>
          <cell r="M570" t="str">
            <v>EX</v>
          </cell>
          <cell r="N570">
            <v>1</v>
          </cell>
          <cell r="O570">
            <v>3015665</v>
          </cell>
          <cell r="P570">
            <v>1891403.11</v>
          </cell>
          <cell r="Q570">
            <v>886079.28</v>
          </cell>
          <cell r="R570">
            <v>0.29382550117469947</v>
          </cell>
          <cell r="S570">
            <v>0.62719271205521832</v>
          </cell>
          <cell r="T570" t="str">
            <v>EX</v>
          </cell>
          <cell r="U570">
            <v>1</v>
          </cell>
        </row>
        <row r="571">
          <cell r="F571" t="str">
            <v>4360 - MANUTENÇÃO E OPERAÇÃO DE CENTROS DE EDUCAÇÃO INFANTIL (CEI)</v>
          </cell>
          <cell r="G571" t="str">
            <v>16.12.12.365.3010.4.360.44905200.00</v>
          </cell>
          <cell r="H571" t="str">
            <v>EXECUTIVO</v>
          </cell>
          <cell r="I571" t="str">
            <v>SME</v>
          </cell>
          <cell r="J571">
            <v>1000</v>
          </cell>
          <cell r="K571">
            <v>0</v>
          </cell>
          <cell r="L571">
            <v>0</v>
          </cell>
          <cell r="M571" t="str">
            <v>EX</v>
          </cell>
          <cell r="N571">
            <v>1</v>
          </cell>
          <cell r="O571">
            <v>1000</v>
          </cell>
          <cell r="P571">
            <v>0</v>
          </cell>
          <cell r="Q571">
            <v>0</v>
          </cell>
          <cell r="R571">
            <v>0</v>
          </cell>
          <cell r="S571">
            <v>0</v>
          </cell>
          <cell r="T571" t="str">
            <v>EX</v>
          </cell>
          <cell r="U571">
            <v>1</v>
          </cell>
        </row>
        <row r="572">
          <cell r="F572" t="str">
            <v>4360 - MANUTENÇÃO E OPERAÇÃO DE CENTROS DE EDUCAÇÃO INFANTIL (CEI)</v>
          </cell>
          <cell r="G572" t="str">
            <v>16.13.12.365.3010.4.360.33903000.00</v>
          </cell>
          <cell r="H572" t="str">
            <v>EXECUTIVO</v>
          </cell>
          <cell r="I572" t="str">
            <v>SME</v>
          </cell>
          <cell r="J572">
            <v>200000</v>
          </cell>
          <cell r="K572">
            <v>95323.3</v>
          </cell>
          <cell r="L572">
            <v>95323.3</v>
          </cell>
          <cell r="M572" t="str">
            <v>EX</v>
          </cell>
          <cell r="N572">
            <v>1</v>
          </cell>
          <cell r="O572">
            <v>200000</v>
          </cell>
          <cell r="P572">
            <v>95323.3</v>
          </cell>
          <cell r="Q572">
            <v>95323.3</v>
          </cell>
          <cell r="R572">
            <v>0.4766165</v>
          </cell>
          <cell r="S572">
            <v>0.4766165</v>
          </cell>
          <cell r="T572" t="str">
            <v>EX</v>
          </cell>
          <cell r="U572">
            <v>1</v>
          </cell>
        </row>
        <row r="573">
          <cell r="F573" t="str">
            <v>4360 - MANUTENÇÃO E OPERAÇÃO DE CENTROS DE EDUCAÇÃO INFANTIL (CEI)</v>
          </cell>
          <cell r="G573" t="str">
            <v>16.13.12.365.3010.4.360.33903900.00</v>
          </cell>
          <cell r="H573" t="str">
            <v>EXECUTIVO</v>
          </cell>
          <cell r="I573" t="str">
            <v>SME</v>
          </cell>
          <cell r="J573">
            <v>2554031</v>
          </cell>
          <cell r="K573">
            <v>888740.2300000001</v>
          </cell>
          <cell r="L573">
            <v>791442.1399999999</v>
          </cell>
          <cell r="M573" t="str">
            <v>EX</v>
          </cell>
          <cell r="N573">
            <v>1</v>
          </cell>
          <cell r="O573">
            <v>2554031</v>
          </cell>
          <cell r="P573">
            <v>888740.2300000001</v>
          </cell>
          <cell r="Q573">
            <v>791442.1399999999</v>
          </cell>
          <cell r="R573">
            <v>0.30987961383397455</v>
          </cell>
          <cell r="S573">
            <v>0.34797550617044198</v>
          </cell>
          <cell r="T573" t="str">
            <v>EX</v>
          </cell>
          <cell r="U573">
            <v>1</v>
          </cell>
        </row>
        <row r="574">
          <cell r="F574" t="str">
            <v>4360 - MANUTENÇÃO E OPERAÇÃO DE CENTROS DE EDUCAÇÃO INFANTIL (CEI)</v>
          </cell>
          <cell r="G574" t="str">
            <v>16.14.12.365.3010.4.360.33903000.00</v>
          </cell>
          <cell r="H574" t="str">
            <v>EXECUTIVO</v>
          </cell>
          <cell r="I574" t="str">
            <v>SME</v>
          </cell>
          <cell r="J574">
            <v>400000</v>
          </cell>
          <cell r="K574">
            <v>75852.3</v>
          </cell>
          <cell r="L574">
            <v>75852.299999999988</v>
          </cell>
          <cell r="M574" t="str">
            <v>EX</v>
          </cell>
          <cell r="N574">
            <v>1</v>
          </cell>
          <cell r="O574">
            <v>400000</v>
          </cell>
          <cell r="P574">
            <v>75852.3</v>
          </cell>
          <cell r="Q574">
            <v>75852.299999999988</v>
          </cell>
          <cell r="R574">
            <v>0.18963074999999996</v>
          </cell>
          <cell r="S574">
            <v>0.18963075000000001</v>
          </cell>
          <cell r="T574" t="str">
            <v>EX</v>
          </cell>
          <cell r="U574">
            <v>1</v>
          </cell>
        </row>
        <row r="575">
          <cell r="F575" t="str">
            <v>4360 - MANUTENÇÃO E OPERAÇÃO DE CENTROS DE EDUCAÇÃO INFANTIL (CEI)</v>
          </cell>
          <cell r="G575" t="str">
            <v>16.14.12.365.3010.4.360.33903900.00</v>
          </cell>
          <cell r="H575" t="str">
            <v>EXECUTIVO</v>
          </cell>
          <cell r="I575" t="str">
            <v>SME</v>
          </cell>
          <cell r="J575">
            <v>3525651</v>
          </cell>
          <cell r="K575">
            <v>1668432.5200000003</v>
          </cell>
          <cell r="L575">
            <v>748916.7</v>
          </cell>
          <cell r="M575" t="str">
            <v>EX</v>
          </cell>
          <cell r="N575">
            <v>1</v>
          </cell>
          <cell r="O575">
            <v>3525651</v>
          </cell>
          <cell r="P575">
            <v>1668432.5200000003</v>
          </cell>
          <cell r="Q575">
            <v>748916.7</v>
          </cell>
          <cell r="R575">
            <v>0.21241940850072794</v>
          </cell>
          <cell r="S575">
            <v>0.47322679414383334</v>
          </cell>
          <cell r="T575" t="str">
            <v>EX</v>
          </cell>
          <cell r="U575">
            <v>1</v>
          </cell>
        </row>
        <row r="576">
          <cell r="F576" t="str">
            <v>4360 - MANUTENÇÃO E OPERAÇÃO DE CENTROS DE EDUCAÇÃO INFANTIL (CEI)</v>
          </cell>
          <cell r="G576" t="str">
            <v>16.14.12.365.3010.4.360.44905200.00</v>
          </cell>
          <cell r="H576" t="str">
            <v>EXECUTIVO</v>
          </cell>
          <cell r="I576" t="str">
            <v>SME</v>
          </cell>
          <cell r="J576">
            <v>50000</v>
          </cell>
          <cell r="K576">
            <v>0</v>
          </cell>
          <cell r="L576">
            <v>0</v>
          </cell>
          <cell r="M576" t="str">
            <v>EX</v>
          </cell>
          <cell r="N576">
            <v>1</v>
          </cell>
          <cell r="O576">
            <v>50000</v>
          </cell>
          <cell r="P576">
            <v>0</v>
          </cell>
          <cell r="Q576">
            <v>0</v>
          </cell>
          <cell r="R576">
            <v>0</v>
          </cell>
          <cell r="S576">
            <v>0</v>
          </cell>
          <cell r="T576" t="str">
            <v>EX</v>
          </cell>
          <cell r="U576">
            <v>1</v>
          </cell>
        </row>
        <row r="577">
          <cell r="F577" t="str">
            <v>4360 - MANUTENÇÃO E OPERAÇÃO DE CENTROS DE EDUCAÇÃO INFANTIL (CEI)</v>
          </cell>
          <cell r="G577" t="str">
            <v>16.15.12.365.3010.4.360.33903000.00</v>
          </cell>
          <cell r="H577" t="str">
            <v>EXECUTIVO</v>
          </cell>
          <cell r="I577" t="str">
            <v>SME</v>
          </cell>
          <cell r="J577">
            <v>500000</v>
          </cell>
          <cell r="K577">
            <v>244341.55000000002</v>
          </cell>
          <cell r="L577">
            <v>98475.12999999999</v>
          </cell>
          <cell r="M577" t="str">
            <v>EX</v>
          </cell>
          <cell r="N577">
            <v>1</v>
          </cell>
          <cell r="O577">
            <v>500000</v>
          </cell>
          <cell r="P577">
            <v>244341.55000000002</v>
          </cell>
          <cell r="Q577">
            <v>98475.12999999999</v>
          </cell>
          <cell r="R577">
            <v>0.19695025999999999</v>
          </cell>
          <cell r="S577">
            <v>0.48868310000000004</v>
          </cell>
          <cell r="T577" t="str">
            <v>EX</v>
          </cell>
          <cell r="U577">
            <v>1</v>
          </cell>
        </row>
        <row r="578">
          <cell r="F578" t="str">
            <v>4360 - MANUTENÇÃO E OPERAÇÃO DE CENTROS DE EDUCAÇÃO INFANTIL (CEI)</v>
          </cell>
          <cell r="G578" t="str">
            <v>16.15.12.365.3010.4.360.33903900.00</v>
          </cell>
          <cell r="H578" t="str">
            <v>EXECUTIVO</v>
          </cell>
          <cell r="I578" t="str">
            <v>SME</v>
          </cell>
          <cell r="J578">
            <v>5514464</v>
          </cell>
          <cell r="K578">
            <v>3847026.3200000003</v>
          </cell>
          <cell r="L578">
            <v>1783123.4500000002</v>
          </cell>
          <cell r="M578" t="str">
            <v>EX</v>
          </cell>
          <cell r="N578">
            <v>1</v>
          </cell>
          <cell r="O578">
            <v>5514464</v>
          </cell>
          <cell r="P578">
            <v>3847026.3200000003</v>
          </cell>
          <cell r="Q578">
            <v>1783123.4500000002</v>
          </cell>
          <cell r="R578">
            <v>0.323353901666599</v>
          </cell>
          <cell r="S578">
            <v>0.6976247047763845</v>
          </cell>
          <cell r="T578" t="str">
            <v>EX</v>
          </cell>
          <cell r="U578">
            <v>1</v>
          </cell>
        </row>
        <row r="579">
          <cell r="F579" t="str">
            <v>4360 - MANUTENÇÃO E OPERAÇÃO DE CENTROS DE EDUCAÇÃO INFANTIL (CEI)</v>
          </cell>
          <cell r="G579" t="str">
            <v>16.15.12.365.3010.4.360.44905200.00</v>
          </cell>
          <cell r="H579" t="str">
            <v>EXECUTIVO</v>
          </cell>
          <cell r="I579" t="str">
            <v>SME</v>
          </cell>
          <cell r="J579">
            <v>50000</v>
          </cell>
          <cell r="K579">
            <v>0</v>
          </cell>
          <cell r="L579">
            <v>0</v>
          </cell>
          <cell r="M579" t="str">
            <v>EX</v>
          </cell>
          <cell r="N579">
            <v>1</v>
          </cell>
          <cell r="O579">
            <v>50000</v>
          </cell>
          <cell r="P579">
            <v>0</v>
          </cell>
          <cell r="Q579">
            <v>0</v>
          </cell>
          <cell r="R579">
            <v>0</v>
          </cell>
          <cell r="S579">
            <v>0</v>
          </cell>
          <cell r="T579" t="str">
            <v>EX</v>
          </cell>
          <cell r="U579">
            <v>1</v>
          </cell>
        </row>
        <row r="580">
          <cell r="F580" t="str">
            <v>4360 - MANUTENÇÃO E OPERAÇÃO DE CENTROS DE EDUCAÇÃO INFANTIL (CEI)</v>
          </cell>
          <cell r="G580" t="str">
            <v>16.16.12.365.3010.4.360.33903000.00</v>
          </cell>
          <cell r="H580" t="str">
            <v>EXECUTIVO</v>
          </cell>
          <cell r="I580" t="str">
            <v>SME</v>
          </cell>
          <cell r="J580">
            <v>709045</v>
          </cell>
          <cell r="K580">
            <v>587740.51</v>
          </cell>
          <cell r="L580">
            <v>587740.51</v>
          </cell>
          <cell r="M580" t="str">
            <v>EX</v>
          </cell>
          <cell r="N580">
            <v>1</v>
          </cell>
          <cell r="O580">
            <v>709045</v>
          </cell>
          <cell r="P580">
            <v>587740.51</v>
          </cell>
          <cell r="Q580">
            <v>587740.51</v>
          </cell>
          <cell r="R580">
            <v>0.82891848895345144</v>
          </cell>
          <cell r="S580">
            <v>0.82891848895345144</v>
          </cell>
          <cell r="T580" t="str">
            <v>EX</v>
          </cell>
          <cell r="U580">
            <v>1</v>
          </cell>
        </row>
        <row r="581">
          <cell r="F581" t="str">
            <v>4360 - MANUTENÇÃO E OPERAÇÃO DE CENTROS DE EDUCAÇÃO INFANTIL (CEI)</v>
          </cell>
          <cell r="G581" t="str">
            <v>16.16.12.365.3010.4.360.33903900.00</v>
          </cell>
          <cell r="H581" t="str">
            <v>EXECUTIVO</v>
          </cell>
          <cell r="I581" t="str">
            <v>SME</v>
          </cell>
          <cell r="J581">
            <v>3388780</v>
          </cell>
          <cell r="K581">
            <v>1918294.23</v>
          </cell>
          <cell r="L581">
            <v>1001860.8799999999</v>
          </cell>
          <cell r="M581" t="str">
            <v>EX</v>
          </cell>
          <cell r="N581">
            <v>1</v>
          </cell>
          <cell r="O581">
            <v>3388780</v>
          </cell>
          <cell r="P581">
            <v>1918294.23</v>
          </cell>
          <cell r="Q581">
            <v>1001860.8799999999</v>
          </cell>
          <cell r="R581">
            <v>0.29564057861531284</v>
          </cell>
          <cell r="S581">
            <v>0.56607222363210363</v>
          </cell>
          <cell r="T581" t="str">
            <v>EX</v>
          </cell>
          <cell r="U581">
            <v>1</v>
          </cell>
        </row>
        <row r="582">
          <cell r="F582" t="str">
            <v>4360 - MANUTENÇÃO E OPERAÇÃO DE CENTROS DE EDUCAÇÃO INFANTIL (CEI)</v>
          </cell>
          <cell r="G582" t="str">
            <v>16.16.12.365.3010.4.360.44905200.00</v>
          </cell>
          <cell r="H582" t="str">
            <v>EXECUTIVO</v>
          </cell>
          <cell r="I582" t="str">
            <v>SME</v>
          </cell>
          <cell r="J582">
            <v>20000</v>
          </cell>
          <cell r="K582">
            <v>10898</v>
          </cell>
          <cell r="L582">
            <v>10898</v>
          </cell>
          <cell r="M582" t="str">
            <v>EX</v>
          </cell>
          <cell r="N582">
            <v>1</v>
          </cell>
          <cell r="O582">
            <v>20000</v>
          </cell>
          <cell r="P582">
            <v>10898</v>
          </cell>
          <cell r="Q582">
            <v>10898</v>
          </cell>
          <cell r="R582">
            <v>0.54490000000000005</v>
          </cell>
          <cell r="S582">
            <v>0.54490000000000005</v>
          </cell>
          <cell r="T582" t="str">
            <v>EX</v>
          </cell>
          <cell r="U582">
            <v>1</v>
          </cell>
        </row>
        <row r="583">
          <cell r="F583" t="str">
            <v>4360 - MANUTENÇÃO E OPERAÇÃO DE CENTROS DE EDUCAÇÃO INFANTIL (CEI)</v>
          </cell>
          <cell r="G583" t="str">
            <v>16.17.12.365.3010.4.360.33903000.00</v>
          </cell>
          <cell r="H583" t="str">
            <v>EXECUTIVO</v>
          </cell>
          <cell r="I583" t="str">
            <v>SME</v>
          </cell>
          <cell r="J583">
            <v>492100</v>
          </cell>
          <cell r="K583">
            <v>433291.09</v>
          </cell>
          <cell r="L583">
            <v>413984.61</v>
          </cell>
          <cell r="M583" t="str">
            <v>EX</v>
          </cell>
          <cell r="N583">
            <v>1</v>
          </cell>
          <cell r="O583">
            <v>492100</v>
          </cell>
          <cell r="P583">
            <v>433291.09</v>
          </cell>
          <cell r="Q583">
            <v>413984.61</v>
          </cell>
          <cell r="R583">
            <v>0.84126114610851455</v>
          </cell>
          <cell r="S583">
            <v>0.88049398496240605</v>
          </cell>
          <cell r="T583" t="str">
            <v>EX</v>
          </cell>
          <cell r="U583">
            <v>1</v>
          </cell>
        </row>
        <row r="584">
          <cell r="F584" t="str">
            <v>4360 - MANUTENÇÃO E OPERAÇÃO DE CENTROS DE EDUCAÇÃO INFANTIL (CEI)</v>
          </cell>
          <cell r="G584" t="str">
            <v>16.17.12.365.3010.4.360.33903900.00</v>
          </cell>
          <cell r="H584" t="str">
            <v>EXECUTIVO</v>
          </cell>
          <cell r="I584" t="str">
            <v>SME</v>
          </cell>
          <cell r="J584">
            <v>3839516</v>
          </cell>
          <cell r="K584">
            <v>2838974.75</v>
          </cell>
          <cell r="L584">
            <v>2224650.3600000003</v>
          </cell>
          <cell r="M584" t="str">
            <v>EX</v>
          </cell>
          <cell r="N584">
            <v>1</v>
          </cell>
          <cell r="O584">
            <v>3839516</v>
          </cell>
          <cell r="P584">
            <v>2838974.75</v>
          </cell>
          <cell r="Q584">
            <v>2224650.3600000003</v>
          </cell>
          <cell r="R584">
            <v>0.57940906093372191</v>
          </cell>
          <cell r="S584">
            <v>0.73940953755629613</v>
          </cell>
          <cell r="T584" t="str">
            <v>EX</v>
          </cell>
          <cell r="U584">
            <v>1</v>
          </cell>
        </row>
        <row r="585">
          <cell r="F585" t="str">
            <v>4360 - MANUTENÇÃO E OPERAÇÃO DE CENTROS DE EDUCAÇÃO INFANTIL (CEI)</v>
          </cell>
          <cell r="G585" t="str">
            <v>16.18.12.365.3010.4.360.33903000.00</v>
          </cell>
          <cell r="H585" t="str">
            <v>EXECUTIVO</v>
          </cell>
          <cell r="I585" t="str">
            <v>SME</v>
          </cell>
          <cell r="J585">
            <v>395900</v>
          </cell>
          <cell r="K585">
            <v>121042.32999999999</v>
          </cell>
          <cell r="L585">
            <v>121042.32999999999</v>
          </cell>
          <cell r="M585" t="str">
            <v>EX</v>
          </cell>
          <cell r="N585">
            <v>1</v>
          </cell>
          <cell r="O585">
            <v>395900</v>
          </cell>
          <cell r="P585">
            <v>121042.32999999999</v>
          </cell>
          <cell r="Q585">
            <v>121042.32999999999</v>
          </cell>
          <cell r="R585">
            <v>0.30573965647890877</v>
          </cell>
          <cell r="S585">
            <v>0.30573965647890877</v>
          </cell>
          <cell r="T585" t="str">
            <v>EX</v>
          </cell>
          <cell r="U585">
            <v>1</v>
          </cell>
        </row>
        <row r="586">
          <cell r="F586" t="str">
            <v>4360 - MANUTENÇÃO E OPERAÇÃO DE CENTROS DE EDUCAÇÃO INFANTIL (CEI)</v>
          </cell>
          <cell r="G586" t="str">
            <v>16.18.12.365.3010.4.360.33903900.00</v>
          </cell>
          <cell r="H586" t="str">
            <v>EXECUTIVO</v>
          </cell>
          <cell r="I586" t="str">
            <v>SME</v>
          </cell>
          <cell r="J586">
            <v>2300000</v>
          </cell>
          <cell r="K586">
            <v>1315057.78</v>
          </cell>
          <cell r="L586">
            <v>965950.84000000008</v>
          </cell>
          <cell r="M586" t="str">
            <v>EX</v>
          </cell>
          <cell r="N586">
            <v>1</v>
          </cell>
          <cell r="O586">
            <v>2300000</v>
          </cell>
          <cell r="P586">
            <v>1315057.78</v>
          </cell>
          <cell r="Q586">
            <v>965950.84000000008</v>
          </cell>
          <cell r="R586">
            <v>0.41997862608695657</v>
          </cell>
          <cell r="S586">
            <v>0.57176425217391302</v>
          </cell>
          <cell r="T586" t="str">
            <v>EX</v>
          </cell>
          <cell r="U586">
            <v>1</v>
          </cell>
        </row>
        <row r="587">
          <cell r="F587" t="str">
            <v>4360 - MANUTENÇÃO E OPERAÇÃO DE CENTROS DE EDUCAÇÃO INFANTIL (CEI)</v>
          </cell>
          <cell r="G587" t="str">
            <v>16.18.12.365.3010.4.360.44905200.00</v>
          </cell>
          <cell r="H587" t="str">
            <v>EXECUTIVO</v>
          </cell>
          <cell r="I587" t="str">
            <v>SME</v>
          </cell>
          <cell r="J587">
            <v>8000</v>
          </cell>
          <cell r="K587">
            <v>0</v>
          </cell>
          <cell r="L587">
            <v>0</v>
          </cell>
          <cell r="M587" t="str">
            <v>EX</v>
          </cell>
          <cell r="N587">
            <v>1</v>
          </cell>
          <cell r="O587">
            <v>8000</v>
          </cell>
          <cell r="P587">
            <v>0</v>
          </cell>
          <cell r="Q587">
            <v>0</v>
          </cell>
          <cell r="R587">
            <v>0</v>
          </cell>
          <cell r="S587">
            <v>0</v>
          </cell>
          <cell r="T587" t="str">
            <v>EX</v>
          </cell>
          <cell r="U587">
            <v>1</v>
          </cell>
        </row>
        <row r="588">
          <cell r="F588" t="str">
            <v>4360 - MANUTENÇÃO E OPERAÇÃO DE CENTROS DE EDUCAÇÃO INFANTIL (CEI)</v>
          </cell>
          <cell r="G588" t="str">
            <v>16.19.12.365.3010.4.360.33903000.00</v>
          </cell>
          <cell r="H588" t="str">
            <v>EXECUTIVO</v>
          </cell>
          <cell r="I588" t="str">
            <v>SME</v>
          </cell>
          <cell r="J588">
            <v>144000</v>
          </cell>
          <cell r="K588">
            <v>47250</v>
          </cell>
          <cell r="L588">
            <v>29750</v>
          </cell>
          <cell r="M588" t="str">
            <v>EX</v>
          </cell>
          <cell r="N588">
            <v>1</v>
          </cell>
          <cell r="O588">
            <v>144000</v>
          </cell>
          <cell r="P588">
            <v>47250</v>
          </cell>
          <cell r="Q588">
            <v>29750</v>
          </cell>
          <cell r="R588">
            <v>0.20659722222222221</v>
          </cell>
          <cell r="S588">
            <v>0.328125</v>
          </cell>
          <cell r="T588" t="str">
            <v>EX</v>
          </cell>
          <cell r="U588">
            <v>1</v>
          </cell>
        </row>
        <row r="589">
          <cell r="F589" t="str">
            <v>4360 - MANUTENÇÃO E OPERAÇÃO DE CENTROS DE EDUCAÇÃO INFANTIL (CEI)</v>
          </cell>
          <cell r="G589" t="str">
            <v>16.19.12.365.3010.4.360.33903900.00</v>
          </cell>
          <cell r="H589" t="str">
            <v>EXECUTIVO</v>
          </cell>
          <cell r="I589" t="str">
            <v>SME</v>
          </cell>
          <cell r="J589">
            <v>2700000</v>
          </cell>
          <cell r="K589">
            <v>1756430.44</v>
          </cell>
          <cell r="L589">
            <v>1100018.94</v>
          </cell>
          <cell r="M589" t="str">
            <v>EX</v>
          </cell>
          <cell r="N589">
            <v>1</v>
          </cell>
          <cell r="O589">
            <v>2700000</v>
          </cell>
          <cell r="P589">
            <v>1756430.44</v>
          </cell>
          <cell r="Q589">
            <v>1100018.94</v>
          </cell>
          <cell r="R589">
            <v>0.40741442222222218</v>
          </cell>
          <cell r="S589">
            <v>0.65052979259259258</v>
          </cell>
          <cell r="T589" t="str">
            <v>EX</v>
          </cell>
          <cell r="U589">
            <v>1</v>
          </cell>
        </row>
        <row r="590">
          <cell r="F590" t="str">
            <v>4360 - MANUTENÇÃO E OPERAÇÃO DE CENTROS DE EDUCAÇÃO INFANTIL (CEI)</v>
          </cell>
          <cell r="G590" t="str">
            <v>16.19.12.365.3010.4.360.44905200.00</v>
          </cell>
          <cell r="H590" t="str">
            <v>EXECUTIVO</v>
          </cell>
          <cell r="I590" t="str">
            <v>SME</v>
          </cell>
          <cell r="J590">
            <v>18000</v>
          </cell>
          <cell r="K590">
            <v>0</v>
          </cell>
          <cell r="L590">
            <v>0</v>
          </cell>
          <cell r="M590" t="str">
            <v>EX</v>
          </cell>
          <cell r="N590">
            <v>1</v>
          </cell>
          <cell r="O590">
            <v>18000</v>
          </cell>
          <cell r="P590">
            <v>0</v>
          </cell>
          <cell r="Q590">
            <v>0</v>
          </cell>
          <cell r="R590">
            <v>0</v>
          </cell>
          <cell r="S590">
            <v>0</v>
          </cell>
          <cell r="T590" t="str">
            <v>EX</v>
          </cell>
          <cell r="U590">
            <v>1</v>
          </cell>
        </row>
        <row r="591">
          <cell r="F591" t="str">
            <v>4360 - MANUTENÇÃO E OPERAÇÃO DE CENTROS DE EDUCAÇÃO INFANTIL (CEI)</v>
          </cell>
          <cell r="G591" t="str">
            <v>16.20.12.365.3010.4.360.33903000.00</v>
          </cell>
          <cell r="H591" t="str">
            <v>EXECUTIVO</v>
          </cell>
          <cell r="I591" t="str">
            <v>SME</v>
          </cell>
          <cell r="J591">
            <v>3000000</v>
          </cell>
          <cell r="K591">
            <v>1018452.6799999999</v>
          </cell>
          <cell r="L591">
            <v>392976.64000000001</v>
          </cell>
          <cell r="M591" t="str">
            <v>EX</v>
          </cell>
          <cell r="N591">
            <v>1</v>
          </cell>
          <cell r="O591">
            <v>3000000</v>
          </cell>
          <cell r="P591">
            <v>1018452.6799999999</v>
          </cell>
          <cell r="Q591">
            <v>392976.64000000001</v>
          </cell>
          <cell r="R591">
            <v>0.13099221333333333</v>
          </cell>
          <cell r="S591">
            <v>0.33948422666666667</v>
          </cell>
          <cell r="T591" t="str">
            <v>EX</v>
          </cell>
          <cell r="U591">
            <v>1</v>
          </cell>
        </row>
        <row r="592">
          <cell r="F592" t="str">
            <v>4360 - MANUTENÇÃO E OPERAÇÃO DE CENTROS DE EDUCAÇÃO INFANTIL (CEI)</v>
          </cell>
          <cell r="G592" t="str">
            <v>16.20.12.365.3010.4.360.33903900.00</v>
          </cell>
          <cell r="H592" t="str">
            <v>EXECUTIVO</v>
          </cell>
          <cell r="I592" t="str">
            <v>SME</v>
          </cell>
          <cell r="J592">
            <v>5000000</v>
          </cell>
          <cell r="K592">
            <v>3088468.95</v>
          </cell>
          <cell r="L592">
            <v>2072037.06</v>
          </cell>
          <cell r="M592" t="str">
            <v>EX</v>
          </cell>
          <cell r="N592">
            <v>1</v>
          </cell>
          <cell r="O592">
            <v>5000000</v>
          </cell>
          <cell r="P592">
            <v>3088468.95</v>
          </cell>
          <cell r="Q592">
            <v>2072037.06</v>
          </cell>
          <cell r="R592">
            <v>0.41440741200000003</v>
          </cell>
          <cell r="S592">
            <v>0.61769379000000002</v>
          </cell>
          <cell r="T592" t="str">
            <v>EX</v>
          </cell>
          <cell r="U592">
            <v>1</v>
          </cell>
        </row>
        <row r="593">
          <cell r="F593" t="str">
            <v>4360 - MANUTENÇÃO E OPERAÇÃO DE CENTROS DE EDUCAÇÃO INFANTIL (CEI)</v>
          </cell>
          <cell r="G593" t="str">
            <v>16.20.12.365.3010.4.360.33909200.00</v>
          </cell>
          <cell r="H593" t="str">
            <v>EXECUTIVO</v>
          </cell>
          <cell r="I593" t="str">
            <v>SME</v>
          </cell>
          <cell r="J593">
            <v>0</v>
          </cell>
          <cell r="K593">
            <v>715.38</v>
          </cell>
          <cell r="L593">
            <v>715.38</v>
          </cell>
          <cell r="M593" t="str">
            <v>EX</v>
          </cell>
          <cell r="N593">
            <v>1</v>
          </cell>
          <cell r="O593">
            <v>0</v>
          </cell>
          <cell r="P593">
            <v>715.38</v>
          </cell>
          <cell r="Q593">
            <v>715.38</v>
          </cell>
          <cell r="R593" t="e">
            <v>#DIV/0!</v>
          </cell>
          <cell r="S593" t="e">
            <v>#DIV/0!</v>
          </cell>
          <cell r="T593" t="str">
            <v>EX</v>
          </cell>
          <cell r="U593">
            <v>1</v>
          </cell>
        </row>
        <row r="594">
          <cell r="F594" t="str">
            <v>4360 - MANUTENÇÃO E OPERAÇÃO DE CENTROS DE EDUCAÇÃO INFANTIL (CEI)</v>
          </cell>
          <cell r="G594" t="str">
            <v>16.20.12.365.3010.4.360.44905200.00</v>
          </cell>
          <cell r="H594" t="str">
            <v>EXECUTIVO</v>
          </cell>
          <cell r="I594" t="str">
            <v>SME</v>
          </cell>
          <cell r="J594">
            <v>77800</v>
          </cell>
          <cell r="K594">
            <v>0</v>
          </cell>
          <cell r="L594">
            <v>0</v>
          </cell>
          <cell r="M594" t="str">
            <v>EX</v>
          </cell>
          <cell r="N594">
            <v>1</v>
          </cell>
          <cell r="O594">
            <v>77800</v>
          </cell>
          <cell r="P594">
            <v>0</v>
          </cell>
          <cell r="Q594">
            <v>0</v>
          </cell>
          <cell r="R594">
            <v>0</v>
          </cell>
          <cell r="S594">
            <v>0</v>
          </cell>
          <cell r="T594" t="str">
            <v>EX</v>
          </cell>
          <cell r="U594">
            <v>1</v>
          </cell>
        </row>
        <row r="595">
          <cell r="F595" t="str">
            <v>4360 - MANUTENÇÃO E OPERAÇÃO DE CENTROS DE EDUCAÇÃO INFANTIL (CEI)</v>
          </cell>
          <cell r="G595" t="str">
            <v>16.21.12.365.3010.4.360.33903000.00</v>
          </cell>
          <cell r="H595" t="str">
            <v>EXECUTIVO</v>
          </cell>
          <cell r="I595" t="str">
            <v>SME</v>
          </cell>
          <cell r="J595">
            <v>280000</v>
          </cell>
          <cell r="K595">
            <v>222129.44</v>
          </cell>
          <cell r="L595">
            <v>189504.44</v>
          </cell>
          <cell r="M595" t="str">
            <v>EX</v>
          </cell>
          <cell r="N595">
            <v>1</v>
          </cell>
          <cell r="O595">
            <v>280000</v>
          </cell>
          <cell r="P595">
            <v>222129.44</v>
          </cell>
          <cell r="Q595">
            <v>189504.44</v>
          </cell>
          <cell r="R595">
            <v>0.67680157142857145</v>
          </cell>
          <cell r="S595">
            <v>0.79331942857142856</v>
          </cell>
          <cell r="T595" t="str">
            <v>EX</v>
          </cell>
          <cell r="U595">
            <v>1</v>
          </cell>
        </row>
        <row r="596">
          <cell r="F596" t="str">
            <v>4360 - MANUTENÇÃO E OPERAÇÃO DE CENTROS DE EDUCAÇÃO INFANTIL (CEI)</v>
          </cell>
          <cell r="G596" t="str">
            <v>16.21.12.365.3010.4.360.33903900.00</v>
          </cell>
          <cell r="H596" t="str">
            <v>EXECUTIVO</v>
          </cell>
          <cell r="I596" t="str">
            <v>SME</v>
          </cell>
          <cell r="J596">
            <v>3000000</v>
          </cell>
          <cell r="K596">
            <v>2150946.4700000002</v>
          </cell>
          <cell r="L596">
            <v>1290177.78</v>
          </cell>
          <cell r="M596" t="str">
            <v>EX</v>
          </cell>
          <cell r="N596">
            <v>1</v>
          </cell>
          <cell r="O596">
            <v>3000000</v>
          </cell>
          <cell r="P596">
            <v>2150946.4700000002</v>
          </cell>
          <cell r="Q596">
            <v>1290177.78</v>
          </cell>
          <cell r="R596">
            <v>0.43005926</v>
          </cell>
          <cell r="S596">
            <v>0.71698215666666676</v>
          </cell>
          <cell r="T596" t="str">
            <v>EX</v>
          </cell>
          <cell r="U596">
            <v>1</v>
          </cell>
        </row>
        <row r="597">
          <cell r="F597" t="str">
            <v>4360 - MANUTENÇÃO E OPERAÇÃO DE CENTROS DE EDUCAÇÃO INFANTIL (CEI)</v>
          </cell>
          <cell r="G597" t="str">
            <v>16.21.12.365.3010.4.360.33904700.00</v>
          </cell>
          <cell r="H597" t="str">
            <v>EXECUTIVO</v>
          </cell>
          <cell r="I597" t="str">
            <v>SME</v>
          </cell>
          <cell r="J597">
            <v>36200</v>
          </cell>
          <cell r="K597">
            <v>13719.8</v>
          </cell>
          <cell r="L597">
            <v>13719.8</v>
          </cell>
          <cell r="M597" t="str">
            <v>EX</v>
          </cell>
          <cell r="N597">
            <v>1</v>
          </cell>
          <cell r="O597">
            <v>36200</v>
          </cell>
          <cell r="P597">
            <v>13719.8</v>
          </cell>
          <cell r="Q597">
            <v>13719.8</v>
          </cell>
          <cell r="R597">
            <v>0.379</v>
          </cell>
          <cell r="S597">
            <v>0.379</v>
          </cell>
          <cell r="T597" t="str">
            <v>EX</v>
          </cell>
          <cell r="U597">
            <v>1</v>
          </cell>
        </row>
        <row r="598">
          <cell r="F598" t="str">
            <v>4360 - MANUTENÇÃO E OPERAÇÃO DE CENTROS DE EDUCAÇÃO INFANTIL (CEI)</v>
          </cell>
          <cell r="G598" t="str">
            <v>16.21.12.365.3010.4.360.44905200.00</v>
          </cell>
          <cell r="H598" t="str">
            <v>EXECUTIVO</v>
          </cell>
          <cell r="I598" t="str">
            <v>SME</v>
          </cell>
          <cell r="J598">
            <v>8000</v>
          </cell>
          <cell r="K598">
            <v>0</v>
          </cell>
          <cell r="L598">
            <v>0</v>
          </cell>
          <cell r="M598" t="str">
            <v>EX</v>
          </cell>
          <cell r="N598">
            <v>1</v>
          </cell>
          <cell r="O598">
            <v>8000</v>
          </cell>
          <cell r="P598">
            <v>0</v>
          </cell>
          <cell r="Q598">
            <v>0</v>
          </cell>
          <cell r="R598">
            <v>0</v>
          </cell>
          <cell r="S598">
            <v>0</v>
          </cell>
          <cell r="T598" t="str">
            <v>EX</v>
          </cell>
          <cell r="U598">
            <v>1</v>
          </cell>
        </row>
        <row r="599">
          <cell r="F599" t="str">
            <v>4360 - MANUTENÇÃO E OPERAÇÃO DE CENTROS DE EDUCAÇÃO INFANTIL (CEI)</v>
          </cell>
          <cell r="G599" t="str">
            <v>16.22.12.365.3010.4.360.33903000.00</v>
          </cell>
          <cell r="H599" t="str">
            <v>EXECUTIVO</v>
          </cell>
          <cell r="I599" t="str">
            <v>SME</v>
          </cell>
          <cell r="J599">
            <v>195130</v>
          </cell>
          <cell r="K599">
            <v>86438.87999999999</v>
          </cell>
          <cell r="L599">
            <v>83300.94</v>
          </cell>
          <cell r="M599" t="str">
            <v>EX</v>
          </cell>
          <cell r="N599">
            <v>1</v>
          </cell>
          <cell r="O599">
            <v>195130</v>
          </cell>
          <cell r="P599">
            <v>86438.87999999999</v>
          </cell>
          <cell r="Q599">
            <v>83300.94</v>
          </cell>
          <cell r="R599">
            <v>0.42689970788704967</v>
          </cell>
          <cell r="S599">
            <v>0.44298098703428479</v>
          </cell>
          <cell r="T599" t="str">
            <v>EX</v>
          </cell>
          <cell r="U599">
            <v>1</v>
          </cell>
        </row>
        <row r="600">
          <cell r="F600" t="str">
            <v>4360 - MANUTENÇÃO E OPERAÇÃO DE CENTROS DE EDUCAÇÃO INFANTIL (CEI)</v>
          </cell>
          <cell r="G600" t="str">
            <v>16.22.12.365.3010.4.360.33903600.00</v>
          </cell>
          <cell r="H600" t="str">
            <v>EXECUTIVO</v>
          </cell>
          <cell r="I600" t="str">
            <v>SME</v>
          </cell>
          <cell r="J600">
            <v>299750</v>
          </cell>
          <cell r="K600">
            <v>271643.96999999997</v>
          </cell>
          <cell r="L600">
            <v>271643.96999999997</v>
          </cell>
          <cell r="M600" t="str">
            <v>EX</v>
          </cell>
          <cell r="N600">
            <v>1</v>
          </cell>
          <cell r="O600">
            <v>299750</v>
          </cell>
          <cell r="P600">
            <v>271643.96999999997</v>
          </cell>
          <cell r="Q600">
            <v>271643.96999999997</v>
          </cell>
          <cell r="R600">
            <v>0.90623509591326101</v>
          </cell>
          <cell r="S600">
            <v>0.90623509591326101</v>
          </cell>
          <cell r="T600" t="str">
            <v>EX</v>
          </cell>
          <cell r="U600">
            <v>1</v>
          </cell>
        </row>
        <row r="601">
          <cell r="F601" t="str">
            <v>4360 - MANUTENÇÃO E OPERAÇÃO DE CENTROS DE EDUCAÇÃO INFANTIL (CEI)</v>
          </cell>
          <cell r="G601" t="str">
            <v>16.22.12.365.3010.4.360.33903900.00</v>
          </cell>
          <cell r="H601" t="str">
            <v>EXECUTIVO</v>
          </cell>
          <cell r="I601" t="str">
            <v>SME</v>
          </cell>
          <cell r="J601">
            <v>2158596</v>
          </cell>
          <cell r="K601">
            <v>1302132.72</v>
          </cell>
          <cell r="L601">
            <v>486033.76</v>
          </cell>
          <cell r="M601" t="str">
            <v>EX</v>
          </cell>
          <cell r="N601">
            <v>1</v>
          </cell>
          <cell r="O601">
            <v>2158596</v>
          </cell>
          <cell r="P601">
            <v>1302132.72</v>
          </cell>
          <cell r="Q601">
            <v>486033.76</v>
          </cell>
          <cell r="R601">
            <v>0.22516198491982753</v>
          </cell>
          <cell r="S601">
            <v>0.60323132258190049</v>
          </cell>
          <cell r="T601" t="str">
            <v>EX</v>
          </cell>
          <cell r="U601">
            <v>1</v>
          </cell>
        </row>
        <row r="602">
          <cell r="F602" t="str">
            <v>4360 - MANUTENÇÃO E OPERAÇÃO DE CENTROS DE EDUCAÇÃO INFANTIL (CEI)</v>
          </cell>
          <cell r="G602" t="str">
            <v>16.22.12.365.3010.4.360.33904700.00</v>
          </cell>
          <cell r="H602" t="str">
            <v>EXECUTIVO</v>
          </cell>
          <cell r="I602" t="str">
            <v>SME</v>
          </cell>
          <cell r="J602">
            <v>96780</v>
          </cell>
          <cell r="K602">
            <v>92936.7</v>
          </cell>
          <cell r="L602">
            <v>92931.7</v>
          </cell>
          <cell r="M602" t="str">
            <v>EX</v>
          </cell>
          <cell r="N602">
            <v>1</v>
          </cell>
          <cell r="O602">
            <v>96780</v>
          </cell>
          <cell r="P602">
            <v>92936.7</v>
          </cell>
          <cell r="Q602">
            <v>92931.7</v>
          </cell>
          <cell r="R602">
            <v>0.96023661913618508</v>
          </cell>
          <cell r="S602">
            <v>0.96028828270303779</v>
          </cell>
          <cell r="T602" t="str">
            <v>EX</v>
          </cell>
          <cell r="U602">
            <v>1</v>
          </cell>
        </row>
        <row r="603">
          <cell r="F603" t="str">
            <v>4360 - MANUTENÇÃO E OPERAÇÃO DE CENTROS DE EDUCAÇÃO INFANTIL (CEI)</v>
          </cell>
          <cell r="G603" t="str">
            <v>16.22.12.365.3010.4.360.44905200.00</v>
          </cell>
          <cell r="H603" t="str">
            <v>EXECUTIVO</v>
          </cell>
          <cell r="I603" t="str">
            <v>SME</v>
          </cell>
          <cell r="J603">
            <v>25000</v>
          </cell>
          <cell r="K603">
            <v>0</v>
          </cell>
          <cell r="L603">
            <v>0</v>
          </cell>
          <cell r="M603" t="str">
            <v>EX</v>
          </cell>
          <cell r="N603">
            <v>1</v>
          </cell>
          <cell r="O603">
            <v>25000</v>
          </cell>
          <cell r="P603">
            <v>0</v>
          </cell>
          <cell r="Q603">
            <v>0</v>
          </cell>
          <cell r="R603">
            <v>0</v>
          </cell>
          <cell r="S603">
            <v>0</v>
          </cell>
          <cell r="T603" t="str">
            <v>EX</v>
          </cell>
          <cell r="U603">
            <v>1</v>
          </cell>
        </row>
        <row r="604">
          <cell r="F604" t="str">
            <v>4360 - MANUTENÇÃO E OPERAÇÃO DE CENTROS DE EDUCAÇÃO INFANTIL (CEI)</v>
          </cell>
          <cell r="G604" t="str">
            <v>16.23.12.365.3010.4.360.33903000.00</v>
          </cell>
          <cell r="H604" t="str">
            <v>EXECUTIVO</v>
          </cell>
          <cell r="I604" t="str">
            <v>SME</v>
          </cell>
          <cell r="J604">
            <v>150000</v>
          </cell>
          <cell r="K604">
            <v>111522.51000000001</v>
          </cell>
          <cell r="L604">
            <v>102638.51</v>
          </cell>
          <cell r="M604" t="str">
            <v>EX</v>
          </cell>
          <cell r="N604">
            <v>1</v>
          </cell>
          <cell r="O604">
            <v>150000</v>
          </cell>
          <cell r="P604">
            <v>111522.51000000001</v>
          </cell>
          <cell r="Q604">
            <v>102638.51</v>
          </cell>
          <cell r="R604">
            <v>0.68425673333333326</v>
          </cell>
          <cell r="S604">
            <v>0.74348340000000002</v>
          </cell>
          <cell r="T604" t="str">
            <v>EX</v>
          </cell>
          <cell r="U604">
            <v>1</v>
          </cell>
        </row>
        <row r="605">
          <cell r="F605" t="str">
            <v>4360 - MANUTENÇÃO E OPERAÇÃO DE CENTROS DE EDUCAÇÃO INFANTIL (CEI)</v>
          </cell>
          <cell r="G605" t="str">
            <v>16.23.12.365.3010.4.360.33903900.00</v>
          </cell>
          <cell r="H605" t="str">
            <v>EXECUTIVO</v>
          </cell>
          <cell r="I605" t="str">
            <v>SME</v>
          </cell>
          <cell r="J605">
            <v>3140040</v>
          </cell>
          <cell r="K605">
            <v>2940007.85</v>
          </cell>
          <cell r="L605">
            <v>1130687.5900000001</v>
          </cell>
          <cell r="M605" t="str">
            <v>EX</v>
          </cell>
          <cell r="N605">
            <v>1</v>
          </cell>
          <cell r="O605">
            <v>3140040</v>
          </cell>
          <cell r="P605">
            <v>2940007.85</v>
          </cell>
          <cell r="Q605">
            <v>1130687.5900000001</v>
          </cell>
          <cell r="R605">
            <v>0.3600870020764067</v>
          </cell>
          <cell r="S605">
            <v>0.93629630514260964</v>
          </cell>
          <cell r="T605" t="str">
            <v>EX</v>
          </cell>
          <cell r="U605">
            <v>1</v>
          </cell>
        </row>
        <row r="606">
          <cell r="F606" t="str">
            <v>4360 - MANUTENÇÃO E OPERAÇÃO DE CENTROS DE EDUCAÇÃO INFANTIL (CEI)</v>
          </cell>
          <cell r="G606" t="str">
            <v>16.23.12.365.3010.4.360.44905200.00</v>
          </cell>
          <cell r="H606" t="str">
            <v>EXECUTIVO</v>
          </cell>
          <cell r="I606" t="str">
            <v>SME</v>
          </cell>
          <cell r="J606">
            <v>1000</v>
          </cell>
          <cell r="K606">
            <v>0</v>
          </cell>
          <cell r="L606">
            <v>0</v>
          </cell>
          <cell r="M606" t="str">
            <v>EX</v>
          </cell>
          <cell r="N606">
            <v>1</v>
          </cell>
          <cell r="O606">
            <v>1000</v>
          </cell>
          <cell r="P606">
            <v>0</v>
          </cell>
          <cell r="Q606">
            <v>0</v>
          </cell>
          <cell r="R606">
            <v>0</v>
          </cell>
          <cell r="S606">
            <v>0</v>
          </cell>
          <cell r="T606" t="str">
            <v>EX</v>
          </cell>
          <cell r="U606">
            <v>1</v>
          </cell>
        </row>
        <row r="607">
          <cell r="F607" t="str">
            <v>4362 - MANUTENÇÃO E OPERAÇÃO DE ESCOLAS MUNICIPAIS DE EDUCAÇÃO INFANTIL (EMEI)</v>
          </cell>
          <cell r="G607" t="str">
            <v>16.10.12.365.3010.4.362.31901100.00</v>
          </cell>
          <cell r="H607" t="str">
            <v>EXECUTIVO</v>
          </cell>
          <cell r="I607" t="str">
            <v>SME</v>
          </cell>
          <cell r="J607">
            <v>512734861</v>
          </cell>
          <cell r="K607">
            <v>371666430.60000002</v>
          </cell>
          <cell r="L607">
            <v>345766161.59999996</v>
          </cell>
          <cell r="M607" t="str">
            <v>EX</v>
          </cell>
          <cell r="N607">
            <v>1</v>
          </cell>
          <cell r="O607">
            <v>512734861</v>
          </cell>
          <cell r="P607">
            <v>371666430.60000002</v>
          </cell>
          <cell r="Q607">
            <v>345766161.59999996</v>
          </cell>
          <cell r="R607">
            <v>0.67435664687523555</v>
          </cell>
          <cell r="S607">
            <v>0.72487060832011585</v>
          </cell>
          <cell r="T607" t="str">
            <v>EX</v>
          </cell>
          <cell r="U607">
            <v>1</v>
          </cell>
        </row>
        <row r="608">
          <cell r="F608" t="str">
            <v>4362 - MANUTENÇÃO E OPERAÇÃO DE ESCOLAS MUNICIPAIS DE EDUCAÇÃO INFANTIL (EMEI)</v>
          </cell>
          <cell r="G608" t="str">
            <v>16.10.12.365.3010.4.362.33903000.00</v>
          </cell>
          <cell r="H608" t="str">
            <v>EXECUTIVO</v>
          </cell>
          <cell r="I608" t="str">
            <v>SME</v>
          </cell>
          <cell r="J608">
            <v>1000000</v>
          </cell>
          <cell r="K608">
            <v>1380431.81</v>
          </cell>
          <cell r="L608">
            <v>1330738.21</v>
          </cell>
          <cell r="M608" t="str">
            <v>EX</v>
          </cell>
          <cell r="N608">
            <v>1</v>
          </cell>
          <cell r="O608">
            <v>1000000</v>
          </cell>
          <cell r="P608">
            <v>1380431.81</v>
          </cell>
          <cell r="Q608">
            <v>1330738.21</v>
          </cell>
          <cell r="R608">
            <v>1.33073821</v>
          </cell>
          <cell r="S608">
            <v>1.3804318100000001</v>
          </cell>
          <cell r="T608" t="str">
            <v>EX</v>
          </cell>
          <cell r="U608">
            <v>1</v>
          </cell>
        </row>
        <row r="609">
          <cell r="F609" t="str">
            <v>4362 - MANUTENÇÃO E OPERAÇÃO DE ESCOLAS MUNICIPAIS DE EDUCAÇÃO INFANTIL (EMEI)</v>
          </cell>
          <cell r="G609" t="str">
            <v>16.10.12.365.3010.4.362.33903200.00</v>
          </cell>
          <cell r="H609" t="str">
            <v>EXECUTIVO</v>
          </cell>
          <cell r="I609" t="str">
            <v>SME</v>
          </cell>
          <cell r="J609">
            <v>0</v>
          </cell>
          <cell r="K609">
            <v>4139380.13</v>
          </cell>
          <cell r="L609">
            <v>1360472.42</v>
          </cell>
          <cell r="M609" t="str">
            <v>EX</v>
          </cell>
          <cell r="N609">
            <v>1</v>
          </cell>
          <cell r="O609">
            <v>0</v>
          </cell>
          <cell r="P609">
            <v>4139380.13</v>
          </cell>
          <cell r="Q609">
            <v>1360472.42</v>
          </cell>
          <cell r="R609" t="e">
            <v>#DIV/0!</v>
          </cell>
          <cell r="S609" t="e">
            <v>#DIV/0!</v>
          </cell>
          <cell r="T609" t="str">
            <v>EX</v>
          </cell>
          <cell r="U609">
            <v>1</v>
          </cell>
        </row>
        <row r="610">
          <cell r="F610" t="str">
            <v>4362 - MANUTENÇÃO E OPERAÇÃO DE ESCOLAS MUNICIPAIS DE EDUCAÇÃO INFANTIL (EMEI)</v>
          </cell>
          <cell r="G610" t="str">
            <v>16.10.12.365.3010.4.362.33903900.00</v>
          </cell>
          <cell r="H610" t="str">
            <v>EXECUTIVO</v>
          </cell>
          <cell r="I610" t="str">
            <v>SME</v>
          </cell>
          <cell r="J610">
            <v>117278499</v>
          </cell>
          <cell r="K610">
            <v>69255684.149999991</v>
          </cell>
          <cell r="L610">
            <v>50579201.170000002</v>
          </cell>
          <cell r="M610" t="str">
            <v>EX</v>
          </cell>
          <cell r="N610">
            <v>1</v>
          </cell>
          <cell r="O610">
            <v>117278499</v>
          </cell>
          <cell r="P610">
            <v>69255684.149999991</v>
          </cell>
          <cell r="Q610">
            <v>50579201.170000002</v>
          </cell>
          <cell r="R610">
            <v>0.43127428813699265</v>
          </cell>
          <cell r="S610">
            <v>0.59052328210646687</v>
          </cell>
          <cell r="T610" t="str">
            <v>EX</v>
          </cell>
          <cell r="U610">
            <v>1</v>
          </cell>
        </row>
        <row r="611">
          <cell r="F611" t="str">
            <v>4362 - MANUTENÇÃO E OPERAÇÃO DE ESCOLAS MUNICIPAIS DE EDUCAÇÃO INFANTIL (EMEI)</v>
          </cell>
          <cell r="G611" t="str">
            <v>16.10.12.365.3010.4.362.33904500.00</v>
          </cell>
          <cell r="H611" t="str">
            <v>EXECUTIVO</v>
          </cell>
          <cell r="I611" t="str">
            <v>SME</v>
          </cell>
          <cell r="J611">
            <v>0</v>
          </cell>
          <cell r="K611">
            <v>7023911.8499999996</v>
          </cell>
          <cell r="L611">
            <v>302459.11</v>
          </cell>
          <cell r="M611" t="str">
            <v>EX</v>
          </cell>
          <cell r="N611">
            <v>1</v>
          </cell>
          <cell r="O611">
            <v>0</v>
          </cell>
          <cell r="P611">
            <v>7023911.8499999996</v>
          </cell>
          <cell r="Q611">
            <v>302459.11</v>
          </cell>
          <cell r="R611" t="e">
            <v>#DIV/0!</v>
          </cell>
          <cell r="S611" t="e">
            <v>#DIV/0!</v>
          </cell>
          <cell r="T611" t="str">
            <v>EX</v>
          </cell>
          <cell r="U611">
            <v>1</v>
          </cell>
        </row>
        <row r="612">
          <cell r="F612" t="str">
            <v>4362 - MANUTENÇÃO E OPERAÇÃO DE ESCOLAS MUNICIPAIS DE EDUCAÇÃO INFANTIL (EMEI)</v>
          </cell>
          <cell r="G612" t="str">
            <v>16.10.12.365.3010.4.362.33904600.00</v>
          </cell>
          <cell r="H612" t="str">
            <v>EXECUTIVO</v>
          </cell>
          <cell r="I612" t="str">
            <v>SME</v>
          </cell>
          <cell r="J612">
            <v>130000000</v>
          </cell>
          <cell r="K612">
            <v>119449394.03</v>
          </cell>
          <cell r="L612">
            <v>119449394.03</v>
          </cell>
          <cell r="M612" t="str">
            <v>EX</v>
          </cell>
          <cell r="N612">
            <v>1</v>
          </cell>
          <cell r="O612">
            <v>130000000</v>
          </cell>
          <cell r="P612">
            <v>119449394.03</v>
          </cell>
          <cell r="Q612">
            <v>119449394.03</v>
          </cell>
          <cell r="R612">
            <v>0.91884149253846159</v>
          </cell>
          <cell r="S612">
            <v>0.91884149253846159</v>
          </cell>
          <cell r="T612" t="str">
            <v>EX</v>
          </cell>
          <cell r="U612">
            <v>1</v>
          </cell>
        </row>
        <row r="613">
          <cell r="F613" t="str">
            <v>4362 - MANUTENÇÃO E OPERAÇÃO DE ESCOLAS MUNICIPAIS DE EDUCAÇÃO INFANTIL (EMEI)</v>
          </cell>
          <cell r="G613" t="str">
            <v>16.10.12.365.3010.4.362.33904900.00</v>
          </cell>
          <cell r="H613" t="str">
            <v>EXECUTIVO</v>
          </cell>
          <cell r="I613" t="str">
            <v>SME</v>
          </cell>
          <cell r="J613">
            <v>5500000</v>
          </cell>
          <cell r="K613">
            <v>2189137.5399999996</v>
          </cell>
          <cell r="L613">
            <v>2189137.5399999996</v>
          </cell>
          <cell r="M613" t="str">
            <v>EX</v>
          </cell>
          <cell r="N613">
            <v>1</v>
          </cell>
          <cell r="O613">
            <v>5500000</v>
          </cell>
          <cell r="P613">
            <v>2189137.5399999996</v>
          </cell>
          <cell r="Q613">
            <v>2189137.5399999996</v>
          </cell>
          <cell r="R613">
            <v>0.39802500727272722</v>
          </cell>
          <cell r="S613">
            <v>0.39802500727272722</v>
          </cell>
          <cell r="T613" t="str">
            <v>EX</v>
          </cell>
          <cell r="U613">
            <v>1</v>
          </cell>
        </row>
        <row r="614">
          <cell r="F614" t="str">
            <v>4362 - MANUTENÇÃO E OPERAÇÃO DE ESCOLAS MUNICIPAIS DE EDUCAÇÃO INFANTIL (EMEI)</v>
          </cell>
          <cell r="G614" t="str">
            <v>16.10.12.365.3010.4.362.44905200.00</v>
          </cell>
          <cell r="H614" t="str">
            <v>EXECUTIVO</v>
          </cell>
          <cell r="I614" t="str">
            <v>SME</v>
          </cell>
          <cell r="J614">
            <v>2000000</v>
          </cell>
          <cell r="K614">
            <v>1152360</v>
          </cell>
          <cell r="L614">
            <v>0</v>
          </cell>
          <cell r="M614" t="str">
            <v>EX</v>
          </cell>
          <cell r="N614">
            <v>1</v>
          </cell>
          <cell r="O614">
            <v>2000000</v>
          </cell>
          <cell r="P614">
            <v>1152360</v>
          </cell>
          <cell r="Q614">
            <v>0</v>
          </cell>
          <cell r="R614">
            <v>0</v>
          </cell>
          <cell r="S614">
            <v>0.57618000000000003</v>
          </cell>
          <cell r="T614" t="str">
            <v>EX</v>
          </cell>
          <cell r="U614">
            <v>1</v>
          </cell>
        </row>
        <row r="615">
          <cell r="F615" t="str">
            <v>4362 - MANUTENÇÃO E OPERAÇÃO DE ESCOLAS MUNICIPAIS DE EDUCAÇÃO INFANTIL (EMEI)</v>
          </cell>
          <cell r="G615" t="str">
            <v>16.11.12.365.3010.4.362.33903000.00</v>
          </cell>
          <cell r="H615" t="str">
            <v>EXECUTIVO</v>
          </cell>
          <cell r="I615" t="str">
            <v>SME</v>
          </cell>
          <cell r="J615">
            <v>200000</v>
          </cell>
          <cell r="K615">
            <v>3094</v>
          </cell>
          <cell r="L615">
            <v>3094</v>
          </cell>
          <cell r="M615" t="str">
            <v>EX</v>
          </cell>
          <cell r="N615">
            <v>1</v>
          </cell>
          <cell r="O615">
            <v>200000</v>
          </cell>
          <cell r="P615">
            <v>3094</v>
          </cell>
          <cell r="Q615">
            <v>3094</v>
          </cell>
          <cell r="R615">
            <v>1.5469999999999999E-2</v>
          </cell>
          <cell r="S615">
            <v>1.5469999999999999E-2</v>
          </cell>
          <cell r="T615" t="str">
            <v>EX</v>
          </cell>
          <cell r="U615">
            <v>1</v>
          </cell>
        </row>
        <row r="616">
          <cell r="F616" t="str">
            <v>4362 - MANUTENÇÃO E OPERAÇÃO DE ESCOLAS MUNICIPAIS DE EDUCAÇÃO INFANTIL (EMEI)</v>
          </cell>
          <cell r="G616" t="str">
            <v>16.11.12.365.3010.4.362.33903900.00</v>
          </cell>
          <cell r="H616" t="str">
            <v>EXECUTIVO</v>
          </cell>
          <cell r="I616" t="str">
            <v>SME</v>
          </cell>
          <cell r="J616">
            <v>6000000</v>
          </cell>
          <cell r="K616">
            <v>5269165.8999999994</v>
          </cell>
          <cell r="L616">
            <v>2027828.0799999996</v>
          </cell>
          <cell r="M616" t="str">
            <v>EX</v>
          </cell>
          <cell r="N616">
            <v>1</v>
          </cell>
          <cell r="O616">
            <v>6000000</v>
          </cell>
          <cell r="P616">
            <v>5269165.8999999994</v>
          </cell>
          <cell r="Q616">
            <v>2027828.0799999996</v>
          </cell>
          <cell r="R616">
            <v>0.33797134666666662</v>
          </cell>
          <cell r="S616">
            <v>0.87819431666666659</v>
          </cell>
          <cell r="T616" t="str">
            <v>EX</v>
          </cell>
          <cell r="U616">
            <v>1</v>
          </cell>
        </row>
        <row r="617">
          <cell r="F617" t="str">
            <v>4362 - MANUTENÇÃO E OPERAÇÃO DE ESCOLAS MUNICIPAIS DE EDUCAÇÃO INFANTIL (EMEI)</v>
          </cell>
          <cell r="G617" t="str">
            <v>16.11.12.365.3010.4.362.44905200.00</v>
          </cell>
          <cell r="H617" t="str">
            <v>EXECUTIVO</v>
          </cell>
          <cell r="I617" t="str">
            <v>SME</v>
          </cell>
          <cell r="J617">
            <v>10000</v>
          </cell>
          <cell r="K617">
            <v>0</v>
          </cell>
          <cell r="L617">
            <v>0</v>
          </cell>
          <cell r="M617" t="str">
            <v>EX</v>
          </cell>
          <cell r="N617">
            <v>1</v>
          </cell>
          <cell r="O617">
            <v>10000</v>
          </cell>
          <cell r="P617">
            <v>0</v>
          </cell>
          <cell r="Q617">
            <v>0</v>
          </cell>
          <cell r="R617">
            <v>0</v>
          </cell>
          <cell r="S617">
            <v>0</v>
          </cell>
          <cell r="T617" t="str">
            <v>EX</v>
          </cell>
          <cell r="U617">
            <v>1</v>
          </cell>
        </row>
        <row r="618">
          <cell r="F618" t="str">
            <v>4362 - MANUTENÇÃO E OPERAÇÃO DE ESCOLAS MUNICIPAIS DE EDUCAÇÃO INFANTIL (EMEI)</v>
          </cell>
          <cell r="G618" t="str">
            <v>16.12.12.365.3010.4.362.33903000.00</v>
          </cell>
          <cell r="H618" t="str">
            <v>EXECUTIVO</v>
          </cell>
          <cell r="I618" t="str">
            <v>SME</v>
          </cell>
          <cell r="J618">
            <v>99410</v>
          </cell>
          <cell r="K618">
            <v>76179.12</v>
          </cell>
          <cell r="L618">
            <v>76179.12</v>
          </cell>
          <cell r="M618" t="str">
            <v>EX</v>
          </cell>
          <cell r="N618">
            <v>1</v>
          </cell>
          <cell r="O618">
            <v>99410</v>
          </cell>
          <cell r="P618">
            <v>76179.12</v>
          </cell>
          <cell r="Q618">
            <v>76179.12</v>
          </cell>
          <cell r="R618">
            <v>0.76631244341615523</v>
          </cell>
          <cell r="S618">
            <v>0.76631244341615523</v>
          </cell>
          <cell r="T618" t="str">
            <v>EX</v>
          </cell>
          <cell r="U618">
            <v>1</v>
          </cell>
        </row>
        <row r="619">
          <cell r="F619" t="str">
            <v>4362 - MANUTENÇÃO E OPERAÇÃO DE ESCOLAS MUNICIPAIS DE EDUCAÇÃO INFANTIL (EMEI)</v>
          </cell>
          <cell r="G619" t="str">
            <v>16.12.12.365.3010.4.362.33903900.00</v>
          </cell>
          <cell r="H619" t="str">
            <v>EXECUTIVO</v>
          </cell>
          <cell r="I619" t="str">
            <v>SME</v>
          </cell>
          <cell r="J619">
            <v>4633705</v>
          </cell>
          <cell r="K619">
            <v>2899574.16</v>
          </cell>
          <cell r="L619">
            <v>1331009.55</v>
          </cell>
          <cell r="M619" t="str">
            <v>EX</v>
          </cell>
          <cell r="N619">
            <v>1</v>
          </cell>
          <cell r="O619">
            <v>4633705</v>
          </cell>
          <cell r="P619">
            <v>2899574.16</v>
          </cell>
          <cell r="Q619">
            <v>1331009.55</v>
          </cell>
          <cell r="R619">
            <v>0.28724520658954339</v>
          </cell>
          <cell r="S619">
            <v>0.62575717703220213</v>
          </cell>
          <cell r="T619" t="str">
            <v>EX</v>
          </cell>
          <cell r="U619">
            <v>1</v>
          </cell>
        </row>
        <row r="620">
          <cell r="F620" t="str">
            <v>4362 - MANUTENÇÃO E OPERAÇÃO DE ESCOLAS MUNICIPAIS DE EDUCAÇÃO INFANTIL (EMEI)</v>
          </cell>
          <cell r="G620" t="str">
            <v>16.12.12.365.3010.4.362.44905200.00</v>
          </cell>
          <cell r="H620" t="str">
            <v>EXECUTIVO</v>
          </cell>
          <cell r="I620" t="str">
            <v>SME</v>
          </cell>
          <cell r="J620">
            <v>1000</v>
          </cell>
          <cell r="K620">
            <v>0</v>
          </cell>
          <cell r="L620">
            <v>0</v>
          </cell>
          <cell r="M620" t="str">
            <v>EX</v>
          </cell>
          <cell r="N620">
            <v>1</v>
          </cell>
          <cell r="O620">
            <v>1000</v>
          </cell>
          <cell r="P620">
            <v>0</v>
          </cell>
          <cell r="Q620">
            <v>0</v>
          </cell>
          <cell r="R620">
            <v>0</v>
          </cell>
          <cell r="S620">
            <v>0</v>
          </cell>
          <cell r="T620" t="str">
            <v>EX</v>
          </cell>
          <cell r="U620">
            <v>1</v>
          </cell>
        </row>
        <row r="621">
          <cell r="F621" t="str">
            <v>4362 - MANUTENÇÃO E OPERAÇÃO DE ESCOLAS MUNICIPAIS DE EDUCAÇÃO INFANTIL (EMEI)</v>
          </cell>
          <cell r="G621" t="str">
            <v>16.13.12.365.3010.4.362.33903000.00</v>
          </cell>
          <cell r="H621" t="str">
            <v>EXECUTIVO</v>
          </cell>
          <cell r="I621" t="str">
            <v>SME</v>
          </cell>
          <cell r="J621">
            <v>260134</v>
          </cell>
          <cell r="K621">
            <v>33652</v>
          </cell>
          <cell r="L621">
            <v>33652</v>
          </cell>
          <cell r="M621" t="str">
            <v>EX</v>
          </cell>
          <cell r="N621">
            <v>1</v>
          </cell>
          <cell r="O621">
            <v>260134</v>
          </cell>
          <cell r="P621">
            <v>33652</v>
          </cell>
          <cell r="Q621">
            <v>33652</v>
          </cell>
          <cell r="R621">
            <v>0.12936409696541012</v>
          </cell>
          <cell r="S621">
            <v>0.12936409696541012</v>
          </cell>
          <cell r="T621" t="str">
            <v>EX</v>
          </cell>
          <cell r="U621">
            <v>1</v>
          </cell>
        </row>
        <row r="622">
          <cell r="F622" t="str">
            <v>4362 - MANUTENÇÃO E OPERAÇÃO DE ESCOLAS MUNICIPAIS DE EDUCAÇÃO INFANTIL (EMEI)</v>
          </cell>
          <cell r="G622" t="str">
            <v>16.13.12.365.3010.4.362.33903900.00</v>
          </cell>
          <cell r="H622" t="str">
            <v>EXECUTIVO</v>
          </cell>
          <cell r="I622" t="str">
            <v>SME</v>
          </cell>
          <cell r="J622">
            <v>5001393</v>
          </cell>
          <cell r="K622">
            <v>2096592.1599999997</v>
          </cell>
          <cell r="L622">
            <v>1860808.68</v>
          </cell>
          <cell r="M622" t="str">
            <v>EX</v>
          </cell>
          <cell r="N622">
            <v>1</v>
          </cell>
          <cell r="O622">
            <v>5001393</v>
          </cell>
          <cell r="P622">
            <v>2096592.1599999997</v>
          </cell>
          <cell r="Q622">
            <v>1860808.68</v>
          </cell>
          <cell r="R622">
            <v>0.37205808061873963</v>
          </cell>
          <cell r="S622">
            <v>0.41920164242242103</v>
          </cell>
          <cell r="T622" t="str">
            <v>EX</v>
          </cell>
          <cell r="U622">
            <v>1</v>
          </cell>
        </row>
        <row r="623">
          <cell r="F623" t="str">
            <v>4362 - MANUTENÇÃO E OPERAÇÃO DE ESCOLAS MUNICIPAIS DE EDUCAÇÃO INFANTIL (EMEI)</v>
          </cell>
          <cell r="G623" t="str">
            <v>16.14.12.365.3010.4.362.33903000.00</v>
          </cell>
          <cell r="H623" t="str">
            <v>EXECUTIVO</v>
          </cell>
          <cell r="I623" t="str">
            <v>SME</v>
          </cell>
          <cell r="J623">
            <v>188000</v>
          </cell>
          <cell r="K623">
            <v>31677.99</v>
          </cell>
          <cell r="L623">
            <v>15178</v>
          </cell>
          <cell r="M623" t="str">
            <v>EX</v>
          </cell>
          <cell r="N623">
            <v>1</v>
          </cell>
          <cell r="O623">
            <v>188000</v>
          </cell>
          <cell r="P623">
            <v>31677.99</v>
          </cell>
          <cell r="Q623">
            <v>15178</v>
          </cell>
          <cell r="R623">
            <v>8.0734042553191485E-2</v>
          </cell>
          <cell r="S623">
            <v>0.16849994680851066</v>
          </cell>
          <cell r="T623" t="str">
            <v>EX</v>
          </cell>
          <cell r="U623">
            <v>1</v>
          </cell>
        </row>
        <row r="624">
          <cell r="F624" t="str">
            <v>4362 - MANUTENÇÃO E OPERAÇÃO DE ESCOLAS MUNICIPAIS DE EDUCAÇÃO INFANTIL (EMEI)</v>
          </cell>
          <cell r="G624" t="str">
            <v>16.14.12.365.3010.4.362.33903900.00</v>
          </cell>
          <cell r="H624" t="str">
            <v>EXECUTIVO</v>
          </cell>
          <cell r="I624" t="str">
            <v>SME</v>
          </cell>
          <cell r="J624">
            <v>5468260</v>
          </cell>
          <cell r="K624">
            <v>4298044.0000000009</v>
          </cell>
          <cell r="L624">
            <v>1418647.6099999999</v>
          </cell>
          <cell r="M624" t="str">
            <v>EX</v>
          </cell>
          <cell r="N624">
            <v>1</v>
          </cell>
          <cell r="O624">
            <v>5468260</v>
          </cell>
          <cell r="P624">
            <v>4298044.0000000009</v>
          </cell>
          <cell r="Q624">
            <v>1418647.6099999999</v>
          </cell>
          <cell r="R624">
            <v>0.25943309389092689</v>
          </cell>
          <cell r="S624">
            <v>0.78599847117730337</v>
          </cell>
          <cell r="T624" t="str">
            <v>EX</v>
          </cell>
          <cell r="U624">
            <v>1</v>
          </cell>
        </row>
        <row r="625">
          <cell r="F625" t="str">
            <v>4362 - MANUTENÇÃO E OPERAÇÃO DE ESCOLAS MUNICIPAIS DE EDUCAÇÃO INFANTIL (EMEI)</v>
          </cell>
          <cell r="G625" t="str">
            <v>16.14.12.365.3010.4.362.44905200.00</v>
          </cell>
          <cell r="H625" t="str">
            <v>EXECUTIVO</v>
          </cell>
          <cell r="I625" t="str">
            <v>SME</v>
          </cell>
          <cell r="J625">
            <v>50000</v>
          </cell>
          <cell r="K625">
            <v>16221.49</v>
          </cell>
          <cell r="L625">
            <v>16221.49</v>
          </cell>
          <cell r="M625" t="str">
            <v>EX</v>
          </cell>
          <cell r="N625">
            <v>1</v>
          </cell>
          <cell r="O625">
            <v>50000</v>
          </cell>
          <cell r="P625">
            <v>16221.49</v>
          </cell>
          <cell r="Q625">
            <v>16221.49</v>
          </cell>
          <cell r="R625">
            <v>0.32442979999999999</v>
          </cell>
          <cell r="S625">
            <v>0.32442979999999999</v>
          </cell>
          <cell r="T625" t="str">
            <v>EX</v>
          </cell>
          <cell r="U625">
            <v>1</v>
          </cell>
        </row>
        <row r="626">
          <cell r="F626" t="str">
            <v>4362 - MANUTENÇÃO E OPERAÇÃO DE ESCOLAS MUNICIPAIS DE EDUCAÇÃO INFANTIL (EMEI)</v>
          </cell>
          <cell r="G626" t="str">
            <v>16.15.12.365.3010.4.362.33903000.00</v>
          </cell>
          <cell r="H626" t="str">
            <v>EXECUTIVO</v>
          </cell>
          <cell r="I626" t="str">
            <v>SME</v>
          </cell>
          <cell r="J626">
            <v>300000</v>
          </cell>
          <cell r="K626">
            <v>130330.51000000001</v>
          </cell>
          <cell r="L626">
            <v>8103.9000000000005</v>
          </cell>
          <cell r="M626" t="str">
            <v>EX</v>
          </cell>
          <cell r="N626">
            <v>1</v>
          </cell>
          <cell r="O626">
            <v>300000</v>
          </cell>
          <cell r="P626">
            <v>130330.51000000001</v>
          </cell>
          <cell r="Q626">
            <v>8103.9000000000005</v>
          </cell>
          <cell r="R626">
            <v>2.7013000000000002E-2</v>
          </cell>
          <cell r="S626">
            <v>0.43443503333333339</v>
          </cell>
          <cell r="T626" t="str">
            <v>EX</v>
          </cell>
          <cell r="U626">
            <v>1</v>
          </cell>
        </row>
        <row r="627">
          <cell r="F627" t="str">
            <v>4362 - MANUTENÇÃO E OPERAÇÃO DE ESCOLAS MUNICIPAIS DE EDUCAÇÃO INFANTIL (EMEI)</v>
          </cell>
          <cell r="G627" t="str">
            <v>16.15.12.365.3010.4.362.33903900.00</v>
          </cell>
          <cell r="H627" t="str">
            <v>EXECUTIVO</v>
          </cell>
          <cell r="I627" t="str">
            <v>SME</v>
          </cell>
          <cell r="J627">
            <v>7681694</v>
          </cell>
          <cell r="K627">
            <v>5867527</v>
          </cell>
          <cell r="L627">
            <v>2414604.21</v>
          </cell>
          <cell r="M627" t="str">
            <v>EX</v>
          </cell>
          <cell r="N627">
            <v>1</v>
          </cell>
          <cell r="O627">
            <v>7681694</v>
          </cell>
          <cell r="P627">
            <v>5867527</v>
          </cell>
          <cell r="Q627">
            <v>2414604.21</v>
          </cell>
          <cell r="R627">
            <v>0.31433225666109582</v>
          </cell>
          <cell r="S627">
            <v>0.76383243071124673</v>
          </cell>
          <cell r="T627" t="str">
            <v>EX</v>
          </cell>
          <cell r="U627">
            <v>1</v>
          </cell>
        </row>
        <row r="628">
          <cell r="F628" t="str">
            <v>4362 - MANUTENÇÃO E OPERAÇÃO DE ESCOLAS MUNICIPAIS DE EDUCAÇÃO INFANTIL (EMEI)</v>
          </cell>
          <cell r="G628" t="str">
            <v>16.15.12.365.3010.4.362.44905200.00</v>
          </cell>
          <cell r="H628" t="str">
            <v>EXECUTIVO</v>
          </cell>
          <cell r="I628" t="str">
            <v>SME</v>
          </cell>
          <cell r="J628">
            <v>50000</v>
          </cell>
          <cell r="K628">
            <v>0</v>
          </cell>
          <cell r="L628">
            <v>0</v>
          </cell>
          <cell r="M628" t="str">
            <v>EX</v>
          </cell>
          <cell r="N628">
            <v>1</v>
          </cell>
          <cell r="O628">
            <v>50000</v>
          </cell>
          <cell r="P628">
            <v>0</v>
          </cell>
          <cell r="Q628">
            <v>0</v>
          </cell>
          <cell r="R628">
            <v>0</v>
          </cell>
          <cell r="S628">
            <v>0</v>
          </cell>
          <cell r="T628" t="str">
            <v>EX</v>
          </cell>
          <cell r="U628">
            <v>1</v>
          </cell>
        </row>
        <row r="629">
          <cell r="F629" t="str">
            <v>4362 - MANUTENÇÃO E OPERAÇÃO DE ESCOLAS MUNICIPAIS DE EDUCAÇÃO INFANTIL (EMEI)</v>
          </cell>
          <cell r="G629" t="str">
            <v>16.16.12.365.3010.4.362.33903000.00</v>
          </cell>
          <cell r="H629" t="str">
            <v>EXECUTIVO</v>
          </cell>
          <cell r="I629" t="str">
            <v>SME</v>
          </cell>
          <cell r="J629">
            <v>105667</v>
          </cell>
          <cell r="K629">
            <v>104819.53</v>
          </cell>
          <cell r="L629">
            <v>104819.53</v>
          </cell>
          <cell r="M629" t="str">
            <v>EX</v>
          </cell>
          <cell r="N629">
            <v>1</v>
          </cell>
          <cell r="O629">
            <v>105667</v>
          </cell>
          <cell r="P629">
            <v>104819.53</v>
          </cell>
          <cell r="Q629">
            <v>104819.53</v>
          </cell>
          <cell r="R629">
            <v>0.99197980448011203</v>
          </cell>
          <cell r="S629">
            <v>0.99197980448011203</v>
          </cell>
          <cell r="T629" t="str">
            <v>EX</v>
          </cell>
          <cell r="U629">
            <v>1</v>
          </cell>
        </row>
        <row r="630">
          <cell r="F630" t="str">
            <v>4362 - MANUTENÇÃO E OPERAÇÃO DE ESCOLAS MUNICIPAIS DE EDUCAÇÃO INFANTIL (EMEI)</v>
          </cell>
          <cell r="G630" t="str">
            <v>16.16.12.365.3010.4.362.33903600.00</v>
          </cell>
          <cell r="H630" t="str">
            <v>EXECUTIVO</v>
          </cell>
          <cell r="I630" t="str">
            <v>SME</v>
          </cell>
          <cell r="J630">
            <v>0</v>
          </cell>
          <cell r="K630">
            <v>287200</v>
          </cell>
          <cell r="L630">
            <v>287200</v>
          </cell>
          <cell r="M630" t="str">
            <v>EX</v>
          </cell>
          <cell r="N630">
            <v>1</v>
          </cell>
          <cell r="O630">
            <v>0</v>
          </cell>
          <cell r="P630">
            <v>287200</v>
          </cell>
          <cell r="Q630">
            <v>287200</v>
          </cell>
          <cell r="R630" t="e">
            <v>#DIV/0!</v>
          </cell>
          <cell r="S630" t="e">
            <v>#DIV/0!</v>
          </cell>
          <cell r="T630" t="str">
            <v>EX</v>
          </cell>
          <cell r="U630">
            <v>1</v>
          </cell>
        </row>
        <row r="631">
          <cell r="F631" t="str">
            <v>4362 - MANUTENÇÃO E OPERAÇÃO DE ESCOLAS MUNICIPAIS DE EDUCAÇÃO INFANTIL (EMEI)</v>
          </cell>
          <cell r="G631" t="str">
            <v>16.16.12.365.3010.4.362.33903900.00</v>
          </cell>
          <cell r="H631" t="str">
            <v>EXECUTIVO</v>
          </cell>
          <cell r="I631" t="str">
            <v>SME</v>
          </cell>
          <cell r="J631">
            <v>8555040</v>
          </cell>
          <cell r="K631">
            <v>6783073.8799999999</v>
          </cell>
          <cell r="L631">
            <v>4973347.1000000006</v>
          </cell>
          <cell r="M631" t="str">
            <v>EX</v>
          </cell>
          <cell r="N631">
            <v>1</v>
          </cell>
          <cell r="O631">
            <v>8555040</v>
          </cell>
          <cell r="P631">
            <v>6783073.8799999999</v>
          </cell>
          <cell r="Q631">
            <v>4973347.1000000006</v>
          </cell>
          <cell r="R631">
            <v>0.5813353415062934</v>
          </cell>
          <cell r="S631">
            <v>0.79287459556004414</v>
          </cell>
          <cell r="T631" t="str">
            <v>EX</v>
          </cell>
          <cell r="U631">
            <v>1</v>
          </cell>
        </row>
        <row r="632">
          <cell r="F632" t="str">
            <v>4362 - MANUTENÇÃO E OPERAÇÃO DE ESCOLAS MUNICIPAIS DE EDUCAÇÃO INFANTIL (EMEI)</v>
          </cell>
          <cell r="G632" t="str">
            <v>16.16.12.365.3010.4.362.44905200.00</v>
          </cell>
          <cell r="H632" t="str">
            <v>EXECUTIVO</v>
          </cell>
          <cell r="I632" t="str">
            <v>SME</v>
          </cell>
          <cell r="J632">
            <v>20000</v>
          </cell>
          <cell r="K632">
            <v>3345</v>
          </cell>
          <cell r="L632">
            <v>3345</v>
          </cell>
          <cell r="M632" t="str">
            <v>EX</v>
          </cell>
          <cell r="N632">
            <v>1</v>
          </cell>
          <cell r="O632">
            <v>20000</v>
          </cell>
          <cell r="P632">
            <v>3345</v>
          </cell>
          <cell r="Q632">
            <v>3345</v>
          </cell>
          <cell r="R632">
            <v>0.16725000000000001</v>
          </cell>
          <cell r="S632">
            <v>0.16725000000000001</v>
          </cell>
          <cell r="T632" t="str">
            <v>EX</v>
          </cell>
          <cell r="U632">
            <v>1</v>
          </cell>
        </row>
        <row r="633">
          <cell r="F633" t="str">
            <v>4362 - MANUTENÇÃO E OPERAÇÃO DE ESCOLAS MUNICIPAIS DE EDUCAÇÃO INFANTIL (EMEI)</v>
          </cell>
          <cell r="G633" t="str">
            <v>16.17.12.365.3010.4.362.33903000.00</v>
          </cell>
          <cell r="H633" t="str">
            <v>EXECUTIVO</v>
          </cell>
          <cell r="I633" t="str">
            <v>SME</v>
          </cell>
          <cell r="J633">
            <v>340100</v>
          </cell>
          <cell r="K633">
            <v>70655.56</v>
          </cell>
          <cell r="L633">
            <v>57599.560000000005</v>
          </cell>
          <cell r="M633" t="str">
            <v>EX</v>
          </cell>
          <cell r="N633">
            <v>1</v>
          </cell>
          <cell r="O633">
            <v>340100</v>
          </cell>
          <cell r="P633">
            <v>70655.56</v>
          </cell>
          <cell r="Q633">
            <v>57599.560000000005</v>
          </cell>
          <cell r="R633">
            <v>0.16936065862981478</v>
          </cell>
          <cell r="S633">
            <v>0.20774936783299028</v>
          </cell>
          <cell r="T633" t="str">
            <v>EX</v>
          </cell>
          <cell r="U633">
            <v>1</v>
          </cell>
        </row>
        <row r="634">
          <cell r="F634" t="str">
            <v>4362 - MANUTENÇÃO E OPERAÇÃO DE ESCOLAS MUNICIPAIS DE EDUCAÇÃO INFANTIL (EMEI)</v>
          </cell>
          <cell r="G634" t="str">
            <v>16.17.12.365.3010.4.362.33903900.00</v>
          </cell>
          <cell r="H634" t="str">
            <v>EXECUTIVO</v>
          </cell>
          <cell r="I634" t="str">
            <v>SME</v>
          </cell>
          <cell r="J634">
            <v>5692320</v>
          </cell>
          <cell r="K634">
            <v>4482801.99</v>
          </cell>
          <cell r="L634">
            <v>3691491.2899999996</v>
          </cell>
          <cell r="M634" t="str">
            <v>EX</v>
          </cell>
          <cell r="N634">
            <v>1</v>
          </cell>
          <cell r="O634">
            <v>5692320</v>
          </cell>
          <cell r="P634">
            <v>4482801.99</v>
          </cell>
          <cell r="Q634">
            <v>3691491.2899999996</v>
          </cell>
          <cell r="R634">
            <v>0.64850382445119026</v>
          </cell>
          <cell r="S634">
            <v>0.78751756577283083</v>
          </cell>
          <cell r="T634" t="str">
            <v>EX</v>
          </cell>
          <cell r="U634">
            <v>1</v>
          </cell>
        </row>
        <row r="635">
          <cell r="F635" t="str">
            <v>4362 - MANUTENÇÃO E OPERAÇÃO DE ESCOLAS MUNICIPAIS DE EDUCAÇÃO INFANTIL (EMEI)</v>
          </cell>
          <cell r="G635" t="str">
            <v>16.18.12.365.3010.4.362.33903000.00</v>
          </cell>
          <cell r="H635" t="str">
            <v>EXECUTIVO</v>
          </cell>
          <cell r="I635" t="str">
            <v>SME</v>
          </cell>
          <cell r="J635">
            <v>178520</v>
          </cell>
          <cell r="K635">
            <v>4340</v>
          </cell>
          <cell r="L635">
            <v>4340</v>
          </cell>
          <cell r="M635" t="str">
            <v>EX</v>
          </cell>
          <cell r="N635">
            <v>1</v>
          </cell>
          <cell r="O635">
            <v>178520</v>
          </cell>
          <cell r="P635">
            <v>4340</v>
          </cell>
          <cell r="Q635">
            <v>4340</v>
          </cell>
          <cell r="R635">
            <v>2.4311001568451715E-2</v>
          </cell>
          <cell r="S635">
            <v>2.4311001568451715E-2</v>
          </cell>
          <cell r="T635" t="str">
            <v>EX</v>
          </cell>
          <cell r="U635">
            <v>1</v>
          </cell>
        </row>
        <row r="636">
          <cell r="F636" t="str">
            <v>4362 - MANUTENÇÃO E OPERAÇÃO DE ESCOLAS MUNICIPAIS DE EDUCAÇÃO INFANTIL (EMEI)</v>
          </cell>
          <cell r="G636" t="str">
            <v>16.18.12.365.3010.4.362.33903900.00</v>
          </cell>
          <cell r="H636" t="str">
            <v>EXECUTIVO</v>
          </cell>
          <cell r="I636" t="str">
            <v>SME</v>
          </cell>
          <cell r="J636">
            <v>8250191</v>
          </cell>
          <cell r="K636">
            <v>7537380.6099999994</v>
          </cell>
          <cell r="L636">
            <v>6295039.2100000009</v>
          </cell>
          <cell r="M636" t="str">
            <v>EX</v>
          </cell>
          <cell r="N636">
            <v>1</v>
          </cell>
          <cell r="O636">
            <v>8250191</v>
          </cell>
          <cell r="P636">
            <v>7537380.6099999994</v>
          </cell>
          <cell r="Q636">
            <v>6295039.2100000009</v>
          </cell>
          <cell r="R636">
            <v>0.76301739074889308</v>
          </cell>
          <cell r="S636">
            <v>0.91360074087981713</v>
          </cell>
          <cell r="T636" t="str">
            <v>EX</v>
          </cell>
          <cell r="U636">
            <v>1</v>
          </cell>
        </row>
        <row r="637">
          <cell r="F637" t="str">
            <v>4362 - MANUTENÇÃO E OPERAÇÃO DE ESCOLAS MUNICIPAIS DE EDUCAÇÃO INFANTIL (EMEI)</v>
          </cell>
          <cell r="G637" t="str">
            <v>16.18.12.365.3010.4.362.33904700.00</v>
          </cell>
          <cell r="H637" t="str">
            <v>EXECUTIVO</v>
          </cell>
          <cell r="I637" t="str">
            <v>SME</v>
          </cell>
          <cell r="J637">
            <v>196327</v>
          </cell>
          <cell r="K637">
            <v>196076.68999999997</v>
          </cell>
          <cell r="L637">
            <v>174217.75999999998</v>
          </cell>
          <cell r="M637" t="str">
            <v>EX</v>
          </cell>
          <cell r="N637">
            <v>1</v>
          </cell>
          <cell r="O637">
            <v>196327</v>
          </cell>
          <cell r="P637">
            <v>196076.68999999997</v>
          </cell>
          <cell r="Q637">
            <v>174217.75999999998</v>
          </cell>
          <cell r="R637">
            <v>0.88738563722768637</v>
          </cell>
          <cell r="S637">
            <v>0.99872503527278456</v>
          </cell>
          <cell r="T637" t="str">
            <v>EX</v>
          </cell>
          <cell r="U637">
            <v>1</v>
          </cell>
        </row>
        <row r="638">
          <cell r="F638" t="str">
            <v>4362 - MANUTENÇÃO E OPERAÇÃO DE ESCOLAS MUNICIPAIS DE EDUCAÇÃO INFANTIL (EMEI)</v>
          </cell>
          <cell r="G638" t="str">
            <v>16.18.12.365.3010.4.362.44905200.00</v>
          </cell>
          <cell r="H638" t="str">
            <v>EXECUTIVO</v>
          </cell>
          <cell r="I638" t="str">
            <v>SME</v>
          </cell>
          <cell r="J638">
            <v>10000</v>
          </cell>
          <cell r="K638">
            <v>0</v>
          </cell>
          <cell r="L638">
            <v>0</v>
          </cell>
          <cell r="M638" t="str">
            <v>EX</v>
          </cell>
          <cell r="N638">
            <v>1</v>
          </cell>
          <cell r="O638">
            <v>10000</v>
          </cell>
          <cell r="P638">
            <v>0</v>
          </cell>
          <cell r="Q638">
            <v>0</v>
          </cell>
          <cell r="R638">
            <v>0</v>
          </cell>
          <cell r="S638">
            <v>0</v>
          </cell>
          <cell r="T638" t="str">
            <v>EX</v>
          </cell>
          <cell r="U638">
            <v>1</v>
          </cell>
        </row>
        <row r="639">
          <cell r="F639" t="str">
            <v>4362 - MANUTENÇÃO E OPERAÇÃO DE ESCOLAS MUNICIPAIS DE EDUCAÇÃO INFANTIL (EMEI)</v>
          </cell>
          <cell r="G639" t="str">
            <v>16.19.12.365.3010.4.362.33903000.00</v>
          </cell>
          <cell r="H639" t="str">
            <v>EXECUTIVO</v>
          </cell>
          <cell r="I639" t="str">
            <v>SME</v>
          </cell>
          <cell r="J639">
            <v>120900</v>
          </cell>
          <cell r="K639">
            <v>0</v>
          </cell>
          <cell r="L639">
            <v>0</v>
          </cell>
          <cell r="M639" t="str">
            <v>EX</v>
          </cell>
          <cell r="N639">
            <v>1</v>
          </cell>
          <cell r="O639">
            <v>120900</v>
          </cell>
          <cell r="P639">
            <v>0</v>
          </cell>
          <cell r="Q639">
            <v>0</v>
          </cell>
          <cell r="R639">
            <v>0</v>
          </cell>
          <cell r="S639">
            <v>0</v>
          </cell>
          <cell r="T639" t="str">
            <v>EX</v>
          </cell>
          <cell r="U639">
            <v>1</v>
          </cell>
        </row>
        <row r="640">
          <cell r="F640" t="str">
            <v>4362 - MANUTENÇÃO E OPERAÇÃO DE ESCOLAS MUNICIPAIS DE EDUCAÇÃO INFANTIL (EMEI)</v>
          </cell>
          <cell r="G640" t="str">
            <v>16.19.12.365.3010.4.362.33903900.00</v>
          </cell>
          <cell r="H640" t="str">
            <v>EXECUTIVO</v>
          </cell>
          <cell r="I640" t="str">
            <v>SME</v>
          </cell>
          <cell r="J640">
            <v>5200000</v>
          </cell>
          <cell r="K640">
            <v>4335581.3100000005</v>
          </cell>
          <cell r="L640">
            <v>2231963.52</v>
          </cell>
          <cell r="M640" t="str">
            <v>EX</v>
          </cell>
          <cell r="N640">
            <v>1</v>
          </cell>
          <cell r="O640">
            <v>5200000</v>
          </cell>
          <cell r="P640">
            <v>4335581.3100000005</v>
          </cell>
          <cell r="Q640">
            <v>2231963.52</v>
          </cell>
          <cell r="R640">
            <v>0.42922375384615385</v>
          </cell>
          <cell r="S640">
            <v>0.83376563653846159</v>
          </cell>
          <cell r="T640" t="str">
            <v>EX</v>
          </cell>
          <cell r="U640">
            <v>1</v>
          </cell>
        </row>
        <row r="641">
          <cell r="F641" t="str">
            <v>4362 - MANUTENÇÃO E OPERAÇÃO DE ESCOLAS MUNICIPAIS DE EDUCAÇÃO INFANTIL (EMEI)</v>
          </cell>
          <cell r="G641" t="str">
            <v>16.19.12.365.3010.4.362.44905200.00</v>
          </cell>
          <cell r="H641" t="str">
            <v>EXECUTIVO</v>
          </cell>
          <cell r="I641" t="str">
            <v>SME</v>
          </cell>
          <cell r="J641">
            <v>19800</v>
          </cell>
          <cell r="K641">
            <v>0</v>
          </cell>
          <cell r="L641">
            <v>0</v>
          </cell>
          <cell r="M641" t="str">
            <v>EX</v>
          </cell>
          <cell r="N641">
            <v>1</v>
          </cell>
          <cell r="O641">
            <v>19800</v>
          </cell>
          <cell r="P641">
            <v>0</v>
          </cell>
          <cell r="Q641">
            <v>0</v>
          </cell>
          <cell r="R641">
            <v>0</v>
          </cell>
          <cell r="S641">
            <v>0</v>
          </cell>
          <cell r="T641" t="str">
            <v>EX</v>
          </cell>
          <cell r="U641">
            <v>1</v>
          </cell>
        </row>
        <row r="642">
          <cell r="F642" t="str">
            <v>4362 - MANUTENÇÃO E OPERAÇÃO DE ESCOLAS MUNICIPAIS DE EDUCAÇÃO INFANTIL (EMEI)</v>
          </cell>
          <cell r="G642" t="str">
            <v>16.20.12.365.3010.4.362.33903000.00</v>
          </cell>
          <cell r="H642" t="str">
            <v>EXECUTIVO</v>
          </cell>
          <cell r="I642" t="str">
            <v>SME</v>
          </cell>
          <cell r="J642">
            <v>300000</v>
          </cell>
          <cell r="K642">
            <v>19183.560000000001</v>
          </cell>
          <cell r="L642">
            <v>14611.800000000001</v>
          </cell>
          <cell r="M642" t="str">
            <v>EX</v>
          </cell>
          <cell r="N642">
            <v>1</v>
          </cell>
          <cell r="O642">
            <v>300000</v>
          </cell>
          <cell r="P642">
            <v>19183.560000000001</v>
          </cell>
          <cell r="Q642">
            <v>14611.800000000001</v>
          </cell>
          <cell r="R642">
            <v>4.8706000000000006E-2</v>
          </cell>
          <cell r="S642">
            <v>6.3945200000000008E-2</v>
          </cell>
          <cell r="T642" t="str">
            <v>EX</v>
          </cell>
          <cell r="U642">
            <v>1</v>
          </cell>
        </row>
        <row r="643">
          <cell r="F643" t="str">
            <v>4362 - MANUTENÇÃO E OPERAÇÃO DE ESCOLAS MUNICIPAIS DE EDUCAÇÃO INFANTIL (EMEI)</v>
          </cell>
          <cell r="G643" t="str">
            <v>16.20.12.365.3010.4.362.33903900.00</v>
          </cell>
          <cell r="H643" t="str">
            <v>EXECUTIVO</v>
          </cell>
          <cell r="I643" t="str">
            <v>SME</v>
          </cell>
          <cell r="J643">
            <v>6000000</v>
          </cell>
          <cell r="K643">
            <v>4589749.68</v>
          </cell>
          <cell r="L643">
            <v>3028430.77</v>
          </cell>
          <cell r="M643" t="str">
            <v>EX</v>
          </cell>
          <cell r="N643">
            <v>1</v>
          </cell>
          <cell r="O643">
            <v>6000000</v>
          </cell>
          <cell r="P643">
            <v>4589749.68</v>
          </cell>
          <cell r="Q643">
            <v>3028430.77</v>
          </cell>
          <cell r="R643">
            <v>0.50473846166666669</v>
          </cell>
          <cell r="S643">
            <v>0.76495827999999999</v>
          </cell>
          <cell r="T643" t="str">
            <v>EX</v>
          </cell>
          <cell r="U643">
            <v>1</v>
          </cell>
        </row>
        <row r="644">
          <cell r="F644" t="str">
            <v>4362 - MANUTENÇÃO E OPERAÇÃO DE ESCOLAS MUNICIPAIS DE EDUCAÇÃO INFANTIL (EMEI)</v>
          </cell>
          <cell r="G644" t="str">
            <v>16.20.12.365.3010.4.362.33909200.00</v>
          </cell>
          <cell r="H644" t="str">
            <v>EXECUTIVO</v>
          </cell>
          <cell r="I644" t="str">
            <v>SME</v>
          </cell>
          <cell r="J644">
            <v>0</v>
          </cell>
          <cell r="K644">
            <v>111.63</v>
          </cell>
          <cell r="L644">
            <v>111.63</v>
          </cell>
          <cell r="M644" t="str">
            <v>EX</v>
          </cell>
          <cell r="N644">
            <v>1</v>
          </cell>
          <cell r="O644">
            <v>0</v>
          </cell>
          <cell r="P644">
            <v>111.63</v>
          </cell>
          <cell r="Q644">
            <v>111.63</v>
          </cell>
          <cell r="R644" t="e">
            <v>#DIV/0!</v>
          </cell>
          <cell r="S644" t="e">
            <v>#DIV/0!</v>
          </cell>
          <cell r="T644" t="str">
            <v>EX</v>
          </cell>
          <cell r="U644">
            <v>1</v>
          </cell>
        </row>
        <row r="645">
          <cell r="F645" t="str">
            <v>4362 - MANUTENÇÃO E OPERAÇÃO DE ESCOLAS MUNICIPAIS DE EDUCAÇÃO INFANTIL (EMEI)</v>
          </cell>
          <cell r="G645" t="str">
            <v>16.20.12.365.3010.4.362.44905200.00</v>
          </cell>
          <cell r="H645" t="str">
            <v>EXECUTIVO</v>
          </cell>
          <cell r="I645" t="str">
            <v>SME</v>
          </cell>
          <cell r="J645">
            <v>35200</v>
          </cell>
          <cell r="K645">
            <v>0</v>
          </cell>
          <cell r="L645">
            <v>0</v>
          </cell>
          <cell r="M645" t="str">
            <v>EX</v>
          </cell>
          <cell r="N645">
            <v>1</v>
          </cell>
          <cell r="O645">
            <v>35200</v>
          </cell>
          <cell r="P645">
            <v>0</v>
          </cell>
          <cell r="Q645">
            <v>0</v>
          </cell>
          <cell r="R645">
            <v>0</v>
          </cell>
          <cell r="S645">
            <v>0</v>
          </cell>
          <cell r="T645" t="str">
            <v>EX</v>
          </cell>
          <cell r="U645">
            <v>1</v>
          </cell>
        </row>
        <row r="646">
          <cell r="F646" t="str">
            <v>4362 - MANUTENÇÃO E OPERAÇÃO DE ESCOLAS MUNICIPAIS DE EDUCAÇÃO INFANTIL (EMEI)</v>
          </cell>
          <cell r="G646" t="str">
            <v>16.21.12.365.3010.4.362.33903000.00</v>
          </cell>
          <cell r="H646" t="str">
            <v>EXECUTIVO</v>
          </cell>
          <cell r="I646" t="str">
            <v>SME</v>
          </cell>
          <cell r="J646">
            <v>72000</v>
          </cell>
          <cell r="K646">
            <v>52841.299999999996</v>
          </cell>
          <cell r="L646">
            <v>52841.3</v>
          </cell>
          <cell r="M646" t="str">
            <v>EX</v>
          </cell>
          <cell r="N646">
            <v>1</v>
          </cell>
          <cell r="O646">
            <v>72000</v>
          </cell>
          <cell r="P646">
            <v>52841.299999999996</v>
          </cell>
          <cell r="Q646">
            <v>52841.3</v>
          </cell>
          <cell r="R646">
            <v>0.73390694444444449</v>
          </cell>
          <cell r="S646">
            <v>0.73390694444444438</v>
          </cell>
          <cell r="T646" t="str">
            <v>EX</v>
          </cell>
          <cell r="U646">
            <v>1</v>
          </cell>
        </row>
        <row r="647">
          <cell r="F647" t="str">
            <v>4362 - MANUTENÇÃO E OPERAÇÃO DE ESCOLAS MUNICIPAIS DE EDUCAÇÃO INFANTIL (EMEI)</v>
          </cell>
          <cell r="G647" t="str">
            <v>16.21.12.365.3010.4.362.33903600.00</v>
          </cell>
          <cell r="H647" t="str">
            <v>EXECUTIVO</v>
          </cell>
          <cell r="I647" t="str">
            <v>SME</v>
          </cell>
          <cell r="J647">
            <v>0</v>
          </cell>
          <cell r="K647">
            <v>158830.19999999998</v>
          </cell>
          <cell r="L647">
            <v>144988.97</v>
          </cell>
          <cell r="M647" t="str">
            <v>EX</v>
          </cell>
          <cell r="N647">
            <v>1</v>
          </cell>
          <cell r="O647">
            <v>0</v>
          </cell>
          <cell r="P647">
            <v>158830.19999999998</v>
          </cell>
          <cell r="Q647">
            <v>144988.97</v>
          </cell>
          <cell r="R647" t="e">
            <v>#DIV/0!</v>
          </cell>
          <cell r="S647" t="e">
            <v>#DIV/0!</v>
          </cell>
          <cell r="T647" t="str">
            <v>EX</v>
          </cell>
          <cell r="U647">
            <v>1</v>
          </cell>
        </row>
        <row r="648">
          <cell r="F648" t="str">
            <v>4362 - MANUTENÇÃO E OPERAÇÃO DE ESCOLAS MUNICIPAIS DE EDUCAÇÃO INFANTIL (EMEI)</v>
          </cell>
          <cell r="G648" t="str">
            <v>16.21.12.365.3010.4.362.33903900.00</v>
          </cell>
          <cell r="H648" t="str">
            <v>EXECUTIVO</v>
          </cell>
          <cell r="I648" t="str">
            <v>SME</v>
          </cell>
          <cell r="J648">
            <v>3700000</v>
          </cell>
          <cell r="K648">
            <v>2859496.48</v>
          </cell>
          <cell r="L648">
            <v>1774416.9500000002</v>
          </cell>
          <cell r="M648" t="str">
            <v>EX</v>
          </cell>
          <cell r="N648">
            <v>1</v>
          </cell>
          <cell r="O648">
            <v>3700000</v>
          </cell>
          <cell r="P648">
            <v>2859496.48</v>
          </cell>
          <cell r="Q648">
            <v>1774416.9500000002</v>
          </cell>
          <cell r="R648">
            <v>0.47957214864864872</v>
          </cell>
          <cell r="S648">
            <v>0.77283688648648652</v>
          </cell>
          <cell r="T648" t="str">
            <v>EX</v>
          </cell>
          <cell r="U648">
            <v>1</v>
          </cell>
        </row>
        <row r="649">
          <cell r="F649" t="str">
            <v>4362 - MANUTENÇÃO E OPERAÇÃO DE ESCOLAS MUNICIPAIS DE EDUCAÇÃO INFANTIL (EMEI)</v>
          </cell>
          <cell r="G649" t="str">
            <v>16.21.12.365.3010.4.362.33904700.00</v>
          </cell>
          <cell r="H649" t="str">
            <v>EXECUTIVO</v>
          </cell>
          <cell r="I649" t="str">
            <v>SME</v>
          </cell>
          <cell r="J649">
            <v>0</v>
          </cell>
          <cell r="K649">
            <v>17567.900000000001</v>
          </cell>
          <cell r="L649">
            <v>17567.900000000001</v>
          </cell>
          <cell r="M649" t="str">
            <v>EX</v>
          </cell>
          <cell r="N649">
            <v>1</v>
          </cell>
          <cell r="O649">
            <v>0</v>
          </cell>
          <cell r="P649">
            <v>17567.900000000001</v>
          </cell>
          <cell r="Q649">
            <v>17567.900000000001</v>
          </cell>
          <cell r="R649" t="e">
            <v>#DIV/0!</v>
          </cell>
          <cell r="S649" t="e">
            <v>#DIV/0!</v>
          </cell>
          <cell r="T649" t="str">
            <v>EX</v>
          </cell>
          <cell r="U649">
            <v>1</v>
          </cell>
        </row>
        <row r="650">
          <cell r="F650" t="str">
            <v>4362 - MANUTENÇÃO E OPERAÇÃO DE ESCOLAS MUNICIPAIS DE EDUCAÇÃO INFANTIL (EMEI)</v>
          </cell>
          <cell r="G650" t="str">
            <v>16.21.12.365.3010.4.362.44905200.00</v>
          </cell>
          <cell r="H650" t="str">
            <v>EXECUTIVO</v>
          </cell>
          <cell r="I650" t="str">
            <v>SME</v>
          </cell>
          <cell r="J650">
            <v>8000</v>
          </cell>
          <cell r="K650">
            <v>0</v>
          </cell>
          <cell r="L650">
            <v>0</v>
          </cell>
          <cell r="M650" t="str">
            <v>EX</v>
          </cell>
          <cell r="N650">
            <v>1</v>
          </cell>
          <cell r="O650">
            <v>8000</v>
          </cell>
          <cell r="P650">
            <v>0</v>
          </cell>
          <cell r="Q650">
            <v>0</v>
          </cell>
          <cell r="R650">
            <v>0</v>
          </cell>
          <cell r="S650">
            <v>0</v>
          </cell>
          <cell r="T650" t="str">
            <v>EX</v>
          </cell>
          <cell r="U650">
            <v>1</v>
          </cell>
        </row>
        <row r="651">
          <cell r="F651" t="str">
            <v>4362 - MANUTENÇÃO E OPERAÇÃO DE ESCOLAS MUNICIPAIS DE EDUCAÇÃO INFANTIL (EMEI)</v>
          </cell>
          <cell r="G651" t="str">
            <v>16.22.12.365.3010.4.362.33903000.00</v>
          </cell>
          <cell r="H651" t="str">
            <v>EXECUTIVO</v>
          </cell>
          <cell r="I651" t="str">
            <v>SME</v>
          </cell>
          <cell r="J651">
            <v>210490</v>
          </cell>
          <cell r="K651">
            <v>16295.07</v>
          </cell>
          <cell r="L651">
            <v>11910.06</v>
          </cell>
          <cell r="M651" t="str">
            <v>EX</v>
          </cell>
          <cell r="N651">
            <v>1</v>
          </cell>
          <cell r="O651">
            <v>210490</v>
          </cell>
          <cell r="P651">
            <v>16295.07</v>
          </cell>
          <cell r="Q651">
            <v>11910.06</v>
          </cell>
          <cell r="R651">
            <v>5.6582545489096865E-2</v>
          </cell>
          <cell r="S651">
            <v>7.7414936576559457E-2</v>
          </cell>
          <cell r="T651" t="str">
            <v>EX</v>
          </cell>
          <cell r="U651">
            <v>1</v>
          </cell>
        </row>
        <row r="652">
          <cell r="F652" t="str">
            <v>4362 - MANUTENÇÃO E OPERAÇÃO DE ESCOLAS MUNICIPAIS DE EDUCAÇÃO INFANTIL (EMEI)</v>
          </cell>
          <cell r="G652" t="str">
            <v>16.22.12.365.3010.4.362.33903900.00</v>
          </cell>
          <cell r="H652" t="str">
            <v>EXECUTIVO</v>
          </cell>
          <cell r="I652" t="str">
            <v>SME</v>
          </cell>
          <cell r="J652">
            <v>3381816</v>
          </cell>
          <cell r="K652">
            <v>1854254.0800000003</v>
          </cell>
          <cell r="L652">
            <v>944559.47</v>
          </cell>
          <cell r="M652" t="str">
            <v>EX</v>
          </cell>
          <cell r="N652">
            <v>1</v>
          </cell>
          <cell r="O652">
            <v>3381816</v>
          </cell>
          <cell r="P652">
            <v>1854254.0800000003</v>
          </cell>
          <cell r="Q652">
            <v>944559.47</v>
          </cell>
          <cell r="R652">
            <v>0.27930539982068803</v>
          </cell>
          <cell r="S652">
            <v>0.54830129137717731</v>
          </cell>
          <cell r="T652" t="str">
            <v>EX</v>
          </cell>
          <cell r="U652">
            <v>1</v>
          </cell>
        </row>
        <row r="653">
          <cell r="F653" t="str">
            <v>4362 - MANUTENÇÃO E OPERAÇÃO DE ESCOLAS MUNICIPAIS DE EDUCAÇÃO INFANTIL (EMEI)</v>
          </cell>
          <cell r="G653" t="str">
            <v>16.22.12.365.3010.4.362.44905200.00</v>
          </cell>
          <cell r="H653" t="str">
            <v>EXECUTIVO</v>
          </cell>
          <cell r="I653" t="str">
            <v>SME</v>
          </cell>
          <cell r="J653">
            <v>25000</v>
          </cell>
          <cell r="K653">
            <v>0</v>
          </cell>
          <cell r="L653">
            <v>0</v>
          </cell>
          <cell r="M653" t="str">
            <v>EX</v>
          </cell>
          <cell r="N653">
            <v>1</v>
          </cell>
          <cell r="O653">
            <v>25000</v>
          </cell>
          <cell r="P653">
            <v>0</v>
          </cell>
          <cell r="Q653">
            <v>0</v>
          </cell>
          <cell r="R653">
            <v>0</v>
          </cell>
          <cell r="S653">
            <v>0</v>
          </cell>
          <cell r="T653" t="str">
            <v>EX</v>
          </cell>
          <cell r="U653">
            <v>1</v>
          </cell>
        </row>
        <row r="654">
          <cell r="F654" t="str">
            <v>4362 - MANUTENÇÃO E OPERAÇÃO DE ESCOLAS MUNICIPAIS DE EDUCAÇÃO INFANTIL (EMEI)</v>
          </cell>
          <cell r="G654" t="str">
            <v>16.23.12.365.3010.4.362.33903000.00</v>
          </cell>
          <cell r="H654" t="str">
            <v>EXECUTIVO</v>
          </cell>
          <cell r="I654" t="str">
            <v>SME</v>
          </cell>
          <cell r="J654">
            <v>30000</v>
          </cell>
          <cell r="K654">
            <v>25766.14</v>
          </cell>
          <cell r="L654">
            <v>20376.34</v>
          </cell>
          <cell r="M654" t="str">
            <v>EX</v>
          </cell>
          <cell r="N654">
            <v>1</v>
          </cell>
          <cell r="O654">
            <v>30000</v>
          </cell>
          <cell r="P654">
            <v>25766.14</v>
          </cell>
          <cell r="Q654">
            <v>20376.34</v>
          </cell>
          <cell r="R654">
            <v>0.67921133333333339</v>
          </cell>
          <cell r="S654">
            <v>0.85887133333333332</v>
          </cell>
          <cell r="T654" t="str">
            <v>EX</v>
          </cell>
          <cell r="U654">
            <v>1</v>
          </cell>
        </row>
        <row r="655">
          <cell r="F655" t="str">
            <v>4362 - MANUTENÇÃO E OPERAÇÃO DE ESCOLAS MUNICIPAIS DE EDUCAÇÃO INFANTIL (EMEI)</v>
          </cell>
          <cell r="G655" t="str">
            <v>16.23.12.365.3010.4.362.33903900.00</v>
          </cell>
          <cell r="H655" t="str">
            <v>EXECUTIVO</v>
          </cell>
          <cell r="I655" t="str">
            <v>SME</v>
          </cell>
          <cell r="J655">
            <v>4500000</v>
          </cell>
          <cell r="K655">
            <v>4230758.16</v>
          </cell>
          <cell r="L655">
            <v>2011932.8499999999</v>
          </cell>
          <cell r="M655" t="str">
            <v>EX</v>
          </cell>
          <cell r="N655">
            <v>1</v>
          </cell>
          <cell r="O655">
            <v>4500000</v>
          </cell>
          <cell r="P655">
            <v>4230758.16</v>
          </cell>
          <cell r="Q655">
            <v>2011932.8499999999</v>
          </cell>
          <cell r="R655">
            <v>0.44709618888888886</v>
          </cell>
          <cell r="S655">
            <v>0.94016848000000008</v>
          </cell>
          <cell r="T655" t="str">
            <v>EX</v>
          </cell>
          <cell r="U655">
            <v>1</v>
          </cell>
        </row>
        <row r="656">
          <cell r="F656" t="str">
            <v>4362 - MANUTENÇÃO E OPERAÇÃO DE ESCOLAS MUNICIPAIS DE EDUCAÇÃO INFANTIL (EMEI)</v>
          </cell>
          <cell r="G656" t="str">
            <v>16.23.12.365.3010.4.362.44905200.00</v>
          </cell>
          <cell r="H656" t="str">
            <v>EXECUTIVO</v>
          </cell>
          <cell r="I656" t="str">
            <v>SME</v>
          </cell>
          <cell r="J656">
            <v>1000</v>
          </cell>
          <cell r="K656">
            <v>0</v>
          </cell>
          <cell r="L656">
            <v>0</v>
          </cell>
          <cell r="M656" t="str">
            <v>EX</v>
          </cell>
          <cell r="N656">
            <v>1</v>
          </cell>
          <cell r="O656">
            <v>1000</v>
          </cell>
          <cell r="P656">
            <v>0</v>
          </cell>
          <cell r="Q656">
            <v>0</v>
          </cell>
          <cell r="R656">
            <v>0</v>
          </cell>
          <cell r="S656">
            <v>0</v>
          </cell>
          <cell r="T656" t="str">
            <v>EX</v>
          </cell>
          <cell r="U656">
            <v>1</v>
          </cell>
        </row>
        <row r="657">
          <cell r="F657" t="str">
            <v>2823 - MANUTENÇÃO E OPERAÇÃO DE UNIDADES EDUCACIONAIS - CENTRO INTEGRADO DE JOVENS E ADULTOS (CIEJA)</v>
          </cell>
          <cell r="G657" t="str">
            <v>16.10.12.366.3010.2.823.33903000.00</v>
          </cell>
          <cell r="H657" t="str">
            <v>EXECUTIVO</v>
          </cell>
          <cell r="I657" t="str">
            <v>SME</v>
          </cell>
          <cell r="J657">
            <v>13969</v>
          </cell>
          <cell r="K657">
            <v>63633.299999999996</v>
          </cell>
          <cell r="L657">
            <v>61984.1</v>
          </cell>
          <cell r="M657" t="str">
            <v>NEX</v>
          </cell>
          <cell r="N657">
            <v>0.23</v>
          </cell>
          <cell r="O657">
            <v>3212.8700000000003</v>
          </cell>
          <cell r="P657">
            <v>14635.659</v>
          </cell>
          <cell r="Q657">
            <v>14256.343000000001</v>
          </cell>
          <cell r="R657">
            <v>4.4372610781015105</v>
          </cell>
          <cell r="S657">
            <v>4.555322499821032</v>
          </cell>
          <cell r="T657" t="str">
            <v>NINC</v>
          </cell>
          <cell r="U657">
            <v>0</v>
          </cell>
        </row>
        <row r="658">
          <cell r="F658" t="str">
            <v>2823 - MANUTENÇÃO E OPERAÇÃO DE UNIDADES EDUCACIONAIS - CENTRO INTEGRADO DE JOVENS E ADULTOS (CIEJA)</v>
          </cell>
          <cell r="G658" t="str">
            <v>16.10.12.366.3010.2.823.33903200.00</v>
          </cell>
          <cell r="H658" t="str">
            <v>EXECUTIVO</v>
          </cell>
          <cell r="I658" t="str">
            <v>SME</v>
          </cell>
          <cell r="J658">
            <v>0</v>
          </cell>
          <cell r="K658">
            <v>214509.24</v>
          </cell>
          <cell r="L658">
            <v>124529.35</v>
          </cell>
          <cell r="M658" t="str">
            <v>NEX</v>
          </cell>
          <cell r="N658">
            <v>0.23</v>
          </cell>
          <cell r="O658">
            <v>0</v>
          </cell>
          <cell r="P658">
            <v>49337.125200000002</v>
          </cell>
          <cell r="Q658">
            <v>28641.750500000002</v>
          </cell>
          <cell r="R658" t="e">
            <v>#DIV/0!</v>
          </cell>
          <cell r="S658" t="e">
            <v>#DIV/0!</v>
          </cell>
          <cell r="T658" t="str">
            <v>NINC</v>
          </cell>
          <cell r="U658">
            <v>0</v>
          </cell>
        </row>
        <row r="659">
          <cell r="F659" t="str">
            <v>2823 - MANUTENÇÃO E OPERAÇÃO DE UNIDADES EDUCACIONAIS - CENTRO INTEGRADO DE JOVENS E ADULTOS (CIEJA)</v>
          </cell>
          <cell r="G659" t="str">
            <v>16.10.12.366.3010.2.823.33903900.00</v>
          </cell>
          <cell r="H659" t="str">
            <v>EXECUTIVO</v>
          </cell>
          <cell r="I659" t="str">
            <v>SME</v>
          </cell>
          <cell r="J659">
            <v>3416581</v>
          </cell>
          <cell r="K659">
            <v>1596964.92</v>
          </cell>
          <cell r="L659">
            <v>1170047.92</v>
          </cell>
          <cell r="M659" t="str">
            <v>NEX</v>
          </cell>
          <cell r="N659">
            <v>0.23</v>
          </cell>
          <cell r="O659">
            <v>785813.63</v>
          </cell>
          <cell r="P659">
            <v>367301.93160000001</v>
          </cell>
          <cell r="Q659">
            <v>269111.02159999998</v>
          </cell>
          <cell r="R659">
            <v>0.3424616363551749</v>
          </cell>
          <cell r="S659">
            <v>0.46741608643260618</v>
          </cell>
          <cell r="T659" t="str">
            <v>NINC</v>
          </cell>
          <cell r="U659">
            <v>0</v>
          </cell>
        </row>
        <row r="660">
          <cell r="F660" t="str">
            <v>2823 - MANUTENÇÃO E OPERAÇÃO DE UNIDADES EDUCACIONAIS - CENTRO INTEGRADO DE JOVENS E ADULTOS (CIEJA)</v>
          </cell>
          <cell r="G660" t="str">
            <v>16.10.12.366.3010.2.823.33904500.00</v>
          </cell>
          <cell r="H660" t="str">
            <v>EXECUTIVO</v>
          </cell>
          <cell r="I660" t="str">
            <v>SME</v>
          </cell>
          <cell r="J660">
            <v>0</v>
          </cell>
          <cell r="K660">
            <v>169845.06</v>
          </cell>
          <cell r="L660">
            <v>8393.16</v>
          </cell>
          <cell r="M660" t="str">
            <v>NEX</v>
          </cell>
          <cell r="N660">
            <v>0.23</v>
          </cell>
          <cell r="O660">
            <v>0</v>
          </cell>
          <cell r="P660">
            <v>39064.363799999999</v>
          </cell>
          <cell r="Q660">
            <v>1930.4268</v>
          </cell>
          <cell r="R660" t="e">
            <v>#DIV/0!</v>
          </cell>
          <cell r="S660" t="e">
            <v>#DIV/0!</v>
          </cell>
          <cell r="T660" t="str">
            <v>NINC</v>
          </cell>
          <cell r="U660">
            <v>0</v>
          </cell>
        </row>
        <row r="661">
          <cell r="F661" t="str">
            <v>2823 - MANUTENÇÃO E OPERAÇÃO DE UNIDADES EDUCACIONAIS - CENTRO INTEGRADO DE JOVENS E ADULTOS (CIEJA)</v>
          </cell>
          <cell r="G661" t="str">
            <v>16.11.12.366.3010.2.823.33903000.00</v>
          </cell>
          <cell r="H661" t="str">
            <v>EXECUTIVO</v>
          </cell>
          <cell r="I661" t="str">
            <v>SME</v>
          </cell>
          <cell r="J661">
            <v>45400</v>
          </cell>
          <cell r="K661">
            <v>119</v>
          </cell>
          <cell r="L661">
            <v>119</v>
          </cell>
          <cell r="M661" t="str">
            <v>NEX</v>
          </cell>
          <cell r="N661">
            <v>0.23</v>
          </cell>
          <cell r="O661">
            <v>10442</v>
          </cell>
          <cell r="P661">
            <v>27.37</v>
          </cell>
          <cell r="Q661">
            <v>27.37</v>
          </cell>
          <cell r="R661">
            <v>2.6211453744493392E-3</v>
          </cell>
          <cell r="S661">
            <v>2.6211453744493392E-3</v>
          </cell>
          <cell r="T661" t="str">
            <v>NINC</v>
          </cell>
          <cell r="U661">
            <v>0</v>
          </cell>
        </row>
        <row r="662">
          <cell r="F662" t="str">
            <v>2823 - MANUTENÇÃO E OPERAÇÃO DE UNIDADES EDUCACIONAIS - CENTRO INTEGRADO DE JOVENS E ADULTOS (CIEJA)</v>
          </cell>
          <cell r="G662" t="str">
            <v>16.11.12.366.3010.2.823.33903900.00</v>
          </cell>
          <cell r="H662" t="str">
            <v>EXECUTIVO</v>
          </cell>
          <cell r="I662" t="str">
            <v>SME</v>
          </cell>
          <cell r="J662">
            <v>226995</v>
          </cell>
          <cell r="K662">
            <v>175795.20000000001</v>
          </cell>
          <cell r="L662">
            <v>78270.040000000008</v>
          </cell>
          <cell r="M662" t="str">
            <v>NEX</v>
          </cell>
          <cell r="N662">
            <v>0.23</v>
          </cell>
          <cell r="O662">
            <v>52208.850000000006</v>
          </cell>
          <cell r="P662">
            <v>40432.896000000008</v>
          </cell>
          <cell r="Q662">
            <v>18002.109200000003</v>
          </cell>
          <cell r="R662">
            <v>0.34480953324963104</v>
          </cell>
          <cell r="S662">
            <v>0.77444525209806392</v>
          </cell>
          <cell r="T662" t="str">
            <v>NINC</v>
          </cell>
          <cell r="U662">
            <v>0</v>
          </cell>
        </row>
        <row r="663">
          <cell r="F663" t="str">
            <v>2823 - MANUTENÇÃO E OPERAÇÃO DE UNIDADES EDUCACIONAIS - CENTRO INTEGRADO DE JOVENS E ADULTOS (CIEJA)</v>
          </cell>
          <cell r="G663" t="str">
            <v>16.11.12.366.3010.2.823.44905200.00</v>
          </cell>
          <cell r="H663" t="str">
            <v>EXECUTIVO</v>
          </cell>
          <cell r="I663" t="str">
            <v>SME</v>
          </cell>
          <cell r="J663">
            <v>7000</v>
          </cell>
          <cell r="K663">
            <v>0</v>
          </cell>
          <cell r="L663">
            <v>0</v>
          </cell>
          <cell r="M663" t="str">
            <v>NEX</v>
          </cell>
          <cell r="N663">
            <v>0.23</v>
          </cell>
          <cell r="O663">
            <v>1610</v>
          </cell>
          <cell r="P663">
            <v>0</v>
          </cell>
          <cell r="Q663">
            <v>0</v>
          </cell>
          <cell r="R663">
            <v>0</v>
          </cell>
          <cell r="S663">
            <v>0</v>
          </cell>
          <cell r="T663" t="str">
            <v>NINC</v>
          </cell>
          <cell r="U663">
            <v>0</v>
          </cell>
        </row>
        <row r="664">
          <cell r="F664" t="str">
            <v>2823 - MANUTENÇÃO E OPERAÇÃO DE UNIDADES EDUCACIONAIS - CENTRO INTEGRADO DE JOVENS E ADULTOS (CIEJA)</v>
          </cell>
          <cell r="G664" t="str">
            <v>16.12.12.366.3010.2.823.33903000.00</v>
          </cell>
          <cell r="H664" t="str">
            <v>EXECUTIVO</v>
          </cell>
          <cell r="I664" t="str">
            <v>SME</v>
          </cell>
          <cell r="J664">
            <v>14850</v>
          </cell>
          <cell r="K664">
            <v>7046.56</v>
          </cell>
          <cell r="L664">
            <v>6964.56</v>
          </cell>
          <cell r="M664" t="str">
            <v>NEX</v>
          </cell>
          <cell r="N664">
            <v>0.23</v>
          </cell>
          <cell r="O664">
            <v>3415.5</v>
          </cell>
          <cell r="P664">
            <v>1620.7088000000001</v>
          </cell>
          <cell r="Q664">
            <v>1601.8488000000002</v>
          </cell>
          <cell r="R664">
            <v>0.46899393939393946</v>
          </cell>
          <cell r="S664">
            <v>0.47451582491582495</v>
          </cell>
          <cell r="T664" t="str">
            <v>NINC</v>
          </cell>
          <cell r="U664">
            <v>0</v>
          </cell>
        </row>
        <row r="665">
          <cell r="F665" t="str">
            <v>2823 - MANUTENÇÃO E OPERAÇÃO DE UNIDADES EDUCACIONAIS - CENTRO INTEGRADO DE JOVENS E ADULTOS (CIEJA)</v>
          </cell>
          <cell r="G665" t="str">
            <v>16.12.12.366.3010.2.823.33903900.00</v>
          </cell>
          <cell r="H665" t="str">
            <v>EXECUTIVO</v>
          </cell>
          <cell r="I665" t="str">
            <v>SME</v>
          </cell>
          <cell r="J665">
            <v>117800</v>
          </cell>
          <cell r="K665">
            <v>51000</v>
          </cell>
          <cell r="L665">
            <v>20806.460000000003</v>
          </cell>
          <cell r="M665" t="str">
            <v>NEX</v>
          </cell>
          <cell r="N665">
            <v>0.23</v>
          </cell>
          <cell r="O665">
            <v>27094</v>
          </cell>
          <cell r="P665">
            <v>11730</v>
          </cell>
          <cell r="Q665">
            <v>4785.4858000000013</v>
          </cell>
          <cell r="R665">
            <v>0.17662529711375216</v>
          </cell>
          <cell r="S665">
            <v>0.43293718166383699</v>
          </cell>
          <cell r="T665" t="str">
            <v>NINC</v>
          </cell>
          <cell r="U665">
            <v>0</v>
          </cell>
        </row>
        <row r="666">
          <cell r="F666" t="str">
            <v>2823 - MANUTENÇÃO E OPERAÇÃO DE UNIDADES EDUCACIONAIS - CENTRO INTEGRADO DE JOVENS E ADULTOS (CIEJA)</v>
          </cell>
          <cell r="G666" t="str">
            <v>16.12.12.366.3010.2.823.44905200.00</v>
          </cell>
          <cell r="H666" t="str">
            <v>EXECUTIVO</v>
          </cell>
          <cell r="I666" t="str">
            <v>SME</v>
          </cell>
          <cell r="J666">
            <v>1000</v>
          </cell>
          <cell r="K666">
            <v>0</v>
          </cell>
          <cell r="L666">
            <v>0</v>
          </cell>
          <cell r="M666" t="str">
            <v>NEX</v>
          </cell>
          <cell r="N666">
            <v>0.23</v>
          </cell>
          <cell r="O666">
            <v>230</v>
          </cell>
          <cell r="P666">
            <v>0</v>
          </cell>
          <cell r="Q666">
            <v>0</v>
          </cell>
          <cell r="R666">
            <v>0</v>
          </cell>
          <cell r="S666">
            <v>0</v>
          </cell>
          <cell r="T666" t="str">
            <v>NINC</v>
          </cell>
          <cell r="U666">
            <v>0</v>
          </cell>
        </row>
        <row r="667">
          <cell r="F667" t="str">
            <v>2823 - MANUTENÇÃO E OPERAÇÃO DE UNIDADES EDUCACIONAIS - CENTRO INTEGRADO DE JOVENS E ADULTOS (CIEJA)</v>
          </cell>
          <cell r="G667" t="str">
            <v>16.13.12.366.3010.2.823.33903000.00</v>
          </cell>
          <cell r="H667" t="str">
            <v>EXECUTIVO</v>
          </cell>
          <cell r="I667" t="str">
            <v>SME</v>
          </cell>
          <cell r="J667">
            <v>5000</v>
          </cell>
          <cell r="K667">
            <v>70</v>
          </cell>
          <cell r="L667">
            <v>70</v>
          </cell>
          <cell r="M667" t="str">
            <v>NEX</v>
          </cell>
          <cell r="N667">
            <v>0.23</v>
          </cell>
          <cell r="O667">
            <v>1150</v>
          </cell>
          <cell r="P667">
            <v>16.100000000000001</v>
          </cell>
          <cell r="Q667">
            <v>16.100000000000001</v>
          </cell>
          <cell r="R667">
            <v>1.4000000000000002E-2</v>
          </cell>
          <cell r="S667">
            <v>1.4000000000000002E-2</v>
          </cell>
          <cell r="T667" t="str">
            <v>NINC</v>
          </cell>
          <cell r="U667">
            <v>0</v>
          </cell>
        </row>
        <row r="668">
          <cell r="F668" t="str">
            <v>2823 - MANUTENÇÃO E OPERAÇÃO DE UNIDADES EDUCACIONAIS - CENTRO INTEGRADO DE JOVENS E ADULTOS (CIEJA)</v>
          </cell>
          <cell r="G668" t="str">
            <v>16.13.12.366.3010.2.823.33903600.00</v>
          </cell>
          <cell r="H668" t="str">
            <v>EXECUTIVO</v>
          </cell>
          <cell r="I668" t="str">
            <v>SME</v>
          </cell>
          <cell r="J668">
            <v>245844</v>
          </cell>
          <cell r="K668">
            <v>231115.14</v>
          </cell>
          <cell r="L668">
            <v>231115.14000000004</v>
          </cell>
          <cell r="M668" t="str">
            <v>NEX</v>
          </cell>
          <cell r="N668">
            <v>0.23</v>
          </cell>
          <cell r="O668">
            <v>56544.12</v>
          </cell>
          <cell r="P668">
            <v>53156.482200000006</v>
          </cell>
          <cell r="Q668">
            <v>53156.482200000013</v>
          </cell>
          <cell r="R668">
            <v>0.94008859276614454</v>
          </cell>
          <cell r="S668">
            <v>0.94008859276614443</v>
          </cell>
          <cell r="T668" t="str">
            <v>NINC</v>
          </cell>
          <cell r="U668">
            <v>0</v>
          </cell>
        </row>
        <row r="669">
          <cell r="F669" t="str">
            <v>2823 - MANUTENÇÃO E OPERAÇÃO DE UNIDADES EDUCACIONAIS - CENTRO INTEGRADO DE JOVENS E ADULTOS (CIEJA)</v>
          </cell>
          <cell r="G669" t="str">
            <v>16.13.12.366.3010.2.823.33903900.00</v>
          </cell>
          <cell r="H669" t="str">
            <v>EXECUTIVO</v>
          </cell>
          <cell r="I669" t="str">
            <v>SME</v>
          </cell>
          <cell r="J669">
            <v>98552</v>
          </cell>
          <cell r="K669">
            <v>28060.97</v>
          </cell>
          <cell r="L669">
            <v>23188.269999999993</v>
          </cell>
          <cell r="M669" t="str">
            <v>NEX</v>
          </cell>
          <cell r="N669">
            <v>0.23</v>
          </cell>
          <cell r="O669">
            <v>22666.960000000003</v>
          </cell>
          <cell r="P669">
            <v>6454.0231000000003</v>
          </cell>
          <cell r="Q669">
            <v>5333.302099999999</v>
          </cell>
          <cell r="R669">
            <v>0.23528969478042042</v>
          </cell>
          <cell r="S669">
            <v>0.28473262846010228</v>
          </cell>
          <cell r="T669" t="str">
            <v>NINC</v>
          </cell>
          <cell r="U669">
            <v>0</v>
          </cell>
        </row>
        <row r="670">
          <cell r="F670" t="str">
            <v>2823 - MANUTENÇÃO E OPERAÇÃO DE UNIDADES EDUCACIONAIS - CENTRO INTEGRADO DE JOVENS E ADULTOS (CIEJA)</v>
          </cell>
          <cell r="G670" t="str">
            <v>16.13.12.366.3010.2.823.33904700.00</v>
          </cell>
          <cell r="H670" t="str">
            <v>EXECUTIVO</v>
          </cell>
          <cell r="I670" t="str">
            <v>SME</v>
          </cell>
          <cell r="J670">
            <v>28395</v>
          </cell>
          <cell r="K670">
            <v>26578.5</v>
          </cell>
          <cell r="L670">
            <v>26578.499999999996</v>
          </cell>
          <cell r="M670" t="str">
            <v>NEX</v>
          </cell>
          <cell r="N670">
            <v>0.23</v>
          </cell>
          <cell r="O670">
            <v>6530.85</v>
          </cell>
          <cell r="P670">
            <v>6113.0550000000003</v>
          </cell>
          <cell r="Q670">
            <v>6113.0549999999994</v>
          </cell>
          <cell r="R670">
            <v>0.93602746962493377</v>
          </cell>
          <cell r="S670">
            <v>0.93602746962493399</v>
          </cell>
          <cell r="T670" t="str">
            <v>NINC</v>
          </cell>
          <cell r="U670">
            <v>0</v>
          </cell>
        </row>
        <row r="671">
          <cell r="F671" t="str">
            <v>2823 - MANUTENÇÃO E OPERAÇÃO DE UNIDADES EDUCACIONAIS - CENTRO INTEGRADO DE JOVENS E ADULTOS (CIEJA)</v>
          </cell>
          <cell r="G671" t="str">
            <v>16.14.12.366.3010.2.823.33903000.00</v>
          </cell>
          <cell r="H671" t="str">
            <v>EXECUTIVO</v>
          </cell>
          <cell r="I671" t="str">
            <v>SME</v>
          </cell>
          <cell r="J671">
            <v>8100</v>
          </cell>
          <cell r="K671">
            <v>341.41</v>
          </cell>
          <cell r="L671">
            <v>341.41</v>
          </cell>
          <cell r="M671" t="str">
            <v>NEX</v>
          </cell>
          <cell r="N671">
            <v>0.23</v>
          </cell>
          <cell r="O671">
            <v>1863</v>
          </cell>
          <cell r="P671">
            <v>78.524300000000011</v>
          </cell>
          <cell r="Q671">
            <v>78.524300000000011</v>
          </cell>
          <cell r="R671">
            <v>4.2149382716049386E-2</v>
          </cell>
          <cell r="S671">
            <v>4.2149382716049386E-2</v>
          </cell>
          <cell r="T671" t="str">
            <v>NINC</v>
          </cell>
          <cell r="U671">
            <v>0</v>
          </cell>
        </row>
        <row r="672">
          <cell r="F672" t="str">
            <v>2823 - MANUTENÇÃO E OPERAÇÃO DE UNIDADES EDUCACIONAIS - CENTRO INTEGRADO DE JOVENS E ADULTOS (CIEJA)</v>
          </cell>
          <cell r="G672" t="str">
            <v>16.14.12.366.3010.2.823.33903600.00</v>
          </cell>
          <cell r="H672" t="str">
            <v>EXECUTIVO</v>
          </cell>
          <cell r="I672" t="str">
            <v>SME</v>
          </cell>
          <cell r="J672">
            <v>243334</v>
          </cell>
          <cell r="K672">
            <v>286430.5</v>
          </cell>
          <cell r="L672">
            <v>268580.49</v>
          </cell>
          <cell r="M672" t="str">
            <v>NEX</v>
          </cell>
          <cell r="N672">
            <v>0.23</v>
          </cell>
          <cell r="O672">
            <v>55966.82</v>
          </cell>
          <cell r="P672">
            <v>65879.014999999999</v>
          </cell>
          <cell r="Q672">
            <v>61773.512699999999</v>
          </cell>
          <cell r="R672">
            <v>1.1037524143769468</v>
          </cell>
          <cell r="S672">
            <v>1.1771084188810441</v>
          </cell>
          <cell r="T672" t="str">
            <v>NINC</v>
          </cell>
          <cell r="U672">
            <v>0</v>
          </cell>
        </row>
        <row r="673">
          <cell r="F673" t="str">
            <v>2823 - MANUTENÇÃO E OPERAÇÃO DE UNIDADES EDUCACIONAIS - CENTRO INTEGRADO DE JOVENS E ADULTOS (CIEJA)</v>
          </cell>
          <cell r="G673" t="str">
            <v>16.14.12.366.3010.2.823.33903900.00</v>
          </cell>
          <cell r="H673" t="str">
            <v>EXECUTIVO</v>
          </cell>
          <cell r="I673" t="str">
            <v>SME</v>
          </cell>
          <cell r="J673">
            <v>105203</v>
          </cell>
          <cell r="K673">
            <v>81966.97</v>
          </cell>
          <cell r="L673">
            <v>28707.429999999997</v>
          </cell>
          <cell r="M673" t="str">
            <v>NEX</v>
          </cell>
          <cell r="N673">
            <v>0.23</v>
          </cell>
          <cell r="O673">
            <v>24196.690000000002</v>
          </cell>
          <cell r="P673">
            <v>18852.4031</v>
          </cell>
          <cell r="Q673">
            <v>6602.7088999999996</v>
          </cell>
          <cell r="R673">
            <v>0.27287653393914618</v>
          </cell>
          <cell r="S673">
            <v>0.77913148864576098</v>
          </cell>
          <cell r="T673" t="str">
            <v>NINC</v>
          </cell>
          <cell r="U673">
            <v>0</v>
          </cell>
        </row>
        <row r="674">
          <cell r="F674" t="str">
            <v>2823 - MANUTENÇÃO E OPERAÇÃO DE UNIDADES EDUCACIONAIS - CENTRO INTEGRADO DE JOVENS E ADULTOS (CIEJA)</v>
          </cell>
          <cell r="G674" t="str">
            <v>16.14.12.366.3010.2.823.33904700.00</v>
          </cell>
          <cell r="H674" t="str">
            <v>EXECUTIVO</v>
          </cell>
          <cell r="I674" t="str">
            <v>SME</v>
          </cell>
          <cell r="J674">
            <v>14582</v>
          </cell>
          <cell r="K674">
            <v>8619.2999999999993</v>
          </cell>
          <cell r="L674">
            <v>6478.2000000000007</v>
          </cell>
          <cell r="M674" t="str">
            <v>NEX</v>
          </cell>
          <cell r="N674">
            <v>0.23</v>
          </cell>
          <cell r="O674">
            <v>3353.86</v>
          </cell>
          <cell r="P674">
            <v>1982.4389999999999</v>
          </cell>
          <cell r="Q674">
            <v>1489.9860000000003</v>
          </cell>
          <cell r="R674">
            <v>0.44426004663283508</v>
          </cell>
          <cell r="S674">
            <v>0.59109175696063632</v>
          </cell>
          <cell r="T674" t="str">
            <v>NINC</v>
          </cell>
          <cell r="U674">
            <v>0</v>
          </cell>
        </row>
        <row r="675">
          <cell r="F675" t="str">
            <v>2823 - MANUTENÇÃO E OPERAÇÃO DE UNIDADES EDUCACIONAIS - CENTRO INTEGRADO DE JOVENS E ADULTOS (CIEJA)</v>
          </cell>
          <cell r="G675" t="str">
            <v>16.14.12.366.3010.2.823.44905200.00</v>
          </cell>
          <cell r="H675" t="str">
            <v>EXECUTIVO</v>
          </cell>
          <cell r="I675" t="str">
            <v>SME</v>
          </cell>
          <cell r="J675">
            <v>9000</v>
          </cell>
          <cell r="K675">
            <v>0</v>
          </cell>
          <cell r="L675">
            <v>0</v>
          </cell>
          <cell r="M675" t="str">
            <v>NEX</v>
          </cell>
          <cell r="N675">
            <v>0.23</v>
          </cell>
          <cell r="O675">
            <v>2070</v>
          </cell>
          <cell r="P675">
            <v>0</v>
          </cell>
          <cell r="Q675">
            <v>0</v>
          </cell>
          <cell r="R675">
            <v>0</v>
          </cell>
          <cell r="S675">
            <v>0</v>
          </cell>
          <cell r="T675" t="str">
            <v>NINC</v>
          </cell>
          <cell r="U675">
            <v>0</v>
          </cell>
        </row>
        <row r="676">
          <cell r="F676" t="str">
            <v>2823 - MANUTENÇÃO E OPERAÇÃO DE UNIDADES EDUCACIONAIS - CENTRO INTEGRADO DE JOVENS E ADULTOS (CIEJA)</v>
          </cell>
          <cell r="G676" t="str">
            <v>16.15.12.366.3010.2.823.33903000.00</v>
          </cell>
          <cell r="H676" t="str">
            <v>EXECUTIVO</v>
          </cell>
          <cell r="I676" t="str">
            <v>SME</v>
          </cell>
          <cell r="J676">
            <v>22150</v>
          </cell>
          <cell r="K676">
            <v>0</v>
          </cell>
          <cell r="L676">
            <v>0</v>
          </cell>
          <cell r="M676" t="str">
            <v>NEX</v>
          </cell>
          <cell r="N676">
            <v>0.23</v>
          </cell>
          <cell r="O676">
            <v>5094.5</v>
          </cell>
          <cell r="P676">
            <v>0</v>
          </cell>
          <cell r="Q676">
            <v>0</v>
          </cell>
          <cell r="R676">
            <v>0</v>
          </cell>
          <cell r="S676">
            <v>0</v>
          </cell>
          <cell r="T676" t="str">
            <v>NINC</v>
          </cell>
          <cell r="U676">
            <v>0</v>
          </cell>
        </row>
        <row r="677">
          <cell r="F677" t="str">
            <v>2823 - MANUTENÇÃO E OPERAÇÃO DE UNIDADES EDUCACIONAIS - CENTRO INTEGRADO DE JOVENS E ADULTOS (CIEJA)</v>
          </cell>
          <cell r="G677" t="str">
            <v>16.15.12.366.3010.2.823.33903600.00</v>
          </cell>
          <cell r="H677" t="str">
            <v>EXECUTIVO</v>
          </cell>
          <cell r="I677" t="str">
            <v>SME</v>
          </cell>
          <cell r="J677">
            <v>68654</v>
          </cell>
          <cell r="K677">
            <v>66380.639999999999</v>
          </cell>
          <cell r="L677">
            <v>66380.639999999999</v>
          </cell>
          <cell r="M677" t="str">
            <v>NEX</v>
          </cell>
          <cell r="N677">
            <v>0.23</v>
          </cell>
          <cell r="O677">
            <v>15790.42</v>
          </cell>
          <cell r="P677">
            <v>15267.547200000001</v>
          </cell>
          <cell r="Q677">
            <v>15267.547200000001</v>
          </cell>
          <cell r="R677">
            <v>0.96688670725667847</v>
          </cell>
          <cell r="S677">
            <v>0.96688670725667847</v>
          </cell>
          <cell r="T677" t="str">
            <v>NINC</v>
          </cell>
          <cell r="U677">
            <v>0</v>
          </cell>
        </row>
        <row r="678">
          <cell r="F678" t="str">
            <v>2823 - MANUTENÇÃO E OPERAÇÃO DE UNIDADES EDUCACIONAIS - CENTRO INTEGRADO DE JOVENS E ADULTOS (CIEJA)</v>
          </cell>
          <cell r="G678" t="str">
            <v>16.15.12.366.3010.2.823.33903900.00</v>
          </cell>
          <cell r="H678" t="str">
            <v>EXECUTIVO</v>
          </cell>
          <cell r="I678" t="str">
            <v>SME</v>
          </cell>
          <cell r="J678">
            <v>286507</v>
          </cell>
          <cell r="K678">
            <v>255883.6</v>
          </cell>
          <cell r="L678">
            <v>183345.71000000002</v>
          </cell>
          <cell r="M678" t="str">
            <v>NEX</v>
          </cell>
          <cell r="N678">
            <v>0.23</v>
          </cell>
          <cell r="O678">
            <v>65896.61</v>
          </cell>
          <cell r="P678">
            <v>58853.228000000003</v>
          </cell>
          <cell r="Q678">
            <v>42169.513300000006</v>
          </cell>
          <cell r="R678">
            <v>0.63993448676646647</v>
          </cell>
          <cell r="S678">
            <v>0.89311465339415796</v>
          </cell>
          <cell r="T678" t="str">
            <v>NINC</v>
          </cell>
          <cell r="U678">
            <v>0</v>
          </cell>
        </row>
        <row r="679">
          <cell r="F679" t="str">
            <v>2823 - MANUTENÇÃO E OPERAÇÃO DE UNIDADES EDUCACIONAIS - CENTRO INTEGRADO DE JOVENS E ADULTOS (CIEJA)</v>
          </cell>
          <cell r="G679" t="str">
            <v>16.15.12.366.3010.2.823.33904700.00</v>
          </cell>
          <cell r="H679" t="str">
            <v>EXECUTIVO</v>
          </cell>
          <cell r="I679" t="str">
            <v>SME</v>
          </cell>
          <cell r="J679">
            <v>13059</v>
          </cell>
          <cell r="K679">
            <v>12479.6</v>
          </cell>
          <cell r="L679">
            <v>12479.599999999999</v>
          </cell>
          <cell r="M679" t="str">
            <v>NEX</v>
          </cell>
          <cell r="N679">
            <v>0.23</v>
          </cell>
          <cell r="O679">
            <v>3003.57</v>
          </cell>
          <cell r="P679">
            <v>2870.308</v>
          </cell>
          <cell r="Q679">
            <v>2870.308</v>
          </cell>
          <cell r="R679">
            <v>0.95563213109732748</v>
          </cell>
          <cell r="S679">
            <v>0.95563213109732748</v>
          </cell>
          <cell r="T679" t="str">
            <v>NINC</v>
          </cell>
          <cell r="U679">
            <v>0</v>
          </cell>
        </row>
        <row r="680">
          <cell r="F680" t="str">
            <v>2823 - MANUTENÇÃO E OPERAÇÃO DE UNIDADES EDUCACIONAIS - CENTRO INTEGRADO DE JOVENS E ADULTOS (CIEJA)</v>
          </cell>
          <cell r="G680" t="str">
            <v>16.16.12.366.3010.2.823.33903000.00</v>
          </cell>
          <cell r="H680" t="str">
            <v>EXECUTIVO</v>
          </cell>
          <cell r="I680" t="str">
            <v>SME</v>
          </cell>
          <cell r="J680">
            <v>25000</v>
          </cell>
          <cell r="K680">
            <v>1540</v>
          </cell>
          <cell r="L680">
            <v>0</v>
          </cell>
          <cell r="M680" t="str">
            <v>NEX</v>
          </cell>
          <cell r="N680">
            <v>0.23</v>
          </cell>
          <cell r="O680">
            <v>5750</v>
          </cell>
          <cell r="P680">
            <v>354.2</v>
          </cell>
          <cell r="Q680">
            <v>0</v>
          </cell>
          <cell r="R680">
            <v>0</v>
          </cell>
          <cell r="S680">
            <v>6.1599999999999995E-2</v>
          </cell>
          <cell r="T680" t="str">
            <v>NINC</v>
          </cell>
          <cell r="U680">
            <v>0</v>
          </cell>
        </row>
        <row r="681">
          <cell r="F681" t="str">
            <v>2823 - MANUTENÇÃO E OPERAÇÃO DE UNIDADES EDUCACIONAIS - CENTRO INTEGRADO DE JOVENS E ADULTOS (CIEJA)</v>
          </cell>
          <cell r="G681" t="str">
            <v>16.16.12.366.3010.2.823.33903900.00</v>
          </cell>
          <cell r="H681" t="str">
            <v>EXECUTIVO</v>
          </cell>
          <cell r="I681" t="str">
            <v>SME</v>
          </cell>
          <cell r="J681">
            <v>90000</v>
          </cell>
          <cell r="K681">
            <v>35520</v>
          </cell>
          <cell r="L681">
            <v>11799.06</v>
          </cell>
          <cell r="M681" t="str">
            <v>NEX</v>
          </cell>
          <cell r="N681">
            <v>0.23</v>
          </cell>
          <cell r="O681">
            <v>20700</v>
          </cell>
          <cell r="P681">
            <v>8169.6</v>
          </cell>
          <cell r="Q681">
            <v>2713.7838000000002</v>
          </cell>
          <cell r="R681">
            <v>0.13110066666666667</v>
          </cell>
          <cell r="S681">
            <v>0.39466666666666667</v>
          </cell>
          <cell r="T681" t="str">
            <v>NINC</v>
          </cell>
          <cell r="U681">
            <v>0</v>
          </cell>
        </row>
        <row r="682">
          <cell r="F682" t="str">
            <v>2823 - MANUTENÇÃO E OPERAÇÃO DE UNIDADES EDUCACIONAIS - CENTRO INTEGRADO DE JOVENS E ADULTOS (CIEJA)</v>
          </cell>
          <cell r="G682" t="str">
            <v>16.16.12.366.3010.2.823.44905200.00</v>
          </cell>
          <cell r="H682" t="str">
            <v>EXECUTIVO</v>
          </cell>
          <cell r="I682" t="str">
            <v>SME</v>
          </cell>
          <cell r="J682">
            <v>10000</v>
          </cell>
          <cell r="K682">
            <v>0</v>
          </cell>
          <cell r="L682">
            <v>0</v>
          </cell>
          <cell r="M682" t="str">
            <v>NEX</v>
          </cell>
          <cell r="N682">
            <v>0.23</v>
          </cell>
          <cell r="O682">
            <v>2300</v>
          </cell>
          <cell r="P682">
            <v>0</v>
          </cell>
          <cell r="Q682">
            <v>0</v>
          </cell>
          <cell r="R682">
            <v>0</v>
          </cell>
          <cell r="S682">
            <v>0</v>
          </cell>
          <cell r="T682" t="str">
            <v>NINC</v>
          </cell>
          <cell r="U682">
            <v>0</v>
          </cell>
        </row>
        <row r="683">
          <cell r="F683" t="str">
            <v>2823 - MANUTENÇÃO E OPERAÇÃO DE UNIDADES EDUCACIONAIS - CENTRO INTEGRADO DE JOVENS E ADULTOS (CIEJA)</v>
          </cell>
          <cell r="G683" t="str">
            <v>16.17.12.366.3010.2.823.33903000.00</v>
          </cell>
          <cell r="H683" t="str">
            <v>EXECUTIVO</v>
          </cell>
          <cell r="I683" t="str">
            <v>SME</v>
          </cell>
          <cell r="J683">
            <v>38300</v>
          </cell>
          <cell r="K683">
            <v>728.65</v>
          </cell>
          <cell r="L683">
            <v>728.65</v>
          </cell>
          <cell r="M683" t="str">
            <v>NEX</v>
          </cell>
          <cell r="N683">
            <v>0.23</v>
          </cell>
          <cell r="O683">
            <v>8809</v>
          </cell>
          <cell r="P683">
            <v>167.58950000000002</v>
          </cell>
          <cell r="Q683">
            <v>167.58950000000002</v>
          </cell>
          <cell r="R683">
            <v>1.9024804177545693E-2</v>
          </cell>
          <cell r="S683">
            <v>1.9024804177545693E-2</v>
          </cell>
          <cell r="T683" t="str">
            <v>NINC</v>
          </cell>
          <cell r="U683">
            <v>0</v>
          </cell>
        </row>
        <row r="684">
          <cell r="F684" t="str">
            <v>2823 - MANUTENÇÃO E OPERAÇÃO DE UNIDADES EDUCACIONAIS - CENTRO INTEGRADO DE JOVENS E ADULTOS (CIEJA)</v>
          </cell>
          <cell r="G684" t="str">
            <v>16.17.12.366.3010.2.823.33903600.00</v>
          </cell>
          <cell r="H684" t="str">
            <v>EXECUTIVO</v>
          </cell>
          <cell r="I684" t="str">
            <v>SME</v>
          </cell>
          <cell r="J684">
            <v>239400</v>
          </cell>
          <cell r="K684">
            <v>199528.62</v>
          </cell>
          <cell r="L684">
            <v>196431.56</v>
          </cell>
          <cell r="M684" t="str">
            <v>NEX</v>
          </cell>
          <cell r="N684">
            <v>0.23</v>
          </cell>
          <cell r="O684">
            <v>55062</v>
          </cell>
          <cell r="P684">
            <v>45891.582600000002</v>
          </cell>
          <cell r="Q684">
            <v>45179.258800000003</v>
          </cell>
          <cell r="R684">
            <v>0.82051612364243953</v>
          </cell>
          <cell r="S684">
            <v>0.83345288220551383</v>
          </cell>
          <cell r="T684" t="str">
            <v>NINC</v>
          </cell>
          <cell r="U684">
            <v>0</v>
          </cell>
        </row>
        <row r="685">
          <cell r="F685" t="str">
            <v>2823 - MANUTENÇÃO E OPERAÇÃO DE UNIDADES EDUCACIONAIS - CENTRO INTEGRADO DE JOVENS E ADULTOS (CIEJA)</v>
          </cell>
          <cell r="G685" t="str">
            <v>16.17.12.366.3010.2.823.33903900.00</v>
          </cell>
          <cell r="H685" t="str">
            <v>EXECUTIVO</v>
          </cell>
          <cell r="I685" t="str">
            <v>SME</v>
          </cell>
          <cell r="J685">
            <v>111440</v>
          </cell>
          <cell r="K685">
            <v>57106.639999999992</v>
          </cell>
          <cell r="L685">
            <v>42967.069999999992</v>
          </cell>
          <cell r="M685" t="str">
            <v>NEX</v>
          </cell>
          <cell r="N685">
            <v>0.23</v>
          </cell>
          <cell r="O685">
            <v>25631.200000000001</v>
          </cell>
          <cell r="P685">
            <v>13134.527199999999</v>
          </cell>
          <cell r="Q685">
            <v>9882.4260999999988</v>
          </cell>
          <cell r="R685">
            <v>0.38556236539842059</v>
          </cell>
          <cell r="S685">
            <v>0.51244292893036603</v>
          </cell>
          <cell r="T685" t="str">
            <v>NINC</v>
          </cell>
          <cell r="U685">
            <v>0</v>
          </cell>
        </row>
        <row r="686">
          <cell r="F686" t="str">
            <v>2823 - MANUTENÇÃO E OPERAÇÃO DE UNIDADES EDUCACIONAIS - CENTRO INTEGRADO DE JOVENS E ADULTOS (CIEJA)</v>
          </cell>
          <cell r="G686" t="str">
            <v>16.18.12.366.3010.2.823.33903000.00</v>
          </cell>
          <cell r="H686" t="str">
            <v>EXECUTIVO</v>
          </cell>
          <cell r="I686" t="str">
            <v>SME</v>
          </cell>
          <cell r="J686">
            <v>20260</v>
          </cell>
          <cell r="K686">
            <v>0</v>
          </cell>
          <cell r="L686">
            <v>0</v>
          </cell>
          <cell r="M686" t="str">
            <v>NEX</v>
          </cell>
          <cell r="N686">
            <v>0.23</v>
          </cell>
          <cell r="O686">
            <v>4659.8</v>
          </cell>
          <cell r="P686">
            <v>0</v>
          </cell>
          <cell r="Q686">
            <v>0</v>
          </cell>
          <cell r="R686">
            <v>0</v>
          </cell>
          <cell r="S686">
            <v>0</v>
          </cell>
          <cell r="T686" t="str">
            <v>NINC</v>
          </cell>
          <cell r="U686">
            <v>0</v>
          </cell>
        </row>
        <row r="687">
          <cell r="F687" t="str">
            <v>2823 - MANUTENÇÃO E OPERAÇÃO DE UNIDADES EDUCACIONAIS - CENTRO INTEGRADO DE JOVENS E ADULTOS (CIEJA)</v>
          </cell>
          <cell r="G687" t="str">
            <v>16.18.12.366.3010.2.823.33903900.00</v>
          </cell>
          <cell r="H687" t="str">
            <v>EXECUTIVO</v>
          </cell>
          <cell r="I687" t="str">
            <v>SME</v>
          </cell>
          <cell r="J687">
            <v>56579</v>
          </cell>
          <cell r="K687">
            <v>19379.41</v>
          </cell>
          <cell r="L687">
            <v>12579.409999999998</v>
          </cell>
          <cell r="M687" t="str">
            <v>NEX</v>
          </cell>
          <cell r="N687">
            <v>0.23</v>
          </cell>
          <cell r="O687">
            <v>13013.17</v>
          </cell>
          <cell r="P687">
            <v>4457.2642999999998</v>
          </cell>
          <cell r="Q687">
            <v>2893.2642999999998</v>
          </cell>
          <cell r="R687">
            <v>0.22233355131762667</v>
          </cell>
          <cell r="S687">
            <v>0.34251948602838506</v>
          </cell>
          <cell r="T687" t="str">
            <v>NINC</v>
          </cell>
          <cell r="U687">
            <v>0</v>
          </cell>
        </row>
        <row r="688">
          <cell r="F688" t="str">
            <v>2823 - MANUTENÇÃO E OPERAÇÃO DE UNIDADES EDUCACIONAIS - CENTRO INTEGRADO DE JOVENS E ADULTOS (CIEJA)</v>
          </cell>
          <cell r="G688" t="str">
            <v>16.18.12.366.3010.2.823.44905200.00</v>
          </cell>
          <cell r="H688" t="str">
            <v>EXECUTIVO</v>
          </cell>
          <cell r="I688" t="str">
            <v>SME</v>
          </cell>
          <cell r="J688">
            <v>1000</v>
          </cell>
          <cell r="K688">
            <v>0</v>
          </cell>
          <cell r="L688">
            <v>0</v>
          </cell>
          <cell r="M688" t="str">
            <v>NEX</v>
          </cell>
          <cell r="N688">
            <v>0.23</v>
          </cell>
          <cell r="O688">
            <v>230</v>
          </cell>
          <cell r="P688">
            <v>0</v>
          </cell>
          <cell r="Q688">
            <v>0</v>
          </cell>
          <cell r="R688">
            <v>0</v>
          </cell>
          <cell r="S688">
            <v>0</v>
          </cell>
          <cell r="T688" t="str">
            <v>NINC</v>
          </cell>
          <cell r="U688">
            <v>0</v>
          </cell>
        </row>
        <row r="689">
          <cell r="F689" t="str">
            <v>2823 - MANUTENÇÃO E OPERAÇÃO DE UNIDADES EDUCACIONAIS - CENTRO INTEGRADO DE JOVENS E ADULTOS (CIEJA)</v>
          </cell>
          <cell r="G689" t="str">
            <v>16.19.12.366.3010.2.823.33903000.00</v>
          </cell>
          <cell r="H689" t="str">
            <v>EXECUTIVO</v>
          </cell>
          <cell r="I689" t="str">
            <v>SME</v>
          </cell>
          <cell r="J689">
            <v>8000</v>
          </cell>
          <cell r="K689">
            <v>0</v>
          </cell>
          <cell r="L689">
            <v>0</v>
          </cell>
          <cell r="M689" t="str">
            <v>NEX</v>
          </cell>
          <cell r="N689">
            <v>0.23</v>
          </cell>
          <cell r="O689">
            <v>1840</v>
          </cell>
          <cell r="P689">
            <v>0</v>
          </cell>
          <cell r="Q689">
            <v>0</v>
          </cell>
          <cell r="R689">
            <v>0</v>
          </cell>
          <cell r="S689">
            <v>0</v>
          </cell>
          <cell r="T689" t="str">
            <v>NINC</v>
          </cell>
          <cell r="U689">
            <v>0</v>
          </cell>
        </row>
        <row r="690">
          <cell r="F690" t="str">
            <v>2823 - MANUTENÇÃO E OPERAÇÃO DE UNIDADES EDUCACIONAIS - CENTRO INTEGRADO DE JOVENS E ADULTOS (CIEJA)</v>
          </cell>
          <cell r="G690" t="str">
            <v>16.19.12.366.3010.2.823.33903900.00</v>
          </cell>
          <cell r="H690" t="str">
            <v>EXECUTIVO</v>
          </cell>
          <cell r="I690" t="str">
            <v>SME</v>
          </cell>
          <cell r="J690">
            <v>119312</v>
          </cell>
          <cell r="K690">
            <v>73144.98</v>
          </cell>
          <cell r="L690">
            <v>40744.04</v>
          </cell>
          <cell r="M690" t="str">
            <v>NEX</v>
          </cell>
          <cell r="N690">
            <v>0.23</v>
          </cell>
          <cell r="O690">
            <v>27441.760000000002</v>
          </cell>
          <cell r="P690">
            <v>16823.345399999998</v>
          </cell>
          <cell r="Q690">
            <v>9371.1292000000012</v>
          </cell>
          <cell r="R690">
            <v>0.3414915515622905</v>
          </cell>
          <cell r="S690">
            <v>0.6130563564436099</v>
          </cell>
          <cell r="T690" t="str">
            <v>NINC</v>
          </cell>
          <cell r="U690">
            <v>0</v>
          </cell>
        </row>
        <row r="691">
          <cell r="F691" t="str">
            <v>2823 - MANUTENÇÃO E OPERAÇÃO DE UNIDADES EDUCACIONAIS - CENTRO INTEGRADO DE JOVENS E ADULTOS (CIEJA)</v>
          </cell>
          <cell r="G691" t="str">
            <v>16.19.12.366.3010.2.823.44905200.00</v>
          </cell>
          <cell r="H691" t="str">
            <v>EXECUTIVO</v>
          </cell>
          <cell r="I691" t="str">
            <v>SME</v>
          </cell>
          <cell r="J691">
            <v>11880</v>
          </cell>
          <cell r="K691">
            <v>0</v>
          </cell>
          <cell r="L691">
            <v>0</v>
          </cell>
          <cell r="M691" t="str">
            <v>NEX</v>
          </cell>
          <cell r="N691">
            <v>0.23</v>
          </cell>
          <cell r="O691">
            <v>2732.4</v>
          </cell>
          <cell r="P691">
            <v>0</v>
          </cell>
          <cell r="Q691">
            <v>0</v>
          </cell>
          <cell r="R691">
            <v>0</v>
          </cell>
          <cell r="S691">
            <v>0</v>
          </cell>
          <cell r="T691" t="str">
            <v>NINC</v>
          </cell>
          <cell r="U691">
            <v>0</v>
          </cell>
        </row>
        <row r="692">
          <cell r="F692" t="str">
            <v>2823 - MANUTENÇÃO E OPERAÇÃO DE UNIDADES EDUCACIONAIS - CENTRO INTEGRADO DE JOVENS E ADULTOS (CIEJA)</v>
          </cell>
          <cell r="G692" t="str">
            <v>16.21.12.366.3010.2.823.33903000.00</v>
          </cell>
          <cell r="H692" t="str">
            <v>EXECUTIVO</v>
          </cell>
          <cell r="I692" t="str">
            <v>SME</v>
          </cell>
          <cell r="J692">
            <v>4000</v>
          </cell>
          <cell r="K692">
            <v>599.98</v>
          </cell>
          <cell r="L692">
            <v>0</v>
          </cell>
          <cell r="M692" t="str">
            <v>NEX</v>
          </cell>
          <cell r="N692">
            <v>0.23</v>
          </cell>
          <cell r="O692">
            <v>920</v>
          </cell>
          <cell r="P692">
            <v>137.99540000000002</v>
          </cell>
          <cell r="Q692">
            <v>0</v>
          </cell>
          <cell r="R692">
            <v>0</v>
          </cell>
          <cell r="S692">
            <v>0.14999500000000002</v>
          </cell>
          <cell r="T692" t="str">
            <v>NINC</v>
          </cell>
          <cell r="U692">
            <v>0</v>
          </cell>
        </row>
        <row r="693">
          <cell r="F693" t="str">
            <v>2823 - MANUTENÇÃO E OPERAÇÃO DE UNIDADES EDUCACIONAIS - CENTRO INTEGRADO DE JOVENS E ADULTOS (CIEJA)</v>
          </cell>
          <cell r="G693" t="str">
            <v>16.21.12.366.3010.2.823.33903600.00</v>
          </cell>
          <cell r="H693" t="str">
            <v>EXECUTIVO</v>
          </cell>
          <cell r="I693" t="str">
            <v>SME</v>
          </cell>
          <cell r="J693">
            <v>196114</v>
          </cell>
          <cell r="K693">
            <v>187606.41</v>
          </cell>
          <cell r="L693">
            <v>171884.28999999998</v>
          </cell>
          <cell r="M693" t="str">
            <v>NEX</v>
          </cell>
          <cell r="N693">
            <v>0.23</v>
          </cell>
          <cell r="O693">
            <v>45106.22</v>
          </cell>
          <cell r="P693">
            <v>43149.474300000002</v>
          </cell>
          <cell r="Q693">
            <v>39533.386699999995</v>
          </cell>
          <cell r="R693">
            <v>0.87645089080840721</v>
          </cell>
          <cell r="S693">
            <v>0.95661916028432448</v>
          </cell>
          <cell r="T693" t="str">
            <v>NINC</v>
          </cell>
          <cell r="U693">
            <v>0</v>
          </cell>
        </row>
        <row r="694">
          <cell r="F694" t="str">
            <v>2823 - MANUTENÇÃO E OPERAÇÃO DE UNIDADES EDUCACIONAIS - CENTRO INTEGRADO DE JOVENS E ADULTOS (CIEJA)</v>
          </cell>
          <cell r="G694" t="str">
            <v>16.21.12.366.3010.2.823.33903900.00</v>
          </cell>
          <cell r="H694" t="str">
            <v>EXECUTIVO</v>
          </cell>
          <cell r="I694" t="str">
            <v>SME</v>
          </cell>
          <cell r="J694">
            <v>120000</v>
          </cell>
          <cell r="K694">
            <v>62203.42</v>
          </cell>
          <cell r="L694">
            <v>19263.340000000004</v>
          </cell>
          <cell r="M694" t="str">
            <v>NEX</v>
          </cell>
          <cell r="N694">
            <v>0.23</v>
          </cell>
          <cell r="O694">
            <v>27600</v>
          </cell>
          <cell r="P694">
            <v>14306.786599999999</v>
          </cell>
          <cell r="Q694">
            <v>4430.5682000000006</v>
          </cell>
          <cell r="R694">
            <v>0.16052783333333334</v>
          </cell>
          <cell r="S694">
            <v>0.5183618333333333</v>
          </cell>
          <cell r="T694" t="str">
            <v>NINC</v>
          </cell>
          <cell r="U694">
            <v>0</v>
          </cell>
        </row>
        <row r="695">
          <cell r="F695" t="str">
            <v>2823 - MANUTENÇÃO E OPERAÇÃO DE UNIDADES EDUCACIONAIS - CENTRO INTEGRADO DE JOVENS E ADULTOS (CIEJA)</v>
          </cell>
          <cell r="G695" t="str">
            <v>16.21.12.366.3010.2.823.33904700.00</v>
          </cell>
          <cell r="H695" t="str">
            <v>EXECUTIVO</v>
          </cell>
          <cell r="I695" t="str">
            <v>SME</v>
          </cell>
          <cell r="J695">
            <v>1000</v>
          </cell>
          <cell r="K695">
            <v>10358.200000000001</v>
          </cell>
          <cell r="L695">
            <v>10358.200000000001</v>
          </cell>
          <cell r="M695" t="str">
            <v>NEX</v>
          </cell>
          <cell r="N695">
            <v>0.23</v>
          </cell>
          <cell r="O695">
            <v>230</v>
          </cell>
          <cell r="P695">
            <v>2382.3860000000004</v>
          </cell>
          <cell r="Q695">
            <v>2382.3860000000004</v>
          </cell>
          <cell r="R695">
            <v>10.358200000000002</v>
          </cell>
          <cell r="S695">
            <v>10.358200000000002</v>
          </cell>
          <cell r="T695" t="str">
            <v>NINC</v>
          </cell>
          <cell r="U695">
            <v>0</v>
          </cell>
        </row>
        <row r="696">
          <cell r="F696" t="str">
            <v>2823 - MANUTENÇÃO E OPERAÇÃO DE UNIDADES EDUCACIONAIS - CENTRO INTEGRADO DE JOVENS E ADULTOS (CIEJA)</v>
          </cell>
          <cell r="G696" t="str">
            <v>16.21.12.366.3010.2.823.44905200.00</v>
          </cell>
          <cell r="H696" t="str">
            <v>EXECUTIVO</v>
          </cell>
          <cell r="I696" t="str">
            <v>SME</v>
          </cell>
          <cell r="J696">
            <v>3985</v>
          </cell>
          <cell r="K696">
            <v>0</v>
          </cell>
          <cell r="L696">
            <v>0</v>
          </cell>
          <cell r="M696" t="str">
            <v>NEX</v>
          </cell>
          <cell r="N696">
            <v>0.23</v>
          </cell>
          <cell r="O696">
            <v>916.55000000000007</v>
          </cell>
          <cell r="P696">
            <v>0</v>
          </cell>
          <cell r="Q696">
            <v>0</v>
          </cell>
          <cell r="R696">
            <v>0</v>
          </cell>
          <cell r="S696">
            <v>0</v>
          </cell>
          <cell r="T696" t="str">
            <v>NINC</v>
          </cell>
          <cell r="U696">
            <v>0</v>
          </cell>
        </row>
        <row r="697">
          <cell r="F697" t="str">
            <v>2823 - MANUTENÇÃO E OPERAÇÃO DE UNIDADES EDUCACIONAIS - CENTRO INTEGRADO DE JOVENS E ADULTOS (CIEJA)</v>
          </cell>
          <cell r="G697" t="str">
            <v>16.22.12.366.3010.2.823.33903000.00</v>
          </cell>
          <cell r="H697" t="str">
            <v>EXECUTIVO</v>
          </cell>
          <cell r="I697" t="str">
            <v>SME</v>
          </cell>
          <cell r="J697">
            <v>10450</v>
          </cell>
          <cell r="K697">
            <v>52.41</v>
          </cell>
          <cell r="L697">
            <v>0</v>
          </cell>
          <cell r="M697" t="str">
            <v>NEX</v>
          </cell>
          <cell r="N697">
            <v>0.23</v>
          </cell>
          <cell r="O697">
            <v>2403.5</v>
          </cell>
          <cell r="P697">
            <v>12.0543</v>
          </cell>
          <cell r="Q697">
            <v>0</v>
          </cell>
          <cell r="R697">
            <v>0</v>
          </cell>
          <cell r="S697">
            <v>5.0153110047846889E-3</v>
          </cell>
          <cell r="T697" t="str">
            <v>NINC</v>
          </cell>
          <cell r="U697">
            <v>0</v>
          </cell>
        </row>
        <row r="698">
          <cell r="F698" t="str">
            <v>2823 - MANUTENÇÃO E OPERAÇÃO DE UNIDADES EDUCACIONAIS - CENTRO INTEGRADO DE JOVENS E ADULTOS (CIEJA)</v>
          </cell>
          <cell r="G698" t="str">
            <v>16.22.12.366.3010.2.823.33903600.00</v>
          </cell>
          <cell r="H698" t="str">
            <v>EXECUTIVO</v>
          </cell>
          <cell r="I698" t="str">
            <v>SME</v>
          </cell>
          <cell r="J698">
            <v>174305</v>
          </cell>
          <cell r="K698">
            <v>83343.45</v>
          </cell>
          <cell r="L698">
            <v>83343.450000000012</v>
          </cell>
          <cell r="M698" t="str">
            <v>NEX</v>
          </cell>
          <cell r="N698">
            <v>0.23</v>
          </cell>
          <cell r="O698">
            <v>40090.15</v>
          </cell>
          <cell r="P698">
            <v>19168.9935</v>
          </cell>
          <cell r="Q698">
            <v>19168.993500000004</v>
          </cell>
          <cell r="R698">
            <v>0.47814721321820952</v>
          </cell>
          <cell r="S698">
            <v>0.47814721321820947</v>
          </cell>
          <cell r="T698" t="str">
            <v>NINC</v>
          </cell>
          <cell r="U698">
            <v>0</v>
          </cell>
        </row>
        <row r="699">
          <cell r="F699" t="str">
            <v>2823 - MANUTENÇÃO E OPERAÇÃO DE UNIDADES EDUCACIONAIS - CENTRO INTEGRADO DE JOVENS E ADULTOS (CIEJA)</v>
          </cell>
          <cell r="G699" t="str">
            <v>16.22.12.366.3010.2.823.33903900.00</v>
          </cell>
          <cell r="H699" t="str">
            <v>EXECUTIVO</v>
          </cell>
          <cell r="I699" t="str">
            <v>SME</v>
          </cell>
          <cell r="J699">
            <v>77400</v>
          </cell>
          <cell r="K699">
            <v>39000</v>
          </cell>
          <cell r="L699">
            <v>10826.21</v>
          </cell>
          <cell r="M699" t="str">
            <v>NEX</v>
          </cell>
          <cell r="N699">
            <v>0.23</v>
          </cell>
          <cell r="O699">
            <v>17802</v>
          </cell>
          <cell r="P699">
            <v>8970</v>
          </cell>
          <cell r="Q699">
            <v>2490.0282999999999</v>
          </cell>
          <cell r="R699">
            <v>0.13987351421188629</v>
          </cell>
          <cell r="S699">
            <v>0.50387596899224807</v>
          </cell>
          <cell r="T699" t="str">
            <v>NINC</v>
          </cell>
          <cell r="U699">
            <v>0</v>
          </cell>
        </row>
        <row r="700">
          <cell r="F700" t="str">
            <v>2823 - MANUTENÇÃO E OPERAÇÃO DE UNIDADES EDUCACIONAIS - CENTRO INTEGRADO DE JOVENS E ADULTOS (CIEJA)</v>
          </cell>
          <cell r="G700" t="str">
            <v>16.22.12.366.3010.2.823.33904700.00</v>
          </cell>
          <cell r="H700" t="str">
            <v>EXECUTIVO</v>
          </cell>
          <cell r="I700" t="str">
            <v>SME</v>
          </cell>
          <cell r="J700">
            <v>34470</v>
          </cell>
          <cell r="K700">
            <v>14631.2</v>
          </cell>
          <cell r="L700">
            <v>14631.199999999999</v>
          </cell>
          <cell r="M700" t="str">
            <v>NEX</v>
          </cell>
          <cell r="N700">
            <v>0.23</v>
          </cell>
          <cell r="O700">
            <v>7928.1</v>
          </cell>
          <cell r="P700">
            <v>3365.1760000000004</v>
          </cell>
          <cell r="Q700">
            <v>3365.1759999999999</v>
          </cell>
          <cell r="R700">
            <v>0.42446185088482735</v>
          </cell>
          <cell r="S700">
            <v>0.42446185088482741</v>
          </cell>
          <cell r="T700" t="str">
            <v>NINC</v>
          </cell>
          <cell r="U700">
            <v>0</v>
          </cell>
        </row>
        <row r="701">
          <cell r="F701" t="str">
            <v>2823 - MANUTENÇÃO E OPERAÇÃO DE UNIDADES EDUCACIONAIS - CENTRO INTEGRADO DE JOVENS E ADULTOS (CIEJA)</v>
          </cell>
          <cell r="G701" t="str">
            <v>16.22.12.366.3010.2.823.44905200.00</v>
          </cell>
          <cell r="H701" t="str">
            <v>EXECUTIVO</v>
          </cell>
          <cell r="I701" t="str">
            <v>SME</v>
          </cell>
          <cell r="J701">
            <v>5000</v>
          </cell>
          <cell r="K701">
            <v>0</v>
          </cell>
          <cell r="L701">
            <v>0</v>
          </cell>
          <cell r="M701" t="str">
            <v>NEX</v>
          </cell>
          <cell r="N701">
            <v>0.23</v>
          </cell>
          <cell r="O701">
            <v>1150</v>
          </cell>
          <cell r="P701">
            <v>0</v>
          </cell>
          <cell r="Q701">
            <v>0</v>
          </cell>
          <cell r="R701">
            <v>0</v>
          </cell>
          <cell r="S701">
            <v>0</v>
          </cell>
          <cell r="T701" t="str">
            <v>NINC</v>
          </cell>
          <cell r="U701">
            <v>0</v>
          </cell>
        </row>
        <row r="702">
          <cell r="F702" t="str">
            <v>2823 - MANUTENÇÃO E OPERAÇÃO DE UNIDADES EDUCACIONAIS - CENTRO INTEGRADO DE JOVENS E ADULTOS (CIEJA)</v>
          </cell>
          <cell r="G702" t="str">
            <v>16.23.12.366.3010.2.823.33903000.00</v>
          </cell>
          <cell r="H702" t="str">
            <v>EXECUTIVO</v>
          </cell>
          <cell r="I702" t="str">
            <v>SME</v>
          </cell>
          <cell r="J702">
            <v>4000</v>
          </cell>
          <cell r="K702">
            <v>260.88</v>
          </cell>
          <cell r="L702">
            <v>260.88</v>
          </cell>
          <cell r="M702" t="str">
            <v>NEX</v>
          </cell>
          <cell r="N702">
            <v>0.23</v>
          </cell>
          <cell r="O702">
            <v>920</v>
          </cell>
          <cell r="P702">
            <v>60.002400000000002</v>
          </cell>
          <cell r="Q702">
            <v>60.002400000000002</v>
          </cell>
          <cell r="R702">
            <v>6.522E-2</v>
          </cell>
          <cell r="S702">
            <v>6.522E-2</v>
          </cell>
          <cell r="T702" t="str">
            <v>NINC</v>
          </cell>
          <cell r="U702">
            <v>0</v>
          </cell>
        </row>
        <row r="703">
          <cell r="F703" t="str">
            <v>2823 - MANUTENÇÃO E OPERAÇÃO DE UNIDADES EDUCACIONAIS - CENTRO INTEGRADO DE JOVENS E ADULTOS (CIEJA)</v>
          </cell>
          <cell r="G703" t="str">
            <v>16.23.12.366.3010.2.823.33903600.00</v>
          </cell>
          <cell r="H703" t="str">
            <v>EXECUTIVO</v>
          </cell>
          <cell r="I703" t="str">
            <v>SME</v>
          </cell>
          <cell r="J703">
            <v>255100</v>
          </cell>
          <cell r="K703">
            <v>165152.16999999998</v>
          </cell>
          <cell r="L703">
            <v>151115.35999999999</v>
          </cell>
          <cell r="M703" t="str">
            <v>NEX</v>
          </cell>
          <cell r="N703">
            <v>0.23</v>
          </cell>
          <cell r="O703">
            <v>58673</v>
          </cell>
          <cell r="P703">
            <v>37984.999100000001</v>
          </cell>
          <cell r="Q703">
            <v>34756.532800000001</v>
          </cell>
          <cell r="R703">
            <v>0.59237695021560177</v>
          </cell>
          <cell r="S703">
            <v>0.64740168561348488</v>
          </cell>
          <cell r="T703" t="str">
            <v>NINC</v>
          </cell>
          <cell r="U703">
            <v>0</v>
          </cell>
        </row>
        <row r="704">
          <cell r="F704" t="str">
            <v>2823 - MANUTENÇÃO E OPERAÇÃO DE UNIDADES EDUCACIONAIS - CENTRO INTEGRADO DE JOVENS E ADULTOS (CIEJA)</v>
          </cell>
          <cell r="G704" t="str">
            <v>16.23.12.366.3010.2.823.33903900.00</v>
          </cell>
          <cell r="H704" t="str">
            <v>EXECUTIVO</v>
          </cell>
          <cell r="I704" t="str">
            <v>SME</v>
          </cell>
          <cell r="J704">
            <v>450000</v>
          </cell>
          <cell r="K704">
            <v>408171.22</v>
          </cell>
          <cell r="L704">
            <v>331480.07999999996</v>
          </cell>
          <cell r="M704" t="str">
            <v>NEX</v>
          </cell>
          <cell r="N704">
            <v>0.23</v>
          </cell>
          <cell r="O704">
            <v>103500</v>
          </cell>
          <cell r="P704">
            <v>93879.380600000004</v>
          </cell>
          <cell r="Q704">
            <v>76240.418399999995</v>
          </cell>
          <cell r="R704">
            <v>0.7366223999999999</v>
          </cell>
          <cell r="S704">
            <v>0.9070471555555556</v>
          </cell>
          <cell r="T704" t="str">
            <v>NINC</v>
          </cell>
          <cell r="U704">
            <v>0</v>
          </cell>
        </row>
        <row r="705">
          <cell r="F705" t="str">
            <v>2823 - MANUTENÇÃO E OPERAÇÃO DE UNIDADES EDUCACIONAIS - CENTRO INTEGRADO DE JOVENS E ADULTOS (CIEJA)</v>
          </cell>
          <cell r="G705" t="str">
            <v>16.23.12.366.3010.2.823.33904700.00</v>
          </cell>
          <cell r="H705" t="str">
            <v>EXECUTIVO</v>
          </cell>
          <cell r="I705" t="str">
            <v>SME</v>
          </cell>
          <cell r="J705">
            <v>24600</v>
          </cell>
          <cell r="K705">
            <v>11617.1</v>
          </cell>
          <cell r="L705">
            <v>11617.099999999999</v>
          </cell>
          <cell r="M705" t="str">
            <v>NEX</v>
          </cell>
          <cell r="N705">
            <v>0.23</v>
          </cell>
          <cell r="O705">
            <v>5658</v>
          </cell>
          <cell r="P705">
            <v>2671.933</v>
          </cell>
          <cell r="Q705">
            <v>2671.933</v>
          </cell>
          <cell r="R705">
            <v>0.472239837398374</v>
          </cell>
          <cell r="S705">
            <v>0.472239837398374</v>
          </cell>
          <cell r="T705" t="str">
            <v>NINC</v>
          </cell>
          <cell r="U705">
            <v>0</v>
          </cell>
        </row>
        <row r="706">
          <cell r="F706" t="str">
            <v>2823 - MANUTENÇÃO E OPERAÇÃO DE UNIDADES EDUCACIONAIS - CENTRO INTEGRADO DE JOVENS E ADULTOS (CIEJA)</v>
          </cell>
          <cell r="G706" t="str">
            <v>16.23.12.366.3010.2.823.44905200.00</v>
          </cell>
          <cell r="H706" t="str">
            <v>EXECUTIVO</v>
          </cell>
          <cell r="I706" t="str">
            <v>SME</v>
          </cell>
          <cell r="J706">
            <v>1000</v>
          </cell>
          <cell r="K706">
            <v>0</v>
          </cell>
          <cell r="L706">
            <v>0</v>
          </cell>
          <cell r="M706" t="str">
            <v>NEX</v>
          </cell>
          <cell r="N706">
            <v>0.23</v>
          </cell>
          <cell r="O706">
            <v>230</v>
          </cell>
          <cell r="P706">
            <v>0</v>
          </cell>
          <cell r="Q706">
            <v>0</v>
          </cell>
          <cell r="R706">
            <v>0</v>
          </cell>
          <cell r="S706">
            <v>0</v>
          </cell>
          <cell r="T706" t="str">
            <v>NINC</v>
          </cell>
          <cell r="U706">
            <v>0</v>
          </cell>
        </row>
        <row r="707">
          <cell r="F707" t="str">
            <v>2829 - MANUTENÇÃO E OPERAÇÃO DA REDE PARCEIRA - ALFABETIZAÇÃO DE JOVENS E ADULTOS</v>
          </cell>
          <cell r="G707" t="str">
            <v>16.10.12.366.3010.2.829.33503900.00</v>
          </cell>
          <cell r="H707" t="str">
            <v>EXECUTIVO</v>
          </cell>
          <cell r="I707" t="str">
            <v>SME</v>
          </cell>
          <cell r="J707">
            <v>100000</v>
          </cell>
          <cell r="K707">
            <v>0</v>
          </cell>
          <cell r="L707">
            <v>0</v>
          </cell>
          <cell r="M707" t="str">
            <v>NEX</v>
          </cell>
          <cell r="N707">
            <v>0.23</v>
          </cell>
          <cell r="O707">
            <v>23000</v>
          </cell>
          <cell r="P707">
            <v>0</v>
          </cell>
          <cell r="Q707">
            <v>0</v>
          </cell>
          <cell r="R707">
            <v>0</v>
          </cell>
          <cell r="S707">
            <v>0</v>
          </cell>
          <cell r="T707" t="str">
            <v>NINC</v>
          </cell>
          <cell r="U707">
            <v>0</v>
          </cell>
        </row>
        <row r="708">
          <cell r="F708" t="str">
            <v>2829 - MANUTENÇÃO E OPERAÇÃO DA REDE PARCEIRA - ALFABETIZAÇÃO DE JOVENS E ADULTOS</v>
          </cell>
          <cell r="G708" t="str">
            <v>16.11.12.366.3010.2.829.33503900.00</v>
          </cell>
          <cell r="H708" t="str">
            <v>EXECUTIVO</v>
          </cell>
          <cell r="I708" t="str">
            <v>SME</v>
          </cell>
          <cell r="J708">
            <v>645000</v>
          </cell>
          <cell r="K708">
            <v>645000</v>
          </cell>
          <cell r="L708">
            <v>377980.04</v>
          </cell>
          <cell r="M708" t="str">
            <v>NEX</v>
          </cell>
          <cell r="N708">
            <v>0.23</v>
          </cell>
          <cell r="O708">
            <v>148350</v>
          </cell>
          <cell r="P708">
            <v>148350</v>
          </cell>
          <cell r="Q708">
            <v>86935.409199999995</v>
          </cell>
          <cell r="R708">
            <v>0.58601556589147286</v>
          </cell>
          <cell r="S708">
            <v>1</v>
          </cell>
          <cell r="T708" t="str">
            <v>NINC</v>
          </cell>
          <cell r="U708">
            <v>0</v>
          </cell>
        </row>
        <row r="709">
          <cell r="F709" t="str">
            <v>2829 - MANUTENÇÃO E OPERAÇÃO DA REDE PARCEIRA - ALFABETIZAÇÃO DE JOVENS E ADULTOS</v>
          </cell>
          <cell r="G709" t="str">
            <v>16.12.12.366.3010.2.829.33503900.00</v>
          </cell>
          <cell r="H709" t="str">
            <v>EXECUTIVO</v>
          </cell>
          <cell r="I709" t="str">
            <v>SME</v>
          </cell>
          <cell r="J709">
            <v>277967</v>
          </cell>
          <cell r="K709">
            <v>277967</v>
          </cell>
          <cell r="L709">
            <v>237129.53999999998</v>
          </cell>
          <cell r="M709" t="str">
            <v>NEX</v>
          </cell>
          <cell r="N709">
            <v>0.23</v>
          </cell>
          <cell r="O709">
            <v>63932.41</v>
          </cell>
          <cell r="P709">
            <v>63932.41</v>
          </cell>
          <cell r="Q709">
            <v>54539.794199999997</v>
          </cell>
          <cell r="R709">
            <v>0.85308522234653739</v>
          </cell>
          <cell r="S709">
            <v>1</v>
          </cell>
          <cell r="T709" t="str">
            <v>NINC</v>
          </cell>
          <cell r="U709">
            <v>0</v>
          </cell>
        </row>
        <row r="710">
          <cell r="F710" t="str">
            <v>2829 - MANUTENÇÃO E OPERAÇÃO DA REDE PARCEIRA - ALFABETIZAÇÃO DE JOVENS E ADULTOS</v>
          </cell>
          <cell r="G710" t="str">
            <v>16.12.12.366.3010.2.829.33509200.00</v>
          </cell>
          <cell r="H710" t="str">
            <v>EXECUTIVO</v>
          </cell>
          <cell r="I710" t="str">
            <v>SME</v>
          </cell>
          <cell r="J710">
            <v>0</v>
          </cell>
          <cell r="K710">
            <v>12116.78</v>
          </cell>
          <cell r="L710">
            <v>12116.78</v>
          </cell>
          <cell r="M710" t="str">
            <v>NEX</v>
          </cell>
          <cell r="N710">
            <v>0.23</v>
          </cell>
          <cell r="O710">
            <v>0</v>
          </cell>
          <cell r="P710">
            <v>2786.8594000000003</v>
          </cell>
          <cell r="Q710">
            <v>2786.8594000000003</v>
          </cell>
          <cell r="R710" t="e">
            <v>#DIV/0!</v>
          </cell>
          <cell r="S710" t="e">
            <v>#DIV/0!</v>
          </cell>
          <cell r="T710" t="str">
            <v>NINC</v>
          </cell>
          <cell r="U710">
            <v>0</v>
          </cell>
        </row>
        <row r="711">
          <cell r="F711" t="str">
            <v>2829 - MANUTENÇÃO E OPERAÇÃO DA REDE PARCEIRA - ALFABETIZAÇÃO DE JOVENS E ADULTOS</v>
          </cell>
          <cell r="G711" t="str">
            <v>16.13.12.366.3010.2.829.33503900.00</v>
          </cell>
          <cell r="H711" t="str">
            <v>EXECUTIVO</v>
          </cell>
          <cell r="I711" t="str">
            <v>SME</v>
          </cell>
          <cell r="J711">
            <v>1453981</v>
          </cell>
          <cell r="K711">
            <v>1377005.6999999997</v>
          </cell>
          <cell r="L711">
            <v>1374332.94</v>
          </cell>
          <cell r="M711" t="str">
            <v>NEX</v>
          </cell>
          <cell r="N711">
            <v>0.23</v>
          </cell>
          <cell r="O711">
            <v>334415.63</v>
          </cell>
          <cell r="P711">
            <v>316711.31099999993</v>
          </cell>
          <cell r="Q711">
            <v>316096.57620000001</v>
          </cell>
          <cell r="R711">
            <v>0.9452207009582656</v>
          </cell>
          <cell r="S711">
            <v>0.94705893680866504</v>
          </cell>
          <cell r="T711" t="str">
            <v>NINC</v>
          </cell>
          <cell r="U711">
            <v>0</v>
          </cell>
        </row>
        <row r="712">
          <cell r="F712" t="str">
            <v>2829 - MANUTENÇÃO E OPERAÇÃO DA REDE PARCEIRA - ALFABETIZAÇÃO DE JOVENS E ADULTOS</v>
          </cell>
          <cell r="G712" t="str">
            <v>16.14.12.366.3010.2.829.33503900.00</v>
          </cell>
          <cell r="H712" t="str">
            <v>EXECUTIVO</v>
          </cell>
          <cell r="I712" t="str">
            <v>SME</v>
          </cell>
          <cell r="J712">
            <v>726990</v>
          </cell>
          <cell r="K712">
            <v>725208.16</v>
          </cell>
          <cell r="L712">
            <v>725208.15999999992</v>
          </cell>
          <cell r="M712" t="str">
            <v>NEX</v>
          </cell>
          <cell r="N712">
            <v>0.23</v>
          </cell>
          <cell r="O712">
            <v>167207.70000000001</v>
          </cell>
          <cell r="P712">
            <v>166797.87680000003</v>
          </cell>
          <cell r="Q712">
            <v>166797.8768</v>
          </cell>
          <cell r="R712">
            <v>0.99754901718042877</v>
          </cell>
          <cell r="S712">
            <v>0.99754901718042899</v>
          </cell>
          <cell r="T712" t="str">
            <v>NINC</v>
          </cell>
          <cell r="U712">
            <v>0</v>
          </cell>
        </row>
        <row r="713">
          <cell r="F713" t="str">
            <v>2829 - MANUTENÇÃO E OPERAÇÃO DA REDE PARCEIRA - ALFABETIZAÇÃO DE JOVENS E ADULTOS</v>
          </cell>
          <cell r="G713" t="str">
            <v>16.15.12.366.3010.2.829.33503900.00</v>
          </cell>
          <cell r="H713" t="str">
            <v>EXECUTIVO</v>
          </cell>
          <cell r="I713" t="str">
            <v>SME</v>
          </cell>
          <cell r="J713">
            <v>2117581</v>
          </cell>
          <cell r="K713">
            <v>1980218.21</v>
          </cell>
          <cell r="L713">
            <v>1772396.4300000002</v>
          </cell>
          <cell r="M713" t="str">
            <v>NEX</v>
          </cell>
          <cell r="N713">
            <v>0.23</v>
          </cell>
          <cell r="O713">
            <v>487043.63</v>
          </cell>
          <cell r="P713">
            <v>455450.18830000004</v>
          </cell>
          <cell r="Q713">
            <v>407651.17890000006</v>
          </cell>
          <cell r="R713">
            <v>0.83699109030540042</v>
          </cell>
          <cell r="S713">
            <v>0.93513221454102591</v>
          </cell>
          <cell r="T713" t="str">
            <v>NINC</v>
          </cell>
          <cell r="U713">
            <v>0</v>
          </cell>
        </row>
        <row r="714">
          <cell r="F714" t="str">
            <v>2829 - MANUTENÇÃO E OPERAÇÃO DA REDE PARCEIRA - ALFABETIZAÇÃO DE JOVENS E ADULTOS</v>
          </cell>
          <cell r="G714" t="str">
            <v>16.16.12.366.3010.2.829.33503900.00</v>
          </cell>
          <cell r="H714" t="str">
            <v>EXECUTIVO</v>
          </cell>
          <cell r="I714" t="str">
            <v>SME</v>
          </cell>
          <cell r="J714">
            <v>833900</v>
          </cell>
          <cell r="K714">
            <v>769754.88</v>
          </cell>
          <cell r="L714">
            <v>684056.3</v>
          </cell>
          <cell r="M714" t="str">
            <v>NEX</v>
          </cell>
          <cell r="N714">
            <v>0.23</v>
          </cell>
          <cell r="O714">
            <v>191797</v>
          </cell>
          <cell r="P714">
            <v>177043.62240000002</v>
          </cell>
          <cell r="Q714">
            <v>157332.94900000002</v>
          </cell>
          <cell r="R714">
            <v>0.82030974937042822</v>
          </cell>
          <cell r="S714">
            <v>0.92307816284926258</v>
          </cell>
          <cell r="T714" t="str">
            <v>NINC</v>
          </cell>
          <cell r="U714">
            <v>0</v>
          </cell>
        </row>
        <row r="715">
          <cell r="F715" t="str">
            <v>2829 - MANUTENÇÃO E OPERAÇÃO DA REDE PARCEIRA - ALFABETIZAÇÃO DE JOVENS E ADULTOS</v>
          </cell>
          <cell r="G715" t="str">
            <v>16.17.12.366.3010.2.829.33503900.00</v>
          </cell>
          <cell r="H715" t="str">
            <v>EXECUTIVO</v>
          </cell>
          <cell r="I715" t="str">
            <v>SME</v>
          </cell>
          <cell r="J715">
            <v>598702</v>
          </cell>
          <cell r="K715">
            <v>598351.72</v>
          </cell>
          <cell r="L715">
            <v>593550.80000000005</v>
          </cell>
          <cell r="M715" t="str">
            <v>NEX</v>
          </cell>
          <cell r="N715">
            <v>0.23</v>
          </cell>
          <cell r="O715">
            <v>137701.46</v>
          </cell>
          <cell r="P715">
            <v>137620.89559999999</v>
          </cell>
          <cell r="Q715">
            <v>136516.68400000001</v>
          </cell>
          <cell r="R715">
            <v>0.99139605346232362</v>
          </cell>
          <cell r="S715">
            <v>0.99941493430788608</v>
          </cell>
          <cell r="T715" t="str">
            <v>NINC</v>
          </cell>
          <cell r="U715">
            <v>0</v>
          </cell>
        </row>
        <row r="716">
          <cell r="F716" t="str">
            <v>2829 - MANUTENÇÃO E OPERAÇÃO DA REDE PARCEIRA - ALFABETIZAÇÃO DE JOVENS E ADULTOS</v>
          </cell>
          <cell r="G716" t="str">
            <v>16.18.12.366.3010.2.829.33503900.00</v>
          </cell>
          <cell r="H716" t="str">
            <v>EXECUTIVO</v>
          </cell>
          <cell r="I716" t="str">
            <v>SME</v>
          </cell>
          <cell r="J716">
            <v>898047</v>
          </cell>
          <cell r="K716">
            <v>893602.02</v>
          </cell>
          <cell r="L716">
            <v>857055.99</v>
          </cell>
          <cell r="M716" t="str">
            <v>NEX</v>
          </cell>
          <cell r="N716">
            <v>0.23</v>
          </cell>
          <cell r="O716">
            <v>206550.81</v>
          </cell>
          <cell r="P716">
            <v>205528.46460000001</v>
          </cell>
          <cell r="Q716">
            <v>197122.87770000001</v>
          </cell>
          <cell r="R716">
            <v>0.95435538451773694</v>
          </cell>
          <cell r="S716">
            <v>0.9950503926854608</v>
          </cell>
          <cell r="T716" t="str">
            <v>NINC</v>
          </cell>
          <cell r="U716">
            <v>0</v>
          </cell>
        </row>
        <row r="717">
          <cell r="F717" t="str">
            <v>2829 - MANUTENÇÃO E OPERAÇÃO DA REDE PARCEIRA - ALFABETIZAÇÃO DE JOVENS E ADULTOS</v>
          </cell>
          <cell r="G717" t="str">
            <v>16.19.12.366.3010.2.829.33503900.00</v>
          </cell>
          <cell r="H717" t="str">
            <v>EXECUTIVO</v>
          </cell>
          <cell r="I717" t="str">
            <v>SME</v>
          </cell>
          <cell r="J717">
            <v>641462</v>
          </cell>
          <cell r="K717">
            <v>791349.7300000001</v>
          </cell>
          <cell r="L717">
            <v>784024.29</v>
          </cell>
          <cell r="M717" t="str">
            <v>NEX</v>
          </cell>
          <cell r="N717">
            <v>0.23</v>
          </cell>
          <cell r="O717">
            <v>147536.26</v>
          </cell>
          <cell r="P717">
            <v>182010.43790000002</v>
          </cell>
          <cell r="Q717">
            <v>180325.58670000001</v>
          </cell>
          <cell r="R717">
            <v>1.2222458851810396</v>
          </cell>
          <cell r="S717">
            <v>1.2336657978181094</v>
          </cell>
          <cell r="T717" t="str">
            <v>NINC</v>
          </cell>
          <cell r="U717">
            <v>0</v>
          </cell>
        </row>
        <row r="718">
          <cell r="F718" t="str">
            <v>2829 - MANUTENÇÃO E OPERAÇÃO DA REDE PARCEIRA - ALFABETIZAÇÃO DE JOVENS E ADULTOS</v>
          </cell>
          <cell r="G718" t="str">
            <v>16.20.12.366.3010.2.829.33503900.00</v>
          </cell>
          <cell r="H718" t="str">
            <v>EXECUTIVO</v>
          </cell>
          <cell r="I718" t="str">
            <v>SME</v>
          </cell>
          <cell r="J718">
            <v>1475363</v>
          </cell>
          <cell r="K718">
            <v>1453981.44</v>
          </cell>
          <cell r="L718">
            <v>1448516.6599999997</v>
          </cell>
          <cell r="M718" t="str">
            <v>NEX</v>
          </cell>
          <cell r="N718">
            <v>0.23</v>
          </cell>
          <cell r="O718">
            <v>339333.49</v>
          </cell>
          <cell r="P718">
            <v>334415.73119999998</v>
          </cell>
          <cell r="Q718">
            <v>333158.83179999993</v>
          </cell>
          <cell r="R718">
            <v>0.98180356969776228</v>
          </cell>
          <cell r="S718">
            <v>0.98550759372439189</v>
          </cell>
          <cell r="T718" t="str">
            <v>NINC</v>
          </cell>
          <cell r="U718">
            <v>0</v>
          </cell>
        </row>
        <row r="719">
          <cell r="F719" t="str">
            <v>2829 - MANUTENÇÃO E OPERAÇÃO DA REDE PARCEIRA - ALFABETIZAÇÃO DE JOVENS E ADULTOS</v>
          </cell>
          <cell r="G719" t="str">
            <v>16.21.12.366.3010.2.829.33503900.00</v>
          </cell>
          <cell r="H719" t="str">
            <v>EXECUTIVO</v>
          </cell>
          <cell r="I719" t="str">
            <v>SME</v>
          </cell>
          <cell r="J719">
            <v>705608</v>
          </cell>
          <cell r="K719">
            <v>705608</v>
          </cell>
          <cell r="L719">
            <v>693628.99</v>
          </cell>
          <cell r="M719" t="str">
            <v>NEX</v>
          </cell>
          <cell r="N719">
            <v>0.23</v>
          </cell>
          <cell r="O719">
            <v>162289.84</v>
          </cell>
          <cell r="P719">
            <v>162289.84</v>
          </cell>
          <cell r="Q719">
            <v>159534.66769999999</v>
          </cell>
          <cell r="R719">
            <v>0.98302313749277215</v>
          </cell>
          <cell r="S719">
            <v>1</v>
          </cell>
          <cell r="T719" t="str">
            <v>NINC</v>
          </cell>
          <cell r="U719">
            <v>0</v>
          </cell>
        </row>
        <row r="720">
          <cell r="F720" t="str">
            <v>2829 - MANUTENÇÃO E OPERAÇÃO DA REDE PARCEIRA - ALFABETIZAÇÃO DE JOVENS E ADULTOS</v>
          </cell>
          <cell r="G720" t="str">
            <v>16.22.12.366.3010.2.829.33503900.00</v>
          </cell>
          <cell r="H720" t="str">
            <v>EXECUTIVO</v>
          </cell>
          <cell r="I720" t="str">
            <v>SME</v>
          </cell>
          <cell r="J720">
            <v>256584</v>
          </cell>
          <cell r="K720">
            <v>233718.00999999998</v>
          </cell>
          <cell r="L720">
            <v>225401.84000000003</v>
          </cell>
          <cell r="M720" t="str">
            <v>NEX</v>
          </cell>
          <cell r="N720">
            <v>0.23</v>
          </cell>
          <cell r="O720">
            <v>59014.32</v>
          </cell>
          <cell r="P720">
            <v>53755.1423</v>
          </cell>
          <cell r="Q720">
            <v>51842.423200000005</v>
          </cell>
          <cell r="R720">
            <v>0.8784719234246875</v>
          </cell>
          <cell r="S720">
            <v>0.91088302466248872</v>
          </cell>
          <cell r="T720" t="str">
            <v>NINC</v>
          </cell>
          <cell r="U720">
            <v>0</v>
          </cell>
        </row>
        <row r="721">
          <cell r="F721" t="str">
            <v>2829 - MANUTENÇÃO E OPERAÇÃO DA REDE PARCEIRA - ALFABETIZAÇÃO DE JOVENS E ADULTOS</v>
          </cell>
          <cell r="G721" t="str">
            <v>16.23.12.366.3010.2.829.33503900.00</v>
          </cell>
          <cell r="H721" t="str">
            <v>EXECUTIVO</v>
          </cell>
          <cell r="I721" t="str">
            <v>SME</v>
          </cell>
          <cell r="J721">
            <v>812518</v>
          </cell>
          <cell r="K721">
            <v>791136.96</v>
          </cell>
          <cell r="L721">
            <v>727881.64</v>
          </cell>
          <cell r="M721" t="str">
            <v>NEX</v>
          </cell>
          <cell r="N721">
            <v>0.23</v>
          </cell>
          <cell r="O721">
            <v>186879.14</v>
          </cell>
          <cell r="P721">
            <v>181961.50080000001</v>
          </cell>
          <cell r="Q721">
            <v>167412.77720000001</v>
          </cell>
          <cell r="R721">
            <v>0.89583447997459753</v>
          </cell>
          <cell r="S721">
            <v>0.97368545681449514</v>
          </cell>
          <cell r="T721" t="str">
            <v>NINC</v>
          </cell>
          <cell r="U721">
            <v>0</v>
          </cell>
        </row>
        <row r="722">
          <cell r="F722" t="str">
            <v>8083 - BOLSA-TRABALHO - PROGRAMA DE METAS 29.G</v>
          </cell>
          <cell r="G722" t="str">
            <v>30.10.12.366.3019.8.083.33903900.00</v>
          </cell>
          <cell r="H722" t="str">
            <v>EXECUTIVO</v>
          </cell>
          <cell r="I722" t="str">
            <v>SMDET</v>
          </cell>
          <cell r="J722">
            <v>202530</v>
          </cell>
          <cell r="K722">
            <v>106507.62999999999</v>
          </cell>
          <cell r="L722">
            <v>16784.480000000003</v>
          </cell>
          <cell r="M722" t="str">
            <v>NEX</v>
          </cell>
          <cell r="N722">
            <v>0.23</v>
          </cell>
          <cell r="O722">
            <v>46581.9</v>
          </cell>
          <cell r="P722">
            <v>24496.7549</v>
          </cell>
          <cell r="Q722">
            <v>3860.4304000000011</v>
          </cell>
          <cell r="R722">
            <v>8.2874043351602256E-2</v>
          </cell>
          <cell r="S722">
            <v>0.52588569594627954</v>
          </cell>
          <cell r="T722" t="str">
            <v>NINC</v>
          </cell>
          <cell r="U722">
            <v>0</v>
          </cell>
        </row>
        <row r="723">
          <cell r="F723" t="str">
            <v>8083 - BOLSA-TRABALHO - PROGRAMA DE METAS 29.G</v>
          </cell>
          <cell r="G723" t="str">
            <v>30.10.12.366.3019.8.083.33904800.00</v>
          </cell>
          <cell r="H723" t="str">
            <v>EXECUTIVO</v>
          </cell>
          <cell r="I723" t="str">
            <v>SMDET</v>
          </cell>
          <cell r="J723">
            <v>2278769</v>
          </cell>
          <cell r="K723">
            <v>2082455.12</v>
          </cell>
          <cell r="L723">
            <v>1916252.6100000003</v>
          </cell>
          <cell r="M723" t="str">
            <v>NEX</v>
          </cell>
          <cell r="N723">
            <v>0.23</v>
          </cell>
          <cell r="O723">
            <v>524116.87</v>
          </cell>
          <cell r="P723">
            <v>478964.67760000005</v>
          </cell>
          <cell r="Q723">
            <v>440738.10030000011</v>
          </cell>
          <cell r="R723">
            <v>0.84091569176164871</v>
          </cell>
          <cell r="S723">
            <v>0.91385090809994352</v>
          </cell>
          <cell r="T723" t="str">
            <v>NINC</v>
          </cell>
          <cell r="U723">
            <v>0</v>
          </cell>
        </row>
        <row r="724">
          <cell r="F724" t="str">
            <v>2821 - MANUTENÇÃO E OPERAÇÃO DA REDE PARCEIRA - EDUCAÇÃO ESPECIAL</v>
          </cell>
          <cell r="G724" t="str">
            <v>16.10.12.367.3010.2.821.33503900.00</v>
          </cell>
          <cell r="H724" t="str">
            <v>EXECUTIVO</v>
          </cell>
          <cell r="I724" t="str">
            <v>SME</v>
          </cell>
          <cell r="J724">
            <v>12448953</v>
          </cell>
          <cell r="K724">
            <v>3210628.080000001</v>
          </cell>
          <cell r="L724">
            <v>2967238.67</v>
          </cell>
          <cell r="M724" t="str">
            <v>EX</v>
          </cell>
          <cell r="N724">
            <v>1</v>
          </cell>
          <cell r="O724">
            <v>12448953</v>
          </cell>
          <cell r="P724">
            <v>3210628.080000001</v>
          </cell>
          <cell r="Q724">
            <v>2967238.67</v>
          </cell>
          <cell r="R724">
            <v>0.23835246787420597</v>
          </cell>
          <cell r="S724">
            <v>0.25790346224296945</v>
          </cell>
          <cell r="T724" t="str">
            <v>NINC</v>
          </cell>
          <cell r="U724">
            <v>0</v>
          </cell>
        </row>
        <row r="725">
          <cell r="F725" t="str">
            <v>2821 - MANUTENÇÃO E OPERAÇÃO DA REDE PARCEIRA - EDUCAÇÃO ESPECIAL</v>
          </cell>
          <cell r="G725" t="str">
            <v>16.10.12.367.3010.2.821.33504300.00</v>
          </cell>
          <cell r="H725" t="str">
            <v>EXECUTIVO</v>
          </cell>
          <cell r="I725" t="str">
            <v>SME</v>
          </cell>
          <cell r="J725">
            <v>0</v>
          </cell>
          <cell r="K725">
            <v>4289893.2299999995</v>
          </cell>
          <cell r="L725">
            <v>2738786.62</v>
          </cell>
          <cell r="M725" t="str">
            <v>EX</v>
          </cell>
          <cell r="N725">
            <v>1</v>
          </cell>
          <cell r="O725">
            <v>0</v>
          </cell>
          <cell r="P725">
            <v>4289893.2299999995</v>
          </cell>
          <cell r="Q725">
            <v>2738786.62</v>
          </cell>
          <cell r="R725" t="e">
            <v>#DIV/0!</v>
          </cell>
          <cell r="S725" t="e">
            <v>#DIV/0!</v>
          </cell>
          <cell r="T725" t="str">
            <v>NINC</v>
          </cell>
          <cell r="U725">
            <v>0</v>
          </cell>
        </row>
        <row r="726">
          <cell r="F726" t="str">
            <v>2827 - MANUTENÇÃO E OPERAÇÃO DE UNIDADES EDUCACIONAIS - ESCOLA MUNICIPAL DE EDUCAÇÃO BILÍNGUE PARA SURDOS (EMEBS)</v>
          </cell>
          <cell r="G726" t="str">
            <v>16.10.12.367.3010.2.827.31901100.00</v>
          </cell>
          <cell r="H726" t="str">
            <v>EXECUTIVO</v>
          </cell>
          <cell r="I726" t="str">
            <v>SME</v>
          </cell>
          <cell r="J726">
            <v>23284746</v>
          </cell>
          <cell r="K726">
            <v>21009930.27</v>
          </cell>
          <cell r="L726">
            <v>20087274.27</v>
          </cell>
          <cell r="M726" t="str">
            <v>EX</v>
          </cell>
          <cell r="N726">
            <v>1</v>
          </cell>
          <cell r="O726">
            <v>23284746</v>
          </cell>
          <cell r="P726">
            <v>21009930.27</v>
          </cell>
          <cell r="Q726">
            <v>20087274.27</v>
          </cell>
          <cell r="R726">
            <v>0.86267955295711618</v>
          </cell>
          <cell r="S726">
            <v>0.90230446447644308</v>
          </cell>
          <cell r="T726" t="str">
            <v>NEX</v>
          </cell>
          <cell r="U726">
            <v>0.56999999999999995</v>
          </cell>
        </row>
        <row r="727">
          <cell r="F727" t="str">
            <v>2827 - MANUTENÇÃO E OPERAÇÃO DE UNIDADES EDUCACIONAIS - ESCOLA MUNICIPAL DE EDUCAÇÃO BILÍNGUE PARA SURDOS (EMEBS)</v>
          </cell>
          <cell r="G727" t="str">
            <v>16.10.12.367.3010.2.827.33903000.00</v>
          </cell>
          <cell r="H727" t="str">
            <v>EXECUTIVO</v>
          </cell>
          <cell r="I727" t="str">
            <v>SME</v>
          </cell>
          <cell r="J727">
            <v>5238</v>
          </cell>
          <cell r="K727">
            <v>6422.4</v>
          </cell>
          <cell r="L727">
            <v>5808</v>
          </cell>
          <cell r="M727" t="str">
            <v>EX</v>
          </cell>
          <cell r="N727">
            <v>1</v>
          </cell>
          <cell r="O727">
            <v>5238</v>
          </cell>
          <cell r="P727">
            <v>6422.4</v>
          </cell>
          <cell r="Q727">
            <v>5808</v>
          </cell>
          <cell r="R727">
            <v>1.1088201603665522</v>
          </cell>
          <cell r="S727">
            <v>1.2261168384879724</v>
          </cell>
          <cell r="T727" t="str">
            <v>NEX</v>
          </cell>
          <cell r="U727">
            <v>0.56999999999999995</v>
          </cell>
        </row>
        <row r="728">
          <cell r="F728" t="str">
            <v>2827 - MANUTENÇÃO E OPERAÇÃO DE UNIDADES EDUCACIONAIS - ESCOLA MUNICIPAL DE EDUCAÇÃO BILÍNGUE PARA SURDOS (EMEBS)</v>
          </cell>
          <cell r="G728" t="str">
            <v>16.10.12.367.3010.2.827.33903200.00</v>
          </cell>
          <cell r="H728" t="str">
            <v>EXECUTIVO</v>
          </cell>
          <cell r="I728" t="str">
            <v>SME</v>
          </cell>
          <cell r="J728">
            <v>0</v>
          </cell>
          <cell r="K728">
            <v>12634.39</v>
          </cell>
          <cell r="L728">
            <v>8268.09</v>
          </cell>
          <cell r="M728" t="str">
            <v>EX</v>
          </cell>
          <cell r="N728">
            <v>1</v>
          </cell>
          <cell r="O728">
            <v>0</v>
          </cell>
          <cell r="P728">
            <v>12634.39</v>
          </cell>
          <cell r="Q728">
            <v>8268.09</v>
          </cell>
          <cell r="R728" t="e">
            <v>#DIV/0!</v>
          </cell>
          <cell r="S728" t="e">
            <v>#DIV/0!</v>
          </cell>
          <cell r="T728" t="str">
            <v>NEX</v>
          </cell>
          <cell r="U728">
            <v>0.56999999999999995</v>
          </cell>
        </row>
        <row r="729">
          <cell r="F729" t="str">
            <v>2827 - MANUTENÇÃO E OPERAÇÃO DE UNIDADES EDUCACIONAIS - ESCOLA MUNICIPAL DE EDUCAÇÃO BILÍNGUE PARA SURDOS (EMEBS)</v>
          </cell>
          <cell r="G729" t="str">
            <v>16.10.12.367.3010.2.827.33903900.00</v>
          </cell>
          <cell r="H729" t="str">
            <v>EXECUTIVO</v>
          </cell>
          <cell r="I729" t="str">
            <v>SME</v>
          </cell>
          <cell r="J729">
            <v>1356759</v>
          </cell>
          <cell r="K729">
            <v>616369.18999999994</v>
          </cell>
          <cell r="L729">
            <v>491237.98</v>
          </cell>
          <cell r="M729" t="str">
            <v>EX</v>
          </cell>
          <cell r="N729">
            <v>1</v>
          </cell>
          <cell r="O729">
            <v>1356759</v>
          </cell>
          <cell r="P729">
            <v>616369.18999999994</v>
          </cell>
          <cell r="Q729">
            <v>491237.98</v>
          </cell>
          <cell r="R729">
            <v>0.36206723522747958</v>
          </cell>
          <cell r="S729">
            <v>0.45429526540822646</v>
          </cell>
          <cell r="T729" t="str">
            <v>NEX</v>
          </cell>
          <cell r="U729">
            <v>0.56999999999999995</v>
          </cell>
        </row>
        <row r="730">
          <cell r="F730" t="str">
            <v>2827 - MANUTENÇÃO E OPERAÇÃO DE UNIDADES EDUCACIONAIS - ESCOLA MUNICIPAL DE EDUCAÇÃO BILÍNGUE PARA SURDOS (EMEBS)</v>
          </cell>
          <cell r="G730" t="str">
            <v>16.10.12.367.3010.2.827.33904500.00</v>
          </cell>
          <cell r="H730" t="str">
            <v>EXECUTIVO</v>
          </cell>
          <cell r="I730" t="str">
            <v>SME</v>
          </cell>
          <cell r="J730">
            <v>0</v>
          </cell>
          <cell r="K730">
            <v>75513.75</v>
          </cell>
          <cell r="L730">
            <v>4821.07</v>
          </cell>
          <cell r="M730" t="str">
            <v>EX</v>
          </cell>
          <cell r="N730">
            <v>1</v>
          </cell>
          <cell r="O730">
            <v>0</v>
          </cell>
          <cell r="P730">
            <v>75513.75</v>
          </cell>
          <cell r="Q730">
            <v>4821.07</v>
          </cell>
          <cell r="R730" t="e">
            <v>#DIV/0!</v>
          </cell>
          <cell r="S730" t="e">
            <v>#DIV/0!</v>
          </cell>
          <cell r="T730" t="str">
            <v>NEX</v>
          </cell>
          <cell r="U730">
            <v>0.56999999999999995</v>
          </cell>
        </row>
        <row r="731">
          <cell r="F731" t="str">
            <v>2827 - MANUTENÇÃO E OPERAÇÃO DE UNIDADES EDUCACIONAIS - ESCOLA MUNICIPAL DE EDUCAÇÃO BILÍNGUE PARA SURDOS (EMEBS)</v>
          </cell>
          <cell r="G731" t="str">
            <v>16.10.12.367.3010.2.827.33904600.00</v>
          </cell>
          <cell r="H731" t="str">
            <v>EXECUTIVO</v>
          </cell>
          <cell r="I731" t="str">
            <v>SME</v>
          </cell>
          <cell r="J731">
            <v>2000000</v>
          </cell>
          <cell r="K731">
            <v>1536623.9</v>
          </cell>
          <cell r="L731">
            <v>1536623.9</v>
          </cell>
          <cell r="M731" t="str">
            <v>EX</v>
          </cell>
          <cell r="N731">
            <v>1</v>
          </cell>
          <cell r="O731">
            <v>2000000</v>
          </cell>
          <cell r="P731">
            <v>1536623.9</v>
          </cell>
          <cell r="Q731">
            <v>1536623.9</v>
          </cell>
          <cell r="R731">
            <v>0.76831194999999997</v>
          </cell>
          <cell r="S731">
            <v>0.76831194999999997</v>
          </cell>
          <cell r="T731" t="str">
            <v>NEX</v>
          </cell>
          <cell r="U731">
            <v>0.56999999999999995</v>
          </cell>
        </row>
        <row r="732">
          <cell r="F732" t="str">
            <v>2827 - MANUTENÇÃO E OPERAÇÃO DE UNIDADES EDUCACIONAIS - ESCOLA MUNICIPAL DE EDUCAÇÃO BILÍNGUE PARA SURDOS (EMEBS)</v>
          </cell>
          <cell r="G732" t="str">
            <v>16.10.12.367.3010.2.827.33904900.00</v>
          </cell>
          <cell r="H732" t="str">
            <v>EXECUTIVO</v>
          </cell>
          <cell r="I732" t="str">
            <v>SME</v>
          </cell>
          <cell r="J732">
            <v>100000</v>
          </cell>
          <cell r="K732">
            <v>35365.849999999991</v>
          </cell>
          <cell r="L732">
            <v>35365.849999999991</v>
          </cell>
          <cell r="M732" t="str">
            <v>EX</v>
          </cell>
          <cell r="N732">
            <v>1</v>
          </cell>
          <cell r="O732">
            <v>100000</v>
          </cell>
          <cell r="P732">
            <v>35365.849999999991</v>
          </cell>
          <cell r="Q732">
            <v>35365.849999999991</v>
          </cell>
          <cell r="R732">
            <v>0.35365849999999993</v>
          </cell>
          <cell r="S732">
            <v>0.35365849999999993</v>
          </cell>
          <cell r="T732" t="str">
            <v>NEX</v>
          </cell>
          <cell r="U732">
            <v>0.56999999999999995</v>
          </cell>
        </row>
        <row r="733">
          <cell r="F733" t="str">
            <v>2827 - MANUTENÇÃO E OPERAÇÃO DE UNIDADES EDUCACIONAIS - ESCOLA MUNICIPAL DE EDUCAÇÃO BILÍNGUE PARA SURDOS (EMEBS)</v>
          </cell>
          <cell r="G733" t="str">
            <v>16.11.12.367.3010.2.827.33903000.00</v>
          </cell>
          <cell r="H733" t="str">
            <v>EXECUTIVO</v>
          </cell>
          <cell r="I733" t="str">
            <v>SME</v>
          </cell>
          <cell r="J733">
            <v>10000</v>
          </cell>
          <cell r="K733">
            <v>59.5</v>
          </cell>
          <cell r="L733">
            <v>59.5</v>
          </cell>
          <cell r="M733" t="str">
            <v>EX</v>
          </cell>
          <cell r="N733">
            <v>1</v>
          </cell>
          <cell r="O733">
            <v>10000</v>
          </cell>
          <cell r="P733">
            <v>59.5</v>
          </cell>
          <cell r="Q733">
            <v>59.5</v>
          </cell>
          <cell r="R733">
            <v>5.9500000000000004E-3</v>
          </cell>
          <cell r="S733">
            <v>5.9500000000000004E-3</v>
          </cell>
          <cell r="T733" t="str">
            <v>NEX</v>
          </cell>
          <cell r="U733">
            <v>0.56999999999999995</v>
          </cell>
        </row>
        <row r="734">
          <cell r="F734" t="str">
            <v>2827 - MANUTENÇÃO E OPERAÇÃO DE UNIDADES EDUCACIONAIS - ESCOLA MUNICIPAL DE EDUCAÇÃO BILÍNGUE PARA SURDOS (EMEBS)</v>
          </cell>
          <cell r="G734" t="str">
            <v>16.11.12.367.3010.2.827.33903600.00</v>
          </cell>
          <cell r="H734" t="str">
            <v>EXECUTIVO</v>
          </cell>
          <cell r="I734" t="str">
            <v>SME</v>
          </cell>
          <cell r="J734">
            <v>243000</v>
          </cell>
          <cell r="K734">
            <v>216424</v>
          </cell>
          <cell r="L734">
            <v>189508</v>
          </cell>
          <cell r="M734" t="str">
            <v>EX</v>
          </cell>
          <cell r="N734">
            <v>1</v>
          </cell>
          <cell r="O734">
            <v>243000</v>
          </cell>
          <cell r="P734">
            <v>216424</v>
          </cell>
          <cell r="Q734">
            <v>189508</v>
          </cell>
          <cell r="R734">
            <v>0.7798683127572017</v>
          </cell>
          <cell r="S734">
            <v>0.89063374485596702</v>
          </cell>
          <cell r="T734" t="str">
            <v>NEX</v>
          </cell>
          <cell r="U734">
            <v>0.56999999999999995</v>
          </cell>
        </row>
        <row r="735">
          <cell r="F735" t="str">
            <v>2827 - MANUTENÇÃO E OPERAÇÃO DE UNIDADES EDUCACIONAIS - ESCOLA MUNICIPAL DE EDUCAÇÃO BILÍNGUE PARA SURDOS (EMEBS)</v>
          </cell>
          <cell r="G735" t="str">
            <v>16.11.12.367.3010.2.827.33903900.00</v>
          </cell>
          <cell r="H735" t="str">
            <v>EXECUTIVO</v>
          </cell>
          <cell r="I735" t="str">
            <v>SME</v>
          </cell>
          <cell r="J735">
            <v>240000</v>
          </cell>
          <cell r="K735">
            <v>167866.68</v>
          </cell>
          <cell r="L735">
            <v>44515.179999999993</v>
          </cell>
          <cell r="M735" t="str">
            <v>EX</v>
          </cell>
          <cell r="N735">
            <v>1</v>
          </cell>
          <cell r="O735">
            <v>240000</v>
          </cell>
          <cell r="P735">
            <v>167866.68</v>
          </cell>
          <cell r="Q735">
            <v>44515.179999999993</v>
          </cell>
          <cell r="R735">
            <v>0.18547991666666663</v>
          </cell>
          <cell r="S735">
            <v>0.69944450000000002</v>
          </cell>
          <cell r="T735" t="str">
            <v>NEX</v>
          </cell>
          <cell r="U735">
            <v>0.56999999999999995</v>
          </cell>
        </row>
        <row r="736">
          <cell r="F736" t="str">
            <v>2827 - MANUTENÇÃO E OPERAÇÃO DE UNIDADES EDUCACIONAIS - ESCOLA MUNICIPAL DE EDUCAÇÃO BILÍNGUE PARA SURDOS (EMEBS)</v>
          </cell>
          <cell r="G736" t="str">
            <v>16.11.12.367.3010.2.827.33904700.00</v>
          </cell>
          <cell r="H736" t="str">
            <v>EXECUTIVO</v>
          </cell>
          <cell r="I736" t="str">
            <v>SME</v>
          </cell>
          <cell r="J736">
            <v>48600</v>
          </cell>
          <cell r="K736">
            <v>43284.800000000003</v>
          </cell>
          <cell r="L736">
            <v>33461.599999999999</v>
          </cell>
          <cell r="M736" t="str">
            <v>EX</v>
          </cell>
          <cell r="N736">
            <v>1</v>
          </cell>
          <cell r="O736">
            <v>48600</v>
          </cell>
          <cell r="P736">
            <v>43284.800000000003</v>
          </cell>
          <cell r="Q736">
            <v>33461.599999999999</v>
          </cell>
          <cell r="R736">
            <v>0.68851028806584358</v>
          </cell>
          <cell r="S736">
            <v>0.89063374485596714</v>
          </cell>
          <cell r="T736" t="str">
            <v>NEX</v>
          </cell>
          <cell r="U736">
            <v>0.56999999999999995</v>
          </cell>
        </row>
        <row r="737">
          <cell r="F737" t="str">
            <v>2827 - MANUTENÇÃO E OPERAÇÃO DE UNIDADES EDUCACIONAIS - ESCOLA MUNICIPAL DE EDUCAÇÃO BILÍNGUE PARA SURDOS (EMEBS)</v>
          </cell>
          <cell r="G737" t="str">
            <v>16.11.12.367.3010.2.827.44905200.00</v>
          </cell>
          <cell r="H737" t="str">
            <v>EXECUTIVO</v>
          </cell>
          <cell r="I737" t="str">
            <v>SME</v>
          </cell>
          <cell r="J737">
            <v>10000</v>
          </cell>
          <cell r="K737">
            <v>0</v>
          </cell>
          <cell r="L737">
            <v>0</v>
          </cell>
          <cell r="M737" t="str">
            <v>EX</v>
          </cell>
          <cell r="N737">
            <v>1</v>
          </cell>
          <cell r="O737">
            <v>10000</v>
          </cell>
          <cell r="P737">
            <v>0</v>
          </cell>
          <cell r="Q737">
            <v>0</v>
          </cell>
          <cell r="R737">
            <v>0</v>
          </cell>
          <cell r="S737">
            <v>0</v>
          </cell>
          <cell r="T737" t="str">
            <v>NEX</v>
          </cell>
          <cell r="U737">
            <v>0.56999999999999995</v>
          </cell>
        </row>
        <row r="738">
          <cell r="F738" t="str">
            <v>2827 - MANUTENÇÃO E OPERAÇÃO DE UNIDADES EDUCACIONAIS - ESCOLA MUNICIPAL DE EDUCAÇÃO BILÍNGUE PARA SURDOS (EMEBS)</v>
          </cell>
          <cell r="G738" t="str">
            <v>16.12.12.367.3010.2.827.33903000.00</v>
          </cell>
          <cell r="H738" t="str">
            <v>EXECUTIVO</v>
          </cell>
          <cell r="I738" t="str">
            <v>SME</v>
          </cell>
          <cell r="J738">
            <v>14150</v>
          </cell>
          <cell r="K738">
            <v>2202.12</v>
          </cell>
          <cell r="L738">
            <v>1180.08</v>
          </cell>
          <cell r="M738" t="str">
            <v>EX</v>
          </cell>
          <cell r="N738">
            <v>1</v>
          </cell>
          <cell r="O738">
            <v>14150</v>
          </cell>
          <cell r="P738">
            <v>2202.12</v>
          </cell>
          <cell r="Q738">
            <v>1180.08</v>
          </cell>
          <cell r="R738">
            <v>8.3397879858657237E-2</v>
          </cell>
          <cell r="S738">
            <v>0.15562685512367491</v>
          </cell>
          <cell r="T738" t="str">
            <v>NEX</v>
          </cell>
          <cell r="U738">
            <v>0.56999999999999995</v>
          </cell>
        </row>
        <row r="739">
          <cell r="F739" t="str">
            <v>2827 - MANUTENÇÃO E OPERAÇÃO DE UNIDADES EDUCACIONAIS - ESCOLA MUNICIPAL DE EDUCAÇÃO BILÍNGUE PARA SURDOS (EMEBS)</v>
          </cell>
          <cell r="G739" t="str">
            <v>16.12.12.367.3010.2.827.33903600.00</v>
          </cell>
          <cell r="H739" t="str">
            <v>EXECUTIVO</v>
          </cell>
          <cell r="I739" t="str">
            <v>SME</v>
          </cell>
          <cell r="J739">
            <v>99540</v>
          </cell>
          <cell r="K739">
            <v>131644</v>
          </cell>
          <cell r="L739">
            <v>100268</v>
          </cell>
          <cell r="M739" t="str">
            <v>EX</v>
          </cell>
          <cell r="N739">
            <v>1</v>
          </cell>
          <cell r="O739">
            <v>99540</v>
          </cell>
          <cell r="P739">
            <v>131644</v>
          </cell>
          <cell r="Q739">
            <v>100268</v>
          </cell>
          <cell r="R739">
            <v>1.0073136427566807</v>
          </cell>
          <cell r="S739">
            <v>1.322523608599558</v>
          </cell>
          <cell r="T739" t="str">
            <v>NEX</v>
          </cell>
          <cell r="U739">
            <v>0.56999999999999995</v>
          </cell>
        </row>
        <row r="740">
          <cell r="F740" t="str">
            <v>2827 - MANUTENÇÃO E OPERAÇÃO DE UNIDADES EDUCACIONAIS - ESCOLA MUNICIPAL DE EDUCAÇÃO BILÍNGUE PARA SURDOS (EMEBS)</v>
          </cell>
          <cell r="G740" t="str">
            <v>16.12.12.367.3010.2.827.33903900.00</v>
          </cell>
          <cell r="H740" t="str">
            <v>EXECUTIVO</v>
          </cell>
          <cell r="I740" t="str">
            <v>SME</v>
          </cell>
          <cell r="J740">
            <v>117809</v>
          </cell>
          <cell r="K740">
            <v>53110</v>
          </cell>
          <cell r="L740">
            <v>20857.030000000002</v>
          </cell>
          <cell r="M740" t="str">
            <v>EX</v>
          </cell>
          <cell r="N740">
            <v>1</v>
          </cell>
          <cell r="O740">
            <v>117809</v>
          </cell>
          <cell r="P740">
            <v>53110</v>
          </cell>
          <cell r="Q740">
            <v>20857.030000000002</v>
          </cell>
          <cell r="R740">
            <v>0.17704105798368547</v>
          </cell>
          <cell r="S740">
            <v>0.45081445390420088</v>
          </cell>
          <cell r="T740" t="str">
            <v>NEX</v>
          </cell>
          <cell r="U740">
            <v>0.56999999999999995</v>
          </cell>
        </row>
        <row r="741">
          <cell r="F741" t="str">
            <v>2827 - MANUTENÇÃO E OPERAÇÃO DE UNIDADES EDUCACIONAIS - ESCOLA MUNICIPAL DE EDUCAÇÃO BILÍNGUE PARA SURDOS (EMEBS)</v>
          </cell>
          <cell r="G741" t="str">
            <v>16.12.12.367.3010.2.827.33904700.00</v>
          </cell>
          <cell r="H741" t="str">
            <v>EXECUTIVO</v>
          </cell>
          <cell r="I741" t="str">
            <v>SME</v>
          </cell>
          <cell r="J741">
            <v>19908</v>
          </cell>
          <cell r="K741">
            <v>26328.799999999999</v>
          </cell>
          <cell r="L741">
            <v>20053.599999999999</v>
          </cell>
          <cell r="M741" t="str">
            <v>EX</v>
          </cell>
          <cell r="N741">
            <v>1</v>
          </cell>
          <cell r="O741">
            <v>19908</v>
          </cell>
          <cell r="P741">
            <v>26328.799999999999</v>
          </cell>
          <cell r="Q741">
            <v>20053.599999999999</v>
          </cell>
          <cell r="R741">
            <v>1.0073136427566807</v>
          </cell>
          <cell r="S741">
            <v>1.322523608599558</v>
          </cell>
          <cell r="T741" t="str">
            <v>NEX</v>
          </cell>
          <cell r="U741">
            <v>0.56999999999999995</v>
          </cell>
        </row>
        <row r="742">
          <cell r="F742" t="str">
            <v>2827 - MANUTENÇÃO E OPERAÇÃO DE UNIDADES EDUCACIONAIS - ESCOLA MUNICIPAL DE EDUCAÇÃO BILÍNGUE PARA SURDOS (EMEBS)</v>
          </cell>
          <cell r="G742" t="str">
            <v>16.12.12.367.3010.2.827.44905200.00</v>
          </cell>
          <cell r="H742" t="str">
            <v>EXECUTIVO</v>
          </cell>
          <cell r="I742" t="str">
            <v>SME</v>
          </cell>
          <cell r="J742">
            <v>1000</v>
          </cell>
          <cell r="K742">
            <v>0</v>
          </cell>
          <cell r="L742">
            <v>0</v>
          </cell>
          <cell r="M742" t="str">
            <v>EX</v>
          </cell>
          <cell r="N742">
            <v>1</v>
          </cell>
          <cell r="O742">
            <v>1000</v>
          </cell>
          <cell r="P742">
            <v>0</v>
          </cell>
          <cell r="Q742">
            <v>0</v>
          </cell>
          <cell r="R742">
            <v>0</v>
          </cell>
          <cell r="S742">
            <v>0</v>
          </cell>
          <cell r="T742" t="str">
            <v>NEX</v>
          </cell>
          <cell r="U742">
            <v>0.56999999999999995</v>
          </cell>
        </row>
        <row r="743">
          <cell r="F743" t="str">
            <v>2827 - MANUTENÇÃO E OPERAÇÃO DE UNIDADES EDUCACIONAIS - ESCOLA MUNICIPAL DE EDUCAÇÃO BILÍNGUE PARA SURDOS (EMEBS)</v>
          </cell>
          <cell r="G743" t="str">
            <v>16.13.12.367.3010.2.827.33903000.00</v>
          </cell>
          <cell r="H743" t="str">
            <v>EXECUTIVO</v>
          </cell>
          <cell r="I743" t="str">
            <v>SME</v>
          </cell>
          <cell r="J743">
            <v>13000</v>
          </cell>
          <cell r="K743">
            <v>70</v>
          </cell>
          <cell r="L743">
            <v>70</v>
          </cell>
          <cell r="M743" t="str">
            <v>EX</v>
          </cell>
          <cell r="N743">
            <v>1</v>
          </cell>
          <cell r="O743">
            <v>13000</v>
          </cell>
          <cell r="P743">
            <v>70</v>
          </cell>
          <cell r="Q743">
            <v>70</v>
          </cell>
          <cell r="R743">
            <v>5.3846153846153844E-3</v>
          </cell>
          <cell r="S743">
            <v>5.3846153846153844E-3</v>
          </cell>
          <cell r="T743" t="str">
            <v>NEX</v>
          </cell>
          <cell r="U743">
            <v>0.56999999999999995</v>
          </cell>
        </row>
        <row r="744">
          <cell r="F744" t="str">
            <v>2827 - MANUTENÇÃO E OPERAÇÃO DE UNIDADES EDUCACIONAIS - ESCOLA MUNICIPAL DE EDUCAÇÃO BILÍNGUE PARA SURDOS (EMEBS)</v>
          </cell>
          <cell r="G744" t="str">
            <v>16.13.12.367.3010.2.827.33903600.00</v>
          </cell>
          <cell r="H744" t="str">
            <v>EXECUTIVO</v>
          </cell>
          <cell r="I744" t="str">
            <v>SME</v>
          </cell>
          <cell r="J744">
            <v>139111</v>
          </cell>
          <cell r="K744">
            <v>126976</v>
          </cell>
          <cell r="L744">
            <v>103900</v>
          </cell>
          <cell r="M744" t="str">
            <v>EX</v>
          </cell>
          <cell r="N744">
            <v>1</v>
          </cell>
          <cell r="O744">
            <v>139111</v>
          </cell>
          <cell r="P744">
            <v>126976</v>
          </cell>
          <cell r="Q744">
            <v>103900</v>
          </cell>
          <cell r="R744">
            <v>0.74688558057953724</v>
          </cell>
          <cell r="S744">
            <v>0.91276750221046499</v>
          </cell>
          <cell r="T744" t="str">
            <v>NEX</v>
          </cell>
          <cell r="U744">
            <v>0.56999999999999995</v>
          </cell>
        </row>
        <row r="745">
          <cell r="F745" t="str">
            <v>2827 - MANUTENÇÃO E OPERAÇÃO DE UNIDADES EDUCACIONAIS - ESCOLA MUNICIPAL DE EDUCAÇÃO BILÍNGUE PARA SURDOS (EMEBS)</v>
          </cell>
          <cell r="G745" t="str">
            <v>16.13.12.367.3010.2.827.33903900.00</v>
          </cell>
          <cell r="H745" t="str">
            <v>EXECUTIVO</v>
          </cell>
          <cell r="I745" t="str">
            <v>SME</v>
          </cell>
          <cell r="J745">
            <v>269272</v>
          </cell>
          <cell r="K745">
            <v>96204.150000000009</v>
          </cell>
          <cell r="L745">
            <v>89750.470000000016</v>
          </cell>
          <cell r="M745" t="str">
            <v>EX</v>
          </cell>
          <cell r="N745">
            <v>1</v>
          </cell>
          <cell r="O745">
            <v>269272</v>
          </cell>
          <cell r="P745">
            <v>96204.150000000009</v>
          </cell>
          <cell r="Q745">
            <v>89750.470000000016</v>
          </cell>
          <cell r="R745">
            <v>0.33330784485575932</v>
          </cell>
          <cell r="S745">
            <v>0.35727498588787548</v>
          </cell>
          <cell r="T745" t="str">
            <v>NEX</v>
          </cell>
          <cell r="U745">
            <v>0.56999999999999995</v>
          </cell>
        </row>
        <row r="746">
          <cell r="F746" t="str">
            <v>2827 - MANUTENÇÃO E OPERAÇÃO DE UNIDADES EDUCACIONAIS - ESCOLA MUNICIPAL DE EDUCAÇÃO BILÍNGUE PARA SURDOS (EMEBS)</v>
          </cell>
          <cell r="G746" t="str">
            <v>16.13.12.367.3010.2.827.33904700.00</v>
          </cell>
          <cell r="H746" t="str">
            <v>EXECUTIVO</v>
          </cell>
          <cell r="I746" t="str">
            <v>SME</v>
          </cell>
          <cell r="J746">
            <v>27822</v>
          </cell>
          <cell r="K746">
            <v>25762.800000000003</v>
          </cell>
          <cell r="L746">
            <v>23274</v>
          </cell>
          <cell r="M746" t="str">
            <v>EX</v>
          </cell>
          <cell r="N746">
            <v>1</v>
          </cell>
          <cell r="O746">
            <v>27822</v>
          </cell>
          <cell r="P746">
            <v>25762.800000000003</v>
          </cell>
          <cell r="Q746">
            <v>23274</v>
          </cell>
          <cell r="R746">
            <v>0.83653224067284881</v>
          </cell>
          <cell r="S746">
            <v>0.92598662928617648</v>
          </cell>
          <cell r="T746" t="str">
            <v>NEX</v>
          </cell>
          <cell r="U746">
            <v>0.56999999999999995</v>
          </cell>
        </row>
        <row r="747">
          <cell r="F747" t="str">
            <v>2827 - MANUTENÇÃO E OPERAÇÃO DE UNIDADES EDUCACIONAIS - ESCOLA MUNICIPAL DE EDUCAÇÃO BILÍNGUE PARA SURDOS (EMEBS)</v>
          </cell>
          <cell r="G747" t="str">
            <v>16.14.12.367.3010.2.827.33903000.00</v>
          </cell>
          <cell r="H747" t="str">
            <v>EXECUTIVO</v>
          </cell>
          <cell r="I747" t="str">
            <v>SME</v>
          </cell>
          <cell r="J747">
            <v>11500</v>
          </cell>
          <cell r="K747">
            <v>530.67999999999995</v>
          </cell>
          <cell r="L747">
            <v>530.67999999999995</v>
          </cell>
          <cell r="M747" t="str">
            <v>EX</v>
          </cell>
          <cell r="N747">
            <v>1</v>
          </cell>
          <cell r="O747">
            <v>11500</v>
          </cell>
          <cell r="P747">
            <v>530.67999999999995</v>
          </cell>
          <cell r="Q747">
            <v>530.67999999999995</v>
          </cell>
          <cell r="R747">
            <v>4.6146086956521733E-2</v>
          </cell>
          <cell r="S747">
            <v>4.6146086956521733E-2</v>
          </cell>
          <cell r="T747" t="str">
            <v>NEX</v>
          </cell>
          <cell r="U747">
            <v>0.56999999999999995</v>
          </cell>
        </row>
        <row r="748">
          <cell r="F748" t="str">
            <v>2827 - MANUTENÇÃO E OPERAÇÃO DE UNIDADES EDUCACIONAIS - ESCOLA MUNICIPAL DE EDUCAÇÃO BILÍNGUE PARA SURDOS (EMEBS)</v>
          </cell>
          <cell r="G748" t="str">
            <v>16.14.12.367.3010.2.827.33903600.00</v>
          </cell>
          <cell r="H748" t="str">
            <v>EXECUTIVO</v>
          </cell>
          <cell r="I748" t="str">
            <v>SME</v>
          </cell>
          <cell r="J748">
            <v>152378</v>
          </cell>
          <cell r="K748">
            <v>121634</v>
          </cell>
          <cell r="L748">
            <v>103029</v>
          </cell>
          <cell r="M748" t="str">
            <v>EX</v>
          </cell>
          <cell r="N748">
            <v>1</v>
          </cell>
          <cell r="O748">
            <v>152378</v>
          </cell>
          <cell r="P748">
            <v>121634</v>
          </cell>
          <cell r="Q748">
            <v>103029</v>
          </cell>
          <cell r="R748">
            <v>0.67614091273018417</v>
          </cell>
          <cell r="S748">
            <v>0.79823859087269811</v>
          </cell>
          <cell r="T748" t="str">
            <v>NEX</v>
          </cell>
          <cell r="U748">
            <v>0.56999999999999995</v>
          </cell>
        </row>
        <row r="749">
          <cell r="F749" t="str">
            <v>2827 - MANUTENÇÃO E OPERAÇÃO DE UNIDADES EDUCACIONAIS - ESCOLA MUNICIPAL DE EDUCAÇÃO BILÍNGUE PARA SURDOS (EMEBS)</v>
          </cell>
          <cell r="G749" t="str">
            <v>16.14.12.367.3010.2.827.33903900.00</v>
          </cell>
          <cell r="H749" t="str">
            <v>EXECUTIVO</v>
          </cell>
          <cell r="I749" t="str">
            <v>SME</v>
          </cell>
          <cell r="J749">
            <v>141524</v>
          </cell>
          <cell r="K749">
            <v>93625.94</v>
          </cell>
          <cell r="L749">
            <v>57928.46</v>
          </cell>
          <cell r="M749" t="str">
            <v>EX</v>
          </cell>
          <cell r="N749">
            <v>1</v>
          </cell>
          <cell r="O749">
            <v>141524</v>
          </cell>
          <cell r="P749">
            <v>93625.94</v>
          </cell>
          <cell r="Q749">
            <v>57928.46</v>
          </cell>
          <cell r="R749">
            <v>0.40931898476583478</v>
          </cell>
          <cell r="S749">
            <v>0.66155521325004951</v>
          </cell>
          <cell r="T749" t="str">
            <v>NEX</v>
          </cell>
          <cell r="U749">
            <v>0.56999999999999995</v>
          </cell>
        </row>
        <row r="750">
          <cell r="F750" t="str">
            <v>2827 - MANUTENÇÃO E OPERAÇÃO DE UNIDADES EDUCACIONAIS - ESCOLA MUNICIPAL DE EDUCAÇÃO BILÍNGUE PARA SURDOS (EMEBS)</v>
          </cell>
          <cell r="G750" t="str">
            <v>16.14.12.367.3010.2.827.33904700.00</v>
          </cell>
          <cell r="H750" t="str">
            <v>EXECUTIVO</v>
          </cell>
          <cell r="I750" t="str">
            <v>SME</v>
          </cell>
          <cell r="J750">
            <v>30700</v>
          </cell>
          <cell r="K750">
            <v>24326.799999999999</v>
          </cell>
          <cell r="L750">
            <v>19446.8</v>
          </cell>
          <cell r="M750" t="str">
            <v>EX</v>
          </cell>
          <cell r="N750">
            <v>1</v>
          </cell>
          <cell r="O750">
            <v>30700</v>
          </cell>
          <cell r="P750">
            <v>24326.799999999999</v>
          </cell>
          <cell r="Q750">
            <v>19446.8</v>
          </cell>
          <cell r="R750">
            <v>0.63344625407166122</v>
          </cell>
          <cell r="S750">
            <v>0.79240390879478828</v>
          </cell>
          <cell r="T750" t="str">
            <v>NEX</v>
          </cell>
          <cell r="U750">
            <v>0.56999999999999995</v>
          </cell>
        </row>
        <row r="751">
          <cell r="F751" t="str">
            <v>2827 - MANUTENÇÃO E OPERAÇÃO DE UNIDADES EDUCACIONAIS - ESCOLA MUNICIPAL DE EDUCAÇÃO BILÍNGUE PARA SURDOS (EMEBS)</v>
          </cell>
          <cell r="G751" t="str">
            <v>16.14.12.367.3010.2.827.33909200.00</v>
          </cell>
          <cell r="H751" t="str">
            <v>EXECUTIVO</v>
          </cell>
          <cell r="I751" t="str">
            <v>SME</v>
          </cell>
          <cell r="J751">
            <v>0</v>
          </cell>
          <cell r="K751">
            <v>366</v>
          </cell>
          <cell r="L751">
            <v>366</v>
          </cell>
          <cell r="M751" t="str">
            <v>EX</v>
          </cell>
          <cell r="N751">
            <v>1</v>
          </cell>
          <cell r="O751">
            <v>0</v>
          </cell>
          <cell r="P751">
            <v>366</v>
          </cell>
          <cell r="Q751">
            <v>366</v>
          </cell>
          <cell r="R751" t="e">
            <v>#DIV/0!</v>
          </cell>
          <cell r="S751" t="e">
            <v>#DIV/0!</v>
          </cell>
          <cell r="T751" t="str">
            <v>NEX</v>
          </cell>
          <cell r="U751">
            <v>0.56999999999999995</v>
          </cell>
        </row>
        <row r="752">
          <cell r="F752" t="str">
            <v>2827 - MANUTENÇÃO E OPERAÇÃO DE UNIDADES EDUCACIONAIS - ESCOLA MUNICIPAL DE EDUCAÇÃO BILÍNGUE PARA SURDOS (EMEBS)</v>
          </cell>
          <cell r="G752" t="str">
            <v>16.14.12.367.3010.2.827.44905200.00</v>
          </cell>
          <cell r="H752" t="str">
            <v>EXECUTIVO</v>
          </cell>
          <cell r="I752" t="str">
            <v>SME</v>
          </cell>
          <cell r="J752">
            <v>14000</v>
          </cell>
          <cell r="K752">
            <v>0</v>
          </cell>
          <cell r="L752">
            <v>0</v>
          </cell>
          <cell r="M752" t="str">
            <v>EX</v>
          </cell>
          <cell r="N752">
            <v>1</v>
          </cell>
          <cell r="O752">
            <v>14000</v>
          </cell>
          <cell r="P752">
            <v>0</v>
          </cell>
          <cell r="Q752">
            <v>0</v>
          </cell>
          <cell r="R752">
            <v>0</v>
          </cell>
          <cell r="S752">
            <v>0</v>
          </cell>
          <cell r="T752" t="str">
            <v>NEX</v>
          </cell>
          <cell r="U752">
            <v>0.56999999999999995</v>
          </cell>
        </row>
        <row r="753">
          <cell r="F753" t="str">
            <v>2827 - MANUTENÇÃO E OPERAÇÃO DE UNIDADES EDUCACIONAIS - ESCOLA MUNICIPAL DE EDUCAÇÃO BILÍNGUE PARA SURDOS (EMEBS)</v>
          </cell>
          <cell r="G753" t="str">
            <v>16.17.12.367.3010.2.827.33903000.00</v>
          </cell>
          <cell r="H753" t="str">
            <v>EXECUTIVO</v>
          </cell>
          <cell r="I753" t="str">
            <v>SME</v>
          </cell>
          <cell r="J753">
            <v>38300</v>
          </cell>
          <cell r="K753">
            <v>728.65</v>
          </cell>
          <cell r="L753">
            <v>728.65</v>
          </cell>
          <cell r="M753" t="str">
            <v>EX</v>
          </cell>
          <cell r="N753">
            <v>1</v>
          </cell>
          <cell r="O753">
            <v>38300</v>
          </cell>
          <cell r="P753">
            <v>728.65</v>
          </cell>
          <cell r="Q753">
            <v>728.65</v>
          </cell>
          <cell r="R753">
            <v>1.9024804177545693E-2</v>
          </cell>
          <cell r="S753">
            <v>1.9024804177545693E-2</v>
          </cell>
          <cell r="T753" t="str">
            <v>NEX</v>
          </cell>
          <cell r="U753">
            <v>0.56999999999999995</v>
          </cell>
        </row>
        <row r="754">
          <cell r="F754" t="str">
            <v>2827 - MANUTENÇÃO E OPERAÇÃO DE UNIDADES EDUCACIONAIS - ESCOLA MUNICIPAL DE EDUCAÇÃO BILÍNGUE PARA SURDOS (EMEBS)</v>
          </cell>
          <cell r="G754" t="str">
            <v>16.17.12.367.3010.2.827.33903600.00</v>
          </cell>
          <cell r="H754" t="str">
            <v>EXECUTIVO</v>
          </cell>
          <cell r="I754" t="str">
            <v>SME</v>
          </cell>
          <cell r="J754">
            <v>192000</v>
          </cell>
          <cell r="K754">
            <v>123906</v>
          </cell>
          <cell r="L754">
            <v>123162</v>
          </cell>
          <cell r="M754" t="str">
            <v>EX</v>
          </cell>
          <cell r="N754">
            <v>1</v>
          </cell>
          <cell r="O754">
            <v>192000</v>
          </cell>
          <cell r="P754">
            <v>123906</v>
          </cell>
          <cell r="Q754">
            <v>123162</v>
          </cell>
          <cell r="R754">
            <v>0.64146875000000003</v>
          </cell>
          <cell r="S754">
            <v>0.64534374999999999</v>
          </cell>
          <cell r="T754" t="str">
            <v>NEX</v>
          </cell>
          <cell r="U754">
            <v>0.56999999999999995</v>
          </cell>
        </row>
        <row r="755">
          <cell r="F755" t="str">
            <v>2827 - MANUTENÇÃO E OPERAÇÃO DE UNIDADES EDUCACIONAIS - ESCOLA MUNICIPAL DE EDUCAÇÃO BILÍNGUE PARA SURDOS (EMEBS)</v>
          </cell>
          <cell r="G755" t="str">
            <v>16.17.12.367.3010.2.827.33903900.00</v>
          </cell>
          <cell r="H755" t="str">
            <v>EXECUTIVO</v>
          </cell>
          <cell r="I755" t="str">
            <v>SME</v>
          </cell>
          <cell r="J755">
            <v>90000</v>
          </cell>
          <cell r="K755">
            <v>35604.880000000005</v>
          </cell>
          <cell r="L755">
            <v>21102.03</v>
          </cell>
          <cell r="M755" t="str">
            <v>EX</v>
          </cell>
          <cell r="N755">
            <v>1</v>
          </cell>
          <cell r="O755">
            <v>90000</v>
          </cell>
          <cell r="P755">
            <v>35604.880000000005</v>
          </cell>
          <cell r="Q755">
            <v>21102.03</v>
          </cell>
          <cell r="R755">
            <v>0.23446699999999998</v>
          </cell>
          <cell r="S755">
            <v>0.39560977777777784</v>
          </cell>
          <cell r="T755" t="str">
            <v>NEX</v>
          </cell>
          <cell r="U755">
            <v>0.56999999999999995</v>
          </cell>
        </row>
        <row r="756">
          <cell r="F756" t="str">
            <v>2827 - MANUTENÇÃO E OPERAÇÃO DE UNIDADES EDUCACIONAIS - ESCOLA MUNICIPAL DE EDUCAÇÃO BILÍNGUE PARA SURDOS (EMEBS)</v>
          </cell>
          <cell r="G756" t="str">
            <v>16.17.12.367.3010.2.827.33904700.00</v>
          </cell>
          <cell r="H756" t="str">
            <v>EXECUTIVO</v>
          </cell>
          <cell r="I756" t="str">
            <v>SME</v>
          </cell>
          <cell r="J756">
            <v>48000</v>
          </cell>
          <cell r="K756">
            <v>48000</v>
          </cell>
          <cell r="L756">
            <v>24632.400000000001</v>
          </cell>
          <cell r="M756" t="str">
            <v>EX</v>
          </cell>
          <cell r="N756">
            <v>1</v>
          </cell>
          <cell r="O756">
            <v>48000</v>
          </cell>
          <cell r="P756">
            <v>48000</v>
          </cell>
          <cell r="Q756">
            <v>24632.400000000001</v>
          </cell>
          <cell r="R756">
            <v>0.51317500000000005</v>
          </cell>
          <cell r="S756">
            <v>1</v>
          </cell>
          <cell r="T756" t="str">
            <v>NEX</v>
          </cell>
          <cell r="U756">
            <v>0.56999999999999995</v>
          </cell>
        </row>
        <row r="757">
          <cell r="F757" t="str">
            <v>2827 - MANUTENÇÃO E OPERAÇÃO DE UNIDADES EDUCACIONAIS - ESCOLA MUNICIPAL DE EDUCAÇÃO BILÍNGUE PARA SURDOS (EMEBS)</v>
          </cell>
          <cell r="G757" t="str">
            <v>16.18.12.367.3010.2.827.33903000.00</v>
          </cell>
          <cell r="H757" t="str">
            <v>EXECUTIVO</v>
          </cell>
          <cell r="I757" t="str">
            <v>SME</v>
          </cell>
          <cell r="J757">
            <v>46500</v>
          </cell>
          <cell r="K757">
            <v>0</v>
          </cell>
          <cell r="L757">
            <v>0</v>
          </cell>
          <cell r="M757" t="str">
            <v>EX</v>
          </cell>
          <cell r="N757">
            <v>1</v>
          </cell>
          <cell r="O757">
            <v>46500</v>
          </cell>
          <cell r="P757">
            <v>0</v>
          </cell>
          <cell r="Q757">
            <v>0</v>
          </cell>
          <cell r="R757">
            <v>0</v>
          </cell>
          <cell r="S757">
            <v>0</v>
          </cell>
          <cell r="T757" t="str">
            <v>NEX</v>
          </cell>
          <cell r="U757">
            <v>0.56999999999999995</v>
          </cell>
        </row>
        <row r="758">
          <cell r="F758" t="str">
            <v>2827 - MANUTENÇÃO E OPERAÇÃO DE UNIDADES EDUCACIONAIS - ESCOLA MUNICIPAL DE EDUCAÇÃO BILÍNGUE PARA SURDOS (EMEBS)</v>
          </cell>
          <cell r="G758" t="str">
            <v>16.18.12.367.3010.2.827.33903600.00</v>
          </cell>
          <cell r="H758" t="str">
            <v>EXECUTIVO</v>
          </cell>
          <cell r="I758" t="str">
            <v>SME</v>
          </cell>
          <cell r="J758">
            <v>398836</v>
          </cell>
          <cell r="K758">
            <v>375479.21</v>
          </cell>
          <cell r="L758">
            <v>339051.20999999996</v>
          </cell>
          <cell r="M758" t="str">
            <v>EX</v>
          </cell>
          <cell r="N758">
            <v>1</v>
          </cell>
          <cell r="O758">
            <v>398836</v>
          </cell>
          <cell r="P758">
            <v>375479.21</v>
          </cell>
          <cell r="Q758">
            <v>339051.20999999996</v>
          </cell>
          <cell r="R758">
            <v>0.85010182129998291</v>
          </cell>
          <cell r="S758">
            <v>0.94143760844056212</v>
          </cell>
          <cell r="T758" t="str">
            <v>NEX</v>
          </cell>
          <cell r="U758">
            <v>0.56999999999999995</v>
          </cell>
        </row>
        <row r="759">
          <cell r="F759" t="str">
            <v>2827 - MANUTENÇÃO E OPERAÇÃO DE UNIDADES EDUCACIONAIS - ESCOLA MUNICIPAL DE EDUCAÇÃO BILÍNGUE PARA SURDOS (EMEBS)</v>
          </cell>
          <cell r="G759" t="str">
            <v>16.18.12.367.3010.2.827.33903900.00</v>
          </cell>
          <cell r="H759" t="str">
            <v>EXECUTIVO</v>
          </cell>
          <cell r="I759" t="str">
            <v>SME</v>
          </cell>
          <cell r="J759">
            <v>92807</v>
          </cell>
          <cell r="K759">
            <v>26288.450000000012</v>
          </cell>
          <cell r="L759">
            <v>19008.05</v>
          </cell>
          <cell r="M759" t="str">
            <v>EX</v>
          </cell>
          <cell r="N759">
            <v>1</v>
          </cell>
          <cell r="O759">
            <v>92807</v>
          </cell>
          <cell r="P759">
            <v>26288.450000000012</v>
          </cell>
          <cell r="Q759">
            <v>19008.05</v>
          </cell>
          <cell r="R759">
            <v>0.20481267576799164</v>
          </cell>
          <cell r="S759">
            <v>0.28325934466150193</v>
          </cell>
          <cell r="T759" t="str">
            <v>NEX</v>
          </cell>
          <cell r="U759">
            <v>0.56999999999999995</v>
          </cell>
        </row>
        <row r="760">
          <cell r="F760" t="str">
            <v>2827 - MANUTENÇÃO E OPERAÇÃO DE UNIDADES EDUCACIONAIS - ESCOLA MUNICIPAL DE EDUCAÇÃO BILÍNGUE PARA SURDOS (EMEBS)</v>
          </cell>
          <cell r="G760" t="str">
            <v>16.18.12.367.3010.2.827.33904700.00</v>
          </cell>
          <cell r="H760" t="str">
            <v>EXECUTIVO</v>
          </cell>
          <cell r="I760" t="str">
            <v>SME</v>
          </cell>
          <cell r="J760">
            <v>79767</v>
          </cell>
          <cell r="K760">
            <v>79767</v>
          </cell>
          <cell r="L760">
            <v>76510.039999999994</v>
          </cell>
          <cell r="M760" t="str">
            <v>EX</v>
          </cell>
          <cell r="N760">
            <v>1</v>
          </cell>
          <cell r="O760">
            <v>79767</v>
          </cell>
          <cell r="P760">
            <v>79767</v>
          </cell>
          <cell r="Q760">
            <v>76510.039999999994</v>
          </cell>
          <cell r="R760">
            <v>0.95916907994534073</v>
          </cell>
          <cell r="S760">
            <v>1</v>
          </cell>
          <cell r="T760" t="str">
            <v>NEX</v>
          </cell>
          <cell r="U760">
            <v>0.56999999999999995</v>
          </cell>
        </row>
        <row r="761">
          <cell r="F761" t="str">
            <v>2827 - MANUTENÇÃO E OPERAÇÃO DE UNIDADES EDUCACIONAIS - ESCOLA MUNICIPAL DE EDUCAÇÃO BILÍNGUE PARA SURDOS (EMEBS)</v>
          </cell>
          <cell r="G761" t="str">
            <v>16.18.12.367.3010.2.827.44905200.00</v>
          </cell>
          <cell r="H761" t="str">
            <v>EXECUTIVO</v>
          </cell>
          <cell r="I761" t="str">
            <v>SME</v>
          </cell>
          <cell r="J761">
            <v>8000</v>
          </cell>
          <cell r="K761">
            <v>0</v>
          </cell>
          <cell r="L761">
            <v>0</v>
          </cell>
          <cell r="M761" t="str">
            <v>EX</v>
          </cell>
          <cell r="N761">
            <v>1</v>
          </cell>
          <cell r="O761">
            <v>8000</v>
          </cell>
          <cell r="P761">
            <v>0</v>
          </cell>
          <cell r="Q761">
            <v>0</v>
          </cell>
          <cell r="R761">
            <v>0</v>
          </cell>
          <cell r="S761">
            <v>0</v>
          </cell>
          <cell r="T761" t="str">
            <v>NEX</v>
          </cell>
          <cell r="U761">
            <v>0.56999999999999995</v>
          </cell>
        </row>
        <row r="762">
          <cell r="F762" t="str">
            <v>2848 - TRANSPORTE ESCOLAR - EDUCAÇÃO ESPECIAL</v>
          </cell>
          <cell r="G762" t="str">
            <v>16.10.12.367.3025.2.848.33903600.00</v>
          </cell>
          <cell r="H762" t="str">
            <v>EXECUTIVO</v>
          </cell>
          <cell r="I762" t="str">
            <v>SME</v>
          </cell>
          <cell r="J762">
            <v>18537408</v>
          </cell>
          <cell r="K762">
            <v>10750797.920000002</v>
          </cell>
          <cell r="L762">
            <v>9927025.8999999985</v>
          </cell>
          <cell r="M762" t="str">
            <v>EX</v>
          </cell>
          <cell r="N762">
            <v>1</v>
          </cell>
          <cell r="O762">
            <v>18537408</v>
          </cell>
          <cell r="P762">
            <v>10750797.920000002</v>
          </cell>
          <cell r="Q762">
            <v>9927025.8999999985</v>
          </cell>
          <cell r="R762">
            <v>0.53551315804237565</v>
          </cell>
          <cell r="S762">
            <v>0.57995151857260741</v>
          </cell>
          <cell r="T762" t="str">
            <v>NEX</v>
          </cell>
          <cell r="U762">
            <v>0.56999999999999995</v>
          </cell>
        </row>
        <row r="763">
          <cell r="F763" t="str">
            <v>2848 - TRANSPORTE ESCOLAR - EDUCAÇÃO ESPECIAL</v>
          </cell>
          <cell r="G763" t="str">
            <v>16.10.12.367.3025.2.848.33903900.00</v>
          </cell>
          <cell r="H763" t="str">
            <v>EXECUTIVO</v>
          </cell>
          <cell r="I763" t="str">
            <v>SME</v>
          </cell>
          <cell r="J763">
            <v>14086068</v>
          </cell>
          <cell r="K763">
            <v>9207736.8500000015</v>
          </cell>
          <cell r="L763">
            <v>8653366.6999999993</v>
          </cell>
          <cell r="M763" t="str">
            <v>EX</v>
          </cell>
          <cell r="N763">
            <v>1</v>
          </cell>
          <cell r="O763">
            <v>14086068</v>
          </cell>
          <cell r="P763">
            <v>9207736.8500000015</v>
          </cell>
          <cell r="Q763">
            <v>8653366.6999999993</v>
          </cell>
          <cell r="R763">
            <v>0.61432095173756074</v>
          </cell>
          <cell r="S763">
            <v>0.65367687064977975</v>
          </cell>
          <cell r="T763" t="str">
            <v>NEX</v>
          </cell>
          <cell r="U763">
            <v>0.56999999999999995</v>
          </cell>
        </row>
        <row r="764">
          <cell r="F764" t="str">
            <v>2848 - TRANSPORTE ESCOLAR - EDUCAÇÃO ESPECIAL</v>
          </cell>
          <cell r="G764" t="str">
            <v>16.10.12.367.3025.2.848.33904700.00</v>
          </cell>
          <cell r="H764" t="str">
            <v>EXECUTIVO</v>
          </cell>
          <cell r="I764" t="str">
            <v>SME</v>
          </cell>
          <cell r="J764">
            <v>741496</v>
          </cell>
          <cell r="K764">
            <v>395069.51</v>
          </cell>
          <cell r="L764">
            <v>395069.51</v>
          </cell>
          <cell r="M764" t="str">
            <v>EX</v>
          </cell>
          <cell r="N764">
            <v>1</v>
          </cell>
          <cell r="O764">
            <v>741496</v>
          </cell>
          <cell r="P764">
            <v>395069.51</v>
          </cell>
          <cell r="Q764">
            <v>395069.51</v>
          </cell>
          <cell r="R764">
            <v>0.53280059501332444</v>
          </cell>
          <cell r="S764">
            <v>0.53280059501332444</v>
          </cell>
          <cell r="T764" t="str">
            <v>NEX</v>
          </cell>
          <cell r="U764">
            <v>0.56999999999999995</v>
          </cell>
        </row>
        <row r="765">
          <cell r="F765" t="str">
            <v>2861 - AÇÕES DE APOIO À EDUCAÇÃO ESPECIAL - PROGRAMA INCLUI</v>
          </cell>
          <cell r="G765" t="str">
            <v>16.10.12.367.3010.2.861.33503900.00</v>
          </cell>
          <cell r="H765" t="str">
            <v>EXECUTIVO</v>
          </cell>
          <cell r="I765" t="str">
            <v>SME</v>
          </cell>
          <cell r="J765">
            <v>67834351</v>
          </cell>
          <cell r="K765">
            <v>43683792.739999995</v>
          </cell>
          <cell r="L765">
            <v>38544500.959999993</v>
          </cell>
          <cell r="M765" t="str">
            <v>EX</v>
          </cell>
          <cell r="N765">
            <v>1</v>
          </cell>
          <cell r="O765">
            <v>67834351</v>
          </cell>
          <cell r="P765">
            <v>43683792.739999995</v>
          </cell>
          <cell r="Q765">
            <v>38544500.959999993</v>
          </cell>
          <cell r="R765">
            <v>0.56821507675366412</v>
          </cell>
          <cell r="S765">
            <v>0.6439774553161125</v>
          </cell>
          <cell r="T765" t="str">
            <v>NEX</v>
          </cell>
          <cell r="U765">
            <v>0.56999999999999995</v>
          </cell>
        </row>
        <row r="766">
          <cell r="F766" t="str">
            <v>2861 - AÇÕES DE APOIO À EDUCAÇÃO ESPECIAL - PROGRAMA INCLUI</v>
          </cell>
          <cell r="G766" t="str">
            <v>16.10.12.367.3010.2.861.33504300.00</v>
          </cell>
          <cell r="H766" t="str">
            <v>EXECUTIVO</v>
          </cell>
          <cell r="I766" t="str">
            <v>SME</v>
          </cell>
          <cell r="J766">
            <v>0</v>
          </cell>
          <cell r="K766">
            <v>10885340.800000001</v>
          </cell>
          <cell r="L766">
            <v>7800890.9500000002</v>
          </cell>
          <cell r="M766" t="str">
            <v>EX</v>
          </cell>
          <cell r="N766">
            <v>1</v>
          </cell>
          <cell r="O766">
            <v>0</v>
          </cell>
          <cell r="P766">
            <v>10885340.800000001</v>
          </cell>
          <cell r="Q766">
            <v>7800890.9500000002</v>
          </cell>
          <cell r="R766" t="e">
            <v>#DIV/0!</v>
          </cell>
          <cell r="S766" t="e">
            <v>#DIV/0!</v>
          </cell>
          <cell r="T766" t="str">
            <v>NEX</v>
          </cell>
          <cell r="U766">
            <v>0.56999999999999995</v>
          </cell>
        </row>
        <row r="767">
          <cell r="F767" t="str">
            <v>2861 - AÇÕES DE APOIO À EDUCAÇÃO ESPECIAL - PROGRAMA INCLUI</v>
          </cell>
          <cell r="G767" t="str">
            <v>16.10.12.367.3010.2.861.33504800.00</v>
          </cell>
          <cell r="H767" t="str">
            <v>EXECUTIVO</v>
          </cell>
          <cell r="I767" t="str">
            <v>SME</v>
          </cell>
          <cell r="J767">
            <v>7083648</v>
          </cell>
          <cell r="K767">
            <v>3943860.8000000003</v>
          </cell>
          <cell r="L767">
            <v>1039860.8</v>
          </cell>
          <cell r="M767" t="str">
            <v>EX</v>
          </cell>
          <cell r="N767">
            <v>1</v>
          </cell>
          <cell r="O767">
            <v>7083648</v>
          </cell>
          <cell r="P767">
            <v>3943860.8000000003</v>
          </cell>
          <cell r="Q767">
            <v>1039860.8</v>
          </cell>
          <cell r="R767">
            <v>0.14679735639037966</v>
          </cell>
          <cell r="S767">
            <v>0.55675561518584782</v>
          </cell>
          <cell r="T767" t="str">
            <v>NEX</v>
          </cell>
          <cell r="U767">
            <v>0.56999999999999995</v>
          </cell>
        </row>
        <row r="768">
          <cell r="F768" t="str">
            <v>2861 - AÇÕES DE APOIO À EDUCAÇÃO ESPECIAL - PROGRAMA INCLUI</v>
          </cell>
          <cell r="G768" t="str">
            <v>16.10.12.367.3010.2.861.33903000.00</v>
          </cell>
          <cell r="H768" t="str">
            <v>EXECUTIVO</v>
          </cell>
          <cell r="I768" t="str">
            <v>SME</v>
          </cell>
          <cell r="J768">
            <v>500000</v>
          </cell>
          <cell r="K768">
            <v>0</v>
          </cell>
          <cell r="L768">
            <v>0</v>
          </cell>
          <cell r="M768" t="str">
            <v>EX</v>
          </cell>
          <cell r="N768">
            <v>1</v>
          </cell>
          <cell r="O768">
            <v>500000</v>
          </cell>
          <cell r="P768">
            <v>0</v>
          </cell>
          <cell r="Q768">
            <v>0</v>
          </cell>
          <cell r="R768">
            <v>0</v>
          </cell>
          <cell r="S768">
            <v>0</v>
          </cell>
          <cell r="T768" t="str">
            <v>NEX</v>
          </cell>
          <cell r="U768">
            <v>0.56999999999999995</v>
          </cell>
        </row>
        <row r="769">
          <cell r="F769" t="str">
            <v>2861 - AÇÕES DE APOIO À EDUCAÇÃO ESPECIAL - PROGRAMA INCLUI</v>
          </cell>
          <cell r="G769" t="str">
            <v>16.10.12.367.3010.2.861.33903600.00</v>
          </cell>
          <cell r="H769" t="str">
            <v>EXECUTIVO</v>
          </cell>
          <cell r="I769" t="str">
            <v>SME</v>
          </cell>
          <cell r="J769">
            <v>918112</v>
          </cell>
          <cell r="K769">
            <v>460080</v>
          </cell>
          <cell r="L769">
            <v>450857</v>
          </cell>
          <cell r="M769" t="str">
            <v>EX</v>
          </cell>
          <cell r="N769">
            <v>1</v>
          </cell>
          <cell r="O769">
            <v>918112</v>
          </cell>
          <cell r="P769">
            <v>460080</v>
          </cell>
          <cell r="Q769">
            <v>450857</v>
          </cell>
          <cell r="R769">
            <v>0.4910697169844202</v>
          </cell>
          <cell r="S769">
            <v>0.50111533233418148</v>
          </cell>
          <cell r="T769" t="str">
            <v>NEX</v>
          </cell>
          <cell r="U769">
            <v>0.56999999999999995</v>
          </cell>
        </row>
        <row r="770">
          <cell r="F770" t="str">
            <v>2861 - AÇÕES DE APOIO À EDUCAÇÃO ESPECIAL - PROGRAMA INCLUI</v>
          </cell>
          <cell r="G770" t="str">
            <v>16.10.12.367.3010.2.861.33903900.00</v>
          </cell>
          <cell r="H770" t="str">
            <v>EXECUTIVO</v>
          </cell>
          <cell r="I770" t="str">
            <v>SME</v>
          </cell>
          <cell r="J770">
            <v>1500000</v>
          </cell>
          <cell r="K770">
            <v>469723.68000000005</v>
          </cell>
          <cell r="L770">
            <v>305192.16000000003</v>
          </cell>
          <cell r="M770" t="str">
            <v>EX</v>
          </cell>
          <cell r="N770">
            <v>1</v>
          </cell>
          <cell r="O770">
            <v>1500000</v>
          </cell>
          <cell r="P770">
            <v>469723.68000000005</v>
          </cell>
          <cell r="Q770">
            <v>305192.16000000003</v>
          </cell>
          <cell r="R770">
            <v>0.20346144000000002</v>
          </cell>
          <cell r="S770">
            <v>0.31314912000000006</v>
          </cell>
          <cell r="T770" t="str">
            <v>NEX</v>
          </cell>
          <cell r="U770">
            <v>0.56999999999999995</v>
          </cell>
        </row>
        <row r="771">
          <cell r="F771" t="str">
            <v>2861 - AÇÕES DE APOIO À EDUCAÇÃO ESPECIAL - PROGRAMA INCLUI</v>
          </cell>
          <cell r="G771" t="str">
            <v>16.10.12.367.3010.2.861.33904700.00</v>
          </cell>
          <cell r="H771" t="str">
            <v>EXECUTIVO</v>
          </cell>
          <cell r="I771" t="str">
            <v>SME</v>
          </cell>
          <cell r="J771">
            <v>183622</v>
          </cell>
          <cell r="K771">
            <v>133152.79999999999</v>
          </cell>
          <cell r="L771">
            <v>85413</v>
          </cell>
          <cell r="M771" t="str">
            <v>EX</v>
          </cell>
          <cell r="N771">
            <v>1</v>
          </cell>
          <cell r="O771">
            <v>183622</v>
          </cell>
          <cell r="P771">
            <v>133152.79999999999</v>
          </cell>
          <cell r="Q771">
            <v>85413</v>
          </cell>
          <cell r="R771">
            <v>0.46515668057204473</v>
          </cell>
          <cell r="S771">
            <v>0.72514622430863396</v>
          </cell>
          <cell r="T771" t="str">
            <v>NEX</v>
          </cell>
          <cell r="U771">
            <v>0.56999999999999995</v>
          </cell>
        </row>
        <row r="772">
          <cell r="F772" t="str">
            <v>2861 - AÇÕES DE APOIO À EDUCAÇÃO ESPECIAL - PROGRAMA INCLUI</v>
          </cell>
          <cell r="G772" t="str">
            <v>16.10.12.367.3010.2.861.44905200.00</v>
          </cell>
          <cell r="H772" t="str">
            <v>EXECUTIVO</v>
          </cell>
          <cell r="I772" t="str">
            <v>SME</v>
          </cell>
          <cell r="J772">
            <v>400000</v>
          </cell>
          <cell r="K772">
            <v>0</v>
          </cell>
          <cell r="L772">
            <v>0</v>
          </cell>
          <cell r="M772" t="str">
            <v>EX</v>
          </cell>
          <cell r="N772">
            <v>1</v>
          </cell>
          <cell r="O772">
            <v>400000</v>
          </cell>
          <cell r="P772">
            <v>0</v>
          </cell>
          <cell r="Q772">
            <v>0</v>
          </cell>
          <cell r="R772">
            <v>0</v>
          </cell>
          <cell r="S772">
            <v>0</v>
          </cell>
          <cell r="T772" t="str">
            <v>NEX</v>
          </cell>
          <cell r="U772">
            <v>0.56999999999999995</v>
          </cell>
        </row>
        <row r="773">
          <cell r="F773" t="str">
            <v>2861 - AÇÕES DE APOIO À EDUCAÇÃO ESPECIAL - PROGRAMA INCLUI</v>
          </cell>
          <cell r="G773" t="str">
            <v>16.11.12.367.3010.2.861.33903900.00</v>
          </cell>
          <cell r="H773" t="str">
            <v>EXECUTIVO</v>
          </cell>
          <cell r="I773" t="str">
            <v>SME</v>
          </cell>
          <cell r="J773">
            <v>10000</v>
          </cell>
          <cell r="K773">
            <v>0</v>
          </cell>
          <cell r="L773">
            <v>0</v>
          </cell>
          <cell r="M773" t="str">
            <v>EX</v>
          </cell>
          <cell r="N773">
            <v>1</v>
          </cell>
          <cell r="O773">
            <v>10000</v>
          </cell>
          <cell r="P773">
            <v>0</v>
          </cell>
          <cell r="Q773">
            <v>0</v>
          </cell>
          <cell r="R773">
            <v>0</v>
          </cell>
          <cell r="S773">
            <v>0</v>
          </cell>
          <cell r="T773" t="str">
            <v>NEX</v>
          </cell>
          <cell r="U773">
            <v>0.56999999999999995</v>
          </cell>
        </row>
        <row r="774">
          <cell r="F774" t="str">
            <v>2861 - AÇÕES DE APOIO À EDUCAÇÃO ESPECIAL - PROGRAMA INCLUI</v>
          </cell>
          <cell r="G774" t="str">
            <v>16.12.12.367.3010.2.861.33903900.00</v>
          </cell>
          <cell r="H774" t="str">
            <v>EXECUTIVO</v>
          </cell>
          <cell r="I774" t="str">
            <v>SME</v>
          </cell>
          <cell r="J774">
            <v>5350</v>
          </cell>
          <cell r="K774">
            <v>0</v>
          </cell>
          <cell r="L774">
            <v>0</v>
          </cell>
          <cell r="M774" t="str">
            <v>EX</v>
          </cell>
          <cell r="N774">
            <v>1</v>
          </cell>
          <cell r="O774">
            <v>5350</v>
          </cell>
          <cell r="P774">
            <v>0</v>
          </cell>
          <cell r="Q774">
            <v>0</v>
          </cell>
          <cell r="R774">
            <v>0</v>
          </cell>
          <cell r="S774">
            <v>0</v>
          </cell>
          <cell r="T774" t="str">
            <v>NEX</v>
          </cell>
          <cell r="U774">
            <v>0.56999999999999995</v>
          </cell>
        </row>
        <row r="775">
          <cell r="F775" t="str">
            <v>2861 - AÇÕES DE APOIO À EDUCAÇÃO ESPECIAL - PROGRAMA INCLUI</v>
          </cell>
          <cell r="G775" t="str">
            <v>16.13.12.367.3010.2.861.33903600.00</v>
          </cell>
          <cell r="H775" t="str">
            <v>EXECUTIVO</v>
          </cell>
          <cell r="I775" t="str">
            <v>SME</v>
          </cell>
          <cell r="J775">
            <v>69566</v>
          </cell>
          <cell r="K775">
            <v>50404</v>
          </cell>
          <cell r="L775">
            <v>42328</v>
          </cell>
          <cell r="M775" t="str">
            <v>EX</v>
          </cell>
          <cell r="N775">
            <v>1</v>
          </cell>
          <cell r="O775">
            <v>69566</v>
          </cell>
          <cell r="P775">
            <v>50404</v>
          </cell>
          <cell r="Q775">
            <v>42328</v>
          </cell>
          <cell r="R775">
            <v>0.60845815484575794</v>
          </cell>
          <cell r="S775">
            <v>0.7245493488198258</v>
          </cell>
          <cell r="T775" t="str">
            <v>NEX</v>
          </cell>
          <cell r="U775">
            <v>0.56999999999999995</v>
          </cell>
        </row>
        <row r="776">
          <cell r="F776" t="str">
            <v>2861 - AÇÕES DE APOIO À EDUCAÇÃO ESPECIAL - PROGRAMA INCLUI</v>
          </cell>
          <cell r="G776" t="str">
            <v>16.13.12.367.3010.2.861.33904700.00</v>
          </cell>
          <cell r="H776" t="str">
            <v>EXECUTIVO</v>
          </cell>
          <cell r="I776" t="str">
            <v>SME</v>
          </cell>
          <cell r="J776">
            <v>13913</v>
          </cell>
          <cell r="K776">
            <v>6310.38</v>
          </cell>
          <cell r="L776">
            <v>5290.38</v>
          </cell>
          <cell r="M776" t="str">
            <v>EX</v>
          </cell>
          <cell r="N776">
            <v>1</v>
          </cell>
          <cell r="O776">
            <v>13913</v>
          </cell>
          <cell r="P776">
            <v>6310.38</v>
          </cell>
          <cell r="Q776">
            <v>5290.38</v>
          </cell>
          <cell r="R776">
            <v>0.3802472507726587</v>
          </cell>
          <cell r="S776">
            <v>0.45355997987493712</v>
          </cell>
          <cell r="T776" t="str">
            <v>NEX</v>
          </cell>
          <cell r="U776">
            <v>0.56999999999999995</v>
          </cell>
        </row>
        <row r="777">
          <cell r="F777" t="str">
            <v>2861 - AÇÕES DE APOIO À EDUCAÇÃO ESPECIAL - PROGRAMA INCLUI</v>
          </cell>
          <cell r="G777" t="str">
            <v>16.14.12.367.3010.2.861.33903900.00</v>
          </cell>
          <cell r="H777" t="str">
            <v>EXECUTIVO</v>
          </cell>
          <cell r="I777" t="str">
            <v>SME</v>
          </cell>
          <cell r="J777">
            <v>47200</v>
          </cell>
          <cell r="K777">
            <v>0</v>
          </cell>
          <cell r="L777">
            <v>0</v>
          </cell>
          <cell r="M777" t="str">
            <v>EX</v>
          </cell>
          <cell r="N777">
            <v>1</v>
          </cell>
          <cell r="O777">
            <v>47200</v>
          </cell>
          <cell r="P777">
            <v>0</v>
          </cell>
          <cell r="Q777">
            <v>0</v>
          </cell>
          <cell r="R777">
            <v>0</v>
          </cell>
          <cell r="S777">
            <v>0</v>
          </cell>
          <cell r="T777" t="str">
            <v>NEX</v>
          </cell>
          <cell r="U777">
            <v>0.56999999999999995</v>
          </cell>
        </row>
        <row r="778">
          <cell r="F778" t="str">
            <v>2861 - AÇÕES DE APOIO À EDUCAÇÃO ESPECIAL - PROGRAMA INCLUI</v>
          </cell>
          <cell r="G778" t="str">
            <v>16.15.12.367.3010.2.861.33903000.00</v>
          </cell>
          <cell r="H778" t="str">
            <v>EXECUTIVO</v>
          </cell>
          <cell r="I778" t="str">
            <v>SME</v>
          </cell>
          <cell r="J778">
            <v>60000</v>
          </cell>
          <cell r="K778">
            <v>19225</v>
          </cell>
          <cell r="L778">
            <v>0</v>
          </cell>
          <cell r="M778" t="str">
            <v>EX</v>
          </cell>
          <cell r="N778">
            <v>1</v>
          </cell>
          <cell r="O778">
            <v>60000</v>
          </cell>
          <cell r="P778">
            <v>19225</v>
          </cell>
          <cell r="Q778">
            <v>0</v>
          </cell>
          <cell r="R778">
            <v>0</v>
          </cell>
          <cell r="S778">
            <v>0.32041666666666668</v>
          </cell>
          <cell r="T778" t="str">
            <v>NEX</v>
          </cell>
          <cell r="U778">
            <v>0.56999999999999995</v>
          </cell>
        </row>
        <row r="779">
          <cell r="F779" t="str">
            <v>2861 - AÇÕES DE APOIO À EDUCAÇÃO ESPECIAL - PROGRAMA INCLUI</v>
          </cell>
          <cell r="G779" t="str">
            <v>16.15.12.367.3010.2.861.33903900.00</v>
          </cell>
          <cell r="H779" t="str">
            <v>EXECUTIVO</v>
          </cell>
          <cell r="I779" t="str">
            <v>SME</v>
          </cell>
          <cell r="J779">
            <v>7500</v>
          </cell>
          <cell r="K779">
            <v>0</v>
          </cell>
          <cell r="L779">
            <v>0</v>
          </cell>
          <cell r="M779" t="str">
            <v>EX</v>
          </cell>
          <cell r="N779">
            <v>1</v>
          </cell>
          <cell r="O779">
            <v>7500</v>
          </cell>
          <cell r="P779">
            <v>0</v>
          </cell>
          <cell r="Q779">
            <v>0</v>
          </cell>
          <cell r="R779">
            <v>0</v>
          </cell>
          <cell r="S779">
            <v>0</v>
          </cell>
          <cell r="T779" t="str">
            <v>NEX</v>
          </cell>
          <cell r="U779">
            <v>0.56999999999999995</v>
          </cell>
        </row>
        <row r="780">
          <cell r="F780" t="str">
            <v>2861 - AÇÕES DE APOIO À EDUCAÇÃO ESPECIAL - PROGRAMA INCLUI</v>
          </cell>
          <cell r="G780" t="str">
            <v>16.15.12.367.3010.2.861.44905200.00</v>
          </cell>
          <cell r="H780" t="str">
            <v>EXECUTIVO</v>
          </cell>
          <cell r="I780" t="str">
            <v>SME</v>
          </cell>
          <cell r="J780">
            <v>20000</v>
          </cell>
          <cell r="K780">
            <v>458.1</v>
          </cell>
          <cell r="L780">
            <v>0</v>
          </cell>
          <cell r="M780" t="str">
            <v>EX</v>
          </cell>
          <cell r="N780">
            <v>1</v>
          </cell>
          <cell r="O780">
            <v>20000</v>
          </cell>
          <cell r="P780">
            <v>458.1</v>
          </cell>
          <cell r="Q780">
            <v>0</v>
          </cell>
          <cell r="R780">
            <v>0</v>
          </cell>
          <cell r="S780">
            <v>2.2905000000000002E-2</v>
          </cell>
          <cell r="T780" t="str">
            <v>NEX</v>
          </cell>
          <cell r="U780">
            <v>0.56999999999999995</v>
          </cell>
        </row>
        <row r="781">
          <cell r="F781" t="str">
            <v>2861 - AÇÕES DE APOIO À EDUCAÇÃO ESPECIAL - PROGRAMA INCLUI</v>
          </cell>
          <cell r="G781" t="str">
            <v>16.16.12.367.3010.2.861.33903000.00</v>
          </cell>
          <cell r="H781" t="str">
            <v>EXECUTIVO</v>
          </cell>
          <cell r="I781" t="str">
            <v>SME</v>
          </cell>
          <cell r="J781">
            <v>80000</v>
          </cell>
          <cell r="K781">
            <v>22125.33</v>
          </cell>
          <cell r="L781">
            <v>22125.33</v>
          </cell>
          <cell r="M781" t="str">
            <v>EX</v>
          </cell>
          <cell r="N781">
            <v>1</v>
          </cell>
          <cell r="O781">
            <v>80000</v>
          </cell>
          <cell r="P781">
            <v>22125.33</v>
          </cell>
          <cell r="Q781">
            <v>22125.33</v>
          </cell>
          <cell r="R781">
            <v>0.27656662500000001</v>
          </cell>
          <cell r="S781">
            <v>0.27656662500000001</v>
          </cell>
          <cell r="T781" t="str">
            <v>NEX</v>
          </cell>
          <cell r="U781">
            <v>0.56999999999999995</v>
          </cell>
        </row>
        <row r="782">
          <cell r="F782" t="str">
            <v>2861 - AÇÕES DE APOIO À EDUCAÇÃO ESPECIAL - PROGRAMA INCLUI</v>
          </cell>
          <cell r="G782" t="str">
            <v>16.16.12.367.3010.2.861.33903600.00</v>
          </cell>
          <cell r="H782" t="str">
            <v>EXECUTIVO</v>
          </cell>
          <cell r="I782" t="str">
            <v>SME</v>
          </cell>
          <cell r="J782">
            <v>23750</v>
          </cell>
          <cell r="K782">
            <v>0</v>
          </cell>
          <cell r="L782">
            <v>0</v>
          </cell>
          <cell r="M782" t="str">
            <v>EX</v>
          </cell>
          <cell r="N782">
            <v>1</v>
          </cell>
          <cell r="O782">
            <v>23750</v>
          </cell>
          <cell r="P782">
            <v>0</v>
          </cell>
          <cell r="Q782">
            <v>0</v>
          </cell>
          <cell r="R782">
            <v>0</v>
          </cell>
          <cell r="S782">
            <v>0</v>
          </cell>
          <cell r="T782" t="str">
            <v>NEX</v>
          </cell>
          <cell r="U782">
            <v>0.56999999999999995</v>
          </cell>
        </row>
        <row r="783">
          <cell r="F783" t="str">
            <v>2861 - AÇÕES DE APOIO À EDUCAÇÃO ESPECIAL - PROGRAMA INCLUI</v>
          </cell>
          <cell r="G783" t="str">
            <v>16.16.12.367.3010.2.861.33903900.00</v>
          </cell>
          <cell r="H783" t="str">
            <v>EXECUTIVO</v>
          </cell>
          <cell r="I783" t="str">
            <v>SME</v>
          </cell>
          <cell r="J783">
            <v>10000</v>
          </cell>
          <cell r="K783">
            <v>0</v>
          </cell>
          <cell r="L783">
            <v>0</v>
          </cell>
          <cell r="M783" t="str">
            <v>EX</v>
          </cell>
          <cell r="N783">
            <v>1</v>
          </cell>
          <cell r="O783">
            <v>10000</v>
          </cell>
          <cell r="P783">
            <v>0</v>
          </cell>
          <cell r="Q783">
            <v>0</v>
          </cell>
          <cell r="R783">
            <v>0</v>
          </cell>
          <cell r="S783">
            <v>0</v>
          </cell>
          <cell r="T783" t="str">
            <v>NEX</v>
          </cell>
          <cell r="U783">
            <v>0.56999999999999995</v>
          </cell>
        </row>
        <row r="784">
          <cell r="F784" t="str">
            <v>2861 - AÇÕES DE APOIO À EDUCAÇÃO ESPECIAL - PROGRAMA INCLUI</v>
          </cell>
          <cell r="G784" t="str">
            <v>16.16.12.367.3010.2.861.33904700.00</v>
          </cell>
          <cell r="H784" t="str">
            <v>EXECUTIVO</v>
          </cell>
          <cell r="I784" t="str">
            <v>SME</v>
          </cell>
          <cell r="J784">
            <v>4750</v>
          </cell>
          <cell r="K784">
            <v>0</v>
          </cell>
          <cell r="L784">
            <v>0</v>
          </cell>
          <cell r="M784" t="str">
            <v>EX</v>
          </cell>
          <cell r="N784">
            <v>1</v>
          </cell>
          <cell r="O784">
            <v>4750</v>
          </cell>
          <cell r="P784">
            <v>0</v>
          </cell>
          <cell r="Q784">
            <v>0</v>
          </cell>
          <cell r="R784">
            <v>0</v>
          </cell>
          <cell r="S784">
            <v>0</v>
          </cell>
          <cell r="T784" t="str">
            <v>NEX</v>
          </cell>
          <cell r="U784">
            <v>0.56999999999999995</v>
          </cell>
        </row>
        <row r="785">
          <cell r="F785" t="str">
            <v>2861 - AÇÕES DE APOIO À EDUCAÇÃO ESPECIAL - PROGRAMA INCLUI</v>
          </cell>
          <cell r="G785" t="str">
            <v>16.16.12.367.3010.2.861.44905200.00</v>
          </cell>
          <cell r="H785" t="str">
            <v>EXECUTIVO</v>
          </cell>
          <cell r="I785" t="str">
            <v>SME</v>
          </cell>
          <cell r="J785">
            <v>24000</v>
          </cell>
          <cell r="K785">
            <v>0</v>
          </cell>
          <cell r="L785">
            <v>0</v>
          </cell>
          <cell r="M785" t="str">
            <v>EX</v>
          </cell>
          <cell r="N785">
            <v>1</v>
          </cell>
          <cell r="O785">
            <v>24000</v>
          </cell>
          <cell r="P785">
            <v>0</v>
          </cell>
          <cell r="Q785">
            <v>0</v>
          </cell>
          <cell r="R785">
            <v>0</v>
          </cell>
          <cell r="S785">
            <v>0</v>
          </cell>
          <cell r="T785" t="str">
            <v>NEX</v>
          </cell>
          <cell r="U785">
            <v>0.56999999999999995</v>
          </cell>
        </row>
        <row r="786">
          <cell r="F786" t="str">
            <v>2861 - AÇÕES DE APOIO À EDUCAÇÃO ESPECIAL - PROGRAMA INCLUI</v>
          </cell>
          <cell r="G786" t="str">
            <v>16.17.12.367.3010.2.861.33903900.00</v>
          </cell>
          <cell r="H786" t="str">
            <v>EXECUTIVO</v>
          </cell>
          <cell r="I786" t="str">
            <v>SME</v>
          </cell>
          <cell r="J786">
            <v>10000</v>
          </cell>
          <cell r="K786">
            <v>0</v>
          </cell>
          <cell r="L786">
            <v>0</v>
          </cell>
          <cell r="M786" t="str">
            <v>EX</v>
          </cell>
          <cell r="N786">
            <v>1</v>
          </cell>
          <cell r="O786">
            <v>10000</v>
          </cell>
          <cell r="P786">
            <v>0</v>
          </cell>
          <cell r="Q786">
            <v>0</v>
          </cell>
          <cell r="R786">
            <v>0</v>
          </cell>
          <cell r="S786">
            <v>0</v>
          </cell>
          <cell r="T786" t="str">
            <v>NEX</v>
          </cell>
          <cell r="U786">
            <v>0.56999999999999995</v>
          </cell>
        </row>
        <row r="787">
          <cell r="F787" t="str">
            <v>2861 - AÇÕES DE APOIO À EDUCAÇÃO ESPECIAL - PROGRAMA INCLUI</v>
          </cell>
          <cell r="G787" t="str">
            <v>16.18.12.367.3010.2.861.33903900.00</v>
          </cell>
          <cell r="H787" t="str">
            <v>EXECUTIVO</v>
          </cell>
          <cell r="I787" t="str">
            <v>SME</v>
          </cell>
          <cell r="J787">
            <v>15000</v>
          </cell>
          <cell r="K787">
            <v>0</v>
          </cell>
          <cell r="L787">
            <v>0</v>
          </cell>
          <cell r="M787" t="str">
            <v>EX</v>
          </cell>
          <cell r="N787">
            <v>1</v>
          </cell>
          <cell r="O787">
            <v>15000</v>
          </cell>
          <cell r="P787">
            <v>0</v>
          </cell>
          <cell r="Q787">
            <v>0</v>
          </cell>
          <cell r="R787">
            <v>0</v>
          </cell>
          <cell r="S787">
            <v>0</v>
          </cell>
          <cell r="T787" t="str">
            <v>NEX</v>
          </cell>
          <cell r="U787">
            <v>0.56999999999999995</v>
          </cell>
        </row>
        <row r="788">
          <cell r="F788" t="str">
            <v>2861 - AÇÕES DE APOIO À EDUCAÇÃO ESPECIAL - PROGRAMA INCLUI</v>
          </cell>
          <cell r="G788" t="str">
            <v>16.19.12.367.3010.2.861.33903600.00</v>
          </cell>
          <cell r="H788" t="str">
            <v>EXECUTIVO</v>
          </cell>
          <cell r="I788" t="str">
            <v>SME</v>
          </cell>
          <cell r="J788">
            <v>100000</v>
          </cell>
          <cell r="K788">
            <v>75552</v>
          </cell>
          <cell r="L788">
            <v>50996</v>
          </cell>
          <cell r="M788" t="str">
            <v>EX</v>
          </cell>
          <cell r="N788">
            <v>1</v>
          </cell>
          <cell r="O788">
            <v>100000</v>
          </cell>
          <cell r="P788">
            <v>75552</v>
          </cell>
          <cell r="Q788">
            <v>50996</v>
          </cell>
          <cell r="R788">
            <v>0.50995999999999997</v>
          </cell>
          <cell r="S788">
            <v>0.75551999999999997</v>
          </cell>
          <cell r="T788" t="str">
            <v>NEX</v>
          </cell>
          <cell r="U788">
            <v>0.56999999999999995</v>
          </cell>
        </row>
        <row r="789">
          <cell r="F789" t="str">
            <v>2861 - AÇÕES DE APOIO À EDUCAÇÃO ESPECIAL - PROGRAMA INCLUI</v>
          </cell>
          <cell r="G789" t="str">
            <v>16.19.12.367.3010.2.861.33903900.00</v>
          </cell>
          <cell r="H789" t="str">
            <v>EXECUTIVO</v>
          </cell>
          <cell r="I789" t="str">
            <v>SME</v>
          </cell>
          <cell r="J789">
            <v>10000</v>
          </cell>
          <cell r="K789">
            <v>0</v>
          </cell>
          <cell r="L789">
            <v>0</v>
          </cell>
          <cell r="M789" t="str">
            <v>EX</v>
          </cell>
          <cell r="N789">
            <v>1</v>
          </cell>
          <cell r="O789">
            <v>10000</v>
          </cell>
          <cell r="P789">
            <v>0</v>
          </cell>
          <cell r="Q789">
            <v>0</v>
          </cell>
          <cell r="R789">
            <v>0</v>
          </cell>
          <cell r="S789">
            <v>0</v>
          </cell>
          <cell r="T789" t="str">
            <v>NEX</v>
          </cell>
          <cell r="U789">
            <v>0.56999999999999995</v>
          </cell>
        </row>
        <row r="790">
          <cell r="F790" t="str">
            <v>2861 - AÇÕES DE APOIO À EDUCAÇÃO ESPECIAL - PROGRAMA INCLUI</v>
          </cell>
          <cell r="G790" t="str">
            <v>16.19.12.367.3010.2.861.33904700.00</v>
          </cell>
          <cell r="H790" t="str">
            <v>EXECUTIVO</v>
          </cell>
          <cell r="I790" t="str">
            <v>SME</v>
          </cell>
          <cell r="J790">
            <v>20000</v>
          </cell>
          <cell r="K790">
            <v>15110.4</v>
          </cell>
          <cell r="L790">
            <v>10199.200000000001</v>
          </cell>
          <cell r="M790" t="str">
            <v>EX</v>
          </cell>
          <cell r="N790">
            <v>1</v>
          </cell>
          <cell r="O790">
            <v>20000</v>
          </cell>
          <cell r="P790">
            <v>15110.4</v>
          </cell>
          <cell r="Q790">
            <v>10199.200000000001</v>
          </cell>
          <cell r="R790">
            <v>0.50996000000000008</v>
          </cell>
          <cell r="S790">
            <v>0.75551999999999997</v>
          </cell>
          <cell r="T790" t="str">
            <v>NEX</v>
          </cell>
          <cell r="U790">
            <v>0.56999999999999995</v>
          </cell>
        </row>
        <row r="791">
          <cell r="F791" t="str">
            <v>2861 - AÇÕES DE APOIO À EDUCAÇÃO ESPECIAL - PROGRAMA INCLUI</v>
          </cell>
          <cell r="G791" t="str">
            <v>16.20.12.367.3010.2.861.33903000.00</v>
          </cell>
          <cell r="H791" t="str">
            <v>EXECUTIVO</v>
          </cell>
          <cell r="I791" t="str">
            <v>SME</v>
          </cell>
          <cell r="J791">
            <v>150000</v>
          </cell>
          <cell r="K791">
            <v>1594</v>
          </cell>
          <cell r="L791">
            <v>1594</v>
          </cell>
          <cell r="M791" t="str">
            <v>EX</v>
          </cell>
          <cell r="N791">
            <v>1</v>
          </cell>
          <cell r="O791">
            <v>150000</v>
          </cell>
          <cell r="P791">
            <v>1594</v>
          </cell>
          <cell r="Q791">
            <v>1594</v>
          </cell>
          <cell r="R791">
            <v>1.0626666666666666E-2</v>
          </cell>
          <cell r="S791">
            <v>1.0626666666666666E-2</v>
          </cell>
          <cell r="T791" t="str">
            <v>NEX</v>
          </cell>
          <cell r="U791">
            <v>0.56999999999999995</v>
          </cell>
        </row>
        <row r="792">
          <cell r="F792" t="str">
            <v>2861 - AÇÕES DE APOIO À EDUCAÇÃO ESPECIAL - PROGRAMA INCLUI</v>
          </cell>
          <cell r="G792" t="str">
            <v>16.20.12.367.3010.2.861.33903600.00</v>
          </cell>
          <cell r="H792" t="str">
            <v>EXECUTIVO</v>
          </cell>
          <cell r="I792" t="str">
            <v>SME</v>
          </cell>
          <cell r="J792">
            <v>781356</v>
          </cell>
          <cell r="K792">
            <v>625253.5</v>
          </cell>
          <cell r="L792">
            <v>444575.5</v>
          </cell>
          <cell r="M792" t="str">
            <v>EX</v>
          </cell>
          <cell r="N792">
            <v>1</v>
          </cell>
          <cell r="O792">
            <v>781356</v>
          </cell>
          <cell r="P792">
            <v>625253.5</v>
          </cell>
          <cell r="Q792">
            <v>444575.5</v>
          </cell>
          <cell r="R792">
            <v>0.56897944086946284</v>
          </cell>
          <cell r="S792">
            <v>0.80021590670577813</v>
          </cell>
          <cell r="T792" t="str">
            <v>NEX</v>
          </cell>
          <cell r="U792">
            <v>0.56999999999999995</v>
          </cell>
        </row>
        <row r="793">
          <cell r="F793" t="str">
            <v>2861 - AÇÕES DE APOIO À EDUCAÇÃO ESPECIAL - PROGRAMA INCLUI</v>
          </cell>
          <cell r="G793" t="str">
            <v>16.20.12.367.3010.2.861.33903900.00</v>
          </cell>
          <cell r="H793" t="str">
            <v>EXECUTIVO</v>
          </cell>
          <cell r="I793" t="str">
            <v>SME</v>
          </cell>
          <cell r="J793">
            <v>32000</v>
          </cell>
          <cell r="K793">
            <v>0</v>
          </cell>
          <cell r="L793">
            <v>0</v>
          </cell>
          <cell r="M793" t="str">
            <v>EX</v>
          </cell>
          <cell r="N793">
            <v>1</v>
          </cell>
          <cell r="O793">
            <v>32000</v>
          </cell>
          <cell r="P793">
            <v>0</v>
          </cell>
          <cell r="Q793">
            <v>0</v>
          </cell>
          <cell r="R793">
            <v>0</v>
          </cell>
          <cell r="S793">
            <v>0</v>
          </cell>
          <cell r="T793" t="str">
            <v>NEX</v>
          </cell>
          <cell r="U793">
            <v>0.56999999999999995</v>
          </cell>
        </row>
        <row r="794">
          <cell r="F794" t="str">
            <v>2861 - AÇÕES DE APOIO À EDUCAÇÃO ESPECIAL - PROGRAMA INCLUI</v>
          </cell>
          <cell r="G794" t="str">
            <v>16.20.12.367.3010.2.861.33904700.00</v>
          </cell>
          <cell r="H794" t="str">
            <v>EXECUTIVO</v>
          </cell>
          <cell r="I794" t="str">
            <v>SME</v>
          </cell>
          <cell r="J794">
            <v>156271</v>
          </cell>
          <cell r="K794">
            <v>156271</v>
          </cell>
          <cell r="L794">
            <v>88915.1</v>
          </cell>
          <cell r="M794" t="str">
            <v>EX</v>
          </cell>
          <cell r="N794">
            <v>1</v>
          </cell>
          <cell r="O794">
            <v>156271</v>
          </cell>
          <cell r="P794">
            <v>156271</v>
          </cell>
          <cell r="Q794">
            <v>88915.1</v>
          </cell>
          <cell r="R794">
            <v>0.56898016906527771</v>
          </cell>
          <cell r="S794">
            <v>1</v>
          </cell>
          <cell r="T794" t="str">
            <v>NEX</v>
          </cell>
          <cell r="U794">
            <v>0.56999999999999995</v>
          </cell>
        </row>
        <row r="795">
          <cell r="F795" t="str">
            <v>2861 - AÇÕES DE APOIO À EDUCAÇÃO ESPECIAL - PROGRAMA INCLUI</v>
          </cell>
          <cell r="G795" t="str">
            <v>16.20.12.367.3010.2.861.44905200.00</v>
          </cell>
          <cell r="H795" t="str">
            <v>EXECUTIVO</v>
          </cell>
          <cell r="I795" t="str">
            <v>SME</v>
          </cell>
          <cell r="J795">
            <v>20000</v>
          </cell>
          <cell r="K795">
            <v>7650</v>
          </cell>
          <cell r="L795">
            <v>0</v>
          </cell>
          <cell r="M795" t="str">
            <v>EX</v>
          </cell>
          <cell r="N795">
            <v>1</v>
          </cell>
          <cell r="O795">
            <v>20000</v>
          </cell>
          <cell r="P795">
            <v>7650</v>
          </cell>
          <cell r="Q795">
            <v>0</v>
          </cell>
          <cell r="R795">
            <v>0</v>
          </cell>
          <cell r="S795">
            <v>0.38250000000000001</v>
          </cell>
          <cell r="T795" t="str">
            <v>NEX</v>
          </cell>
          <cell r="U795">
            <v>0.56999999999999995</v>
          </cell>
        </row>
        <row r="796">
          <cell r="F796" t="str">
            <v>2861 - AÇÕES DE APOIO À EDUCAÇÃO ESPECIAL - PROGRAMA INCLUI</v>
          </cell>
          <cell r="G796" t="str">
            <v>16.21.12.367.3010.2.861.33903000.00</v>
          </cell>
          <cell r="H796" t="str">
            <v>EXECUTIVO</v>
          </cell>
          <cell r="I796" t="str">
            <v>SME</v>
          </cell>
          <cell r="J796">
            <v>8000</v>
          </cell>
          <cell r="K796">
            <v>0</v>
          </cell>
          <cell r="L796">
            <v>0</v>
          </cell>
          <cell r="M796" t="str">
            <v>EX</v>
          </cell>
          <cell r="N796">
            <v>1</v>
          </cell>
          <cell r="O796">
            <v>8000</v>
          </cell>
          <cell r="P796">
            <v>0</v>
          </cell>
          <cell r="Q796">
            <v>0</v>
          </cell>
          <cell r="R796">
            <v>0</v>
          </cell>
          <cell r="S796">
            <v>0</v>
          </cell>
          <cell r="T796" t="str">
            <v>NEX</v>
          </cell>
          <cell r="U796">
            <v>0.56999999999999995</v>
          </cell>
        </row>
        <row r="797">
          <cell r="F797" t="str">
            <v>2861 - AÇÕES DE APOIO À EDUCAÇÃO ESPECIAL - PROGRAMA INCLUI</v>
          </cell>
          <cell r="G797" t="str">
            <v>16.21.12.367.3010.2.861.33903600.00</v>
          </cell>
          <cell r="H797" t="str">
            <v>EXECUTIVO</v>
          </cell>
          <cell r="I797" t="str">
            <v>SME</v>
          </cell>
          <cell r="J797">
            <v>217225</v>
          </cell>
          <cell r="K797">
            <v>211605.51</v>
          </cell>
          <cell r="L797">
            <v>193614.7</v>
          </cell>
          <cell r="M797" t="str">
            <v>EX</v>
          </cell>
          <cell r="N797">
            <v>1</v>
          </cell>
          <cell r="O797">
            <v>217225</v>
          </cell>
          <cell r="P797">
            <v>211605.51</v>
          </cell>
          <cell r="Q797">
            <v>193614.7</v>
          </cell>
          <cell r="R797">
            <v>0.89130947174588571</v>
          </cell>
          <cell r="S797">
            <v>0.97413055587524455</v>
          </cell>
          <cell r="T797" t="str">
            <v>NEX</v>
          </cell>
          <cell r="U797">
            <v>0.56999999999999995</v>
          </cell>
        </row>
        <row r="798">
          <cell r="F798" t="str">
            <v>2861 - AÇÕES DE APOIO À EDUCAÇÃO ESPECIAL - PROGRAMA INCLUI</v>
          </cell>
          <cell r="G798" t="str">
            <v>16.21.12.367.3010.2.861.33903900.00</v>
          </cell>
          <cell r="H798" t="str">
            <v>EXECUTIVO</v>
          </cell>
          <cell r="I798" t="str">
            <v>SME</v>
          </cell>
          <cell r="J798">
            <v>72000</v>
          </cell>
          <cell r="K798">
            <v>19979.38</v>
          </cell>
          <cell r="L798">
            <v>13156.289999999999</v>
          </cell>
          <cell r="M798" t="str">
            <v>EX</v>
          </cell>
          <cell r="N798">
            <v>1</v>
          </cell>
          <cell r="O798">
            <v>72000</v>
          </cell>
          <cell r="P798">
            <v>19979.38</v>
          </cell>
          <cell r="Q798">
            <v>13156.289999999999</v>
          </cell>
          <cell r="R798">
            <v>0.18272624999999998</v>
          </cell>
          <cell r="S798">
            <v>0.27749138888888891</v>
          </cell>
          <cell r="T798" t="str">
            <v>NEX</v>
          </cell>
          <cell r="U798">
            <v>0.56999999999999995</v>
          </cell>
        </row>
        <row r="799">
          <cell r="F799" t="str">
            <v>2861 - AÇÕES DE APOIO À EDUCAÇÃO ESPECIAL - PROGRAMA INCLUI</v>
          </cell>
          <cell r="G799" t="str">
            <v>16.21.12.367.3010.2.861.33904700.00</v>
          </cell>
          <cell r="H799" t="str">
            <v>EXECUTIVO</v>
          </cell>
          <cell r="I799" t="str">
            <v>SME</v>
          </cell>
          <cell r="J799">
            <v>18500</v>
          </cell>
          <cell r="K799">
            <v>17294</v>
          </cell>
          <cell r="L799">
            <v>17294</v>
          </cell>
          <cell r="M799" t="str">
            <v>EX</v>
          </cell>
          <cell r="N799">
            <v>1</v>
          </cell>
          <cell r="O799">
            <v>18500</v>
          </cell>
          <cell r="P799">
            <v>17294</v>
          </cell>
          <cell r="Q799">
            <v>17294</v>
          </cell>
          <cell r="R799">
            <v>0.93481081081081085</v>
          </cell>
          <cell r="S799">
            <v>0.93481081081081085</v>
          </cell>
          <cell r="T799" t="str">
            <v>NEX</v>
          </cell>
          <cell r="U799">
            <v>0.56999999999999995</v>
          </cell>
        </row>
        <row r="800">
          <cell r="F800" t="str">
            <v>2861 - AÇÕES DE APOIO À EDUCAÇÃO ESPECIAL - PROGRAMA INCLUI</v>
          </cell>
          <cell r="G800" t="str">
            <v>16.22.12.367.3010.2.861.33903900.00</v>
          </cell>
          <cell r="H800" t="str">
            <v>EXECUTIVO</v>
          </cell>
          <cell r="I800" t="str">
            <v>SME</v>
          </cell>
          <cell r="J800">
            <v>7500</v>
          </cell>
          <cell r="K800">
            <v>0</v>
          </cell>
          <cell r="L800">
            <v>0</v>
          </cell>
          <cell r="M800" t="str">
            <v>EX</v>
          </cell>
          <cell r="N800">
            <v>1</v>
          </cell>
          <cell r="O800">
            <v>7500</v>
          </cell>
          <cell r="P800">
            <v>0</v>
          </cell>
          <cell r="Q800">
            <v>0</v>
          </cell>
          <cell r="R800">
            <v>0</v>
          </cell>
          <cell r="S800">
            <v>0</v>
          </cell>
          <cell r="T800" t="str">
            <v>NEX</v>
          </cell>
          <cell r="U800">
            <v>0.56999999999999995</v>
          </cell>
        </row>
        <row r="801">
          <cell r="F801" t="str">
            <v>2861 - AÇÕES DE APOIO À EDUCAÇÃO ESPECIAL - PROGRAMA INCLUI</v>
          </cell>
          <cell r="G801" t="str">
            <v>16.23.12.367.3010.2.861.33903000.00</v>
          </cell>
          <cell r="H801" t="str">
            <v>EXECUTIVO</v>
          </cell>
          <cell r="I801" t="str">
            <v>SME</v>
          </cell>
          <cell r="J801">
            <v>40000</v>
          </cell>
          <cell r="K801">
            <v>25739.8</v>
          </cell>
          <cell r="L801">
            <v>24422.959999999999</v>
          </cell>
          <cell r="M801" t="str">
            <v>EX</v>
          </cell>
          <cell r="N801">
            <v>1</v>
          </cell>
          <cell r="O801">
            <v>40000</v>
          </cell>
          <cell r="P801">
            <v>25739.8</v>
          </cell>
          <cell r="Q801">
            <v>24422.959999999999</v>
          </cell>
          <cell r="R801">
            <v>0.61057399999999995</v>
          </cell>
          <cell r="S801">
            <v>0.64349499999999993</v>
          </cell>
          <cell r="T801" t="str">
            <v>NEX</v>
          </cell>
          <cell r="U801">
            <v>0.56999999999999995</v>
          </cell>
        </row>
        <row r="802">
          <cell r="F802" t="str">
            <v>2861 - AÇÕES DE APOIO À EDUCAÇÃO ESPECIAL - PROGRAMA INCLUI</v>
          </cell>
          <cell r="G802" t="str">
            <v>16.23.12.367.3010.2.861.33903600.00</v>
          </cell>
          <cell r="H802" t="str">
            <v>EXECUTIVO</v>
          </cell>
          <cell r="I802" t="str">
            <v>SME</v>
          </cell>
          <cell r="J802">
            <v>1000000</v>
          </cell>
          <cell r="K802">
            <v>783874</v>
          </cell>
          <cell r="L802">
            <v>711935.5</v>
          </cell>
          <cell r="M802" t="str">
            <v>EX</v>
          </cell>
          <cell r="N802">
            <v>1</v>
          </cell>
          <cell r="O802">
            <v>1000000</v>
          </cell>
          <cell r="P802">
            <v>783874</v>
          </cell>
          <cell r="Q802">
            <v>711935.5</v>
          </cell>
          <cell r="R802">
            <v>0.71193550000000005</v>
          </cell>
          <cell r="S802">
            <v>0.78387399999999996</v>
          </cell>
          <cell r="T802" t="str">
            <v>NEX</v>
          </cell>
          <cell r="U802">
            <v>0.56999999999999995</v>
          </cell>
        </row>
        <row r="803">
          <cell r="F803" t="str">
            <v>2861 - AÇÕES DE APOIO À EDUCAÇÃO ESPECIAL - PROGRAMA INCLUI</v>
          </cell>
          <cell r="G803" t="str">
            <v>16.23.12.367.3010.2.861.33904700.00</v>
          </cell>
          <cell r="H803" t="str">
            <v>EXECUTIVO</v>
          </cell>
          <cell r="I803" t="str">
            <v>SME</v>
          </cell>
          <cell r="J803">
            <v>200000</v>
          </cell>
          <cell r="K803">
            <v>200000</v>
          </cell>
          <cell r="L803">
            <v>125412.5</v>
          </cell>
          <cell r="M803" t="str">
            <v>EX</v>
          </cell>
          <cell r="N803">
            <v>1</v>
          </cell>
          <cell r="O803">
            <v>200000</v>
          </cell>
          <cell r="P803">
            <v>200000</v>
          </cell>
          <cell r="Q803">
            <v>125412.5</v>
          </cell>
          <cell r="R803">
            <v>0.62706249999999997</v>
          </cell>
          <cell r="S803">
            <v>1</v>
          </cell>
          <cell r="T803" t="str">
            <v>NEX</v>
          </cell>
          <cell r="U803">
            <v>0.56999999999999995</v>
          </cell>
        </row>
        <row r="804">
          <cell r="F804" t="str">
            <v>2861 - AÇÕES DE APOIO À EDUCAÇÃO ESPECIAL - PROGRAMA INCLUI</v>
          </cell>
          <cell r="G804" t="str">
            <v>16.23.12.367.3010.2.861.44905200.00</v>
          </cell>
          <cell r="H804" t="str">
            <v>EXECUTIVO</v>
          </cell>
          <cell r="I804" t="str">
            <v>SME</v>
          </cell>
          <cell r="J804">
            <v>20000</v>
          </cell>
          <cell r="K804">
            <v>0</v>
          </cell>
          <cell r="L804">
            <v>0</v>
          </cell>
          <cell r="M804" t="str">
            <v>EX</v>
          </cell>
          <cell r="N804">
            <v>1</v>
          </cell>
          <cell r="O804">
            <v>20000</v>
          </cell>
          <cell r="P804">
            <v>0</v>
          </cell>
          <cell r="Q804">
            <v>0</v>
          </cell>
          <cell r="R804">
            <v>0</v>
          </cell>
          <cell r="S804">
            <v>0</v>
          </cell>
          <cell r="T804" t="str">
            <v>NEX</v>
          </cell>
          <cell r="U804">
            <v>0.56999999999999995</v>
          </cell>
        </row>
        <row r="805">
          <cell r="F805" t="str">
            <v>1235 - REFORMA DA SALA DE DANÇA E DA PISTA DE SKATE CEU TRÊS LAGOS</v>
          </cell>
          <cell r="G805" t="str">
            <v>16.10.12.368.3010.1.235.44905100.00</v>
          </cell>
          <cell r="H805" t="str">
            <v>EXECUTIVO</v>
          </cell>
          <cell r="I805" t="str">
            <v>SME</v>
          </cell>
          <cell r="J805">
            <v>300000</v>
          </cell>
          <cell r="K805">
            <v>0</v>
          </cell>
          <cell r="L805">
            <v>0</v>
          </cell>
          <cell r="M805" t="str">
            <v>NEX</v>
          </cell>
          <cell r="N805">
            <v>0.56999999999999995</v>
          </cell>
          <cell r="O805">
            <v>170999.99999999997</v>
          </cell>
          <cell r="P805">
            <v>0</v>
          </cell>
          <cell r="Q805">
            <v>0</v>
          </cell>
          <cell r="R805">
            <v>0</v>
          </cell>
          <cell r="S805">
            <v>0</v>
          </cell>
          <cell r="T805" t="str">
            <v>NEX</v>
          </cell>
          <cell r="U805">
            <v>0.56999999999999995</v>
          </cell>
        </row>
        <row r="806">
          <cell r="F806" t="str">
            <v>1361 - E835 - REFORMA DA PISTA DE SKATE/BIKE DO CEU PERUS</v>
          </cell>
          <cell r="G806" t="str">
            <v>16.10.12.368.3010.1.361.44905100.00</v>
          </cell>
          <cell r="H806" t="str">
            <v xml:space="preserve">EMENDA </v>
          </cell>
          <cell r="I806" t="str">
            <v>SME</v>
          </cell>
          <cell r="J806">
            <v>50000</v>
          </cell>
          <cell r="K806">
            <v>0</v>
          </cell>
          <cell r="L806">
            <v>0</v>
          </cell>
          <cell r="M806" t="str">
            <v>NEX</v>
          </cell>
          <cell r="N806">
            <v>0.56999999999999995</v>
          </cell>
          <cell r="O806">
            <v>28499.999999999996</v>
          </cell>
          <cell r="P806">
            <v>0</v>
          </cell>
          <cell r="Q806">
            <v>0</v>
          </cell>
          <cell r="R806">
            <v>0</v>
          </cell>
          <cell r="S806">
            <v>0</v>
          </cell>
          <cell r="T806" t="str">
            <v>NEX</v>
          </cell>
          <cell r="U806">
            <v>0.56999999999999995</v>
          </cell>
        </row>
        <row r="807">
          <cell r="F807" t="str">
            <v>1365 - E6938 - IMPLANTAÇÃO DE PROJETOR DIGITAL FULL DONE PARA PLANETÁRIO - CEU PARELHEIROS</v>
          </cell>
          <cell r="G807" t="str">
            <v>16.10.12.368.3010.1.365.44905200.00</v>
          </cell>
          <cell r="H807" t="str">
            <v xml:space="preserve">EMENDA </v>
          </cell>
          <cell r="I807" t="str">
            <v>SME</v>
          </cell>
          <cell r="J807">
            <v>30000</v>
          </cell>
          <cell r="K807">
            <v>0</v>
          </cell>
          <cell r="L807">
            <v>0</v>
          </cell>
          <cell r="M807" t="str">
            <v>NEX</v>
          </cell>
          <cell r="N807">
            <v>0.56999999999999995</v>
          </cell>
          <cell r="O807">
            <v>17100</v>
          </cell>
          <cell r="P807">
            <v>0</v>
          </cell>
          <cell r="Q807">
            <v>0</v>
          </cell>
          <cell r="R807">
            <v>0</v>
          </cell>
          <cell r="S807">
            <v>0</v>
          </cell>
          <cell r="T807" t="str">
            <v>NEX</v>
          </cell>
          <cell r="U807">
            <v>0.56999999999999995</v>
          </cell>
        </row>
        <row r="808">
          <cell r="F808" t="str">
            <v>1367 - E6969 - IMPLANTAÇÃO DE PARQUE TEMÁTICO - CEU ALVARENGA</v>
          </cell>
          <cell r="G808" t="str">
            <v>16.10.12.368.3010.1.367.44905100.00</v>
          </cell>
          <cell r="H808" t="str">
            <v xml:space="preserve">EMENDA </v>
          </cell>
          <cell r="I808" t="str">
            <v>SME</v>
          </cell>
          <cell r="J808">
            <v>30000</v>
          </cell>
          <cell r="K808">
            <v>0</v>
          </cell>
          <cell r="L808">
            <v>0</v>
          </cell>
          <cell r="M808" t="str">
            <v>NEX</v>
          </cell>
          <cell r="N808">
            <v>0.56999999999999995</v>
          </cell>
          <cell r="O808">
            <v>17100</v>
          </cell>
          <cell r="P808">
            <v>0</v>
          </cell>
          <cell r="Q808">
            <v>0</v>
          </cell>
          <cell r="R808">
            <v>0</v>
          </cell>
          <cell r="S808">
            <v>0</v>
          </cell>
          <cell r="T808" t="str">
            <v>NEX</v>
          </cell>
          <cell r="U808">
            <v>0.56999999999999995</v>
          </cell>
        </row>
        <row r="809">
          <cell r="F809" t="str">
            <v>1368 - E6970 - CEU ALVARENGA -- REFORMA DE ÁREA PARA IMPLANTAÇÃO DE BRINQUEDOS</v>
          </cell>
          <cell r="G809" t="str">
            <v>16.10.12.368.3010.1.368.44905100.00</v>
          </cell>
          <cell r="H809" t="str">
            <v xml:space="preserve">EMENDA </v>
          </cell>
          <cell r="I809" t="str">
            <v>SME</v>
          </cell>
          <cell r="J809">
            <v>30000</v>
          </cell>
          <cell r="K809">
            <v>0</v>
          </cell>
          <cell r="L809">
            <v>0</v>
          </cell>
          <cell r="M809" t="str">
            <v>NEX</v>
          </cell>
          <cell r="N809">
            <v>0.56999999999999995</v>
          </cell>
          <cell r="O809">
            <v>17100</v>
          </cell>
          <cell r="P809">
            <v>0</v>
          </cell>
          <cell r="Q809">
            <v>0</v>
          </cell>
          <cell r="R809">
            <v>0</v>
          </cell>
          <cell r="S809">
            <v>0</v>
          </cell>
          <cell r="T809" t="str">
            <v>NEX</v>
          </cell>
          <cell r="U809">
            <v>0.56999999999999995</v>
          </cell>
        </row>
        <row r="810">
          <cell r="F810" t="str">
            <v>2401 - MANUTENÇÃO E OPERAÇÃO DE CENTROS EDUCACIONAIS UNIFICADOS NOVOS (CEU) - PROGRAMA DE METAS 23.A</v>
          </cell>
          <cell r="G810" t="str">
            <v>16.10.12.368.3010.2.401.33503900.00</v>
          </cell>
          <cell r="H810" t="str">
            <v>EXECUTIVO</v>
          </cell>
          <cell r="I810" t="str">
            <v>SME</v>
          </cell>
          <cell r="J810">
            <v>0</v>
          </cell>
          <cell r="K810">
            <v>0</v>
          </cell>
          <cell r="L810">
            <v>0</v>
          </cell>
          <cell r="M810" t="str">
            <v>NEX</v>
          </cell>
          <cell r="N810">
            <v>0.56999999999999995</v>
          </cell>
          <cell r="O810">
            <v>0</v>
          </cell>
          <cell r="P810">
            <v>0</v>
          </cell>
          <cell r="Q810">
            <v>0</v>
          </cell>
          <cell r="R810" t="e">
            <v>#DIV/0!</v>
          </cell>
          <cell r="S810" t="e">
            <v>#DIV/0!</v>
          </cell>
          <cell r="T810" t="str">
            <v>NEX</v>
          </cell>
          <cell r="U810">
            <v>0.56999999999999995</v>
          </cell>
        </row>
        <row r="811">
          <cell r="F811" t="str">
            <v>2401 - MANUTENÇÃO E OPERAÇÃO DE CENTROS EDUCACIONAIS UNIFICADOS NOVOS (CEU) - PROGRAMA DE METAS 23.A</v>
          </cell>
          <cell r="G811" t="str">
            <v>16.10.12.368.3010.2.401.33903500.00</v>
          </cell>
          <cell r="H811" t="str">
            <v>EXECUTIVO</v>
          </cell>
          <cell r="I811" t="str">
            <v>SME</v>
          </cell>
          <cell r="J811">
            <v>0</v>
          </cell>
          <cell r="K811">
            <v>345000</v>
          </cell>
          <cell r="L811">
            <v>294000</v>
          </cell>
          <cell r="M811" t="str">
            <v>NEX</v>
          </cell>
          <cell r="N811">
            <v>0.56999999999999995</v>
          </cell>
          <cell r="O811">
            <v>0</v>
          </cell>
          <cell r="P811">
            <v>196649.99999999997</v>
          </cell>
          <cell r="Q811">
            <v>167580</v>
          </cell>
          <cell r="R811" t="e">
            <v>#DIV/0!</v>
          </cell>
          <cell r="S811" t="e">
            <v>#DIV/0!</v>
          </cell>
          <cell r="T811" t="str">
            <v>NEX</v>
          </cell>
          <cell r="U811">
            <v>0.56999999999999995</v>
          </cell>
        </row>
        <row r="812">
          <cell r="F812" t="str">
            <v>2401 - MANUTENÇÃO E OPERAÇÃO DE CENTROS EDUCACIONAIS UNIFICADOS NOVOS (CEU) - PROGRAMA DE METAS 23.A</v>
          </cell>
          <cell r="G812" t="str">
            <v>16.10.12.368.3010.2.401.33903900.00</v>
          </cell>
          <cell r="H812" t="str">
            <v>EXECUTIVO</v>
          </cell>
          <cell r="I812" t="str">
            <v>SME</v>
          </cell>
          <cell r="J812">
            <v>104492253</v>
          </cell>
          <cell r="K812">
            <v>0</v>
          </cell>
          <cell r="L812">
            <v>0</v>
          </cell>
          <cell r="M812" t="str">
            <v>NEX</v>
          </cell>
          <cell r="N812">
            <v>0.56999999999999995</v>
          </cell>
          <cell r="O812">
            <v>59560584.209999993</v>
          </cell>
          <cell r="P812">
            <v>0</v>
          </cell>
          <cell r="Q812">
            <v>0</v>
          </cell>
          <cell r="R812">
            <v>0</v>
          </cell>
          <cell r="S812">
            <v>0</v>
          </cell>
          <cell r="T812" t="str">
            <v>NEX</v>
          </cell>
          <cell r="U812">
            <v>0.56999999999999995</v>
          </cell>
        </row>
        <row r="813">
          <cell r="F813" t="str">
            <v>2401 - MANUTENÇÃO E OPERAÇÃO DE CENTROS EDUCACIONAIS UNIFICADOS NOVOS (CEU) - PROGRAMA DE METAS 23.A</v>
          </cell>
          <cell r="G813" t="str">
            <v>16.10.12.368.3010.2.401.44905200.00</v>
          </cell>
          <cell r="H813" t="str">
            <v>EXECUTIVO</v>
          </cell>
          <cell r="I813" t="str">
            <v>SME</v>
          </cell>
          <cell r="J813">
            <v>0</v>
          </cell>
          <cell r="K813">
            <v>1216942.8599999999</v>
          </cell>
          <cell r="L813">
            <v>0</v>
          </cell>
          <cell r="M813" t="str">
            <v>NEX</v>
          </cell>
          <cell r="N813">
            <v>0.56999999999999995</v>
          </cell>
          <cell r="O813">
            <v>0</v>
          </cell>
          <cell r="P813">
            <v>693657.43019999983</v>
          </cell>
          <cell r="Q813">
            <v>0</v>
          </cell>
          <cell r="R813" t="e">
            <v>#DIV/0!</v>
          </cell>
          <cell r="S813" t="e">
            <v>#DIV/0!</v>
          </cell>
          <cell r="T813" t="str">
            <v>NEX</v>
          </cell>
          <cell r="U813">
            <v>0.56999999999999995</v>
          </cell>
        </row>
        <row r="814">
          <cell r="F814" t="str">
            <v>2830 - CONSERVAÇÃO E MANUTENÇÃO DE SEGUNDO ESCALÃO DE UNIDADES EDUCACIONAIS - CEU - PROGRAMA DE METAS 22.A</v>
          </cell>
          <cell r="G814" t="str">
            <v>16.10.12.368.3010.2.830.33903900.00</v>
          </cell>
          <cell r="H814" t="str">
            <v>EXECUTIVO</v>
          </cell>
          <cell r="I814" t="str">
            <v>SME</v>
          </cell>
          <cell r="J814">
            <v>40000000</v>
          </cell>
          <cell r="K814">
            <v>8584688.7699999996</v>
          </cell>
          <cell r="L814">
            <v>5110923.4200000009</v>
          </cell>
          <cell r="M814" t="str">
            <v>EX</v>
          </cell>
          <cell r="N814">
            <v>1</v>
          </cell>
          <cell r="O814">
            <v>40000000</v>
          </cell>
          <cell r="P814">
            <v>8584688.7699999996</v>
          </cell>
          <cell r="Q814">
            <v>5110923.4200000009</v>
          </cell>
          <cell r="R814">
            <v>0.12777308550000002</v>
          </cell>
          <cell r="S814">
            <v>0.21461721924999999</v>
          </cell>
          <cell r="T814" t="str">
            <v>NEX</v>
          </cell>
          <cell r="U814">
            <v>0.56999999999999995</v>
          </cell>
        </row>
        <row r="815">
          <cell r="F815" t="str">
            <v>2831 - AÇÕES E MATERIAIS DE APOIO DIDÁTICO-PEDAGÓGICO EDUCACIONAL</v>
          </cell>
          <cell r="G815" t="str">
            <v>16.10.12.368.3026.2.831.33903000.00</v>
          </cell>
          <cell r="H815" t="str">
            <v>EXECUTIVO</v>
          </cell>
          <cell r="I815" t="str">
            <v>SME</v>
          </cell>
          <cell r="J815">
            <v>11348200</v>
          </cell>
          <cell r="K815">
            <v>47220440.519999996</v>
          </cell>
          <cell r="L815">
            <v>292621.58</v>
          </cell>
          <cell r="M815" t="str">
            <v>EX</v>
          </cell>
          <cell r="N815">
            <v>1</v>
          </cell>
          <cell r="O815">
            <v>11348200</v>
          </cell>
          <cell r="P815">
            <v>47220440.519999996</v>
          </cell>
          <cell r="Q815">
            <v>292621.58</v>
          </cell>
          <cell r="R815">
            <v>2.5785726370701964E-2</v>
          </cell>
          <cell r="S815">
            <v>4.1610511376253498</v>
          </cell>
          <cell r="T815" t="str">
            <v>NEX</v>
          </cell>
          <cell r="U815">
            <v>0.56999999999999995</v>
          </cell>
        </row>
        <row r="816">
          <cell r="F816" t="str">
            <v>2831 - AÇÕES E MATERIAIS DE APOIO DIDÁTICO-PEDAGÓGICO EDUCACIONAL</v>
          </cell>
          <cell r="G816" t="str">
            <v>16.10.12.368.3026.2.831.33903200.00</v>
          </cell>
          <cell r="H816" t="str">
            <v>EXECUTIVO</v>
          </cell>
          <cell r="I816" t="str">
            <v>SME</v>
          </cell>
          <cell r="J816">
            <v>30348680</v>
          </cell>
          <cell r="K816">
            <v>65281944.949999996</v>
          </cell>
          <cell r="L816">
            <v>5622689.8399999999</v>
          </cell>
          <cell r="M816" t="str">
            <v>EX</v>
          </cell>
          <cell r="N816">
            <v>1</v>
          </cell>
          <cell r="O816">
            <v>30348680</v>
          </cell>
          <cell r="P816">
            <v>65281944.949999996</v>
          </cell>
          <cell r="Q816">
            <v>5622689.8399999999</v>
          </cell>
          <cell r="R816">
            <v>0.18526966708271991</v>
          </cell>
          <cell r="S816">
            <v>2.1510637348972015</v>
          </cell>
          <cell r="T816" t="str">
            <v>NEX</v>
          </cell>
          <cell r="U816">
            <v>0.56999999999999995</v>
          </cell>
        </row>
        <row r="817">
          <cell r="F817" t="str">
            <v>2831 - AÇÕES E MATERIAIS DE APOIO DIDÁTICO-PEDAGÓGICO EDUCACIONAL</v>
          </cell>
          <cell r="G817" t="str">
            <v>16.10.12.368.3026.2.831.33903600.00</v>
          </cell>
          <cell r="H817" t="str">
            <v>EXECUTIVO</v>
          </cell>
          <cell r="I817" t="str">
            <v>SME</v>
          </cell>
          <cell r="J817">
            <v>0</v>
          </cell>
          <cell r="K817">
            <v>0</v>
          </cell>
          <cell r="L817">
            <v>0</v>
          </cell>
          <cell r="M817" t="str">
            <v>EX</v>
          </cell>
          <cell r="N817">
            <v>1</v>
          </cell>
          <cell r="O817">
            <v>0</v>
          </cell>
          <cell r="P817">
            <v>0</v>
          </cell>
          <cell r="Q817">
            <v>0</v>
          </cell>
          <cell r="R817" t="e">
            <v>#DIV/0!</v>
          </cell>
          <cell r="S817" t="e">
            <v>#DIV/0!</v>
          </cell>
          <cell r="T817" t="str">
            <v>NEX</v>
          </cell>
          <cell r="U817">
            <v>0.56999999999999995</v>
          </cell>
        </row>
        <row r="818">
          <cell r="F818" t="str">
            <v>2831 - AÇÕES E MATERIAIS DE APOIO DIDÁTICO-PEDAGÓGICO EDUCACIONAL</v>
          </cell>
          <cell r="G818" t="str">
            <v>16.10.12.368.3026.2.831.33903900.00</v>
          </cell>
          <cell r="H818" t="str">
            <v>EXECUTIVO</v>
          </cell>
          <cell r="I818" t="str">
            <v>SME</v>
          </cell>
          <cell r="J818">
            <v>3144374</v>
          </cell>
          <cell r="K818">
            <v>4532487.59</v>
          </cell>
          <cell r="L818">
            <v>4532487.59</v>
          </cell>
          <cell r="M818" t="str">
            <v>EX</v>
          </cell>
          <cell r="N818">
            <v>1</v>
          </cell>
          <cell r="O818">
            <v>3144374</v>
          </cell>
          <cell r="P818">
            <v>4532487.59</v>
          </cell>
          <cell r="Q818">
            <v>4532487.59</v>
          </cell>
          <cell r="R818">
            <v>1.4414594415295381</v>
          </cell>
          <cell r="S818">
            <v>1.4414594415295381</v>
          </cell>
          <cell r="T818" t="str">
            <v>NEX</v>
          </cell>
          <cell r="U818">
            <v>0.56999999999999995</v>
          </cell>
        </row>
        <row r="819">
          <cell r="F819" t="str">
            <v>2831 - AÇÕES E MATERIAIS DE APOIO DIDÁTICO-PEDAGÓGICO EDUCACIONAL</v>
          </cell>
          <cell r="G819" t="str">
            <v>16.10.12.368.3026.2.831.33904700.00</v>
          </cell>
          <cell r="H819" t="str">
            <v>EXECUTIVO</v>
          </cell>
          <cell r="I819" t="str">
            <v>SME</v>
          </cell>
          <cell r="J819">
            <v>0</v>
          </cell>
          <cell r="K819">
            <v>3920</v>
          </cell>
          <cell r="L819">
            <v>0</v>
          </cell>
          <cell r="M819" t="str">
            <v>EX</v>
          </cell>
          <cell r="N819">
            <v>1</v>
          </cell>
          <cell r="O819">
            <v>0</v>
          </cell>
          <cell r="P819">
            <v>3920</v>
          </cell>
          <cell r="Q819">
            <v>0</v>
          </cell>
          <cell r="R819" t="e">
            <v>#DIV/0!</v>
          </cell>
          <cell r="S819" t="e">
            <v>#DIV/0!</v>
          </cell>
          <cell r="T819" t="str">
            <v>NEX</v>
          </cell>
          <cell r="U819">
            <v>0.56999999999999995</v>
          </cell>
        </row>
        <row r="820">
          <cell r="F820" t="str">
            <v>2831 - AÇÕES E MATERIAIS DE APOIO DIDÁTICO-PEDAGÓGICO EDUCACIONAL</v>
          </cell>
          <cell r="G820" t="str">
            <v>16.10.12.368.3026.2.831.33909300.02</v>
          </cell>
          <cell r="H820" t="str">
            <v>EXECUTIVO</v>
          </cell>
          <cell r="I820" t="str">
            <v>SME</v>
          </cell>
          <cell r="J820">
            <v>0</v>
          </cell>
          <cell r="K820">
            <v>1927461.06</v>
          </cell>
          <cell r="L820">
            <v>1927461.06</v>
          </cell>
          <cell r="M820" t="str">
            <v>EX</v>
          </cell>
          <cell r="N820">
            <v>1</v>
          </cell>
          <cell r="O820">
            <v>0</v>
          </cell>
          <cell r="P820">
            <v>1927461.06</v>
          </cell>
          <cell r="Q820">
            <v>1927461.06</v>
          </cell>
          <cell r="R820" t="e">
            <v>#DIV/0!</v>
          </cell>
          <cell r="S820" t="e">
            <v>#DIV/0!</v>
          </cell>
          <cell r="T820" t="str">
            <v>NEX</v>
          </cell>
          <cell r="U820">
            <v>0.56999999999999995</v>
          </cell>
        </row>
        <row r="821">
          <cell r="F821" t="str">
            <v>2831 - AÇÕES E MATERIAIS DE APOIO DIDÁTICO-PEDAGÓGICO EDUCACIONAL</v>
          </cell>
          <cell r="G821" t="str">
            <v>16.11.12.368.3026.2.831.33903000.00</v>
          </cell>
          <cell r="H821" t="str">
            <v>EXECUTIVO</v>
          </cell>
          <cell r="I821" t="str">
            <v>SME</v>
          </cell>
          <cell r="J821">
            <v>60000</v>
          </cell>
          <cell r="K821">
            <v>0</v>
          </cell>
          <cell r="L821">
            <v>0</v>
          </cell>
          <cell r="M821" t="str">
            <v>EX</v>
          </cell>
          <cell r="N821">
            <v>1</v>
          </cell>
          <cell r="O821">
            <v>60000</v>
          </cell>
          <cell r="P821">
            <v>0</v>
          </cell>
          <cell r="Q821">
            <v>0</v>
          </cell>
          <cell r="R821">
            <v>0</v>
          </cell>
          <cell r="S821">
            <v>0</v>
          </cell>
          <cell r="T821" t="str">
            <v>NEX</v>
          </cell>
          <cell r="U821">
            <v>0.56999999999999995</v>
          </cell>
        </row>
        <row r="822">
          <cell r="F822" t="str">
            <v>2831 - AÇÕES E MATERIAIS DE APOIO DIDÁTICO-PEDAGÓGICO EDUCACIONAL</v>
          </cell>
          <cell r="G822" t="str">
            <v>16.11.12.368.3026.2.831.33903100.00</v>
          </cell>
          <cell r="H822" t="str">
            <v>EXECUTIVO</v>
          </cell>
          <cell r="I822" t="str">
            <v>SME</v>
          </cell>
          <cell r="J822">
            <v>10000</v>
          </cell>
          <cell r="K822">
            <v>0</v>
          </cell>
          <cell r="L822">
            <v>0</v>
          </cell>
          <cell r="M822" t="str">
            <v>EX</v>
          </cell>
          <cell r="N822">
            <v>1</v>
          </cell>
          <cell r="O822">
            <v>10000</v>
          </cell>
          <cell r="P822">
            <v>0</v>
          </cell>
          <cell r="Q822">
            <v>0</v>
          </cell>
          <cell r="R822">
            <v>0</v>
          </cell>
          <cell r="S822">
            <v>0</v>
          </cell>
          <cell r="T822" t="str">
            <v>NEX</v>
          </cell>
          <cell r="U822">
            <v>0.56999999999999995</v>
          </cell>
        </row>
        <row r="823">
          <cell r="F823" t="str">
            <v>2831 - AÇÕES E MATERIAIS DE APOIO DIDÁTICO-PEDAGÓGICO EDUCACIONAL</v>
          </cell>
          <cell r="G823" t="str">
            <v>16.11.12.368.3026.2.831.33903200.00</v>
          </cell>
          <cell r="H823" t="str">
            <v>EXECUTIVO</v>
          </cell>
          <cell r="I823" t="str">
            <v>SME</v>
          </cell>
          <cell r="J823">
            <v>14200</v>
          </cell>
          <cell r="K823">
            <v>13293</v>
          </cell>
          <cell r="L823">
            <v>13293</v>
          </cell>
          <cell r="M823" t="str">
            <v>EX</v>
          </cell>
          <cell r="N823">
            <v>1</v>
          </cell>
          <cell r="O823">
            <v>14200</v>
          </cell>
          <cell r="P823">
            <v>13293</v>
          </cell>
          <cell r="Q823">
            <v>13293</v>
          </cell>
          <cell r="R823">
            <v>0.93612676056338029</v>
          </cell>
          <cell r="S823">
            <v>0.93612676056338029</v>
          </cell>
          <cell r="T823" t="str">
            <v>NEX</v>
          </cell>
          <cell r="U823">
            <v>0.56999999999999995</v>
          </cell>
        </row>
        <row r="824">
          <cell r="F824" t="str">
            <v>2831 - AÇÕES E MATERIAIS DE APOIO DIDÁTICO-PEDAGÓGICO EDUCACIONAL</v>
          </cell>
          <cell r="G824" t="str">
            <v>16.11.12.368.3026.2.831.33903600.00</v>
          </cell>
          <cell r="H824" t="str">
            <v>EXECUTIVO</v>
          </cell>
          <cell r="I824" t="str">
            <v>SME</v>
          </cell>
          <cell r="J824">
            <v>1000</v>
          </cell>
          <cell r="K824">
            <v>0</v>
          </cell>
          <cell r="L824">
            <v>0</v>
          </cell>
          <cell r="M824" t="str">
            <v>EX</v>
          </cell>
          <cell r="N824">
            <v>1</v>
          </cell>
          <cell r="O824">
            <v>1000</v>
          </cell>
          <cell r="P824">
            <v>0</v>
          </cell>
          <cell r="Q824">
            <v>0</v>
          </cell>
          <cell r="R824">
            <v>0</v>
          </cell>
          <cell r="S824">
            <v>0</v>
          </cell>
          <cell r="T824" t="str">
            <v>NEX</v>
          </cell>
          <cell r="U824">
            <v>0.56999999999999995</v>
          </cell>
        </row>
        <row r="825">
          <cell r="F825" t="str">
            <v>2831 - AÇÕES E MATERIAIS DE APOIO DIDÁTICO-PEDAGÓGICO EDUCACIONAL</v>
          </cell>
          <cell r="G825" t="str">
            <v>16.11.12.368.3026.2.831.33903900.00</v>
          </cell>
          <cell r="H825" t="str">
            <v>EXECUTIVO</v>
          </cell>
          <cell r="I825" t="str">
            <v>SME</v>
          </cell>
          <cell r="J825">
            <v>670000</v>
          </cell>
          <cell r="K825">
            <v>0</v>
          </cell>
          <cell r="L825">
            <v>0</v>
          </cell>
          <cell r="M825" t="str">
            <v>EX</v>
          </cell>
          <cell r="N825">
            <v>1</v>
          </cell>
          <cell r="O825">
            <v>670000</v>
          </cell>
          <cell r="P825">
            <v>0</v>
          </cell>
          <cell r="Q825">
            <v>0</v>
          </cell>
          <cell r="R825">
            <v>0</v>
          </cell>
          <cell r="S825">
            <v>0</v>
          </cell>
          <cell r="T825" t="str">
            <v>NEX</v>
          </cell>
          <cell r="U825">
            <v>0.56999999999999995</v>
          </cell>
        </row>
        <row r="826">
          <cell r="F826" t="str">
            <v>2831 - AÇÕES E MATERIAIS DE APOIO DIDÁTICO-PEDAGÓGICO EDUCACIONAL</v>
          </cell>
          <cell r="G826" t="str">
            <v>16.11.12.368.3026.2.831.33904700.00</v>
          </cell>
          <cell r="H826" t="str">
            <v>EXECUTIVO</v>
          </cell>
          <cell r="I826" t="str">
            <v>SME</v>
          </cell>
          <cell r="J826">
            <v>1000</v>
          </cell>
          <cell r="K826">
            <v>0</v>
          </cell>
          <cell r="L826">
            <v>0</v>
          </cell>
          <cell r="M826" t="str">
            <v>EX</v>
          </cell>
          <cell r="N826">
            <v>1</v>
          </cell>
          <cell r="O826">
            <v>1000</v>
          </cell>
          <cell r="P826">
            <v>0</v>
          </cell>
          <cell r="Q826">
            <v>0</v>
          </cell>
          <cell r="R826">
            <v>0</v>
          </cell>
          <cell r="S826">
            <v>0</v>
          </cell>
          <cell r="T826" t="str">
            <v>NEX</v>
          </cell>
          <cell r="U826">
            <v>0.56999999999999995</v>
          </cell>
        </row>
        <row r="827">
          <cell r="F827" t="str">
            <v>2831 - AÇÕES E MATERIAIS DE APOIO DIDÁTICO-PEDAGÓGICO EDUCACIONAL</v>
          </cell>
          <cell r="G827" t="str">
            <v>16.11.12.368.3026.2.831.44905200.00</v>
          </cell>
          <cell r="H827" t="str">
            <v>EXECUTIVO</v>
          </cell>
          <cell r="I827" t="str">
            <v>SME</v>
          </cell>
          <cell r="J827">
            <v>21000</v>
          </cell>
          <cell r="K827">
            <v>0</v>
          </cell>
          <cell r="L827">
            <v>0</v>
          </cell>
          <cell r="M827" t="str">
            <v>EX</v>
          </cell>
          <cell r="N827">
            <v>1</v>
          </cell>
          <cell r="O827">
            <v>21000</v>
          </cell>
          <cell r="P827">
            <v>0</v>
          </cell>
          <cell r="Q827">
            <v>0</v>
          </cell>
          <cell r="R827">
            <v>0</v>
          </cell>
          <cell r="S827">
            <v>0</v>
          </cell>
          <cell r="T827" t="str">
            <v>NEX</v>
          </cell>
          <cell r="U827">
            <v>0.56999999999999995</v>
          </cell>
        </row>
        <row r="828">
          <cell r="F828" t="str">
            <v>2831 - AÇÕES E MATERIAIS DE APOIO DIDÁTICO-PEDAGÓGICO EDUCACIONAL</v>
          </cell>
          <cell r="G828" t="str">
            <v>16.12.12.368.3026.2.831.33903000.00</v>
          </cell>
          <cell r="H828" t="str">
            <v>EXECUTIVO</v>
          </cell>
          <cell r="I828" t="str">
            <v>SME</v>
          </cell>
          <cell r="J828">
            <v>72000</v>
          </cell>
          <cell r="K828">
            <v>18903.86</v>
          </cell>
          <cell r="L828">
            <v>18903.86</v>
          </cell>
          <cell r="M828" t="str">
            <v>EX</v>
          </cell>
          <cell r="N828">
            <v>1</v>
          </cell>
          <cell r="O828">
            <v>72000</v>
          </cell>
          <cell r="P828">
            <v>18903.86</v>
          </cell>
          <cell r="Q828">
            <v>18903.86</v>
          </cell>
          <cell r="R828">
            <v>0.26255361111111114</v>
          </cell>
          <cell r="S828">
            <v>0.26255361111111114</v>
          </cell>
          <cell r="T828" t="str">
            <v>NEX</v>
          </cell>
          <cell r="U828">
            <v>0.56999999999999995</v>
          </cell>
        </row>
        <row r="829">
          <cell r="F829" t="str">
            <v>2831 - AÇÕES E MATERIAIS DE APOIO DIDÁTICO-PEDAGÓGICO EDUCACIONAL</v>
          </cell>
          <cell r="G829" t="str">
            <v>16.12.12.368.3026.2.831.33903100.00</v>
          </cell>
          <cell r="H829" t="str">
            <v>EXECUTIVO</v>
          </cell>
          <cell r="I829" t="str">
            <v>SME</v>
          </cell>
          <cell r="J829">
            <v>22000</v>
          </cell>
          <cell r="K829">
            <v>0</v>
          </cell>
          <cell r="L829">
            <v>0</v>
          </cell>
          <cell r="M829" t="str">
            <v>EX</v>
          </cell>
          <cell r="N829">
            <v>1</v>
          </cell>
          <cell r="O829">
            <v>22000</v>
          </cell>
          <cell r="P829">
            <v>0</v>
          </cell>
          <cell r="Q829">
            <v>0</v>
          </cell>
          <cell r="R829">
            <v>0</v>
          </cell>
          <cell r="S829">
            <v>0</v>
          </cell>
          <cell r="T829" t="str">
            <v>NEX</v>
          </cell>
          <cell r="U829">
            <v>0.56999999999999995</v>
          </cell>
        </row>
        <row r="830">
          <cell r="F830" t="str">
            <v>2831 - AÇÕES E MATERIAIS DE APOIO DIDÁTICO-PEDAGÓGICO EDUCACIONAL</v>
          </cell>
          <cell r="G830" t="str">
            <v>16.12.12.368.3026.2.831.33903200.00</v>
          </cell>
          <cell r="H830" t="str">
            <v>EXECUTIVO</v>
          </cell>
          <cell r="I830" t="str">
            <v>SME</v>
          </cell>
          <cell r="J830">
            <v>22000</v>
          </cell>
          <cell r="K830">
            <v>0</v>
          </cell>
          <cell r="L830">
            <v>0</v>
          </cell>
          <cell r="M830" t="str">
            <v>EX</v>
          </cell>
          <cell r="N830">
            <v>1</v>
          </cell>
          <cell r="O830">
            <v>22000</v>
          </cell>
          <cell r="P830">
            <v>0</v>
          </cell>
          <cell r="Q830">
            <v>0</v>
          </cell>
          <cell r="R830">
            <v>0</v>
          </cell>
          <cell r="S830">
            <v>0</v>
          </cell>
          <cell r="T830" t="str">
            <v>NEX</v>
          </cell>
          <cell r="U830">
            <v>0.56999999999999995</v>
          </cell>
        </row>
        <row r="831">
          <cell r="F831" t="str">
            <v>2831 - AÇÕES E MATERIAIS DE APOIO DIDÁTICO-PEDAGÓGICO EDUCACIONAL</v>
          </cell>
          <cell r="G831" t="str">
            <v>16.12.12.368.3026.2.831.33903600.00</v>
          </cell>
          <cell r="H831" t="str">
            <v>EXECUTIVO</v>
          </cell>
          <cell r="I831" t="str">
            <v>SME</v>
          </cell>
          <cell r="J831">
            <v>8800</v>
          </cell>
          <cell r="K831">
            <v>0</v>
          </cell>
          <cell r="L831">
            <v>0</v>
          </cell>
          <cell r="M831" t="str">
            <v>EX</v>
          </cell>
          <cell r="N831">
            <v>1</v>
          </cell>
          <cell r="O831">
            <v>8800</v>
          </cell>
          <cell r="P831">
            <v>0</v>
          </cell>
          <cell r="Q831">
            <v>0</v>
          </cell>
          <cell r="R831">
            <v>0</v>
          </cell>
          <cell r="S831">
            <v>0</v>
          </cell>
          <cell r="T831" t="str">
            <v>NEX</v>
          </cell>
          <cell r="U831">
            <v>0.56999999999999995</v>
          </cell>
        </row>
        <row r="832">
          <cell r="F832" t="str">
            <v>2831 - AÇÕES E MATERIAIS DE APOIO DIDÁTICO-PEDAGÓGICO EDUCACIONAL</v>
          </cell>
          <cell r="G832" t="str">
            <v>16.12.12.368.3026.2.831.33903900.00</v>
          </cell>
          <cell r="H832" t="str">
            <v>EXECUTIVO</v>
          </cell>
          <cell r="I832" t="str">
            <v>SME</v>
          </cell>
          <cell r="J832">
            <v>470600</v>
          </cell>
          <cell r="K832">
            <v>0</v>
          </cell>
          <cell r="L832">
            <v>0</v>
          </cell>
          <cell r="M832" t="str">
            <v>EX</v>
          </cell>
          <cell r="N832">
            <v>1</v>
          </cell>
          <cell r="O832">
            <v>470600</v>
          </cell>
          <cell r="P832">
            <v>0</v>
          </cell>
          <cell r="Q832">
            <v>0</v>
          </cell>
          <cell r="R832">
            <v>0</v>
          </cell>
          <cell r="S832">
            <v>0</v>
          </cell>
          <cell r="T832" t="str">
            <v>NEX</v>
          </cell>
          <cell r="U832">
            <v>0.56999999999999995</v>
          </cell>
        </row>
        <row r="833">
          <cell r="F833" t="str">
            <v>2831 - AÇÕES E MATERIAIS DE APOIO DIDÁTICO-PEDAGÓGICO EDUCACIONAL</v>
          </cell>
          <cell r="G833" t="str">
            <v>16.12.12.368.3026.2.831.33904700.00</v>
          </cell>
          <cell r="H833" t="str">
            <v>EXECUTIVO</v>
          </cell>
          <cell r="I833" t="str">
            <v>SME</v>
          </cell>
          <cell r="J833">
            <v>1760</v>
          </cell>
          <cell r="K833">
            <v>0</v>
          </cell>
          <cell r="L833">
            <v>0</v>
          </cell>
          <cell r="M833" t="str">
            <v>EX</v>
          </cell>
          <cell r="N833">
            <v>1</v>
          </cell>
          <cell r="O833">
            <v>1760</v>
          </cell>
          <cell r="P833">
            <v>0</v>
          </cell>
          <cell r="Q833">
            <v>0</v>
          </cell>
          <cell r="R833">
            <v>0</v>
          </cell>
          <cell r="S833">
            <v>0</v>
          </cell>
          <cell r="T833" t="str">
            <v>NEX</v>
          </cell>
          <cell r="U833">
            <v>0.56999999999999995</v>
          </cell>
        </row>
        <row r="834">
          <cell r="F834" t="str">
            <v>2831 - AÇÕES E MATERIAIS DE APOIO DIDÁTICO-PEDAGÓGICO EDUCACIONAL</v>
          </cell>
          <cell r="G834" t="str">
            <v>16.12.12.368.3026.2.831.44905200.00</v>
          </cell>
          <cell r="H834" t="str">
            <v>EXECUTIVO</v>
          </cell>
          <cell r="I834" t="str">
            <v>SME</v>
          </cell>
          <cell r="J834">
            <v>10000</v>
          </cell>
          <cell r="K834">
            <v>6258.79</v>
          </cell>
          <cell r="L834">
            <v>6258.79</v>
          </cell>
          <cell r="M834" t="str">
            <v>EX</v>
          </cell>
          <cell r="N834">
            <v>1</v>
          </cell>
          <cell r="O834">
            <v>10000</v>
          </cell>
          <cell r="P834">
            <v>6258.79</v>
          </cell>
          <cell r="Q834">
            <v>6258.79</v>
          </cell>
          <cell r="R834">
            <v>0.62587899999999996</v>
          </cell>
          <cell r="S834">
            <v>0.62587899999999996</v>
          </cell>
          <cell r="T834" t="str">
            <v>NEX</v>
          </cell>
          <cell r="U834">
            <v>0.56999999999999995</v>
          </cell>
        </row>
        <row r="835">
          <cell r="F835" t="str">
            <v>2831 - AÇÕES E MATERIAIS DE APOIO DIDÁTICO-PEDAGÓGICO EDUCACIONAL</v>
          </cell>
          <cell r="G835" t="str">
            <v>16.13.12.368.3026.2.831.33903000.00</v>
          </cell>
          <cell r="H835" t="str">
            <v>EXECUTIVO</v>
          </cell>
          <cell r="I835" t="str">
            <v>SME</v>
          </cell>
          <cell r="J835">
            <v>8000</v>
          </cell>
          <cell r="K835">
            <v>0</v>
          </cell>
          <cell r="L835">
            <v>0</v>
          </cell>
          <cell r="M835" t="str">
            <v>EX</v>
          </cell>
          <cell r="N835">
            <v>1</v>
          </cell>
          <cell r="O835">
            <v>8000</v>
          </cell>
          <cell r="P835">
            <v>0</v>
          </cell>
          <cell r="Q835">
            <v>0</v>
          </cell>
          <cell r="R835">
            <v>0</v>
          </cell>
          <cell r="S835">
            <v>0</v>
          </cell>
          <cell r="T835" t="str">
            <v>NEX</v>
          </cell>
          <cell r="U835">
            <v>0.56999999999999995</v>
          </cell>
        </row>
        <row r="836">
          <cell r="F836" t="str">
            <v>2831 - AÇÕES E MATERIAIS DE APOIO DIDÁTICO-PEDAGÓGICO EDUCACIONAL</v>
          </cell>
          <cell r="G836" t="str">
            <v>16.13.12.368.3026.2.831.33903100.00</v>
          </cell>
          <cell r="H836" t="str">
            <v>EXECUTIVO</v>
          </cell>
          <cell r="I836" t="str">
            <v>SME</v>
          </cell>
          <cell r="J836">
            <v>30000</v>
          </cell>
          <cell r="K836">
            <v>0</v>
          </cell>
          <cell r="L836">
            <v>0</v>
          </cell>
          <cell r="M836" t="str">
            <v>EX</v>
          </cell>
          <cell r="N836">
            <v>1</v>
          </cell>
          <cell r="O836">
            <v>30000</v>
          </cell>
          <cell r="P836">
            <v>0</v>
          </cell>
          <cell r="Q836">
            <v>0</v>
          </cell>
          <cell r="R836">
            <v>0</v>
          </cell>
          <cell r="S836">
            <v>0</v>
          </cell>
          <cell r="T836" t="str">
            <v>NEX</v>
          </cell>
          <cell r="U836">
            <v>0.56999999999999995</v>
          </cell>
        </row>
        <row r="837">
          <cell r="F837" t="str">
            <v>2831 - AÇÕES E MATERIAIS DE APOIO DIDÁTICO-PEDAGÓGICO EDUCACIONAL</v>
          </cell>
          <cell r="G837" t="str">
            <v>16.13.12.368.3026.2.831.33903200.00</v>
          </cell>
          <cell r="H837" t="str">
            <v>EXECUTIVO</v>
          </cell>
          <cell r="I837" t="str">
            <v>SME</v>
          </cell>
          <cell r="J837">
            <v>6000</v>
          </cell>
          <cell r="K837">
            <v>0</v>
          </cell>
          <cell r="L837">
            <v>0</v>
          </cell>
          <cell r="M837" t="str">
            <v>EX</v>
          </cell>
          <cell r="N837">
            <v>1</v>
          </cell>
          <cell r="O837">
            <v>6000</v>
          </cell>
          <cell r="P837">
            <v>0</v>
          </cell>
          <cell r="Q837">
            <v>0</v>
          </cell>
          <cell r="R837">
            <v>0</v>
          </cell>
          <cell r="S837">
            <v>0</v>
          </cell>
          <cell r="T837" t="str">
            <v>NEX</v>
          </cell>
          <cell r="U837">
            <v>0.56999999999999995</v>
          </cell>
        </row>
        <row r="838">
          <cell r="F838" t="str">
            <v>2831 - AÇÕES E MATERIAIS DE APOIO DIDÁTICO-PEDAGÓGICO EDUCACIONAL</v>
          </cell>
          <cell r="G838" t="str">
            <v>16.13.12.368.3026.2.831.33903900.00</v>
          </cell>
          <cell r="H838" t="str">
            <v>EXECUTIVO</v>
          </cell>
          <cell r="I838" t="str">
            <v>SME</v>
          </cell>
          <cell r="J838">
            <v>402235</v>
          </cell>
          <cell r="K838">
            <v>0</v>
          </cell>
          <cell r="L838">
            <v>0</v>
          </cell>
          <cell r="M838" t="str">
            <v>EX</v>
          </cell>
          <cell r="N838">
            <v>1</v>
          </cell>
          <cell r="O838">
            <v>402235</v>
          </cell>
          <cell r="P838">
            <v>0</v>
          </cell>
          <cell r="Q838">
            <v>0</v>
          </cell>
          <cell r="R838">
            <v>0</v>
          </cell>
          <cell r="S838">
            <v>0</v>
          </cell>
          <cell r="T838" t="str">
            <v>NEX</v>
          </cell>
          <cell r="U838">
            <v>0.56999999999999995</v>
          </cell>
        </row>
        <row r="839">
          <cell r="F839" t="str">
            <v>2831 - AÇÕES E MATERIAIS DE APOIO DIDÁTICO-PEDAGÓGICO EDUCACIONAL</v>
          </cell>
          <cell r="G839" t="str">
            <v>16.14.12.368.3026.2.831.33903000.00</v>
          </cell>
          <cell r="H839" t="str">
            <v>EXECUTIVO</v>
          </cell>
          <cell r="I839" t="str">
            <v>SME</v>
          </cell>
          <cell r="J839">
            <v>16500</v>
          </cell>
          <cell r="K839">
            <v>16500</v>
          </cell>
          <cell r="L839">
            <v>16500</v>
          </cell>
          <cell r="M839" t="str">
            <v>EX</v>
          </cell>
          <cell r="N839">
            <v>1</v>
          </cell>
          <cell r="O839">
            <v>16500</v>
          </cell>
          <cell r="P839">
            <v>16500</v>
          </cell>
          <cell r="Q839">
            <v>16500</v>
          </cell>
          <cell r="R839">
            <v>1</v>
          </cell>
          <cell r="S839">
            <v>1</v>
          </cell>
          <cell r="T839" t="str">
            <v>NEX</v>
          </cell>
          <cell r="U839">
            <v>0.56999999999999995</v>
          </cell>
        </row>
        <row r="840">
          <cell r="F840" t="str">
            <v>2831 - AÇÕES E MATERIAIS DE APOIO DIDÁTICO-PEDAGÓGICO EDUCACIONAL</v>
          </cell>
          <cell r="G840" t="str">
            <v>16.14.12.368.3026.2.831.33903100.00</v>
          </cell>
          <cell r="H840" t="str">
            <v>EXECUTIVO</v>
          </cell>
          <cell r="I840" t="str">
            <v>SME</v>
          </cell>
          <cell r="J840">
            <v>26000</v>
          </cell>
          <cell r="K840">
            <v>0</v>
          </cell>
          <cell r="L840">
            <v>0</v>
          </cell>
          <cell r="M840" t="str">
            <v>EX</v>
          </cell>
          <cell r="N840">
            <v>1</v>
          </cell>
          <cell r="O840">
            <v>26000</v>
          </cell>
          <cell r="P840">
            <v>0</v>
          </cell>
          <cell r="Q840">
            <v>0</v>
          </cell>
          <cell r="R840">
            <v>0</v>
          </cell>
          <cell r="S840">
            <v>0</v>
          </cell>
          <cell r="T840" t="str">
            <v>NEX</v>
          </cell>
          <cell r="U840">
            <v>0.56999999999999995</v>
          </cell>
        </row>
        <row r="841">
          <cell r="F841" t="str">
            <v>2831 - AÇÕES E MATERIAIS DE APOIO DIDÁTICO-PEDAGÓGICO EDUCACIONAL</v>
          </cell>
          <cell r="G841" t="str">
            <v>16.14.12.368.3026.2.831.33903200.00</v>
          </cell>
          <cell r="H841" t="str">
            <v>EXECUTIVO</v>
          </cell>
          <cell r="I841" t="str">
            <v>SME</v>
          </cell>
          <cell r="J841">
            <v>15000</v>
          </cell>
          <cell r="K841">
            <v>0</v>
          </cell>
          <cell r="L841">
            <v>0</v>
          </cell>
          <cell r="M841" t="str">
            <v>EX</v>
          </cell>
          <cell r="N841">
            <v>1</v>
          </cell>
          <cell r="O841">
            <v>15000</v>
          </cell>
          <cell r="P841">
            <v>0</v>
          </cell>
          <cell r="Q841">
            <v>0</v>
          </cell>
          <cell r="R841">
            <v>0</v>
          </cell>
          <cell r="S841">
            <v>0</v>
          </cell>
          <cell r="T841" t="str">
            <v>NEX</v>
          </cell>
          <cell r="U841">
            <v>0.56999999999999995</v>
          </cell>
        </row>
        <row r="842">
          <cell r="F842" t="str">
            <v>2831 - AÇÕES E MATERIAIS DE APOIO DIDÁTICO-PEDAGÓGICO EDUCACIONAL</v>
          </cell>
          <cell r="G842" t="str">
            <v>16.14.12.368.3026.2.831.33903600.00</v>
          </cell>
          <cell r="H842" t="str">
            <v>EXECUTIVO</v>
          </cell>
          <cell r="I842" t="str">
            <v>SME</v>
          </cell>
          <cell r="J842">
            <v>11000</v>
          </cell>
          <cell r="K842">
            <v>8960</v>
          </cell>
          <cell r="L842">
            <v>8960</v>
          </cell>
          <cell r="M842" t="str">
            <v>EX</v>
          </cell>
          <cell r="N842">
            <v>1</v>
          </cell>
          <cell r="O842">
            <v>11000</v>
          </cell>
          <cell r="P842">
            <v>8960</v>
          </cell>
          <cell r="Q842">
            <v>8960</v>
          </cell>
          <cell r="R842">
            <v>0.81454545454545457</v>
          </cell>
          <cell r="S842">
            <v>0.81454545454545457</v>
          </cell>
          <cell r="T842" t="str">
            <v>NEX</v>
          </cell>
          <cell r="U842">
            <v>0.56999999999999995</v>
          </cell>
        </row>
        <row r="843">
          <cell r="F843" t="str">
            <v>2831 - AÇÕES E MATERIAIS DE APOIO DIDÁTICO-PEDAGÓGICO EDUCACIONAL</v>
          </cell>
          <cell r="G843" t="str">
            <v>16.14.12.368.3026.2.831.33903900.00</v>
          </cell>
          <cell r="H843" t="str">
            <v>EXECUTIVO</v>
          </cell>
          <cell r="I843" t="str">
            <v>SME</v>
          </cell>
          <cell r="J843">
            <v>770400</v>
          </cell>
          <cell r="K843">
            <v>16584</v>
          </cell>
          <cell r="L843">
            <v>0</v>
          </cell>
          <cell r="M843" t="str">
            <v>EX</v>
          </cell>
          <cell r="N843">
            <v>1</v>
          </cell>
          <cell r="O843">
            <v>770400</v>
          </cell>
          <cell r="P843">
            <v>16584</v>
          </cell>
          <cell r="Q843">
            <v>0</v>
          </cell>
          <cell r="R843">
            <v>0</v>
          </cell>
          <cell r="S843">
            <v>2.1526479750778815E-2</v>
          </cell>
          <cell r="T843" t="str">
            <v>NEX</v>
          </cell>
          <cell r="U843">
            <v>0.56999999999999995</v>
          </cell>
        </row>
        <row r="844">
          <cell r="F844" t="str">
            <v>2831 - AÇÕES E MATERIAIS DE APOIO DIDÁTICO-PEDAGÓGICO EDUCACIONAL</v>
          </cell>
          <cell r="G844" t="str">
            <v>16.14.12.368.3026.2.831.33904700.00</v>
          </cell>
          <cell r="H844" t="str">
            <v>EXECUTIVO</v>
          </cell>
          <cell r="I844" t="str">
            <v>SME</v>
          </cell>
          <cell r="J844">
            <v>2200</v>
          </cell>
          <cell r="K844">
            <v>0</v>
          </cell>
          <cell r="L844">
            <v>0</v>
          </cell>
          <cell r="M844" t="str">
            <v>EX</v>
          </cell>
          <cell r="N844">
            <v>1</v>
          </cell>
          <cell r="O844">
            <v>2200</v>
          </cell>
          <cell r="P844">
            <v>0</v>
          </cell>
          <cell r="Q844">
            <v>0</v>
          </cell>
          <cell r="R844">
            <v>0</v>
          </cell>
          <cell r="S844">
            <v>0</v>
          </cell>
          <cell r="T844" t="str">
            <v>NEX</v>
          </cell>
          <cell r="U844">
            <v>0.56999999999999995</v>
          </cell>
        </row>
        <row r="845">
          <cell r="F845" t="str">
            <v>2831 - AÇÕES E MATERIAIS DE APOIO DIDÁTICO-PEDAGÓGICO EDUCACIONAL</v>
          </cell>
          <cell r="G845" t="str">
            <v>16.14.12.368.3026.2.831.44905200.00</v>
          </cell>
          <cell r="H845" t="str">
            <v>EXECUTIVO</v>
          </cell>
          <cell r="I845" t="str">
            <v>SME</v>
          </cell>
          <cell r="J845">
            <v>25000</v>
          </cell>
          <cell r="K845">
            <v>0</v>
          </cell>
          <cell r="L845">
            <v>0</v>
          </cell>
          <cell r="M845" t="str">
            <v>EX</v>
          </cell>
          <cell r="N845">
            <v>1</v>
          </cell>
          <cell r="O845">
            <v>25000</v>
          </cell>
          <cell r="P845">
            <v>0</v>
          </cell>
          <cell r="Q845">
            <v>0</v>
          </cell>
          <cell r="R845">
            <v>0</v>
          </cell>
          <cell r="S845">
            <v>0</v>
          </cell>
          <cell r="T845" t="str">
            <v>NEX</v>
          </cell>
          <cell r="U845">
            <v>0.56999999999999995</v>
          </cell>
        </row>
        <row r="846">
          <cell r="F846" t="str">
            <v>2831 - AÇÕES E MATERIAIS DE APOIO DIDÁTICO-PEDAGÓGICO EDUCACIONAL</v>
          </cell>
          <cell r="G846" t="str">
            <v>16.14.12.368.3026.2.831.44909200.00</v>
          </cell>
          <cell r="H846" t="str">
            <v>EXECUTIVO</v>
          </cell>
          <cell r="I846" t="str">
            <v>SME</v>
          </cell>
          <cell r="J846">
            <v>0</v>
          </cell>
          <cell r="K846">
            <v>3000</v>
          </cell>
          <cell r="L846">
            <v>3000</v>
          </cell>
          <cell r="M846" t="str">
            <v>EX</v>
          </cell>
          <cell r="N846">
            <v>1</v>
          </cell>
          <cell r="O846">
            <v>0</v>
          </cell>
          <cell r="P846">
            <v>3000</v>
          </cell>
          <cell r="Q846">
            <v>3000</v>
          </cell>
          <cell r="R846" t="e">
            <v>#DIV/0!</v>
          </cell>
          <cell r="S846" t="e">
            <v>#DIV/0!</v>
          </cell>
          <cell r="T846" t="str">
            <v>NEX</v>
          </cell>
          <cell r="U846">
            <v>0.56999999999999995</v>
          </cell>
        </row>
        <row r="847">
          <cell r="F847" t="str">
            <v>2831 - AÇÕES E MATERIAIS DE APOIO DIDÁTICO-PEDAGÓGICO EDUCACIONAL</v>
          </cell>
          <cell r="G847" t="str">
            <v>16.15.12.368.3026.2.831.33903000.00</v>
          </cell>
          <cell r="H847" t="str">
            <v>EXECUTIVO</v>
          </cell>
          <cell r="I847" t="str">
            <v>SME</v>
          </cell>
          <cell r="J847">
            <v>100000</v>
          </cell>
          <cell r="K847">
            <v>0</v>
          </cell>
          <cell r="L847">
            <v>0</v>
          </cell>
          <cell r="M847" t="str">
            <v>EX</v>
          </cell>
          <cell r="N847">
            <v>1</v>
          </cell>
          <cell r="O847">
            <v>100000</v>
          </cell>
          <cell r="P847">
            <v>0</v>
          </cell>
          <cell r="Q847">
            <v>0</v>
          </cell>
          <cell r="R847">
            <v>0</v>
          </cell>
          <cell r="S847">
            <v>0</v>
          </cell>
          <cell r="T847" t="str">
            <v>NEX</v>
          </cell>
          <cell r="U847">
            <v>0.56999999999999995</v>
          </cell>
        </row>
        <row r="848">
          <cell r="F848" t="str">
            <v>2831 - AÇÕES E MATERIAIS DE APOIO DIDÁTICO-PEDAGÓGICO EDUCACIONAL</v>
          </cell>
          <cell r="G848" t="str">
            <v>16.15.12.368.3026.2.831.33903100.00</v>
          </cell>
          <cell r="H848" t="str">
            <v>EXECUTIVO</v>
          </cell>
          <cell r="I848" t="str">
            <v>SME</v>
          </cell>
          <cell r="J848">
            <v>36000</v>
          </cell>
          <cell r="K848">
            <v>0</v>
          </cell>
          <cell r="L848">
            <v>0</v>
          </cell>
          <cell r="M848" t="str">
            <v>EX</v>
          </cell>
          <cell r="N848">
            <v>1</v>
          </cell>
          <cell r="O848">
            <v>36000</v>
          </cell>
          <cell r="P848">
            <v>0</v>
          </cell>
          <cell r="Q848">
            <v>0</v>
          </cell>
          <cell r="R848">
            <v>0</v>
          </cell>
          <cell r="S848">
            <v>0</v>
          </cell>
          <cell r="T848" t="str">
            <v>NEX</v>
          </cell>
          <cell r="U848">
            <v>0.56999999999999995</v>
          </cell>
        </row>
        <row r="849">
          <cell r="F849" t="str">
            <v>2831 - AÇÕES E MATERIAIS DE APOIO DIDÁTICO-PEDAGÓGICO EDUCACIONAL</v>
          </cell>
          <cell r="G849" t="str">
            <v>16.15.12.368.3026.2.831.33903200.00</v>
          </cell>
          <cell r="H849" t="str">
            <v>EXECUTIVO</v>
          </cell>
          <cell r="I849" t="str">
            <v>SME</v>
          </cell>
          <cell r="J849">
            <v>18000</v>
          </cell>
          <cell r="K849">
            <v>0</v>
          </cell>
          <cell r="L849">
            <v>0</v>
          </cell>
          <cell r="M849" t="str">
            <v>EX</v>
          </cell>
          <cell r="N849">
            <v>1</v>
          </cell>
          <cell r="O849">
            <v>18000</v>
          </cell>
          <cell r="P849">
            <v>0</v>
          </cell>
          <cell r="Q849">
            <v>0</v>
          </cell>
          <cell r="R849">
            <v>0</v>
          </cell>
          <cell r="S849">
            <v>0</v>
          </cell>
          <cell r="T849" t="str">
            <v>NEX</v>
          </cell>
          <cell r="U849">
            <v>0.56999999999999995</v>
          </cell>
        </row>
        <row r="850">
          <cell r="F850" t="str">
            <v>2831 - AÇÕES E MATERIAIS DE APOIO DIDÁTICO-PEDAGÓGICO EDUCACIONAL</v>
          </cell>
          <cell r="G850" t="str">
            <v>16.15.12.368.3026.2.831.33903900.00</v>
          </cell>
          <cell r="H850" t="str">
            <v>EXECUTIVO</v>
          </cell>
          <cell r="I850" t="str">
            <v>SME</v>
          </cell>
          <cell r="J850">
            <v>2000000</v>
          </cell>
          <cell r="K850">
            <v>0</v>
          </cell>
          <cell r="L850">
            <v>0</v>
          </cell>
          <cell r="M850" t="str">
            <v>EX</v>
          </cell>
          <cell r="N850">
            <v>1</v>
          </cell>
          <cell r="O850">
            <v>2000000</v>
          </cell>
          <cell r="P850">
            <v>0</v>
          </cell>
          <cell r="Q850">
            <v>0</v>
          </cell>
          <cell r="R850">
            <v>0</v>
          </cell>
          <cell r="S850">
            <v>0</v>
          </cell>
          <cell r="T850" t="str">
            <v>NEX</v>
          </cell>
          <cell r="U850">
            <v>0.56999999999999995</v>
          </cell>
        </row>
        <row r="851">
          <cell r="F851" t="str">
            <v>2831 - AÇÕES E MATERIAIS DE APOIO DIDÁTICO-PEDAGÓGICO EDUCACIONAL</v>
          </cell>
          <cell r="G851" t="str">
            <v>16.16.12.368.3026.2.831.33903000.00</v>
          </cell>
          <cell r="H851" t="str">
            <v>EXECUTIVO</v>
          </cell>
          <cell r="I851" t="str">
            <v>SME</v>
          </cell>
          <cell r="J851">
            <v>38068</v>
          </cell>
          <cell r="K851">
            <v>4829.43</v>
          </cell>
          <cell r="L851">
            <v>4829.43</v>
          </cell>
          <cell r="M851" t="str">
            <v>EX</v>
          </cell>
          <cell r="N851">
            <v>1</v>
          </cell>
          <cell r="O851">
            <v>38068</v>
          </cell>
          <cell r="P851">
            <v>4829.43</v>
          </cell>
          <cell r="Q851">
            <v>4829.43</v>
          </cell>
          <cell r="R851">
            <v>0.12686324471997479</v>
          </cell>
          <cell r="S851">
            <v>0.12686324471997479</v>
          </cell>
          <cell r="T851" t="str">
            <v>NEX</v>
          </cell>
          <cell r="U851">
            <v>0.56999999999999995</v>
          </cell>
        </row>
        <row r="852">
          <cell r="F852" t="str">
            <v>2831 - AÇÕES E MATERIAIS DE APOIO DIDÁTICO-PEDAGÓGICO EDUCACIONAL</v>
          </cell>
          <cell r="G852" t="str">
            <v>16.16.12.368.3026.2.831.33903100.00</v>
          </cell>
          <cell r="H852" t="str">
            <v>EXECUTIVO</v>
          </cell>
          <cell r="I852" t="str">
            <v>SME</v>
          </cell>
          <cell r="J852">
            <v>20000</v>
          </cell>
          <cell r="K852">
            <v>0</v>
          </cell>
          <cell r="L852">
            <v>0</v>
          </cell>
          <cell r="M852" t="str">
            <v>EX</v>
          </cell>
          <cell r="N852">
            <v>1</v>
          </cell>
          <cell r="O852">
            <v>20000</v>
          </cell>
          <cell r="P852">
            <v>0</v>
          </cell>
          <cell r="Q852">
            <v>0</v>
          </cell>
          <cell r="R852">
            <v>0</v>
          </cell>
          <cell r="S852">
            <v>0</v>
          </cell>
          <cell r="T852" t="str">
            <v>NEX</v>
          </cell>
          <cell r="U852">
            <v>0.56999999999999995</v>
          </cell>
        </row>
        <row r="853">
          <cell r="F853" t="str">
            <v>2831 - AÇÕES E MATERIAIS DE APOIO DIDÁTICO-PEDAGÓGICO EDUCACIONAL</v>
          </cell>
          <cell r="G853" t="str">
            <v>16.16.12.368.3026.2.831.33903200.00</v>
          </cell>
          <cell r="H853" t="str">
            <v>EXECUTIVO</v>
          </cell>
          <cell r="I853" t="str">
            <v>SME</v>
          </cell>
          <cell r="J853">
            <v>2200</v>
          </cell>
          <cell r="K853">
            <v>0</v>
          </cell>
          <cell r="L853">
            <v>0</v>
          </cell>
          <cell r="M853" t="str">
            <v>EX</v>
          </cell>
          <cell r="N853">
            <v>1</v>
          </cell>
          <cell r="O853">
            <v>2200</v>
          </cell>
          <cell r="P853">
            <v>0</v>
          </cell>
          <cell r="Q853">
            <v>0</v>
          </cell>
          <cell r="R853">
            <v>0</v>
          </cell>
          <cell r="S853">
            <v>0</v>
          </cell>
          <cell r="T853" t="str">
            <v>NEX</v>
          </cell>
          <cell r="U853">
            <v>0.56999999999999995</v>
          </cell>
        </row>
        <row r="854">
          <cell r="F854" t="str">
            <v>2831 - AÇÕES E MATERIAIS DE APOIO DIDÁTICO-PEDAGÓGICO EDUCACIONAL</v>
          </cell>
          <cell r="G854" t="str">
            <v>16.16.12.368.3026.2.831.33903900.00</v>
          </cell>
          <cell r="H854" t="str">
            <v>EXECUTIVO</v>
          </cell>
          <cell r="I854" t="str">
            <v>SME</v>
          </cell>
          <cell r="J854">
            <v>350000</v>
          </cell>
          <cell r="K854">
            <v>0</v>
          </cell>
          <cell r="L854">
            <v>0</v>
          </cell>
          <cell r="M854" t="str">
            <v>EX</v>
          </cell>
          <cell r="N854">
            <v>1</v>
          </cell>
          <cell r="O854">
            <v>350000</v>
          </cell>
          <cell r="P854">
            <v>0</v>
          </cell>
          <cell r="Q854">
            <v>0</v>
          </cell>
          <cell r="R854">
            <v>0</v>
          </cell>
          <cell r="S854">
            <v>0</v>
          </cell>
          <cell r="T854" t="str">
            <v>NEX</v>
          </cell>
          <cell r="U854">
            <v>0.56999999999999995</v>
          </cell>
        </row>
        <row r="855">
          <cell r="F855" t="str">
            <v>2831 - AÇÕES E MATERIAIS DE APOIO DIDÁTICO-PEDAGÓGICO EDUCACIONAL</v>
          </cell>
          <cell r="G855" t="str">
            <v>16.16.12.368.3026.2.831.44905200.00</v>
          </cell>
          <cell r="H855" t="str">
            <v>EXECUTIVO</v>
          </cell>
          <cell r="I855" t="str">
            <v>SME</v>
          </cell>
          <cell r="J855">
            <v>8000</v>
          </cell>
          <cell r="K855">
            <v>2430</v>
          </cell>
          <cell r="L855">
            <v>2430</v>
          </cell>
          <cell r="M855" t="str">
            <v>EX</v>
          </cell>
          <cell r="N855">
            <v>1</v>
          </cell>
          <cell r="O855">
            <v>8000</v>
          </cell>
          <cell r="P855">
            <v>2430</v>
          </cell>
          <cell r="Q855">
            <v>2430</v>
          </cell>
          <cell r="R855">
            <v>0.30375000000000002</v>
          </cell>
          <cell r="S855">
            <v>0.30375000000000002</v>
          </cell>
          <cell r="T855" t="str">
            <v>NEX</v>
          </cell>
          <cell r="U855">
            <v>0.56999999999999995</v>
          </cell>
        </row>
        <row r="856">
          <cell r="F856" t="str">
            <v>2831 - AÇÕES E MATERIAIS DE APOIO DIDÁTICO-PEDAGÓGICO EDUCACIONAL</v>
          </cell>
          <cell r="G856" t="str">
            <v>16.17.12.368.3026.2.831.33903000.00</v>
          </cell>
          <cell r="H856" t="str">
            <v>EXECUTIVO</v>
          </cell>
          <cell r="I856" t="str">
            <v>SME</v>
          </cell>
          <cell r="J856">
            <v>39892</v>
          </cell>
          <cell r="K856">
            <v>270</v>
          </cell>
          <cell r="L856">
            <v>270</v>
          </cell>
          <cell r="M856" t="str">
            <v>EX</v>
          </cell>
          <cell r="N856">
            <v>1</v>
          </cell>
          <cell r="O856">
            <v>39892</v>
          </cell>
          <cell r="P856">
            <v>270</v>
          </cell>
          <cell r="Q856">
            <v>270</v>
          </cell>
          <cell r="R856">
            <v>6.7682743407199439E-3</v>
          </cell>
          <cell r="S856">
            <v>6.7682743407199439E-3</v>
          </cell>
          <cell r="T856" t="str">
            <v>NEX</v>
          </cell>
          <cell r="U856">
            <v>0.56999999999999995</v>
          </cell>
        </row>
        <row r="857">
          <cell r="F857" t="str">
            <v>2831 - AÇÕES E MATERIAIS DE APOIO DIDÁTICO-PEDAGÓGICO EDUCACIONAL</v>
          </cell>
          <cell r="G857" t="str">
            <v>16.17.12.368.3026.2.831.33903100.00</v>
          </cell>
          <cell r="H857" t="str">
            <v>EXECUTIVO</v>
          </cell>
          <cell r="I857" t="str">
            <v>SME</v>
          </cell>
          <cell r="J857">
            <v>30000</v>
          </cell>
          <cell r="K857">
            <v>0</v>
          </cell>
          <cell r="L857">
            <v>0</v>
          </cell>
          <cell r="M857" t="str">
            <v>EX</v>
          </cell>
          <cell r="N857">
            <v>1</v>
          </cell>
          <cell r="O857">
            <v>30000</v>
          </cell>
          <cell r="P857">
            <v>0</v>
          </cell>
          <cell r="Q857">
            <v>0</v>
          </cell>
          <cell r="R857">
            <v>0</v>
          </cell>
          <cell r="S857">
            <v>0</v>
          </cell>
          <cell r="T857" t="str">
            <v>NEX</v>
          </cell>
          <cell r="U857">
            <v>0.56999999999999995</v>
          </cell>
        </row>
        <row r="858">
          <cell r="F858" t="str">
            <v>2831 - AÇÕES E MATERIAIS DE APOIO DIDÁTICO-PEDAGÓGICO EDUCACIONAL</v>
          </cell>
          <cell r="G858" t="str">
            <v>16.17.12.368.3026.2.831.33903200.00</v>
          </cell>
          <cell r="H858" t="str">
            <v>EXECUTIVO</v>
          </cell>
          <cell r="I858" t="str">
            <v>SME</v>
          </cell>
          <cell r="J858">
            <v>16000</v>
          </cell>
          <cell r="K858">
            <v>0</v>
          </cell>
          <cell r="L858">
            <v>0</v>
          </cell>
          <cell r="M858" t="str">
            <v>EX</v>
          </cell>
          <cell r="N858">
            <v>1</v>
          </cell>
          <cell r="O858">
            <v>16000</v>
          </cell>
          <cell r="P858">
            <v>0</v>
          </cell>
          <cell r="Q858">
            <v>0</v>
          </cell>
          <cell r="R858">
            <v>0</v>
          </cell>
          <cell r="S858">
            <v>0</v>
          </cell>
          <cell r="T858" t="str">
            <v>NEX</v>
          </cell>
          <cell r="U858">
            <v>0.56999999999999995</v>
          </cell>
        </row>
        <row r="859">
          <cell r="F859" t="str">
            <v>2831 - AÇÕES E MATERIAIS DE APOIO DIDÁTICO-PEDAGÓGICO EDUCACIONAL</v>
          </cell>
          <cell r="G859" t="str">
            <v>16.17.12.368.3026.2.831.33903900.00</v>
          </cell>
          <cell r="H859" t="str">
            <v>EXECUTIVO</v>
          </cell>
          <cell r="I859" t="str">
            <v>SME</v>
          </cell>
          <cell r="J859">
            <v>168800</v>
          </cell>
          <cell r="K859">
            <v>11800</v>
          </cell>
          <cell r="L859">
            <v>11800</v>
          </cell>
          <cell r="M859" t="str">
            <v>EX</v>
          </cell>
          <cell r="N859">
            <v>1</v>
          </cell>
          <cell r="O859">
            <v>168800</v>
          </cell>
          <cell r="P859">
            <v>11800</v>
          </cell>
          <cell r="Q859">
            <v>11800</v>
          </cell>
          <cell r="R859">
            <v>6.990521327014218E-2</v>
          </cell>
          <cell r="S859">
            <v>6.990521327014218E-2</v>
          </cell>
          <cell r="T859" t="str">
            <v>NEX</v>
          </cell>
          <cell r="U859">
            <v>0.56999999999999995</v>
          </cell>
        </row>
        <row r="860">
          <cell r="F860" t="str">
            <v>2831 - AÇÕES E MATERIAIS DE APOIO DIDÁTICO-PEDAGÓGICO EDUCACIONAL</v>
          </cell>
          <cell r="G860" t="str">
            <v>16.17.12.368.3026.2.831.44905200.00</v>
          </cell>
          <cell r="H860" t="str">
            <v>EXECUTIVO</v>
          </cell>
          <cell r="I860" t="str">
            <v>SME</v>
          </cell>
          <cell r="J860">
            <v>20485</v>
          </cell>
          <cell r="K860">
            <v>0</v>
          </cell>
          <cell r="L860">
            <v>0</v>
          </cell>
          <cell r="M860" t="str">
            <v>EX</v>
          </cell>
          <cell r="N860">
            <v>1</v>
          </cell>
          <cell r="O860">
            <v>20485</v>
          </cell>
          <cell r="P860">
            <v>0</v>
          </cell>
          <cell r="Q860">
            <v>0</v>
          </cell>
          <cell r="R860">
            <v>0</v>
          </cell>
          <cell r="S860">
            <v>0</v>
          </cell>
          <cell r="T860" t="str">
            <v>NEX</v>
          </cell>
          <cell r="U860">
            <v>0.56999999999999995</v>
          </cell>
        </row>
        <row r="861">
          <cell r="F861" t="str">
            <v>2831 - AÇÕES E MATERIAIS DE APOIO DIDÁTICO-PEDAGÓGICO EDUCACIONAL</v>
          </cell>
          <cell r="G861" t="str">
            <v>16.18.12.368.3026.2.831.33903000.00</v>
          </cell>
          <cell r="H861" t="str">
            <v>EXECUTIVO</v>
          </cell>
          <cell r="I861" t="str">
            <v>SME</v>
          </cell>
          <cell r="J861">
            <v>84000</v>
          </cell>
          <cell r="K861">
            <v>1861.02</v>
          </cell>
          <cell r="L861">
            <v>1861.02</v>
          </cell>
          <cell r="M861" t="str">
            <v>EX</v>
          </cell>
          <cell r="N861">
            <v>1</v>
          </cell>
          <cell r="O861">
            <v>84000</v>
          </cell>
          <cell r="P861">
            <v>1861.02</v>
          </cell>
          <cell r="Q861">
            <v>1861.02</v>
          </cell>
          <cell r="R861">
            <v>2.2155000000000001E-2</v>
          </cell>
          <cell r="S861">
            <v>2.2155000000000001E-2</v>
          </cell>
          <cell r="T861" t="str">
            <v>NEX</v>
          </cell>
          <cell r="U861">
            <v>0.56999999999999995</v>
          </cell>
        </row>
        <row r="862">
          <cell r="F862" t="str">
            <v>2831 - AÇÕES E MATERIAIS DE APOIO DIDÁTICO-PEDAGÓGICO EDUCACIONAL</v>
          </cell>
          <cell r="G862" t="str">
            <v>16.18.12.368.3026.2.831.33903900.00</v>
          </cell>
          <cell r="H862" t="str">
            <v>EXECUTIVO</v>
          </cell>
          <cell r="I862" t="str">
            <v>SME</v>
          </cell>
          <cell r="J862">
            <v>1048169</v>
          </cell>
          <cell r="K862">
            <v>10248.150000000023</v>
          </cell>
          <cell r="L862">
            <v>10248.15</v>
          </cell>
          <cell r="M862" t="str">
            <v>EX</v>
          </cell>
          <cell r="N862">
            <v>1</v>
          </cell>
          <cell r="O862">
            <v>1048169</v>
          </cell>
          <cell r="P862">
            <v>10248.150000000023</v>
          </cell>
          <cell r="Q862">
            <v>10248.15</v>
          </cell>
          <cell r="R862">
            <v>9.7771924183981777E-3</v>
          </cell>
          <cell r="S862">
            <v>9.7771924183982003E-3</v>
          </cell>
          <cell r="T862" t="str">
            <v>NEX</v>
          </cell>
          <cell r="U862">
            <v>0.56999999999999995</v>
          </cell>
        </row>
        <row r="863">
          <cell r="F863" t="str">
            <v>2831 - AÇÕES E MATERIAIS DE APOIO DIDÁTICO-PEDAGÓGICO EDUCACIONAL</v>
          </cell>
          <cell r="G863" t="str">
            <v>16.18.12.368.3026.2.831.44905200.00</v>
          </cell>
          <cell r="H863" t="str">
            <v>EXECUTIVO</v>
          </cell>
          <cell r="I863" t="str">
            <v>SME</v>
          </cell>
          <cell r="J863">
            <v>10000</v>
          </cell>
          <cell r="K863">
            <v>2960</v>
          </cell>
          <cell r="L863">
            <v>0</v>
          </cell>
          <cell r="M863" t="str">
            <v>EX</v>
          </cell>
          <cell r="N863">
            <v>1</v>
          </cell>
          <cell r="O863">
            <v>10000</v>
          </cell>
          <cell r="P863">
            <v>2960</v>
          </cell>
          <cell r="Q863">
            <v>0</v>
          </cell>
          <cell r="R863">
            <v>0</v>
          </cell>
          <cell r="S863">
            <v>0.29599999999999999</v>
          </cell>
          <cell r="T863" t="str">
            <v>NEX</v>
          </cell>
          <cell r="U863">
            <v>0.56999999999999995</v>
          </cell>
        </row>
        <row r="864">
          <cell r="F864" t="str">
            <v>2831 - AÇÕES E MATERIAIS DE APOIO DIDÁTICO-PEDAGÓGICO EDUCACIONAL</v>
          </cell>
          <cell r="G864" t="str">
            <v>16.19.12.368.3026.2.831.33903000.00</v>
          </cell>
          <cell r="H864" t="str">
            <v>EXECUTIVO</v>
          </cell>
          <cell r="I864" t="str">
            <v>SME</v>
          </cell>
          <cell r="J864">
            <v>24000</v>
          </cell>
          <cell r="K864">
            <v>0</v>
          </cell>
          <cell r="L864">
            <v>0</v>
          </cell>
          <cell r="M864" t="str">
            <v>EX</v>
          </cell>
          <cell r="N864">
            <v>1</v>
          </cell>
          <cell r="O864">
            <v>24000</v>
          </cell>
          <cell r="P864">
            <v>0</v>
          </cell>
          <cell r="Q864">
            <v>0</v>
          </cell>
          <cell r="R864">
            <v>0</v>
          </cell>
          <cell r="S864">
            <v>0</v>
          </cell>
          <cell r="T864" t="str">
            <v>NEX</v>
          </cell>
          <cell r="U864">
            <v>0.56999999999999995</v>
          </cell>
        </row>
        <row r="865">
          <cell r="F865" t="str">
            <v>2831 - AÇÕES E MATERIAIS DE APOIO DIDÁTICO-PEDAGÓGICO EDUCACIONAL</v>
          </cell>
          <cell r="G865" t="str">
            <v>16.19.12.368.3026.2.831.33903100.00</v>
          </cell>
          <cell r="H865" t="str">
            <v>EXECUTIVO</v>
          </cell>
          <cell r="I865" t="str">
            <v>SME</v>
          </cell>
          <cell r="J865">
            <v>40000</v>
          </cell>
          <cell r="K865">
            <v>0</v>
          </cell>
          <cell r="L865">
            <v>0</v>
          </cell>
          <cell r="M865" t="str">
            <v>EX</v>
          </cell>
          <cell r="N865">
            <v>1</v>
          </cell>
          <cell r="O865">
            <v>40000</v>
          </cell>
          <cell r="P865">
            <v>0</v>
          </cell>
          <cell r="Q865">
            <v>0</v>
          </cell>
          <cell r="R865">
            <v>0</v>
          </cell>
          <cell r="S865">
            <v>0</v>
          </cell>
          <cell r="T865" t="str">
            <v>NEX</v>
          </cell>
          <cell r="U865">
            <v>0.56999999999999995</v>
          </cell>
        </row>
        <row r="866">
          <cell r="F866" t="str">
            <v>2831 - AÇÕES E MATERIAIS DE APOIO DIDÁTICO-PEDAGÓGICO EDUCACIONAL</v>
          </cell>
          <cell r="G866" t="str">
            <v>16.19.12.368.3026.2.831.33903900.00</v>
          </cell>
          <cell r="H866" t="str">
            <v>EXECUTIVO</v>
          </cell>
          <cell r="I866" t="str">
            <v>SME</v>
          </cell>
          <cell r="J866">
            <v>459600</v>
          </cell>
          <cell r="K866">
            <v>0</v>
          </cell>
          <cell r="L866">
            <v>0</v>
          </cell>
          <cell r="M866" t="str">
            <v>EX</v>
          </cell>
          <cell r="N866">
            <v>1</v>
          </cell>
          <cell r="O866">
            <v>459600</v>
          </cell>
          <cell r="P866">
            <v>0</v>
          </cell>
          <cell r="Q866">
            <v>0</v>
          </cell>
          <cell r="R866">
            <v>0</v>
          </cell>
          <cell r="S866">
            <v>0</v>
          </cell>
          <cell r="T866" t="str">
            <v>NEX</v>
          </cell>
          <cell r="U866">
            <v>0.56999999999999995</v>
          </cell>
        </row>
        <row r="867">
          <cell r="F867" t="str">
            <v>2831 - AÇÕES E MATERIAIS DE APOIO DIDÁTICO-PEDAGÓGICO EDUCACIONAL</v>
          </cell>
          <cell r="G867" t="str">
            <v>16.20.12.368.3026.2.831.33903000.00</v>
          </cell>
          <cell r="H867" t="str">
            <v>EXECUTIVO</v>
          </cell>
          <cell r="I867" t="str">
            <v>SME</v>
          </cell>
          <cell r="J867">
            <v>40000</v>
          </cell>
          <cell r="K867">
            <v>9548.81</v>
          </cell>
          <cell r="L867">
            <v>3226.75</v>
          </cell>
          <cell r="M867" t="str">
            <v>EX</v>
          </cell>
          <cell r="N867">
            <v>1</v>
          </cell>
          <cell r="O867">
            <v>40000</v>
          </cell>
          <cell r="P867">
            <v>9548.81</v>
          </cell>
          <cell r="Q867">
            <v>3226.75</v>
          </cell>
          <cell r="R867">
            <v>8.0668749999999997E-2</v>
          </cell>
          <cell r="S867">
            <v>0.23872024999999999</v>
          </cell>
          <cell r="T867" t="str">
            <v>NEX</v>
          </cell>
          <cell r="U867">
            <v>0.56999999999999995</v>
          </cell>
        </row>
        <row r="868">
          <cell r="F868" t="str">
            <v>2831 - AÇÕES E MATERIAIS DE APOIO DIDÁTICO-PEDAGÓGICO EDUCACIONAL</v>
          </cell>
          <cell r="G868" t="str">
            <v>16.20.12.368.3026.2.831.33903100.00</v>
          </cell>
          <cell r="H868" t="str">
            <v>EXECUTIVO</v>
          </cell>
          <cell r="I868" t="str">
            <v>SME</v>
          </cell>
          <cell r="J868">
            <v>35200</v>
          </cell>
          <cell r="K868">
            <v>0</v>
          </cell>
          <cell r="L868">
            <v>0</v>
          </cell>
          <cell r="M868" t="str">
            <v>EX</v>
          </cell>
          <cell r="N868">
            <v>1</v>
          </cell>
          <cell r="O868">
            <v>35200</v>
          </cell>
          <cell r="P868">
            <v>0</v>
          </cell>
          <cell r="Q868">
            <v>0</v>
          </cell>
          <cell r="R868">
            <v>0</v>
          </cell>
          <cell r="S868">
            <v>0</v>
          </cell>
          <cell r="T868" t="str">
            <v>NEX</v>
          </cell>
          <cell r="U868">
            <v>0.56999999999999995</v>
          </cell>
        </row>
        <row r="869">
          <cell r="F869" t="str">
            <v>2831 - AÇÕES E MATERIAIS DE APOIO DIDÁTICO-PEDAGÓGICO EDUCACIONAL</v>
          </cell>
          <cell r="G869" t="str">
            <v>16.20.12.368.3026.2.831.33903900.00</v>
          </cell>
          <cell r="H869" t="str">
            <v>EXECUTIVO</v>
          </cell>
          <cell r="I869" t="str">
            <v>SME</v>
          </cell>
          <cell r="J869">
            <v>800000</v>
          </cell>
          <cell r="K869">
            <v>0</v>
          </cell>
          <cell r="L869">
            <v>0</v>
          </cell>
          <cell r="M869" t="str">
            <v>EX</v>
          </cell>
          <cell r="N869">
            <v>1</v>
          </cell>
          <cell r="O869">
            <v>800000</v>
          </cell>
          <cell r="P869">
            <v>0</v>
          </cell>
          <cell r="Q869">
            <v>0</v>
          </cell>
          <cell r="R869">
            <v>0</v>
          </cell>
          <cell r="S869">
            <v>0</v>
          </cell>
          <cell r="T869" t="str">
            <v>NEX</v>
          </cell>
          <cell r="U869">
            <v>0.56999999999999995</v>
          </cell>
        </row>
        <row r="870">
          <cell r="F870" t="str">
            <v>2831 - AÇÕES E MATERIAIS DE APOIO DIDÁTICO-PEDAGÓGICO EDUCACIONAL</v>
          </cell>
          <cell r="G870" t="str">
            <v>16.20.12.368.3026.2.831.44905200.00</v>
          </cell>
          <cell r="H870" t="str">
            <v>EXECUTIVO</v>
          </cell>
          <cell r="I870" t="str">
            <v>SME</v>
          </cell>
          <cell r="J870">
            <v>10000</v>
          </cell>
          <cell r="K870">
            <v>7396</v>
          </cell>
          <cell r="L870">
            <v>0</v>
          </cell>
          <cell r="M870" t="str">
            <v>EX</v>
          </cell>
          <cell r="N870">
            <v>1</v>
          </cell>
          <cell r="O870">
            <v>10000</v>
          </cell>
          <cell r="P870">
            <v>7396</v>
          </cell>
          <cell r="Q870">
            <v>0</v>
          </cell>
          <cell r="R870">
            <v>0</v>
          </cell>
          <cell r="S870">
            <v>0.73960000000000004</v>
          </cell>
          <cell r="T870" t="str">
            <v>NEX</v>
          </cell>
          <cell r="U870">
            <v>0.56999999999999995</v>
          </cell>
        </row>
        <row r="871">
          <cell r="F871" t="str">
            <v>2831 - AÇÕES E MATERIAIS DE APOIO DIDÁTICO-PEDAGÓGICO EDUCACIONAL</v>
          </cell>
          <cell r="G871" t="str">
            <v>16.21.12.368.3026.2.831.33903000.00</v>
          </cell>
          <cell r="H871" t="str">
            <v>EXECUTIVO</v>
          </cell>
          <cell r="I871" t="str">
            <v>SME</v>
          </cell>
          <cell r="J871">
            <v>49600</v>
          </cell>
          <cell r="K871">
            <v>8272.86</v>
          </cell>
          <cell r="L871">
            <v>8272.86</v>
          </cell>
          <cell r="M871" t="str">
            <v>EX</v>
          </cell>
          <cell r="N871">
            <v>1</v>
          </cell>
          <cell r="O871">
            <v>49600</v>
          </cell>
          <cell r="P871">
            <v>8272.86</v>
          </cell>
          <cell r="Q871">
            <v>8272.86</v>
          </cell>
          <cell r="R871">
            <v>0.16679153225806453</v>
          </cell>
          <cell r="S871">
            <v>0.16679153225806453</v>
          </cell>
          <cell r="T871" t="str">
            <v>NEX</v>
          </cell>
          <cell r="U871">
            <v>0.56999999999999995</v>
          </cell>
        </row>
        <row r="872">
          <cell r="F872" t="str">
            <v>2831 - AÇÕES E MATERIAIS DE APOIO DIDÁTICO-PEDAGÓGICO EDUCACIONAL</v>
          </cell>
          <cell r="G872" t="str">
            <v>16.21.12.368.3026.2.831.33903100.00</v>
          </cell>
          <cell r="H872" t="str">
            <v>EXECUTIVO</v>
          </cell>
          <cell r="I872" t="str">
            <v>SME</v>
          </cell>
          <cell r="J872">
            <v>16000</v>
          </cell>
          <cell r="K872">
            <v>0</v>
          </cell>
          <cell r="L872">
            <v>0</v>
          </cell>
          <cell r="M872" t="str">
            <v>EX</v>
          </cell>
          <cell r="N872">
            <v>1</v>
          </cell>
          <cell r="O872">
            <v>16000</v>
          </cell>
          <cell r="P872">
            <v>0</v>
          </cell>
          <cell r="Q872">
            <v>0</v>
          </cell>
          <cell r="R872">
            <v>0</v>
          </cell>
          <cell r="S872">
            <v>0</v>
          </cell>
          <cell r="T872" t="str">
            <v>NEX</v>
          </cell>
          <cell r="U872">
            <v>0.56999999999999995</v>
          </cell>
        </row>
        <row r="873">
          <cell r="F873" t="str">
            <v>2831 - AÇÕES E MATERIAIS DE APOIO DIDÁTICO-PEDAGÓGICO EDUCACIONAL</v>
          </cell>
          <cell r="G873" t="str">
            <v>16.21.12.368.3026.2.831.33903200.00</v>
          </cell>
          <cell r="H873" t="str">
            <v>EXECUTIVO</v>
          </cell>
          <cell r="I873" t="str">
            <v>SME</v>
          </cell>
          <cell r="J873">
            <v>7800</v>
          </cell>
          <cell r="K873">
            <v>0</v>
          </cell>
          <cell r="L873">
            <v>0</v>
          </cell>
          <cell r="M873" t="str">
            <v>EX</v>
          </cell>
          <cell r="N873">
            <v>1</v>
          </cell>
          <cell r="O873">
            <v>7800</v>
          </cell>
          <cell r="P873">
            <v>0</v>
          </cell>
          <cell r="Q873">
            <v>0</v>
          </cell>
          <cell r="R873">
            <v>0</v>
          </cell>
          <cell r="S873">
            <v>0</v>
          </cell>
          <cell r="T873" t="str">
            <v>NEX</v>
          </cell>
          <cell r="U873">
            <v>0.56999999999999995</v>
          </cell>
        </row>
        <row r="874">
          <cell r="F874" t="str">
            <v>2831 - AÇÕES E MATERIAIS DE APOIO DIDÁTICO-PEDAGÓGICO EDUCACIONAL</v>
          </cell>
          <cell r="G874" t="str">
            <v>16.21.12.368.3026.2.831.33903600.00</v>
          </cell>
          <cell r="H874" t="str">
            <v>EXECUTIVO</v>
          </cell>
          <cell r="I874" t="str">
            <v>SME</v>
          </cell>
          <cell r="J874">
            <v>4000</v>
          </cell>
          <cell r="K874">
            <v>0</v>
          </cell>
          <cell r="L874">
            <v>0</v>
          </cell>
          <cell r="M874" t="str">
            <v>EX</v>
          </cell>
          <cell r="N874">
            <v>1</v>
          </cell>
          <cell r="O874">
            <v>4000</v>
          </cell>
          <cell r="P874">
            <v>0</v>
          </cell>
          <cell r="Q874">
            <v>0</v>
          </cell>
          <cell r="R874">
            <v>0</v>
          </cell>
          <cell r="S874">
            <v>0</v>
          </cell>
          <cell r="T874" t="str">
            <v>NEX</v>
          </cell>
          <cell r="U874">
            <v>0.56999999999999995</v>
          </cell>
        </row>
        <row r="875">
          <cell r="F875" t="str">
            <v>2831 - AÇÕES E MATERIAIS DE APOIO DIDÁTICO-PEDAGÓGICO EDUCACIONAL</v>
          </cell>
          <cell r="G875" t="str">
            <v>16.21.12.368.3026.2.831.33903900.00</v>
          </cell>
          <cell r="H875" t="str">
            <v>EXECUTIVO</v>
          </cell>
          <cell r="I875" t="str">
            <v>SME</v>
          </cell>
          <cell r="J875">
            <v>24000</v>
          </cell>
          <cell r="K875">
            <v>7048.8</v>
          </cell>
          <cell r="L875">
            <v>7048.8</v>
          </cell>
          <cell r="M875" t="str">
            <v>EX</v>
          </cell>
          <cell r="N875">
            <v>1</v>
          </cell>
          <cell r="O875">
            <v>24000</v>
          </cell>
          <cell r="P875">
            <v>7048.8</v>
          </cell>
          <cell r="Q875">
            <v>7048.8</v>
          </cell>
          <cell r="R875">
            <v>0.29370000000000002</v>
          </cell>
          <cell r="S875">
            <v>0.29370000000000002</v>
          </cell>
          <cell r="T875" t="str">
            <v>NEX</v>
          </cell>
          <cell r="U875">
            <v>0.56999999999999995</v>
          </cell>
        </row>
        <row r="876">
          <cell r="F876" t="str">
            <v>2831 - AÇÕES E MATERIAIS DE APOIO DIDÁTICO-PEDAGÓGICO EDUCACIONAL</v>
          </cell>
          <cell r="G876" t="str">
            <v>16.21.12.368.3026.2.831.33904700.00</v>
          </cell>
          <cell r="H876" t="str">
            <v>EXECUTIVO</v>
          </cell>
          <cell r="I876" t="str">
            <v>SME</v>
          </cell>
          <cell r="J876">
            <v>1000</v>
          </cell>
          <cell r="K876">
            <v>0</v>
          </cell>
          <cell r="L876">
            <v>0</v>
          </cell>
          <cell r="M876" t="str">
            <v>EX</v>
          </cell>
          <cell r="N876">
            <v>1</v>
          </cell>
          <cell r="O876">
            <v>1000</v>
          </cell>
          <cell r="P876">
            <v>0</v>
          </cell>
          <cell r="Q876">
            <v>0</v>
          </cell>
          <cell r="R876">
            <v>0</v>
          </cell>
          <cell r="S876">
            <v>0</v>
          </cell>
          <cell r="T876" t="str">
            <v>NEX</v>
          </cell>
          <cell r="U876">
            <v>0.56999999999999995</v>
          </cell>
        </row>
        <row r="877">
          <cell r="F877" t="str">
            <v>2831 - AÇÕES E MATERIAIS DE APOIO DIDÁTICO-PEDAGÓGICO EDUCACIONAL</v>
          </cell>
          <cell r="G877" t="str">
            <v>16.21.12.368.3026.2.831.44905200.00</v>
          </cell>
          <cell r="H877" t="str">
            <v>EXECUTIVO</v>
          </cell>
          <cell r="I877" t="str">
            <v>SME</v>
          </cell>
          <cell r="J877">
            <v>12500</v>
          </cell>
          <cell r="K877">
            <v>7661.28</v>
          </cell>
          <cell r="L877">
            <v>7661.28</v>
          </cell>
          <cell r="M877" t="str">
            <v>EX</v>
          </cell>
          <cell r="N877">
            <v>1</v>
          </cell>
          <cell r="O877">
            <v>12500</v>
          </cell>
          <cell r="P877">
            <v>7661.28</v>
          </cell>
          <cell r="Q877">
            <v>7661.28</v>
          </cell>
          <cell r="R877">
            <v>0.61290239999999996</v>
          </cell>
          <cell r="S877">
            <v>0.61290239999999996</v>
          </cell>
          <cell r="T877" t="str">
            <v>NEX</v>
          </cell>
          <cell r="U877">
            <v>0.56999999999999995</v>
          </cell>
        </row>
        <row r="878">
          <cell r="F878" t="str">
            <v>2831 - AÇÕES E MATERIAIS DE APOIO DIDÁTICO-PEDAGÓGICO EDUCACIONAL</v>
          </cell>
          <cell r="G878" t="str">
            <v>16.22.12.368.3026.2.831.33903000.00</v>
          </cell>
          <cell r="H878" t="str">
            <v>EXECUTIVO</v>
          </cell>
          <cell r="I878" t="str">
            <v>SME</v>
          </cell>
          <cell r="J878">
            <v>10500</v>
          </cell>
          <cell r="K878">
            <v>3989.9</v>
          </cell>
          <cell r="L878">
            <v>3989.9</v>
          </cell>
          <cell r="M878" t="str">
            <v>EX</v>
          </cell>
          <cell r="N878">
            <v>1</v>
          </cell>
          <cell r="O878">
            <v>10500</v>
          </cell>
          <cell r="P878">
            <v>3989.9</v>
          </cell>
          <cell r="Q878">
            <v>3989.9</v>
          </cell>
          <cell r="R878">
            <v>0.37999047619047621</v>
          </cell>
          <cell r="S878">
            <v>0.37999047619047621</v>
          </cell>
          <cell r="T878" t="str">
            <v>NEX</v>
          </cell>
          <cell r="U878">
            <v>0.56999999999999995</v>
          </cell>
        </row>
        <row r="879">
          <cell r="F879" t="str">
            <v>2831 - AÇÕES E MATERIAIS DE APOIO DIDÁTICO-PEDAGÓGICO EDUCACIONAL</v>
          </cell>
          <cell r="G879" t="str">
            <v>16.22.12.368.3026.2.831.33903100.00</v>
          </cell>
          <cell r="H879" t="str">
            <v>EXECUTIVO</v>
          </cell>
          <cell r="I879" t="str">
            <v>SME</v>
          </cell>
          <cell r="J879">
            <v>45000</v>
          </cell>
          <cell r="K879">
            <v>0</v>
          </cell>
          <cell r="L879">
            <v>0</v>
          </cell>
          <cell r="M879" t="str">
            <v>EX</v>
          </cell>
          <cell r="N879">
            <v>1</v>
          </cell>
          <cell r="O879">
            <v>45000</v>
          </cell>
          <cell r="P879">
            <v>0</v>
          </cell>
          <cell r="Q879">
            <v>0</v>
          </cell>
          <cell r="R879">
            <v>0</v>
          </cell>
          <cell r="S879">
            <v>0</v>
          </cell>
          <cell r="T879" t="str">
            <v>NEX</v>
          </cell>
          <cell r="U879">
            <v>0.56999999999999995</v>
          </cell>
        </row>
        <row r="880">
          <cell r="F880" t="str">
            <v>2831 - AÇÕES E MATERIAIS DE APOIO DIDÁTICO-PEDAGÓGICO EDUCACIONAL</v>
          </cell>
          <cell r="G880" t="str">
            <v>16.22.12.368.3026.2.831.33903200.00</v>
          </cell>
          <cell r="H880" t="str">
            <v>EXECUTIVO</v>
          </cell>
          <cell r="I880" t="str">
            <v>SME</v>
          </cell>
          <cell r="J880">
            <v>100000</v>
          </cell>
          <cell r="K880">
            <v>0</v>
          </cell>
          <cell r="L880">
            <v>0</v>
          </cell>
          <cell r="M880" t="str">
            <v>EX</v>
          </cell>
          <cell r="N880">
            <v>1</v>
          </cell>
          <cell r="O880">
            <v>100000</v>
          </cell>
          <cell r="P880">
            <v>0</v>
          </cell>
          <cell r="Q880">
            <v>0</v>
          </cell>
          <cell r="R880">
            <v>0</v>
          </cell>
          <cell r="S880">
            <v>0</v>
          </cell>
          <cell r="T880" t="str">
            <v>NEX</v>
          </cell>
          <cell r="U880">
            <v>0.56999999999999995</v>
          </cell>
        </row>
        <row r="881">
          <cell r="F881" t="str">
            <v>2831 - AÇÕES E MATERIAIS DE APOIO DIDÁTICO-PEDAGÓGICO EDUCACIONAL</v>
          </cell>
          <cell r="G881" t="str">
            <v>16.22.12.368.3026.2.831.33903600.00</v>
          </cell>
          <cell r="H881" t="str">
            <v>EXECUTIVO</v>
          </cell>
          <cell r="I881" t="str">
            <v>SME</v>
          </cell>
          <cell r="J881">
            <v>24000</v>
          </cell>
          <cell r="K881">
            <v>0</v>
          </cell>
          <cell r="L881">
            <v>0</v>
          </cell>
          <cell r="M881" t="str">
            <v>EX</v>
          </cell>
          <cell r="N881">
            <v>1</v>
          </cell>
          <cell r="O881">
            <v>24000</v>
          </cell>
          <cell r="P881">
            <v>0</v>
          </cell>
          <cell r="Q881">
            <v>0</v>
          </cell>
          <cell r="R881">
            <v>0</v>
          </cell>
          <cell r="S881">
            <v>0</v>
          </cell>
          <cell r="T881" t="str">
            <v>NEX</v>
          </cell>
          <cell r="U881">
            <v>0.56999999999999995</v>
          </cell>
        </row>
        <row r="882">
          <cell r="F882" t="str">
            <v>2831 - AÇÕES E MATERIAIS DE APOIO DIDÁTICO-PEDAGÓGICO EDUCACIONAL</v>
          </cell>
          <cell r="G882" t="str">
            <v>16.22.12.368.3026.2.831.33903900.00</v>
          </cell>
          <cell r="H882" t="str">
            <v>EXECUTIVO</v>
          </cell>
          <cell r="I882" t="str">
            <v>SME</v>
          </cell>
          <cell r="J882">
            <v>460000</v>
          </cell>
          <cell r="K882">
            <v>0</v>
          </cell>
          <cell r="L882">
            <v>0</v>
          </cell>
          <cell r="M882" t="str">
            <v>EX</v>
          </cell>
          <cell r="N882">
            <v>1</v>
          </cell>
          <cell r="O882">
            <v>460000</v>
          </cell>
          <cell r="P882">
            <v>0</v>
          </cell>
          <cell r="Q882">
            <v>0</v>
          </cell>
          <cell r="R882">
            <v>0</v>
          </cell>
          <cell r="S882">
            <v>0</v>
          </cell>
          <cell r="T882" t="str">
            <v>NEX</v>
          </cell>
          <cell r="U882">
            <v>0.56999999999999995</v>
          </cell>
        </row>
        <row r="883">
          <cell r="F883" t="str">
            <v>2831 - AÇÕES E MATERIAIS DE APOIO DIDÁTICO-PEDAGÓGICO EDUCACIONAL</v>
          </cell>
          <cell r="G883" t="str">
            <v>16.22.12.368.3026.2.831.33904700.00</v>
          </cell>
          <cell r="H883" t="str">
            <v>EXECUTIVO</v>
          </cell>
          <cell r="I883" t="str">
            <v>SME</v>
          </cell>
          <cell r="J883">
            <v>4800</v>
          </cell>
          <cell r="K883">
            <v>0</v>
          </cell>
          <cell r="L883">
            <v>0</v>
          </cell>
          <cell r="M883" t="str">
            <v>EX</v>
          </cell>
          <cell r="N883">
            <v>1</v>
          </cell>
          <cell r="O883">
            <v>4800</v>
          </cell>
          <cell r="P883">
            <v>0</v>
          </cell>
          <cell r="Q883">
            <v>0</v>
          </cell>
          <cell r="R883">
            <v>0</v>
          </cell>
          <cell r="S883">
            <v>0</v>
          </cell>
          <cell r="T883" t="str">
            <v>NEX</v>
          </cell>
          <cell r="U883">
            <v>0.56999999999999995</v>
          </cell>
        </row>
        <row r="884">
          <cell r="F884" t="str">
            <v>2831 - AÇÕES E MATERIAIS DE APOIO DIDÁTICO-PEDAGÓGICO EDUCACIONAL</v>
          </cell>
          <cell r="G884" t="str">
            <v>16.22.12.368.3026.2.831.44905200.00</v>
          </cell>
          <cell r="H884" t="str">
            <v>EXECUTIVO</v>
          </cell>
          <cell r="I884" t="str">
            <v>SME</v>
          </cell>
          <cell r="J884">
            <v>5000</v>
          </cell>
          <cell r="K884">
            <v>0</v>
          </cell>
          <cell r="L884">
            <v>0</v>
          </cell>
          <cell r="M884" t="str">
            <v>EX</v>
          </cell>
          <cell r="N884">
            <v>1</v>
          </cell>
          <cell r="O884">
            <v>5000</v>
          </cell>
          <cell r="P884">
            <v>0</v>
          </cell>
          <cell r="Q884">
            <v>0</v>
          </cell>
          <cell r="R884">
            <v>0</v>
          </cell>
          <cell r="S884">
            <v>0</v>
          </cell>
          <cell r="T884" t="str">
            <v>NEX</v>
          </cell>
          <cell r="U884">
            <v>0.56999999999999995</v>
          </cell>
        </row>
        <row r="885">
          <cell r="F885" t="str">
            <v>2831 - AÇÕES E MATERIAIS DE APOIO DIDÁTICO-PEDAGÓGICO EDUCACIONAL</v>
          </cell>
          <cell r="G885" t="str">
            <v>16.23.12.368.3026.2.831.33903000.00</v>
          </cell>
          <cell r="H885" t="str">
            <v>EXECUTIVO</v>
          </cell>
          <cell r="I885" t="str">
            <v>SME</v>
          </cell>
          <cell r="J885">
            <v>2000</v>
          </cell>
          <cell r="K885">
            <v>0</v>
          </cell>
          <cell r="L885">
            <v>0</v>
          </cell>
          <cell r="M885" t="str">
            <v>EX</v>
          </cell>
          <cell r="N885">
            <v>1</v>
          </cell>
          <cell r="O885">
            <v>2000</v>
          </cell>
          <cell r="P885">
            <v>0</v>
          </cell>
          <cell r="Q885">
            <v>0</v>
          </cell>
          <cell r="R885">
            <v>0</v>
          </cell>
          <cell r="S885">
            <v>0</v>
          </cell>
          <cell r="T885" t="str">
            <v>NEX</v>
          </cell>
          <cell r="U885">
            <v>0.56999999999999995</v>
          </cell>
        </row>
        <row r="886">
          <cell r="F886" t="str">
            <v>2831 - AÇÕES E MATERIAIS DE APOIO DIDÁTICO-PEDAGÓGICO EDUCACIONAL</v>
          </cell>
          <cell r="G886" t="str">
            <v>16.23.12.368.3026.2.831.33903100.00</v>
          </cell>
          <cell r="H886" t="str">
            <v>EXECUTIVO</v>
          </cell>
          <cell r="I886" t="str">
            <v>SME</v>
          </cell>
          <cell r="J886">
            <v>11110</v>
          </cell>
          <cell r="K886">
            <v>0</v>
          </cell>
          <cell r="L886">
            <v>0</v>
          </cell>
          <cell r="M886" t="str">
            <v>EX</v>
          </cell>
          <cell r="N886">
            <v>1</v>
          </cell>
          <cell r="O886">
            <v>11110</v>
          </cell>
          <cell r="P886">
            <v>0</v>
          </cell>
          <cell r="Q886">
            <v>0</v>
          </cell>
          <cell r="R886">
            <v>0</v>
          </cell>
          <cell r="S886">
            <v>0</v>
          </cell>
          <cell r="T886" t="str">
            <v>NEX</v>
          </cell>
          <cell r="U886">
            <v>0.56999999999999995</v>
          </cell>
        </row>
        <row r="887">
          <cell r="F887" t="str">
            <v>2831 - AÇÕES E MATERIAIS DE APOIO DIDÁTICO-PEDAGÓGICO EDUCACIONAL</v>
          </cell>
          <cell r="G887" t="str">
            <v>16.23.12.368.3026.2.831.33903600.00</v>
          </cell>
          <cell r="H887" t="str">
            <v>EXECUTIVO</v>
          </cell>
          <cell r="I887" t="str">
            <v>SME</v>
          </cell>
          <cell r="J887">
            <v>1000</v>
          </cell>
          <cell r="K887">
            <v>0</v>
          </cell>
          <cell r="L887">
            <v>0</v>
          </cell>
          <cell r="M887" t="str">
            <v>EX</v>
          </cell>
          <cell r="N887">
            <v>1</v>
          </cell>
          <cell r="O887">
            <v>1000</v>
          </cell>
          <cell r="P887">
            <v>0</v>
          </cell>
          <cell r="Q887">
            <v>0</v>
          </cell>
          <cell r="R887">
            <v>0</v>
          </cell>
          <cell r="S887">
            <v>0</v>
          </cell>
          <cell r="T887" t="str">
            <v>NEX</v>
          </cell>
          <cell r="U887">
            <v>0.56999999999999995</v>
          </cell>
        </row>
        <row r="888">
          <cell r="F888" t="str">
            <v>2831 - AÇÕES E MATERIAIS DE APOIO DIDÁTICO-PEDAGÓGICO EDUCACIONAL</v>
          </cell>
          <cell r="G888" t="str">
            <v>16.23.12.368.3026.2.831.33903900.00</v>
          </cell>
          <cell r="H888" t="str">
            <v>EXECUTIVO</v>
          </cell>
          <cell r="I888" t="str">
            <v>SME</v>
          </cell>
          <cell r="J888">
            <v>400000</v>
          </cell>
          <cell r="K888">
            <v>160550</v>
          </cell>
          <cell r="L888">
            <v>950</v>
          </cell>
          <cell r="M888" t="str">
            <v>EX</v>
          </cell>
          <cell r="N888">
            <v>1</v>
          </cell>
          <cell r="O888">
            <v>400000</v>
          </cell>
          <cell r="P888">
            <v>160550</v>
          </cell>
          <cell r="Q888">
            <v>950</v>
          </cell>
          <cell r="R888">
            <v>2.3749999999999999E-3</v>
          </cell>
          <cell r="S888">
            <v>0.40137499999999998</v>
          </cell>
          <cell r="T888" t="str">
            <v>NEX</v>
          </cell>
          <cell r="U888">
            <v>0.56999999999999995</v>
          </cell>
        </row>
        <row r="889">
          <cell r="F889" t="str">
            <v>2831 - AÇÕES E MATERIAIS DE APOIO DIDÁTICO-PEDAGÓGICO EDUCACIONAL</v>
          </cell>
          <cell r="G889" t="str">
            <v>16.23.12.368.3026.2.831.33904700.00</v>
          </cell>
          <cell r="H889" t="str">
            <v>EXECUTIVO</v>
          </cell>
          <cell r="I889" t="str">
            <v>SME</v>
          </cell>
          <cell r="J889">
            <v>1000</v>
          </cell>
          <cell r="K889">
            <v>0</v>
          </cell>
          <cell r="L889">
            <v>0</v>
          </cell>
          <cell r="M889" t="str">
            <v>EX</v>
          </cell>
          <cell r="N889">
            <v>1</v>
          </cell>
          <cell r="O889">
            <v>1000</v>
          </cell>
          <cell r="P889">
            <v>0</v>
          </cell>
          <cell r="Q889">
            <v>0</v>
          </cell>
          <cell r="R889">
            <v>0</v>
          </cell>
          <cell r="S889">
            <v>0</v>
          </cell>
          <cell r="T889" t="str">
            <v>NEX</v>
          </cell>
          <cell r="U889">
            <v>0.56999999999999995</v>
          </cell>
        </row>
        <row r="890">
          <cell r="F890" t="str">
            <v>2831 - AÇÕES E MATERIAIS DE APOIO DIDÁTICO-PEDAGÓGICO EDUCACIONAL</v>
          </cell>
          <cell r="G890" t="str">
            <v>16.23.12.368.3026.2.831.44905200.00</v>
          </cell>
          <cell r="H890" t="str">
            <v>EXECUTIVO</v>
          </cell>
          <cell r="I890" t="str">
            <v>SME</v>
          </cell>
          <cell r="J890">
            <v>1000</v>
          </cell>
          <cell r="K890">
            <v>0</v>
          </cell>
          <cell r="L890">
            <v>0</v>
          </cell>
          <cell r="M890" t="str">
            <v>EX</v>
          </cell>
          <cell r="N890">
            <v>1</v>
          </cell>
          <cell r="O890">
            <v>1000</v>
          </cell>
          <cell r="P890">
            <v>0</v>
          </cell>
          <cell r="Q890">
            <v>0</v>
          </cell>
          <cell r="R890">
            <v>0</v>
          </cell>
          <cell r="S890">
            <v>0</v>
          </cell>
          <cell r="T890" t="str">
            <v>NEX</v>
          </cell>
          <cell r="U890">
            <v>0.56999999999999995</v>
          </cell>
        </row>
        <row r="891">
          <cell r="F891" t="str">
            <v>2839 - TRANSFERÊNCIA DE RECURSOS FINANCEIROS PARA AS UNIDADES EDUCACIONAIS - CENTRO EDUCACIONAL UNIFICADO (CEU)</v>
          </cell>
          <cell r="G891" t="str">
            <v>16.11.12.368.3010.2.839.33503900.00</v>
          </cell>
          <cell r="H891" t="str">
            <v>EXECUTIVO</v>
          </cell>
          <cell r="I891" t="str">
            <v>SME</v>
          </cell>
          <cell r="J891">
            <v>197700</v>
          </cell>
          <cell r="K891">
            <v>815036.60000000009</v>
          </cell>
          <cell r="L891">
            <v>815036.60000000009</v>
          </cell>
          <cell r="M891" t="str">
            <v>NEX</v>
          </cell>
          <cell r="N891">
            <v>0.56999999999999995</v>
          </cell>
          <cell r="O891">
            <v>112688.99999999999</v>
          </cell>
          <cell r="P891">
            <v>464570.86200000002</v>
          </cell>
          <cell r="Q891">
            <v>464570.86200000002</v>
          </cell>
          <cell r="R891">
            <v>4.1225928174001023</v>
          </cell>
          <cell r="S891">
            <v>4.1225928174001023</v>
          </cell>
          <cell r="T891" t="str">
            <v>NEX</v>
          </cell>
          <cell r="U891">
            <v>0.56999999999999995</v>
          </cell>
        </row>
        <row r="892">
          <cell r="F892" t="str">
            <v>2839 - TRANSFERÊNCIA DE RECURSOS FINANCEIROS PARA AS UNIDADES EDUCACIONAIS - CENTRO EDUCACIONAL UNIFICADO (CEU)</v>
          </cell>
          <cell r="G892" t="str">
            <v>16.11.12.368.3010.2.839.44505200.00</v>
          </cell>
          <cell r="H892" t="str">
            <v>EXECUTIVO</v>
          </cell>
          <cell r="I892" t="str">
            <v>SME</v>
          </cell>
          <cell r="J892">
            <v>49425</v>
          </cell>
          <cell r="K892">
            <v>0</v>
          </cell>
          <cell r="L892">
            <v>0</v>
          </cell>
          <cell r="M892" t="str">
            <v>NEX</v>
          </cell>
          <cell r="N892">
            <v>0.56999999999999995</v>
          </cell>
          <cell r="O892">
            <v>28172.249999999996</v>
          </cell>
          <cell r="P892">
            <v>0</v>
          </cell>
          <cell r="Q892">
            <v>0</v>
          </cell>
          <cell r="R892">
            <v>0</v>
          </cell>
          <cell r="S892">
            <v>0</v>
          </cell>
          <cell r="T892" t="str">
            <v>NEX</v>
          </cell>
          <cell r="U892">
            <v>0.56999999999999995</v>
          </cell>
        </row>
        <row r="893">
          <cell r="F893" t="str">
            <v>2839 - TRANSFERÊNCIA DE RECURSOS FINANCEIROS PARA AS UNIDADES EDUCACIONAIS - CENTRO EDUCACIONAL UNIFICADO (CEU)</v>
          </cell>
          <cell r="G893" t="str">
            <v>16.12.12.368.3010.2.839.33503900.00</v>
          </cell>
          <cell r="H893" t="str">
            <v>EXECUTIVO</v>
          </cell>
          <cell r="I893" t="str">
            <v>SME</v>
          </cell>
          <cell r="J893">
            <v>72553</v>
          </cell>
          <cell r="K893">
            <v>295913</v>
          </cell>
          <cell r="L893">
            <v>295913</v>
          </cell>
          <cell r="M893" t="str">
            <v>NEX</v>
          </cell>
          <cell r="N893">
            <v>0.56999999999999995</v>
          </cell>
          <cell r="O893">
            <v>41355.21</v>
          </cell>
          <cell r="P893">
            <v>168670.40999999997</v>
          </cell>
          <cell r="Q893">
            <v>168670.40999999997</v>
          </cell>
          <cell r="R893">
            <v>4.0785770402326573</v>
          </cell>
          <cell r="S893">
            <v>4.0785770402326573</v>
          </cell>
          <cell r="T893" t="str">
            <v>NEX</v>
          </cell>
          <cell r="U893">
            <v>0.56999999999999995</v>
          </cell>
        </row>
        <row r="894">
          <cell r="F894" t="str">
            <v>2839 - TRANSFERÊNCIA DE RECURSOS FINANCEIROS PARA AS UNIDADES EDUCACIONAIS - CENTRO EDUCACIONAL UNIFICADO (CEU)</v>
          </cell>
          <cell r="G894" t="str">
            <v>16.12.12.368.3010.2.839.44505200.00</v>
          </cell>
          <cell r="H894" t="str">
            <v>EXECUTIVO</v>
          </cell>
          <cell r="I894" t="str">
            <v>SME</v>
          </cell>
          <cell r="J894">
            <v>18138</v>
          </cell>
          <cell r="K894">
            <v>0</v>
          </cell>
          <cell r="L894">
            <v>0</v>
          </cell>
          <cell r="M894" t="str">
            <v>NEX</v>
          </cell>
          <cell r="N894">
            <v>0.56999999999999995</v>
          </cell>
          <cell r="O894">
            <v>10338.66</v>
          </cell>
          <cell r="P894">
            <v>0</v>
          </cell>
          <cell r="Q894">
            <v>0</v>
          </cell>
          <cell r="R894">
            <v>0</v>
          </cell>
          <cell r="S894">
            <v>0</v>
          </cell>
          <cell r="T894" t="str">
            <v>NEX</v>
          </cell>
          <cell r="U894">
            <v>0.56999999999999995</v>
          </cell>
        </row>
        <row r="895">
          <cell r="F895" t="str">
            <v>2839 - TRANSFERÊNCIA DE RECURSOS FINANCEIROS PARA AS UNIDADES EDUCACIONAIS - CENTRO EDUCACIONAL UNIFICADO (CEU)</v>
          </cell>
          <cell r="G895" t="str">
            <v>16.13.12.368.3010.2.839.33503900.00</v>
          </cell>
          <cell r="H895" t="str">
            <v>EXECUTIVO</v>
          </cell>
          <cell r="I895" t="str">
            <v>SME</v>
          </cell>
          <cell r="J895">
            <v>144963</v>
          </cell>
          <cell r="K895">
            <v>590807.4</v>
          </cell>
          <cell r="L895">
            <v>590807.4</v>
          </cell>
          <cell r="M895" t="str">
            <v>NEX</v>
          </cell>
          <cell r="N895">
            <v>0.56999999999999995</v>
          </cell>
          <cell r="O895">
            <v>82628.909999999989</v>
          </cell>
          <cell r="P895">
            <v>336760.21799999999</v>
          </cell>
          <cell r="Q895">
            <v>336760.21799999999</v>
          </cell>
          <cell r="R895">
            <v>4.0755737670991916</v>
          </cell>
          <cell r="S895">
            <v>4.0755737670991916</v>
          </cell>
          <cell r="T895" t="str">
            <v>NEX</v>
          </cell>
          <cell r="U895">
            <v>0.56999999999999995</v>
          </cell>
        </row>
        <row r="896">
          <cell r="F896" t="str">
            <v>2839 - TRANSFERÊNCIA DE RECURSOS FINANCEIROS PARA AS UNIDADES EDUCACIONAIS - CENTRO EDUCACIONAL UNIFICADO (CEU)</v>
          </cell>
          <cell r="G896" t="str">
            <v>16.13.12.368.3010.2.839.44505200.00</v>
          </cell>
          <cell r="H896" t="str">
            <v>EXECUTIVO</v>
          </cell>
          <cell r="I896" t="str">
            <v>SME</v>
          </cell>
          <cell r="J896">
            <v>36241</v>
          </cell>
          <cell r="K896">
            <v>0</v>
          </cell>
          <cell r="L896">
            <v>0</v>
          </cell>
          <cell r="M896" t="str">
            <v>NEX</v>
          </cell>
          <cell r="N896">
            <v>0.56999999999999995</v>
          </cell>
          <cell r="O896">
            <v>20657.37</v>
          </cell>
          <cell r="P896">
            <v>0</v>
          </cell>
          <cell r="Q896">
            <v>0</v>
          </cell>
          <cell r="R896">
            <v>0</v>
          </cell>
          <cell r="S896">
            <v>0</v>
          </cell>
          <cell r="T896" t="str">
            <v>NEX</v>
          </cell>
          <cell r="U896">
            <v>0.56999999999999995</v>
          </cell>
        </row>
        <row r="897">
          <cell r="F897" t="str">
            <v>2839 - TRANSFERÊNCIA DE RECURSOS FINANCEIROS PARA AS UNIDADES EDUCACIONAIS - CENTRO EDUCACIONAL UNIFICADO (CEU)</v>
          </cell>
          <cell r="G897" t="str">
            <v>16.14.12.368.3010.2.839.33503900.00</v>
          </cell>
          <cell r="H897" t="str">
            <v>EXECUTIVO</v>
          </cell>
          <cell r="I897" t="str">
            <v>SME</v>
          </cell>
          <cell r="J897">
            <v>343817</v>
          </cell>
          <cell r="K897">
            <v>1411094</v>
          </cell>
          <cell r="L897">
            <v>1411094</v>
          </cell>
          <cell r="M897" t="str">
            <v>NEX</v>
          </cell>
          <cell r="N897">
            <v>0.56999999999999995</v>
          </cell>
          <cell r="O897">
            <v>195975.68999999997</v>
          </cell>
          <cell r="P897">
            <v>804323.58</v>
          </cell>
          <cell r="Q897">
            <v>804323.58</v>
          </cell>
          <cell r="R897">
            <v>4.10420078122955</v>
          </cell>
          <cell r="S897">
            <v>4.10420078122955</v>
          </cell>
          <cell r="T897" t="str">
            <v>NEX</v>
          </cell>
          <cell r="U897">
            <v>0.22</v>
          </cell>
        </row>
        <row r="898">
          <cell r="F898" t="str">
            <v>2839 - TRANSFERÊNCIA DE RECURSOS FINANCEIROS PARA AS UNIDADES EDUCACIONAIS - CENTRO EDUCACIONAL UNIFICADO (CEU)</v>
          </cell>
          <cell r="G898" t="str">
            <v>16.14.12.368.3010.2.839.44505200.00</v>
          </cell>
          <cell r="H898" t="str">
            <v>EXECUTIVO</v>
          </cell>
          <cell r="I898" t="str">
            <v>SME</v>
          </cell>
          <cell r="J898">
            <v>85954</v>
          </cell>
          <cell r="K898">
            <v>0</v>
          </cell>
          <cell r="L898">
            <v>0</v>
          </cell>
          <cell r="M898" t="str">
            <v>NEX</v>
          </cell>
          <cell r="N898">
            <v>0.56999999999999995</v>
          </cell>
          <cell r="O898">
            <v>48993.78</v>
          </cell>
          <cell r="P898">
            <v>0</v>
          </cell>
          <cell r="Q898">
            <v>0</v>
          </cell>
          <cell r="R898">
            <v>0</v>
          </cell>
          <cell r="S898">
            <v>0</v>
          </cell>
          <cell r="T898" t="str">
            <v>NEX</v>
          </cell>
          <cell r="U898">
            <v>0.22</v>
          </cell>
        </row>
        <row r="899">
          <cell r="F899" t="str">
            <v>2839 - TRANSFERÊNCIA DE RECURSOS FINANCEIROS PARA AS UNIDADES EDUCACIONAIS - CENTRO EDUCACIONAL UNIFICADO (CEU)</v>
          </cell>
          <cell r="G899" t="str">
            <v>16.15.12.368.3010.2.839.33503900.00</v>
          </cell>
          <cell r="H899" t="str">
            <v>EXECUTIVO</v>
          </cell>
          <cell r="I899" t="str">
            <v>SME</v>
          </cell>
          <cell r="J899">
            <v>569965</v>
          </cell>
          <cell r="K899">
            <v>2360316.7999999998</v>
          </cell>
          <cell r="L899">
            <v>2360316.7999999998</v>
          </cell>
          <cell r="M899" t="str">
            <v>NEX</v>
          </cell>
          <cell r="N899">
            <v>0.56999999999999995</v>
          </cell>
          <cell r="O899">
            <v>324880.05</v>
          </cell>
          <cell r="P899">
            <v>1345380.5759999999</v>
          </cell>
          <cell r="Q899">
            <v>1345380.5759999999</v>
          </cell>
          <cell r="R899">
            <v>4.1411609484792926</v>
          </cell>
          <cell r="S899">
            <v>4.1411609484792926</v>
          </cell>
          <cell r="T899" t="str">
            <v>NEX</v>
          </cell>
          <cell r="U899">
            <v>0.22</v>
          </cell>
        </row>
        <row r="900">
          <cell r="F900" t="str">
            <v>2839 - TRANSFERÊNCIA DE RECURSOS FINANCEIROS PARA AS UNIDADES EDUCACIONAIS - CENTRO EDUCACIONAL UNIFICADO (CEU)</v>
          </cell>
          <cell r="G900" t="str">
            <v>16.15.12.368.3010.2.839.44505200.00</v>
          </cell>
          <cell r="H900" t="str">
            <v>EXECUTIVO</v>
          </cell>
          <cell r="I900" t="str">
            <v>SME</v>
          </cell>
          <cell r="J900">
            <v>142491</v>
          </cell>
          <cell r="K900">
            <v>0</v>
          </cell>
          <cell r="L900">
            <v>0</v>
          </cell>
          <cell r="M900" t="str">
            <v>NEX</v>
          </cell>
          <cell r="N900">
            <v>0.56999999999999995</v>
          </cell>
          <cell r="O900">
            <v>81219.87</v>
          </cell>
          <cell r="P900">
            <v>0</v>
          </cell>
          <cell r="Q900">
            <v>0</v>
          </cell>
          <cell r="R900">
            <v>0</v>
          </cell>
          <cell r="S900">
            <v>0</v>
          </cell>
          <cell r="T900" t="str">
            <v>NEX</v>
          </cell>
          <cell r="U900">
            <v>0.22</v>
          </cell>
        </row>
        <row r="901">
          <cell r="F901" t="str">
            <v>2839 - TRANSFERÊNCIA DE RECURSOS FINANCEIROS PARA AS UNIDADES EDUCACIONAIS - CENTRO EDUCACIONAL UNIFICADO (CEU)</v>
          </cell>
          <cell r="G901" t="str">
            <v>16.16.12.368.3010.2.839.33503900.00</v>
          </cell>
          <cell r="H901" t="str">
            <v>EXECUTIVO</v>
          </cell>
          <cell r="I901" t="str">
            <v>SME</v>
          </cell>
          <cell r="J901">
            <v>365629</v>
          </cell>
          <cell r="K901">
            <v>1465332.4</v>
          </cell>
          <cell r="L901">
            <v>1465332.4</v>
          </cell>
          <cell r="M901" t="str">
            <v>NEX</v>
          </cell>
          <cell r="N901">
            <v>0.56999999999999995</v>
          </cell>
          <cell r="O901">
            <v>208408.52999999997</v>
          </cell>
          <cell r="P901">
            <v>835239.46799999988</v>
          </cell>
          <cell r="Q901">
            <v>835239.46799999988</v>
          </cell>
          <cell r="R901">
            <v>4.0077028900880398</v>
          </cell>
          <cell r="S901">
            <v>4.0077028900880398</v>
          </cell>
          <cell r="T901" t="str">
            <v>NEX</v>
          </cell>
          <cell r="U901">
            <v>0.22</v>
          </cell>
        </row>
        <row r="902">
          <cell r="F902" t="str">
            <v>2839 - TRANSFERÊNCIA DE RECURSOS FINANCEIROS PARA AS UNIDADES EDUCACIONAIS - CENTRO EDUCACIONAL UNIFICADO (CEU)</v>
          </cell>
          <cell r="G902" t="str">
            <v>16.16.12.368.3010.2.839.44505200.00</v>
          </cell>
          <cell r="H902" t="str">
            <v>EXECUTIVO</v>
          </cell>
          <cell r="I902" t="str">
            <v>SME</v>
          </cell>
          <cell r="J902">
            <v>91407</v>
          </cell>
          <cell r="K902">
            <v>0</v>
          </cell>
          <cell r="L902">
            <v>0</v>
          </cell>
          <cell r="M902" t="str">
            <v>NEX</v>
          </cell>
          <cell r="N902">
            <v>0.56999999999999995</v>
          </cell>
          <cell r="O902">
            <v>52101.99</v>
          </cell>
          <cell r="P902">
            <v>0</v>
          </cell>
          <cell r="Q902">
            <v>0</v>
          </cell>
          <cell r="R902">
            <v>0</v>
          </cell>
          <cell r="S902">
            <v>0</v>
          </cell>
          <cell r="T902" t="str">
            <v>NEX</v>
          </cell>
          <cell r="U902">
            <v>0.22</v>
          </cell>
        </row>
        <row r="903">
          <cell r="F903" t="str">
            <v>2839 - TRANSFERÊNCIA DE RECURSOS FINANCEIROS PARA AS UNIDADES EDUCACIONAIS - CENTRO EDUCACIONAL UNIFICADO (CEU)</v>
          </cell>
          <cell r="G903" t="str">
            <v>16.17.12.368.3010.2.839.33503900.00</v>
          </cell>
          <cell r="H903" t="str">
            <v>EXECUTIVO</v>
          </cell>
          <cell r="I903" t="str">
            <v>SME</v>
          </cell>
          <cell r="J903">
            <v>138924</v>
          </cell>
          <cell r="K903">
            <v>571271.4</v>
          </cell>
          <cell r="L903">
            <v>571271.4</v>
          </cell>
          <cell r="M903" t="str">
            <v>NEX</v>
          </cell>
          <cell r="N903">
            <v>0.56999999999999995</v>
          </cell>
          <cell r="O903">
            <v>79186.679999999993</v>
          </cell>
          <cell r="P903">
            <v>325624.69799999997</v>
          </cell>
          <cell r="Q903">
            <v>325624.69799999997</v>
          </cell>
          <cell r="R903">
            <v>4.1121145374449339</v>
          </cell>
          <cell r="S903">
            <v>4.1121145374449339</v>
          </cell>
          <cell r="T903" t="str">
            <v>NEX</v>
          </cell>
          <cell r="U903">
            <v>0.22</v>
          </cell>
        </row>
        <row r="904">
          <cell r="F904" t="str">
            <v>2839 - TRANSFERÊNCIA DE RECURSOS FINANCEIROS PARA AS UNIDADES EDUCACIONAIS - CENTRO EDUCACIONAL UNIFICADO (CEU)</v>
          </cell>
          <cell r="G904" t="str">
            <v>16.17.12.368.3010.2.839.44505200.00</v>
          </cell>
          <cell r="H904" t="str">
            <v>EXECUTIVO</v>
          </cell>
          <cell r="I904" t="str">
            <v>SME</v>
          </cell>
          <cell r="J904">
            <v>34731</v>
          </cell>
          <cell r="K904">
            <v>0</v>
          </cell>
          <cell r="L904">
            <v>0</v>
          </cell>
          <cell r="M904" t="str">
            <v>NEX</v>
          </cell>
          <cell r="N904">
            <v>0.56999999999999995</v>
          </cell>
          <cell r="O904">
            <v>19796.669999999998</v>
          </cell>
          <cell r="P904">
            <v>0</v>
          </cell>
          <cell r="Q904">
            <v>0</v>
          </cell>
          <cell r="R904">
            <v>0</v>
          </cell>
          <cell r="S904">
            <v>0</v>
          </cell>
          <cell r="T904" t="str">
            <v>NEX</v>
          </cell>
          <cell r="U904">
            <v>0.22</v>
          </cell>
        </row>
        <row r="905">
          <cell r="F905" t="str">
            <v>2839 - TRANSFERÊNCIA DE RECURSOS FINANCEIROS PARA AS UNIDADES EDUCACIONAIS - CENTRO EDUCACIONAL UNIFICADO (CEU)</v>
          </cell>
          <cell r="G905" t="str">
            <v>16.18.12.368.3010.2.839.33503900.00</v>
          </cell>
          <cell r="H905" t="str">
            <v>EXECUTIVO</v>
          </cell>
          <cell r="I905" t="str">
            <v>SME</v>
          </cell>
          <cell r="J905">
            <v>140064</v>
          </cell>
          <cell r="K905">
            <v>548477.6</v>
          </cell>
          <cell r="L905">
            <v>548477.6</v>
          </cell>
          <cell r="M905" t="str">
            <v>NEX</v>
          </cell>
          <cell r="N905">
            <v>0.56999999999999995</v>
          </cell>
          <cell r="O905">
            <v>79836.479999999996</v>
          </cell>
          <cell r="P905">
            <v>312632.23199999996</v>
          </cell>
          <cell r="Q905">
            <v>312632.23199999996</v>
          </cell>
          <cell r="R905">
            <v>3.915907013936486</v>
          </cell>
          <cell r="S905">
            <v>3.915907013936486</v>
          </cell>
          <cell r="T905" t="str">
            <v>NEX</v>
          </cell>
          <cell r="U905">
            <v>0.22</v>
          </cell>
        </row>
        <row r="906">
          <cell r="F906" t="str">
            <v>2839 - TRANSFERÊNCIA DE RECURSOS FINANCEIROS PARA AS UNIDADES EDUCACIONAIS - CENTRO EDUCACIONAL UNIFICADO (CEU)</v>
          </cell>
          <cell r="G906" t="str">
            <v>16.18.12.368.3010.2.839.44505200.00</v>
          </cell>
          <cell r="H906" t="str">
            <v>EXECUTIVO</v>
          </cell>
          <cell r="I906" t="str">
            <v>SME</v>
          </cell>
          <cell r="J906">
            <v>35016</v>
          </cell>
          <cell r="K906">
            <v>0</v>
          </cell>
          <cell r="L906">
            <v>0</v>
          </cell>
          <cell r="M906" t="str">
            <v>NEX</v>
          </cell>
          <cell r="N906">
            <v>0.56999999999999995</v>
          </cell>
          <cell r="O906">
            <v>19959.12</v>
          </cell>
          <cell r="P906">
            <v>0</v>
          </cell>
          <cell r="Q906">
            <v>0</v>
          </cell>
          <cell r="R906">
            <v>0</v>
          </cell>
          <cell r="S906">
            <v>0</v>
          </cell>
          <cell r="T906" t="str">
            <v>NEX</v>
          </cell>
          <cell r="U906">
            <v>0.22</v>
          </cell>
        </row>
        <row r="907">
          <cell r="F907" t="str">
            <v>2839 - TRANSFERÊNCIA DE RECURSOS FINANCEIROS PARA AS UNIDADES EDUCACIONAIS - CENTRO EDUCACIONAL UNIFICADO (CEU)</v>
          </cell>
          <cell r="G907" t="str">
            <v>16.19.12.368.3010.2.839.33503900.00</v>
          </cell>
          <cell r="H907" t="str">
            <v>EXECUTIVO</v>
          </cell>
          <cell r="I907" t="str">
            <v>SME</v>
          </cell>
          <cell r="J907">
            <v>211840</v>
          </cell>
          <cell r="K907">
            <v>855958.2</v>
          </cell>
          <cell r="L907">
            <v>855958.2</v>
          </cell>
          <cell r="M907" t="str">
            <v>NEX</v>
          </cell>
          <cell r="N907">
            <v>0.56999999999999995</v>
          </cell>
          <cell r="O907">
            <v>120748.79999999999</v>
          </cell>
          <cell r="P907">
            <v>487896.17399999994</v>
          </cell>
          <cell r="Q907">
            <v>487896.17399999994</v>
          </cell>
          <cell r="R907">
            <v>4.0405881797583083</v>
          </cell>
          <cell r="S907">
            <v>4.0405881797583083</v>
          </cell>
          <cell r="T907" t="str">
            <v>NEX</v>
          </cell>
          <cell r="U907">
            <v>0.22</v>
          </cell>
        </row>
        <row r="908">
          <cell r="F908" t="str">
            <v>2839 - TRANSFERÊNCIA DE RECURSOS FINANCEIROS PARA AS UNIDADES EDUCACIONAIS - CENTRO EDUCACIONAL UNIFICADO (CEU)</v>
          </cell>
          <cell r="G908" t="str">
            <v>16.19.12.368.3010.2.839.44505200.00</v>
          </cell>
          <cell r="H908" t="str">
            <v>EXECUTIVO</v>
          </cell>
          <cell r="I908" t="str">
            <v>SME</v>
          </cell>
          <cell r="J908">
            <v>52960</v>
          </cell>
          <cell r="K908">
            <v>0</v>
          </cell>
          <cell r="L908">
            <v>0</v>
          </cell>
          <cell r="M908" t="str">
            <v>NEX</v>
          </cell>
          <cell r="N908">
            <v>0.56999999999999995</v>
          </cell>
          <cell r="O908">
            <v>30187.199999999997</v>
          </cell>
          <cell r="P908">
            <v>0</v>
          </cell>
          <cell r="Q908">
            <v>0</v>
          </cell>
          <cell r="R908">
            <v>0</v>
          </cell>
          <cell r="S908">
            <v>0</v>
          </cell>
          <cell r="T908" t="str">
            <v>NEX</v>
          </cell>
          <cell r="U908">
            <v>0.22</v>
          </cell>
        </row>
        <row r="909">
          <cell r="F909" t="str">
            <v>2839 - TRANSFERÊNCIA DE RECURSOS FINANCEIROS PARA AS UNIDADES EDUCACIONAIS - CENTRO EDUCACIONAL UNIFICADO (CEU)</v>
          </cell>
          <cell r="G909" t="str">
            <v>16.20.12.368.3010.2.839.33503900.00</v>
          </cell>
          <cell r="H909" t="str">
            <v>EXECUTIVO</v>
          </cell>
          <cell r="I909" t="str">
            <v>SME</v>
          </cell>
          <cell r="J909">
            <v>281140</v>
          </cell>
          <cell r="K909">
            <v>1159601.3999999999</v>
          </cell>
          <cell r="L909">
            <v>1159601.3999999999</v>
          </cell>
          <cell r="M909" t="str">
            <v>NEX</v>
          </cell>
          <cell r="N909">
            <v>0.56999999999999995</v>
          </cell>
          <cell r="O909">
            <v>160249.79999999999</v>
          </cell>
          <cell r="P909">
            <v>660972.79799999984</v>
          </cell>
          <cell r="Q909">
            <v>660972.79799999984</v>
          </cell>
          <cell r="R909">
            <v>4.1246403926869171</v>
          </cell>
          <cell r="S909">
            <v>4.1246403926869171</v>
          </cell>
          <cell r="T909" t="str">
            <v>NEX</v>
          </cell>
          <cell r="U909">
            <v>0.22</v>
          </cell>
        </row>
        <row r="910">
          <cell r="F910" t="str">
            <v>2839 - TRANSFERÊNCIA DE RECURSOS FINANCEIROS PARA AS UNIDADES EDUCACIONAIS - CENTRO EDUCACIONAL UNIFICADO (CEU)</v>
          </cell>
          <cell r="G910" t="str">
            <v>16.20.12.368.3010.2.839.44505200.00</v>
          </cell>
          <cell r="H910" t="str">
            <v>EXECUTIVO</v>
          </cell>
          <cell r="I910" t="str">
            <v>SME</v>
          </cell>
          <cell r="J910">
            <v>70285</v>
          </cell>
          <cell r="K910">
            <v>0</v>
          </cell>
          <cell r="L910">
            <v>0</v>
          </cell>
          <cell r="M910" t="str">
            <v>NEX</v>
          </cell>
          <cell r="N910">
            <v>0.56999999999999995</v>
          </cell>
          <cell r="O910">
            <v>40062.449999999997</v>
          </cell>
          <cell r="P910">
            <v>0</v>
          </cell>
          <cell r="Q910">
            <v>0</v>
          </cell>
          <cell r="R910">
            <v>0</v>
          </cell>
          <cell r="S910">
            <v>0</v>
          </cell>
          <cell r="T910" t="str">
            <v>NEX</v>
          </cell>
          <cell r="U910">
            <v>0.22</v>
          </cell>
        </row>
        <row r="911">
          <cell r="F911" t="str">
            <v>2839 - TRANSFERÊNCIA DE RECURSOS FINANCEIROS PARA AS UNIDADES EDUCACIONAIS - CENTRO EDUCACIONAL UNIFICADO (CEU)</v>
          </cell>
          <cell r="G911" t="str">
            <v>16.21.12.368.3010.2.839.33503900.00</v>
          </cell>
          <cell r="H911" t="str">
            <v>EXECUTIVO</v>
          </cell>
          <cell r="I911" t="str">
            <v>SME</v>
          </cell>
          <cell r="J911">
            <v>286194</v>
          </cell>
          <cell r="K911">
            <v>1156926.8</v>
          </cell>
          <cell r="L911">
            <v>1156926.8</v>
          </cell>
          <cell r="M911" t="str">
            <v>NEX</v>
          </cell>
          <cell r="N911">
            <v>0.56999999999999995</v>
          </cell>
          <cell r="O911">
            <v>163130.57999999999</v>
          </cell>
          <cell r="P911">
            <v>659448.27599999995</v>
          </cell>
          <cell r="Q911">
            <v>659448.27599999995</v>
          </cell>
          <cell r="R911">
            <v>4.0424565155104579</v>
          </cell>
          <cell r="S911">
            <v>4.0424565155104579</v>
          </cell>
          <cell r="T911" t="str">
            <v>NEX</v>
          </cell>
          <cell r="U911">
            <v>0.22</v>
          </cell>
        </row>
        <row r="912">
          <cell r="F912" t="str">
            <v>2839 - TRANSFERÊNCIA DE RECURSOS FINANCEIROS PARA AS UNIDADES EDUCACIONAIS - CENTRO EDUCACIONAL UNIFICADO (CEU)</v>
          </cell>
          <cell r="G912" t="str">
            <v>16.21.12.368.3010.2.839.44505200.00</v>
          </cell>
          <cell r="H912" t="str">
            <v>EXECUTIVO</v>
          </cell>
          <cell r="I912" t="str">
            <v>SME</v>
          </cell>
          <cell r="J912">
            <v>71549</v>
          </cell>
          <cell r="K912">
            <v>0</v>
          </cell>
          <cell r="L912">
            <v>0</v>
          </cell>
          <cell r="M912" t="str">
            <v>NEX</v>
          </cell>
          <cell r="N912">
            <v>0.56999999999999995</v>
          </cell>
          <cell r="O912">
            <v>40782.929999999993</v>
          </cell>
          <cell r="P912">
            <v>0</v>
          </cell>
          <cell r="Q912">
            <v>0</v>
          </cell>
          <cell r="R912">
            <v>0</v>
          </cell>
          <cell r="S912">
            <v>0</v>
          </cell>
          <cell r="T912" t="str">
            <v>NEX</v>
          </cell>
          <cell r="U912">
            <v>0.22</v>
          </cell>
        </row>
        <row r="913">
          <cell r="F913" t="str">
            <v>2839 - TRANSFERÊNCIA DE RECURSOS FINANCEIROS PARA AS UNIDADES EDUCACIONAIS - CENTRO EDUCACIONAL UNIFICADO (CEU)</v>
          </cell>
          <cell r="G913" t="str">
            <v>16.22.12.368.3010.2.839.33503900.00</v>
          </cell>
          <cell r="H913" t="str">
            <v>EXECUTIVO</v>
          </cell>
          <cell r="I913" t="str">
            <v>SME</v>
          </cell>
          <cell r="J913">
            <v>133727</v>
          </cell>
          <cell r="K913">
            <v>553434</v>
          </cell>
          <cell r="L913">
            <v>553434</v>
          </cell>
          <cell r="M913" t="str">
            <v>NEX</v>
          </cell>
          <cell r="N913">
            <v>0.56999999999999995</v>
          </cell>
          <cell r="O913">
            <v>76224.39</v>
          </cell>
          <cell r="P913">
            <v>315457.37999999995</v>
          </cell>
          <cell r="Q913">
            <v>315457.37999999995</v>
          </cell>
          <cell r="R913">
            <v>4.1385359725410718</v>
          </cell>
          <cell r="S913">
            <v>4.1385359725410718</v>
          </cell>
          <cell r="T913" t="str">
            <v>NEX</v>
          </cell>
          <cell r="U913">
            <v>0.22</v>
          </cell>
        </row>
        <row r="914">
          <cell r="F914" t="str">
            <v>2839 - TRANSFERÊNCIA DE RECURSOS FINANCEIROS PARA AS UNIDADES EDUCACIONAIS - CENTRO EDUCACIONAL UNIFICADO (CEU)</v>
          </cell>
          <cell r="G914" t="str">
            <v>16.22.12.368.3010.2.839.44505200.00</v>
          </cell>
          <cell r="H914" t="str">
            <v>EXECUTIVO</v>
          </cell>
          <cell r="I914" t="str">
            <v>SME</v>
          </cell>
          <cell r="J914">
            <v>33432</v>
          </cell>
          <cell r="K914">
            <v>0</v>
          </cell>
          <cell r="L914">
            <v>0</v>
          </cell>
          <cell r="M914" t="str">
            <v>NEX</v>
          </cell>
          <cell r="N914">
            <v>0.56999999999999995</v>
          </cell>
          <cell r="O914">
            <v>19056.239999999998</v>
          </cell>
          <cell r="P914">
            <v>0</v>
          </cell>
          <cell r="Q914">
            <v>0</v>
          </cell>
          <cell r="R914">
            <v>0</v>
          </cell>
          <cell r="S914">
            <v>0</v>
          </cell>
          <cell r="T914" t="str">
            <v>NEX</v>
          </cell>
          <cell r="U914">
            <v>0.22</v>
          </cell>
        </row>
        <row r="915">
          <cell r="F915" t="str">
            <v>2839 - TRANSFERÊNCIA DE RECURSOS FINANCEIROS PARA AS UNIDADES EDUCACIONAIS - CENTRO EDUCACIONAL UNIFICADO (CEU)</v>
          </cell>
          <cell r="G915" t="str">
            <v>16.23.12.368.3010.2.839.33503900.00</v>
          </cell>
          <cell r="H915" t="str">
            <v>EXECUTIVO</v>
          </cell>
          <cell r="I915" t="str">
            <v>SME</v>
          </cell>
          <cell r="J915">
            <v>338478</v>
          </cell>
          <cell r="K915">
            <v>1395154.8</v>
          </cell>
          <cell r="L915">
            <v>1395154.8</v>
          </cell>
          <cell r="M915" t="str">
            <v>NEX</v>
          </cell>
          <cell r="N915">
            <v>0.56999999999999995</v>
          </cell>
          <cell r="O915">
            <v>192932.46</v>
          </cell>
          <cell r="P915">
            <v>795238.23599999992</v>
          </cell>
          <cell r="Q915">
            <v>795238.23599999992</v>
          </cell>
          <cell r="R915">
            <v>4.1218478010387676</v>
          </cell>
          <cell r="S915">
            <v>4.1218478010387676</v>
          </cell>
          <cell r="T915" t="str">
            <v>NEX</v>
          </cell>
          <cell r="U915">
            <v>0.22</v>
          </cell>
        </row>
        <row r="916">
          <cell r="F916" t="str">
            <v>2839 - TRANSFERÊNCIA DE RECURSOS FINANCEIROS PARA AS UNIDADES EDUCACIONAIS - CENTRO EDUCACIONAL UNIFICADO (CEU)</v>
          </cell>
          <cell r="G916" t="str">
            <v>16.23.12.368.3010.2.839.44505200.00</v>
          </cell>
          <cell r="H916" t="str">
            <v>EXECUTIVO</v>
          </cell>
          <cell r="I916" t="str">
            <v>SME</v>
          </cell>
          <cell r="J916">
            <v>84619</v>
          </cell>
          <cell r="K916">
            <v>0</v>
          </cell>
          <cell r="L916">
            <v>0</v>
          </cell>
          <cell r="M916" t="str">
            <v>NEX</v>
          </cell>
          <cell r="N916">
            <v>0.56999999999999995</v>
          </cell>
          <cell r="O916">
            <v>48232.829999999994</v>
          </cell>
          <cell r="P916">
            <v>0</v>
          </cell>
          <cell r="Q916">
            <v>0</v>
          </cell>
          <cell r="R916">
            <v>0</v>
          </cell>
          <cell r="S916">
            <v>0</v>
          </cell>
          <cell r="T916" t="str">
            <v>NEX</v>
          </cell>
          <cell r="U916">
            <v>0.22</v>
          </cell>
        </row>
        <row r="917">
          <cell r="F917" t="str">
            <v>2872 - EVENTOS EDUCACIONAIS, CULTURAIS E ESPORTIVOS NOS CENTROS EDUCACIONAIS UNIFICADOS</v>
          </cell>
          <cell r="G917" t="str">
            <v>16.10.12.368.3010.2.872.33503900.00</v>
          </cell>
          <cell r="H917" t="str">
            <v>EXECUTIVO</v>
          </cell>
          <cell r="I917" t="str">
            <v>SME</v>
          </cell>
          <cell r="J917">
            <v>0</v>
          </cell>
          <cell r="K917">
            <v>113590</v>
          </cell>
          <cell r="L917">
            <v>113590</v>
          </cell>
          <cell r="M917" t="str">
            <v>NEX</v>
          </cell>
          <cell r="N917">
            <v>0.56999999999999995</v>
          </cell>
          <cell r="O917">
            <v>0</v>
          </cell>
          <cell r="P917">
            <v>64746.299999999996</v>
          </cell>
          <cell r="Q917">
            <v>64746.299999999996</v>
          </cell>
          <cell r="R917" t="e">
            <v>#DIV/0!</v>
          </cell>
          <cell r="S917" t="e">
            <v>#DIV/0!</v>
          </cell>
          <cell r="T917" t="str">
            <v>NEX</v>
          </cell>
          <cell r="U917">
            <v>0.22</v>
          </cell>
        </row>
        <row r="918">
          <cell r="F918" t="str">
            <v>2872 - EVENTOS EDUCACIONAIS, CULTURAIS E ESPORTIVOS NOS CENTROS EDUCACIONAIS UNIFICADOS</v>
          </cell>
          <cell r="G918" t="str">
            <v>16.10.12.368.3010.2.872.33903000.00</v>
          </cell>
          <cell r="H918" t="str">
            <v>EXECUTIVO</v>
          </cell>
          <cell r="I918" t="str">
            <v>SME</v>
          </cell>
          <cell r="J918">
            <v>270000</v>
          </cell>
          <cell r="K918">
            <v>0</v>
          </cell>
          <cell r="L918">
            <v>0</v>
          </cell>
          <cell r="M918" t="str">
            <v>NEX</v>
          </cell>
          <cell r="N918">
            <v>0.56999999999999995</v>
          </cell>
          <cell r="O918">
            <v>153900</v>
          </cell>
          <cell r="P918">
            <v>0</v>
          </cell>
          <cell r="Q918">
            <v>0</v>
          </cell>
          <cell r="R918">
            <v>0</v>
          </cell>
          <cell r="S918">
            <v>0</v>
          </cell>
          <cell r="T918" t="str">
            <v>NEX</v>
          </cell>
          <cell r="U918">
            <v>0.22</v>
          </cell>
        </row>
        <row r="919">
          <cell r="F919" t="str">
            <v>2872 - EVENTOS EDUCACIONAIS, CULTURAIS E ESPORTIVOS NOS CENTROS EDUCACIONAIS UNIFICADOS</v>
          </cell>
          <cell r="G919" t="str">
            <v>16.10.12.368.3010.2.872.33903600.00</v>
          </cell>
          <cell r="H919" t="str">
            <v>EXECUTIVO</v>
          </cell>
          <cell r="I919" t="str">
            <v>SME</v>
          </cell>
          <cell r="J919">
            <v>3900000</v>
          </cell>
          <cell r="K919">
            <v>2873430</v>
          </cell>
          <cell r="L919">
            <v>2856930</v>
          </cell>
          <cell r="M919" t="str">
            <v>NEX</v>
          </cell>
          <cell r="N919">
            <v>0.56999999999999995</v>
          </cell>
          <cell r="O919">
            <v>2223000</v>
          </cell>
          <cell r="P919">
            <v>1637855.0999999999</v>
          </cell>
          <cell r="Q919">
            <v>1628450.0999999999</v>
          </cell>
          <cell r="R919">
            <v>0.73254615384615374</v>
          </cell>
          <cell r="S919">
            <v>0.736776923076923</v>
          </cell>
          <cell r="T919" t="str">
            <v>NEX</v>
          </cell>
          <cell r="U919">
            <v>0.22</v>
          </cell>
        </row>
        <row r="920">
          <cell r="F920" t="str">
            <v>2872 - EVENTOS EDUCACIONAIS, CULTURAIS E ESPORTIVOS NOS CENTROS EDUCACIONAIS UNIFICADOS</v>
          </cell>
          <cell r="G920" t="str">
            <v>16.10.12.368.3010.2.872.33903900.00</v>
          </cell>
          <cell r="H920" t="str">
            <v>EXECUTIVO</v>
          </cell>
          <cell r="I920" t="str">
            <v>SME</v>
          </cell>
          <cell r="J920">
            <v>8000000</v>
          </cell>
          <cell r="K920">
            <v>3318864.32</v>
          </cell>
          <cell r="L920">
            <v>3190544.32</v>
          </cell>
          <cell r="M920" t="str">
            <v>NEX</v>
          </cell>
          <cell r="N920">
            <v>0.56999999999999995</v>
          </cell>
          <cell r="O920">
            <v>4560000</v>
          </cell>
          <cell r="P920">
            <v>1891752.6623999998</v>
          </cell>
          <cell r="Q920">
            <v>1818610.2623999997</v>
          </cell>
          <cell r="R920">
            <v>0.39881803999999993</v>
          </cell>
          <cell r="S920">
            <v>0.41485803999999993</v>
          </cell>
          <cell r="T920" t="str">
            <v>NEX</v>
          </cell>
          <cell r="U920">
            <v>0.22</v>
          </cell>
        </row>
        <row r="921">
          <cell r="F921" t="str">
            <v>2872 - EVENTOS EDUCACIONAIS, CULTURAIS E ESPORTIVOS NOS CENTROS EDUCACIONAIS UNIFICADOS</v>
          </cell>
          <cell r="G921" t="str">
            <v>16.10.12.368.3010.2.872.33904700.00</v>
          </cell>
          <cell r="H921" t="str">
            <v>EXECUTIVO</v>
          </cell>
          <cell r="I921" t="str">
            <v>SME</v>
          </cell>
          <cell r="J921">
            <v>780000</v>
          </cell>
          <cell r="K921">
            <v>780000</v>
          </cell>
          <cell r="L921">
            <v>572886</v>
          </cell>
          <cell r="M921" t="str">
            <v>NEX</v>
          </cell>
          <cell r="N921">
            <v>0.56999999999999995</v>
          </cell>
          <cell r="O921">
            <v>444599.99999999994</v>
          </cell>
          <cell r="P921">
            <v>444599.99999999994</v>
          </cell>
          <cell r="Q921">
            <v>326545.01999999996</v>
          </cell>
          <cell r="R921">
            <v>0.73446923076923076</v>
          </cell>
          <cell r="S921">
            <v>1</v>
          </cell>
          <cell r="T921" t="str">
            <v>NEX</v>
          </cell>
          <cell r="U921">
            <v>0.22</v>
          </cell>
        </row>
        <row r="922">
          <cell r="F922" t="str">
            <v>2872 - EVENTOS EDUCACIONAIS, CULTURAIS E ESPORTIVOS NOS CENTROS EDUCACIONAIS UNIFICADOS</v>
          </cell>
          <cell r="G922" t="str">
            <v>16.10.12.368.3010.2.872.33909200.00</v>
          </cell>
          <cell r="H922" t="str">
            <v>EXECUTIVO</v>
          </cell>
          <cell r="I922" t="str">
            <v>SME</v>
          </cell>
          <cell r="J922">
            <v>0</v>
          </cell>
          <cell r="K922">
            <v>0</v>
          </cell>
          <cell r="L922">
            <v>0</v>
          </cell>
          <cell r="M922" t="str">
            <v>NEX</v>
          </cell>
          <cell r="N922">
            <v>0.56999999999999995</v>
          </cell>
          <cell r="O922">
            <v>0</v>
          </cell>
          <cell r="P922">
            <v>0</v>
          </cell>
          <cell r="Q922">
            <v>0</v>
          </cell>
          <cell r="R922" t="e">
            <v>#DIV/0!</v>
          </cell>
          <cell r="S922" t="e">
            <v>#DIV/0!</v>
          </cell>
          <cell r="T922" t="str">
            <v>NEX</v>
          </cell>
          <cell r="U922">
            <v>0.22</v>
          </cell>
        </row>
        <row r="923">
          <cell r="F923" t="str">
            <v>2872 - EVENTOS EDUCACIONAIS, CULTURAIS E ESPORTIVOS NOS CENTROS EDUCACIONAIS UNIFICADOS</v>
          </cell>
          <cell r="G923" t="str">
            <v>16.10.12.368.3010.2.872.44905200.00</v>
          </cell>
          <cell r="H923" t="str">
            <v>EXECUTIVO</v>
          </cell>
          <cell r="I923" t="str">
            <v>SME</v>
          </cell>
          <cell r="J923">
            <v>150000</v>
          </cell>
          <cell r="K923">
            <v>0</v>
          </cell>
          <cell r="L923">
            <v>0</v>
          </cell>
          <cell r="M923" t="str">
            <v>NEX</v>
          </cell>
          <cell r="N923">
            <v>0.56999999999999995</v>
          </cell>
          <cell r="O923">
            <v>85499.999999999985</v>
          </cell>
          <cell r="P923">
            <v>0</v>
          </cell>
          <cell r="Q923">
            <v>0</v>
          </cell>
          <cell r="R923">
            <v>0</v>
          </cell>
          <cell r="S923">
            <v>0</v>
          </cell>
          <cell r="T923" t="str">
            <v>NEX</v>
          </cell>
          <cell r="U923">
            <v>0.22</v>
          </cell>
        </row>
        <row r="924">
          <cell r="F924" t="str">
            <v>2884 - ATUALIZAÇÃO DO CURRÍCULO DA REDE MUNICIPAL DE ENSINO</v>
          </cell>
          <cell r="G924" t="str">
            <v>16.10.12.368.3026.2.884.33903000.00</v>
          </cell>
          <cell r="H924" t="str">
            <v>EXECUTIVO</v>
          </cell>
          <cell r="I924" t="str">
            <v>SME</v>
          </cell>
          <cell r="J924">
            <v>191568</v>
          </cell>
          <cell r="K924">
            <v>197300</v>
          </cell>
          <cell r="L924">
            <v>0</v>
          </cell>
          <cell r="M924" t="str">
            <v>EX</v>
          </cell>
          <cell r="N924">
            <v>1</v>
          </cell>
          <cell r="O924">
            <v>191568</v>
          </cell>
          <cell r="P924">
            <v>197300</v>
          </cell>
          <cell r="Q924">
            <v>0</v>
          </cell>
          <cell r="R924">
            <v>0</v>
          </cell>
          <cell r="S924">
            <v>1.02992149001921</v>
          </cell>
          <cell r="T924" t="str">
            <v>NEX</v>
          </cell>
          <cell r="U924">
            <v>0.56999999999999995</v>
          </cell>
        </row>
        <row r="925">
          <cell r="F925" t="str">
            <v>2884 - ATUALIZAÇÃO DO CURRÍCULO DA REDE MUNICIPAL DE ENSINO</v>
          </cell>
          <cell r="G925" t="str">
            <v>16.10.12.368.3026.2.884.33903600.00</v>
          </cell>
          <cell r="H925" t="str">
            <v>EXECUTIVO</v>
          </cell>
          <cell r="I925" t="str">
            <v>SME</v>
          </cell>
          <cell r="J925">
            <v>632400</v>
          </cell>
          <cell r="K925">
            <v>750000</v>
          </cell>
          <cell r="L925">
            <v>672000</v>
          </cell>
          <cell r="M925" t="str">
            <v>EX</v>
          </cell>
          <cell r="N925">
            <v>1</v>
          </cell>
          <cell r="O925">
            <v>632400</v>
          </cell>
          <cell r="P925">
            <v>750000</v>
          </cell>
          <cell r="Q925">
            <v>672000</v>
          </cell>
          <cell r="R925">
            <v>1.0626185958254268</v>
          </cell>
          <cell r="S925">
            <v>1.1859582542694498</v>
          </cell>
          <cell r="T925" t="str">
            <v>NEX</v>
          </cell>
          <cell r="U925">
            <v>0.56999999999999995</v>
          </cell>
        </row>
        <row r="926">
          <cell r="F926" t="str">
            <v>2884 - ATUALIZAÇÃO DO CURRÍCULO DA REDE MUNICIPAL DE ENSINO</v>
          </cell>
          <cell r="G926" t="str">
            <v>16.10.12.368.3026.2.884.33903900.00</v>
          </cell>
          <cell r="H926" t="str">
            <v>EXECUTIVO</v>
          </cell>
          <cell r="I926" t="str">
            <v>SME</v>
          </cell>
          <cell r="J926">
            <v>96000</v>
          </cell>
          <cell r="K926">
            <v>359600</v>
          </cell>
          <cell r="L926">
            <v>315200</v>
          </cell>
          <cell r="M926" t="str">
            <v>EX</v>
          </cell>
          <cell r="N926">
            <v>1</v>
          </cell>
          <cell r="O926">
            <v>96000</v>
          </cell>
          <cell r="P926">
            <v>359600</v>
          </cell>
          <cell r="Q926">
            <v>315200</v>
          </cell>
          <cell r="R926">
            <v>3.2833333333333332</v>
          </cell>
          <cell r="S926">
            <v>3.7458333333333331</v>
          </cell>
          <cell r="T926" t="str">
            <v>NEX</v>
          </cell>
          <cell r="U926">
            <v>0.56999999999999995</v>
          </cell>
        </row>
        <row r="927">
          <cell r="F927" t="str">
            <v>2884 - ATUALIZAÇÃO DO CURRÍCULO DA REDE MUNICIPAL DE ENSINO</v>
          </cell>
          <cell r="G927" t="str">
            <v>16.10.12.368.3026.2.884.33904700.00</v>
          </cell>
          <cell r="H927" t="str">
            <v>EXECUTIVO</v>
          </cell>
          <cell r="I927" t="str">
            <v>SME</v>
          </cell>
          <cell r="J927">
            <v>126480</v>
          </cell>
          <cell r="K927">
            <v>126480</v>
          </cell>
          <cell r="L927">
            <v>118800</v>
          </cell>
          <cell r="M927" t="str">
            <v>EX</v>
          </cell>
          <cell r="N927">
            <v>1</v>
          </cell>
          <cell r="O927">
            <v>126480</v>
          </cell>
          <cell r="P927">
            <v>126480</v>
          </cell>
          <cell r="Q927">
            <v>118800</v>
          </cell>
          <cell r="R927">
            <v>0.93927893738140422</v>
          </cell>
          <cell r="S927">
            <v>1</v>
          </cell>
          <cell r="T927" t="str">
            <v>NEX</v>
          </cell>
          <cell r="U927">
            <v>0.56999999999999995</v>
          </cell>
        </row>
        <row r="928">
          <cell r="F928" t="str">
            <v>2885 - SISTEMA DE AVALIAÇÃO ESCOLAR DOS ALUNOS DA REDE MUNICIPAL DE ENSINO</v>
          </cell>
          <cell r="G928" t="str">
            <v>16.10.12.368.3026.2.885.33903000.00</v>
          </cell>
          <cell r="H928" t="str">
            <v>EXECUTIVO</v>
          </cell>
          <cell r="I928" t="str">
            <v>SME</v>
          </cell>
          <cell r="J928">
            <v>768086</v>
          </cell>
          <cell r="K928">
            <v>175440.72000000003</v>
          </cell>
          <cell r="L928">
            <v>175440.72</v>
          </cell>
          <cell r="M928" t="str">
            <v>EX</v>
          </cell>
          <cell r="N928">
            <v>1</v>
          </cell>
          <cell r="O928">
            <v>768086</v>
          </cell>
          <cell r="P928">
            <v>175440.72000000003</v>
          </cell>
          <cell r="Q928">
            <v>175440.72</v>
          </cell>
          <cell r="R928">
            <v>0.22841286001827921</v>
          </cell>
          <cell r="S928">
            <v>0.22841286001827923</v>
          </cell>
          <cell r="T928" t="str">
            <v>NINC</v>
          </cell>
          <cell r="U928">
            <v>0.56999999999999995</v>
          </cell>
        </row>
        <row r="929">
          <cell r="F929" t="str">
            <v>2885 - SISTEMA DE AVALIAÇÃO ESCOLAR DOS ALUNOS DA REDE MUNICIPAL DE ENSINO</v>
          </cell>
          <cell r="G929" t="str">
            <v>16.10.12.368.3026.2.885.33903600.00</v>
          </cell>
          <cell r="H929" t="str">
            <v>EXECUTIVO</v>
          </cell>
          <cell r="I929" t="str">
            <v>SME</v>
          </cell>
          <cell r="J929">
            <v>99312</v>
          </cell>
          <cell r="K929">
            <v>54625</v>
          </cell>
          <cell r="L929">
            <v>54625</v>
          </cell>
          <cell r="M929" t="str">
            <v>EX</v>
          </cell>
          <cell r="N929">
            <v>1</v>
          </cell>
          <cell r="O929">
            <v>99312</v>
          </cell>
          <cell r="P929">
            <v>54625</v>
          </cell>
          <cell r="Q929">
            <v>54625</v>
          </cell>
          <cell r="R929">
            <v>0.55003423554051878</v>
          </cell>
          <cell r="S929">
            <v>0.55003423554051878</v>
          </cell>
          <cell r="T929" t="str">
            <v>NINC</v>
          </cell>
          <cell r="U929">
            <v>0</v>
          </cell>
        </row>
        <row r="930">
          <cell r="F930" t="str">
            <v>2885 - SISTEMA DE AVALIAÇÃO ESCOLAR DOS ALUNOS DA REDE MUNICIPAL DE ENSINO</v>
          </cell>
          <cell r="G930" t="str">
            <v>16.10.12.368.3026.2.885.33903900.00</v>
          </cell>
          <cell r="H930" t="str">
            <v>EXECUTIVO</v>
          </cell>
          <cell r="I930" t="str">
            <v>SME</v>
          </cell>
          <cell r="J930">
            <v>7574248</v>
          </cell>
          <cell r="K930">
            <v>3884179.2299999995</v>
          </cell>
          <cell r="L930">
            <v>3499779.23</v>
          </cell>
          <cell r="M930" t="str">
            <v>EX</v>
          </cell>
          <cell r="N930">
            <v>1</v>
          </cell>
          <cell r="O930">
            <v>7574248</v>
          </cell>
          <cell r="P930">
            <v>3884179.2299999995</v>
          </cell>
          <cell r="Q930">
            <v>3499779.23</v>
          </cell>
          <cell r="R930">
            <v>0.46206293086785644</v>
          </cell>
          <cell r="S930">
            <v>0.51281384369775052</v>
          </cell>
          <cell r="T930" t="str">
            <v>NINC</v>
          </cell>
          <cell r="U930">
            <v>0</v>
          </cell>
        </row>
        <row r="931">
          <cell r="F931" t="str">
            <v>2885 - SISTEMA DE AVALIAÇÃO ESCOLAR DOS ALUNOS DA REDE MUNICIPAL DE ENSINO</v>
          </cell>
          <cell r="G931" t="str">
            <v>16.10.12.368.3026.2.885.33904700.00</v>
          </cell>
          <cell r="H931" t="str">
            <v>EXECUTIVO</v>
          </cell>
          <cell r="I931" t="str">
            <v>SME</v>
          </cell>
          <cell r="J931">
            <v>19862</v>
          </cell>
          <cell r="K931">
            <v>14259</v>
          </cell>
          <cell r="L931">
            <v>10322</v>
          </cell>
          <cell r="M931" t="str">
            <v>EX</v>
          </cell>
          <cell r="N931">
            <v>1</v>
          </cell>
          <cell r="O931">
            <v>19862</v>
          </cell>
          <cell r="P931">
            <v>14259</v>
          </cell>
          <cell r="Q931">
            <v>10322</v>
          </cell>
          <cell r="R931">
            <v>0.51968583224247311</v>
          </cell>
          <cell r="S931">
            <v>0.71790353438727217</v>
          </cell>
          <cell r="T931" t="str">
            <v>NINC</v>
          </cell>
          <cell r="U931">
            <v>0</v>
          </cell>
        </row>
        <row r="932">
          <cell r="F932" t="str">
            <v>2885 - SISTEMA DE AVALIAÇÃO ESCOLAR DOS ALUNOS DA REDE MUNICIPAL DE ENSINO</v>
          </cell>
          <cell r="G932" t="str">
            <v>16.10.12.368.3026.2.885.33909200.00</v>
          </cell>
          <cell r="H932" t="str">
            <v>EXECUTIVO</v>
          </cell>
          <cell r="I932" t="str">
            <v>SME</v>
          </cell>
          <cell r="J932">
            <v>0</v>
          </cell>
          <cell r="K932">
            <v>11783.52</v>
          </cell>
          <cell r="L932">
            <v>11783.52</v>
          </cell>
          <cell r="M932" t="str">
            <v>EX</v>
          </cell>
          <cell r="N932">
            <v>1</v>
          </cell>
          <cell r="O932">
            <v>0</v>
          </cell>
          <cell r="P932">
            <v>11783.52</v>
          </cell>
          <cell r="Q932">
            <v>11783.52</v>
          </cell>
          <cell r="R932" t="e">
            <v>#DIV/0!</v>
          </cell>
          <cell r="S932" t="e">
            <v>#DIV/0!</v>
          </cell>
          <cell r="T932" t="str">
            <v>NINC</v>
          </cell>
          <cell r="U932">
            <v>0</v>
          </cell>
        </row>
        <row r="933">
          <cell r="F933" t="str">
            <v>3363 - CONSTRUÇÃO E IMPLANTAÇÃO DE CENTROS EDUCACIONAIS UNIFICADOS (CEU) - PROGRAMA DE METAS 23.A</v>
          </cell>
          <cell r="G933" t="str">
            <v>16.10.12.368.3010.3.363.44905100.00</v>
          </cell>
          <cell r="H933" t="str">
            <v>EXECUTIVO</v>
          </cell>
          <cell r="I933" t="str">
            <v>SME</v>
          </cell>
          <cell r="J933">
            <v>132930489</v>
          </cell>
          <cell r="K933">
            <v>128321385.47999999</v>
          </cell>
          <cell r="L933">
            <v>121767887.35000001</v>
          </cell>
          <cell r="M933" t="str">
            <v>NEX</v>
          </cell>
          <cell r="N933">
            <v>0.56999999999999995</v>
          </cell>
          <cell r="O933">
            <v>75770378.729999989</v>
          </cell>
          <cell r="P933">
            <v>73143189.723599985</v>
          </cell>
          <cell r="Q933">
            <v>69407695.789499998</v>
          </cell>
          <cell r="R933">
            <v>0.91602677659599985</v>
          </cell>
          <cell r="S933">
            <v>0.96532696483197311</v>
          </cell>
          <cell r="T933" t="str">
            <v>NEX</v>
          </cell>
          <cell r="U933">
            <v>0.22</v>
          </cell>
        </row>
        <row r="934">
          <cell r="F934" t="str">
            <v>3363 - CONSTRUÇÃO E IMPLANTAÇÃO DE CENTROS EDUCACIONAIS UNIFICADOS (CEU) - PROGRAMA DE METAS 23.A</v>
          </cell>
          <cell r="G934" t="str">
            <v>16.10.12.368.3010.3.363.44905100.05</v>
          </cell>
          <cell r="H934" t="str">
            <v>EXECUTIVO</v>
          </cell>
          <cell r="I934" t="str">
            <v>SME</v>
          </cell>
          <cell r="J934">
            <v>0</v>
          </cell>
          <cell r="K934">
            <v>29172745.140000004</v>
          </cell>
          <cell r="L934">
            <v>27781090.18</v>
          </cell>
          <cell r="M934" t="str">
            <v>NEX</v>
          </cell>
          <cell r="N934">
            <v>0.56999999999999995</v>
          </cell>
          <cell r="O934">
            <v>0</v>
          </cell>
          <cell r="P934">
            <v>16628464.729800001</v>
          </cell>
          <cell r="Q934">
            <v>15835221.402599998</v>
          </cell>
          <cell r="R934" t="e">
            <v>#DIV/0!</v>
          </cell>
          <cell r="S934" t="e">
            <v>#DIV/0!</v>
          </cell>
          <cell r="T934" t="str">
            <v>NEX</v>
          </cell>
          <cell r="U934">
            <v>0.22</v>
          </cell>
        </row>
        <row r="935">
          <cell r="F935" t="str">
            <v>3363 - CONSTRUÇÃO E IMPLANTAÇÃO DE CENTROS EDUCACIONAIS UNIFICADOS (CEU) - PROGRAMA DE METAS 23.A</v>
          </cell>
          <cell r="G935" t="str">
            <v>16.10.12.368.3010.3.363.44909200.00</v>
          </cell>
          <cell r="H935" t="str">
            <v>EXECUTIVO</v>
          </cell>
          <cell r="I935" t="str">
            <v>SME</v>
          </cell>
          <cell r="J935">
            <v>0</v>
          </cell>
          <cell r="K935">
            <v>914014.33</v>
          </cell>
          <cell r="L935">
            <v>914014.33000000007</v>
          </cell>
          <cell r="M935" t="str">
            <v>NEX</v>
          </cell>
          <cell r="N935">
            <v>0.56999999999999995</v>
          </cell>
          <cell r="O935">
            <v>0</v>
          </cell>
          <cell r="P935">
            <v>520988.16809999995</v>
          </cell>
          <cell r="Q935">
            <v>520988.16810000001</v>
          </cell>
          <cell r="R935" t="e">
            <v>#DIV/0!</v>
          </cell>
          <cell r="S935" t="e">
            <v>#DIV/0!</v>
          </cell>
          <cell r="T935" t="str">
            <v>NEX</v>
          </cell>
          <cell r="U935">
            <v>0.22</v>
          </cell>
        </row>
        <row r="936">
          <cell r="F936" t="str">
            <v>3364 - AMPLIAÇÃO, REFORMA E REQUALIFICAÇÃO DE CENTROS EDUCACIONAIS UNIFICADOS (CEU)</v>
          </cell>
          <cell r="G936" t="str">
            <v>16.10.12.368.3010.3.364.44905100.00</v>
          </cell>
          <cell r="H936" t="str">
            <v>EXECUTIVO</v>
          </cell>
          <cell r="I936" t="str">
            <v>SME</v>
          </cell>
          <cell r="J936">
            <v>1000</v>
          </cell>
          <cell r="K936">
            <v>0</v>
          </cell>
          <cell r="L936">
            <v>0</v>
          </cell>
          <cell r="M936" t="str">
            <v>NEX</v>
          </cell>
          <cell r="N936">
            <v>0.56999999999999995</v>
          </cell>
          <cell r="O936">
            <v>570</v>
          </cell>
          <cell r="P936">
            <v>0</v>
          </cell>
          <cell r="Q936">
            <v>0</v>
          </cell>
          <cell r="R936">
            <v>0</v>
          </cell>
          <cell r="S936">
            <v>0</v>
          </cell>
          <cell r="T936" t="str">
            <v>NEX</v>
          </cell>
          <cell r="U936">
            <v>0.22</v>
          </cell>
        </row>
        <row r="937">
          <cell r="F937" t="str">
            <v>3660 - COOPERAÇÃO TÉCNICA INTERNACIONAL</v>
          </cell>
          <cell r="G937" t="str">
            <v>16.10.12.368.3026.3.660.44803500.00</v>
          </cell>
          <cell r="H937" t="str">
            <v>EXECUTIVO</v>
          </cell>
          <cell r="I937" t="str">
            <v>SME</v>
          </cell>
          <cell r="J937">
            <v>1000</v>
          </cell>
          <cell r="K937">
            <v>0</v>
          </cell>
          <cell r="L937">
            <v>0</v>
          </cell>
          <cell r="M937" t="str">
            <v>EX</v>
          </cell>
          <cell r="N937">
            <v>1</v>
          </cell>
          <cell r="O937">
            <v>1000</v>
          </cell>
          <cell r="P937">
            <v>0</v>
          </cell>
          <cell r="Q937">
            <v>0</v>
          </cell>
          <cell r="R937">
            <v>0</v>
          </cell>
          <cell r="S937">
            <v>0</v>
          </cell>
          <cell r="T937" t="str">
            <v>NEX</v>
          </cell>
          <cell r="U937">
            <v>0.56999999999999995</v>
          </cell>
        </row>
        <row r="938">
          <cell r="F938" t="str">
            <v>4303 - AÇÕES DE EDUCAÇÃO INTEGRAL</v>
          </cell>
          <cell r="G938" t="str">
            <v>16.10.12.368.3010.4.303.33503900.00</v>
          </cell>
          <cell r="H938" t="str">
            <v>EXECUTIVO</v>
          </cell>
          <cell r="I938" t="str">
            <v>SME</v>
          </cell>
          <cell r="J938">
            <v>1000</v>
          </cell>
          <cell r="K938">
            <v>163613.7200000002</v>
          </cell>
          <cell r="L938">
            <v>163613.72</v>
          </cell>
          <cell r="M938" t="str">
            <v>EX</v>
          </cell>
          <cell r="N938">
            <v>1</v>
          </cell>
          <cell r="O938">
            <v>1000</v>
          </cell>
          <cell r="P938">
            <v>163613.7200000002</v>
          </cell>
          <cell r="Q938">
            <v>163613.72</v>
          </cell>
          <cell r="R938">
            <v>163.61372</v>
          </cell>
          <cell r="S938">
            <v>163.6137200000002</v>
          </cell>
          <cell r="T938" t="str">
            <v>NINC</v>
          </cell>
          <cell r="U938">
            <v>0</v>
          </cell>
        </row>
        <row r="939">
          <cell r="F939" t="str">
            <v>4303 - AÇÕES DE EDUCAÇÃO INTEGRAL</v>
          </cell>
          <cell r="G939" t="str">
            <v>16.10.12.368.3010.4.303.33903000.00</v>
          </cell>
          <cell r="H939" t="str">
            <v>EXECUTIVO</v>
          </cell>
          <cell r="I939" t="str">
            <v>SME</v>
          </cell>
          <cell r="J939">
            <v>1011400</v>
          </cell>
          <cell r="K939">
            <v>252893.96</v>
          </cell>
          <cell r="L939">
            <v>55401.9</v>
          </cell>
          <cell r="M939" t="str">
            <v>EX</v>
          </cell>
          <cell r="N939">
            <v>1</v>
          </cell>
          <cell r="O939">
            <v>1011400</v>
          </cell>
          <cell r="P939">
            <v>252893.96</v>
          </cell>
          <cell r="Q939">
            <v>55401.9</v>
          </cell>
          <cell r="R939">
            <v>5.4777437215740556E-2</v>
          </cell>
          <cell r="S939">
            <v>0.25004346450464704</v>
          </cell>
          <cell r="T939" t="str">
            <v>NINC</v>
          </cell>
          <cell r="U939">
            <v>0</v>
          </cell>
        </row>
        <row r="940">
          <cell r="F940" t="str">
            <v>4303 - AÇÕES DE EDUCAÇÃO INTEGRAL</v>
          </cell>
          <cell r="G940" t="str">
            <v>16.10.12.368.3010.4.303.33903600.00</v>
          </cell>
          <cell r="H940" t="str">
            <v>EXECUTIVO</v>
          </cell>
          <cell r="I940" t="str">
            <v>SME</v>
          </cell>
          <cell r="J940">
            <v>6000000</v>
          </cell>
          <cell r="K940">
            <v>1199976.6600000001</v>
          </cell>
          <cell r="L940">
            <v>1188920.7100000002</v>
          </cell>
          <cell r="M940" t="str">
            <v>EX</v>
          </cell>
          <cell r="N940">
            <v>1</v>
          </cell>
          <cell r="O940">
            <v>6000000</v>
          </cell>
          <cell r="P940">
            <v>1199976.6600000001</v>
          </cell>
          <cell r="Q940">
            <v>1188920.7100000002</v>
          </cell>
          <cell r="R940">
            <v>0.1981534516666667</v>
          </cell>
          <cell r="S940">
            <v>0.19999611000000003</v>
          </cell>
          <cell r="T940" t="str">
            <v>NINC</v>
          </cell>
          <cell r="U940">
            <v>0</v>
          </cell>
        </row>
        <row r="941">
          <cell r="F941" t="str">
            <v>4303 - AÇÕES DE EDUCAÇÃO INTEGRAL</v>
          </cell>
          <cell r="G941" t="str">
            <v>16.10.12.368.3010.4.303.33903900.00</v>
          </cell>
          <cell r="H941" t="str">
            <v>EXECUTIVO</v>
          </cell>
          <cell r="I941" t="str">
            <v>SME</v>
          </cell>
          <cell r="J941">
            <v>107000000</v>
          </cell>
          <cell r="K941">
            <v>1229952.75</v>
          </cell>
          <cell r="L941">
            <v>971979.43</v>
          </cell>
          <cell r="M941" t="str">
            <v>EX</v>
          </cell>
          <cell r="N941">
            <v>1</v>
          </cell>
          <cell r="O941">
            <v>107000000</v>
          </cell>
          <cell r="P941">
            <v>1229952.75</v>
          </cell>
          <cell r="Q941">
            <v>971979.43</v>
          </cell>
          <cell r="R941">
            <v>9.083919906542056E-3</v>
          </cell>
          <cell r="S941">
            <v>1.1494885514018692E-2</v>
          </cell>
          <cell r="T941" t="str">
            <v>NINC</v>
          </cell>
          <cell r="U941">
            <v>0</v>
          </cell>
        </row>
        <row r="942">
          <cell r="F942" t="str">
            <v>4303 - AÇÕES DE EDUCAÇÃO INTEGRAL</v>
          </cell>
          <cell r="G942" t="str">
            <v>16.10.12.368.3010.4.303.33904700.00</v>
          </cell>
          <cell r="H942" t="str">
            <v>EXECUTIVO</v>
          </cell>
          <cell r="I942" t="str">
            <v>SME</v>
          </cell>
          <cell r="J942">
            <v>1200000</v>
          </cell>
          <cell r="K942">
            <v>833234.66</v>
          </cell>
          <cell r="L942">
            <v>263877.49</v>
          </cell>
          <cell r="M942" t="str">
            <v>EX</v>
          </cell>
          <cell r="N942">
            <v>1</v>
          </cell>
          <cell r="O942">
            <v>1200000</v>
          </cell>
          <cell r="P942">
            <v>833234.66</v>
          </cell>
          <cell r="Q942">
            <v>263877.49</v>
          </cell>
          <cell r="R942">
            <v>0.21989790833333334</v>
          </cell>
          <cell r="S942">
            <v>0.69436221666666664</v>
          </cell>
          <cell r="T942" t="str">
            <v>NINC</v>
          </cell>
          <cell r="U942">
            <v>0</v>
          </cell>
        </row>
        <row r="943">
          <cell r="F943" t="str">
            <v>4303 - AÇÕES DE EDUCAÇÃO INTEGRAL</v>
          </cell>
          <cell r="G943" t="str">
            <v>16.10.12.368.3010.4.303.44905200.00</v>
          </cell>
          <cell r="H943" t="str">
            <v>EXECUTIVO</v>
          </cell>
          <cell r="I943" t="str">
            <v>SME</v>
          </cell>
          <cell r="J943">
            <v>1000000</v>
          </cell>
          <cell r="K943">
            <v>135242.10999999999</v>
          </cell>
          <cell r="L943">
            <v>38553.949999999997</v>
          </cell>
          <cell r="M943" t="str">
            <v>EX</v>
          </cell>
          <cell r="N943">
            <v>1</v>
          </cell>
          <cell r="O943">
            <v>1000000</v>
          </cell>
          <cell r="P943">
            <v>135242.10999999999</v>
          </cell>
          <cell r="Q943">
            <v>38553.949999999997</v>
          </cell>
          <cell r="R943">
            <v>3.8553949999999997E-2</v>
          </cell>
          <cell r="S943">
            <v>0.13524211</v>
          </cell>
          <cell r="T943" t="str">
            <v>NINC</v>
          </cell>
          <cell r="U943">
            <v>0</v>
          </cell>
        </row>
        <row r="944">
          <cell r="F944" t="str">
            <v>4364 - MANUTENÇÃO E OPERAÇÃO DE CENTROS EDUCACIONAIS UNIFICADOS (CEU)</v>
          </cell>
          <cell r="G944" t="str">
            <v>16.10.12.368.3010.4.364.31901100.00</v>
          </cell>
          <cell r="H944" t="str">
            <v>EXECUTIVO</v>
          </cell>
          <cell r="I944" t="str">
            <v>SME</v>
          </cell>
          <cell r="J944">
            <v>151595219</v>
          </cell>
          <cell r="K944">
            <v>90045941.029999986</v>
          </cell>
          <cell r="L944">
            <v>86051392.029999986</v>
          </cell>
          <cell r="M944" t="str">
            <v>NEX</v>
          </cell>
          <cell r="N944">
            <v>0.56999999999999995</v>
          </cell>
          <cell r="O944">
            <v>86409274.829999998</v>
          </cell>
          <cell r="P944">
            <v>51326186.387099989</v>
          </cell>
          <cell r="Q944">
            <v>49049293.457099989</v>
          </cell>
          <cell r="R944">
            <v>0.56763922106276965</v>
          </cell>
          <cell r="S944">
            <v>0.59398931987426318</v>
          </cell>
          <cell r="T944" t="str">
            <v>NEX</v>
          </cell>
          <cell r="U944">
            <v>0.22</v>
          </cell>
        </row>
        <row r="945">
          <cell r="F945" t="str">
            <v>4364 - MANUTENÇÃO E OPERAÇÃO DE CENTROS EDUCACIONAIS UNIFICADOS (CEU)</v>
          </cell>
          <cell r="G945" t="str">
            <v>16.10.12.368.3010.4.364.33903000.00</v>
          </cell>
          <cell r="H945" t="str">
            <v>EXECUTIVO</v>
          </cell>
          <cell r="I945" t="str">
            <v>SME</v>
          </cell>
          <cell r="J945">
            <v>2100000</v>
          </cell>
          <cell r="K945">
            <v>110252.8</v>
          </cell>
          <cell r="L945">
            <v>97536</v>
          </cell>
          <cell r="M945" t="str">
            <v>NEX</v>
          </cell>
          <cell r="N945">
            <v>0.56999999999999995</v>
          </cell>
          <cell r="O945">
            <v>1197000</v>
          </cell>
          <cell r="P945">
            <v>62844.095999999998</v>
          </cell>
          <cell r="Q945">
            <v>55595.519999999997</v>
          </cell>
          <cell r="R945">
            <v>4.6445714285714285E-2</v>
          </cell>
          <cell r="S945">
            <v>5.250133333333333E-2</v>
          </cell>
          <cell r="T945" t="str">
            <v>NEX</v>
          </cell>
          <cell r="U945">
            <v>0.22</v>
          </cell>
        </row>
        <row r="946">
          <cell r="F946" t="str">
            <v>4364 - MANUTENÇÃO E OPERAÇÃO DE CENTROS EDUCACIONAIS UNIFICADOS (CEU)</v>
          </cell>
          <cell r="G946" t="str">
            <v>16.10.12.368.3010.4.364.33903200.00</v>
          </cell>
          <cell r="H946" t="str">
            <v>EXECUTIVO</v>
          </cell>
          <cell r="I946" t="str">
            <v>SME</v>
          </cell>
          <cell r="J946">
            <v>0</v>
          </cell>
          <cell r="K946">
            <v>10326.279999999999</v>
          </cell>
          <cell r="L946">
            <v>7961.53</v>
          </cell>
          <cell r="M946" t="str">
            <v>NEX</v>
          </cell>
          <cell r="N946">
            <v>0.56999999999999995</v>
          </cell>
          <cell r="O946">
            <v>0</v>
          </cell>
          <cell r="P946">
            <v>5885.9795999999988</v>
          </cell>
          <cell r="Q946">
            <v>4538.0720999999994</v>
          </cell>
          <cell r="R946" t="e">
            <v>#DIV/0!</v>
          </cell>
          <cell r="S946" t="e">
            <v>#DIV/0!</v>
          </cell>
          <cell r="T946" t="str">
            <v>NEX</v>
          </cell>
          <cell r="U946">
            <v>0.22</v>
          </cell>
        </row>
        <row r="947">
          <cell r="F947" t="str">
            <v>4364 - MANUTENÇÃO E OPERAÇÃO DE CENTROS EDUCACIONAIS UNIFICADOS (CEU)</v>
          </cell>
          <cell r="G947" t="str">
            <v>16.10.12.368.3010.4.364.33903900.00</v>
          </cell>
          <cell r="H947" t="str">
            <v>EXECUTIVO</v>
          </cell>
          <cell r="I947" t="str">
            <v>SME</v>
          </cell>
          <cell r="J947">
            <v>175000000</v>
          </cell>
          <cell r="K947">
            <v>131084151.45999999</v>
          </cell>
          <cell r="L947">
            <v>109991436.63</v>
          </cell>
          <cell r="M947" t="str">
            <v>NEX</v>
          </cell>
          <cell r="N947">
            <v>0.56999999999999995</v>
          </cell>
          <cell r="O947">
            <v>99749999.999999985</v>
          </cell>
          <cell r="P947">
            <v>74717966.332199991</v>
          </cell>
          <cell r="Q947">
            <v>62695118.879099995</v>
          </cell>
          <cell r="R947">
            <v>0.62852249502857149</v>
          </cell>
          <cell r="S947">
            <v>0.74905229405714291</v>
          </cell>
          <cell r="T947" t="str">
            <v>NEX</v>
          </cell>
          <cell r="U947">
            <v>0.22</v>
          </cell>
        </row>
        <row r="948">
          <cell r="F948" t="str">
            <v>4364 - MANUTENÇÃO E OPERAÇÃO DE CENTROS EDUCACIONAIS UNIFICADOS (CEU)</v>
          </cell>
          <cell r="G948" t="str">
            <v>16.10.12.368.3010.4.364.33904500.00</v>
          </cell>
          <cell r="H948" t="str">
            <v>EXECUTIVO</v>
          </cell>
          <cell r="I948" t="str">
            <v>SME</v>
          </cell>
          <cell r="J948">
            <v>0</v>
          </cell>
          <cell r="K948">
            <v>3486673.84</v>
          </cell>
          <cell r="L948">
            <v>351255.93</v>
          </cell>
          <cell r="M948" t="str">
            <v>NEX</v>
          </cell>
          <cell r="N948">
            <v>0.56999999999999995</v>
          </cell>
          <cell r="O948">
            <v>0</v>
          </cell>
          <cell r="P948">
            <v>1987404.0887999998</v>
          </cell>
          <cell r="Q948">
            <v>200215.88009999998</v>
          </cell>
          <cell r="R948" t="e">
            <v>#DIV/0!</v>
          </cell>
          <cell r="S948" t="e">
            <v>#DIV/0!</v>
          </cell>
          <cell r="T948" t="str">
            <v>NEX</v>
          </cell>
          <cell r="U948">
            <v>0.22</v>
          </cell>
        </row>
        <row r="949">
          <cell r="F949" t="str">
            <v>4364 - MANUTENÇÃO E OPERAÇÃO DE CENTROS EDUCACIONAIS UNIFICADOS (CEU)</v>
          </cell>
          <cell r="G949" t="str">
            <v>16.10.12.368.3010.4.364.33904600.00</v>
          </cell>
          <cell r="H949" t="str">
            <v>EXECUTIVO</v>
          </cell>
          <cell r="I949" t="str">
            <v>SME</v>
          </cell>
          <cell r="J949">
            <v>8000000</v>
          </cell>
          <cell r="K949">
            <v>7703559.3499999996</v>
          </cell>
          <cell r="L949">
            <v>7703559.3499999996</v>
          </cell>
          <cell r="M949" t="str">
            <v>NEX</v>
          </cell>
          <cell r="N949">
            <v>0.56999999999999995</v>
          </cell>
          <cell r="O949">
            <v>4560000</v>
          </cell>
          <cell r="P949">
            <v>4391028.8294999991</v>
          </cell>
          <cell r="Q949">
            <v>4391028.8294999991</v>
          </cell>
          <cell r="R949">
            <v>0.96294491874999977</v>
          </cell>
          <cell r="S949">
            <v>0.96294491874999977</v>
          </cell>
          <cell r="T949" t="str">
            <v>NEX</v>
          </cell>
          <cell r="U949">
            <v>0.22</v>
          </cell>
        </row>
        <row r="950">
          <cell r="F950" t="str">
            <v>4364 - MANUTENÇÃO E OPERAÇÃO DE CENTROS EDUCACIONAIS UNIFICADOS (CEU)</v>
          </cell>
          <cell r="G950" t="str">
            <v>16.10.12.368.3010.4.364.33904900.00</v>
          </cell>
          <cell r="H950" t="str">
            <v>EXECUTIVO</v>
          </cell>
          <cell r="I950" t="str">
            <v>SME</v>
          </cell>
          <cell r="J950">
            <v>300000</v>
          </cell>
          <cell r="K950">
            <v>253993.93</v>
          </cell>
          <cell r="L950">
            <v>253993.93</v>
          </cell>
          <cell r="M950" t="str">
            <v>NEX</v>
          </cell>
          <cell r="N950">
            <v>0.56999999999999995</v>
          </cell>
          <cell r="O950">
            <v>170999.99999999997</v>
          </cell>
          <cell r="P950">
            <v>144776.54009999998</v>
          </cell>
          <cell r="Q950">
            <v>144776.54009999998</v>
          </cell>
          <cell r="R950">
            <v>0.84664643333333334</v>
          </cell>
          <cell r="S950">
            <v>0.84664643333333334</v>
          </cell>
          <cell r="T950" t="str">
            <v>NEX</v>
          </cell>
          <cell r="U950">
            <v>0.22</v>
          </cell>
        </row>
        <row r="951">
          <cell r="F951" t="str">
            <v>4364 - MANUTENÇÃO E OPERAÇÃO DE CENTROS EDUCACIONAIS UNIFICADOS (CEU)</v>
          </cell>
          <cell r="G951" t="str">
            <v>16.10.12.368.3010.4.364.33909200.00</v>
          </cell>
          <cell r="H951" t="str">
            <v>EXECUTIVO</v>
          </cell>
          <cell r="I951" t="str">
            <v>SME</v>
          </cell>
          <cell r="J951">
            <v>0</v>
          </cell>
          <cell r="K951">
            <v>36835.339999999997</v>
          </cell>
          <cell r="L951">
            <v>36835.339999999997</v>
          </cell>
          <cell r="M951" t="str">
            <v>NEX</v>
          </cell>
          <cell r="N951">
            <v>0.56999999999999995</v>
          </cell>
          <cell r="O951">
            <v>0</v>
          </cell>
          <cell r="P951">
            <v>20996.143799999998</v>
          </cell>
          <cell r="Q951">
            <v>20996.143799999998</v>
          </cell>
          <cell r="R951" t="e">
            <v>#DIV/0!</v>
          </cell>
          <cell r="S951" t="e">
            <v>#DIV/0!</v>
          </cell>
          <cell r="T951" t="str">
            <v>NEX</v>
          </cell>
          <cell r="U951">
            <v>0.22</v>
          </cell>
        </row>
        <row r="952">
          <cell r="F952" t="str">
            <v>4364 - MANUTENÇÃO E OPERAÇÃO DE CENTROS EDUCACIONAIS UNIFICADOS (CEU)</v>
          </cell>
          <cell r="G952" t="str">
            <v>16.10.12.368.3010.4.364.44905200.00</v>
          </cell>
          <cell r="H952" t="str">
            <v>EXECUTIVO</v>
          </cell>
          <cell r="I952" t="str">
            <v>SME</v>
          </cell>
          <cell r="J952">
            <v>900000</v>
          </cell>
          <cell r="K952">
            <v>130014.48</v>
          </cell>
          <cell r="L952">
            <v>90009.52</v>
          </cell>
          <cell r="M952" t="str">
            <v>NEX</v>
          </cell>
          <cell r="N952">
            <v>0.56999999999999995</v>
          </cell>
          <cell r="O952">
            <v>512999.99999999994</v>
          </cell>
          <cell r="P952">
            <v>74108.253599999996</v>
          </cell>
          <cell r="Q952">
            <v>51305.426399999997</v>
          </cell>
          <cell r="R952">
            <v>0.10001057777777778</v>
          </cell>
          <cell r="S952">
            <v>0.14446053333333334</v>
          </cell>
          <cell r="T952" t="str">
            <v>NEX</v>
          </cell>
          <cell r="U952">
            <v>0.22</v>
          </cell>
        </row>
        <row r="953">
          <cell r="F953" t="str">
            <v>4364 - MANUTENÇÃO E OPERAÇÃO DE CENTROS EDUCACIONAIS UNIFICADOS (CEU)</v>
          </cell>
          <cell r="G953" t="str">
            <v>16.11.12.368.3010.4.364.33903000.00</v>
          </cell>
          <cell r="H953" t="str">
            <v>EXECUTIVO</v>
          </cell>
          <cell r="I953" t="str">
            <v>SME</v>
          </cell>
          <cell r="J953">
            <v>100000</v>
          </cell>
          <cell r="K953">
            <v>3894.2</v>
          </cell>
          <cell r="L953">
            <v>3894.2</v>
          </cell>
          <cell r="M953" t="str">
            <v>NEX</v>
          </cell>
          <cell r="N953">
            <v>0.56999999999999995</v>
          </cell>
          <cell r="O953">
            <v>56999.999999999993</v>
          </cell>
          <cell r="P953">
            <v>2219.6939999999995</v>
          </cell>
          <cell r="Q953">
            <v>2219.6939999999995</v>
          </cell>
          <cell r="R953">
            <v>3.8941999999999997E-2</v>
          </cell>
          <cell r="S953">
            <v>3.8941999999999997E-2</v>
          </cell>
          <cell r="T953" t="str">
            <v>NEX</v>
          </cell>
          <cell r="U953">
            <v>0.22</v>
          </cell>
        </row>
        <row r="954">
          <cell r="F954" t="str">
            <v>4364 - MANUTENÇÃO E OPERAÇÃO DE CENTROS EDUCACIONAIS UNIFICADOS (CEU)</v>
          </cell>
          <cell r="G954" t="str">
            <v>16.11.12.368.3010.4.364.33903100.00</v>
          </cell>
          <cell r="H954" t="str">
            <v>EXECUTIVO</v>
          </cell>
          <cell r="I954" t="str">
            <v>SME</v>
          </cell>
          <cell r="J954">
            <v>10000</v>
          </cell>
          <cell r="K954">
            <v>0</v>
          </cell>
          <cell r="L954">
            <v>0</v>
          </cell>
          <cell r="M954" t="str">
            <v>NEX</v>
          </cell>
          <cell r="N954">
            <v>0.56999999999999995</v>
          </cell>
          <cell r="O954">
            <v>5699.9999999999991</v>
          </cell>
          <cell r="P954">
            <v>0</v>
          </cell>
          <cell r="Q954">
            <v>0</v>
          </cell>
          <cell r="R954">
            <v>0</v>
          </cell>
          <cell r="S954">
            <v>0</v>
          </cell>
          <cell r="T954" t="str">
            <v>NEX</v>
          </cell>
          <cell r="U954">
            <v>0.22</v>
          </cell>
        </row>
        <row r="955">
          <cell r="F955" t="str">
            <v>4364 - MANUTENÇÃO E OPERAÇÃO DE CENTROS EDUCACIONAIS UNIFICADOS (CEU)</v>
          </cell>
          <cell r="G955" t="str">
            <v>16.11.12.368.3010.4.364.33903900.00</v>
          </cell>
          <cell r="H955" t="str">
            <v>EXECUTIVO</v>
          </cell>
          <cell r="I955" t="str">
            <v>SME</v>
          </cell>
          <cell r="J955">
            <v>3200000</v>
          </cell>
          <cell r="K955">
            <v>3023692.86</v>
          </cell>
          <cell r="L955">
            <v>1342792.69</v>
          </cell>
          <cell r="M955" t="str">
            <v>NEX</v>
          </cell>
          <cell r="N955">
            <v>0.56999999999999995</v>
          </cell>
          <cell r="O955">
            <v>1823999.9999999998</v>
          </cell>
          <cell r="P955">
            <v>1723504.9301999998</v>
          </cell>
          <cell r="Q955">
            <v>765391.83329999994</v>
          </cell>
          <cell r="R955">
            <v>0.41962271562500003</v>
          </cell>
          <cell r="S955">
            <v>0.94490401875000007</v>
          </cell>
          <cell r="T955" t="str">
            <v>NEX</v>
          </cell>
          <cell r="U955">
            <v>0.22</v>
          </cell>
        </row>
        <row r="956">
          <cell r="F956" t="str">
            <v>4364 - MANUTENÇÃO E OPERAÇÃO DE CENTROS EDUCACIONAIS UNIFICADOS (CEU)</v>
          </cell>
          <cell r="G956" t="str">
            <v>16.11.12.368.3010.4.364.44905200.00</v>
          </cell>
          <cell r="H956" t="str">
            <v>EXECUTIVO</v>
          </cell>
          <cell r="I956" t="str">
            <v>SME</v>
          </cell>
          <cell r="J956">
            <v>200000</v>
          </cell>
          <cell r="K956">
            <v>0</v>
          </cell>
          <cell r="L956">
            <v>0</v>
          </cell>
          <cell r="M956" t="str">
            <v>NEX</v>
          </cell>
          <cell r="N956">
            <v>0.56999999999999995</v>
          </cell>
          <cell r="O956">
            <v>113999.99999999999</v>
          </cell>
          <cell r="P956">
            <v>0</v>
          </cell>
          <cell r="Q956">
            <v>0</v>
          </cell>
          <cell r="R956">
            <v>0</v>
          </cell>
          <cell r="S956">
            <v>0</v>
          </cell>
          <cell r="T956" t="str">
            <v>NEX</v>
          </cell>
          <cell r="U956">
            <v>0.22</v>
          </cell>
        </row>
        <row r="957">
          <cell r="F957" t="str">
            <v>4364 - MANUTENÇÃO E OPERAÇÃO DE CENTROS EDUCACIONAIS UNIFICADOS (CEU)</v>
          </cell>
          <cell r="G957" t="str">
            <v>16.12.12.368.3010.4.364.33903000.00</v>
          </cell>
          <cell r="H957" t="str">
            <v>EXECUTIVO</v>
          </cell>
          <cell r="I957" t="str">
            <v>SME</v>
          </cell>
          <cell r="J957">
            <v>65160</v>
          </cell>
          <cell r="K957">
            <v>453.15</v>
          </cell>
          <cell r="L957">
            <v>453.15</v>
          </cell>
          <cell r="M957" t="str">
            <v>NEX</v>
          </cell>
          <cell r="N957">
            <v>0.56999999999999995</v>
          </cell>
          <cell r="O957">
            <v>37141.199999999997</v>
          </cell>
          <cell r="P957">
            <v>258.29549999999995</v>
          </cell>
          <cell r="Q957">
            <v>258.29549999999995</v>
          </cell>
          <cell r="R957">
            <v>6.9544198895027613E-3</v>
          </cell>
          <cell r="S957">
            <v>6.9544198895027613E-3</v>
          </cell>
          <cell r="T957" t="str">
            <v>NEX</v>
          </cell>
          <cell r="U957">
            <v>0.22</v>
          </cell>
        </row>
        <row r="958">
          <cell r="F958" t="str">
            <v>4364 - MANUTENÇÃO E OPERAÇÃO DE CENTROS EDUCACIONAIS UNIFICADOS (CEU)</v>
          </cell>
          <cell r="G958" t="str">
            <v>16.12.12.368.3010.4.364.33903900.00</v>
          </cell>
          <cell r="H958" t="str">
            <v>EXECUTIVO</v>
          </cell>
          <cell r="I958" t="str">
            <v>SME</v>
          </cell>
          <cell r="J958">
            <v>985774</v>
          </cell>
          <cell r="K958">
            <v>794149.71</v>
          </cell>
          <cell r="L958">
            <v>543161.97000000009</v>
          </cell>
          <cell r="M958" t="str">
            <v>NEX</v>
          </cell>
          <cell r="N958">
            <v>0.56999999999999995</v>
          </cell>
          <cell r="O958">
            <v>561891.17999999993</v>
          </cell>
          <cell r="P958">
            <v>452665.33469999995</v>
          </cell>
          <cell r="Q958">
            <v>309602.32290000003</v>
          </cell>
          <cell r="R958">
            <v>0.5510005031579247</v>
          </cell>
          <cell r="S958">
            <v>0.80561032244713293</v>
          </cell>
          <cell r="T958" t="str">
            <v>NEX</v>
          </cell>
          <cell r="U958">
            <v>0.22</v>
          </cell>
        </row>
        <row r="959">
          <cell r="F959" t="str">
            <v>4364 - MANUTENÇÃO E OPERAÇÃO DE CENTROS EDUCACIONAIS UNIFICADOS (CEU)</v>
          </cell>
          <cell r="G959" t="str">
            <v>16.12.12.368.3010.4.364.44905200.00</v>
          </cell>
          <cell r="H959" t="str">
            <v>EXECUTIVO</v>
          </cell>
          <cell r="I959" t="str">
            <v>SME</v>
          </cell>
          <cell r="J959">
            <v>10000</v>
          </cell>
          <cell r="K959">
            <v>0</v>
          </cell>
          <cell r="L959">
            <v>0</v>
          </cell>
          <cell r="M959" t="str">
            <v>NEX</v>
          </cell>
          <cell r="N959">
            <v>0.56999999999999995</v>
          </cell>
          <cell r="O959">
            <v>5699.9999999999991</v>
          </cell>
          <cell r="P959">
            <v>0</v>
          </cell>
          <cell r="Q959">
            <v>0</v>
          </cell>
          <cell r="R959">
            <v>0</v>
          </cell>
          <cell r="S959">
            <v>0</v>
          </cell>
          <cell r="T959" t="str">
            <v>NEX</v>
          </cell>
          <cell r="U959">
            <v>0.22</v>
          </cell>
        </row>
        <row r="960">
          <cell r="F960" t="str">
            <v>4364 - MANUTENÇÃO E OPERAÇÃO DE CENTROS EDUCACIONAIS UNIFICADOS (CEU)</v>
          </cell>
          <cell r="G960" t="str">
            <v>16.13.12.368.3010.4.364.33903000.00</v>
          </cell>
          <cell r="H960" t="str">
            <v>EXECUTIVO</v>
          </cell>
          <cell r="I960" t="str">
            <v>SME</v>
          </cell>
          <cell r="J960">
            <v>20000</v>
          </cell>
          <cell r="K960">
            <v>3255</v>
          </cell>
          <cell r="L960">
            <v>3255</v>
          </cell>
          <cell r="M960" t="str">
            <v>NEX</v>
          </cell>
          <cell r="N960">
            <v>0.56999999999999995</v>
          </cell>
          <cell r="O960">
            <v>11399.999999999998</v>
          </cell>
          <cell r="P960">
            <v>1855.35</v>
          </cell>
          <cell r="Q960">
            <v>1855.35</v>
          </cell>
          <cell r="R960">
            <v>0.16275000000000001</v>
          </cell>
          <cell r="S960">
            <v>0.16275000000000001</v>
          </cell>
          <cell r="T960" t="str">
            <v>NEX</v>
          </cell>
          <cell r="U960">
            <v>0.22</v>
          </cell>
        </row>
        <row r="961">
          <cell r="F961" t="str">
            <v>4364 - MANUTENÇÃO E OPERAÇÃO DE CENTROS EDUCACIONAIS UNIFICADOS (CEU)</v>
          </cell>
          <cell r="G961" t="str">
            <v>16.13.12.368.3010.4.364.33903900.00</v>
          </cell>
          <cell r="H961" t="str">
            <v>EXECUTIVO</v>
          </cell>
          <cell r="I961" t="str">
            <v>SME</v>
          </cell>
          <cell r="J961">
            <v>2108046</v>
          </cell>
          <cell r="K961">
            <v>918199.78</v>
          </cell>
          <cell r="L961">
            <v>805136.69</v>
          </cell>
          <cell r="M961" t="str">
            <v>NEX</v>
          </cell>
          <cell r="N961">
            <v>0.56999999999999995</v>
          </cell>
          <cell r="O961">
            <v>1201586.22</v>
          </cell>
          <cell r="P961">
            <v>523373.87459999998</v>
          </cell>
          <cell r="Q961">
            <v>458927.91329999996</v>
          </cell>
          <cell r="R961">
            <v>0.3819350668818422</v>
          </cell>
          <cell r="S961">
            <v>0.43556913843436051</v>
          </cell>
          <cell r="T961" t="str">
            <v>NEX</v>
          </cell>
          <cell r="U961">
            <v>0.22</v>
          </cell>
        </row>
        <row r="962">
          <cell r="F962" t="str">
            <v>4364 - MANUTENÇÃO E OPERAÇÃO DE CENTROS EDUCACIONAIS UNIFICADOS (CEU)</v>
          </cell>
          <cell r="G962" t="str">
            <v>16.13.12.368.3010.4.364.44905200.00</v>
          </cell>
          <cell r="H962" t="str">
            <v>EXECUTIVO</v>
          </cell>
          <cell r="I962" t="str">
            <v>SME</v>
          </cell>
          <cell r="J962">
            <v>10000</v>
          </cell>
          <cell r="K962">
            <v>0</v>
          </cell>
          <cell r="L962">
            <v>0</v>
          </cell>
          <cell r="M962" t="str">
            <v>NEX</v>
          </cell>
          <cell r="N962">
            <v>0.56999999999999995</v>
          </cell>
          <cell r="O962">
            <v>5699.9999999999991</v>
          </cell>
          <cell r="P962">
            <v>0</v>
          </cell>
          <cell r="Q962">
            <v>0</v>
          </cell>
          <cell r="R962">
            <v>0</v>
          </cell>
          <cell r="S962">
            <v>0</v>
          </cell>
          <cell r="T962" t="str">
            <v>NEX</v>
          </cell>
          <cell r="U962">
            <v>0.22</v>
          </cell>
        </row>
        <row r="963">
          <cell r="F963" t="str">
            <v>4364 - MANUTENÇÃO E OPERAÇÃO DE CENTROS EDUCACIONAIS UNIFICADOS (CEU)</v>
          </cell>
          <cell r="G963" t="str">
            <v>16.14.12.368.3010.4.364.33903000.00</v>
          </cell>
          <cell r="H963" t="str">
            <v>EXECUTIVO</v>
          </cell>
          <cell r="I963" t="str">
            <v>SME</v>
          </cell>
          <cell r="J963">
            <v>93000</v>
          </cell>
          <cell r="K963">
            <v>2945.6</v>
          </cell>
          <cell r="L963">
            <v>2945.6</v>
          </cell>
          <cell r="M963" t="str">
            <v>NEX</v>
          </cell>
          <cell r="N963">
            <v>0.56999999999999995</v>
          </cell>
          <cell r="O963">
            <v>53009.999999999993</v>
          </cell>
          <cell r="P963">
            <v>1678.9919999999997</v>
          </cell>
          <cell r="Q963">
            <v>1678.9919999999997</v>
          </cell>
          <cell r="R963">
            <v>3.1673118279569895E-2</v>
          </cell>
          <cell r="S963">
            <v>3.1673118279569895E-2</v>
          </cell>
          <cell r="T963" t="str">
            <v>NEX</v>
          </cell>
          <cell r="U963">
            <v>0.22</v>
          </cell>
        </row>
        <row r="964">
          <cell r="F964" t="str">
            <v>4364 - MANUTENÇÃO E OPERAÇÃO DE CENTROS EDUCACIONAIS UNIFICADOS (CEU)</v>
          </cell>
          <cell r="G964" t="str">
            <v>16.14.12.368.3010.4.364.33903900.00</v>
          </cell>
          <cell r="H964" t="str">
            <v>EXECUTIVO</v>
          </cell>
          <cell r="I964" t="str">
            <v>SME</v>
          </cell>
          <cell r="J964">
            <v>5048217</v>
          </cell>
          <cell r="K964">
            <v>3957151.6400000006</v>
          </cell>
          <cell r="L964">
            <v>1837676.88</v>
          </cell>
          <cell r="M964" t="str">
            <v>NEX</v>
          </cell>
          <cell r="N964">
            <v>0.56999999999999995</v>
          </cell>
          <cell r="O964">
            <v>2877483.69</v>
          </cell>
          <cell r="P964">
            <v>2255576.4347999999</v>
          </cell>
          <cell r="Q964">
            <v>1047475.8215999998</v>
          </cell>
          <cell r="R964">
            <v>0.36402493791372276</v>
          </cell>
          <cell r="S964">
            <v>0.78387114500030408</v>
          </cell>
          <cell r="T964" t="str">
            <v>NEX</v>
          </cell>
          <cell r="U964">
            <v>0.22</v>
          </cell>
        </row>
        <row r="965">
          <cell r="F965" t="str">
            <v>4364 - MANUTENÇÃO E OPERAÇÃO DE CENTROS EDUCACIONAIS UNIFICADOS (CEU)</v>
          </cell>
          <cell r="G965" t="str">
            <v>16.14.12.368.3010.4.364.44905200.00</v>
          </cell>
          <cell r="H965" t="str">
            <v>EXECUTIVO</v>
          </cell>
          <cell r="I965" t="str">
            <v>SME</v>
          </cell>
          <cell r="J965">
            <v>55000</v>
          </cell>
          <cell r="K965">
            <v>0</v>
          </cell>
          <cell r="L965">
            <v>0</v>
          </cell>
          <cell r="M965" t="str">
            <v>NEX</v>
          </cell>
          <cell r="N965">
            <v>0.56999999999999995</v>
          </cell>
          <cell r="O965">
            <v>31349.999999999996</v>
          </cell>
          <cell r="P965">
            <v>0</v>
          </cell>
          <cell r="Q965">
            <v>0</v>
          </cell>
          <cell r="R965">
            <v>0</v>
          </cell>
          <cell r="S965">
            <v>0</v>
          </cell>
          <cell r="T965" t="str">
            <v>NEX</v>
          </cell>
          <cell r="U965">
            <v>0.22</v>
          </cell>
        </row>
        <row r="966">
          <cell r="F966" t="str">
            <v>4364 - MANUTENÇÃO E OPERAÇÃO DE CENTROS EDUCACIONAIS UNIFICADOS (CEU)</v>
          </cell>
          <cell r="G966" t="str">
            <v>16.14.12.368.3010.4.364.44909200.00</v>
          </cell>
          <cell r="H966" t="str">
            <v>EXECUTIVO</v>
          </cell>
          <cell r="I966" t="str">
            <v>SME</v>
          </cell>
          <cell r="J966">
            <v>0</v>
          </cell>
          <cell r="K966">
            <v>1300</v>
          </cell>
          <cell r="L966">
            <v>1300</v>
          </cell>
          <cell r="M966" t="str">
            <v>NEX</v>
          </cell>
          <cell r="N966">
            <v>0.56999999999999995</v>
          </cell>
          <cell r="O966">
            <v>0</v>
          </cell>
          <cell r="P966">
            <v>740.99999999999989</v>
          </cell>
          <cell r="Q966">
            <v>740.99999999999989</v>
          </cell>
          <cell r="R966" t="e">
            <v>#DIV/0!</v>
          </cell>
          <cell r="S966" t="e">
            <v>#DIV/0!</v>
          </cell>
          <cell r="T966" t="str">
            <v>NEX</v>
          </cell>
          <cell r="U966">
            <v>0.22</v>
          </cell>
        </row>
        <row r="967">
          <cell r="F967" t="str">
            <v>4364 - MANUTENÇÃO E OPERAÇÃO DE CENTROS EDUCACIONAIS UNIFICADOS (CEU)</v>
          </cell>
          <cell r="G967" t="str">
            <v>16.15.12.368.3010.4.364.33903000.00</v>
          </cell>
          <cell r="H967" t="str">
            <v>EXECUTIVO</v>
          </cell>
          <cell r="I967" t="str">
            <v>SME</v>
          </cell>
          <cell r="J967">
            <v>80000</v>
          </cell>
          <cell r="K967">
            <v>84070.09</v>
          </cell>
          <cell r="L967">
            <v>3490.95</v>
          </cell>
          <cell r="M967" t="str">
            <v>NEX</v>
          </cell>
          <cell r="N967">
            <v>0.56999999999999995</v>
          </cell>
          <cell r="O967">
            <v>45599.999999999993</v>
          </cell>
          <cell r="P967">
            <v>47919.951299999993</v>
          </cell>
          <cell r="Q967">
            <v>1989.8414999999998</v>
          </cell>
          <cell r="R967">
            <v>4.3636874999999999E-2</v>
          </cell>
          <cell r="S967">
            <v>1.050876125</v>
          </cell>
          <cell r="T967" t="str">
            <v>NEX</v>
          </cell>
          <cell r="U967">
            <v>0.22</v>
          </cell>
        </row>
        <row r="968">
          <cell r="F968" t="str">
            <v>4364 - MANUTENÇÃO E OPERAÇÃO DE CENTROS EDUCACIONAIS UNIFICADOS (CEU)</v>
          </cell>
          <cell r="G968" t="str">
            <v>16.15.12.368.3010.4.364.33903900.00</v>
          </cell>
          <cell r="H968" t="str">
            <v>EXECUTIVO</v>
          </cell>
          <cell r="I968" t="str">
            <v>SME</v>
          </cell>
          <cell r="J968">
            <v>13092170</v>
          </cell>
          <cell r="K968">
            <v>11950081.229999999</v>
          </cell>
          <cell r="L968">
            <v>6640936.4500000002</v>
          </cell>
          <cell r="M968" t="str">
            <v>NEX</v>
          </cell>
          <cell r="N968">
            <v>0.56999999999999995</v>
          </cell>
          <cell r="O968">
            <v>7462536.8999999994</v>
          </cell>
          <cell r="P968">
            <v>6811546.3010999989</v>
          </cell>
          <cell r="Q968">
            <v>3785333.7764999997</v>
          </cell>
          <cell r="R968">
            <v>0.50724489905034842</v>
          </cell>
          <cell r="S968">
            <v>0.91276551022481367</v>
          </cell>
          <cell r="T968" t="str">
            <v>NEX</v>
          </cell>
          <cell r="U968">
            <v>0.22</v>
          </cell>
        </row>
        <row r="969">
          <cell r="F969" t="str">
            <v>4364 - MANUTENÇÃO E OPERAÇÃO DE CENTROS EDUCACIONAIS UNIFICADOS (CEU)</v>
          </cell>
          <cell r="G969" t="str">
            <v>16.15.12.368.3010.4.364.44905200.00</v>
          </cell>
          <cell r="H969" t="str">
            <v>EXECUTIVO</v>
          </cell>
          <cell r="I969" t="str">
            <v>SME</v>
          </cell>
          <cell r="J969">
            <v>100000</v>
          </cell>
          <cell r="K969">
            <v>706602.7</v>
          </cell>
          <cell r="L969">
            <v>0</v>
          </cell>
          <cell r="M969" t="str">
            <v>NEX</v>
          </cell>
          <cell r="N969">
            <v>0.56999999999999995</v>
          </cell>
          <cell r="O969">
            <v>56999.999999999993</v>
          </cell>
          <cell r="P969">
            <v>402763.53899999993</v>
          </cell>
          <cell r="Q969">
            <v>0</v>
          </cell>
          <cell r="R969">
            <v>0</v>
          </cell>
          <cell r="S969">
            <v>7.0660270000000001</v>
          </cell>
          <cell r="T969" t="str">
            <v>NEX</v>
          </cell>
          <cell r="U969">
            <v>0.22</v>
          </cell>
        </row>
        <row r="970">
          <cell r="F970" t="str">
            <v>4364 - MANUTENÇÃO E OPERAÇÃO DE CENTROS EDUCACIONAIS UNIFICADOS (CEU)</v>
          </cell>
          <cell r="G970" t="str">
            <v>16.16.12.368.3010.4.364.33903000.00</v>
          </cell>
          <cell r="H970" t="str">
            <v>EXECUTIVO</v>
          </cell>
          <cell r="I970" t="str">
            <v>SME</v>
          </cell>
          <cell r="J970">
            <v>148800</v>
          </cell>
          <cell r="K970">
            <v>22200</v>
          </cell>
          <cell r="L970">
            <v>0</v>
          </cell>
          <cell r="M970" t="str">
            <v>NEX</v>
          </cell>
          <cell r="N970">
            <v>0.56999999999999995</v>
          </cell>
          <cell r="O970">
            <v>84816</v>
          </cell>
          <cell r="P970">
            <v>12653.999999999998</v>
          </cell>
          <cell r="Q970">
            <v>0</v>
          </cell>
          <cell r="R970">
            <v>0</v>
          </cell>
          <cell r="S970">
            <v>0.14919354838709675</v>
          </cell>
          <cell r="T970" t="str">
            <v>NEX</v>
          </cell>
          <cell r="U970">
            <v>0.22</v>
          </cell>
        </row>
        <row r="971">
          <cell r="F971" t="str">
            <v>4364 - MANUTENÇÃO E OPERAÇÃO DE CENTROS EDUCACIONAIS UNIFICADOS (CEU)</v>
          </cell>
          <cell r="G971" t="str">
            <v>16.16.12.368.3010.4.364.33903900.00</v>
          </cell>
          <cell r="H971" t="str">
            <v>EXECUTIVO</v>
          </cell>
          <cell r="I971" t="str">
            <v>SME</v>
          </cell>
          <cell r="J971">
            <v>6666506</v>
          </cell>
          <cell r="K971">
            <v>4703592.1500000004</v>
          </cell>
          <cell r="L971">
            <v>2443364.9399999995</v>
          </cell>
          <cell r="M971" t="str">
            <v>NEX</v>
          </cell>
          <cell r="N971">
            <v>0.56999999999999995</v>
          </cell>
          <cell r="O971">
            <v>3799908.4199999995</v>
          </cell>
          <cell r="P971">
            <v>2681047.5255</v>
          </cell>
          <cell r="Q971">
            <v>1392718.0157999995</v>
          </cell>
          <cell r="R971">
            <v>0.36651357397713274</v>
          </cell>
          <cell r="S971">
            <v>0.70555582639541625</v>
          </cell>
          <cell r="T971" t="str">
            <v>NEX</v>
          </cell>
          <cell r="U971">
            <v>0.22</v>
          </cell>
        </row>
        <row r="972">
          <cell r="F972" t="str">
            <v>4364 - MANUTENÇÃO E OPERAÇÃO DE CENTROS EDUCACIONAIS UNIFICADOS (CEU)</v>
          </cell>
          <cell r="G972" t="str">
            <v>16.16.12.368.3010.4.364.44905200.00</v>
          </cell>
          <cell r="H972" t="str">
            <v>EXECUTIVO</v>
          </cell>
          <cell r="I972" t="str">
            <v>SME</v>
          </cell>
          <cell r="J972">
            <v>20000</v>
          </cell>
          <cell r="K972">
            <v>46210</v>
          </cell>
          <cell r="L972">
            <v>28660</v>
          </cell>
          <cell r="M972" t="str">
            <v>NEX</v>
          </cell>
          <cell r="N972">
            <v>0.56999999999999995</v>
          </cell>
          <cell r="O972">
            <v>11399.999999999998</v>
          </cell>
          <cell r="P972">
            <v>26339.699999999997</v>
          </cell>
          <cell r="Q972">
            <v>16336.199999999999</v>
          </cell>
          <cell r="R972">
            <v>1.4330000000000001</v>
          </cell>
          <cell r="S972">
            <v>2.3105000000000002</v>
          </cell>
          <cell r="T972" t="str">
            <v>NEX</v>
          </cell>
          <cell r="U972">
            <v>0.22</v>
          </cell>
        </row>
        <row r="973">
          <cell r="F973" t="str">
            <v>4364 - MANUTENÇÃO E OPERAÇÃO DE CENTROS EDUCACIONAIS UNIFICADOS (CEU)</v>
          </cell>
          <cell r="G973" t="str">
            <v>16.17.12.368.3010.4.364.33903000.00</v>
          </cell>
          <cell r="H973" t="str">
            <v>EXECUTIVO</v>
          </cell>
          <cell r="I973" t="str">
            <v>SME</v>
          </cell>
          <cell r="J973">
            <v>70426</v>
          </cell>
          <cell r="K973">
            <v>4745</v>
          </cell>
          <cell r="L973">
            <v>915</v>
          </cell>
          <cell r="M973" t="str">
            <v>NEX</v>
          </cell>
          <cell r="N973">
            <v>0.56999999999999995</v>
          </cell>
          <cell r="O973">
            <v>40142.82</v>
          </cell>
          <cell r="P973">
            <v>2704.6499999999996</v>
          </cell>
          <cell r="Q973">
            <v>521.54999999999995</v>
          </cell>
          <cell r="R973">
            <v>1.2992360775849827E-2</v>
          </cell>
          <cell r="S973">
            <v>6.7375685116292272E-2</v>
          </cell>
          <cell r="T973" t="str">
            <v>NEX</v>
          </cell>
          <cell r="U973">
            <v>0.22</v>
          </cell>
        </row>
        <row r="974">
          <cell r="F974" t="str">
            <v>4364 - MANUTENÇÃO E OPERAÇÃO DE CENTROS EDUCACIONAIS UNIFICADOS (CEU)</v>
          </cell>
          <cell r="G974" t="str">
            <v>16.17.12.368.3010.4.364.33903900.00</v>
          </cell>
          <cell r="H974" t="str">
            <v>EXECUTIVO</v>
          </cell>
          <cell r="I974" t="str">
            <v>SME</v>
          </cell>
          <cell r="J974">
            <v>2673420</v>
          </cell>
          <cell r="K974">
            <v>2514884.7600000002</v>
          </cell>
          <cell r="L974">
            <v>2133653.4900000002</v>
          </cell>
          <cell r="M974" t="str">
            <v>NEX</v>
          </cell>
          <cell r="N974">
            <v>0.56999999999999995</v>
          </cell>
          <cell r="O974">
            <v>1523849.4</v>
          </cell>
          <cell r="P974">
            <v>1433484.3132</v>
          </cell>
          <cell r="Q974">
            <v>1216182.4893</v>
          </cell>
          <cell r="R974">
            <v>0.79809887335323304</v>
          </cell>
          <cell r="S974">
            <v>0.94069946360841172</v>
          </cell>
          <cell r="T974" t="str">
            <v>NEX</v>
          </cell>
          <cell r="U974">
            <v>0.22</v>
          </cell>
        </row>
        <row r="975">
          <cell r="F975" t="str">
            <v>4364 - MANUTENÇÃO E OPERAÇÃO DE CENTROS EDUCACIONAIS UNIFICADOS (CEU)</v>
          </cell>
          <cell r="G975" t="str">
            <v>16.17.12.368.3010.4.364.44905200.00</v>
          </cell>
          <cell r="H975" t="str">
            <v>EXECUTIVO</v>
          </cell>
          <cell r="I975" t="str">
            <v>SME</v>
          </cell>
          <cell r="J975">
            <v>63200</v>
          </cell>
          <cell r="K975">
            <v>0</v>
          </cell>
          <cell r="L975">
            <v>0</v>
          </cell>
          <cell r="M975" t="str">
            <v>NEX</v>
          </cell>
          <cell r="N975">
            <v>0.56999999999999995</v>
          </cell>
          <cell r="O975">
            <v>36024</v>
          </cell>
          <cell r="P975">
            <v>0</v>
          </cell>
          <cell r="Q975">
            <v>0</v>
          </cell>
          <cell r="R975">
            <v>0</v>
          </cell>
          <cell r="S975">
            <v>0</v>
          </cell>
          <cell r="T975" t="str">
            <v>NEX</v>
          </cell>
          <cell r="U975">
            <v>0.22</v>
          </cell>
        </row>
        <row r="976">
          <cell r="F976" t="str">
            <v>4364 - MANUTENÇÃO E OPERAÇÃO DE CENTROS EDUCACIONAIS UNIFICADOS (CEU)</v>
          </cell>
          <cell r="G976" t="str">
            <v>16.18.12.368.3010.4.364.33903000.00</v>
          </cell>
          <cell r="H976" t="str">
            <v>EXECUTIVO</v>
          </cell>
          <cell r="I976" t="str">
            <v>SME</v>
          </cell>
          <cell r="J976">
            <v>145625</v>
          </cell>
          <cell r="K976">
            <v>6934.05</v>
          </cell>
          <cell r="L976">
            <v>6934.05</v>
          </cell>
          <cell r="M976" t="str">
            <v>NEX</v>
          </cell>
          <cell r="N976">
            <v>0.56999999999999995</v>
          </cell>
          <cell r="O976">
            <v>83006.25</v>
          </cell>
          <cell r="P976">
            <v>3952.4084999999995</v>
          </cell>
          <cell r="Q976">
            <v>3952.4084999999995</v>
          </cell>
          <cell r="R976">
            <v>4.7615793991416307E-2</v>
          </cell>
          <cell r="S976">
            <v>4.7615793991416307E-2</v>
          </cell>
          <cell r="T976" t="str">
            <v>NEX</v>
          </cell>
          <cell r="U976">
            <v>0.22</v>
          </cell>
        </row>
        <row r="977">
          <cell r="F977" t="str">
            <v>4364 - MANUTENÇÃO E OPERAÇÃO DE CENTROS EDUCACIONAIS UNIFICADOS (CEU)</v>
          </cell>
          <cell r="G977" t="str">
            <v>16.18.12.368.3010.4.364.33903900.00</v>
          </cell>
          <cell r="H977" t="str">
            <v>EXECUTIVO</v>
          </cell>
          <cell r="I977" t="str">
            <v>SME</v>
          </cell>
          <cell r="J977">
            <v>2386552</v>
          </cell>
          <cell r="K977">
            <v>2243605.61</v>
          </cell>
          <cell r="L977">
            <v>1954708.2100000002</v>
          </cell>
          <cell r="M977" t="str">
            <v>NEX</v>
          </cell>
          <cell r="N977">
            <v>0.56999999999999995</v>
          </cell>
          <cell r="O977">
            <v>1360334.64</v>
          </cell>
          <cell r="P977">
            <v>1278855.1976999999</v>
          </cell>
          <cell r="Q977">
            <v>1114183.6797</v>
          </cell>
          <cell r="R977">
            <v>0.81905117089424417</v>
          </cell>
          <cell r="S977">
            <v>0.94010338345864664</v>
          </cell>
          <cell r="T977" t="str">
            <v>NEX</v>
          </cell>
          <cell r="U977">
            <v>0.22</v>
          </cell>
        </row>
        <row r="978">
          <cell r="F978" t="str">
            <v>4364 - MANUTENÇÃO E OPERAÇÃO DE CENTROS EDUCACIONAIS UNIFICADOS (CEU)</v>
          </cell>
          <cell r="G978" t="str">
            <v>16.18.12.368.3010.4.364.44905200.00</v>
          </cell>
          <cell r="H978" t="str">
            <v>EXECUTIVO</v>
          </cell>
          <cell r="I978" t="str">
            <v>SME</v>
          </cell>
          <cell r="J978">
            <v>10000</v>
          </cell>
          <cell r="K978">
            <v>0</v>
          </cell>
          <cell r="L978">
            <v>0</v>
          </cell>
          <cell r="M978" t="str">
            <v>NEX</v>
          </cell>
          <cell r="N978">
            <v>0.56999999999999995</v>
          </cell>
          <cell r="O978">
            <v>5699.9999999999991</v>
          </cell>
          <cell r="P978">
            <v>0</v>
          </cell>
          <cell r="Q978">
            <v>0</v>
          </cell>
          <cell r="R978">
            <v>0</v>
          </cell>
          <cell r="S978">
            <v>0</v>
          </cell>
          <cell r="T978" t="str">
            <v>NEX</v>
          </cell>
          <cell r="U978">
            <v>0.22</v>
          </cell>
        </row>
        <row r="979">
          <cell r="F979" t="str">
            <v>4364 - MANUTENÇÃO E OPERAÇÃO DE CENTROS EDUCACIONAIS UNIFICADOS (CEU)</v>
          </cell>
          <cell r="G979" t="str">
            <v>16.19.12.368.3010.4.364.33903000.00</v>
          </cell>
          <cell r="H979" t="str">
            <v>EXECUTIVO</v>
          </cell>
          <cell r="I979" t="str">
            <v>SME</v>
          </cell>
          <cell r="J979">
            <v>114000</v>
          </cell>
          <cell r="K979">
            <v>0</v>
          </cell>
          <cell r="L979">
            <v>0</v>
          </cell>
          <cell r="M979" t="str">
            <v>NEX</v>
          </cell>
          <cell r="N979">
            <v>0.56999999999999995</v>
          </cell>
          <cell r="O979">
            <v>64979.999999999993</v>
          </cell>
          <cell r="P979">
            <v>0</v>
          </cell>
          <cell r="Q979">
            <v>0</v>
          </cell>
          <cell r="R979">
            <v>0</v>
          </cell>
          <cell r="S979">
            <v>0</v>
          </cell>
          <cell r="T979" t="str">
            <v>NEX</v>
          </cell>
          <cell r="U979">
            <v>0.22</v>
          </cell>
        </row>
        <row r="980">
          <cell r="F980" t="str">
            <v>4364 - MANUTENÇÃO E OPERAÇÃO DE CENTROS EDUCACIONAIS UNIFICADOS (CEU)</v>
          </cell>
          <cell r="G980" t="str">
            <v>16.19.12.368.3010.4.364.33903900.00</v>
          </cell>
          <cell r="H980" t="str">
            <v>EXECUTIVO</v>
          </cell>
          <cell r="I980" t="str">
            <v>SME</v>
          </cell>
          <cell r="J980">
            <v>2426456</v>
          </cell>
          <cell r="K980">
            <v>2145016.1300000004</v>
          </cell>
          <cell r="L980">
            <v>1438233.04</v>
          </cell>
          <cell r="M980" t="str">
            <v>NEX</v>
          </cell>
          <cell r="N980">
            <v>0.56999999999999995</v>
          </cell>
          <cell r="O980">
            <v>1383079.92</v>
          </cell>
          <cell r="P980">
            <v>1222659.1941000002</v>
          </cell>
          <cell r="Q980">
            <v>819792.83279999997</v>
          </cell>
          <cell r="R980">
            <v>0.59272990732162467</v>
          </cell>
          <cell r="S980">
            <v>0.88401196230222201</v>
          </cell>
          <cell r="T980" t="str">
            <v>NEX</v>
          </cell>
          <cell r="U980">
            <v>0.22</v>
          </cell>
        </row>
        <row r="981">
          <cell r="F981" t="str">
            <v>4364 - MANUTENÇÃO E OPERAÇÃO DE CENTROS EDUCACIONAIS UNIFICADOS (CEU)</v>
          </cell>
          <cell r="G981" t="str">
            <v>16.19.12.368.3010.4.364.44905200.00</v>
          </cell>
          <cell r="H981" t="str">
            <v>EXECUTIVO</v>
          </cell>
          <cell r="I981" t="str">
            <v>SME</v>
          </cell>
          <cell r="J981">
            <v>52800</v>
          </cell>
          <cell r="K981">
            <v>0</v>
          </cell>
          <cell r="L981">
            <v>0</v>
          </cell>
          <cell r="M981" t="str">
            <v>NEX</v>
          </cell>
          <cell r="N981">
            <v>0.56999999999999995</v>
          </cell>
          <cell r="O981">
            <v>30095.999999999996</v>
          </cell>
          <cell r="P981">
            <v>0</v>
          </cell>
          <cell r="Q981">
            <v>0</v>
          </cell>
          <cell r="R981">
            <v>0</v>
          </cell>
          <cell r="S981">
            <v>0</v>
          </cell>
          <cell r="T981" t="str">
            <v>NEX</v>
          </cell>
          <cell r="U981">
            <v>0.22</v>
          </cell>
        </row>
        <row r="982">
          <cell r="F982" t="str">
            <v>4364 - MANUTENÇÃO E OPERAÇÃO DE CENTROS EDUCACIONAIS UNIFICADOS (CEU)</v>
          </cell>
          <cell r="G982" t="str">
            <v>16.20.12.368.3010.4.364.33903000.00</v>
          </cell>
          <cell r="H982" t="str">
            <v>EXECUTIVO</v>
          </cell>
          <cell r="I982" t="str">
            <v>SME</v>
          </cell>
          <cell r="J982">
            <v>50000</v>
          </cell>
          <cell r="K982">
            <v>1098</v>
          </cell>
          <cell r="L982">
            <v>1098</v>
          </cell>
          <cell r="M982" t="str">
            <v>NEX</v>
          </cell>
          <cell r="N982">
            <v>0.56999999999999995</v>
          </cell>
          <cell r="O982">
            <v>28499.999999999996</v>
          </cell>
          <cell r="P982">
            <v>625.8599999999999</v>
          </cell>
          <cell r="Q982">
            <v>625.8599999999999</v>
          </cell>
          <cell r="R982">
            <v>2.196E-2</v>
          </cell>
          <cell r="S982">
            <v>2.196E-2</v>
          </cell>
          <cell r="T982" t="str">
            <v>NEX</v>
          </cell>
          <cell r="U982">
            <v>0.22</v>
          </cell>
        </row>
        <row r="983">
          <cell r="F983" t="str">
            <v>4364 - MANUTENÇÃO E OPERAÇÃO DE CENTROS EDUCACIONAIS UNIFICADOS (CEU)</v>
          </cell>
          <cell r="G983" t="str">
            <v>16.20.12.368.3010.4.364.33903900.00</v>
          </cell>
          <cell r="H983" t="str">
            <v>EXECUTIVO</v>
          </cell>
          <cell r="I983" t="str">
            <v>SME</v>
          </cell>
          <cell r="J983">
            <v>5000000</v>
          </cell>
          <cell r="K983">
            <v>4228115.2</v>
          </cell>
          <cell r="L983">
            <v>2499077.4</v>
          </cell>
          <cell r="M983" t="str">
            <v>NEX</v>
          </cell>
          <cell r="N983">
            <v>0.56999999999999995</v>
          </cell>
          <cell r="O983">
            <v>2849999.9999999995</v>
          </cell>
          <cell r="P983">
            <v>2410025.6639999999</v>
          </cell>
          <cell r="Q983">
            <v>1424474.1179999998</v>
          </cell>
          <cell r="R983">
            <v>0.49981547999999998</v>
          </cell>
          <cell r="S983">
            <v>0.8456230400000001</v>
          </cell>
          <cell r="T983" t="str">
            <v>NEX</v>
          </cell>
          <cell r="U983">
            <v>0.22</v>
          </cell>
        </row>
        <row r="984">
          <cell r="F984" t="str">
            <v>4364 - MANUTENÇÃO E OPERAÇÃO DE CENTROS EDUCACIONAIS UNIFICADOS (CEU)</v>
          </cell>
          <cell r="G984" t="str">
            <v>16.20.12.368.3010.4.364.33909200.00</v>
          </cell>
          <cell r="H984" t="str">
            <v>EXECUTIVO</v>
          </cell>
          <cell r="I984" t="str">
            <v>SME</v>
          </cell>
          <cell r="J984">
            <v>0</v>
          </cell>
          <cell r="K984">
            <v>6903.88</v>
          </cell>
          <cell r="L984">
            <v>6903.88</v>
          </cell>
          <cell r="M984" t="str">
            <v>NEX</v>
          </cell>
          <cell r="N984">
            <v>0.56999999999999995</v>
          </cell>
          <cell r="O984">
            <v>0</v>
          </cell>
          <cell r="P984">
            <v>3935.2115999999996</v>
          </cell>
          <cell r="Q984">
            <v>3935.2115999999996</v>
          </cell>
          <cell r="R984" t="e">
            <v>#DIV/0!</v>
          </cell>
          <cell r="S984" t="e">
            <v>#DIV/0!</v>
          </cell>
          <cell r="T984" t="str">
            <v>NEX</v>
          </cell>
          <cell r="U984">
            <v>0.22</v>
          </cell>
        </row>
        <row r="985">
          <cell r="F985" t="str">
            <v>4364 - MANUTENÇÃO E OPERAÇÃO DE CENTROS EDUCACIONAIS UNIFICADOS (CEU)</v>
          </cell>
          <cell r="G985" t="str">
            <v>16.20.12.368.3010.4.364.44905200.00</v>
          </cell>
          <cell r="H985" t="str">
            <v>EXECUTIVO</v>
          </cell>
          <cell r="I985" t="str">
            <v>SME</v>
          </cell>
          <cell r="J985">
            <v>50000</v>
          </cell>
          <cell r="K985">
            <v>11905</v>
          </cell>
          <cell r="L985">
            <v>11905</v>
          </cell>
          <cell r="M985" t="str">
            <v>NEX</v>
          </cell>
          <cell r="N985">
            <v>0.56999999999999995</v>
          </cell>
          <cell r="O985">
            <v>28499.999999999996</v>
          </cell>
          <cell r="P985">
            <v>6785.8499999999995</v>
          </cell>
          <cell r="Q985">
            <v>6785.8499999999995</v>
          </cell>
          <cell r="R985">
            <v>0.23810000000000001</v>
          </cell>
          <cell r="S985">
            <v>0.23810000000000001</v>
          </cell>
          <cell r="T985" t="str">
            <v>NEX</v>
          </cell>
          <cell r="U985">
            <v>0.22</v>
          </cell>
        </row>
        <row r="986">
          <cell r="F986" t="str">
            <v>4364 - MANUTENÇÃO E OPERAÇÃO DE CENTROS EDUCACIONAIS UNIFICADOS (CEU)</v>
          </cell>
          <cell r="G986" t="str">
            <v>16.21.12.368.3010.4.364.33903000.00</v>
          </cell>
          <cell r="H986" t="str">
            <v>EXECUTIVO</v>
          </cell>
          <cell r="I986" t="str">
            <v>SME</v>
          </cell>
          <cell r="J986">
            <v>56000</v>
          </cell>
          <cell r="K986">
            <v>40899.919999999998</v>
          </cell>
          <cell r="L986">
            <v>36564.32</v>
          </cell>
          <cell r="M986" t="str">
            <v>NEX</v>
          </cell>
          <cell r="N986">
            <v>0.56999999999999995</v>
          </cell>
          <cell r="O986">
            <v>31919.999999999996</v>
          </cell>
          <cell r="P986">
            <v>23312.954399999999</v>
          </cell>
          <cell r="Q986">
            <v>20841.662399999997</v>
          </cell>
          <cell r="R986">
            <v>0.65293428571428569</v>
          </cell>
          <cell r="S986">
            <v>0.73035571428571433</v>
          </cell>
          <cell r="T986" t="str">
            <v>NEX</v>
          </cell>
          <cell r="U986">
            <v>0.22</v>
          </cell>
        </row>
        <row r="987">
          <cell r="F987" t="str">
            <v>4364 - MANUTENÇÃO E OPERAÇÃO DE CENTROS EDUCACIONAIS UNIFICADOS (CEU)</v>
          </cell>
          <cell r="G987" t="str">
            <v>16.21.12.368.3010.4.364.33903900.00</v>
          </cell>
          <cell r="H987" t="str">
            <v>EXECUTIVO</v>
          </cell>
          <cell r="I987" t="str">
            <v>SME</v>
          </cell>
          <cell r="J987">
            <v>4600000</v>
          </cell>
          <cell r="K987">
            <v>2962936.58</v>
          </cell>
          <cell r="L987">
            <v>1918439.7099999997</v>
          </cell>
          <cell r="M987" t="str">
            <v>NEX</v>
          </cell>
          <cell r="N987">
            <v>0.56999999999999995</v>
          </cell>
          <cell r="O987">
            <v>2622000</v>
          </cell>
          <cell r="P987">
            <v>1688873.8506</v>
          </cell>
          <cell r="Q987">
            <v>1093510.6346999998</v>
          </cell>
          <cell r="R987">
            <v>0.41705211086956517</v>
          </cell>
          <cell r="S987">
            <v>0.64411664782608691</v>
          </cell>
          <cell r="T987" t="str">
            <v>NEX</v>
          </cell>
          <cell r="U987">
            <v>0.22</v>
          </cell>
        </row>
        <row r="988">
          <cell r="F988" t="str">
            <v>4364 - MANUTENÇÃO E OPERAÇÃO DE CENTROS EDUCACIONAIS UNIFICADOS (CEU)</v>
          </cell>
          <cell r="G988" t="str">
            <v>16.21.12.368.3010.4.364.44905200.00</v>
          </cell>
          <cell r="H988" t="str">
            <v>EXECUTIVO</v>
          </cell>
          <cell r="I988" t="str">
            <v>SME</v>
          </cell>
          <cell r="J988">
            <v>36000</v>
          </cell>
          <cell r="K988">
            <v>0</v>
          </cell>
          <cell r="L988">
            <v>0</v>
          </cell>
          <cell r="M988" t="str">
            <v>NEX</v>
          </cell>
          <cell r="N988">
            <v>0.56999999999999995</v>
          </cell>
          <cell r="O988">
            <v>20520</v>
          </cell>
          <cell r="P988">
            <v>0</v>
          </cell>
          <cell r="Q988">
            <v>0</v>
          </cell>
          <cell r="R988">
            <v>0</v>
          </cell>
          <cell r="S988">
            <v>0</v>
          </cell>
          <cell r="T988" t="str">
            <v>NEX</v>
          </cell>
          <cell r="U988">
            <v>0.22</v>
          </cell>
        </row>
        <row r="989">
          <cell r="F989" t="str">
            <v>4364 - MANUTENÇÃO E OPERAÇÃO DE CENTROS EDUCACIONAIS UNIFICADOS (CEU)</v>
          </cell>
          <cell r="G989" t="str">
            <v>16.22.12.368.3010.4.364.33903000.00</v>
          </cell>
          <cell r="H989" t="str">
            <v>EXECUTIVO</v>
          </cell>
          <cell r="I989" t="str">
            <v>SME</v>
          </cell>
          <cell r="J989">
            <v>30500</v>
          </cell>
          <cell r="K989">
            <v>1146.07</v>
          </cell>
          <cell r="L989">
            <v>472.67</v>
          </cell>
          <cell r="M989" t="str">
            <v>NEX</v>
          </cell>
          <cell r="N989">
            <v>0.56999999999999995</v>
          </cell>
          <cell r="O989">
            <v>17385</v>
          </cell>
          <cell r="P989">
            <v>653.2598999999999</v>
          </cell>
          <cell r="Q989">
            <v>269.42189999999999</v>
          </cell>
          <cell r="R989">
            <v>1.5497377049180328E-2</v>
          </cell>
          <cell r="S989">
            <v>3.7576065573770488E-2</v>
          </cell>
          <cell r="T989" t="str">
            <v>NEX</v>
          </cell>
          <cell r="U989">
            <v>0.22</v>
          </cell>
        </row>
        <row r="990">
          <cell r="F990" t="str">
            <v>4364 - MANUTENÇÃO E OPERAÇÃO DE CENTROS EDUCACIONAIS UNIFICADOS (CEU)</v>
          </cell>
          <cell r="G990" t="str">
            <v>16.22.12.368.3010.4.364.33903900.00</v>
          </cell>
          <cell r="H990" t="str">
            <v>EXECUTIVO</v>
          </cell>
          <cell r="I990" t="str">
            <v>SME</v>
          </cell>
          <cell r="J990">
            <v>1751296</v>
          </cell>
          <cell r="K990">
            <v>1613783.1099999999</v>
          </cell>
          <cell r="L990">
            <v>707210.00999999989</v>
          </cell>
          <cell r="M990" t="str">
            <v>NEX</v>
          </cell>
          <cell r="N990">
            <v>0.56999999999999995</v>
          </cell>
          <cell r="O990">
            <v>998238.71999999997</v>
          </cell>
          <cell r="P990">
            <v>919856.37269999983</v>
          </cell>
          <cell r="Q990">
            <v>403109.70569999993</v>
          </cell>
          <cell r="R990">
            <v>0.40382094745833935</v>
          </cell>
          <cell r="S990">
            <v>0.92147935585988872</v>
          </cell>
          <cell r="T990" t="str">
            <v>NEX</v>
          </cell>
          <cell r="U990">
            <v>0.22</v>
          </cell>
        </row>
        <row r="991">
          <cell r="F991" t="str">
            <v>4364 - MANUTENÇÃO E OPERAÇÃO DE CENTROS EDUCACIONAIS UNIFICADOS (CEU)</v>
          </cell>
          <cell r="G991" t="str">
            <v>16.22.12.368.3010.4.364.44905200.00</v>
          </cell>
          <cell r="H991" t="str">
            <v>EXECUTIVO</v>
          </cell>
          <cell r="I991" t="str">
            <v>SME</v>
          </cell>
          <cell r="J991">
            <v>15000</v>
          </cell>
          <cell r="K991">
            <v>0</v>
          </cell>
          <cell r="L991">
            <v>0</v>
          </cell>
          <cell r="M991" t="str">
            <v>NEX</v>
          </cell>
          <cell r="N991">
            <v>0.56999999999999995</v>
          </cell>
          <cell r="O991">
            <v>8550</v>
          </cell>
          <cell r="P991">
            <v>0</v>
          </cell>
          <cell r="Q991">
            <v>0</v>
          </cell>
          <cell r="R991">
            <v>0</v>
          </cell>
          <cell r="S991">
            <v>0</v>
          </cell>
          <cell r="T991" t="str">
            <v>NEX</v>
          </cell>
          <cell r="U991">
            <v>0.22</v>
          </cell>
        </row>
        <row r="992">
          <cell r="F992" t="str">
            <v>4364 - MANUTENÇÃO E OPERAÇÃO DE CENTROS EDUCACIONAIS UNIFICADOS (CEU)</v>
          </cell>
          <cell r="G992" t="str">
            <v>16.23.12.368.3010.4.364.33903000.00</v>
          </cell>
          <cell r="H992" t="str">
            <v>EXECUTIVO</v>
          </cell>
          <cell r="I992" t="str">
            <v>SME</v>
          </cell>
          <cell r="J992">
            <v>16000</v>
          </cell>
          <cell r="K992">
            <v>434.8</v>
          </cell>
          <cell r="L992">
            <v>434.8</v>
          </cell>
          <cell r="M992" t="str">
            <v>NEX</v>
          </cell>
          <cell r="N992">
            <v>0.56999999999999995</v>
          </cell>
          <cell r="O992">
            <v>9120</v>
          </cell>
          <cell r="P992">
            <v>247.83599999999998</v>
          </cell>
          <cell r="Q992">
            <v>247.83599999999998</v>
          </cell>
          <cell r="R992">
            <v>2.7174999999999998E-2</v>
          </cell>
          <cell r="S992">
            <v>2.7174999999999998E-2</v>
          </cell>
          <cell r="T992" t="str">
            <v>NEX</v>
          </cell>
          <cell r="U992">
            <v>0.22</v>
          </cell>
        </row>
        <row r="993">
          <cell r="F993" t="str">
            <v>4364 - MANUTENÇÃO E OPERAÇÃO DE CENTROS EDUCACIONAIS UNIFICADOS (CEU)</v>
          </cell>
          <cell r="G993" t="str">
            <v>16.23.12.368.3010.4.364.33903900.00</v>
          </cell>
          <cell r="H993" t="str">
            <v>EXECUTIVO</v>
          </cell>
          <cell r="I993" t="str">
            <v>SME</v>
          </cell>
          <cell r="J993">
            <v>4500000</v>
          </cell>
          <cell r="K993">
            <v>4516402.26</v>
          </cell>
          <cell r="L993">
            <v>2055540.4900000002</v>
          </cell>
          <cell r="M993" t="str">
            <v>NEX</v>
          </cell>
          <cell r="N993">
            <v>0.56999999999999995</v>
          </cell>
          <cell r="O993">
            <v>2565000</v>
          </cell>
          <cell r="P993">
            <v>2574349.2881999998</v>
          </cell>
          <cell r="Q993">
            <v>1171658.0793000001</v>
          </cell>
          <cell r="R993">
            <v>0.45678677555555558</v>
          </cell>
          <cell r="S993">
            <v>1.0036449466666666</v>
          </cell>
          <cell r="T993" t="str">
            <v>NEX</v>
          </cell>
          <cell r="U993">
            <v>0.22</v>
          </cell>
        </row>
        <row r="994">
          <cell r="F994" t="str">
            <v>4364 - MANUTENÇÃO E OPERAÇÃO DE CENTROS EDUCACIONAIS UNIFICADOS (CEU)</v>
          </cell>
          <cell r="G994" t="str">
            <v>16.23.12.368.3010.4.364.44905200.00</v>
          </cell>
          <cell r="H994" t="str">
            <v>EXECUTIVO</v>
          </cell>
          <cell r="I994" t="str">
            <v>SME</v>
          </cell>
          <cell r="J994">
            <v>10000</v>
          </cell>
          <cell r="K994">
            <v>0</v>
          </cell>
          <cell r="L994">
            <v>0</v>
          </cell>
          <cell r="M994" t="str">
            <v>NEX</v>
          </cell>
          <cell r="N994">
            <v>0.56999999999999995</v>
          </cell>
          <cell r="O994">
            <v>5699.9999999999991</v>
          </cell>
          <cell r="P994">
            <v>0</v>
          </cell>
          <cell r="Q994">
            <v>0</v>
          </cell>
          <cell r="R994">
            <v>0</v>
          </cell>
          <cell r="S994">
            <v>0</v>
          </cell>
          <cell r="T994" t="str">
            <v>NEX</v>
          </cell>
          <cell r="U994">
            <v>0.22</v>
          </cell>
        </row>
        <row r="995">
          <cell r="J995">
            <v>14059954655</v>
          </cell>
          <cell r="K995">
            <v>13524320413.599987</v>
          </cell>
          <cell r="L995">
            <v>11000609103.640011</v>
          </cell>
          <cell r="M995" t="str">
            <v>#N/A</v>
          </cell>
          <cell r="N995" t="str">
            <v>#N/A</v>
          </cell>
          <cell r="O995">
            <v>13711254646.299995</v>
          </cell>
          <cell r="P995">
            <v>13280638291.514685</v>
          </cell>
          <cell r="Q995">
            <v>10790886202.05831</v>
          </cell>
          <cell r="R995">
            <v>0.7870093934088116</v>
          </cell>
          <cell r="S995">
            <v>0.96859394957692557</v>
          </cell>
          <cell r="T995" t="str">
            <v>#N/A</v>
          </cell>
          <cell r="U995" t="str">
            <v>#N/A</v>
          </cell>
        </row>
        <row r="996">
          <cell r="J996">
            <v>14059954655</v>
          </cell>
          <cell r="K996">
            <v>13524320413.599977</v>
          </cell>
          <cell r="L996">
            <v>11000609103.640001</v>
          </cell>
        </row>
        <row r="997">
          <cell r="L997">
            <v>0.78240715376190528</v>
          </cell>
        </row>
        <row r="998">
          <cell r="L998">
            <v>0.96190355840091279</v>
          </cell>
        </row>
      </sheetData>
      <sheetData sheetId="8" refreshError="1"/>
      <sheetData sheetId="9" refreshError="1">
        <row r="2">
          <cell r="F2" t="str">
            <v>1010 - IMPLANTAÇÃO PROJETO SOCIAL CULTURAL - FAZENDO ARTE NA PONTE DOS PÉS - ASSOCIAÇÃO PAULISTA DE DANÇA - ADRIANA ASSAF</v>
          </cell>
          <cell r="G2" t="str">
            <v>25.10.13.392.3001.1.010.33503900.00</v>
          </cell>
          <cell r="H2" t="str">
            <v>EXECUTIVO</v>
          </cell>
          <cell r="I2" t="str">
            <v>SMC</v>
          </cell>
          <cell r="J2">
            <v>600000</v>
          </cell>
          <cell r="K2">
            <v>0</v>
          </cell>
          <cell r="L2">
            <v>0</v>
          </cell>
          <cell r="M2" t="str">
            <v>NEX</v>
          </cell>
          <cell r="N2">
            <v>0.23</v>
          </cell>
          <cell r="O2">
            <v>138000</v>
          </cell>
          <cell r="P2">
            <v>0</v>
          </cell>
          <cell r="Q2">
            <v>0</v>
          </cell>
          <cell r="R2">
            <v>0</v>
          </cell>
          <cell r="S2">
            <v>0</v>
          </cell>
          <cell r="T2" t="str">
            <v>NEX</v>
          </cell>
          <cell r="U2">
            <v>0.09</v>
          </cell>
        </row>
        <row r="3">
          <cell r="F3" t="str">
            <v>1012 - FESTIVAL DE FOTOGRAFIA NA QUEBRADA</v>
          </cell>
          <cell r="G3" t="str">
            <v>25.10.13.392.3001.1.012.33903900.00</v>
          </cell>
          <cell r="H3" t="str">
            <v>EXECUTIVO</v>
          </cell>
          <cell r="I3" t="str">
            <v>SMC</v>
          </cell>
          <cell r="J3">
            <v>200000</v>
          </cell>
          <cell r="K3">
            <v>0</v>
          </cell>
          <cell r="L3">
            <v>0</v>
          </cell>
          <cell r="M3" t="str">
            <v>NINC</v>
          </cell>
          <cell r="N3">
            <v>0</v>
          </cell>
          <cell r="O3">
            <v>0</v>
          </cell>
          <cell r="P3">
            <v>0</v>
          </cell>
          <cell r="Q3">
            <v>0</v>
          </cell>
          <cell r="R3" t="e">
            <v>#DIV/0!</v>
          </cell>
          <cell r="S3" t="e">
            <v>#DIV/0!</v>
          </cell>
          <cell r="T3" t="str">
            <v>NINC</v>
          </cell>
          <cell r="U3">
            <v>0</v>
          </cell>
        </row>
        <row r="4">
          <cell r="F4" t="str">
            <v>1016 - FESTIVAL QTAL CINEMA - INSTITUTO QTAL</v>
          </cell>
          <cell r="G4" t="str">
            <v>25.10.13.392.3001.1.016.33503900.00</v>
          </cell>
          <cell r="H4" t="str">
            <v>EXECUTIVO</v>
          </cell>
          <cell r="I4" t="str">
            <v>SMC</v>
          </cell>
          <cell r="J4">
            <v>2500000</v>
          </cell>
          <cell r="K4">
            <v>0</v>
          </cell>
          <cell r="L4">
            <v>0</v>
          </cell>
          <cell r="M4" t="str">
            <v>NINC</v>
          </cell>
          <cell r="N4">
            <v>0</v>
          </cell>
          <cell r="O4">
            <v>0</v>
          </cell>
          <cell r="P4">
            <v>0</v>
          </cell>
          <cell r="Q4">
            <v>0</v>
          </cell>
          <cell r="R4" t="e">
            <v>#DIV/0!</v>
          </cell>
          <cell r="S4" t="e">
            <v>#DIV/0!</v>
          </cell>
          <cell r="T4" t="str">
            <v>NINC</v>
          </cell>
          <cell r="U4">
            <v>0</v>
          </cell>
        </row>
        <row r="5">
          <cell r="F5" t="str">
            <v>1022 - EVENTO DE COMEMORAÇÃO AO DIA MUNICIPAL DA CULTURA EVANGÉLICA</v>
          </cell>
          <cell r="G5" t="str">
            <v>25.10.13.392.3001.1.022.33903900.00</v>
          </cell>
          <cell r="H5" t="str">
            <v>EXECUTIVO</v>
          </cell>
          <cell r="I5" t="str">
            <v>SMC</v>
          </cell>
          <cell r="J5">
            <v>1000</v>
          </cell>
          <cell r="K5">
            <v>0</v>
          </cell>
          <cell r="L5">
            <v>0</v>
          </cell>
          <cell r="M5" t="str">
            <v>NINC</v>
          </cell>
          <cell r="N5">
            <v>0</v>
          </cell>
          <cell r="O5">
            <v>0</v>
          </cell>
          <cell r="P5">
            <v>0</v>
          </cell>
          <cell r="Q5">
            <v>0</v>
          </cell>
          <cell r="R5" t="e">
            <v>#DIV/0!</v>
          </cell>
          <cell r="S5" t="e">
            <v>#DIV/0!</v>
          </cell>
          <cell r="T5" t="str">
            <v>NINC</v>
          </cell>
          <cell r="U5">
            <v>0</v>
          </cell>
        </row>
        <row r="6">
          <cell r="F6" t="str">
            <v>1049 - CONFERÊNCIA MUNICIPAL DE CULTURA</v>
          </cell>
          <cell r="G6" t="str">
            <v>25.10.13.392.3012.1.049.33903900.00</v>
          </cell>
          <cell r="H6" t="str">
            <v>EXECUTIVO</v>
          </cell>
          <cell r="I6" t="str">
            <v>SMC</v>
          </cell>
          <cell r="J6">
            <v>1000000</v>
          </cell>
          <cell r="K6">
            <v>0</v>
          </cell>
          <cell r="L6">
            <v>0</v>
          </cell>
          <cell r="M6" t="str">
            <v>NINC</v>
          </cell>
          <cell r="N6">
            <v>0</v>
          </cell>
          <cell r="O6">
            <v>0</v>
          </cell>
          <cell r="P6">
            <v>0</v>
          </cell>
          <cell r="Q6">
            <v>0</v>
          </cell>
          <cell r="R6" t="e">
            <v>#DIV/0!</v>
          </cell>
          <cell r="S6" t="e">
            <v>#DIV/0!</v>
          </cell>
          <cell r="T6" t="str">
            <v>NINC</v>
          </cell>
          <cell r="U6">
            <v>0</v>
          </cell>
        </row>
        <row r="7">
          <cell r="F7" t="str">
            <v>1065 - CASA DE CULTURA</v>
          </cell>
          <cell r="G7" t="str">
            <v>46.10.13.392.3001.1.065.44905100.00</v>
          </cell>
          <cell r="H7" t="str">
            <v>EXECUTIVO</v>
          </cell>
          <cell r="I7" t="str">
            <v>SUB-JT</v>
          </cell>
          <cell r="J7">
            <v>101000</v>
          </cell>
          <cell r="K7">
            <v>0</v>
          </cell>
          <cell r="L7">
            <v>0</v>
          </cell>
          <cell r="M7" t="str">
            <v>NINC</v>
          </cell>
          <cell r="N7">
            <v>0</v>
          </cell>
          <cell r="O7">
            <v>0</v>
          </cell>
          <cell r="P7">
            <v>0</v>
          </cell>
          <cell r="Q7">
            <v>0</v>
          </cell>
          <cell r="R7" t="e">
            <v>#DIV/0!</v>
          </cell>
          <cell r="S7" t="e">
            <v>#DIV/0!</v>
          </cell>
          <cell r="T7" t="str">
            <v>NINC</v>
          </cell>
          <cell r="U7">
            <v>0</v>
          </cell>
        </row>
        <row r="8">
          <cell r="F8" t="str">
            <v>1065 - CASA DE CULTURA</v>
          </cell>
          <cell r="G8" t="str">
            <v>46.10.13.392.3001.1.065.44905200.00</v>
          </cell>
          <cell r="H8" t="str">
            <v>EXECUTIVO</v>
          </cell>
          <cell r="I8" t="str">
            <v>SUB-JT</v>
          </cell>
          <cell r="J8">
            <v>101000</v>
          </cell>
          <cell r="K8">
            <v>0</v>
          </cell>
          <cell r="L8">
            <v>0</v>
          </cell>
          <cell r="M8" t="str">
            <v>NINC</v>
          </cell>
          <cell r="N8">
            <v>0</v>
          </cell>
          <cell r="O8">
            <v>0</v>
          </cell>
          <cell r="P8">
            <v>0</v>
          </cell>
          <cell r="Q8">
            <v>0</v>
          </cell>
          <cell r="R8" t="e">
            <v>#DIV/0!</v>
          </cell>
          <cell r="S8" t="e">
            <v>#DIV/0!</v>
          </cell>
          <cell r="T8" t="str">
            <v>NINC</v>
          </cell>
          <cell r="U8">
            <v>0</v>
          </cell>
        </row>
        <row r="9">
          <cell r="F9" t="str">
            <v>1065 - CASA DE CULTURA</v>
          </cell>
          <cell r="G9" t="str">
            <v>47.10.13.392.3001.1.065.44905100.00</v>
          </cell>
          <cell r="H9" t="str">
            <v>EXECUTIVO</v>
          </cell>
          <cell r="I9" t="str">
            <v>SUB-MG</v>
          </cell>
          <cell r="J9">
            <v>101000</v>
          </cell>
          <cell r="K9">
            <v>0</v>
          </cell>
          <cell r="L9">
            <v>0</v>
          </cell>
          <cell r="M9" t="str">
            <v>NINC</v>
          </cell>
          <cell r="N9">
            <v>0</v>
          </cell>
          <cell r="O9">
            <v>0</v>
          </cell>
          <cell r="P9">
            <v>0</v>
          </cell>
          <cell r="Q9">
            <v>0</v>
          </cell>
          <cell r="R9" t="e">
            <v>#DIV/0!</v>
          </cell>
          <cell r="S9" t="e">
            <v>#DIV/0!</v>
          </cell>
          <cell r="T9" t="str">
            <v>NINC</v>
          </cell>
          <cell r="U9">
            <v>0</v>
          </cell>
        </row>
        <row r="10">
          <cell r="F10" t="str">
            <v>1065 - CASA DE CULTURA</v>
          </cell>
          <cell r="G10" t="str">
            <v>47.10.13.392.3001.1.065.44905200.00</v>
          </cell>
          <cell r="H10" t="str">
            <v>EXECUTIVO</v>
          </cell>
          <cell r="I10" t="str">
            <v>SUB-MG</v>
          </cell>
          <cell r="J10">
            <v>101000</v>
          </cell>
          <cell r="K10">
            <v>0</v>
          </cell>
          <cell r="L10">
            <v>0</v>
          </cell>
          <cell r="M10" t="str">
            <v>NINC</v>
          </cell>
          <cell r="N10">
            <v>0</v>
          </cell>
          <cell r="O10">
            <v>0</v>
          </cell>
          <cell r="P10">
            <v>0</v>
          </cell>
          <cell r="Q10">
            <v>0</v>
          </cell>
          <cell r="R10" t="e">
            <v>#DIV/0!</v>
          </cell>
          <cell r="S10" t="e">
            <v>#DIV/0!</v>
          </cell>
          <cell r="T10" t="str">
            <v>NINC</v>
          </cell>
          <cell r="U10">
            <v>0</v>
          </cell>
        </row>
        <row r="11">
          <cell r="F11" t="str">
            <v>1065 - CASA DE CULTURA</v>
          </cell>
          <cell r="G11" t="str">
            <v>50.10.13.392.3001.1.065.44905100.00</v>
          </cell>
          <cell r="H11" t="str">
            <v>EXECUTIVO</v>
          </cell>
          <cell r="I11" t="str">
            <v>SUB-BT</v>
          </cell>
          <cell r="J11">
            <v>101000</v>
          </cell>
          <cell r="K11">
            <v>0</v>
          </cell>
          <cell r="L11">
            <v>0</v>
          </cell>
          <cell r="M11" t="str">
            <v>NINC</v>
          </cell>
          <cell r="N11">
            <v>0</v>
          </cell>
          <cell r="O11">
            <v>0</v>
          </cell>
          <cell r="P11">
            <v>0</v>
          </cell>
          <cell r="Q11">
            <v>0</v>
          </cell>
          <cell r="R11" t="e">
            <v>#DIV/0!</v>
          </cell>
          <cell r="S11" t="e">
            <v>#DIV/0!</v>
          </cell>
          <cell r="T11" t="str">
            <v>NINC</v>
          </cell>
          <cell r="U11">
            <v>0</v>
          </cell>
        </row>
        <row r="12">
          <cell r="F12" t="str">
            <v>1065 - CASA DE CULTURA</v>
          </cell>
          <cell r="G12" t="str">
            <v>50.10.13.392.3001.1.065.44905200.00</v>
          </cell>
          <cell r="H12" t="str">
            <v>EXECUTIVO</v>
          </cell>
          <cell r="I12" t="str">
            <v>SUB-BT</v>
          </cell>
          <cell r="J12">
            <v>101000</v>
          </cell>
          <cell r="K12">
            <v>0</v>
          </cell>
          <cell r="L12">
            <v>0</v>
          </cell>
          <cell r="M12" t="str">
            <v>NINC</v>
          </cell>
          <cell r="N12">
            <v>0</v>
          </cell>
          <cell r="O12">
            <v>0</v>
          </cell>
          <cell r="P12">
            <v>0</v>
          </cell>
          <cell r="Q12">
            <v>0</v>
          </cell>
          <cell r="R12" t="e">
            <v>#DIV/0!</v>
          </cell>
          <cell r="S12" t="e">
            <v>#DIV/0!</v>
          </cell>
          <cell r="T12" t="str">
            <v>NINC</v>
          </cell>
          <cell r="U12">
            <v>0</v>
          </cell>
        </row>
        <row r="13">
          <cell r="F13" t="str">
            <v>1065 - CASA DE CULTURA</v>
          </cell>
          <cell r="G13" t="str">
            <v>57.10.13.392.3001.1.065.44905100.00</v>
          </cell>
          <cell r="H13" t="str">
            <v>EXECUTIVO</v>
          </cell>
          <cell r="I13" t="str">
            <v>SUB-CL</v>
          </cell>
          <cell r="J13">
            <v>401000</v>
          </cell>
          <cell r="K13">
            <v>0</v>
          </cell>
          <cell r="L13">
            <v>0</v>
          </cell>
          <cell r="M13" t="str">
            <v>NINC</v>
          </cell>
          <cell r="N13">
            <v>0</v>
          </cell>
          <cell r="O13">
            <v>0</v>
          </cell>
          <cell r="P13">
            <v>0</v>
          </cell>
          <cell r="Q13">
            <v>0</v>
          </cell>
          <cell r="R13" t="e">
            <v>#DIV/0!</v>
          </cell>
          <cell r="S13" t="e">
            <v>#DIV/0!</v>
          </cell>
          <cell r="T13" t="str">
            <v>NINC</v>
          </cell>
          <cell r="U13">
            <v>0</v>
          </cell>
        </row>
        <row r="14">
          <cell r="F14" t="str">
            <v>1065 - CASA DE CULTURA</v>
          </cell>
          <cell r="G14" t="str">
            <v>57.10.13.392.3001.1.065.44905200.00</v>
          </cell>
          <cell r="H14" t="str">
            <v>EXECUTIVO</v>
          </cell>
          <cell r="I14" t="str">
            <v>SUB-CL</v>
          </cell>
          <cell r="J14">
            <v>101000</v>
          </cell>
          <cell r="K14">
            <v>0</v>
          </cell>
          <cell r="L14">
            <v>0</v>
          </cell>
          <cell r="M14" t="str">
            <v>NINC</v>
          </cell>
          <cell r="N14">
            <v>0</v>
          </cell>
          <cell r="O14">
            <v>0</v>
          </cell>
          <cell r="P14">
            <v>0</v>
          </cell>
          <cell r="Q14">
            <v>0</v>
          </cell>
          <cell r="R14" t="e">
            <v>#DIV/0!</v>
          </cell>
          <cell r="S14" t="e">
            <v>#DIV/0!</v>
          </cell>
          <cell r="T14" t="str">
            <v>NINC</v>
          </cell>
          <cell r="U14">
            <v>0</v>
          </cell>
        </row>
        <row r="15">
          <cell r="F15" t="str">
            <v>1065 - CASA DE CULTURA</v>
          </cell>
          <cell r="G15" t="str">
            <v>63.10.13.392.3001.1.065.44905100.00</v>
          </cell>
          <cell r="H15" t="str">
            <v>EXECUTIVO</v>
          </cell>
          <cell r="I15" t="str">
            <v>SUB-MP</v>
          </cell>
          <cell r="J15">
            <v>101000</v>
          </cell>
          <cell r="K15">
            <v>0</v>
          </cell>
          <cell r="L15">
            <v>0</v>
          </cell>
          <cell r="M15" t="str">
            <v>NINC</v>
          </cell>
          <cell r="N15">
            <v>0</v>
          </cell>
          <cell r="O15">
            <v>0</v>
          </cell>
          <cell r="P15">
            <v>0</v>
          </cell>
          <cell r="Q15">
            <v>0</v>
          </cell>
          <cell r="R15" t="e">
            <v>#DIV/0!</v>
          </cell>
          <cell r="S15" t="e">
            <v>#DIV/0!</v>
          </cell>
          <cell r="T15" t="str">
            <v>NINC</v>
          </cell>
          <cell r="U15">
            <v>0</v>
          </cell>
        </row>
        <row r="16">
          <cell r="F16" t="str">
            <v>1065 - CASA DE CULTURA</v>
          </cell>
          <cell r="G16" t="str">
            <v>63.10.13.392.3001.1.065.44905200.00</v>
          </cell>
          <cell r="H16" t="str">
            <v>EXECUTIVO</v>
          </cell>
          <cell r="I16" t="str">
            <v>SUB-MP</v>
          </cell>
          <cell r="J16">
            <v>101000</v>
          </cell>
          <cell r="K16">
            <v>0</v>
          </cell>
          <cell r="L16">
            <v>0</v>
          </cell>
          <cell r="M16" t="str">
            <v>NINC</v>
          </cell>
          <cell r="N16">
            <v>0</v>
          </cell>
          <cell r="O16">
            <v>0</v>
          </cell>
          <cell r="P16">
            <v>0</v>
          </cell>
          <cell r="Q16">
            <v>0</v>
          </cell>
          <cell r="R16" t="e">
            <v>#DIV/0!</v>
          </cell>
          <cell r="S16" t="e">
            <v>#DIV/0!</v>
          </cell>
          <cell r="T16" t="str">
            <v>NINC</v>
          </cell>
          <cell r="U16">
            <v>0</v>
          </cell>
        </row>
        <row r="17">
          <cell r="F17" t="str">
            <v>1324 - IMPLANTAÇÃO DO FUNDO MUNICIPAL DE CULTURA</v>
          </cell>
          <cell r="G17" t="str">
            <v>25.10.13.392.3001.1.324.44903900.00</v>
          </cell>
          <cell r="H17" t="str">
            <v>EXECUTIVO</v>
          </cell>
          <cell r="I17" t="str">
            <v>SMC</v>
          </cell>
          <cell r="J17">
            <v>250000</v>
          </cell>
          <cell r="K17">
            <v>0</v>
          </cell>
          <cell r="L17">
            <v>0</v>
          </cell>
          <cell r="M17" t="str">
            <v>NINC</v>
          </cell>
          <cell r="N17">
            <v>0</v>
          </cell>
          <cell r="O17">
            <v>0</v>
          </cell>
          <cell r="P17">
            <v>0</v>
          </cell>
          <cell r="Q17">
            <v>0</v>
          </cell>
          <cell r="R17" t="e">
            <v>#DIV/0!</v>
          </cell>
          <cell r="S17" t="e">
            <v>#DIV/0!</v>
          </cell>
          <cell r="T17" t="str">
            <v>NINC</v>
          </cell>
          <cell r="U17">
            <v>0</v>
          </cell>
        </row>
        <row r="18">
          <cell r="F18" t="str">
            <v>1342 - INTEGRAÇÃO DEFINITIVA DO TEATRO VENTOFORTE AO PARQUE DO POVO</v>
          </cell>
          <cell r="G18" t="str">
            <v>25.10.13.392.3001.1.342.44903900.00</v>
          </cell>
          <cell r="H18" t="str">
            <v>EXECUTIVO</v>
          </cell>
          <cell r="I18" t="str">
            <v>SMC</v>
          </cell>
          <cell r="J18">
            <v>1000</v>
          </cell>
          <cell r="K18">
            <v>0</v>
          </cell>
          <cell r="L18">
            <v>0</v>
          </cell>
          <cell r="M18" t="str">
            <v>NINC</v>
          </cell>
          <cell r="N18">
            <v>0</v>
          </cell>
          <cell r="O18">
            <v>0</v>
          </cell>
          <cell r="P18">
            <v>0</v>
          </cell>
          <cell r="Q18">
            <v>0</v>
          </cell>
          <cell r="R18" t="e">
            <v>#DIV/0!</v>
          </cell>
          <cell r="S18" t="e">
            <v>#DIV/0!</v>
          </cell>
          <cell r="T18" t="str">
            <v>NINC</v>
          </cell>
          <cell r="U18">
            <v>0</v>
          </cell>
        </row>
        <row r="19">
          <cell r="F19" t="str">
            <v>1400 - REFORMA DE IMÓVEL PARA IMPLANATAÇÃO DA CASA DE CULTURA DE PERUS - SITUADO NA RUA JOAQUIM ANTONIO ARRUDA, 74</v>
          </cell>
          <cell r="G19" t="str">
            <v>98.25.13.392.3001.1.400.44903900.08</v>
          </cell>
          <cell r="H19" t="str">
            <v>EXECUTIVO</v>
          </cell>
          <cell r="I19" t="str">
            <v>FUNDURB</v>
          </cell>
          <cell r="J19">
            <v>300000</v>
          </cell>
          <cell r="K19">
            <v>0</v>
          </cell>
          <cell r="L19">
            <v>0</v>
          </cell>
          <cell r="M19" t="str">
            <v>NEX</v>
          </cell>
          <cell r="N19">
            <v>0.23</v>
          </cell>
          <cell r="O19">
            <v>69000</v>
          </cell>
          <cell r="P19">
            <v>0</v>
          </cell>
          <cell r="Q19">
            <v>0</v>
          </cell>
          <cell r="R19">
            <v>0</v>
          </cell>
          <cell r="S19">
            <v>0</v>
          </cell>
          <cell r="T19" t="str">
            <v>NEX</v>
          </cell>
          <cell r="U19">
            <v>0.09</v>
          </cell>
        </row>
        <row r="20">
          <cell r="F20" t="str">
            <v>1414 - REALIZAÇÃO DE SHOWS ARTÍSTICOS E CULTURAIS NA CIDADE DE SÃO PAULO</v>
          </cell>
          <cell r="G20" t="str">
            <v>25.10.13.392.3001.1.414.33903900.00</v>
          </cell>
          <cell r="H20" t="str">
            <v>EXECUTIVO</v>
          </cell>
          <cell r="I20" t="str">
            <v>SMC</v>
          </cell>
          <cell r="J20">
            <v>250000</v>
          </cell>
          <cell r="K20">
            <v>0</v>
          </cell>
          <cell r="L20">
            <v>0</v>
          </cell>
          <cell r="M20" t="str">
            <v>NINC</v>
          </cell>
          <cell r="N20">
            <v>0</v>
          </cell>
          <cell r="O20">
            <v>0</v>
          </cell>
          <cell r="P20">
            <v>0</v>
          </cell>
          <cell r="Q20">
            <v>0</v>
          </cell>
          <cell r="R20" t="e">
            <v>#DIV/0!</v>
          </cell>
          <cell r="S20" t="e">
            <v>#DIV/0!</v>
          </cell>
          <cell r="T20" t="str">
            <v>NINC</v>
          </cell>
          <cell r="U20">
            <v>0</v>
          </cell>
        </row>
        <row r="21">
          <cell r="F21" t="str">
            <v>1415 - REALIZAÇÃO DA IV FEIRA NACIONAL DA REFORMA AGRÁRIA</v>
          </cell>
          <cell r="G21" t="str">
            <v>25.10.13.392.3001.1.415.33903900.00</v>
          </cell>
          <cell r="H21" t="str">
            <v>EXECUTIVO</v>
          </cell>
          <cell r="I21" t="str">
            <v>SMC</v>
          </cell>
          <cell r="J21">
            <v>250000</v>
          </cell>
          <cell r="K21">
            <v>0</v>
          </cell>
          <cell r="L21">
            <v>0</v>
          </cell>
          <cell r="M21" t="str">
            <v>NINC</v>
          </cell>
          <cell r="N21">
            <v>0</v>
          </cell>
          <cell r="O21">
            <v>0</v>
          </cell>
          <cell r="P21">
            <v>0</v>
          </cell>
          <cell r="Q21">
            <v>0</v>
          </cell>
          <cell r="R21" t="e">
            <v>#DIV/0!</v>
          </cell>
          <cell r="S21" t="e">
            <v>#DIV/0!</v>
          </cell>
          <cell r="T21" t="str">
            <v>NINC</v>
          </cell>
          <cell r="U21">
            <v>0</v>
          </cell>
        </row>
        <row r="22">
          <cell r="F22" t="str">
            <v>1420 - ELEIÇÃO CONSELHO MUNICIPAL DE CULTURA</v>
          </cell>
          <cell r="G22" t="str">
            <v>25.10.13.392.3012.1.420.33903900.00</v>
          </cell>
          <cell r="H22" t="str">
            <v>EXECUTIVO</v>
          </cell>
          <cell r="I22" t="str">
            <v>SMC</v>
          </cell>
          <cell r="J22">
            <v>250000</v>
          </cell>
          <cell r="K22">
            <v>0</v>
          </cell>
          <cell r="L22">
            <v>0</v>
          </cell>
          <cell r="M22" t="str">
            <v>NINC</v>
          </cell>
          <cell r="N22">
            <v>0</v>
          </cell>
          <cell r="O22">
            <v>0</v>
          </cell>
          <cell r="P22">
            <v>0</v>
          </cell>
          <cell r="Q22">
            <v>0</v>
          </cell>
          <cell r="R22" t="e">
            <v>#DIV/0!</v>
          </cell>
          <cell r="S22" t="e">
            <v>#DIV/0!</v>
          </cell>
          <cell r="T22" t="str">
            <v>NINC</v>
          </cell>
          <cell r="U22">
            <v>0</v>
          </cell>
        </row>
        <row r="23">
          <cell r="F23" t="str">
            <v>1552 - E6758 - CASA DE CULTURA EM CIDADE ADEMAR - CONSTRUÇÃO E IMPLANTAÇÃO NA RUA DURVAL PINTO FERREIRA, 820 - JARDIM ITACOLOMI</v>
          </cell>
          <cell r="G23" t="str">
            <v>25.10.13.392.3001.1.552.44905100.00</v>
          </cell>
          <cell r="H23" t="str">
            <v>EMENDA</v>
          </cell>
          <cell r="I23" t="str">
            <v>SMC</v>
          </cell>
          <cell r="J23">
            <v>30000</v>
          </cell>
          <cell r="K23">
            <v>0</v>
          </cell>
          <cell r="L23">
            <v>0</v>
          </cell>
          <cell r="M23" t="str">
            <v>NEX</v>
          </cell>
          <cell r="N23">
            <v>0.23</v>
          </cell>
          <cell r="O23">
            <v>6900</v>
          </cell>
          <cell r="P23">
            <v>0</v>
          </cell>
          <cell r="Q23">
            <v>0</v>
          </cell>
          <cell r="R23">
            <v>0</v>
          </cell>
          <cell r="S23">
            <v>0</v>
          </cell>
          <cell r="T23" t="str">
            <v>NEX</v>
          </cell>
          <cell r="U23">
            <v>0.09</v>
          </cell>
        </row>
        <row r="24">
          <cell r="F24" t="str">
            <v>1739 - E1304 - EVENTO MARCHA PARA JESUS</v>
          </cell>
          <cell r="G24" t="str">
            <v>25.10.13.392.3001.1.739.33903900.00</v>
          </cell>
          <cell r="H24" t="str">
            <v>EMENDA</v>
          </cell>
          <cell r="I24" t="str">
            <v>SMC</v>
          </cell>
          <cell r="J24">
            <v>2000000</v>
          </cell>
          <cell r="K24">
            <v>0</v>
          </cell>
          <cell r="L24">
            <v>0</v>
          </cell>
          <cell r="M24" t="str">
            <v>NINC</v>
          </cell>
          <cell r="N24">
            <v>0</v>
          </cell>
          <cell r="O24">
            <v>0</v>
          </cell>
          <cell r="P24">
            <v>0</v>
          </cell>
          <cell r="Q24">
            <v>0</v>
          </cell>
          <cell r="R24" t="e">
            <v>#DIV/0!</v>
          </cell>
          <cell r="S24" t="e">
            <v>#DIV/0!</v>
          </cell>
          <cell r="T24" t="str">
            <v>NINC</v>
          </cell>
          <cell r="U24">
            <v>0</v>
          </cell>
        </row>
        <row r="25">
          <cell r="F25" t="str">
            <v>1881 - IMPLANTAÇÃO DE CASA DE CULTURA NO DISTRITO ANHANGUERA</v>
          </cell>
          <cell r="G25" t="str">
            <v>25.10.13.392.3001.1.881.44906100.00</v>
          </cell>
          <cell r="H25" t="str">
            <v>EXECUTIVO</v>
          </cell>
          <cell r="I25" t="str">
            <v>SMC</v>
          </cell>
          <cell r="J25">
            <v>2000000</v>
          </cell>
          <cell r="K25">
            <v>0</v>
          </cell>
          <cell r="L25">
            <v>0</v>
          </cell>
          <cell r="M25" t="str">
            <v>NEX</v>
          </cell>
          <cell r="N25">
            <v>0.23</v>
          </cell>
          <cell r="O25">
            <v>460000</v>
          </cell>
          <cell r="P25">
            <v>0</v>
          </cell>
          <cell r="Q25">
            <v>0</v>
          </cell>
          <cell r="R25">
            <v>0</v>
          </cell>
          <cell r="S25">
            <v>0</v>
          </cell>
          <cell r="T25" t="str">
            <v>NEX</v>
          </cell>
          <cell r="U25">
            <v>0.09</v>
          </cell>
        </row>
        <row r="26">
          <cell r="F26" t="str">
            <v>2002 - APOIO ÀS MOSTRAS E FESTIVAIS DE CINEMA E TEATRO DO MUNICÍPIO</v>
          </cell>
          <cell r="G26" t="str">
            <v>25.10.13.392.3001.2.002.33903900.00</v>
          </cell>
          <cell r="H26" t="str">
            <v>EXECUTIVO</v>
          </cell>
          <cell r="I26" t="str">
            <v>SMC</v>
          </cell>
          <cell r="J26">
            <v>1300000</v>
          </cell>
          <cell r="K26">
            <v>0</v>
          </cell>
          <cell r="L26">
            <v>0</v>
          </cell>
          <cell r="M26" t="str">
            <v>NINC</v>
          </cell>
          <cell r="N26">
            <v>0</v>
          </cell>
          <cell r="O26">
            <v>0</v>
          </cell>
          <cell r="P26">
            <v>0</v>
          </cell>
          <cell r="Q26">
            <v>0</v>
          </cell>
          <cell r="R26" t="e">
            <v>#DIV/0!</v>
          </cell>
          <cell r="S26" t="e">
            <v>#DIV/0!</v>
          </cell>
          <cell r="T26" t="str">
            <v>NINC</v>
          </cell>
          <cell r="U26">
            <v>0</v>
          </cell>
        </row>
        <row r="27">
          <cell r="F27" t="str">
            <v>2004 - PROGRAMAÇÃO CULTURAL PARA A PROMOÇÃO DA CIDADANIA</v>
          </cell>
          <cell r="G27" t="str">
            <v>25.10.13.392.3001.2.004.33903900.00</v>
          </cell>
          <cell r="H27" t="str">
            <v>EXECUTIVO</v>
          </cell>
          <cell r="I27" t="str">
            <v>SMC</v>
          </cell>
          <cell r="J27">
            <v>600000</v>
          </cell>
          <cell r="K27">
            <v>0</v>
          </cell>
          <cell r="L27">
            <v>0</v>
          </cell>
          <cell r="M27" t="str">
            <v>NEX</v>
          </cell>
          <cell r="N27">
            <v>0.23</v>
          </cell>
          <cell r="O27">
            <v>138000</v>
          </cell>
          <cell r="P27">
            <v>0</v>
          </cell>
          <cell r="Q27">
            <v>0</v>
          </cell>
          <cell r="R27">
            <v>0</v>
          </cell>
          <cell r="S27">
            <v>0</v>
          </cell>
          <cell r="T27" t="str">
            <v>NEX</v>
          </cell>
          <cell r="U27">
            <v>0.09</v>
          </cell>
        </row>
        <row r="28">
          <cell r="F28" t="str">
            <v>2005 - CASAS DE HIP HOP</v>
          </cell>
          <cell r="G28" t="str">
            <v>25.10.13.392.3001.2.005.33903900.00</v>
          </cell>
          <cell r="H28" t="str">
            <v>EXECUTIVO</v>
          </cell>
          <cell r="I28" t="str">
            <v>SMC</v>
          </cell>
          <cell r="J28">
            <v>250000</v>
          </cell>
          <cell r="K28">
            <v>0</v>
          </cell>
          <cell r="L28">
            <v>0</v>
          </cell>
          <cell r="M28" t="str">
            <v>NEX</v>
          </cell>
          <cell r="N28">
            <v>0.23</v>
          </cell>
          <cell r="O28">
            <v>57500</v>
          </cell>
          <cell r="P28">
            <v>0</v>
          </cell>
          <cell r="Q28">
            <v>0</v>
          </cell>
          <cell r="R28">
            <v>0</v>
          </cell>
          <cell r="S28">
            <v>0</v>
          </cell>
          <cell r="T28" t="str">
            <v>NEX</v>
          </cell>
          <cell r="U28">
            <v>0.09</v>
          </cell>
        </row>
        <row r="29">
          <cell r="F29" t="str">
            <v>2006 - SP INDÍGENA</v>
          </cell>
          <cell r="G29" t="str">
            <v>25.10.13.392.3001.2.006.33503900.00</v>
          </cell>
          <cell r="H29" t="str">
            <v>EXECUTIVO</v>
          </cell>
          <cell r="I29" t="str">
            <v>SMC</v>
          </cell>
          <cell r="J29">
            <v>805556</v>
          </cell>
          <cell r="K29">
            <v>0</v>
          </cell>
          <cell r="L29">
            <v>0</v>
          </cell>
          <cell r="M29" t="str">
            <v>NEX</v>
          </cell>
          <cell r="N29">
            <v>0.23</v>
          </cell>
          <cell r="O29">
            <v>185277.88</v>
          </cell>
          <cell r="P29">
            <v>0</v>
          </cell>
          <cell r="Q29">
            <v>0</v>
          </cell>
          <cell r="R29">
            <v>0</v>
          </cell>
          <cell r="S29">
            <v>0</v>
          </cell>
          <cell r="T29" t="str">
            <v>NEX</v>
          </cell>
          <cell r="U29">
            <v>0.09</v>
          </cell>
        </row>
        <row r="30">
          <cell r="F30" t="str">
            <v>2007 - PROGRAMAÇÃO DE ATIVIDADES E EVENTOS DA CULTURA REGGAE</v>
          </cell>
          <cell r="G30" t="str">
            <v>25.10.13.392.3001.2.007.33903600.00</v>
          </cell>
          <cell r="H30" t="str">
            <v>EXECUTIVO</v>
          </cell>
          <cell r="I30" t="str">
            <v>SMC</v>
          </cell>
          <cell r="J30">
            <v>30000</v>
          </cell>
          <cell r="K30">
            <v>697943.23</v>
          </cell>
          <cell r="L30">
            <v>256318.81</v>
          </cell>
          <cell r="M30" t="str">
            <v>NEX</v>
          </cell>
          <cell r="N30">
            <v>0.23</v>
          </cell>
          <cell r="O30">
            <v>6900</v>
          </cell>
          <cell r="P30">
            <v>160526.94289999999</v>
          </cell>
          <cell r="Q30">
            <v>58953.326300000001</v>
          </cell>
          <cell r="R30">
            <v>8.5439603333333327</v>
          </cell>
          <cell r="S30">
            <v>23.264774333333332</v>
          </cell>
          <cell r="T30" t="str">
            <v>NEX</v>
          </cell>
          <cell r="U30">
            <v>0.09</v>
          </cell>
        </row>
        <row r="31">
          <cell r="F31" t="str">
            <v>2007 - PROGRAMAÇÃO DE ATIVIDADES E EVENTOS DA CULTURA REGGAE</v>
          </cell>
          <cell r="G31" t="str">
            <v>25.10.13.392.3001.2.007.33903900.00</v>
          </cell>
          <cell r="H31" t="str">
            <v>EXECUTIVO</v>
          </cell>
          <cell r="I31" t="str">
            <v>SMC</v>
          </cell>
          <cell r="J31">
            <v>1519556</v>
          </cell>
          <cell r="K31">
            <v>0</v>
          </cell>
          <cell r="L31">
            <v>0</v>
          </cell>
          <cell r="M31" t="str">
            <v>NEX</v>
          </cell>
          <cell r="N31">
            <v>0.23</v>
          </cell>
          <cell r="O31">
            <v>349497.88</v>
          </cell>
          <cell r="P31">
            <v>0</v>
          </cell>
          <cell r="Q31">
            <v>0</v>
          </cell>
          <cell r="R31">
            <v>0</v>
          </cell>
          <cell r="S31">
            <v>0</v>
          </cell>
          <cell r="T31" t="str">
            <v>NEX</v>
          </cell>
          <cell r="U31">
            <v>0.09</v>
          </cell>
        </row>
        <row r="32">
          <cell r="F32" t="str">
            <v>2007 - PROGRAMAÇÃO DE ATIVIDADES E EVENTOS DA CULTURA REGGAE</v>
          </cell>
          <cell r="G32" t="str">
            <v>25.10.13.392.3001.2.007.33904700.00</v>
          </cell>
          <cell r="H32" t="str">
            <v>EXECUTIVO</v>
          </cell>
          <cell r="I32" t="str">
            <v>SMC</v>
          </cell>
          <cell r="J32">
            <v>6000</v>
          </cell>
          <cell r="K32">
            <v>6000</v>
          </cell>
          <cell r="L32">
            <v>4800</v>
          </cell>
          <cell r="M32" t="str">
            <v>NEX</v>
          </cell>
          <cell r="N32">
            <v>0.23</v>
          </cell>
          <cell r="O32">
            <v>1380</v>
          </cell>
          <cell r="P32">
            <v>1380</v>
          </cell>
          <cell r="Q32">
            <v>1104</v>
          </cell>
          <cell r="R32">
            <v>0.8</v>
          </cell>
          <cell r="S32">
            <v>1</v>
          </cell>
          <cell r="T32" t="str">
            <v>NEX</v>
          </cell>
          <cell r="U32">
            <v>0.09</v>
          </cell>
        </row>
        <row r="33">
          <cell r="F33" t="str">
            <v>2010 - PRÊMIO PAGU</v>
          </cell>
          <cell r="G33" t="str">
            <v>25.10.13.392.3001.2.010.33903100.00</v>
          </cell>
          <cell r="H33" t="str">
            <v>EXECUTIVO</v>
          </cell>
          <cell r="I33" t="str">
            <v>SMC</v>
          </cell>
          <cell r="J33">
            <v>250000</v>
          </cell>
          <cell r="K33">
            <v>0</v>
          </cell>
          <cell r="L33">
            <v>0</v>
          </cell>
          <cell r="M33" t="str">
            <v>NEX</v>
          </cell>
          <cell r="N33">
            <v>0.23</v>
          </cell>
          <cell r="O33">
            <v>57500</v>
          </cell>
          <cell r="P33">
            <v>0</v>
          </cell>
          <cell r="Q33">
            <v>0</v>
          </cell>
          <cell r="R33">
            <v>0</v>
          </cell>
          <cell r="S33">
            <v>0</v>
          </cell>
          <cell r="T33" t="str">
            <v>NINC</v>
          </cell>
          <cell r="U33">
            <v>0</v>
          </cell>
        </row>
        <row r="34">
          <cell r="F34" t="str">
            <v>2012 - CASA DA CAPOEIRA</v>
          </cell>
          <cell r="G34" t="str">
            <v>25.10.13.392.3001.2.012.33903900.00</v>
          </cell>
          <cell r="H34" t="str">
            <v>EXECUTIVO</v>
          </cell>
          <cell r="I34" t="str">
            <v>SMC</v>
          </cell>
          <cell r="J34">
            <v>855556</v>
          </cell>
          <cell r="K34">
            <v>0</v>
          </cell>
          <cell r="L34">
            <v>0</v>
          </cell>
          <cell r="M34" t="str">
            <v>NEX</v>
          </cell>
          <cell r="N34">
            <v>0.23</v>
          </cell>
          <cell r="O34">
            <v>196777.88</v>
          </cell>
          <cell r="P34">
            <v>0</v>
          </cell>
          <cell r="Q34">
            <v>0</v>
          </cell>
          <cell r="R34">
            <v>0</v>
          </cell>
          <cell r="S34">
            <v>0</v>
          </cell>
          <cell r="T34" t="str">
            <v>NEX</v>
          </cell>
          <cell r="U34">
            <v>0.09</v>
          </cell>
        </row>
        <row r="35">
          <cell r="F35" t="str">
            <v>2013 - ARTES NA RUA</v>
          </cell>
          <cell r="G35" t="str">
            <v>25.10.13.392.3001.2.013.33903900.00</v>
          </cell>
          <cell r="H35" t="str">
            <v>EXECUTIVO</v>
          </cell>
          <cell r="I35" t="str">
            <v>SMC</v>
          </cell>
          <cell r="J35">
            <v>250000</v>
          </cell>
          <cell r="K35">
            <v>0</v>
          </cell>
          <cell r="L35">
            <v>0</v>
          </cell>
          <cell r="M35" t="str">
            <v>NINC</v>
          </cell>
          <cell r="N35">
            <v>0</v>
          </cell>
          <cell r="O35">
            <v>0</v>
          </cell>
          <cell r="P35">
            <v>0</v>
          </cell>
          <cell r="Q35">
            <v>0</v>
          </cell>
          <cell r="R35" t="e">
            <v>#DIV/0!</v>
          </cell>
          <cell r="S35" t="e">
            <v>#DIV/0!</v>
          </cell>
          <cell r="T35" t="str">
            <v>NINC</v>
          </cell>
          <cell r="U35">
            <v>0</v>
          </cell>
        </row>
        <row r="36">
          <cell r="F36" t="str">
            <v>2016 - FESTIVAL INTERNACIONAL DE CIRCO</v>
          </cell>
          <cell r="G36" t="str">
            <v>25.10.13.392.3001.2.016.33903900.00</v>
          </cell>
          <cell r="H36" t="str">
            <v>EXECUTIVO</v>
          </cell>
          <cell r="I36" t="str">
            <v>SMC</v>
          </cell>
          <cell r="J36">
            <v>250000</v>
          </cell>
          <cell r="K36">
            <v>0</v>
          </cell>
          <cell r="L36">
            <v>0</v>
          </cell>
          <cell r="M36" t="str">
            <v>NINC</v>
          </cell>
          <cell r="N36">
            <v>0</v>
          </cell>
          <cell r="O36">
            <v>0</v>
          </cell>
          <cell r="P36">
            <v>0</v>
          </cell>
          <cell r="Q36">
            <v>0</v>
          </cell>
          <cell r="R36" t="e">
            <v>#DIV/0!</v>
          </cell>
          <cell r="S36" t="e">
            <v>#DIV/0!</v>
          </cell>
          <cell r="T36" t="str">
            <v>NINC</v>
          </cell>
          <cell r="U36">
            <v>0</v>
          </cell>
        </row>
        <row r="37">
          <cell r="F37" t="str">
            <v>2017 - CENTRO DE REFERÊNCIA DO FORRÓ</v>
          </cell>
          <cell r="G37" t="str">
            <v>25.10.13.392.3001.2.017.33903900.00</v>
          </cell>
          <cell r="H37" t="str">
            <v>EXECUTIVO</v>
          </cell>
          <cell r="I37" t="str">
            <v>SMC</v>
          </cell>
          <cell r="J37">
            <v>250000</v>
          </cell>
          <cell r="K37">
            <v>0</v>
          </cell>
          <cell r="L37">
            <v>0</v>
          </cell>
          <cell r="M37" t="str">
            <v>NEX</v>
          </cell>
          <cell r="N37">
            <v>0.23</v>
          </cell>
          <cell r="O37">
            <v>57500</v>
          </cell>
          <cell r="P37">
            <v>0</v>
          </cell>
          <cell r="Q37">
            <v>0</v>
          </cell>
          <cell r="R37">
            <v>0</v>
          </cell>
          <cell r="S37">
            <v>0</v>
          </cell>
          <cell r="T37" t="str">
            <v>NINC</v>
          </cell>
          <cell r="U37">
            <v>0</v>
          </cell>
        </row>
        <row r="38">
          <cell r="F38" t="str">
            <v>2024 - PROJETO MIX BRASIL - DIVERSIDADE</v>
          </cell>
          <cell r="G38" t="str">
            <v>25.10.13.392.3001.2.024.33903900.00</v>
          </cell>
          <cell r="H38" t="str">
            <v>EXECUTIVO</v>
          </cell>
          <cell r="I38" t="str">
            <v>SMC</v>
          </cell>
          <cell r="J38">
            <v>150000</v>
          </cell>
          <cell r="K38">
            <v>0</v>
          </cell>
          <cell r="L38">
            <v>0</v>
          </cell>
          <cell r="M38" t="str">
            <v>NINC</v>
          </cell>
          <cell r="N38">
            <v>0</v>
          </cell>
          <cell r="O38">
            <v>0</v>
          </cell>
          <cell r="P38">
            <v>0</v>
          </cell>
          <cell r="Q38">
            <v>0</v>
          </cell>
          <cell r="R38" t="e">
            <v>#DIV/0!</v>
          </cell>
          <cell r="S38" t="e">
            <v>#DIV/0!</v>
          </cell>
          <cell r="T38" t="str">
            <v>NINC</v>
          </cell>
          <cell r="U38">
            <v>0</v>
          </cell>
        </row>
        <row r="39">
          <cell r="F39" t="str">
            <v>2025 - MANUTENÇÃO E OPERAÇÃO DA BIBLIOTECA MARIO DE ANDRADE</v>
          </cell>
          <cell r="G39" t="str">
            <v>25.10.13.392.3001.2.025.33901400.00</v>
          </cell>
          <cell r="H39" t="str">
            <v>EXECUTIVO</v>
          </cell>
          <cell r="I39" t="str">
            <v>SMC</v>
          </cell>
          <cell r="J39">
            <v>7000</v>
          </cell>
          <cell r="K39">
            <v>0</v>
          </cell>
          <cell r="L39">
            <v>0</v>
          </cell>
          <cell r="M39" t="str">
            <v>NEX</v>
          </cell>
          <cell r="N39">
            <v>0.35</v>
          </cell>
          <cell r="O39">
            <v>2450</v>
          </cell>
          <cell r="P39">
            <v>0</v>
          </cell>
          <cell r="Q39">
            <v>0</v>
          </cell>
          <cell r="R39">
            <v>0</v>
          </cell>
          <cell r="S39">
            <v>0</v>
          </cell>
          <cell r="T39" t="str">
            <v>NEX</v>
          </cell>
          <cell r="U39">
            <v>0.14000000000000001</v>
          </cell>
        </row>
        <row r="40">
          <cell r="F40" t="str">
            <v>2025 - MANUTENÇÃO E OPERAÇÃO DA BIBLIOTECA MARIO DE ANDRADE</v>
          </cell>
          <cell r="G40" t="str">
            <v>25.10.13.392.3001.2.025.33903000.00</v>
          </cell>
          <cell r="H40" t="str">
            <v>EXECUTIVO</v>
          </cell>
          <cell r="I40" t="str">
            <v>SMC</v>
          </cell>
          <cell r="J40">
            <v>200000</v>
          </cell>
          <cell r="K40">
            <v>177833.02999999997</v>
          </cell>
          <cell r="L40">
            <v>148057.17000000001</v>
          </cell>
          <cell r="M40" t="str">
            <v>NEX</v>
          </cell>
          <cell r="N40">
            <v>0.35</v>
          </cell>
          <cell r="O40">
            <v>70000</v>
          </cell>
          <cell r="P40">
            <v>62241.560499999985</v>
          </cell>
          <cell r="Q40">
            <v>51820.0095</v>
          </cell>
          <cell r="R40">
            <v>0.74028585000000002</v>
          </cell>
          <cell r="S40">
            <v>0.88916514999999974</v>
          </cell>
          <cell r="T40" t="str">
            <v>NEX</v>
          </cell>
          <cell r="U40">
            <v>0.14000000000000001</v>
          </cell>
        </row>
        <row r="41">
          <cell r="F41" t="str">
            <v>2025 - MANUTENÇÃO E OPERAÇÃO DA BIBLIOTECA MARIO DE ANDRADE</v>
          </cell>
          <cell r="G41" t="str">
            <v>25.10.13.392.3001.2.025.33903300.00</v>
          </cell>
          <cell r="H41" t="str">
            <v>EXECUTIVO</v>
          </cell>
          <cell r="I41" t="str">
            <v>SMC</v>
          </cell>
          <cell r="J41">
            <v>7000</v>
          </cell>
          <cell r="K41">
            <v>0</v>
          </cell>
          <cell r="L41">
            <v>0</v>
          </cell>
          <cell r="M41" t="str">
            <v>NEX</v>
          </cell>
          <cell r="N41">
            <v>0.35</v>
          </cell>
          <cell r="O41">
            <v>2450</v>
          </cell>
          <cell r="P41">
            <v>0</v>
          </cell>
          <cell r="Q41">
            <v>0</v>
          </cell>
          <cell r="R41">
            <v>0</v>
          </cell>
          <cell r="S41">
            <v>0</v>
          </cell>
          <cell r="T41" t="str">
            <v>NEX</v>
          </cell>
          <cell r="U41">
            <v>0.14000000000000001</v>
          </cell>
        </row>
        <row r="42">
          <cell r="F42" t="str">
            <v>2025 - MANUTENÇÃO E OPERAÇÃO DA BIBLIOTECA MARIO DE ANDRADE</v>
          </cell>
          <cell r="G42" t="str">
            <v>25.10.13.392.3001.2.025.33903900.00</v>
          </cell>
          <cell r="H42" t="str">
            <v>EXECUTIVO</v>
          </cell>
          <cell r="I42" t="str">
            <v>SMC</v>
          </cell>
          <cell r="J42">
            <v>10390000</v>
          </cell>
          <cell r="K42">
            <v>9081063.1599999964</v>
          </cell>
          <cell r="L42">
            <v>7922905.3299999991</v>
          </cell>
          <cell r="M42" t="str">
            <v>NEX</v>
          </cell>
          <cell r="N42">
            <v>0.35</v>
          </cell>
          <cell r="O42">
            <v>3636500</v>
          </cell>
          <cell r="P42">
            <v>3178372.1059999987</v>
          </cell>
          <cell r="Q42">
            <v>2773016.8654999994</v>
          </cell>
          <cell r="R42">
            <v>0.76255104234841176</v>
          </cell>
          <cell r="S42">
            <v>0.87401955341674653</v>
          </cell>
          <cell r="T42" t="str">
            <v>NEX</v>
          </cell>
          <cell r="U42">
            <v>0.14000000000000001</v>
          </cell>
        </row>
        <row r="43">
          <cell r="F43" t="str">
            <v>2025 - MANUTENÇÃO E OPERAÇÃO DA BIBLIOTECA MARIO DE ANDRADE</v>
          </cell>
          <cell r="G43" t="str">
            <v>25.10.13.392.3001.2.025.33909200.00</v>
          </cell>
          <cell r="H43" t="str">
            <v>EXECUTIVO</v>
          </cell>
          <cell r="I43" t="str">
            <v>SMC</v>
          </cell>
          <cell r="J43">
            <v>0</v>
          </cell>
          <cell r="K43">
            <v>26167.18</v>
          </cell>
          <cell r="L43">
            <v>26167.18</v>
          </cell>
          <cell r="M43" t="str">
            <v>NEX</v>
          </cell>
          <cell r="N43">
            <v>0.35</v>
          </cell>
          <cell r="O43">
            <v>0</v>
          </cell>
          <cell r="P43">
            <v>9158.512999999999</v>
          </cell>
          <cell r="Q43">
            <v>9158.512999999999</v>
          </cell>
          <cell r="R43" t="e">
            <v>#DIV/0!</v>
          </cell>
          <cell r="S43" t="e">
            <v>#DIV/0!</v>
          </cell>
          <cell r="T43" t="str">
            <v>NEX</v>
          </cell>
          <cell r="U43">
            <v>0.14000000000000001</v>
          </cell>
        </row>
        <row r="44">
          <cell r="F44" t="str">
            <v>2025 - MANUTENÇÃO E OPERAÇÃO DA BIBLIOTECA MARIO DE ANDRADE</v>
          </cell>
          <cell r="G44" t="str">
            <v>25.10.13.392.3001.2.025.44905200.00</v>
          </cell>
          <cell r="H44" t="str">
            <v>EXECUTIVO</v>
          </cell>
          <cell r="I44" t="str">
            <v>SMC</v>
          </cell>
          <cell r="J44">
            <v>100000</v>
          </cell>
          <cell r="K44">
            <v>33389.69</v>
          </cell>
          <cell r="L44">
            <v>29170.69</v>
          </cell>
          <cell r="M44" t="str">
            <v>NEX</v>
          </cell>
          <cell r="N44">
            <v>0.35</v>
          </cell>
          <cell r="O44">
            <v>35000</v>
          </cell>
          <cell r="P44">
            <v>11686.3915</v>
          </cell>
          <cell r="Q44">
            <v>10209.741499999998</v>
          </cell>
          <cell r="R44">
            <v>0.29170689999999994</v>
          </cell>
          <cell r="S44">
            <v>0.3338969</v>
          </cell>
          <cell r="T44" t="str">
            <v>NEX</v>
          </cell>
          <cell r="U44">
            <v>0.14000000000000001</v>
          </cell>
        </row>
        <row r="45">
          <cell r="F45" t="str">
            <v>2026 - PROGRAMAÇÃO ATIVIDADES CULTURAIS BIBLIOTECA MARIO DE ANDRADE</v>
          </cell>
          <cell r="G45" t="str">
            <v>25.10.13.392.3001.2.026.33903600.00</v>
          </cell>
          <cell r="H45" t="str">
            <v>EXECUTIVO</v>
          </cell>
          <cell r="I45" t="str">
            <v>SMC</v>
          </cell>
          <cell r="J45">
            <v>200000</v>
          </cell>
          <cell r="K45">
            <v>93670</v>
          </cell>
          <cell r="L45">
            <v>76770</v>
          </cell>
          <cell r="M45" t="str">
            <v>NEX</v>
          </cell>
          <cell r="N45">
            <v>0.35</v>
          </cell>
          <cell r="O45">
            <v>70000</v>
          </cell>
          <cell r="P45">
            <v>32784.5</v>
          </cell>
          <cell r="Q45">
            <v>26869.5</v>
          </cell>
          <cell r="R45">
            <v>0.38385000000000002</v>
          </cell>
          <cell r="S45">
            <v>0.46834999999999999</v>
          </cell>
          <cell r="T45" t="str">
            <v>NEX</v>
          </cell>
          <cell r="U45">
            <v>0.14000000000000001</v>
          </cell>
        </row>
        <row r="46">
          <cell r="F46" t="str">
            <v>2026 - PROGRAMAÇÃO ATIVIDADES CULTURAIS BIBLIOTECA MARIO DE ANDRADE</v>
          </cell>
          <cell r="G46" t="str">
            <v>25.10.13.392.3001.2.026.33903900.00</v>
          </cell>
          <cell r="H46" t="str">
            <v>EXECUTIVO</v>
          </cell>
          <cell r="I46" t="str">
            <v>SMC</v>
          </cell>
          <cell r="J46">
            <v>1260000</v>
          </cell>
          <cell r="K46">
            <v>797876</v>
          </cell>
          <cell r="L46">
            <v>652486</v>
          </cell>
          <cell r="M46" t="str">
            <v>NEX</v>
          </cell>
          <cell r="N46">
            <v>0.35</v>
          </cell>
          <cell r="O46">
            <v>441000</v>
          </cell>
          <cell r="P46">
            <v>279256.59999999998</v>
          </cell>
          <cell r="Q46">
            <v>228370.09999999998</v>
          </cell>
          <cell r="R46">
            <v>0.51784603174603172</v>
          </cell>
          <cell r="S46">
            <v>0.6332349206349206</v>
          </cell>
          <cell r="T46" t="str">
            <v>NEX</v>
          </cell>
          <cell r="U46">
            <v>0.14000000000000001</v>
          </cell>
        </row>
        <row r="47">
          <cell r="F47" t="str">
            <v>2026 - PROGRAMAÇÃO ATIVIDADES CULTURAIS BIBLIOTECA MARIO DE ANDRADE</v>
          </cell>
          <cell r="G47" t="str">
            <v>25.10.13.392.3001.2.026.33904700.00</v>
          </cell>
          <cell r="H47" t="str">
            <v>EXECUTIVO</v>
          </cell>
          <cell r="I47" t="str">
            <v>SMC</v>
          </cell>
          <cell r="J47">
            <v>40000</v>
          </cell>
          <cell r="K47">
            <v>40000</v>
          </cell>
          <cell r="L47">
            <v>13154</v>
          </cell>
          <cell r="M47" t="str">
            <v>NEX</v>
          </cell>
          <cell r="N47">
            <v>0.35</v>
          </cell>
          <cell r="O47">
            <v>14000</v>
          </cell>
          <cell r="P47">
            <v>14000</v>
          </cell>
          <cell r="Q47">
            <v>4603.8999999999996</v>
          </cell>
          <cell r="R47">
            <v>0.32884999999999998</v>
          </cell>
          <cell r="S47">
            <v>1</v>
          </cell>
          <cell r="T47" t="str">
            <v>NEX</v>
          </cell>
          <cell r="U47">
            <v>0.14000000000000001</v>
          </cell>
        </row>
        <row r="48">
          <cell r="F48" t="str">
            <v>2027 - VISIBILIDADE LÉSBICA</v>
          </cell>
          <cell r="G48" t="str">
            <v>25.10.13.392.3001.2.027.33903900.00</v>
          </cell>
          <cell r="H48" t="str">
            <v>EXECUTIVO</v>
          </cell>
          <cell r="I48" t="str">
            <v>SMC</v>
          </cell>
          <cell r="J48">
            <v>30000</v>
          </cell>
          <cell r="K48">
            <v>0</v>
          </cell>
          <cell r="L48">
            <v>0</v>
          </cell>
          <cell r="M48" t="str">
            <v>NEX</v>
          </cell>
          <cell r="N48">
            <v>0.23</v>
          </cell>
          <cell r="O48">
            <v>6900</v>
          </cell>
          <cell r="P48">
            <v>0</v>
          </cell>
          <cell r="Q48">
            <v>0</v>
          </cell>
          <cell r="R48">
            <v>0</v>
          </cell>
          <cell r="S48">
            <v>0</v>
          </cell>
          <cell r="T48" t="str">
            <v>NINC</v>
          </cell>
          <cell r="U48">
            <v>0</v>
          </cell>
        </row>
        <row r="49">
          <cell r="F49" t="str">
            <v>2028 - VISIBILIDADE TRANS</v>
          </cell>
          <cell r="G49" t="str">
            <v>25.10.13.392.3001.2.028.33903900.00</v>
          </cell>
          <cell r="H49" t="str">
            <v>EXECUTIVO</v>
          </cell>
          <cell r="I49" t="str">
            <v>SMC</v>
          </cell>
          <cell r="J49">
            <v>30000</v>
          </cell>
          <cell r="K49">
            <v>0</v>
          </cell>
          <cell r="L49">
            <v>0</v>
          </cell>
          <cell r="M49" t="str">
            <v>NEX</v>
          </cell>
          <cell r="N49">
            <v>0.23</v>
          </cell>
          <cell r="O49">
            <v>6900</v>
          </cell>
          <cell r="P49">
            <v>0</v>
          </cell>
          <cell r="Q49">
            <v>0</v>
          </cell>
          <cell r="R49">
            <v>0</v>
          </cell>
          <cell r="S49">
            <v>0</v>
          </cell>
          <cell r="T49" t="str">
            <v>NINC</v>
          </cell>
          <cell r="U49">
            <v>0</v>
          </cell>
        </row>
        <row r="50">
          <cell r="F50" t="str">
            <v>2029 - VISIBILIDADE BISSEXUAL</v>
          </cell>
          <cell r="G50" t="str">
            <v>25.10.13.392.3001.2.029.33903900.00</v>
          </cell>
          <cell r="H50" t="str">
            <v>EXECUTIVO</v>
          </cell>
          <cell r="I50" t="str">
            <v>SMC</v>
          </cell>
          <cell r="J50">
            <v>30000</v>
          </cell>
          <cell r="K50">
            <v>0</v>
          </cell>
          <cell r="L50">
            <v>0</v>
          </cell>
          <cell r="M50" t="str">
            <v>NEX</v>
          </cell>
          <cell r="N50">
            <v>0.23</v>
          </cell>
          <cell r="O50">
            <v>6900</v>
          </cell>
          <cell r="P50">
            <v>0</v>
          </cell>
          <cell r="Q50">
            <v>0</v>
          </cell>
          <cell r="R50">
            <v>0</v>
          </cell>
          <cell r="S50">
            <v>0</v>
          </cell>
          <cell r="T50" t="str">
            <v>NINC</v>
          </cell>
          <cell r="U50">
            <v>0</v>
          </cell>
        </row>
        <row r="51">
          <cell r="F51" t="str">
            <v>2030 - CIDADE DAS MULHERES</v>
          </cell>
          <cell r="G51" t="str">
            <v>25.10.13.392.3001.2.030.33903900.00</v>
          </cell>
          <cell r="H51" t="str">
            <v>EXECUTIVO</v>
          </cell>
          <cell r="I51" t="str">
            <v>SMC</v>
          </cell>
          <cell r="J51">
            <v>100000</v>
          </cell>
          <cell r="K51">
            <v>0</v>
          </cell>
          <cell r="L51">
            <v>0</v>
          </cell>
          <cell r="M51" t="str">
            <v>NEX</v>
          </cell>
          <cell r="N51">
            <v>0.23</v>
          </cell>
          <cell r="O51">
            <v>23000</v>
          </cell>
          <cell r="P51">
            <v>0</v>
          </cell>
          <cell r="Q51">
            <v>0</v>
          </cell>
          <cell r="R51">
            <v>0</v>
          </cell>
          <cell r="S51">
            <v>0</v>
          </cell>
          <cell r="T51" t="str">
            <v>NEX</v>
          </cell>
          <cell r="U51">
            <v>0.09</v>
          </cell>
        </row>
        <row r="52">
          <cell r="F52" t="str">
            <v>2035 - E430 - CONTRATAÇÃO DE ESTRUTURA E PALCOS PARA EVENTOS CULTURAIS</v>
          </cell>
          <cell r="G52" t="str">
            <v>25.10.13.392.3001.2.035.33903900.00</v>
          </cell>
          <cell r="H52" t="str">
            <v>EMENDA</v>
          </cell>
          <cell r="I52" t="str">
            <v>SMC</v>
          </cell>
          <cell r="J52">
            <v>120000</v>
          </cell>
          <cell r="K52">
            <v>0</v>
          </cell>
          <cell r="L52">
            <v>0</v>
          </cell>
          <cell r="M52" t="str">
            <v>NINC</v>
          </cell>
          <cell r="N52">
            <v>0</v>
          </cell>
          <cell r="O52">
            <v>0</v>
          </cell>
          <cell r="P52">
            <v>0</v>
          </cell>
          <cell r="Q52">
            <v>0</v>
          </cell>
          <cell r="R52" t="e">
            <v>#DIV/0!</v>
          </cell>
          <cell r="S52" t="e">
            <v>#DIV/0!</v>
          </cell>
          <cell r="T52" t="str">
            <v>NINC</v>
          </cell>
          <cell r="U52">
            <v>0</v>
          </cell>
        </row>
        <row r="53">
          <cell r="F53" t="str">
            <v>2036 - FESTA CULTURAL RELIGIOSA</v>
          </cell>
          <cell r="G53" t="str">
            <v>71.10.13.392.3001.2.036.33903900.00</v>
          </cell>
          <cell r="H53" t="str">
            <v>EXECUTIVO</v>
          </cell>
          <cell r="I53" t="str">
            <v>SUB-CT</v>
          </cell>
          <cell r="J53">
            <v>1000</v>
          </cell>
          <cell r="K53">
            <v>0</v>
          </cell>
          <cell r="L53">
            <v>0</v>
          </cell>
          <cell r="M53" t="str">
            <v>NINC</v>
          </cell>
          <cell r="N53">
            <v>0</v>
          </cell>
          <cell r="O53">
            <v>0</v>
          </cell>
          <cell r="P53">
            <v>0</v>
          </cell>
          <cell r="Q53">
            <v>0</v>
          </cell>
          <cell r="R53" t="e">
            <v>#DIV/0!</v>
          </cell>
          <cell r="S53" t="e">
            <v>#DIV/0!</v>
          </cell>
          <cell r="T53" t="str">
            <v>NINC</v>
          </cell>
          <cell r="U53">
            <v>0</v>
          </cell>
        </row>
        <row r="54">
          <cell r="F54" t="str">
            <v>2041 - FEIRA EXPO CRISTÃ 2020, A OCORRER NO MÊS DE AGOSTO DO PRESENTE ANO, NO CENTRO DE CONVENÇÕES ANHEMBI</v>
          </cell>
          <cell r="G54" t="str">
            <v>25.10.13.392.3001.2.041.33903900.00</v>
          </cell>
          <cell r="H54" t="str">
            <v>EXECUTIVO</v>
          </cell>
          <cell r="I54" t="str">
            <v>SMC</v>
          </cell>
          <cell r="J54">
            <v>1000</v>
          </cell>
          <cell r="K54">
            <v>0</v>
          </cell>
          <cell r="L54">
            <v>0</v>
          </cell>
          <cell r="M54" t="str">
            <v>NINC</v>
          </cell>
          <cell r="N54">
            <v>0</v>
          </cell>
          <cell r="O54">
            <v>0</v>
          </cell>
          <cell r="P54">
            <v>0</v>
          </cell>
          <cell r="Q54">
            <v>0</v>
          </cell>
          <cell r="R54" t="e">
            <v>#DIV/0!</v>
          </cell>
          <cell r="S54" t="e">
            <v>#DIV/0!</v>
          </cell>
          <cell r="T54" t="str">
            <v>NINC</v>
          </cell>
          <cell r="U54">
            <v>0</v>
          </cell>
        </row>
        <row r="55">
          <cell r="F55" t="str">
            <v>2064 - MOSTRA ECOFALANTE DE CINEMA AMBIENTAL</v>
          </cell>
          <cell r="G55" t="str">
            <v>25.10.13.392.3001.2.064.33503900.00</v>
          </cell>
          <cell r="H55" t="str">
            <v>EXECUTIVO</v>
          </cell>
          <cell r="I55" t="str">
            <v>SMC</v>
          </cell>
          <cell r="J55">
            <v>500000</v>
          </cell>
          <cell r="K55">
            <v>0</v>
          </cell>
          <cell r="L55">
            <v>0</v>
          </cell>
          <cell r="M55" t="str">
            <v>NINC</v>
          </cell>
          <cell r="N55">
            <v>0</v>
          </cell>
          <cell r="O55">
            <v>0</v>
          </cell>
          <cell r="P55">
            <v>0</v>
          </cell>
          <cell r="Q55">
            <v>0</v>
          </cell>
          <cell r="R55" t="e">
            <v>#DIV/0!</v>
          </cell>
          <cell r="S55" t="e">
            <v>#DIV/0!</v>
          </cell>
          <cell r="T55" t="str">
            <v>NINC</v>
          </cell>
          <cell r="U55">
            <v>0</v>
          </cell>
        </row>
        <row r="56">
          <cell r="F56" t="str">
            <v>2065 - FOMENTO ÀS COMUNIDADES DO SAMBA</v>
          </cell>
          <cell r="G56" t="str">
            <v>25.10.13.392.3001.2.065.33903900.00</v>
          </cell>
          <cell r="H56" t="str">
            <v>EXECUTIVO</v>
          </cell>
          <cell r="I56" t="str">
            <v>SMC</v>
          </cell>
          <cell r="J56">
            <v>1055556</v>
          </cell>
          <cell r="K56">
            <v>0</v>
          </cell>
          <cell r="L56">
            <v>0</v>
          </cell>
          <cell r="M56" t="str">
            <v>NINC</v>
          </cell>
          <cell r="N56">
            <v>0</v>
          </cell>
          <cell r="O56">
            <v>0</v>
          </cell>
          <cell r="P56">
            <v>0</v>
          </cell>
          <cell r="Q56">
            <v>0</v>
          </cell>
          <cell r="R56" t="e">
            <v>#DIV/0!</v>
          </cell>
          <cell r="S56" t="e">
            <v>#DIV/0!</v>
          </cell>
          <cell r="T56" t="str">
            <v>NINC</v>
          </cell>
          <cell r="U56">
            <v>0</v>
          </cell>
        </row>
        <row r="57">
          <cell r="F57" t="str">
            <v>2066 - E2222 - PROJETO CAMÉLIA</v>
          </cell>
          <cell r="G57" t="str">
            <v>25.10.13.392.3001.2.066.33903900.00</v>
          </cell>
          <cell r="H57" t="str">
            <v>EMENDA</v>
          </cell>
          <cell r="I57" t="str">
            <v>SMC</v>
          </cell>
          <cell r="J57">
            <v>120000</v>
          </cell>
          <cell r="K57">
            <v>0</v>
          </cell>
          <cell r="L57">
            <v>0</v>
          </cell>
          <cell r="M57" t="str">
            <v>NINC</v>
          </cell>
          <cell r="N57">
            <v>0</v>
          </cell>
          <cell r="O57">
            <v>0</v>
          </cell>
          <cell r="P57">
            <v>0</v>
          </cell>
          <cell r="Q57">
            <v>0</v>
          </cell>
          <cell r="R57" t="e">
            <v>#DIV/0!</v>
          </cell>
          <cell r="S57" t="e">
            <v>#DIV/0!</v>
          </cell>
          <cell r="T57" t="str">
            <v>NINC</v>
          </cell>
          <cell r="U57">
            <v>0</v>
          </cell>
        </row>
        <row r="58">
          <cell r="F58" t="str">
            <v>2067 - E2223 - PROJETO ÓPERA DO MENDIGO</v>
          </cell>
          <cell r="G58" t="str">
            <v>25.10.13.392.3001.2.067.33903900.00</v>
          </cell>
          <cell r="H58" t="str">
            <v>EMENDA</v>
          </cell>
          <cell r="I58" t="str">
            <v>SMC</v>
          </cell>
          <cell r="J58">
            <v>80000</v>
          </cell>
          <cell r="K58">
            <v>0</v>
          </cell>
          <cell r="L58">
            <v>0</v>
          </cell>
          <cell r="M58" t="str">
            <v>NINC</v>
          </cell>
          <cell r="N58">
            <v>0</v>
          </cell>
          <cell r="O58">
            <v>0</v>
          </cell>
          <cell r="P58">
            <v>0</v>
          </cell>
          <cell r="Q58">
            <v>0</v>
          </cell>
          <cell r="R58" t="e">
            <v>#DIV/0!</v>
          </cell>
          <cell r="S58" t="e">
            <v>#DIV/0!</v>
          </cell>
          <cell r="T58" t="str">
            <v>NINC</v>
          </cell>
          <cell r="U58">
            <v>0</v>
          </cell>
        </row>
        <row r="59">
          <cell r="F59" t="str">
            <v>2069 - E2225 - PROJETO CIRCO</v>
          </cell>
          <cell r="G59" t="str">
            <v>25.10.13.392.3001.2.069.33903900.00</v>
          </cell>
          <cell r="H59" t="str">
            <v>EMENDA</v>
          </cell>
          <cell r="I59" t="str">
            <v>SMC</v>
          </cell>
          <cell r="J59">
            <v>70000</v>
          </cell>
          <cell r="K59">
            <v>0</v>
          </cell>
          <cell r="L59">
            <v>0</v>
          </cell>
          <cell r="M59" t="str">
            <v>NINC</v>
          </cell>
          <cell r="N59">
            <v>0</v>
          </cell>
          <cell r="O59">
            <v>0</v>
          </cell>
          <cell r="P59">
            <v>0</v>
          </cell>
          <cell r="Q59">
            <v>0</v>
          </cell>
          <cell r="R59" t="e">
            <v>#DIV/0!</v>
          </cell>
          <cell r="S59" t="e">
            <v>#DIV/0!</v>
          </cell>
          <cell r="T59" t="str">
            <v>NINC</v>
          </cell>
          <cell r="U59">
            <v>0</v>
          </cell>
        </row>
        <row r="60">
          <cell r="F60" t="str">
            <v>2070 - E2229 - PROJETO G.U.R.I.</v>
          </cell>
          <cell r="G60" t="str">
            <v>25.10.13.392.3001.2.070.33903900.00</v>
          </cell>
          <cell r="H60" t="str">
            <v>EMENDA</v>
          </cell>
          <cell r="I60" t="str">
            <v>SMC</v>
          </cell>
          <cell r="J60">
            <v>90000</v>
          </cell>
          <cell r="K60">
            <v>0</v>
          </cell>
          <cell r="L60">
            <v>0</v>
          </cell>
          <cell r="M60" t="str">
            <v>EX</v>
          </cell>
          <cell r="N60">
            <v>1</v>
          </cell>
          <cell r="O60">
            <v>90000</v>
          </cell>
          <cell r="P60">
            <v>0</v>
          </cell>
          <cell r="Q60">
            <v>0</v>
          </cell>
          <cell r="R60">
            <v>0</v>
          </cell>
          <cell r="S60">
            <v>0</v>
          </cell>
          <cell r="T60" t="str">
            <v>NINC</v>
          </cell>
          <cell r="U60">
            <v>0</v>
          </cell>
        </row>
        <row r="61">
          <cell r="F61" t="str">
            <v>2071 - E2230 - PROJETO MUSICALIDADE</v>
          </cell>
          <cell r="G61" t="str">
            <v>25.10.13.392.3001.2.071.33903900.00</v>
          </cell>
          <cell r="H61" t="str">
            <v>EMENDA</v>
          </cell>
          <cell r="I61" t="str">
            <v>SMC</v>
          </cell>
          <cell r="J61">
            <v>100000</v>
          </cell>
          <cell r="K61">
            <v>0</v>
          </cell>
          <cell r="L61">
            <v>0</v>
          </cell>
          <cell r="M61" t="str">
            <v>NINC</v>
          </cell>
          <cell r="N61">
            <v>0</v>
          </cell>
          <cell r="O61">
            <v>0</v>
          </cell>
          <cell r="P61">
            <v>0</v>
          </cell>
          <cell r="Q61">
            <v>0</v>
          </cell>
          <cell r="R61" t="e">
            <v>#DIV/0!</v>
          </cell>
          <cell r="S61" t="e">
            <v>#DIV/0!</v>
          </cell>
          <cell r="T61" t="str">
            <v>NINC</v>
          </cell>
          <cell r="U61">
            <v>0</v>
          </cell>
        </row>
        <row r="62">
          <cell r="F62" t="str">
            <v>2072 - E2242 - MUCHO FESTIVAL LATINO AMERICANO</v>
          </cell>
          <cell r="G62" t="str">
            <v>25.10.13.392.3001.2.072.33903900.00</v>
          </cell>
          <cell r="H62" t="str">
            <v>EMENDA</v>
          </cell>
          <cell r="I62" t="str">
            <v>SMC</v>
          </cell>
          <cell r="J62">
            <v>60000</v>
          </cell>
          <cell r="K62">
            <v>0</v>
          </cell>
          <cell r="L62">
            <v>0</v>
          </cell>
          <cell r="M62" t="str">
            <v>NINC</v>
          </cell>
          <cell r="N62">
            <v>0</v>
          </cell>
          <cell r="O62">
            <v>0</v>
          </cell>
          <cell r="P62">
            <v>0</v>
          </cell>
          <cell r="Q62">
            <v>0</v>
          </cell>
          <cell r="R62" t="e">
            <v>#DIV/0!</v>
          </cell>
          <cell r="S62" t="e">
            <v>#DIV/0!</v>
          </cell>
          <cell r="T62" t="str">
            <v>NINC</v>
          </cell>
          <cell r="U62">
            <v>0</v>
          </cell>
        </row>
        <row r="63">
          <cell r="F63" t="str">
            <v>2073 - E2243 - BLOCO DAS EMÍLIAS E VISCONDES</v>
          </cell>
          <cell r="G63" t="str">
            <v>25.10.13.392.3001.2.073.33903900.00</v>
          </cell>
          <cell r="H63" t="str">
            <v>EMENDA</v>
          </cell>
          <cell r="I63" t="str">
            <v>SMC</v>
          </cell>
          <cell r="J63">
            <v>40000</v>
          </cell>
          <cell r="K63">
            <v>0</v>
          </cell>
          <cell r="L63">
            <v>0</v>
          </cell>
          <cell r="M63" t="str">
            <v>NINC</v>
          </cell>
          <cell r="N63">
            <v>0</v>
          </cell>
          <cell r="O63">
            <v>0</v>
          </cell>
          <cell r="P63">
            <v>0</v>
          </cell>
          <cell r="Q63">
            <v>0</v>
          </cell>
          <cell r="R63" t="e">
            <v>#DIV/0!</v>
          </cell>
          <cell r="S63" t="e">
            <v>#DIV/0!</v>
          </cell>
          <cell r="T63" t="str">
            <v>NINC</v>
          </cell>
          <cell r="U63">
            <v>0</v>
          </cell>
        </row>
        <row r="64">
          <cell r="F64" t="str">
            <v>2074 - E2244 - PROJETO DÉJA VU AFROFUTURISTA</v>
          </cell>
          <cell r="G64" t="str">
            <v>25.10.13.392.3001.2.074.33903900.00</v>
          </cell>
          <cell r="H64" t="str">
            <v>EMENDA</v>
          </cell>
          <cell r="I64" t="str">
            <v>SMC</v>
          </cell>
          <cell r="J64">
            <v>150000</v>
          </cell>
          <cell r="K64">
            <v>0</v>
          </cell>
          <cell r="L64">
            <v>0</v>
          </cell>
          <cell r="M64" t="str">
            <v>NINC</v>
          </cell>
          <cell r="N64">
            <v>0</v>
          </cell>
          <cell r="O64">
            <v>0</v>
          </cell>
          <cell r="P64">
            <v>0</v>
          </cell>
          <cell r="Q64">
            <v>0</v>
          </cell>
          <cell r="R64" t="e">
            <v>#DIV/0!</v>
          </cell>
          <cell r="S64" t="e">
            <v>#DIV/0!</v>
          </cell>
          <cell r="T64" t="str">
            <v>NINC</v>
          </cell>
          <cell r="U64">
            <v>0</v>
          </cell>
        </row>
        <row r="65">
          <cell r="F65" t="str">
            <v>2075 - E2245 - PROJETO HISTÓRIA DO HIP HOP</v>
          </cell>
          <cell r="G65" t="str">
            <v>25.10.13.392.3001.2.075.33903900.00</v>
          </cell>
          <cell r="H65" t="str">
            <v>EMENDA</v>
          </cell>
          <cell r="I65" t="str">
            <v>SMC</v>
          </cell>
          <cell r="J65">
            <v>35000</v>
          </cell>
          <cell r="K65">
            <v>0</v>
          </cell>
          <cell r="L65">
            <v>0</v>
          </cell>
          <cell r="M65" t="str">
            <v>NINC</v>
          </cell>
          <cell r="N65">
            <v>0</v>
          </cell>
          <cell r="O65">
            <v>0</v>
          </cell>
          <cell r="P65">
            <v>0</v>
          </cell>
          <cell r="Q65">
            <v>0</v>
          </cell>
          <cell r="R65" t="e">
            <v>#DIV/0!</v>
          </cell>
          <cell r="S65" t="e">
            <v>#DIV/0!</v>
          </cell>
          <cell r="T65" t="str">
            <v>NINC</v>
          </cell>
          <cell r="U65">
            <v>0</v>
          </cell>
        </row>
        <row r="66">
          <cell r="F66" t="str">
            <v>2076 - E2247 - SARAUPOVO CONVIDA</v>
          </cell>
          <cell r="G66" t="str">
            <v>25.10.13.392.3001.2.076.33903900.00</v>
          </cell>
          <cell r="H66" t="str">
            <v>EMENDA</v>
          </cell>
          <cell r="I66" t="str">
            <v>SMC</v>
          </cell>
          <cell r="J66">
            <v>35000</v>
          </cell>
          <cell r="K66">
            <v>0</v>
          </cell>
          <cell r="L66">
            <v>0</v>
          </cell>
          <cell r="M66" t="str">
            <v>NINC</v>
          </cell>
          <cell r="N66">
            <v>0</v>
          </cell>
          <cell r="O66">
            <v>0</v>
          </cell>
          <cell r="P66">
            <v>0</v>
          </cell>
          <cell r="Q66">
            <v>0</v>
          </cell>
          <cell r="R66" t="e">
            <v>#DIV/0!</v>
          </cell>
          <cell r="S66" t="e">
            <v>#DIV/0!</v>
          </cell>
          <cell r="T66" t="str">
            <v>NINC</v>
          </cell>
          <cell r="U66">
            <v>0</v>
          </cell>
        </row>
        <row r="67">
          <cell r="F67" t="str">
            <v>2077 - E7110 - REALIZAÇÃO DA 43º MOSTRA INTERNACIONAL DE CINEMA</v>
          </cell>
          <cell r="G67" t="str">
            <v>25.10.13.392.3001.2.077.33903900.00</v>
          </cell>
          <cell r="H67" t="str">
            <v>EMENDA</v>
          </cell>
          <cell r="I67" t="str">
            <v>SMC</v>
          </cell>
          <cell r="J67">
            <v>40000</v>
          </cell>
          <cell r="K67">
            <v>0</v>
          </cell>
          <cell r="L67">
            <v>0</v>
          </cell>
          <cell r="M67" t="str">
            <v>NINC</v>
          </cell>
          <cell r="N67">
            <v>0</v>
          </cell>
          <cell r="O67">
            <v>0</v>
          </cell>
          <cell r="P67">
            <v>0</v>
          </cell>
          <cell r="Q67">
            <v>0</v>
          </cell>
          <cell r="R67" t="e">
            <v>#DIV/0!</v>
          </cell>
          <cell r="S67" t="e">
            <v>#DIV/0!</v>
          </cell>
          <cell r="T67" t="str">
            <v>NINC</v>
          </cell>
          <cell r="U67">
            <v>0</v>
          </cell>
        </row>
        <row r="68">
          <cell r="F68" t="str">
            <v>2078 - E7116 - REFORMA DO ELEVADOR DA BIBLIOTECA MUNICIPAL MARIO SCHEMBERG - RUA CATÃO, 611 - VILA ROMANA - SÃO PAULO</v>
          </cell>
          <cell r="G68" t="str">
            <v>25.10.13.392.3001.2.078.44903900.00</v>
          </cell>
          <cell r="H68" t="str">
            <v>EMENDA</v>
          </cell>
          <cell r="I68" t="str">
            <v>SMC</v>
          </cell>
          <cell r="J68">
            <v>100000</v>
          </cell>
          <cell r="K68">
            <v>0</v>
          </cell>
          <cell r="L68">
            <v>0</v>
          </cell>
          <cell r="M68" t="str">
            <v xml:space="preserve">NEX </v>
          </cell>
          <cell r="N68">
            <v>0.35</v>
          </cell>
          <cell r="O68">
            <v>35000</v>
          </cell>
          <cell r="P68">
            <v>0</v>
          </cell>
          <cell r="Q68">
            <v>0</v>
          </cell>
          <cell r="R68">
            <v>0</v>
          </cell>
          <cell r="S68">
            <v>0</v>
          </cell>
          <cell r="T68" t="str">
            <v>NEX</v>
          </cell>
          <cell r="U68">
            <v>0.14000000000000001</v>
          </cell>
        </row>
        <row r="69">
          <cell r="F69" t="str">
            <v>2079 - E7135 - PROJETO RUAS COM MEMÓRIAS - SATED SP</v>
          </cell>
          <cell r="G69" t="str">
            <v>25.10.13.392.3001.2.079.33903900.00</v>
          </cell>
          <cell r="H69" t="str">
            <v>EMENDA</v>
          </cell>
          <cell r="I69" t="str">
            <v>SMC</v>
          </cell>
          <cell r="J69">
            <v>100000</v>
          </cell>
          <cell r="K69">
            <v>0</v>
          </cell>
          <cell r="L69">
            <v>0</v>
          </cell>
          <cell r="M69" t="str">
            <v>NINC</v>
          </cell>
          <cell r="N69">
            <v>0</v>
          </cell>
          <cell r="O69">
            <v>0</v>
          </cell>
          <cell r="P69">
            <v>0</v>
          </cell>
          <cell r="Q69">
            <v>0</v>
          </cell>
          <cell r="R69" t="e">
            <v>#DIV/0!</v>
          </cell>
          <cell r="S69" t="e">
            <v>#DIV/0!</v>
          </cell>
          <cell r="T69" t="str">
            <v>NINC</v>
          </cell>
          <cell r="U69">
            <v>0</v>
          </cell>
        </row>
        <row r="70">
          <cell r="F70" t="str">
            <v>2080 - E7142 - EXPOSIÇÃO 100 ANOS DOM PAULO EVARISTO ARNS</v>
          </cell>
          <cell r="G70" t="str">
            <v>25.10.13.392.3001.2.080.33903900.00</v>
          </cell>
          <cell r="H70" t="str">
            <v>EMENDA</v>
          </cell>
          <cell r="I70" t="str">
            <v>SMC</v>
          </cell>
          <cell r="J70">
            <v>100000</v>
          </cell>
          <cell r="K70">
            <v>0</v>
          </cell>
          <cell r="L70">
            <v>0</v>
          </cell>
          <cell r="M70" t="str">
            <v>NINC</v>
          </cell>
          <cell r="N70">
            <v>0</v>
          </cell>
          <cell r="O70">
            <v>0</v>
          </cell>
          <cell r="P70">
            <v>0</v>
          </cell>
          <cell r="Q70">
            <v>0</v>
          </cell>
          <cell r="R70" t="e">
            <v>#DIV/0!</v>
          </cell>
          <cell r="S70" t="e">
            <v>#DIV/0!</v>
          </cell>
          <cell r="T70" t="str">
            <v>NINC</v>
          </cell>
          <cell r="U70">
            <v>0</v>
          </cell>
        </row>
        <row r="71">
          <cell r="F71" t="str">
            <v>2081 - E7143 - 1º FESTIVAL DE CINEMA SOBRE TRANSITO E MOBILIDADE</v>
          </cell>
          <cell r="G71" t="str">
            <v>25.10.13.392.3001.2.081.33903900.00</v>
          </cell>
          <cell r="H71" t="str">
            <v>EMENDA</v>
          </cell>
          <cell r="I71" t="str">
            <v>SMC</v>
          </cell>
          <cell r="J71">
            <v>100000</v>
          </cell>
          <cell r="K71">
            <v>0</v>
          </cell>
          <cell r="L71">
            <v>0</v>
          </cell>
          <cell r="M71" t="str">
            <v>NINC</v>
          </cell>
          <cell r="N71">
            <v>0</v>
          </cell>
          <cell r="O71">
            <v>0</v>
          </cell>
          <cell r="P71">
            <v>0</v>
          </cell>
          <cell r="Q71">
            <v>0</v>
          </cell>
          <cell r="R71" t="e">
            <v>#DIV/0!</v>
          </cell>
          <cell r="S71" t="e">
            <v>#DIV/0!</v>
          </cell>
          <cell r="T71" t="str">
            <v>NINC</v>
          </cell>
          <cell r="U71">
            <v>0</v>
          </cell>
        </row>
        <row r="72">
          <cell r="F72" t="str">
            <v>2082 - E7144 - ESPETÁCULO CULTURAL CIRCULAÇÃO</v>
          </cell>
          <cell r="G72" t="str">
            <v>25.10.13.392.3001.2.082.33903900.00</v>
          </cell>
          <cell r="H72" t="str">
            <v>EMENDA</v>
          </cell>
          <cell r="I72" t="str">
            <v>SMC</v>
          </cell>
          <cell r="J72">
            <v>60000</v>
          </cell>
          <cell r="K72">
            <v>0</v>
          </cell>
          <cell r="L72">
            <v>0</v>
          </cell>
          <cell r="M72" t="str">
            <v>NINC</v>
          </cell>
          <cell r="N72">
            <v>0</v>
          </cell>
          <cell r="O72">
            <v>0</v>
          </cell>
          <cell r="P72">
            <v>0</v>
          </cell>
          <cell r="Q72">
            <v>0</v>
          </cell>
          <cell r="R72" t="e">
            <v>#DIV/0!</v>
          </cell>
          <cell r="S72" t="e">
            <v>#DIV/0!</v>
          </cell>
          <cell r="T72" t="str">
            <v>NINC</v>
          </cell>
          <cell r="U72">
            <v>0</v>
          </cell>
        </row>
        <row r="73">
          <cell r="F73" t="str">
            <v>2084 - E7465 - CURSO DE FORMAÇÃO E COMUNICAÇÃO A SER EXECUTADO PELO FICAS - FUNDO INTERNACIONAL SOCIOAMBIENTAL CNPJ.:01.748.523/0001-83</v>
          </cell>
          <cell r="G73" t="str">
            <v>25.10.13.392.3001.2.084.33903900.00</v>
          </cell>
          <cell r="H73" t="str">
            <v>EMENDA</v>
          </cell>
          <cell r="I73" t="str">
            <v>SMC</v>
          </cell>
          <cell r="J73">
            <v>80000</v>
          </cell>
          <cell r="K73">
            <v>0</v>
          </cell>
          <cell r="L73">
            <v>0</v>
          </cell>
          <cell r="M73" t="str">
            <v>NINC</v>
          </cell>
          <cell r="N73">
            <v>0</v>
          </cell>
          <cell r="O73">
            <v>0</v>
          </cell>
          <cell r="P73">
            <v>0</v>
          </cell>
          <cell r="Q73">
            <v>0</v>
          </cell>
          <cell r="R73" t="e">
            <v>#DIV/0!</v>
          </cell>
          <cell r="S73" t="e">
            <v>#DIV/0!</v>
          </cell>
          <cell r="T73" t="str">
            <v>NINC</v>
          </cell>
          <cell r="U73">
            <v>0</v>
          </cell>
        </row>
        <row r="74">
          <cell r="F74" t="str">
            <v>2085 - E7467 - EXECUÇÃO DE PROJETO "CONCURSO LITERÁRIO PODE PÁ QUE É NÓIS QUE TÁ" A SER REALIZADO PELA BIQUEIRA LITERÁRIA EVENTOS ARTÍSTICOS E CULTURAIS, CNPJ: 21.820.545/0001-14</v>
          </cell>
          <cell r="G74" t="str">
            <v>25.10.13.392.3001.2.085.33903900.00</v>
          </cell>
          <cell r="H74" t="str">
            <v>EMENDA</v>
          </cell>
          <cell r="I74" t="str">
            <v>SMC</v>
          </cell>
          <cell r="J74">
            <v>60000</v>
          </cell>
          <cell r="K74">
            <v>40000</v>
          </cell>
          <cell r="L74">
            <v>0</v>
          </cell>
          <cell r="M74" t="str">
            <v>EX</v>
          </cell>
          <cell r="N74">
            <v>1</v>
          </cell>
          <cell r="O74">
            <v>60000</v>
          </cell>
          <cell r="P74">
            <v>40000</v>
          </cell>
          <cell r="Q74">
            <v>0</v>
          </cell>
          <cell r="R74">
            <v>0</v>
          </cell>
          <cell r="S74">
            <v>0.66666666666666663</v>
          </cell>
          <cell r="T74" t="str">
            <v>NINC</v>
          </cell>
          <cell r="U74">
            <v>0</v>
          </cell>
        </row>
        <row r="75">
          <cell r="F75" t="str">
            <v>2087 - E7469 - CONTRATAÇÃO ARTÍSTICA - SMC</v>
          </cell>
          <cell r="G75" t="str">
            <v>25.10.13.392.3001.2.087.33903900.00</v>
          </cell>
          <cell r="H75" t="str">
            <v>EMENDA</v>
          </cell>
          <cell r="I75" t="str">
            <v>SMC</v>
          </cell>
          <cell r="J75">
            <v>150000</v>
          </cell>
          <cell r="K75">
            <v>0</v>
          </cell>
          <cell r="L75">
            <v>0</v>
          </cell>
          <cell r="M75" t="str">
            <v>NINC</v>
          </cell>
          <cell r="N75">
            <v>0</v>
          </cell>
          <cell r="O75">
            <v>0</v>
          </cell>
          <cell r="P75">
            <v>0</v>
          </cell>
          <cell r="Q75">
            <v>0</v>
          </cell>
          <cell r="R75" t="e">
            <v>#DIV/0!</v>
          </cell>
          <cell r="S75" t="e">
            <v>#DIV/0!</v>
          </cell>
          <cell r="T75" t="str">
            <v>NINC</v>
          </cell>
          <cell r="U75">
            <v>0</v>
          </cell>
        </row>
        <row r="76">
          <cell r="F76" t="str">
            <v>2088 - E7470 - REALIZAÇÃO DA "FELITA - FEIRA LITERÁRIA", "DIA DA COMUNIDADE" E "FÓRUM DA PERIFERIA" TODOS EXECUTADOS PELA CIFA - CENTRO ITAQUERENSE DE FAMÍLIAS AMIGAS - CNPJ: 62.738.885/0001-88</v>
          </cell>
          <cell r="G76" t="str">
            <v>25.10.13.392.3001.2.088.33903900.00</v>
          </cell>
          <cell r="H76" t="str">
            <v>EMENDA</v>
          </cell>
          <cell r="I76" t="str">
            <v>SMC</v>
          </cell>
          <cell r="J76">
            <v>90000</v>
          </cell>
          <cell r="K76">
            <v>0</v>
          </cell>
          <cell r="L76">
            <v>0</v>
          </cell>
          <cell r="M76" t="str">
            <v>NINC</v>
          </cell>
          <cell r="N76">
            <v>0</v>
          </cell>
          <cell r="O76">
            <v>0</v>
          </cell>
          <cell r="P76">
            <v>0</v>
          </cell>
          <cell r="Q76">
            <v>0</v>
          </cell>
          <cell r="R76" t="e">
            <v>#DIV/0!</v>
          </cell>
          <cell r="S76" t="e">
            <v>#DIV/0!</v>
          </cell>
          <cell r="T76" t="str">
            <v>NINC</v>
          </cell>
          <cell r="U76">
            <v>0</v>
          </cell>
        </row>
        <row r="77">
          <cell r="F77" t="str">
            <v>2089 - E7474 - PROJETO SOCIOCULTURAL "ENTRE CANETAS E SORRISOS" A SER EXECUTADO PELA ONG INTERFERÊNCIA - CNPJ.: 11.171.971-0001/10, LOCALIZADA NA RUA JOSÉ DE BRITO, 91 - JD. LILAH - CAPÃO REDONDO - SÃO PAULO - SP - CEP.: 05885-310</v>
          </cell>
          <cell r="G77" t="str">
            <v>25.10.13.392.3001.2.089.33503900.00</v>
          </cell>
          <cell r="H77" t="str">
            <v>EMENDA</v>
          </cell>
          <cell r="I77" t="str">
            <v>SMC</v>
          </cell>
          <cell r="J77">
            <v>50000</v>
          </cell>
          <cell r="K77">
            <v>0</v>
          </cell>
          <cell r="L77">
            <v>0</v>
          </cell>
          <cell r="M77" t="str">
            <v>NINC</v>
          </cell>
          <cell r="N77">
            <v>0</v>
          </cell>
          <cell r="O77">
            <v>0</v>
          </cell>
          <cell r="P77">
            <v>0</v>
          </cell>
          <cell r="Q77">
            <v>0</v>
          </cell>
          <cell r="R77" t="e">
            <v>#DIV/0!</v>
          </cell>
          <cell r="S77" t="e">
            <v>#DIV/0!</v>
          </cell>
          <cell r="T77" t="str">
            <v>NINC</v>
          </cell>
          <cell r="U77">
            <v>0</v>
          </cell>
        </row>
        <row r="78">
          <cell r="F78" t="str">
            <v>2090 - E7475 - PROJETO SOCIOCULTURAL "DIA DAS CRIANÇAS NO MASCARENHAS" A SER EXECUTADO PELO COLETIVO SOM NA PRAÇA - CNPJ: 01.786.112/0001-82</v>
          </cell>
          <cell r="G78" t="str">
            <v>25.10.13.392.3001.2.090.33903900.00</v>
          </cell>
          <cell r="H78" t="str">
            <v>EMENDA</v>
          </cell>
          <cell r="I78" t="str">
            <v>SMC</v>
          </cell>
          <cell r="J78">
            <v>40000</v>
          </cell>
          <cell r="K78">
            <v>0</v>
          </cell>
          <cell r="L78">
            <v>0</v>
          </cell>
          <cell r="M78" t="str">
            <v>NINC</v>
          </cell>
          <cell r="N78">
            <v>0</v>
          </cell>
          <cell r="O78">
            <v>0</v>
          </cell>
          <cell r="P78">
            <v>0</v>
          </cell>
          <cell r="Q78">
            <v>0</v>
          </cell>
          <cell r="R78" t="e">
            <v>#DIV/0!</v>
          </cell>
          <cell r="S78" t="e">
            <v>#DIV/0!</v>
          </cell>
          <cell r="T78" t="str">
            <v>NINC</v>
          </cell>
          <cell r="U78">
            <v>0</v>
          </cell>
        </row>
        <row r="79">
          <cell r="F79" t="str">
            <v>2091 - E7492 - REALIZAÇÃO DO EVENTO "DANÇA A DERIVA" EXECUTADO PELA COOPERATIVA PAULISTA DE TRABALHO DOS PROFISSIONAIS DE DANÇACNPJ: 07.953.804/0001-54</v>
          </cell>
          <cell r="G79" t="str">
            <v>25.10.13.392.3001.2.091.33903900.00</v>
          </cell>
          <cell r="H79" t="str">
            <v>EMENDA</v>
          </cell>
          <cell r="I79" t="str">
            <v>SMC</v>
          </cell>
          <cell r="J79">
            <v>40000</v>
          </cell>
          <cell r="K79">
            <v>0</v>
          </cell>
          <cell r="L79">
            <v>0</v>
          </cell>
          <cell r="M79" t="str">
            <v>NINC</v>
          </cell>
          <cell r="N79">
            <v>0</v>
          </cell>
          <cell r="O79">
            <v>0</v>
          </cell>
          <cell r="P79">
            <v>0</v>
          </cell>
          <cell r="Q79">
            <v>0</v>
          </cell>
          <cell r="R79" t="e">
            <v>#DIV/0!</v>
          </cell>
          <cell r="S79" t="e">
            <v>#DIV/0!</v>
          </cell>
          <cell r="T79" t="str">
            <v>NINC</v>
          </cell>
          <cell r="U79">
            <v>0</v>
          </cell>
        </row>
        <row r="80">
          <cell r="F80" t="str">
            <v>2092 - E7498 - ATIVIDADE CULTURAL EXECUTADA PELA COOPERATIVA PAULISTA DE TEATRO MUNICIPAL. CNPJ.: 51.561.819/0001-69</v>
          </cell>
          <cell r="G80" t="str">
            <v>25.10.13.392.3001.2.092.33903900.00</v>
          </cell>
          <cell r="H80" t="str">
            <v>EMENDA</v>
          </cell>
          <cell r="I80" t="str">
            <v>SMC</v>
          </cell>
          <cell r="J80">
            <v>50000</v>
          </cell>
          <cell r="K80">
            <v>42000</v>
          </cell>
          <cell r="L80">
            <v>0</v>
          </cell>
          <cell r="M80" t="str">
            <v>NINC</v>
          </cell>
          <cell r="N80">
            <v>0</v>
          </cell>
          <cell r="O80">
            <v>0</v>
          </cell>
          <cell r="P80">
            <v>0</v>
          </cell>
          <cell r="Q80">
            <v>0</v>
          </cell>
          <cell r="R80" t="e">
            <v>#DIV/0!</v>
          </cell>
          <cell r="S80" t="e">
            <v>#DIV/0!</v>
          </cell>
          <cell r="T80" t="str">
            <v>NINC</v>
          </cell>
          <cell r="U80">
            <v>0</v>
          </cell>
        </row>
        <row r="81">
          <cell r="F81" t="str">
            <v>2093 - E7500 - PROJETO SOCIOCULTURAL PARA CIA CUPUAÇU</v>
          </cell>
          <cell r="G81" t="str">
            <v>25.10.13.392.3001.2.093.33903900.00</v>
          </cell>
          <cell r="H81" t="str">
            <v>EMENDA</v>
          </cell>
          <cell r="I81" t="str">
            <v>SMC</v>
          </cell>
          <cell r="J81">
            <v>30000</v>
          </cell>
          <cell r="K81">
            <v>0</v>
          </cell>
          <cell r="L81">
            <v>0</v>
          </cell>
          <cell r="M81" t="str">
            <v>NINC</v>
          </cell>
          <cell r="N81">
            <v>0</v>
          </cell>
          <cell r="O81">
            <v>0</v>
          </cell>
          <cell r="P81">
            <v>0</v>
          </cell>
          <cell r="Q81">
            <v>0</v>
          </cell>
          <cell r="R81" t="e">
            <v>#DIV/0!</v>
          </cell>
          <cell r="S81" t="e">
            <v>#DIV/0!</v>
          </cell>
          <cell r="T81" t="str">
            <v>NINC</v>
          </cell>
          <cell r="U81">
            <v>0</v>
          </cell>
        </row>
        <row r="82">
          <cell r="F82" t="str">
            <v>2094 - E7501 - EVENTO CULTURAL "ARTE NA QUEBRADA" EXECUTADO PELA ASSOCIAÇÃO ARTE NOBRE DO JARDIM NOEMIA - CNPJ: 25.972.230/0001-43</v>
          </cell>
          <cell r="G82" t="str">
            <v>25.10.13.392.3001.2.094.33903900.00</v>
          </cell>
          <cell r="H82" t="str">
            <v>EMENDA</v>
          </cell>
          <cell r="I82" t="str">
            <v>SMC</v>
          </cell>
          <cell r="J82">
            <v>40000</v>
          </cell>
          <cell r="K82">
            <v>0</v>
          </cell>
          <cell r="L82">
            <v>0</v>
          </cell>
          <cell r="M82" t="str">
            <v>NINC</v>
          </cell>
          <cell r="N82">
            <v>0</v>
          </cell>
          <cell r="O82">
            <v>0</v>
          </cell>
          <cell r="P82">
            <v>0</v>
          </cell>
          <cell r="Q82">
            <v>0</v>
          </cell>
          <cell r="R82" t="e">
            <v>#DIV/0!</v>
          </cell>
          <cell r="S82" t="e">
            <v>#DIV/0!</v>
          </cell>
          <cell r="T82" t="str">
            <v>NINC</v>
          </cell>
          <cell r="U82">
            <v>0</v>
          </cell>
        </row>
        <row r="83">
          <cell r="F83" t="str">
            <v>2095 - E2185 - LEI DE FOMENTO AO TEATRO</v>
          </cell>
          <cell r="G83" t="str">
            <v>25.10.13.392.3001.2.095.33903900.00</v>
          </cell>
          <cell r="H83" t="str">
            <v>EMENDA</v>
          </cell>
          <cell r="I83" t="str">
            <v>SMC</v>
          </cell>
          <cell r="J83">
            <v>30000</v>
          </cell>
          <cell r="K83">
            <v>0</v>
          </cell>
          <cell r="L83">
            <v>0</v>
          </cell>
          <cell r="M83" t="str">
            <v>NINC</v>
          </cell>
          <cell r="N83">
            <v>0</v>
          </cell>
          <cell r="O83">
            <v>0</v>
          </cell>
          <cell r="P83">
            <v>0</v>
          </cell>
          <cell r="Q83">
            <v>0</v>
          </cell>
          <cell r="R83" t="e">
            <v>#DIV/0!</v>
          </cell>
          <cell r="S83" t="e">
            <v>#DIV/0!</v>
          </cell>
          <cell r="T83" t="str">
            <v>NINC</v>
          </cell>
          <cell r="U83">
            <v>0</v>
          </cell>
        </row>
        <row r="84">
          <cell r="F84" t="str">
            <v>2097 - E2186 - EXPOSIÇÃO "DOM PAULO EVARISTO ARNS, 95 ANOS"</v>
          </cell>
          <cell r="G84" t="str">
            <v>25.10.13.392.3001.2.097.33903900.00</v>
          </cell>
          <cell r="H84" t="str">
            <v>EMENDA</v>
          </cell>
          <cell r="I84" t="str">
            <v>SMC</v>
          </cell>
          <cell r="J84">
            <v>30000</v>
          </cell>
          <cell r="K84">
            <v>0</v>
          </cell>
          <cell r="L84">
            <v>0</v>
          </cell>
          <cell r="M84" t="str">
            <v>NINC</v>
          </cell>
          <cell r="N84">
            <v>0</v>
          </cell>
          <cell r="O84">
            <v>0</v>
          </cell>
          <cell r="P84">
            <v>0</v>
          </cell>
          <cell r="Q84">
            <v>0</v>
          </cell>
          <cell r="R84" t="e">
            <v>#DIV/0!</v>
          </cell>
          <cell r="S84" t="e">
            <v>#DIV/0!</v>
          </cell>
          <cell r="T84" t="str">
            <v>NINC</v>
          </cell>
          <cell r="U84">
            <v>0</v>
          </cell>
        </row>
        <row r="85">
          <cell r="F85" t="str">
            <v>2101 - E2187 - REALIZAÇÃO ATOS 1º DE MAIO - CUT</v>
          </cell>
          <cell r="G85" t="str">
            <v>25.10.13.392.3001.2.101.33903900.00</v>
          </cell>
          <cell r="H85" t="str">
            <v>EMENDA</v>
          </cell>
          <cell r="I85" t="str">
            <v>SMC</v>
          </cell>
          <cell r="J85">
            <v>30000</v>
          </cell>
          <cell r="K85">
            <v>0</v>
          </cell>
          <cell r="L85">
            <v>0</v>
          </cell>
          <cell r="M85" t="str">
            <v>NINC</v>
          </cell>
          <cell r="N85">
            <v>0</v>
          </cell>
          <cell r="O85">
            <v>0</v>
          </cell>
          <cell r="P85">
            <v>0</v>
          </cell>
          <cell r="Q85">
            <v>0</v>
          </cell>
          <cell r="R85" t="e">
            <v>#DIV/0!</v>
          </cell>
          <cell r="S85" t="e">
            <v>#DIV/0!</v>
          </cell>
          <cell r="T85" t="str">
            <v>NINC</v>
          </cell>
          <cell r="U85">
            <v>0</v>
          </cell>
        </row>
        <row r="86">
          <cell r="F86" t="str">
            <v>2105 - E2189 - PROJETO HIP HOP DIGITAL CENTRO DE MULTIMÍDIA E CULTURA: EMPREENDEDORISMO E ARTE CIDADÃ</v>
          </cell>
          <cell r="G86" t="str">
            <v>25.10.13.392.3001.2.105.33903900.00</v>
          </cell>
          <cell r="H86" t="str">
            <v>EMENDA</v>
          </cell>
          <cell r="I86" t="str">
            <v>SMC</v>
          </cell>
          <cell r="J86">
            <v>120000</v>
          </cell>
          <cell r="K86">
            <v>0</v>
          </cell>
          <cell r="L86">
            <v>0</v>
          </cell>
          <cell r="M86" t="str">
            <v>NINC</v>
          </cell>
          <cell r="N86">
            <v>0</v>
          </cell>
          <cell r="O86">
            <v>0</v>
          </cell>
          <cell r="P86">
            <v>0</v>
          </cell>
          <cell r="Q86">
            <v>0</v>
          </cell>
          <cell r="R86" t="e">
            <v>#DIV/0!</v>
          </cell>
          <cell r="S86" t="e">
            <v>#DIV/0!</v>
          </cell>
          <cell r="T86" t="str">
            <v>NINC</v>
          </cell>
          <cell r="U86">
            <v>0</v>
          </cell>
        </row>
        <row r="87">
          <cell r="F87" t="str">
            <v>2107 - E2196 - PROGRAMA MUNICIPAL DO LIVRO, LEITURA, LITERATURA E BIBLIOTECA - LEI MUNICIPAL Nº 16.333/2015</v>
          </cell>
          <cell r="G87" t="str">
            <v>25.10.13.392.3001.2.107.33903900.00</v>
          </cell>
          <cell r="H87" t="str">
            <v>EMENDA</v>
          </cell>
          <cell r="I87" t="str">
            <v>SMC</v>
          </cell>
          <cell r="J87">
            <v>100000</v>
          </cell>
          <cell r="K87">
            <v>0</v>
          </cell>
          <cell r="L87">
            <v>0</v>
          </cell>
          <cell r="M87" t="str">
            <v>NEX</v>
          </cell>
          <cell r="N87">
            <v>0.35</v>
          </cell>
          <cell r="O87">
            <v>35000</v>
          </cell>
          <cell r="P87">
            <v>0</v>
          </cell>
          <cell r="Q87">
            <v>0</v>
          </cell>
          <cell r="R87">
            <v>0</v>
          </cell>
          <cell r="S87">
            <v>0</v>
          </cell>
          <cell r="T87" t="str">
            <v>NEX</v>
          </cell>
          <cell r="U87">
            <v>0.14000000000000001</v>
          </cell>
        </row>
        <row r="88">
          <cell r="F88" t="str">
            <v>2108 - E53 - CARNAVAL UESP - UNIÃO ESCOLAS DE SAMBA PAULISTANA</v>
          </cell>
          <cell r="G88" t="str">
            <v>73.10.13.392.3001.2.108.33903900.00</v>
          </cell>
          <cell r="H88" t="str">
            <v>EMENDA</v>
          </cell>
          <cell r="I88" t="str">
            <v>SMTUR</v>
          </cell>
          <cell r="J88">
            <v>1000000</v>
          </cell>
          <cell r="K88">
            <v>0</v>
          </cell>
          <cell r="L88">
            <v>0</v>
          </cell>
          <cell r="M88" t="str">
            <v>NINC</v>
          </cell>
          <cell r="N88">
            <v>0</v>
          </cell>
          <cell r="O88">
            <v>0</v>
          </cell>
          <cell r="P88">
            <v>0</v>
          </cell>
          <cell r="Q88">
            <v>0</v>
          </cell>
          <cell r="R88" t="e">
            <v>#DIV/0!</v>
          </cell>
          <cell r="S88" t="e">
            <v>#DIV/0!</v>
          </cell>
          <cell r="T88" t="str">
            <v>NINC</v>
          </cell>
          <cell r="U88">
            <v>0</v>
          </cell>
        </row>
        <row r="89">
          <cell r="F89" t="str">
            <v>2110 - E3464 - AÇÃO SOCIAL SALVE PERIFÉRICO: ANIVERSÁRIO DE 36 ANOS GRC, BLOCO CARNAVALESCO VOVÓ BOLÃO, AV.SANTA MONICA, 562 - PIRITUBA, SMC</v>
          </cell>
          <cell r="G89" t="str">
            <v>25.10.13.392.3001.2.110.33903900.00</v>
          </cell>
          <cell r="H89" t="str">
            <v>EMENDA</v>
          </cell>
          <cell r="I89" t="str">
            <v>SMC</v>
          </cell>
          <cell r="J89">
            <v>40000</v>
          </cell>
          <cell r="K89">
            <v>39200</v>
          </cell>
          <cell r="L89">
            <v>39200</v>
          </cell>
          <cell r="M89" t="str">
            <v>NINC</v>
          </cell>
          <cell r="N89">
            <v>0</v>
          </cell>
          <cell r="O89">
            <v>0</v>
          </cell>
          <cell r="P89">
            <v>0</v>
          </cell>
          <cell r="Q89">
            <v>0</v>
          </cell>
          <cell r="R89" t="e">
            <v>#DIV/0!</v>
          </cell>
          <cell r="S89" t="e">
            <v>#DIV/0!</v>
          </cell>
          <cell r="T89" t="str">
            <v>NINC</v>
          </cell>
          <cell r="U89">
            <v>0</v>
          </cell>
        </row>
        <row r="90">
          <cell r="F90" t="str">
            <v>2111 - E3465 - AÇÃO SOCIAL SALVE PERIFÉRICO: ARENA SAVIP, CDC VILA PENTEADO, RUA REVERENDO CARLOS WESLEY, 245 - JD. ALVORADA, SMC</v>
          </cell>
          <cell r="G90" t="str">
            <v>25.10.13.392.3001.2.111.33903900.00</v>
          </cell>
          <cell r="H90" t="str">
            <v>EMENDA</v>
          </cell>
          <cell r="I90" t="str">
            <v>SMC</v>
          </cell>
          <cell r="J90">
            <v>40000</v>
          </cell>
          <cell r="K90">
            <v>0</v>
          </cell>
          <cell r="L90">
            <v>0</v>
          </cell>
          <cell r="M90" t="str">
            <v>NINC</v>
          </cell>
          <cell r="N90">
            <v>0</v>
          </cell>
          <cell r="O90">
            <v>0</v>
          </cell>
          <cell r="P90">
            <v>0</v>
          </cell>
          <cell r="Q90">
            <v>0</v>
          </cell>
          <cell r="R90" t="e">
            <v>#DIV/0!</v>
          </cell>
          <cell r="S90" t="e">
            <v>#DIV/0!</v>
          </cell>
          <cell r="T90" t="str">
            <v>NINC</v>
          </cell>
          <cell r="U90">
            <v>0</v>
          </cell>
        </row>
        <row r="91">
          <cell r="F91" t="str">
            <v>2113 - E3466 - AÇÃO SOCIAL SALVE PERIFÉRICO: 60 ANOS DA ARENA DIVINÉIA-CDC JD CACHOEIRA INAJAR DE SOUZA, RUA MONSENHOR PAULO FERNADES DE BARROS, 34 - VILA MUNHÓZ - SMC</v>
          </cell>
          <cell r="G91" t="str">
            <v>25.10.13.392.3001.2.113.33903900.00</v>
          </cell>
          <cell r="H91" t="str">
            <v>EMENDA</v>
          </cell>
          <cell r="I91" t="str">
            <v>SMC</v>
          </cell>
          <cell r="J91">
            <v>40000</v>
          </cell>
          <cell r="K91">
            <v>0</v>
          </cell>
          <cell r="L91">
            <v>0</v>
          </cell>
          <cell r="M91" t="str">
            <v>NINC</v>
          </cell>
          <cell r="N91">
            <v>0</v>
          </cell>
          <cell r="O91">
            <v>0</v>
          </cell>
          <cell r="P91">
            <v>0</v>
          </cell>
          <cell r="Q91">
            <v>0</v>
          </cell>
          <cell r="R91" t="e">
            <v>#DIV/0!</v>
          </cell>
          <cell r="S91" t="e">
            <v>#DIV/0!</v>
          </cell>
          <cell r="T91" t="str">
            <v>NINC</v>
          </cell>
          <cell r="U91">
            <v>0</v>
          </cell>
        </row>
        <row r="92">
          <cell r="F92" t="str">
            <v>2114 - E3467 - AÇÃO SOCIAL SALVE PERIFÉRICO: DIA DO TRABALHADOR DAMASCENO, AV.HUGO ITALO MERIGO, ALT 1265 -JD. DAMASCENO, SMC</v>
          </cell>
          <cell r="G92" t="str">
            <v>25.10.13.392.3001.2.114.33903900.00</v>
          </cell>
          <cell r="H92" t="str">
            <v>EMENDA</v>
          </cell>
          <cell r="I92" t="str">
            <v>SMC</v>
          </cell>
          <cell r="J92">
            <v>40000</v>
          </cell>
          <cell r="K92">
            <v>0</v>
          </cell>
          <cell r="L92">
            <v>0</v>
          </cell>
          <cell r="M92" t="str">
            <v>NINC</v>
          </cell>
          <cell r="N92">
            <v>0</v>
          </cell>
          <cell r="O92">
            <v>0</v>
          </cell>
          <cell r="P92">
            <v>0</v>
          </cell>
          <cell r="Q92">
            <v>0</v>
          </cell>
          <cell r="R92" t="e">
            <v>#DIV/0!</v>
          </cell>
          <cell r="S92" t="e">
            <v>#DIV/0!</v>
          </cell>
          <cell r="T92" t="str">
            <v>NINC</v>
          </cell>
          <cell r="U92">
            <v>0</v>
          </cell>
        </row>
        <row r="93">
          <cell r="F93" t="str">
            <v>2115 - E3468 - AÇÃO SOCIAL SALVE PERIFÉRICO O: JD. PRIMAVERA -SOCIEDADE AMIGOS DO JD. TOBIAS, RUA JOÃO ROBERTO THUT, S/N, ALT. 1900 INAJAR DE SOUZA - VILA CARBONE, SMC</v>
          </cell>
          <cell r="G93" t="str">
            <v>25.10.13.392.3001.2.115.33903900.00</v>
          </cell>
          <cell r="H93" t="str">
            <v>EMENDA</v>
          </cell>
          <cell r="I93" t="str">
            <v>SMC</v>
          </cell>
          <cell r="J93">
            <v>50000</v>
          </cell>
          <cell r="K93">
            <v>0</v>
          </cell>
          <cell r="L93">
            <v>0</v>
          </cell>
          <cell r="M93" t="str">
            <v>NINC</v>
          </cell>
          <cell r="N93">
            <v>0</v>
          </cell>
          <cell r="O93">
            <v>0</v>
          </cell>
          <cell r="P93">
            <v>0</v>
          </cell>
          <cell r="Q93">
            <v>0</v>
          </cell>
          <cell r="R93" t="e">
            <v>#DIV/0!</v>
          </cell>
          <cell r="S93" t="e">
            <v>#DIV/0!</v>
          </cell>
          <cell r="T93" t="str">
            <v>NINC</v>
          </cell>
          <cell r="U93">
            <v>0</v>
          </cell>
        </row>
        <row r="94">
          <cell r="F94" t="str">
            <v>2116 - E3469 - AÇÃO SOCIAL SALVE PERIFÉRICO: COMUNIDADE BRASILÂNDIA, AV.NATIVIDADE SALDANHA, S/N - BRASILÂNDIA, SMC</v>
          </cell>
          <cell r="G94" t="str">
            <v>25.10.13.392.3001.2.116.33903900.00</v>
          </cell>
          <cell r="H94" t="str">
            <v>EMENDA</v>
          </cell>
          <cell r="I94" t="str">
            <v>SMC</v>
          </cell>
          <cell r="J94">
            <v>40000</v>
          </cell>
          <cell r="K94">
            <v>0</v>
          </cell>
          <cell r="L94">
            <v>0</v>
          </cell>
          <cell r="M94" t="str">
            <v>NINC</v>
          </cell>
          <cell r="N94">
            <v>0</v>
          </cell>
          <cell r="O94">
            <v>0</v>
          </cell>
          <cell r="P94">
            <v>0</v>
          </cell>
          <cell r="Q94">
            <v>0</v>
          </cell>
          <cell r="R94" t="e">
            <v>#DIV/0!</v>
          </cell>
          <cell r="S94" t="e">
            <v>#DIV/0!</v>
          </cell>
          <cell r="T94" t="str">
            <v>NINC</v>
          </cell>
          <cell r="U94">
            <v>0</v>
          </cell>
        </row>
        <row r="95">
          <cell r="F95" t="str">
            <v>2117 - E3470 - AÇÃO SOCIAL SALVE PERIFÉRICO: V.N. CACHOEIRINHA, RUA VALKIRIA, 91 - VILA NOVA CACHOEIRINHA, SMC</v>
          </cell>
          <cell r="G95" t="str">
            <v>25.10.13.392.3001.2.117.33903900.00</v>
          </cell>
          <cell r="H95" t="str">
            <v>EMENDA</v>
          </cell>
          <cell r="I95" t="str">
            <v>SMC</v>
          </cell>
          <cell r="J95">
            <v>40000</v>
          </cell>
          <cell r="K95">
            <v>0</v>
          </cell>
          <cell r="L95">
            <v>0</v>
          </cell>
          <cell r="M95" t="str">
            <v>NINC</v>
          </cell>
          <cell r="N95">
            <v>0</v>
          </cell>
          <cell r="O95">
            <v>0</v>
          </cell>
          <cell r="P95">
            <v>0</v>
          </cell>
          <cell r="Q95">
            <v>0</v>
          </cell>
          <cell r="R95" t="e">
            <v>#DIV/0!</v>
          </cell>
          <cell r="S95" t="e">
            <v>#DIV/0!</v>
          </cell>
          <cell r="T95" t="str">
            <v>NINC</v>
          </cell>
          <cell r="U95">
            <v>0</v>
          </cell>
        </row>
        <row r="96">
          <cell r="F96" t="str">
            <v>2122 - E1316 - SUBVENÇÃO E CONTRIBUIÇÕES A ENTIDADES CULTURAIS</v>
          </cell>
          <cell r="G96" t="str">
            <v>25.10.13.392.3001.2.122.33504300.00</v>
          </cell>
          <cell r="H96" t="str">
            <v>EMENDA</v>
          </cell>
          <cell r="I96" t="str">
            <v>SMC</v>
          </cell>
          <cell r="J96">
            <v>700000</v>
          </cell>
          <cell r="K96">
            <v>0</v>
          </cell>
          <cell r="L96">
            <v>0</v>
          </cell>
          <cell r="M96" t="str">
            <v>NINC</v>
          </cell>
          <cell r="N96">
            <v>0</v>
          </cell>
          <cell r="O96">
            <v>0</v>
          </cell>
          <cell r="P96">
            <v>0</v>
          </cell>
          <cell r="Q96">
            <v>0</v>
          </cell>
          <cell r="R96" t="e">
            <v>#DIV/0!</v>
          </cell>
          <cell r="S96" t="e">
            <v>#DIV/0!</v>
          </cell>
          <cell r="T96" t="str">
            <v>NINC</v>
          </cell>
          <cell r="U96">
            <v>0</v>
          </cell>
        </row>
        <row r="97">
          <cell r="F97" t="str">
            <v>2125 - E799 - CONTRAÇÃO ARTÍSTICA PARA REALIZAÇÃO DE EVENTOS EM ESCOLAS DA ZONA NORTE</v>
          </cell>
          <cell r="G97" t="str">
            <v>25.10.13.392.3001.2.125.33903900.00</v>
          </cell>
          <cell r="H97" t="str">
            <v>EMENDA</v>
          </cell>
          <cell r="I97" t="str">
            <v>SMC</v>
          </cell>
          <cell r="J97">
            <v>30000</v>
          </cell>
          <cell r="K97">
            <v>0</v>
          </cell>
          <cell r="L97">
            <v>0</v>
          </cell>
          <cell r="M97" t="str">
            <v>NINC</v>
          </cell>
          <cell r="N97">
            <v>0</v>
          </cell>
          <cell r="O97">
            <v>0</v>
          </cell>
          <cell r="P97">
            <v>0</v>
          </cell>
          <cell r="Q97">
            <v>0</v>
          </cell>
          <cell r="R97" t="e">
            <v>#DIV/0!</v>
          </cell>
          <cell r="S97" t="e">
            <v>#DIV/0!</v>
          </cell>
          <cell r="T97" t="str">
            <v>NINC</v>
          </cell>
          <cell r="U97">
            <v>0</v>
          </cell>
        </row>
        <row r="98">
          <cell r="F98" t="str">
            <v>2126 - E809 - CONTRATAÇÃO ARTÍSTICA PARA FESTA DE SANT'ANA</v>
          </cell>
          <cell r="G98" t="str">
            <v>25.10.13.392.3001.2.126.33903900.00</v>
          </cell>
          <cell r="H98" t="str">
            <v>EMENDA</v>
          </cell>
          <cell r="I98" t="str">
            <v>SMC</v>
          </cell>
          <cell r="J98">
            <v>40000</v>
          </cell>
          <cell r="K98">
            <v>0</v>
          </cell>
          <cell r="L98">
            <v>0</v>
          </cell>
          <cell r="M98" t="str">
            <v>NINC</v>
          </cell>
          <cell r="N98">
            <v>0</v>
          </cell>
          <cell r="O98">
            <v>0</v>
          </cell>
          <cell r="P98">
            <v>0</v>
          </cell>
          <cell r="Q98">
            <v>0</v>
          </cell>
          <cell r="R98" t="e">
            <v>#DIV/0!</v>
          </cell>
          <cell r="S98" t="e">
            <v>#DIV/0!</v>
          </cell>
          <cell r="T98" t="str">
            <v>NINC</v>
          </cell>
          <cell r="U98">
            <v>0</v>
          </cell>
        </row>
        <row r="99">
          <cell r="F99" t="str">
            <v>2127 - E811 - REALIZAÇÃO DO EVENTO PAIXÃO DE CRISTO NO SOL NASCENTE</v>
          </cell>
          <cell r="G99" t="str">
            <v>73.10.13.392.3001.2.127.33903900.00</v>
          </cell>
          <cell r="H99" t="str">
            <v>EMENDA</v>
          </cell>
          <cell r="I99" t="str">
            <v>SMTUR</v>
          </cell>
          <cell r="J99">
            <v>100000</v>
          </cell>
          <cell r="K99">
            <v>0</v>
          </cell>
          <cell r="L99">
            <v>0</v>
          </cell>
          <cell r="M99" t="str">
            <v>NINC</v>
          </cell>
          <cell r="N99">
            <v>0</v>
          </cell>
          <cell r="O99">
            <v>0</v>
          </cell>
          <cell r="P99">
            <v>0</v>
          </cell>
          <cell r="Q99">
            <v>0</v>
          </cell>
          <cell r="R99" t="e">
            <v>#DIV/0!</v>
          </cell>
          <cell r="S99" t="e">
            <v>#DIV/0!</v>
          </cell>
          <cell r="T99" t="str">
            <v>NINC</v>
          </cell>
          <cell r="U99">
            <v>0</v>
          </cell>
        </row>
        <row r="100">
          <cell r="F100" t="str">
            <v>2128 - E843 - PROJETO CULTURA DO LIXO</v>
          </cell>
          <cell r="G100" t="str">
            <v>25.10.13.392.3001.2.128.33903900.00</v>
          </cell>
          <cell r="H100" t="str">
            <v>EMENDA</v>
          </cell>
          <cell r="I100" t="str">
            <v>SMC</v>
          </cell>
          <cell r="J100">
            <v>60000</v>
          </cell>
          <cell r="K100">
            <v>0</v>
          </cell>
          <cell r="L100">
            <v>0</v>
          </cell>
          <cell r="M100" t="str">
            <v>NINC</v>
          </cell>
          <cell r="N100">
            <v>0</v>
          </cell>
          <cell r="O100">
            <v>0</v>
          </cell>
          <cell r="P100">
            <v>0</v>
          </cell>
          <cell r="Q100">
            <v>0</v>
          </cell>
          <cell r="R100" t="e">
            <v>#DIV/0!</v>
          </cell>
          <cell r="S100" t="e">
            <v>#DIV/0!</v>
          </cell>
          <cell r="T100" t="str">
            <v>NINC</v>
          </cell>
          <cell r="U100">
            <v>0</v>
          </cell>
        </row>
        <row r="101">
          <cell r="F101" t="str">
            <v>2129 - E845 - REALIZAÇÃO DO CIRCUITO DE MÚSICA PERUS/ANHANGUERA</v>
          </cell>
          <cell r="G101" t="str">
            <v>25.10.13.392.3001.2.129.33903900.00</v>
          </cell>
          <cell r="H101" t="str">
            <v>EMENDA</v>
          </cell>
          <cell r="I101" t="str">
            <v>SMC</v>
          </cell>
          <cell r="J101">
            <v>100000</v>
          </cell>
          <cell r="K101">
            <v>27000</v>
          </cell>
          <cell r="L101">
            <v>0</v>
          </cell>
          <cell r="M101" t="str">
            <v>NINC</v>
          </cell>
          <cell r="N101">
            <v>0</v>
          </cell>
          <cell r="O101">
            <v>0</v>
          </cell>
          <cell r="P101">
            <v>0</v>
          </cell>
          <cell r="Q101">
            <v>0</v>
          </cell>
          <cell r="R101" t="e">
            <v>#DIV/0!</v>
          </cell>
          <cell r="S101" t="e">
            <v>#DIV/0!</v>
          </cell>
          <cell r="T101" t="str">
            <v>NINC</v>
          </cell>
          <cell r="U101">
            <v>0</v>
          </cell>
        </row>
        <row r="102">
          <cell r="F102" t="str">
            <v>2130 - E847 - FESTIVAL MUNICIPAL DE TEATRO INDEPENDENTE</v>
          </cell>
          <cell r="G102" t="str">
            <v>25.10.13.392.3001.2.130.33903900.00</v>
          </cell>
          <cell r="H102" t="str">
            <v>EMENDA</v>
          </cell>
          <cell r="I102" t="str">
            <v>SMC</v>
          </cell>
          <cell r="J102">
            <v>30000</v>
          </cell>
          <cell r="K102">
            <v>0</v>
          </cell>
          <cell r="L102">
            <v>0</v>
          </cell>
          <cell r="M102" t="str">
            <v>NINC</v>
          </cell>
          <cell r="N102">
            <v>0</v>
          </cell>
          <cell r="O102">
            <v>0</v>
          </cell>
          <cell r="P102">
            <v>0</v>
          </cell>
          <cell r="Q102">
            <v>0</v>
          </cell>
          <cell r="R102" t="e">
            <v>#DIV/0!</v>
          </cell>
          <cell r="S102" t="e">
            <v>#DIV/0!</v>
          </cell>
          <cell r="T102" t="str">
            <v>NINC</v>
          </cell>
          <cell r="U102">
            <v>0</v>
          </cell>
        </row>
        <row r="103">
          <cell r="F103" t="str">
            <v>2132 - E851 - FESTIVAL SATYRIANAS</v>
          </cell>
          <cell r="G103" t="str">
            <v>25.10.13.392.3001.2.132.33903900.00</v>
          </cell>
          <cell r="H103" t="str">
            <v>EMENDA</v>
          </cell>
          <cell r="I103" t="str">
            <v>SMC</v>
          </cell>
          <cell r="J103">
            <v>30000</v>
          </cell>
          <cell r="K103">
            <v>0</v>
          </cell>
          <cell r="L103">
            <v>0</v>
          </cell>
          <cell r="M103" t="str">
            <v>NINC</v>
          </cell>
          <cell r="N103">
            <v>0</v>
          </cell>
          <cell r="O103">
            <v>0</v>
          </cell>
          <cell r="P103">
            <v>0</v>
          </cell>
          <cell r="Q103">
            <v>0</v>
          </cell>
          <cell r="R103" t="e">
            <v>#DIV/0!</v>
          </cell>
          <cell r="S103" t="e">
            <v>#DIV/0!</v>
          </cell>
          <cell r="T103" t="str">
            <v>NINC</v>
          </cell>
          <cell r="U103">
            <v>0</v>
          </cell>
        </row>
        <row r="104">
          <cell r="F104" t="str">
            <v>2136 - E6931 - MITRA DIOCESANA DE SANTO AMARO -- FEIRA VOCACIONAL 2020</v>
          </cell>
          <cell r="G104" t="str">
            <v>25.10.13.392.3001.2.136.33903900.00</v>
          </cell>
          <cell r="H104" t="str">
            <v>EMENDA</v>
          </cell>
          <cell r="I104" t="str">
            <v>SMC</v>
          </cell>
          <cell r="J104">
            <v>250000</v>
          </cell>
          <cell r="K104">
            <v>0</v>
          </cell>
          <cell r="L104">
            <v>0</v>
          </cell>
          <cell r="M104" t="str">
            <v>NINC</v>
          </cell>
          <cell r="N104">
            <v>0</v>
          </cell>
          <cell r="O104">
            <v>0</v>
          </cell>
          <cell r="P104">
            <v>0</v>
          </cell>
          <cell r="Q104">
            <v>0</v>
          </cell>
          <cell r="R104" t="e">
            <v>#DIV/0!</v>
          </cell>
          <cell r="S104" t="e">
            <v>#DIV/0!</v>
          </cell>
          <cell r="T104" t="str">
            <v>NINC</v>
          </cell>
          <cell r="U104">
            <v>0</v>
          </cell>
        </row>
        <row r="105">
          <cell r="F105" t="str">
            <v>2137 - E6972 - APOIO À REALIZAÇÃO DO EVENTO - BUNKA MATSURI</v>
          </cell>
          <cell r="G105" t="str">
            <v>25.10.13.392.3001.2.137.33903900.00</v>
          </cell>
          <cell r="H105" t="str">
            <v>EMENDA</v>
          </cell>
          <cell r="I105" t="str">
            <v>SMC</v>
          </cell>
          <cell r="J105">
            <v>30000</v>
          </cell>
          <cell r="K105">
            <v>0</v>
          </cell>
          <cell r="L105">
            <v>0</v>
          </cell>
          <cell r="M105" t="str">
            <v>NINC</v>
          </cell>
          <cell r="N105">
            <v>0</v>
          </cell>
          <cell r="O105">
            <v>0</v>
          </cell>
          <cell r="P105">
            <v>0</v>
          </cell>
          <cell r="Q105">
            <v>0</v>
          </cell>
          <cell r="R105" t="e">
            <v>#DIV/0!</v>
          </cell>
          <cell r="S105" t="e">
            <v>#DIV/0!</v>
          </cell>
          <cell r="T105" t="str">
            <v>NINC</v>
          </cell>
          <cell r="U105">
            <v>0</v>
          </cell>
        </row>
        <row r="106">
          <cell r="F106" t="str">
            <v>2139 - E2156 - RECURSOS PARA SECRETARIA MUNICIPAL DE CULTURA</v>
          </cell>
          <cell r="G106" t="str">
            <v>25.10.13.392.3001.2.139.33903900.00</v>
          </cell>
          <cell r="H106" t="str">
            <v>EMENDA</v>
          </cell>
          <cell r="I106" t="str">
            <v>SMC</v>
          </cell>
          <cell r="J106">
            <v>1000000</v>
          </cell>
          <cell r="K106">
            <v>399980</v>
          </cell>
          <cell r="L106">
            <v>349980</v>
          </cell>
          <cell r="M106" t="str">
            <v>NEX</v>
          </cell>
          <cell r="N106">
            <v>0.23</v>
          </cell>
          <cell r="O106">
            <v>230000</v>
          </cell>
          <cell r="P106">
            <v>91995.400000000009</v>
          </cell>
          <cell r="Q106">
            <v>80495.400000000009</v>
          </cell>
          <cell r="R106">
            <v>0.34998000000000001</v>
          </cell>
          <cell r="S106">
            <v>0.39998000000000006</v>
          </cell>
          <cell r="T106" t="str">
            <v>NEX</v>
          </cell>
          <cell r="U106">
            <v>0.09</v>
          </cell>
        </row>
        <row r="107">
          <cell r="F107" t="str">
            <v>2141 - E1255 - FORTALECIMENTO DA CIDADANIA POR MEIO DA CULTURA</v>
          </cell>
          <cell r="G107" t="str">
            <v>25.10.13.392.3001.2.141.33903900.00</v>
          </cell>
          <cell r="H107" t="str">
            <v>EMENDA</v>
          </cell>
          <cell r="I107" t="str">
            <v>SMC</v>
          </cell>
          <cell r="J107">
            <v>1000000</v>
          </cell>
          <cell r="K107">
            <v>116000</v>
          </cell>
          <cell r="L107">
            <v>50000</v>
          </cell>
          <cell r="M107" t="str">
            <v>NEX</v>
          </cell>
          <cell r="N107">
            <v>0.23</v>
          </cell>
          <cell r="O107">
            <v>230000</v>
          </cell>
          <cell r="P107">
            <v>26680</v>
          </cell>
          <cell r="Q107">
            <v>11500</v>
          </cell>
          <cell r="R107">
            <v>0.05</v>
          </cell>
          <cell r="S107">
            <v>0.11600000000000001</v>
          </cell>
          <cell r="T107" t="str">
            <v>NEX</v>
          </cell>
          <cell r="U107">
            <v>0.09</v>
          </cell>
        </row>
        <row r="108">
          <cell r="F108" t="str">
            <v>2145 - E891 - ASSOCIAÇÃO RASO DA CATARINA - PROJETO O CIRCO CHEGOU - CNPJ - 08.354.028/0001-39</v>
          </cell>
          <cell r="G108" t="str">
            <v>25.10.13.392.3001.2.145.33903900.00</v>
          </cell>
          <cell r="H108" t="str">
            <v>EMENDA</v>
          </cell>
          <cell r="I108" t="str">
            <v>SMC</v>
          </cell>
          <cell r="J108">
            <v>100000</v>
          </cell>
          <cell r="K108">
            <v>0</v>
          </cell>
          <cell r="L108">
            <v>0</v>
          </cell>
          <cell r="M108" t="str">
            <v>NEX</v>
          </cell>
          <cell r="N108">
            <v>0.23</v>
          </cell>
          <cell r="O108">
            <v>23000</v>
          </cell>
          <cell r="P108">
            <v>0</v>
          </cell>
          <cell r="Q108">
            <v>0</v>
          </cell>
          <cell r="R108">
            <v>0</v>
          </cell>
          <cell r="S108">
            <v>0</v>
          </cell>
          <cell r="T108" t="str">
            <v>NEX</v>
          </cell>
          <cell r="U108">
            <v>0.09</v>
          </cell>
        </row>
        <row r="109">
          <cell r="F109" t="str">
            <v>2147 - E899 - ASSOCIAÇÃO REDE CIDADÃ - PROJETO A VOZ DO SAMBA - CNPJ 11.223.935/0001-53</v>
          </cell>
          <cell r="G109" t="str">
            <v>25.10.13.392.3001.2.147.33903900.00</v>
          </cell>
          <cell r="H109" t="str">
            <v>EMENDA</v>
          </cell>
          <cell r="I109" t="str">
            <v>SMC</v>
          </cell>
          <cell r="J109">
            <v>100000</v>
          </cell>
          <cell r="K109">
            <v>0</v>
          </cell>
          <cell r="L109">
            <v>0</v>
          </cell>
          <cell r="M109" t="str">
            <v>NINC</v>
          </cell>
          <cell r="N109">
            <v>0</v>
          </cell>
          <cell r="O109">
            <v>0</v>
          </cell>
          <cell r="P109">
            <v>0</v>
          </cell>
          <cell r="Q109">
            <v>0</v>
          </cell>
          <cell r="R109" t="e">
            <v>#DIV/0!</v>
          </cell>
          <cell r="S109" t="e">
            <v>#DIV/0!</v>
          </cell>
          <cell r="T109" t="str">
            <v>NINC</v>
          </cell>
          <cell r="U109">
            <v>0</v>
          </cell>
        </row>
        <row r="110">
          <cell r="F110" t="str">
            <v>2148 - E900 - ASSOCIAÇÃO MATÉRIA PRIMA- PROJETO OFICINAS AFRO DIGITAL DE ECONOMIA CRIATIVA - CNPJ: 18.209.691/0001-01</v>
          </cell>
          <cell r="G110" t="str">
            <v>25.10.13.392.3001.2.148.33903900.00</v>
          </cell>
          <cell r="H110" t="str">
            <v>EMENDA</v>
          </cell>
          <cell r="I110" t="str">
            <v>SMC</v>
          </cell>
          <cell r="J110">
            <v>150000</v>
          </cell>
          <cell r="K110">
            <v>0</v>
          </cell>
          <cell r="L110">
            <v>0</v>
          </cell>
          <cell r="M110" t="str">
            <v>NINC</v>
          </cell>
          <cell r="N110">
            <v>0</v>
          </cell>
          <cell r="O110">
            <v>0</v>
          </cell>
          <cell r="P110">
            <v>0</v>
          </cell>
          <cell r="Q110">
            <v>0</v>
          </cell>
          <cell r="R110" t="e">
            <v>#DIV/0!</v>
          </cell>
          <cell r="S110" t="e">
            <v>#DIV/0!</v>
          </cell>
          <cell r="T110" t="str">
            <v>NINC</v>
          </cell>
          <cell r="U110">
            <v>0</v>
          </cell>
        </row>
        <row r="111">
          <cell r="F111" t="str">
            <v>2149 - E902 - CASA DE CULTURA E EDUCAÇÃO SÃO LUIZ - PROJETO DE ARTESANATO FUXICANDO ARTE - CNPJ: 03.522.054/0001-05</v>
          </cell>
          <cell r="G111" t="str">
            <v>25.10.13.392.3001.2.149.33903900.00</v>
          </cell>
          <cell r="H111" t="str">
            <v>EMENDA</v>
          </cell>
          <cell r="I111" t="str">
            <v>SMC</v>
          </cell>
          <cell r="J111">
            <v>30000</v>
          </cell>
          <cell r="K111">
            <v>0</v>
          </cell>
          <cell r="L111">
            <v>0</v>
          </cell>
          <cell r="M111" t="str">
            <v>NINC</v>
          </cell>
          <cell r="N111">
            <v>0</v>
          </cell>
          <cell r="O111">
            <v>0</v>
          </cell>
          <cell r="P111">
            <v>0</v>
          </cell>
          <cell r="Q111">
            <v>0</v>
          </cell>
          <cell r="R111" t="e">
            <v>#DIV/0!</v>
          </cell>
          <cell r="S111" t="e">
            <v>#DIV/0!</v>
          </cell>
          <cell r="T111" t="str">
            <v>NINC</v>
          </cell>
          <cell r="U111">
            <v>0</v>
          </cell>
        </row>
        <row r="112">
          <cell r="F112" t="str">
            <v>2152 - E2833 - COMEMORAÇÃO DO ANIVERSÁRIO DE CIDADE TIRADENTES COM A REALIZAÇÃO DE EVENTOS ESPORTIVOS, CULTURAIS E DESFILE CÍVICO NO DIA 21 DE ABRIL DE 2020</v>
          </cell>
          <cell r="G112" t="str">
            <v>71.10.13.392.3001.2.152.33903900.00</v>
          </cell>
          <cell r="H112" t="str">
            <v>EMENDA</v>
          </cell>
          <cell r="I112" t="str">
            <v>SUB-CT</v>
          </cell>
          <cell r="J112">
            <v>130000</v>
          </cell>
          <cell r="K112">
            <v>0</v>
          </cell>
          <cell r="L112">
            <v>0</v>
          </cell>
          <cell r="M112" t="str">
            <v>NINC</v>
          </cell>
          <cell r="N112">
            <v>0</v>
          </cell>
          <cell r="O112">
            <v>0</v>
          </cell>
          <cell r="P112">
            <v>0</v>
          </cell>
          <cell r="Q112">
            <v>0</v>
          </cell>
          <cell r="R112" t="e">
            <v>#DIV/0!</v>
          </cell>
          <cell r="S112" t="e">
            <v>#DIV/0!</v>
          </cell>
          <cell r="T112" t="str">
            <v>NINC</v>
          </cell>
          <cell r="U112">
            <v>0</v>
          </cell>
        </row>
        <row r="113">
          <cell r="F113" t="str">
            <v>2154 - E2834 - REALIZAÇÃO DA MARCHA PARA JESUS NA CIDADE TIRADENTES</v>
          </cell>
          <cell r="G113" t="str">
            <v>71.10.13.392.3001.2.154.33903900.00</v>
          </cell>
          <cell r="H113" t="str">
            <v>EMENDA</v>
          </cell>
          <cell r="I113" t="str">
            <v>SUB-CT</v>
          </cell>
          <cell r="J113">
            <v>200000</v>
          </cell>
          <cell r="K113">
            <v>0</v>
          </cell>
          <cell r="L113">
            <v>0</v>
          </cell>
          <cell r="M113" t="str">
            <v>NINC</v>
          </cell>
          <cell r="N113">
            <v>0</v>
          </cell>
          <cell r="O113">
            <v>0</v>
          </cell>
          <cell r="P113">
            <v>0</v>
          </cell>
          <cell r="Q113">
            <v>0</v>
          </cell>
          <cell r="R113" t="e">
            <v>#DIV/0!</v>
          </cell>
          <cell r="S113" t="e">
            <v>#DIV/0!</v>
          </cell>
          <cell r="T113" t="str">
            <v>NINC</v>
          </cell>
          <cell r="U113">
            <v>0</v>
          </cell>
        </row>
        <row r="114">
          <cell r="F114" t="str">
            <v>2155 - E2836 - COMEMORAÇÃO DO ANIVERSÁRIO DE CIDADE ADEMAR COM A REALIZAÇÃO DE EVENTOS ESPORTIVOS E CULTURAIS</v>
          </cell>
          <cell r="G114" t="str">
            <v>56.10.13.392.3001.2.155.33903900.00</v>
          </cell>
          <cell r="H114" t="str">
            <v>EMENDA</v>
          </cell>
          <cell r="I114" t="str">
            <v>SUB-AD</v>
          </cell>
          <cell r="J114">
            <v>50000</v>
          </cell>
          <cell r="K114">
            <v>0</v>
          </cell>
          <cell r="L114">
            <v>0</v>
          </cell>
          <cell r="M114" t="str">
            <v>NINC</v>
          </cell>
          <cell r="N114">
            <v>0</v>
          </cell>
          <cell r="O114">
            <v>0</v>
          </cell>
          <cell r="P114">
            <v>0</v>
          </cell>
          <cell r="Q114">
            <v>0</v>
          </cell>
          <cell r="R114" t="e">
            <v>#DIV/0!</v>
          </cell>
          <cell r="S114" t="e">
            <v>#DIV/0!</v>
          </cell>
          <cell r="T114" t="str">
            <v>NINC</v>
          </cell>
          <cell r="U114">
            <v>0</v>
          </cell>
        </row>
        <row r="115">
          <cell r="F115" t="str">
            <v>2156 - E475 - REALIZAÇÃO DO FESTIVAL PARQUE DOS BÚFALOS, CULTURA EM DEFESA DOS MANANCIAIS, NO PARQUE DOS BÚFALOS - CLAUDIO MILZ</v>
          </cell>
          <cell r="G115" t="str">
            <v>25.10.13.392.3001.2.156.33903900.00</v>
          </cell>
          <cell r="H115" t="str">
            <v>EMENDA</v>
          </cell>
          <cell r="I115" t="str">
            <v>SMC</v>
          </cell>
          <cell r="J115">
            <v>30000</v>
          </cell>
          <cell r="K115">
            <v>0</v>
          </cell>
          <cell r="L115">
            <v>0</v>
          </cell>
          <cell r="M115" t="str">
            <v>NINC</v>
          </cell>
          <cell r="N115">
            <v>0</v>
          </cell>
          <cell r="O115">
            <v>0</v>
          </cell>
          <cell r="P115">
            <v>0</v>
          </cell>
          <cell r="Q115">
            <v>0</v>
          </cell>
          <cell r="R115" t="e">
            <v>#DIV/0!</v>
          </cell>
          <cell r="S115" t="e">
            <v>#DIV/0!</v>
          </cell>
          <cell r="T115" t="str">
            <v>NINC</v>
          </cell>
          <cell r="U115">
            <v>0</v>
          </cell>
        </row>
        <row r="116">
          <cell r="F116" t="str">
            <v>2158 - E483 - CONTRATAÇÃO ARTÍSTICA PARA REALIZAÇÃO DO PROJETO MEMÓRIAS DA CIDADE</v>
          </cell>
          <cell r="G116" t="str">
            <v>25.10.13.392.3001.2.158.33903900.00</v>
          </cell>
          <cell r="H116" t="str">
            <v>EMENDA</v>
          </cell>
          <cell r="I116" t="str">
            <v>SMC</v>
          </cell>
          <cell r="J116">
            <v>100000</v>
          </cell>
          <cell r="K116">
            <v>100000</v>
          </cell>
          <cell r="L116">
            <v>100000</v>
          </cell>
          <cell r="M116" t="str">
            <v>NINC</v>
          </cell>
          <cell r="N116">
            <v>0</v>
          </cell>
          <cell r="O116">
            <v>0</v>
          </cell>
          <cell r="P116">
            <v>0</v>
          </cell>
          <cell r="Q116">
            <v>0</v>
          </cell>
          <cell r="R116" t="e">
            <v>#DIV/0!</v>
          </cell>
          <cell r="S116" t="e">
            <v>#DIV/0!</v>
          </cell>
          <cell r="T116" t="str">
            <v>NINC</v>
          </cell>
          <cell r="U116">
            <v>0</v>
          </cell>
        </row>
        <row r="117">
          <cell r="F117" t="str">
            <v>2159 - E484 - CONTRATAÇÃO ARTÍSTICA PARA REALIZAÇÃO DA 19ª FESTA DE NOSSA SENHORA APARECIDA, AS MARGENS DA REPRESA BILLINGS, LEI 15.241/2010 E DA FESTA JUNINA DA CASA DE CULTURA DE SANTO AMARO</v>
          </cell>
          <cell r="G117" t="str">
            <v>25.10.13.392.3001.2.159.33903900.00</v>
          </cell>
          <cell r="H117" t="str">
            <v>EMENDA</v>
          </cell>
          <cell r="I117" t="str">
            <v>SMC</v>
          </cell>
          <cell r="J117">
            <v>55000</v>
          </cell>
          <cell r="K117">
            <v>0</v>
          </cell>
          <cell r="L117">
            <v>0</v>
          </cell>
          <cell r="M117" t="str">
            <v>NINC</v>
          </cell>
          <cell r="N117">
            <v>0</v>
          </cell>
          <cell r="O117">
            <v>0</v>
          </cell>
          <cell r="P117">
            <v>0</v>
          </cell>
          <cell r="Q117">
            <v>0</v>
          </cell>
          <cell r="R117" t="e">
            <v>#DIV/0!</v>
          </cell>
          <cell r="S117" t="e">
            <v>#DIV/0!</v>
          </cell>
          <cell r="T117" t="str">
            <v>NINC</v>
          </cell>
          <cell r="U117">
            <v>0</v>
          </cell>
        </row>
        <row r="118">
          <cell r="F118" t="str">
            <v>2160 - E487 - REALIZAÇÃO DO PROJETO DE EXPOSIÇÃO ITINERANTE MEMORIAL DE SANTO AMARO, NO DISTRITO DE SANTO AMARO</v>
          </cell>
          <cell r="G118" t="str">
            <v>25.10.13.392.3001.2.160.33903900.00</v>
          </cell>
          <cell r="H118" t="str">
            <v>EMENDA</v>
          </cell>
          <cell r="I118" t="str">
            <v>SMC</v>
          </cell>
          <cell r="J118">
            <v>40000</v>
          </cell>
          <cell r="K118">
            <v>0</v>
          </cell>
          <cell r="L118">
            <v>0</v>
          </cell>
          <cell r="M118" t="str">
            <v>NINC</v>
          </cell>
          <cell r="N118">
            <v>0</v>
          </cell>
          <cell r="O118">
            <v>0</v>
          </cell>
          <cell r="P118">
            <v>0</v>
          </cell>
          <cell r="Q118">
            <v>0</v>
          </cell>
          <cell r="R118" t="e">
            <v>#DIV/0!</v>
          </cell>
          <cell r="S118" t="e">
            <v>#DIV/0!</v>
          </cell>
          <cell r="T118" t="str">
            <v>NINC</v>
          </cell>
          <cell r="U118">
            <v>0</v>
          </cell>
        </row>
        <row r="119">
          <cell r="F119" t="str">
            <v>2161 - E489 - CONTRATAÇÕES ARTÍSTICAS PARA REALIZAÇÃO DOS EVENTOS: FESTA DO BOLO DO BIXIGA EM COMEMORAÇÃO AOS 466 ANOS DA CIDADE DE SÃO PAULO, LEI 16.144/2015, ARRAIÁ DA VILA E 8ª FESTA ARRAIAL SÃO JOÃO NAS RUAS DO BRÁS, LEI 15.785/2013</v>
          </cell>
          <cell r="G119" t="str">
            <v>25.10.13.392.3001.2.161.33903900.00</v>
          </cell>
          <cell r="H119" t="str">
            <v>EMENDA</v>
          </cell>
          <cell r="I119" t="str">
            <v>SMC</v>
          </cell>
          <cell r="J119">
            <v>95000</v>
          </cell>
          <cell r="K119">
            <v>0</v>
          </cell>
          <cell r="L119">
            <v>0</v>
          </cell>
          <cell r="M119" t="str">
            <v>NINC</v>
          </cell>
          <cell r="N119">
            <v>0</v>
          </cell>
          <cell r="O119">
            <v>0</v>
          </cell>
          <cell r="P119">
            <v>0</v>
          </cell>
          <cell r="Q119">
            <v>0</v>
          </cell>
          <cell r="R119" t="e">
            <v>#DIV/0!</v>
          </cell>
          <cell r="S119" t="e">
            <v>#DIV/0!</v>
          </cell>
          <cell r="T119" t="str">
            <v>NINC</v>
          </cell>
          <cell r="U119">
            <v>0</v>
          </cell>
        </row>
        <row r="120">
          <cell r="F120" t="str">
            <v>2162 - E494 - CONTRATAÇÕES ARTÍSTICAS PARA REALIZAÇÃO DOS EVENTOS: ANIVERSÁRIO DO CANGAÍBA E 3º FESTIVAL DE VIOLEIROS DO CANGAÍBA, AMBOS NO TEATRO FLÁVIO IMPÉRIO</v>
          </cell>
          <cell r="G120" t="str">
            <v>25.10.13.392.3001.2.162.33903900.00</v>
          </cell>
          <cell r="H120" t="str">
            <v>EMENDA</v>
          </cell>
          <cell r="I120" t="str">
            <v>SMC</v>
          </cell>
          <cell r="J120">
            <v>65000</v>
          </cell>
          <cell r="K120">
            <v>65000</v>
          </cell>
          <cell r="L120">
            <v>65000</v>
          </cell>
          <cell r="M120" t="str">
            <v>NINC</v>
          </cell>
          <cell r="N120">
            <v>0</v>
          </cell>
          <cell r="O120">
            <v>0</v>
          </cell>
          <cell r="P120">
            <v>0</v>
          </cell>
          <cell r="Q120">
            <v>0</v>
          </cell>
          <cell r="R120" t="e">
            <v>#DIV/0!</v>
          </cell>
          <cell r="S120" t="e">
            <v>#DIV/0!</v>
          </cell>
          <cell r="T120" t="str">
            <v>NINC</v>
          </cell>
          <cell r="U120">
            <v>0</v>
          </cell>
        </row>
        <row r="121">
          <cell r="F121" t="str">
            <v>2164 - E514 - REALIZAÇÃO DOS EVENTOS XVI PRÊMIO ÁFRICA-BRASIL 2020 E VI PRÊMIO ÀSE-ÌSESE (FORÇA DA NOSSA ANCESTRALIDADE)</v>
          </cell>
          <cell r="G121" t="str">
            <v>25.10.13.392.3001.2.164.33903900.00</v>
          </cell>
          <cell r="H121" t="str">
            <v>EMENDA</v>
          </cell>
          <cell r="I121" t="str">
            <v>SMC</v>
          </cell>
          <cell r="J121">
            <v>30000</v>
          </cell>
          <cell r="K121">
            <v>0</v>
          </cell>
          <cell r="L121">
            <v>0</v>
          </cell>
          <cell r="M121" t="str">
            <v>NINC</v>
          </cell>
          <cell r="N121">
            <v>0</v>
          </cell>
          <cell r="O121">
            <v>0</v>
          </cell>
          <cell r="P121">
            <v>0</v>
          </cell>
          <cell r="Q121">
            <v>0</v>
          </cell>
          <cell r="R121" t="e">
            <v>#DIV/0!</v>
          </cell>
          <cell r="S121" t="e">
            <v>#DIV/0!</v>
          </cell>
          <cell r="T121" t="str">
            <v>NINC</v>
          </cell>
          <cell r="U121">
            <v>0</v>
          </cell>
        </row>
        <row r="122">
          <cell r="F122" t="str">
            <v>2166 - E523 - CONTRATAÇÃO ARTÍSTICA PARA REALIZAÇÃO DOS EVENTOS: MAIFEST 2020, FESTA ALEMÃ E XXVI BROOKLINFEST 2020, DIVERSÃO &amp; CULTURA ALEMÃ - O EVENTO MULTICULTURAL DE SÃO PAULO, LEI 14.485/2007</v>
          </cell>
          <cell r="G122" t="str">
            <v>25.10.13.392.3001.2.166.33903900.00</v>
          </cell>
          <cell r="H122" t="str">
            <v>EMENDA</v>
          </cell>
          <cell r="I122" t="str">
            <v>SMC</v>
          </cell>
          <cell r="J122">
            <v>40000</v>
          </cell>
          <cell r="K122">
            <v>0</v>
          </cell>
          <cell r="L122">
            <v>0</v>
          </cell>
          <cell r="M122" t="str">
            <v>NINC</v>
          </cell>
          <cell r="N122">
            <v>0</v>
          </cell>
          <cell r="O122">
            <v>0</v>
          </cell>
          <cell r="P122">
            <v>0</v>
          </cell>
          <cell r="Q122">
            <v>0</v>
          </cell>
          <cell r="R122" t="e">
            <v>#DIV/0!</v>
          </cell>
          <cell r="S122" t="e">
            <v>#DIV/0!</v>
          </cell>
          <cell r="T122" t="str">
            <v>NINC</v>
          </cell>
          <cell r="U122">
            <v>0</v>
          </cell>
        </row>
        <row r="123">
          <cell r="F123" t="str">
            <v>2169 - E544 - CONTRATAÇÕES ARTÍSTICAS PARA REALIZAR OS EVENTOS 16º SANTO ANTÔNIO DA CHÁCARA, UMA FESTA PARA TODAS AS NAÇÕES, LEI 15.109/2010 E 8ª FEIRA CULTURAL DO JABAQUARA, FEIRA DE ARTES E GASTRONOMIA</v>
          </cell>
          <cell r="G123" t="str">
            <v>25.10.13.392.3001.2.169.33903900.00</v>
          </cell>
          <cell r="H123" t="str">
            <v>EMENDA</v>
          </cell>
          <cell r="I123" t="str">
            <v>SMC</v>
          </cell>
          <cell r="J123">
            <v>75000</v>
          </cell>
          <cell r="K123">
            <v>0</v>
          </cell>
          <cell r="L123">
            <v>0</v>
          </cell>
          <cell r="M123" t="str">
            <v>NINC</v>
          </cell>
          <cell r="N123">
            <v>0</v>
          </cell>
          <cell r="O123">
            <v>0</v>
          </cell>
          <cell r="P123">
            <v>0</v>
          </cell>
          <cell r="Q123">
            <v>0</v>
          </cell>
          <cell r="R123" t="e">
            <v>#DIV/0!</v>
          </cell>
          <cell r="S123" t="e">
            <v>#DIV/0!</v>
          </cell>
          <cell r="T123" t="str">
            <v>NINC</v>
          </cell>
          <cell r="U123">
            <v>0</v>
          </cell>
        </row>
        <row r="124">
          <cell r="F124" t="str">
            <v>2170 - E546 - REALIZAÇÃO DO EVENTO NOITE ODARA - HOMENAGENS DA FESTA POPULAR DE NOSSA SENHORA DO ROSÁRIO DA PENHA DE FRANÇA E SÃO BENEDITO DOS HOMENS PRETOS, LEI 14.382/2007</v>
          </cell>
          <cell r="G124" t="str">
            <v>61.10.13.392.3001.2.170.33903900.00</v>
          </cell>
          <cell r="H124" t="str">
            <v>EMENDA</v>
          </cell>
          <cell r="I124" t="str">
            <v>SUB-PE</v>
          </cell>
          <cell r="J124">
            <v>30000</v>
          </cell>
          <cell r="K124">
            <v>0</v>
          </cell>
          <cell r="L124">
            <v>0</v>
          </cell>
          <cell r="M124" t="str">
            <v>NINC</v>
          </cell>
          <cell r="N124">
            <v>0</v>
          </cell>
          <cell r="O124">
            <v>0</v>
          </cell>
          <cell r="P124">
            <v>0</v>
          </cell>
          <cell r="Q124">
            <v>0</v>
          </cell>
          <cell r="R124" t="e">
            <v>#DIV/0!</v>
          </cell>
          <cell r="S124" t="e">
            <v>#DIV/0!</v>
          </cell>
          <cell r="T124" t="str">
            <v>NINC</v>
          </cell>
          <cell r="U124">
            <v>0</v>
          </cell>
        </row>
        <row r="125">
          <cell r="F125" t="str">
            <v>2178 - E560 - CONTRATAÇÕES ARTÍSTICAS PARA REALIZAR OS EVENTOS: 27ª FESTA DAS NAÇÕES NO CANGAÍBA, LEI 15.927/2013, E FESTA JUNINA NO CANGAÍBA, LEI 16.038/2014</v>
          </cell>
          <cell r="G125" t="str">
            <v>25.10.13.392.3001.2.178.33903900.00</v>
          </cell>
          <cell r="H125" t="str">
            <v>EMENDA</v>
          </cell>
          <cell r="I125" t="str">
            <v>SMC</v>
          </cell>
          <cell r="J125">
            <v>70000</v>
          </cell>
          <cell r="K125">
            <v>0</v>
          </cell>
          <cell r="L125">
            <v>0</v>
          </cell>
          <cell r="M125" t="str">
            <v>NINC</v>
          </cell>
          <cell r="N125">
            <v>0</v>
          </cell>
          <cell r="O125">
            <v>0</v>
          </cell>
          <cell r="P125">
            <v>0</v>
          </cell>
          <cell r="Q125">
            <v>0</v>
          </cell>
          <cell r="R125" t="e">
            <v>#DIV/0!</v>
          </cell>
          <cell r="S125" t="e">
            <v>#DIV/0!</v>
          </cell>
          <cell r="T125" t="str">
            <v>NINC</v>
          </cell>
          <cell r="U125">
            <v>0</v>
          </cell>
        </row>
        <row r="126">
          <cell r="F126" t="str">
            <v>2184 - E6083 - PROJETOS SOCIAIS: SAMBA E CULTURA / RADIO JORNAL /DANCA E MÚSICA / BALLET / GRAFITE / HIP HOP - SMC</v>
          </cell>
          <cell r="G126" t="str">
            <v>25.10.13.392.3001.2.184.33903900.00</v>
          </cell>
          <cell r="H126" t="str">
            <v>EMENDA</v>
          </cell>
          <cell r="I126" t="str">
            <v>SMC</v>
          </cell>
          <cell r="J126">
            <v>200000</v>
          </cell>
          <cell r="K126">
            <v>140000</v>
          </cell>
          <cell r="L126">
            <v>140000</v>
          </cell>
          <cell r="M126" t="str">
            <v>NEX</v>
          </cell>
          <cell r="N126">
            <v>0.23</v>
          </cell>
          <cell r="O126">
            <v>46000</v>
          </cell>
          <cell r="P126">
            <v>32200</v>
          </cell>
          <cell r="Q126">
            <v>32200</v>
          </cell>
          <cell r="R126">
            <v>0.7</v>
          </cell>
          <cell r="S126">
            <v>0.7</v>
          </cell>
          <cell r="T126" t="str">
            <v>NEX</v>
          </cell>
          <cell r="U126">
            <v>0.09</v>
          </cell>
        </row>
        <row r="127">
          <cell r="F127" t="str">
            <v>2391 - MANUTENÇÃO E OPERAÇÃO DE ESPAÇOS LÚDICOS E EDUCATIVOS - PROGRAMA DE METAS 14.L</v>
          </cell>
          <cell r="G127" t="str">
            <v>25.10.13.392.3001.2.391.33903000.00</v>
          </cell>
          <cell r="H127" t="str">
            <v>EXECUTIVO</v>
          </cell>
          <cell r="I127" t="str">
            <v>SMC</v>
          </cell>
          <cell r="J127">
            <v>0</v>
          </cell>
          <cell r="K127">
            <v>0</v>
          </cell>
          <cell r="L127">
            <v>0</v>
          </cell>
          <cell r="M127" t="str">
            <v>NEX</v>
          </cell>
          <cell r="N127">
            <v>0.23</v>
          </cell>
          <cell r="O127">
            <v>0</v>
          </cell>
          <cell r="P127">
            <v>0</v>
          </cell>
          <cell r="Q127">
            <v>0</v>
          </cell>
          <cell r="R127" t="e">
            <v>#DIV/0!</v>
          </cell>
          <cell r="S127" t="e">
            <v>#DIV/0!</v>
          </cell>
          <cell r="T127" t="str">
            <v>NEX</v>
          </cell>
          <cell r="U127">
            <v>0.09</v>
          </cell>
        </row>
        <row r="128">
          <cell r="F128" t="str">
            <v>2391 - MANUTENÇÃO E OPERAÇÃO DE ESPAÇOS LÚDICOS E EDUCATIVOS - PROGRAMA DE METAS 14.L</v>
          </cell>
          <cell r="G128" t="str">
            <v>25.10.13.392.3001.2.391.33903900.00</v>
          </cell>
          <cell r="H128" t="str">
            <v>EXECUTIVO</v>
          </cell>
          <cell r="I128" t="str">
            <v>SMC</v>
          </cell>
          <cell r="J128">
            <v>98000</v>
          </cell>
          <cell r="K128">
            <v>0</v>
          </cell>
          <cell r="L128">
            <v>0</v>
          </cell>
          <cell r="M128" t="str">
            <v>NEX</v>
          </cell>
          <cell r="N128">
            <v>0.23</v>
          </cell>
          <cell r="O128">
            <v>22540</v>
          </cell>
          <cell r="P128">
            <v>0</v>
          </cell>
          <cell r="Q128">
            <v>0</v>
          </cell>
          <cell r="R128">
            <v>0</v>
          </cell>
          <cell r="S128">
            <v>0</v>
          </cell>
          <cell r="T128" t="str">
            <v>NEX</v>
          </cell>
          <cell r="U128">
            <v>0.09</v>
          </cell>
        </row>
        <row r="129">
          <cell r="F129" t="str">
            <v>2391 - MANUTENÇÃO E OPERAÇÃO DE ESPAÇOS LÚDICOS E EDUCATIVOS - PROGRAMA DE METAS 14.L</v>
          </cell>
          <cell r="G129" t="str">
            <v>25.10.13.392.3001.2.391.44905200.00</v>
          </cell>
          <cell r="H129" t="str">
            <v>EXECUTIVO</v>
          </cell>
          <cell r="I129" t="str">
            <v>SMC</v>
          </cell>
          <cell r="J129">
            <v>0</v>
          </cell>
          <cell r="K129">
            <v>10058</v>
          </cell>
          <cell r="L129">
            <v>10058</v>
          </cell>
          <cell r="M129" t="str">
            <v>NEX</v>
          </cell>
          <cell r="N129">
            <v>0.23</v>
          </cell>
          <cell r="O129">
            <v>0</v>
          </cell>
          <cell r="P129">
            <v>2313.34</v>
          </cell>
          <cell r="Q129">
            <v>2313.34</v>
          </cell>
          <cell r="R129" t="e">
            <v>#DIV/0!</v>
          </cell>
          <cell r="S129" t="e">
            <v>#DIV/0!</v>
          </cell>
          <cell r="T129" t="str">
            <v>NEX</v>
          </cell>
          <cell r="U129">
            <v>0.09</v>
          </cell>
        </row>
        <row r="130">
          <cell r="F130" t="str">
            <v>2397 - MANUTENÇÃO E OPERAÇÃO DE RUAS DE LAZER ITINERANTE - PROGRAMA DE METAS 17.A</v>
          </cell>
          <cell r="G130" t="str">
            <v>25.10.13.392.3001.2.397.33903900.00</v>
          </cell>
          <cell r="H130" t="str">
            <v>EXECUTIVO</v>
          </cell>
          <cell r="I130" t="str">
            <v>SMC</v>
          </cell>
          <cell r="J130">
            <v>4400000</v>
          </cell>
          <cell r="K130">
            <v>2660861.33</v>
          </cell>
          <cell r="L130">
            <v>2014600</v>
          </cell>
          <cell r="M130" t="str">
            <v>NEX</v>
          </cell>
          <cell r="N130">
            <v>0.23</v>
          </cell>
          <cell r="O130">
            <v>1012000</v>
          </cell>
          <cell r="P130">
            <v>611998.10590000008</v>
          </cell>
          <cell r="Q130">
            <v>463358</v>
          </cell>
          <cell r="R130">
            <v>0.45786363636363636</v>
          </cell>
          <cell r="S130">
            <v>0.60474121136363646</v>
          </cell>
          <cell r="T130" t="str">
            <v>NEX</v>
          </cell>
          <cell r="U130">
            <v>0.09</v>
          </cell>
        </row>
        <row r="131">
          <cell r="F131" t="str">
            <v>2400 - MANUTENÇÃO E OPERAÇÃO DE EQUIPAMENTOS CULTURAIS - PROGRAMA DE METAS 22.D</v>
          </cell>
          <cell r="G131" t="str">
            <v>25.10.13.392.3001.2.400.33903900.00</v>
          </cell>
          <cell r="H131" t="str">
            <v>EXECUTIVO</v>
          </cell>
          <cell r="I131" t="str">
            <v>SMC</v>
          </cell>
          <cell r="J131">
            <v>1000</v>
          </cell>
          <cell r="K131">
            <v>0</v>
          </cell>
          <cell r="L131">
            <v>0</v>
          </cell>
          <cell r="M131" t="str">
            <v>NEX</v>
          </cell>
          <cell r="N131">
            <v>0.23</v>
          </cell>
          <cell r="O131">
            <v>230</v>
          </cell>
          <cell r="P131">
            <v>0</v>
          </cell>
          <cell r="Q131">
            <v>0</v>
          </cell>
          <cell r="R131">
            <v>0</v>
          </cell>
          <cell r="S131">
            <v>0</v>
          </cell>
          <cell r="T131" t="str">
            <v>NEX</v>
          </cell>
          <cell r="U131">
            <v>0.09</v>
          </cell>
        </row>
        <row r="132">
          <cell r="F132" t="str">
            <v>3401 - IMPLANTAÇÃO DE PONTOS E PONTÕES DE CULTURA - CULTURA VIVA</v>
          </cell>
          <cell r="G132" t="str">
            <v>25.10.13.392.3001.3.401.33903100.00</v>
          </cell>
          <cell r="H132" t="str">
            <v>EXECUTIVO</v>
          </cell>
          <cell r="I132" t="str">
            <v>SMC</v>
          </cell>
          <cell r="J132">
            <v>0</v>
          </cell>
          <cell r="K132">
            <v>350000</v>
          </cell>
          <cell r="L132">
            <v>350000</v>
          </cell>
          <cell r="M132" t="str">
            <v>NEX</v>
          </cell>
          <cell r="N132">
            <v>0.23</v>
          </cell>
          <cell r="O132">
            <v>0</v>
          </cell>
          <cell r="P132">
            <v>80500</v>
          </cell>
          <cell r="Q132">
            <v>80500</v>
          </cell>
          <cell r="R132" t="e">
            <v>#DIV/0!</v>
          </cell>
          <cell r="S132" t="e">
            <v>#DIV/0!</v>
          </cell>
          <cell r="T132" t="str">
            <v>NEX</v>
          </cell>
          <cell r="U132">
            <v>0.09</v>
          </cell>
        </row>
        <row r="133">
          <cell r="F133" t="str">
            <v>3401 - IMPLANTAÇÃO DE PONTOS E PONTÕES DE CULTURA - CULTURA VIVA</v>
          </cell>
          <cell r="G133" t="str">
            <v>25.10.13.392.3001.3.401.33903100.02</v>
          </cell>
          <cell r="H133" t="str">
            <v>EXECUTIVO</v>
          </cell>
          <cell r="I133" t="str">
            <v>SMC</v>
          </cell>
          <cell r="J133">
            <v>0</v>
          </cell>
          <cell r="K133">
            <v>500000</v>
          </cell>
          <cell r="L133">
            <v>500000</v>
          </cell>
          <cell r="M133" t="str">
            <v>NEX</v>
          </cell>
          <cell r="N133">
            <v>0.23</v>
          </cell>
          <cell r="O133">
            <v>0</v>
          </cell>
          <cell r="P133">
            <v>115000</v>
          </cell>
          <cell r="Q133">
            <v>115000</v>
          </cell>
          <cell r="R133" t="e">
            <v>#DIV/0!</v>
          </cell>
          <cell r="S133" t="e">
            <v>#DIV/0!</v>
          </cell>
          <cell r="T133" t="str">
            <v>NEX</v>
          </cell>
          <cell r="U133">
            <v>0.09</v>
          </cell>
        </row>
        <row r="134">
          <cell r="F134" t="str">
            <v>3401 - IMPLANTAÇÃO DE PONTOS E PONTÕES DE CULTURA - CULTURA VIVA</v>
          </cell>
          <cell r="G134" t="str">
            <v>25.10.13.392.3001.3.401.33903900.02</v>
          </cell>
          <cell r="H134" t="str">
            <v>EXECUTIVO</v>
          </cell>
          <cell r="I134" t="str">
            <v>SMC</v>
          </cell>
          <cell r="J134">
            <v>0</v>
          </cell>
          <cell r="K134">
            <v>0</v>
          </cell>
          <cell r="L134">
            <v>0</v>
          </cell>
          <cell r="M134" t="str">
            <v>NEX</v>
          </cell>
          <cell r="N134">
            <v>0.23</v>
          </cell>
          <cell r="O134">
            <v>0</v>
          </cell>
          <cell r="P134">
            <v>0</v>
          </cell>
          <cell r="Q134">
            <v>0</v>
          </cell>
          <cell r="R134" t="e">
            <v>#DIV/0!</v>
          </cell>
          <cell r="S134" t="e">
            <v>#DIV/0!</v>
          </cell>
          <cell r="T134" t="str">
            <v>NEX</v>
          </cell>
          <cell r="U134">
            <v>0.09</v>
          </cell>
        </row>
        <row r="135">
          <cell r="F135" t="str">
            <v>3401 - IMPLANTAÇÃO DE PONTOS E PONTÕES DE CULTURA - CULTURA VIVA</v>
          </cell>
          <cell r="G135" t="str">
            <v>25.10.13.392.3001.3.401.33909200.02</v>
          </cell>
          <cell r="H135" t="str">
            <v>EXECUTIVO</v>
          </cell>
          <cell r="I135" t="str">
            <v>SMC</v>
          </cell>
          <cell r="J135">
            <v>0</v>
          </cell>
          <cell r="K135">
            <v>0</v>
          </cell>
          <cell r="L135">
            <v>0</v>
          </cell>
          <cell r="M135" t="str">
            <v>NEX</v>
          </cell>
          <cell r="N135">
            <v>0.23</v>
          </cell>
          <cell r="O135">
            <v>0</v>
          </cell>
          <cell r="P135">
            <v>0</v>
          </cell>
          <cell r="Q135">
            <v>0</v>
          </cell>
          <cell r="R135" t="e">
            <v>#DIV/0!</v>
          </cell>
          <cell r="S135" t="e">
            <v>#DIV/0!</v>
          </cell>
          <cell r="T135" t="str">
            <v>NEX</v>
          </cell>
          <cell r="U135">
            <v>0.09</v>
          </cell>
        </row>
        <row r="136">
          <cell r="F136" t="str">
            <v>3401 - IMPLANTAÇÃO DE PONTOS E PONTÕES DE CULTURA - CULTURA VIVA</v>
          </cell>
          <cell r="G136" t="str">
            <v>25.10.13.392.3001.3.401.44903100.02</v>
          </cell>
          <cell r="H136" t="str">
            <v>EXECUTIVO</v>
          </cell>
          <cell r="I136" t="str">
            <v>SMC</v>
          </cell>
          <cell r="J136">
            <v>139679</v>
          </cell>
          <cell r="K136">
            <v>0</v>
          </cell>
          <cell r="L136">
            <v>0</v>
          </cell>
          <cell r="M136" t="str">
            <v>NEX</v>
          </cell>
          <cell r="N136">
            <v>0.23</v>
          </cell>
          <cell r="O136">
            <v>32126.170000000002</v>
          </cell>
          <cell r="P136">
            <v>0</v>
          </cell>
          <cell r="Q136">
            <v>0</v>
          </cell>
          <cell r="R136">
            <v>0</v>
          </cell>
          <cell r="S136">
            <v>0</v>
          </cell>
          <cell r="T136" t="str">
            <v>NEX</v>
          </cell>
          <cell r="U136">
            <v>0.09</v>
          </cell>
        </row>
        <row r="137">
          <cell r="F137" t="str">
            <v>3401 - IMPLANTAÇÃO DE PONTOS E PONTÕES DE CULTURA - CULTURA VIVA</v>
          </cell>
          <cell r="G137" t="str">
            <v>25.10.13.392.3001.3.401.44903900.00</v>
          </cell>
          <cell r="H137" t="str">
            <v>EXECUTIVO</v>
          </cell>
          <cell r="I137" t="str">
            <v>SMC</v>
          </cell>
          <cell r="J137">
            <v>2315877</v>
          </cell>
          <cell r="K137">
            <v>0</v>
          </cell>
          <cell r="L137">
            <v>0</v>
          </cell>
          <cell r="M137" t="str">
            <v>NEX</v>
          </cell>
          <cell r="N137">
            <v>0.23</v>
          </cell>
          <cell r="O137">
            <v>532651.71000000008</v>
          </cell>
          <cell r="P137">
            <v>0</v>
          </cell>
          <cell r="Q137">
            <v>0</v>
          </cell>
          <cell r="R137">
            <v>0</v>
          </cell>
          <cell r="S137">
            <v>0</v>
          </cell>
          <cell r="T137" t="str">
            <v>NEX</v>
          </cell>
          <cell r="U137">
            <v>0.09</v>
          </cell>
        </row>
        <row r="138">
          <cell r="F138" t="str">
            <v>3401 - IMPLANTAÇÃO DE PONTOS E PONTÕES DE CULTURA - CULTURA VIVA</v>
          </cell>
          <cell r="G138" t="str">
            <v>25.10.13.392.3001.3.401.44903900.02</v>
          </cell>
          <cell r="H138" t="str">
            <v>EXECUTIVO</v>
          </cell>
          <cell r="I138" t="str">
            <v>SMC</v>
          </cell>
          <cell r="J138">
            <v>0</v>
          </cell>
          <cell r="K138">
            <v>0</v>
          </cell>
          <cell r="L138">
            <v>0</v>
          </cell>
          <cell r="M138" t="str">
            <v>NEX</v>
          </cell>
          <cell r="N138">
            <v>0.23</v>
          </cell>
          <cell r="O138">
            <v>0</v>
          </cell>
          <cell r="P138">
            <v>0</v>
          </cell>
          <cell r="Q138">
            <v>0</v>
          </cell>
          <cell r="R138" t="e">
            <v>#DIV/0!</v>
          </cell>
          <cell r="S138" t="e">
            <v>#DIV/0!</v>
          </cell>
          <cell r="T138" t="str">
            <v>NEX</v>
          </cell>
          <cell r="U138">
            <v>0.09</v>
          </cell>
        </row>
        <row r="139">
          <cell r="F139" t="str">
            <v>3402 - CONSTRUÇÃO DE CASAS DE CULTURA</v>
          </cell>
          <cell r="G139" t="str">
            <v>25.10.13.392.3001.3.402.44916100.00</v>
          </cell>
          <cell r="H139" t="str">
            <v>EXECUTIVO</v>
          </cell>
          <cell r="I139" t="str">
            <v>SMC</v>
          </cell>
          <cell r="J139">
            <v>7287000</v>
          </cell>
          <cell r="K139">
            <v>0</v>
          </cell>
          <cell r="L139">
            <v>0</v>
          </cell>
          <cell r="M139" t="str">
            <v>NEX</v>
          </cell>
          <cell r="N139">
            <v>0.23</v>
          </cell>
          <cell r="O139">
            <v>1676010</v>
          </cell>
          <cell r="P139">
            <v>0</v>
          </cell>
          <cell r="Q139">
            <v>0</v>
          </cell>
          <cell r="R139">
            <v>0</v>
          </cell>
          <cell r="S139">
            <v>0</v>
          </cell>
          <cell r="T139" t="str">
            <v>NEX</v>
          </cell>
          <cell r="U139">
            <v>0.09</v>
          </cell>
        </row>
        <row r="140">
          <cell r="F140" t="str">
            <v>3403 - AMPLIAÇÃO, REFORMA E REQUALIFICAÇÃO DE CASAS DE CULTURA</v>
          </cell>
          <cell r="G140" t="str">
            <v>25.10.13.392.3001.3.403.44903900.00</v>
          </cell>
          <cell r="H140" t="str">
            <v>EXECUTIVO</v>
          </cell>
          <cell r="I140" t="str">
            <v>SMC</v>
          </cell>
          <cell r="J140">
            <v>331000</v>
          </cell>
          <cell r="K140">
            <v>0</v>
          </cell>
          <cell r="L140">
            <v>0</v>
          </cell>
          <cell r="M140" t="str">
            <v>NEX</v>
          </cell>
          <cell r="N140">
            <v>0.23</v>
          </cell>
          <cell r="O140">
            <v>76130</v>
          </cell>
          <cell r="P140">
            <v>0</v>
          </cell>
          <cell r="Q140">
            <v>0</v>
          </cell>
          <cell r="R140">
            <v>0</v>
          </cell>
          <cell r="S140">
            <v>0</v>
          </cell>
          <cell r="T140" t="str">
            <v>NEX</v>
          </cell>
          <cell r="U140">
            <v>0.09</v>
          </cell>
        </row>
        <row r="141">
          <cell r="F141" t="str">
            <v>3403 - AMPLIAÇÃO, REFORMA E REQUALIFICAÇÃO DE CASAS DE CULTURA</v>
          </cell>
          <cell r="G141" t="str">
            <v>25.10.13.392.3001.3.403.44905100.00</v>
          </cell>
          <cell r="H141" t="str">
            <v>EXECUTIVO</v>
          </cell>
          <cell r="I141" t="str">
            <v>SMC</v>
          </cell>
          <cell r="J141">
            <v>331000</v>
          </cell>
          <cell r="K141">
            <v>0</v>
          </cell>
          <cell r="L141">
            <v>0</v>
          </cell>
          <cell r="M141" t="str">
            <v>NEX</v>
          </cell>
          <cell r="N141">
            <v>0.23</v>
          </cell>
          <cell r="O141">
            <v>76130</v>
          </cell>
          <cell r="P141">
            <v>0</v>
          </cell>
          <cell r="Q141">
            <v>0</v>
          </cell>
          <cell r="R141">
            <v>0</v>
          </cell>
          <cell r="S141">
            <v>0</v>
          </cell>
          <cell r="T141" t="str">
            <v>NEX</v>
          </cell>
          <cell r="U141">
            <v>0.09</v>
          </cell>
        </row>
        <row r="142">
          <cell r="F142" t="str">
            <v>4311 - EXECUÇÃO DO PROGRAMA PARA A VALORIZAÇÃO DE INICIATIVAS CULTURAIS</v>
          </cell>
          <cell r="G142" t="str">
            <v>25.10.13.392.3001.4.311.33903100.00</v>
          </cell>
          <cell r="H142" t="str">
            <v>EXECUTIVO</v>
          </cell>
          <cell r="I142" t="str">
            <v>SMC</v>
          </cell>
          <cell r="J142">
            <v>263594</v>
          </cell>
          <cell r="K142">
            <v>0</v>
          </cell>
          <cell r="L142">
            <v>0</v>
          </cell>
          <cell r="M142" t="str">
            <v>NEX</v>
          </cell>
          <cell r="N142">
            <v>0.23</v>
          </cell>
          <cell r="O142">
            <v>60626.62</v>
          </cell>
          <cell r="P142">
            <v>0</v>
          </cell>
          <cell r="Q142">
            <v>0</v>
          </cell>
          <cell r="R142">
            <v>0</v>
          </cell>
          <cell r="S142">
            <v>0</v>
          </cell>
          <cell r="T142" t="str">
            <v>NEX</v>
          </cell>
          <cell r="U142">
            <v>0.09</v>
          </cell>
        </row>
        <row r="143">
          <cell r="F143" t="str">
            <v>4311 - EXECUÇÃO DO PROGRAMA PARA A VALORIZAÇÃO DE INICIATIVAS CULTURAIS</v>
          </cell>
          <cell r="G143" t="str">
            <v>25.10.13.392.3001.4.311.33903600.00</v>
          </cell>
          <cell r="H143" t="str">
            <v>EXECUTIVO</v>
          </cell>
          <cell r="I143" t="str">
            <v>SMC</v>
          </cell>
          <cell r="J143">
            <v>11087873</v>
          </cell>
          <cell r="K143">
            <v>9300891.2599999998</v>
          </cell>
          <cell r="L143">
            <v>5046938.49</v>
          </cell>
          <cell r="M143" t="str">
            <v>NEX</v>
          </cell>
          <cell r="N143">
            <v>0.23</v>
          </cell>
          <cell r="O143">
            <v>2550210.79</v>
          </cell>
          <cell r="P143">
            <v>2139204.9898000001</v>
          </cell>
          <cell r="Q143">
            <v>1160795.8527000002</v>
          </cell>
          <cell r="R143">
            <v>0.45517643374883537</v>
          </cell>
          <cell r="S143">
            <v>0.83883457719979304</v>
          </cell>
          <cell r="T143" t="str">
            <v>NEX</v>
          </cell>
          <cell r="U143">
            <v>0.09</v>
          </cell>
        </row>
        <row r="144">
          <cell r="F144" t="str">
            <v>4311 - EXECUÇÃO DO PROGRAMA PARA A VALORIZAÇÃO DE INICIATIVAS CULTURAIS</v>
          </cell>
          <cell r="G144" t="str">
            <v>25.10.13.392.3001.4.311.33903900.00</v>
          </cell>
          <cell r="H144" t="str">
            <v>EXECUTIVO</v>
          </cell>
          <cell r="I144" t="str">
            <v>SMC</v>
          </cell>
          <cell r="J144">
            <v>201572</v>
          </cell>
          <cell r="K144">
            <v>0</v>
          </cell>
          <cell r="L144">
            <v>0</v>
          </cell>
          <cell r="M144" t="str">
            <v>NEX</v>
          </cell>
          <cell r="N144">
            <v>0.23</v>
          </cell>
          <cell r="O144">
            <v>46361.560000000005</v>
          </cell>
          <cell r="P144">
            <v>0</v>
          </cell>
          <cell r="Q144">
            <v>0</v>
          </cell>
          <cell r="R144">
            <v>0</v>
          </cell>
          <cell r="S144">
            <v>0</v>
          </cell>
          <cell r="T144" t="str">
            <v>NEX</v>
          </cell>
          <cell r="U144">
            <v>0.09</v>
          </cell>
        </row>
        <row r="145">
          <cell r="F145" t="str">
            <v>4311 - EXECUÇÃO DO PROGRAMA PARA A VALORIZAÇÃO DE INICIATIVAS CULTURAIS</v>
          </cell>
          <cell r="G145" t="str">
            <v>25.10.13.392.3001.4.311.33904700.00</v>
          </cell>
          <cell r="H145" t="str">
            <v>EXECUTIVO</v>
          </cell>
          <cell r="I145" t="str">
            <v>SMC</v>
          </cell>
          <cell r="J145">
            <v>19200</v>
          </cell>
          <cell r="K145">
            <v>19200</v>
          </cell>
          <cell r="L145">
            <v>19200</v>
          </cell>
          <cell r="M145" t="str">
            <v>NEX</v>
          </cell>
          <cell r="N145">
            <v>0.23</v>
          </cell>
          <cell r="O145">
            <v>4416</v>
          </cell>
          <cell r="P145">
            <v>4416</v>
          </cell>
          <cell r="Q145">
            <v>4416</v>
          </cell>
          <cell r="R145">
            <v>1</v>
          </cell>
          <cell r="S145">
            <v>1</v>
          </cell>
          <cell r="T145" t="str">
            <v>NEX</v>
          </cell>
          <cell r="U145">
            <v>0.09</v>
          </cell>
        </row>
        <row r="146">
          <cell r="F146" t="str">
            <v>4403 - MANUTENÇÃO E OPERAÇÃO DE CASAS DE CULTURA</v>
          </cell>
          <cell r="G146" t="str">
            <v>25.10.13.392.3001.4.403.33903900.00</v>
          </cell>
          <cell r="H146" t="str">
            <v>EXECUTIVO</v>
          </cell>
          <cell r="I146" t="str">
            <v>SMC</v>
          </cell>
          <cell r="J146">
            <v>331000</v>
          </cell>
          <cell r="K146">
            <v>0</v>
          </cell>
          <cell r="L146">
            <v>0</v>
          </cell>
          <cell r="M146" t="str">
            <v>NEX</v>
          </cell>
          <cell r="N146">
            <v>0.23</v>
          </cell>
          <cell r="O146">
            <v>76130</v>
          </cell>
          <cell r="P146">
            <v>0</v>
          </cell>
          <cell r="Q146">
            <v>0</v>
          </cell>
          <cell r="R146">
            <v>0</v>
          </cell>
          <cell r="S146">
            <v>0</v>
          </cell>
          <cell r="T146" t="str">
            <v>NEX</v>
          </cell>
          <cell r="U146">
            <v>0.09</v>
          </cell>
        </row>
        <row r="147">
          <cell r="F147" t="str">
            <v>4403 - MANUTENÇÃO E OPERAÇÃO DE CASAS DE CULTURA</v>
          </cell>
          <cell r="G147" t="str">
            <v>25.10.13.392.3001.4.403.44905200.00</v>
          </cell>
          <cell r="H147" t="str">
            <v>EXECUTIVO</v>
          </cell>
          <cell r="I147" t="str">
            <v>SMC</v>
          </cell>
          <cell r="J147">
            <v>700000</v>
          </cell>
          <cell r="K147">
            <v>397204.62</v>
          </cell>
          <cell r="L147">
            <v>155956.54999999999</v>
          </cell>
          <cell r="M147" t="str">
            <v>NEX</v>
          </cell>
          <cell r="N147">
            <v>0.23</v>
          </cell>
          <cell r="O147">
            <v>161000</v>
          </cell>
          <cell r="P147">
            <v>91357.062600000005</v>
          </cell>
          <cell r="Q147">
            <v>35870.006499999996</v>
          </cell>
          <cell r="R147">
            <v>0.22279507142857141</v>
          </cell>
          <cell r="S147">
            <v>0.56743517142857147</v>
          </cell>
          <cell r="T147" t="str">
            <v>NEX</v>
          </cell>
          <cell r="U147">
            <v>0.09</v>
          </cell>
        </row>
        <row r="148">
          <cell r="F148" t="str">
            <v>5400 - CONSTRUÇÃO E IMPLANTAÇÃO DE ESPAÇOS LÚDICOS E EDUCATIVOS - PROGRAMA DE METAS 14.L</v>
          </cell>
          <cell r="G148" t="str">
            <v>25.10.13.392.3001.5.400.44905100.00</v>
          </cell>
          <cell r="H148" t="str">
            <v>EXECUTIVO</v>
          </cell>
          <cell r="I148" t="str">
            <v>SMC</v>
          </cell>
          <cell r="J148">
            <v>500000</v>
          </cell>
          <cell r="K148">
            <v>0</v>
          </cell>
          <cell r="L148">
            <v>0</v>
          </cell>
          <cell r="M148" t="str">
            <v>NEX</v>
          </cell>
          <cell r="N148">
            <v>0.23</v>
          </cell>
          <cell r="O148">
            <v>115000</v>
          </cell>
          <cell r="P148">
            <v>0</v>
          </cell>
          <cell r="Q148">
            <v>0</v>
          </cell>
          <cell r="R148">
            <v>0</v>
          </cell>
          <cell r="S148">
            <v>0</v>
          </cell>
          <cell r="T148" t="str">
            <v>NEX</v>
          </cell>
          <cell r="U148">
            <v>0.09</v>
          </cell>
        </row>
        <row r="149">
          <cell r="F149" t="str">
            <v>5400 - CONSTRUÇÃO E IMPLANTAÇÃO DE ESPAÇOS LÚDICOS E EDUCATIVOS - PROGRAMA DE METAS 14.L</v>
          </cell>
          <cell r="G149" t="str">
            <v>98.25.13.392.3001.5.400.44905100.08</v>
          </cell>
          <cell r="H149" t="str">
            <v>EXECUTIVO</v>
          </cell>
          <cell r="I149" t="str">
            <v>FUNDURB</v>
          </cell>
          <cell r="J149">
            <v>1000</v>
          </cell>
          <cell r="K149">
            <v>0</v>
          </cell>
          <cell r="L149">
            <v>0</v>
          </cell>
          <cell r="M149" t="str">
            <v>NEX</v>
          </cell>
          <cell r="N149">
            <v>0.23</v>
          </cell>
          <cell r="O149">
            <v>230</v>
          </cell>
          <cell r="P149">
            <v>0</v>
          </cell>
          <cell r="Q149">
            <v>0</v>
          </cell>
          <cell r="R149">
            <v>0</v>
          </cell>
          <cell r="S149">
            <v>0</v>
          </cell>
          <cell r="T149" t="str">
            <v>NEX</v>
          </cell>
          <cell r="U149">
            <v>0.09</v>
          </cell>
        </row>
        <row r="150">
          <cell r="F150" t="str">
            <v>5406 - AMPLIAÇÃO, REFORMA E REQUALIFICAÇÃO DE EQUIPAMENTOS CULTURAIS - PROGRAMA DE METAS 22.D</v>
          </cell>
          <cell r="G150" t="str">
            <v>25.10.13.392.3001.5.406.44905100.02</v>
          </cell>
          <cell r="H150" t="str">
            <v>EXECUTIVO</v>
          </cell>
          <cell r="I150" t="str">
            <v>SMC</v>
          </cell>
          <cell r="J150">
            <v>270494</v>
          </cell>
          <cell r="K150">
            <v>0</v>
          </cell>
          <cell r="L150">
            <v>0</v>
          </cell>
          <cell r="M150" t="str">
            <v>NEX</v>
          </cell>
          <cell r="N150">
            <v>0.23</v>
          </cell>
          <cell r="O150">
            <v>62213.62</v>
          </cell>
          <cell r="P150">
            <v>0</v>
          </cell>
          <cell r="Q150">
            <v>0</v>
          </cell>
          <cell r="R150">
            <v>0</v>
          </cell>
          <cell r="S150">
            <v>0</v>
          </cell>
          <cell r="T150" t="str">
            <v>NEX</v>
          </cell>
          <cell r="U150">
            <v>0.09</v>
          </cell>
        </row>
        <row r="151">
          <cell r="F151" t="str">
            <v>5406 - AMPLIAÇÃO, REFORMA E REQUALIFICAÇÃO DE EQUIPAMENTOS CULTURAIS - PROGRAMA DE METAS 22.D</v>
          </cell>
          <cell r="G151" t="str">
            <v>98.25.13.392.3001.5.406.44903900.08</v>
          </cell>
          <cell r="H151" t="str">
            <v>EXECUTIVO</v>
          </cell>
          <cell r="I151" t="str">
            <v>FUNDURB</v>
          </cell>
          <cell r="J151">
            <v>4000000</v>
          </cell>
          <cell r="K151">
            <v>0</v>
          </cell>
          <cell r="L151">
            <v>0</v>
          </cell>
          <cell r="M151" t="str">
            <v>NEX</v>
          </cell>
          <cell r="N151">
            <v>0.23</v>
          </cell>
          <cell r="O151">
            <v>920000</v>
          </cell>
          <cell r="P151">
            <v>0</v>
          </cell>
          <cell r="Q151">
            <v>0</v>
          </cell>
          <cell r="R151">
            <v>0</v>
          </cell>
          <cell r="S151">
            <v>0</v>
          </cell>
          <cell r="T151" t="str">
            <v>NEX</v>
          </cell>
          <cell r="U151">
            <v>0.09</v>
          </cell>
        </row>
        <row r="152">
          <cell r="F152" t="str">
            <v>5406 - AMPLIAÇÃO, REFORMA E REQUALIFICAÇÃO DE EQUIPAMENTOS CULTURAIS - PROGRAMA DE METAS 22.D</v>
          </cell>
          <cell r="G152" t="str">
            <v>98.25.13.392.3001.5.406.44905100.08</v>
          </cell>
          <cell r="H152" t="str">
            <v>EXECUTIVO</v>
          </cell>
          <cell r="I152" t="str">
            <v>FUNDURB</v>
          </cell>
          <cell r="J152">
            <v>6113500</v>
          </cell>
          <cell r="K152">
            <v>0</v>
          </cell>
          <cell r="L152">
            <v>0</v>
          </cell>
          <cell r="M152" t="str">
            <v>NEX</v>
          </cell>
          <cell r="N152">
            <v>0.23</v>
          </cell>
          <cell r="O152">
            <v>1406105</v>
          </cell>
          <cell r="P152">
            <v>0</v>
          </cell>
          <cell r="Q152">
            <v>0</v>
          </cell>
          <cell r="R152">
            <v>0</v>
          </cell>
          <cell r="S152">
            <v>0</v>
          </cell>
          <cell r="T152" t="str">
            <v>NEX</v>
          </cell>
          <cell r="U152">
            <v>0.09</v>
          </cell>
        </row>
        <row r="153">
          <cell r="F153" t="str">
            <v>5958 - AUMENTO DE CAPITAL DA SP CINE</v>
          </cell>
          <cell r="G153" t="str">
            <v>25.10.13.392.3001.5.958.45906500.00</v>
          </cell>
          <cell r="H153" t="str">
            <v>EXECUTIVO</v>
          </cell>
          <cell r="I153" t="str">
            <v>SMC</v>
          </cell>
          <cell r="J153">
            <v>1000</v>
          </cell>
          <cell r="K153">
            <v>3100000</v>
          </cell>
          <cell r="L153">
            <v>3100000</v>
          </cell>
          <cell r="M153" t="str">
            <v>NINC</v>
          </cell>
          <cell r="N153">
            <v>0</v>
          </cell>
          <cell r="O153">
            <v>0</v>
          </cell>
          <cell r="P153">
            <v>0</v>
          </cell>
          <cell r="Q153">
            <v>0</v>
          </cell>
          <cell r="R153" t="e">
            <v>#DIV/0!</v>
          </cell>
          <cell r="S153" t="e">
            <v>#DIV/0!</v>
          </cell>
          <cell r="T153" t="str">
            <v>NINC</v>
          </cell>
          <cell r="U153">
            <v>0</v>
          </cell>
        </row>
        <row r="154">
          <cell r="F154" t="str">
            <v>5959 - CONSTRUÇÃO DE EQUIPAMENTOS CULTURAIS</v>
          </cell>
          <cell r="G154" t="str">
            <v>25.10.13.392.3001.5.959.44905100.00</v>
          </cell>
          <cell r="H154" t="str">
            <v>EXECUTIVO</v>
          </cell>
          <cell r="I154" t="str">
            <v>SMC</v>
          </cell>
          <cell r="J154">
            <v>1000</v>
          </cell>
          <cell r="K154">
            <v>0</v>
          </cell>
          <cell r="L154">
            <v>0</v>
          </cell>
          <cell r="M154" t="str">
            <v>NEX</v>
          </cell>
          <cell r="N154">
            <v>0.23</v>
          </cell>
          <cell r="O154">
            <v>230</v>
          </cell>
          <cell r="P154">
            <v>0</v>
          </cell>
          <cell r="Q154">
            <v>0</v>
          </cell>
          <cell r="R154">
            <v>0</v>
          </cell>
          <cell r="S154">
            <v>0</v>
          </cell>
          <cell r="T154" t="str">
            <v>NEX</v>
          </cell>
          <cell r="U154">
            <v>0.09</v>
          </cell>
        </row>
        <row r="155">
          <cell r="F155" t="str">
            <v>5959 - CONSTRUÇÃO DE EQUIPAMENTOS CULTURAIS</v>
          </cell>
          <cell r="G155" t="str">
            <v>37.40.13.392.3001.5.959.44903900.08</v>
          </cell>
          <cell r="H155" t="str">
            <v>EXECUTIVO</v>
          </cell>
          <cell r="I155" t="str">
            <v>SMDU</v>
          </cell>
          <cell r="J155">
            <v>360000</v>
          </cell>
          <cell r="K155">
            <v>0</v>
          </cell>
          <cell r="L155">
            <v>0</v>
          </cell>
          <cell r="M155" t="str">
            <v>NEX</v>
          </cell>
          <cell r="N155">
            <v>0.23</v>
          </cell>
          <cell r="O155">
            <v>82800</v>
          </cell>
          <cell r="P155">
            <v>0</v>
          </cell>
          <cell r="Q155">
            <v>0</v>
          </cell>
          <cell r="R155">
            <v>0</v>
          </cell>
          <cell r="S155">
            <v>0</v>
          </cell>
          <cell r="T155" t="str">
            <v>NEX</v>
          </cell>
          <cell r="U155">
            <v>0.09</v>
          </cell>
        </row>
        <row r="156">
          <cell r="F156" t="str">
            <v>5959 - CONSTRUÇÃO DE EQUIPAMENTOS CULTURAIS</v>
          </cell>
          <cell r="G156" t="str">
            <v>37.40.13.392.3001.5.959.44905100.08</v>
          </cell>
          <cell r="H156" t="str">
            <v>EXECUTIVO</v>
          </cell>
          <cell r="I156" t="str">
            <v>SMDU</v>
          </cell>
          <cell r="J156">
            <v>9000000</v>
          </cell>
          <cell r="K156">
            <v>726000</v>
          </cell>
          <cell r="L156">
            <v>592463.25</v>
          </cell>
          <cell r="M156" t="str">
            <v>NEX</v>
          </cell>
          <cell r="N156">
            <v>0.23</v>
          </cell>
          <cell r="O156">
            <v>2070000</v>
          </cell>
          <cell r="P156">
            <v>166980</v>
          </cell>
          <cell r="Q156">
            <v>136266.54750000002</v>
          </cell>
          <cell r="R156">
            <v>6.5829250000000006E-2</v>
          </cell>
          <cell r="S156">
            <v>8.0666666666666664E-2</v>
          </cell>
          <cell r="T156" t="str">
            <v>NEX</v>
          </cell>
          <cell r="U156">
            <v>0.09</v>
          </cell>
        </row>
        <row r="157">
          <cell r="F157" t="str">
            <v>5959 - CONSTRUÇÃO DE EQUIPAMENTOS CULTURAIS</v>
          </cell>
          <cell r="G157" t="str">
            <v>98.25.13.392.3001.5.959.44905100.08</v>
          </cell>
          <cell r="H157" t="str">
            <v>EXECUTIVO</v>
          </cell>
          <cell r="I157" t="str">
            <v>FUNDURB</v>
          </cell>
          <cell r="J157">
            <v>1000</v>
          </cell>
          <cell r="K157">
            <v>0</v>
          </cell>
          <cell r="L157">
            <v>0</v>
          </cell>
          <cell r="M157" t="str">
            <v>NEX</v>
          </cell>
          <cell r="N157">
            <v>0.23</v>
          </cell>
          <cell r="O157">
            <v>230</v>
          </cell>
          <cell r="P157">
            <v>0</v>
          </cell>
          <cell r="Q157">
            <v>0</v>
          </cell>
          <cell r="R157">
            <v>0</v>
          </cell>
          <cell r="S157">
            <v>0</v>
          </cell>
          <cell r="T157" t="str">
            <v>NEX</v>
          </cell>
          <cell r="U157">
            <v>0.09</v>
          </cell>
        </row>
        <row r="158">
          <cell r="F158" t="str">
            <v>5960 - AMPLIAÇÃO, REFORMA E REQUALIFICAÇÃO DE EQUIPAMENTOS CULTURAIS</v>
          </cell>
          <cell r="G158" t="str">
            <v>25.10.13.392.3001.5.960.44905100.00</v>
          </cell>
          <cell r="H158" t="str">
            <v>EXECUTIVO</v>
          </cell>
          <cell r="I158" t="str">
            <v>SMC</v>
          </cell>
          <cell r="J158">
            <v>7800000</v>
          </cell>
          <cell r="K158">
            <v>1248971.0399999998</v>
          </cell>
          <cell r="L158">
            <v>270338.82</v>
          </cell>
          <cell r="M158" t="str">
            <v>NEX</v>
          </cell>
          <cell r="N158">
            <v>0.23</v>
          </cell>
          <cell r="O158">
            <v>1794000</v>
          </cell>
          <cell r="P158">
            <v>287263.33919999999</v>
          </cell>
          <cell r="Q158">
            <v>62177.928600000007</v>
          </cell>
          <cell r="R158">
            <v>3.4658823076923077E-2</v>
          </cell>
          <cell r="S158">
            <v>0.1601244923076923</v>
          </cell>
          <cell r="T158" t="str">
            <v>NEX</v>
          </cell>
          <cell r="U158">
            <v>0.09</v>
          </cell>
        </row>
        <row r="159">
          <cell r="F159" t="str">
            <v>5960 - AMPLIAÇÃO, REFORMA E REQUALIFICAÇÃO DE EQUIPAMENTOS CULTURAIS</v>
          </cell>
          <cell r="G159" t="str">
            <v>98.25.13.392.3001.5.960.44903900.08</v>
          </cell>
          <cell r="H159" t="str">
            <v>EXECUTIVO</v>
          </cell>
          <cell r="I159" t="str">
            <v>FUNDURB</v>
          </cell>
          <cell r="J159">
            <v>9000000</v>
          </cell>
          <cell r="K159">
            <v>13004.27</v>
          </cell>
          <cell r="L159">
            <v>10865.77</v>
          </cell>
          <cell r="M159" t="str">
            <v>NEX</v>
          </cell>
          <cell r="N159">
            <v>0.23</v>
          </cell>
          <cell r="O159">
            <v>2070000</v>
          </cell>
          <cell r="P159">
            <v>2990.9821000000002</v>
          </cell>
          <cell r="Q159">
            <v>2499.1271000000002</v>
          </cell>
          <cell r="R159">
            <v>1.2073077777777779E-3</v>
          </cell>
          <cell r="S159">
            <v>1.444918888888889E-3</v>
          </cell>
          <cell r="T159" t="str">
            <v>NEX</v>
          </cell>
          <cell r="U159">
            <v>0.09</v>
          </cell>
        </row>
        <row r="160">
          <cell r="F160" t="str">
            <v>5960 - AMPLIAÇÃO, REFORMA E REQUALIFICAÇÃO DE EQUIPAMENTOS CULTURAIS</v>
          </cell>
          <cell r="G160" t="str">
            <v>98.25.13.392.3001.5.960.44905100.08</v>
          </cell>
          <cell r="H160" t="str">
            <v>EXECUTIVO</v>
          </cell>
          <cell r="I160" t="str">
            <v>FUNDURB</v>
          </cell>
          <cell r="J160">
            <v>8900000</v>
          </cell>
          <cell r="K160">
            <v>0</v>
          </cell>
          <cell r="L160">
            <v>0</v>
          </cell>
          <cell r="M160" t="str">
            <v>NEX</v>
          </cell>
          <cell r="N160">
            <v>0.23</v>
          </cell>
          <cell r="O160">
            <v>2047000</v>
          </cell>
          <cell r="P160">
            <v>0</v>
          </cell>
          <cell r="Q160">
            <v>0</v>
          </cell>
          <cell r="R160">
            <v>0</v>
          </cell>
          <cell r="S160">
            <v>0</v>
          </cell>
          <cell r="T160" t="str">
            <v>NEX</v>
          </cell>
          <cell r="U160">
            <v>0.09</v>
          </cell>
        </row>
        <row r="161">
          <cell r="F161" t="str">
            <v>6353 - POLÍTICAS DE PROMOÇÃO CULTURAL</v>
          </cell>
          <cell r="G161" t="str">
            <v>25.10.13.392.3001.6.353.33504300.02</v>
          </cell>
          <cell r="H161" t="str">
            <v>EXECUTIVO</v>
          </cell>
          <cell r="I161" t="str">
            <v>SMC</v>
          </cell>
          <cell r="J161">
            <v>0</v>
          </cell>
          <cell r="K161">
            <v>2235000</v>
          </cell>
          <cell r="L161">
            <v>2235000</v>
          </cell>
          <cell r="M161" t="str">
            <v>NEX</v>
          </cell>
          <cell r="N161">
            <v>0.23</v>
          </cell>
          <cell r="O161">
            <v>0</v>
          </cell>
          <cell r="P161">
            <v>514050</v>
          </cell>
          <cell r="Q161">
            <v>514050</v>
          </cell>
          <cell r="R161" t="e">
            <v>#DIV/0!</v>
          </cell>
          <cell r="S161" t="e">
            <v>#DIV/0!</v>
          </cell>
          <cell r="T161" t="str">
            <v>NEX</v>
          </cell>
          <cell r="U161">
            <v>0.09</v>
          </cell>
        </row>
        <row r="162">
          <cell r="F162" t="str">
            <v>6353 - POLÍTICAS DE PROMOÇÃO CULTURAL</v>
          </cell>
          <cell r="G162" t="str">
            <v>25.10.13.392.3001.6.353.33903600.00</v>
          </cell>
          <cell r="H162" t="str">
            <v>EXECUTIVO</v>
          </cell>
          <cell r="I162" t="str">
            <v>SMC</v>
          </cell>
          <cell r="J162">
            <v>1000</v>
          </cell>
          <cell r="K162">
            <v>53000</v>
          </cell>
          <cell r="L162">
            <v>50000</v>
          </cell>
          <cell r="M162" t="str">
            <v>NEX</v>
          </cell>
          <cell r="N162">
            <v>0.23</v>
          </cell>
          <cell r="O162">
            <v>230</v>
          </cell>
          <cell r="P162">
            <v>12190</v>
          </cell>
          <cell r="Q162">
            <v>11500</v>
          </cell>
          <cell r="R162">
            <v>50</v>
          </cell>
          <cell r="S162">
            <v>53</v>
          </cell>
          <cell r="T162" t="str">
            <v>NEX</v>
          </cell>
          <cell r="U162">
            <v>0.09</v>
          </cell>
        </row>
        <row r="163">
          <cell r="F163" t="str">
            <v>6353 - POLÍTICAS DE PROMOÇÃO CULTURAL</v>
          </cell>
          <cell r="G163" t="str">
            <v>25.10.13.392.3001.6.353.33903900.00</v>
          </cell>
          <cell r="H163" t="str">
            <v>EXECUTIVO</v>
          </cell>
          <cell r="I163" t="str">
            <v>SMC</v>
          </cell>
          <cell r="J163">
            <v>10800</v>
          </cell>
          <cell r="K163">
            <v>2800</v>
          </cell>
          <cell r="L163">
            <v>2800</v>
          </cell>
          <cell r="M163" t="str">
            <v>NEX</v>
          </cell>
          <cell r="N163">
            <v>0.23</v>
          </cell>
          <cell r="O163">
            <v>2484</v>
          </cell>
          <cell r="P163">
            <v>644</v>
          </cell>
          <cell r="Q163">
            <v>644</v>
          </cell>
          <cell r="R163">
            <v>0.25925925925925924</v>
          </cell>
          <cell r="S163">
            <v>0.25925925925925924</v>
          </cell>
          <cell r="T163" t="str">
            <v>NEX</v>
          </cell>
          <cell r="U163">
            <v>0.09</v>
          </cell>
        </row>
        <row r="164">
          <cell r="F164" t="str">
            <v>6353 - POLÍTICAS DE PROMOÇÃO CULTURAL</v>
          </cell>
          <cell r="G164" t="str">
            <v>25.10.13.392.3001.6.353.33903900.02</v>
          </cell>
          <cell r="H164" t="str">
            <v>EXECUTIVO</v>
          </cell>
          <cell r="I164" t="str">
            <v>SMC</v>
          </cell>
          <cell r="J164">
            <v>0</v>
          </cell>
          <cell r="K164">
            <v>44780</v>
          </cell>
          <cell r="L164">
            <v>40780</v>
          </cell>
          <cell r="M164" t="str">
            <v>NEX</v>
          </cell>
          <cell r="N164">
            <v>0.23</v>
          </cell>
          <cell r="O164">
            <v>0</v>
          </cell>
          <cell r="P164">
            <v>10299.4</v>
          </cell>
          <cell r="Q164">
            <v>9379.4</v>
          </cell>
          <cell r="R164" t="e">
            <v>#DIV/0!</v>
          </cell>
          <cell r="S164" t="e">
            <v>#DIV/0!</v>
          </cell>
          <cell r="T164" t="str">
            <v>NEX</v>
          </cell>
          <cell r="U164">
            <v>0.09</v>
          </cell>
        </row>
        <row r="165">
          <cell r="F165" t="str">
            <v>6353 - POLÍTICAS DE PROMOÇÃO CULTURAL</v>
          </cell>
          <cell r="G165" t="str">
            <v>25.10.13.392.3001.6.353.33904500.02</v>
          </cell>
          <cell r="H165" t="str">
            <v>EXECUTIVO</v>
          </cell>
          <cell r="I165" t="str">
            <v>SMC</v>
          </cell>
          <cell r="J165">
            <v>0</v>
          </cell>
          <cell r="K165">
            <v>8946000</v>
          </cell>
          <cell r="L165">
            <v>8946000</v>
          </cell>
          <cell r="M165" t="str">
            <v>NEX</v>
          </cell>
          <cell r="N165">
            <v>0.23</v>
          </cell>
          <cell r="O165">
            <v>0</v>
          </cell>
          <cell r="P165">
            <v>2057580</v>
          </cell>
          <cell r="Q165">
            <v>2057580</v>
          </cell>
          <cell r="R165" t="e">
            <v>#DIV/0!</v>
          </cell>
          <cell r="S165" t="e">
            <v>#DIV/0!</v>
          </cell>
          <cell r="T165" t="str">
            <v>NEX</v>
          </cell>
          <cell r="U165">
            <v>0.09</v>
          </cell>
        </row>
        <row r="166">
          <cell r="F166" t="str">
            <v>6353 - POLÍTICAS DE PROMOÇÃO CULTURAL</v>
          </cell>
          <cell r="G166" t="str">
            <v>25.10.13.392.3001.6.353.33904700.00</v>
          </cell>
          <cell r="H166" t="str">
            <v>EXECUTIVO</v>
          </cell>
          <cell r="I166" t="str">
            <v>SMC</v>
          </cell>
          <cell r="J166">
            <v>1000</v>
          </cell>
          <cell r="K166">
            <v>12000</v>
          </cell>
          <cell r="L166">
            <v>10000</v>
          </cell>
          <cell r="M166" t="str">
            <v>NEX</v>
          </cell>
          <cell r="N166">
            <v>0.23</v>
          </cell>
          <cell r="O166">
            <v>230</v>
          </cell>
          <cell r="P166">
            <v>2760</v>
          </cell>
          <cell r="Q166">
            <v>2300</v>
          </cell>
          <cell r="R166">
            <v>10</v>
          </cell>
          <cell r="S166">
            <v>12</v>
          </cell>
          <cell r="T166" t="str">
            <v>NEX</v>
          </cell>
          <cell r="U166">
            <v>0.09</v>
          </cell>
        </row>
        <row r="167">
          <cell r="F167" t="str">
            <v>6353 - POLÍTICAS DE PROMOÇÃO CULTURAL</v>
          </cell>
          <cell r="G167" t="str">
            <v>25.10.13.392.3001.6.353.33904800.00</v>
          </cell>
          <cell r="H167" t="str">
            <v>EXECUTIVO</v>
          </cell>
          <cell r="I167" t="str">
            <v>SMC</v>
          </cell>
          <cell r="J167">
            <v>1000</v>
          </cell>
          <cell r="K167">
            <v>0</v>
          </cell>
          <cell r="L167">
            <v>0</v>
          </cell>
          <cell r="M167" t="str">
            <v>NEX</v>
          </cell>
          <cell r="N167">
            <v>0.23</v>
          </cell>
          <cell r="O167">
            <v>230</v>
          </cell>
          <cell r="P167">
            <v>0</v>
          </cell>
          <cell r="Q167">
            <v>0</v>
          </cell>
          <cell r="R167">
            <v>0</v>
          </cell>
          <cell r="S167">
            <v>0</v>
          </cell>
          <cell r="T167" t="str">
            <v>NEX</v>
          </cell>
          <cell r="U167">
            <v>0.09</v>
          </cell>
        </row>
        <row r="168">
          <cell r="F168" t="str">
            <v>6353 - POLÍTICAS DE PROMOÇÃO CULTURAL</v>
          </cell>
          <cell r="G168" t="str">
            <v>25.10.13.392.3001.6.353.33904800.02</v>
          </cell>
          <cell r="H168" t="str">
            <v>EXECUTIVO</v>
          </cell>
          <cell r="I168" t="str">
            <v>SMC</v>
          </cell>
          <cell r="J168">
            <v>0</v>
          </cell>
          <cell r="K168">
            <v>3084000</v>
          </cell>
          <cell r="L168">
            <v>3075000</v>
          </cell>
          <cell r="M168" t="str">
            <v>NEX</v>
          </cell>
          <cell r="N168">
            <v>0.23</v>
          </cell>
          <cell r="O168">
            <v>0</v>
          </cell>
          <cell r="P168">
            <v>709320</v>
          </cell>
          <cell r="Q168">
            <v>707250</v>
          </cell>
          <cell r="R168" t="e">
            <v>#DIV/0!</v>
          </cell>
          <cell r="S168" t="e">
            <v>#DIV/0!</v>
          </cell>
          <cell r="T168" t="str">
            <v>NEX</v>
          </cell>
          <cell r="U168">
            <v>0.09</v>
          </cell>
        </row>
        <row r="169">
          <cell r="F169" t="str">
            <v>6353 - POLÍTICAS DE PROMOÇÃO CULTURAL</v>
          </cell>
          <cell r="G169" t="str">
            <v>95.10.13.392.3001.6.353.33903600.08</v>
          </cell>
          <cell r="H169" t="str">
            <v>EXECUTIVO</v>
          </cell>
          <cell r="I169" t="str">
            <v>FEPAC</v>
          </cell>
          <cell r="J169">
            <v>20000</v>
          </cell>
          <cell r="K169">
            <v>0</v>
          </cell>
          <cell r="L169">
            <v>0</v>
          </cell>
          <cell r="M169" t="str">
            <v>NEX</v>
          </cell>
          <cell r="N169">
            <v>0.23</v>
          </cell>
          <cell r="O169">
            <v>4600</v>
          </cell>
          <cell r="P169">
            <v>0</v>
          </cell>
          <cell r="Q169">
            <v>0</v>
          </cell>
          <cell r="R169">
            <v>0</v>
          </cell>
          <cell r="S169">
            <v>0</v>
          </cell>
          <cell r="T169" t="str">
            <v>NEX</v>
          </cell>
          <cell r="U169">
            <v>0.09</v>
          </cell>
        </row>
        <row r="170">
          <cell r="F170" t="str">
            <v>6353 - POLÍTICAS DE PROMOÇÃO CULTURAL</v>
          </cell>
          <cell r="G170" t="str">
            <v>95.10.13.392.3001.6.353.33903900.08</v>
          </cell>
          <cell r="H170" t="str">
            <v>EXECUTIVO</v>
          </cell>
          <cell r="I170" t="str">
            <v>FEPAC</v>
          </cell>
          <cell r="J170">
            <v>15135</v>
          </cell>
          <cell r="K170">
            <v>0</v>
          </cell>
          <cell r="L170">
            <v>0</v>
          </cell>
          <cell r="M170" t="str">
            <v>NEX</v>
          </cell>
          <cell r="N170">
            <v>0.23</v>
          </cell>
          <cell r="O170">
            <v>3481.05</v>
          </cell>
          <cell r="P170">
            <v>0</v>
          </cell>
          <cell r="Q170">
            <v>0</v>
          </cell>
          <cell r="R170">
            <v>0</v>
          </cell>
          <cell r="S170">
            <v>0</v>
          </cell>
          <cell r="T170" t="str">
            <v>NEX</v>
          </cell>
          <cell r="U170">
            <v>0.09</v>
          </cell>
        </row>
        <row r="171">
          <cell r="F171" t="str">
            <v>6353 - POLÍTICAS DE PROMOÇÃO CULTURAL</v>
          </cell>
          <cell r="G171" t="str">
            <v>95.10.13.392.3001.6.353.33904700.08</v>
          </cell>
          <cell r="H171" t="str">
            <v>EXECUTIVO</v>
          </cell>
          <cell r="I171" t="str">
            <v>FEPAC</v>
          </cell>
          <cell r="J171">
            <v>4000</v>
          </cell>
          <cell r="K171">
            <v>0</v>
          </cell>
          <cell r="L171">
            <v>0</v>
          </cell>
          <cell r="M171" t="str">
            <v>NEX</v>
          </cell>
          <cell r="N171">
            <v>0.23</v>
          </cell>
          <cell r="O171">
            <v>920</v>
          </cell>
          <cell r="P171">
            <v>0</v>
          </cell>
          <cell r="Q171">
            <v>0</v>
          </cell>
          <cell r="R171">
            <v>0</v>
          </cell>
          <cell r="S171">
            <v>0</v>
          </cell>
          <cell r="T171" t="str">
            <v>NEX</v>
          </cell>
          <cell r="U171">
            <v>0.09</v>
          </cell>
        </row>
        <row r="172">
          <cell r="F172" t="str">
            <v>6354 - PROGRAMAÇÃO DE ATIVIDADES CULTURAIS</v>
          </cell>
          <cell r="G172" t="str">
            <v>25.10.13.392.3001.6.354.33503900.00</v>
          </cell>
          <cell r="H172" t="str">
            <v>EXECUTIVO</v>
          </cell>
          <cell r="I172" t="str">
            <v>SMC</v>
          </cell>
          <cell r="J172">
            <v>1997000</v>
          </cell>
          <cell r="K172">
            <v>1477542</v>
          </cell>
          <cell r="L172">
            <v>1047542</v>
          </cell>
          <cell r="M172" t="str">
            <v>NEX</v>
          </cell>
          <cell r="N172">
            <v>0.23</v>
          </cell>
          <cell r="O172">
            <v>459310</v>
          </cell>
          <cell r="P172">
            <v>339834.66000000003</v>
          </cell>
          <cell r="Q172">
            <v>240934.66</v>
          </cell>
          <cell r="R172">
            <v>0.52455783675513268</v>
          </cell>
          <cell r="S172">
            <v>0.73988082123184784</v>
          </cell>
          <cell r="T172" t="str">
            <v>NEX</v>
          </cell>
          <cell r="U172">
            <v>0.09</v>
          </cell>
        </row>
        <row r="173">
          <cell r="F173" t="str">
            <v>6354 - PROGRAMAÇÃO DE ATIVIDADES CULTURAIS</v>
          </cell>
          <cell r="G173" t="str">
            <v>25.10.13.392.3001.6.354.33903100.00</v>
          </cell>
          <cell r="H173" t="str">
            <v>EXECUTIVO</v>
          </cell>
          <cell r="I173" t="str">
            <v>SMC</v>
          </cell>
          <cell r="J173">
            <v>80000</v>
          </cell>
          <cell r="K173">
            <v>28000</v>
          </cell>
          <cell r="L173">
            <v>28000</v>
          </cell>
          <cell r="M173" t="str">
            <v>NEX</v>
          </cell>
          <cell r="N173">
            <v>0.23</v>
          </cell>
          <cell r="O173">
            <v>18400</v>
          </cell>
          <cell r="P173">
            <v>6440</v>
          </cell>
          <cell r="Q173">
            <v>6440</v>
          </cell>
          <cell r="R173">
            <v>0.35</v>
          </cell>
          <cell r="S173">
            <v>0.35</v>
          </cell>
          <cell r="T173" t="str">
            <v>NEX</v>
          </cell>
          <cell r="U173">
            <v>0.09</v>
          </cell>
        </row>
        <row r="174">
          <cell r="F174" t="str">
            <v>6354 - PROGRAMAÇÃO DE ATIVIDADES CULTURAIS</v>
          </cell>
          <cell r="G174" t="str">
            <v>25.10.13.392.3001.6.354.33903600.00</v>
          </cell>
          <cell r="H174" t="str">
            <v>EXECUTIVO</v>
          </cell>
          <cell r="I174" t="str">
            <v>SMC</v>
          </cell>
          <cell r="J174">
            <v>2000000</v>
          </cell>
          <cell r="K174">
            <v>1946182.99</v>
          </cell>
          <cell r="L174">
            <v>1909702.9899999998</v>
          </cell>
          <cell r="M174" t="str">
            <v>NEX</v>
          </cell>
          <cell r="N174">
            <v>0.23</v>
          </cell>
          <cell r="O174">
            <v>460000</v>
          </cell>
          <cell r="P174">
            <v>447622.08770000003</v>
          </cell>
          <cell r="Q174">
            <v>439231.68769999995</v>
          </cell>
          <cell r="R174">
            <v>0.95485149499999988</v>
          </cell>
          <cell r="S174">
            <v>0.97309149500000003</v>
          </cell>
          <cell r="T174" t="str">
            <v>NEX</v>
          </cell>
          <cell r="U174">
            <v>0.09</v>
          </cell>
        </row>
        <row r="175">
          <cell r="F175" t="str">
            <v>6354 - PROGRAMAÇÃO DE ATIVIDADES CULTURAIS</v>
          </cell>
          <cell r="G175" t="str">
            <v>25.10.13.392.3001.6.354.33903900.00</v>
          </cell>
          <cell r="H175" t="str">
            <v>EXECUTIVO</v>
          </cell>
          <cell r="I175" t="str">
            <v>SMC</v>
          </cell>
          <cell r="J175">
            <v>32974678</v>
          </cell>
          <cell r="K175">
            <v>19465041.579999998</v>
          </cell>
          <cell r="L175">
            <v>12875343.949999999</v>
          </cell>
          <cell r="M175" t="str">
            <v>NEX</v>
          </cell>
          <cell r="N175">
            <v>0.23</v>
          </cell>
          <cell r="O175">
            <v>7584175.9400000004</v>
          </cell>
          <cell r="P175">
            <v>4476959.5633999994</v>
          </cell>
          <cell r="Q175">
            <v>2961329.1085000001</v>
          </cell>
          <cell r="R175">
            <v>0.39046155204305555</v>
          </cell>
          <cell r="S175">
            <v>0.5903027037898595</v>
          </cell>
          <cell r="T175" t="str">
            <v>NEX</v>
          </cell>
          <cell r="U175">
            <v>0.09</v>
          </cell>
        </row>
        <row r="176">
          <cell r="F176" t="str">
            <v>6354 - PROGRAMAÇÃO DE ATIVIDADES CULTURAIS</v>
          </cell>
          <cell r="G176" t="str">
            <v>25.10.13.392.3001.6.354.33903900.02</v>
          </cell>
          <cell r="H176" t="str">
            <v>EXECUTIVO</v>
          </cell>
          <cell r="I176" t="str">
            <v>SMC</v>
          </cell>
          <cell r="J176">
            <v>977196</v>
          </cell>
          <cell r="K176">
            <v>0</v>
          </cell>
          <cell r="L176">
            <v>0</v>
          </cell>
          <cell r="M176" t="str">
            <v>NEX</v>
          </cell>
          <cell r="N176">
            <v>0.23</v>
          </cell>
          <cell r="O176">
            <v>224755.08000000002</v>
          </cell>
          <cell r="P176">
            <v>0</v>
          </cell>
          <cell r="Q176">
            <v>0</v>
          </cell>
          <cell r="R176">
            <v>0</v>
          </cell>
          <cell r="S176">
            <v>0</v>
          </cell>
          <cell r="T176" t="str">
            <v>NEX</v>
          </cell>
          <cell r="U176">
            <v>0.09</v>
          </cell>
        </row>
        <row r="177">
          <cell r="F177" t="str">
            <v>6354 - PROGRAMAÇÃO DE ATIVIDADES CULTURAIS</v>
          </cell>
          <cell r="G177" t="str">
            <v>25.10.13.392.3001.6.354.33904700.00</v>
          </cell>
          <cell r="H177" t="str">
            <v>EXECUTIVO</v>
          </cell>
          <cell r="I177" t="str">
            <v>SMC</v>
          </cell>
          <cell r="J177">
            <v>400000</v>
          </cell>
          <cell r="K177">
            <v>400000</v>
          </cell>
          <cell r="L177">
            <v>338276.33</v>
          </cell>
          <cell r="M177" t="str">
            <v>NEX</v>
          </cell>
          <cell r="N177">
            <v>0.23</v>
          </cell>
          <cell r="O177">
            <v>92000</v>
          </cell>
          <cell r="P177">
            <v>92000</v>
          </cell>
          <cell r="Q177">
            <v>77803.555900000007</v>
          </cell>
          <cell r="R177">
            <v>0.84569082500000003</v>
          </cell>
          <cell r="S177">
            <v>1</v>
          </cell>
          <cell r="T177" t="str">
            <v>NEX</v>
          </cell>
          <cell r="U177">
            <v>0.09</v>
          </cell>
        </row>
        <row r="178">
          <cell r="F178" t="str">
            <v>6354 - PROGRAMAÇÃO DE ATIVIDADES CULTURAIS</v>
          </cell>
          <cell r="G178" t="str">
            <v>25.10.13.392.3001.6.354.33909200.00</v>
          </cell>
          <cell r="H178" t="str">
            <v>EXECUTIVO</v>
          </cell>
          <cell r="I178" t="str">
            <v>SMC</v>
          </cell>
          <cell r="J178">
            <v>0</v>
          </cell>
          <cell r="K178">
            <v>784968</v>
          </cell>
          <cell r="L178">
            <v>784968</v>
          </cell>
          <cell r="M178" t="str">
            <v>NEX</v>
          </cell>
          <cell r="N178">
            <v>0.23</v>
          </cell>
          <cell r="O178">
            <v>0</v>
          </cell>
          <cell r="P178">
            <v>180542.64</v>
          </cell>
          <cell r="Q178">
            <v>180542.64</v>
          </cell>
          <cell r="R178" t="e">
            <v>#DIV/0!</v>
          </cell>
          <cell r="S178" t="e">
            <v>#DIV/0!</v>
          </cell>
          <cell r="T178" t="str">
            <v>NEX</v>
          </cell>
          <cell r="U178">
            <v>0.09</v>
          </cell>
        </row>
        <row r="179">
          <cell r="F179" t="str">
            <v>6354 - PROGRAMAÇÃO DE ATIVIDADES CULTURAIS</v>
          </cell>
          <cell r="G179" t="str">
            <v>25.10.13.392.3001.6.354.33909300.02</v>
          </cell>
          <cell r="H179" t="str">
            <v>EXECUTIVO</v>
          </cell>
          <cell r="I179" t="str">
            <v>SMC</v>
          </cell>
          <cell r="J179">
            <v>0</v>
          </cell>
          <cell r="K179">
            <v>79050.13</v>
          </cell>
          <cell r="L179">
            <v>79050.13</v>
          </cell>
          <cell r="M179" t="str">
            <v>NEX</v>
          </cell>
          <cell r="N179">
            <v>0.23</v>
          </cell>
          <cell r="O179">
            <v>0</v>
          </cell>
          <cell r="P179">
            <v>18181.529900000001</v>
          </cell>
          <cell r="Q179">
            <v>18181.529900000001</v>
          </cell>
          <cell r="R179" t="e">
            <v>#DIV/0!</v>
          </cell>
          <cell r="S179" t="e">
            <v>#DIV/0!</v>
          </cell>
          <cell r="T179" t="str">
            <v>NEX</v>
          </cell>
          <cell r="U179">
            <v>0.09</v>
          </cell>
        </row>
        <row r="180">
          <cell r="F180" t="str">
            <v>6354 - PROGRAMAÇÃO DE ATIVIDADES CULTURAIS</v>
          </cell>
          <cell r="G180" t="str">
            <v>25.10.13.392.3001.6.354.33913900.00</v>
          </cell>
          <cell r="H180" t="str">
            <v>EXECUTIVO</v>
          </cell>
          <cell r="I180" t="str">
            <v>SMC</v>
          </cell>
          <cell r="J180">
            <v>0</v>
          </cell>
          <cell r="K180">
            <v>22942790.359999999</v>
          </cell>
          <cell r="L180">
            <v>20648511.32</v>
          </cell>
          <cell r="M180" t="str">
            <v>NEX</v>
          </cell>
          <cell r="N180">
            <v>0.23</v>
          </cell>
          <cell r="O180">
            <v>0</v>
          </cell>
          <cell r="P180">
            <v>5276841.7828000002</v>
          </cell>
          <cell r="Q180">
            <v>4749157.6036</v>
          </cell>
          <cell r="R180" t="e">
            <v>#DIV/0!</v>
          </cell>
          <cell r="S180" t="e">
            <v>#DIV/0!</v>
          </cell>
          <cell r="T180" t="str">
            <v>NEX</v>
          </cell>
          <cell r="U180">
            <v>0.09</v>
          </cell>
        </row>
        <row r="181">
          <cell r="F181" t="str">
            <v>6354 - PROGRAMAÇÃO DE ATIVIDADES CULTURAIS</v>
          </cell>
          <cell r="G181" t="str">
            <v>25.10.13.392.3001.6.354.44905200.00</v>
          </cell>
          <cell r="H181" t="str">
            <v>EXECUTIVO</v>
          </cell>
          <cell r="I181" t="str">
            <v>SMC</v>
          </cell>
          <cell r="J181">
            <v>1000</v>
          </cell>
          <cell r="K181">
            <v>0</v>
          </cell>
          <cell r="L181">
            <v>0</v>
          </cell>
          <cell r="M181" t="str">
            <v>NEX</v>
          </cell>
          <cell r="N181">
            <v>0.23</v>
          </cell>
          <cell r="O181">
            <v>230</v>
          </cell>
          <cell r="P181">
            <v>0</v>
          </cell>
          <cell r="Q181">
            <v>0</v>
          </cell>
          <cell r="R181">
            <v>0</v>
          </cell>
          <cell r="S181">
            <v>0</v>
          </cell>
          <cell r="T181" t="str">
            <v>NEX</v>
          </cell>
          <cell r="U181">
            <v>0.09</v>
          </cell>
        </row>
        <row r="182">
          <cell r="F182" t="str">
            <v>6354 - PROGRAMAÇÃO DE ATIVIDADES CULTURAIS</v>
          </cell>
          <cell r="G182" t="str">
            <v>41.10.13.392.3001.6.354.33903900.00</v>
          </cell>
          <cell r="H182" t="str">
            <v>EXECUTIVO</v>
          </cell>
          <cell r="I182" t="str">
            <v>SUB-PR</v>
          </cell>
          <cell r="J182">
            <v>101000</v>
          </cell>
          <cell r="K182">
            <v>0</v>
          </cell>
          <cell r="L182">
            <v>0</v>
          </cell>
          <cell r="M182" t="str">
            <v>NEX</v>
          </cell>
          <cell r="N182">
            <v>0.23</v>
          </cell>
          <cell r="O182">
            <v>23230</v>
          </cell>
          <cell r="P182">
            <v>0</v>
          </cell>
          <cell r="Q182">
            <v>0</v>
          </cell>
          <cell r="R182">
            <v>0</v>
          </cell>
          <cell r="S182">
            <v>0</v>
          </cell>
          <cell r="T182" t="str">
            <v>NEX</v>
          </cell>
          <cell r="U182">
            <v>0.09</v>
          </cell>
        </row>
        <row r="183">
          <cell r="F183" t="str">
            <v>6354 - PROGRAMAÇÃO DE ATIVIDADES CULTURAIS</v>
          </cell>
          <cell r="G183" t="str">
            <v>42.10.13.392.3001.6.354.33903900.00</v>
          </cell>
          <cell r="H183" t="str">
            <v>EXECUTIVO</v>
          </cell>
          <cell r="I183" t="str">
            <v>SUB-PJ</v>
          </cell>
          <cell r="J183">
            <v>101000</v>
          </cell>
          <cell r="K183">
            <v>0</v>
          </cell>
          <cell r="L183">
            <v>0</v>
          </cell>
          <cell r="M183" t="str">
            <v>NEX</v>
          </cell>
          <cell r="N183">
            <v>0.23</v>
          </cell>
          <cell r="O183">
            <v>23230</v>
          </cell>
          <cell r="P183">
            <v>0</v>
          </cell>
          <cell r="Q183">
            <v>0</v>
          </cell>
          <cell r="R183">
            <v>0</v>
          </cell>
          <cell r="S183">
            <v>0</v>
          </cell>
          <cell r="T183" t="str">
            <v>NEX</v>
          </cell>
          <cell r="U183">
            <v>0.09</v>
          </cell>
        </row>
        <row r="184">
          <cell r="F184" t="str">
            <v>6354 - PROGRAMAÇÃO DE ATIVIDADES CULTURAIS</v>
          </cell>
          <cell r="G184" t="str">
            <v>43.10.13.392.3001.6.354.33903900.00</v>
          </cell>
          <cell r="H184" t="str">
            <v>EXECUTIVO</v>
          </cell>
          <cell r="I184" t="str">
            <v>SUB-FB</v>
          </cell>
          <cell r="J184">
            <v>101000</v>
          </cell>
          <cell r="K184">
            <v>0</v>
          </cell>
          <cell r="L184">
            <v>0</v>
          </cell>
          <cell r="M184" t="str">
            <v>NEX</v>
          </cell>
          <cell r="N184">
            <v>0.23</v>
          </cell>
          <cell r="O184">
            <v>23230</v>
          </cell>
          <cell r="P184">
            <v>0</v>
          </cell>
          <cell r="Q184">
            <v>0</v>
          </cell>
          <cell r="R184">
            <v>0</v>
          </cell>
          <cell r="S184">
            <v>0</v>
          </cell>
          <cell r="T184" t="str">
            <v>NEX</v>
          </cell>
          <cell r="U184">
            <v>0.09</v>
          </cell>
        </row>
        <row r="185">
          <cell r="F185" t="str">
            <v>6354 - PROGRAMAÇÃO DE ATIVIDADES CULTURAIS</v>
          </cell>
          <cell r="G185" t="str">
            <v>44.10.13.392.3001.6.354.33903900.00</v>
          </cell>
          <cell r="H185" t="str">
            <v>EXECUTIVO</v>
          </cell>
          <cell r="I185" t="str">
            <v>SUB-CV</v>
          </cell>
          <cell r="J185">
            <v>101000</v>
          </cell>
          <cell r="K185">
            <v>0</v>
          </cell>
          <cell r="L185">
            <v>0</v>
          </cell>
          <cell r="M185" t="str">
            <v>NEX</v>
          </cell>
          <cell r="N185">
            <v>0.23</v>
          </cell>
          <cell r="O185">
            <v>23230</v>
          </cell>
          <cell r="P185">
            <v>0</v>
          </cell>
          <cell r="Q185">
            <v>0</v>
          </cell>
          <cell r="R185">
            <v>0</v>
          </cell>
          <cell r="S185">
            <v>0</v>
          </cell>
          <cell r="T185" t="str">
            <v>NEX</v>
          </cell>
          <cell r="U185">
            <v>0.09</v>
          </cell>
        </row>
        <row r="186">
          <cell r="F186" t="str">
            <v>6354 - PROGRAMAÇÃO DE ATIVIDADES CULTURAIS</v>
          </cell>
          <cell r="G186" t="str">
            <v>45.10.13.392.3001.6.354.33903900.00</v>
          </cell>
          <cell r="H186" t="str">
            <v>EXECUTIVO</v>
          </cell>
          <cell r="I186" t="str">
            <v>SUB-ST</v>
          </cell>
          <cell r="J186">
            <v>101000</v>
          </cell>
          <cell r="K186">
            <v>0</v>
          </cell>
          <cell r="L186">
            <v>0</v>
          </cell>
          <cell r="M186" t="str">
            <v>NEX</v>
          </cell>
          <cell r="N186">
            <v>0.23</v>
          </cell>
          <cell r="O186">
            <v>23230</v>
          </cell>
          <cell r="P186">
            <v>0</v>
          </cell>
          <cell r="Q186">
            <v>0</v>
          </cell>
          <cell r="R186">
            <v>0</v>
          </cell>
          <cell r="S186">
            <v>0</v>
          </cell>
          <cell r="T186" t="str">
            <v>NEX</v>
          </cell>
          <cell r="U186">
            <v>0.09</v>
          </cell>
        </row>
        <row r="187">
          <cell r="F187" t="str">
            <v>6354 - PROGRAMAÇÃO DE ATIVIDADES CULTURAIS</v>
          </cell>
          <cell r="G187" t="str">
            <v>46.10.13.392.3001.6.354.33903900.00</v>
          </cell>
          <cell r="H187" t="str">
            <v>EXECUTIVO</v>
          </cell>
          <cell r="I187" t="str">
            <v>SUB-JT</v>
          </cell>
          <cell r="J187">
            <v>101000</v>
          </cell>
          <cell r="K187">
            <v>0</v>
          </cell>
          <cell r="L187">
            <v>0</v>
          </cell>
          <cell r="M187" t="str">
            <v>NEX</v>
          </cell>
          <cell r="N187">
            <v>0.23</v>
          </cell>
          <cell r="O187">
            <v>23230</v>
          </cell>
          <cell r="P187">
            <v>0</v>
          </cell>
          <cell r="Q187">
            <v>0</v>
          </cell>
          <cell r="R187">
            <v>0</v>
          </cell>
          <cell r="S187">
            <v>0</v>
          </cell>
          <cell r="T187" t="str">
            <v>NEX</v>
          </cell>
          <cell r="U187">
            <v>0.09</v>
          </cell>
        </row>
        <row r="188">
          <cell r="F188" t="str">
            <v>6354 - PROGRAMAÇÃO DE ATIVIDADES CULTURAIS</v>
          </cell>
          <cell r="G188" t="str">
            <v>47.10.13.392.3001.6.354.33903900.00</v>
          </cell>
          <cell r="H188" t="str">
            <v>EXECUTIVO</v>
          </cell>
          <cell r="I188" t="str">
            <v>SUB-MG</v>
          </cell>
          <cell r="J188">
            <v>101000</v>
          </cell>
          <cell r="K188">
            <v>0</v>
          </cell>
          <cell r="L188">
            <v>0</v>
          </cell>
          <cell r="M188" t="str">
            <v>NEX</v>
          </cell>
          <cell r="N188">
            <v>0.23</v>
          </cell>
          <cell r="O188">
            <v>23230</v>
          </cell>
          <cell r="P188">
            <v>0</v>
          </cell>
          <cell r="Q188">
            <v>0</v>
          </cell>
          <cell r="R188">
            <v>0</v>
          </cell>
          <cell r="S188">
            <v>0</v>
          </cell>
          <cell r="T188" t="str">
            <v>NEX</v>
          </cell>
          <cell r="U188">
            <v>0.09</v>
          </cell>
        </row>
        <row r="189">
          <cell r="F189" t="str">
            <v>6354 - PROGRAMAÇÃO DE ATIVIDADES CULTURAIS</v>
          </cell>
          <cell r="G189" t="str">
            <v>48.10.13.392.3001.6.354.33903900.00</v>
          </cell>
          <cell r="H189" t="str">
            <v>EXECUTIVO</v>
          </cell>
          <cell r="I189" t="str">
            <v>SUB-LA</v>
          </cell>
          <cell r="J189">
            <v>101000</v>
          </cell>
          <cell r="K189">
            <v>100000</v>
          </cell>
          <cell r="L189">
            <v>100000</v>
          </cell>
          <cell r="M189" t="str">
            <v>NEX</v>
          </cell>
          <cell r="N189">
            <v>0.23</v>
          </cell>
          <cell r="O189">
            <v>23230</v>
          </cell>
          <cell r="P189">
            <v>23000</v>
          </cell>
          <cell r="Q189">
            <v>23000</v>
          </cell>
          <cell r="R189">
            <v>0.99009900990099009</v>
          </cell>
          <cell r="S189">
            <v>0.99009900990099009</v>
          </cell>
          <cell r="T189" t="str">
            <v>NEX</v>
          </cell>
          <cell r="U189">
            <v>0.09</v>
          </cell>
        </row>
        <row r="190">
          <cell r="F190" t="str">
            <v>6354 - PROGRAMAÇÃO DE ATIVIDADES CULTURAIS</v>
          </cell>
          <cell r="G190" t="str">
            <v>49.10.13.392.3001.6.354.33903900.00</v>
          </cell>
          <cell r="H190" t="str">
            <v>EXECUTIVO</v>
          </cell>
          <cell r="I190" t="str">
            <v>SUB-SÉ</v>
          </cell>
          <cell r="J190">
            <v>101000</v>
          </cell>
          <cell r="K190">
            <v>0</v>
          </cell>
          <cell r="L190">
            <v>0</v>
          </cell>
          <cell r="M190" t="str">
            <v>NEX</v>
          </cell>
          <cell r="N190">
            <v>0.23</v>
          </cell>
          <cell r="O190">
            <v>23230</v>
          </cell>
          <cell r="P190">
            <v>0</v>
          </cell>
          <cell r="Q190">
            <v>0</v>
          </cell>
          <cell r="R190">
            <v>0</v>
          </cell>
          <cell r="S190">
            <v>0</v>
          </cell>
          <cell r="T190" t="str">
            <v>NEX</v>
          </cell>
          <cell r="U190">
            <v>0.09</v>
          </cell>
        </row>
        <row r="191">
          <cell r="F191" t="str">
            <v>6354 - PROGRAMAÇÃO DE ATIVIDADES CULTURAIS</v>
          </cell>
          <cell r="G191" t="str">
            <v>50.10.13.392.3001.6.354.33903900.00</v>
          </cell>
          <cell r="H191" t="str">
            <v>EXECUTIVO</v>
          </cell>
          <cell r="I191" t="str">
            <v>SUB-BT</v>
          </cell>
          <cell r="J191">
            <v>101000</v>
          </cell>
          <cell r="K191">
            <v>0</v>
          </cell>
          <cell r="L191">
            <v>0</v>
          </cell>
          <cell r="M191" t="str">
            <v>NEX</v>
          </cell>
          <cell r="N191">
            <v>0.23</v>
          </cell>
          <cell r="O191">
            <v>23230</v>
          </cell>
          <cell r="P191">
            <v>0</v>
          </cell>
          <cell r="Q191">
            <v>0</v>
          </cell>
          <cell r="R191">
            <v>0</v>
          </cell>
          <cell r="S191">
            <v>0</v>
          </cell>
          <cell r="T191" t="str">
            <v>NEX</v>
          </cell>
          <cell r="U191">
            <v>0.09</v>
          </cell>
        </row>
        <row r="192">
          <cell r="F192" t="str">
            <v>6354 - PROGRAMAÇÃO DE ATIVIDADES CULTURAIS</v>
          </cell>
          <cell r="G192" t="str">
            <v>51.10.13.392.3001.6.354.33903900.00</v>
          </cell>
          <cell r="H192" t="str">
            <v>EXECUTIVO</v>
          </cell>
          <cell r="I192" t="str">
            <v>SUB-PI</v>
          </cell>
          <cell r="J192">
            <v>101000</v>
          </cell>
          <cell r="K192">
            <v>0</v>
          </cell>
          <cell r="L192">
            <v>0</v>
          </cell>
          <cell r="M192" t="str">
            <v>NEX</v>
          </cell>
          <cell r="N192">
            <v>0.23</v>
          </cell>
          <cell r="O192">
            <v>23230</v>
          </cell>
          <cell r="P192">
            <v>0</v>
          </cell>
          <cell r="Q192">
            <v>0</v>
          </cell>
          <cell r="R192">
            <v>0</v>
          </cell>
          <cell r="S192">
            <v>0</v>
          </cell>
          <cell r="T192" t="str">
            <v>NEX</v>
          </cell>
          <cell r="U192">
            <v>0.09</v>
          </cell>
        </row>
        <row r="193">
          <cell r="F193" t="str">
            <v>6354 - PROGRAMAÇÃO DE ATIVIDADES CULTURAIS</v>
          </cell>
          <cell r="G193" t="str">
            <v>52.10.13.392.3001.6.354.33903900.00</v>
          </cell>
          <cell r="H193" t="str">
            <v>EXECUTIVO</v>
          </cell>
          <cell r="I193" t="str">
            <v>SUB-VM</v>
          </cell>
          <cell r="J193">
            <v>101000</v>
          </cell>
          <cell r="K193">
            <v>0</v>
          </cell>
          <cell r="L193">
            <v>0</v>
          </cell>
          <cell r="M193" t="str">
            <v>NEX</v>
          </cell>
          <cell r="N193">
            <v>0.23</v>
          </cell>
          <cell r="O193">
            <v>23230</v>
          </cell>
          <cell r="P193">
            <v>0</v>
          </cell>
          <cell r="Q193">
            <v>0</v>
          </cell>
          <cell r="R193">
            <v>0</v>
          </cell>
          <cell r="S193">
            <v>0</v>
          </cell>
          <cell r="T193" t="str">
            <v>NEX</v>
          </cell>
          <cell r="U193">
            <v>0.09</v>
          </cell>
        </row>
        <row r="194">
          <cell r="F194" t="str">
            <v>6354 - PROGRAMAÇÃO DE ATIVIDADES CULTURAIS</v>
          </cell>
          <cell r="G194" t="str">
            <v>53.10.13.392.3001.6.354.33903900.00</v>
          </cell>
          <cell r="H194" t="str">
            <v>EXECUTIVO</v>
          </cell>
          <cell r="I194" t="str">
            <v>SUB-IP</v>
          </cell>
          <cell r="J194">
            <v>101000</v>
          </cell>
          <cell r="K194">
            <v>0</v>
          </cell>
          <cell r="L194">
            <v>0</v>
          </cell>
          <cell r="M194" t="str">
            <v>NEX</v>
          </cell>
          <cell r="N194">
            <v>0.23</v>
          </cell>
          <cell r="O194">
            <v>23230</v>
          </cell>
          <cell r="P194">
            <v>0</v>
          </cell>
          <cell r="Q194">
            <v>0</v>
          </cell>
          <cell r="R194">
            <v>0</v>
          </cell>
          <cell r="S194">
            <v>0</v>
          </cell>
          <cell r="T194" t="str">
            <v>NEX</v>
          </cell>
          <cell r="U194">
            <v>0.09</v>
          </cell>
        </row>
        <row r="195">
          <cell r="F195" t="str">
            <v>6354 - PROGRAMAÇÃO DE ATIVIDADES CULTURAIS</v>
          </cell>
          <cell r="G195" t="str">
            <v>54.10.13.392.3001.6.354.33903900.00</v>
          </cell>
          <cell r="H195" t="str">
            <v>EXECUTIVO</v>
          </cell>
          <cell r="I195" t="str">
            <v>SUB-SA</v>
          </cell>
          <cell r="J195">
            <v>101000</v>
          </cell>
          <cell r="K195">
            <v>0</v>
          </cell>
          <cell r="L195">
            <v>0</v>
          </cell>
          <cell r="M195" t="str">
            <v>NEX</v>
          </cell>
          <cell r="N195">
            <v>0.23</v>
          </cell>
          <cell r="O195">
            <v>23230</v>
          </cell>
          <cell r="P195">
            <v>0</v>
          </cell>
          <cell r="Q195">
            <v>0</v>
          </cell>
          <cell r="R195">
            <v>0</v>
          </cell>
          <cell r="S195">
            <v>0</v>
          </cell>
          <cell r="T195" t="str">
            <v>NEX</v>
          </cell>
          <cell r="U195">
            <v>0.09</v>
          </cell>
        </row>
        <row r="196">
          <cell r="F196" t="str">
            <v>6354 - PROGRAMAÇÃO DE ATIVIDADES CULTURAIS</v>
          </cell>
          <cell r="G196" t="str">
            <v>55.10.13.392.3001.6.354.33903900.00</v>
          </cell>
          <cell r="H196" t="str">
            <v>EXECUTIVO</v>
          </cell>
          <cell r="I196" t="str">
            <v>SUB-JA</v>
          </cell>
          <cell r="J196">
            <v>110000</v>
          </cell>
          <cell r="K196">
            <v>0</v>
          </cell>
          <cell r="L196">
            <v>0</v>
          </cell>
          <cell r="M196" t="str">
            <v>NEX</v>
          </cell>
          <cell r="N196">
            <v>0.23</v>
          </cell>
          <cell r="O196">
            <v>25300</v>
          </cell>
          <cell r="P196">
            <v>0</v>
          </cell>
          <cell r="Q196">
            <v>0</v>
          </cell>
          <cell r="R196">
            <v>0</v>
          </cell>
          <cell r="S196">
            <v>0</v>
          </cell>
          <cell r="T196" t="str">
            <v>NEX</v>
          </cell>
          <cell r="U196">
            <v>0.09</v>
          </cell>
        </row>
        <row r="197">
          <cell r="F197" t="str">
            <v>6354 - PROGRAMAÇÃO DE ATIVIDADES CULTURAIS</v>
          </cell>
          <cell r="G197" t="str">
            <v>56.10.13.392.3001.6.354.33903900.00</v>
          </cell>
          <cell r="H197" t="str">
            <v>EXECUTIVO</v>
          </cell>
          <cell r="I197" t="str">
            <v>SUB-AD</v>
          </cell>
          <cell r="J197">
            <v>130000</v>
          </cell>
          <cell r="K197">
            <v>19005</v>
          </cell>
          <cell r="L197">
            <v>570</v>
          </cell>
          <cell r="M197" t="str">
            <v>NEX</v>
          </cell>
          <cell r="N197">
            <v>0.23</v>
          </cell>
          <cell r="O197">
            <v>29900</v>
          </cell>
          <cell r="P197">
            <v>4371.1500000000005</v>
          </cell>
          <cell r="Q197">
            <v>131.1</v>
          </cell>
          <cell r="R197">
            <v>4.3846153846153844E-3</v>
          </cell>
          <cell r="S197">
            <v>0.1461923076923077</v>
          </cell>
          <cell r="T197" t="str">
            <v>NEX</v>
          </cell>
          <cell r="U197">
            <v>0.09</v>
          </cell>
        </row>
        <row r="198">
          <cell r="F198" t="str">
            <v>6354 - PROGRAMAÇÃO DE ATIVIDADES CULTURAIS</v>
          </cell>
          <cell r="G198" t="str">
            <v>57.10.13.392.3001.6.354.33903900.00</v>
          </cell>
          <cell r="H198" t="str">
            <v>EXECUTIVO</v>
          </cell>
          <cell r="I198" t="str">
            <v>SUB-CL</v>
          </cell>
          <cell r="J198">
            <v>301000</v>
          </cell>
          <cell r="K198">
            <v>0</v>
          </cell>
          <cell r="L198">
            <v>0</v>
          </cell>
          <cell r="M198" t="str">
            <v>NEX</v>
          </cell>
          <cell r="N198">
            <v>0.23</v>
          </cell>
          <cell r="O198">
            <v>69230</v>
          </cell>
          <cell r="P198">
            <v>0</v>
          </cell>
          <cell r="Q198">
            <v>0</v>
          </cell>
          <cell r="R198">
            <v>0</v>
          </cell>
          <cell r="S198">
            <v>0</v>
          </cell>
          <cell r="T198" t="str">
            <v>NEX</v>
          </cell>
          <cell r="U198">
            <v>0.09</v>
          </cell>
        </row>
        <row r="199">
          <cell r="F199" t="str">
            <v>6354 - PROGRAMAÇÃO DE ATIVIDADES CULTURAIS</v>
          </cell>
          <cell r="G199" t="str">
            <v>58.10.13.392.3001.6.354.33903900.00</v>
          </cell>
          <cell r="H199" t="str">
            <v>EXECUTIVO</v>
          </cell>
          <cell r="I199" t="str">
            <v>SUB-MB</v>
          </cell>
          <cell r="J199">
            <v>301000</v>
          </cell>
          <cell r="K199">
            <v>0</v>
          </cell>
          <cell r="L199">
            <v>0</v>
          </cell>
          <cell r="M199" t="str">
            <v>NEX</v>
          </cell>
          <cell r="N199">
            <v>0.23</v>
          </cell>
          <cell r="O199">
            <v>69230</v>
          </cell>
          <cell r="P199">
            <v>0</v>
          </cell>
          <cell r="Q199">
            <v>0</v>
          </cell>
          <cell r="R199">
            <v>0</v>
          </cell>
          <cell r="S199">
            <v>0</v>
          </cell>
          <cell r="T199" t="str">
            <v>NEX</v>
          </cell>
          <cell r="U199">
            <v>0.09</v>
          </cell>
        </row>
        <row r="200">
          <cell r="F200" t="str">
            <v>6354 - PROGRAMAÇÃO DE ATIVIDADES CULTURAIS</v>
          </cell>
          <cell r="G200" t="str">
            <v>59.10.13.392.3001.6.354.33903900.00</v>
          </cell>
          <cell r="H200" t="str">
            <v>EXECUTIVO</v>
          </cell>
          <cell r="I200" t="str">
            <v>SUB-CS</v>
          </cell>
          <cell r="J200">
            <v>101000</v>
          </cell>
          <cell r="K200">
            <v>0</v>
          </cell>
          <cell r="L200">
            <v>0</v>
          </cell>
          <cell r="M200" t="str">
            <v>NEX</v>
          </cell>
          <cell r="N200">
            <v>0.23</v>
          </cell>
          <cell r="O200">
            <v>23230</v>
          </cell>
          <cell r="P200">
            <v>0</v>
          </cell>
          <cell r="Q200">
            <v>0</v>
          </cell>
          <cell r="R200">
            <v>0</v>
          </cell>
          <cell r="S200">
            <v>0</v>
          </cell>
          <cell r="T200" t="str">
            <v>NEX</v>
          </cell>
          <cell r="U200">
            <v>0.09</v>
          </cell>
        </row>
        <row r="201">
          <cell r="F201" t="str">
            <v>6354 - PROGRAMAÇÃO DE ATIVIDADES CULTURAIS</v>
          </cell>
          <cell r="G201" t="str">
            <v>60.10.13.392.3001.6.354.33903900.00</v>
          </cell>
          <cell r="H201" t="str">
            <v>EXECUTIVO</v>
          </cell>
          <cell r="I201" t="str">
            <v>SUB-PA</v>
          </cell>
          <cell r="J201">
            <v>340000</v>
          </cell>
          <cell r="K201">
            <v>5724.9</v>
          </cell>
          <cell r="L201">
            <v>5724.9</v>
          </cell>
          <cell r="M201" t="str">
            <v>NEX</v>
          </cell>
          <cell r="N201">
            <v>0.23</v>
          </cell>
          <cell r="O201">
            <v>78200</v>
          </cell>
          <cell r="P201">
            <v>1316.7269999999999</v>
          </cell>
          <cell r="Q201">
            <v>1316.7269999999999</v>
          </cell>
          <cell r="R201">
            <v>1.6837941176470587E-2</v>
          </cell>
          <cell r="S201">
            <v>1.6837941176470587E-2</v>
          </cell>
          <cell r="T201" t="str">
            <v>NEX</v>
          </cell>
          <cell r="U201">
            <v>0.09</v>
          </cell>
        </row>
        <row r="202">
          <cell r="F202" t="str">
            <v>6354 - PROGRAMAÇÃO DE ATIVIDADES CULTURAIS</v>
          </cell>
          <cell r="G202" t="str">
            <v>61.10.13.392.3001.6.354.33903900.00</v>
          </cell>
          <cell r="H202" t="str">
            <v>EXECUTIVO</v>
          </cell>
          <cell r="I202" t="str">
            <v>SUB-PE</v>
          </cell>
          <cell r="J202">
            <v>101000</v>
          </cell>
          <cell r="K202">
            <v>0</v>
          </cell>
          <cell r="L202">
            <v>0</v>
          </cell>
          <cell r="M202" t="str">
            <v>NEX</v>
          </cell>
          <cell r="N202">
            <v>0.23</v>
          </cell>
          <cell r="O202">
            <v>23230</v>
          </cell>
          <cell r="P202">
            <v>0</v>
          </cell>
          <cell r="Q202">
            <v>0</v>
          </cell>
          <cell r="R202">
            <v>0</v>
          </cell>
          <cell r="S202">
            <v>0</v>
          </cell>
          <cell r="T202" t="str">
            <v>NEX</v>
          </cell>
          <cell r="U202">
            <v>0.09</v>
          </cell>
        </row>
        <row r="203">
          <cell r="F203" t="str">
            <v>6354 - PROGRAMAÇÃO DE ATIVIDADES CULTURAIS</v>
          </cell>
          <cell r="G203" t="str">
            <v>62.10.13.392.3001.6.354.33903000.00</v>
          </cell>
          <cell r="H203" t="str">
            <v>EXECUTIVO</v>
          </cell>
          <cell r="I203" t="str">
            <v>SUB-EM</v>
          </cell>
          <cell r="J203">
            <v>3000</v>
          </cell>
          <cell r="K203">
            <v>0</v>
          </cell>
          <cell r="L203">
            <v>0</v>
          </cell>
          <cell r="M203" t="str">
            <v>NEX</v>
          </cell>
          <cell r="N203">
            <v>0.23</v>
          </cell>
          <cell r="O203">
            <v>690</v>
          </cell>
          <cell r="P203">
            <v>0</v>
          </cell>
          <cell r="Q203">
            <v>0</v>
          </cell>
          <cell r="R203">
            <v>0</v>
          </cell>
          <cell r="S203">
            <v>0</v>
          </cell>
          <cell r="T203" t="str">
            <v>NEX</v>
          </cell>
          <cell r="U203">
            <v>0.09</v>
          </cell>
        </row>
        <row r="204">
          <cell r="F204" t="str">
            <v>6354 - PROGRAMAÇÃO DE ATIVIDADES CULTURAIS</v>
          </cell>
          <cell r="G204" t="str">
            <v>62.10.13.392.3001.6.354.33903100.00</v>
          </cell>
          <cell r="H204" t="str">
            <v>EXECUTIVO</v>
          </cell>
          <cell r="I204" t="str">
            <v>SUB-EM</v>
          </cell>
          <cell r="J204">
            <v>2500</v>
          </cell>
          <cell r="K204">
            <v>0</v>
          </cell>
          <cell r="L204">
            <v>0</v>
          </cell>
          <cell r="M204" t="str">
            <v>NEX</v>
          </cell>
          <cell r="N204">
            <v>0.23</v>
          </cell>
          <cell r="O204">
            <v>575</v>
          </cell>
          <cell r="P204">
            <v>0</v>
          </cell>
          <cell r="Q204">
            <v>0</v>
          </cell>
          <cell r="R204">
            <v>0</v>
          </cell>
          <cell r="S204">
            <v>0</v>
          </cell>
          <cell r="T204" t="str">
            <v>NEX</v>
          </cell>
          <cell r="U204">
            <v>0.09</v>
          </cell>
        </row>
        <row r="205">
          <cell r="F205" t="str">
            <v>6354 - PROGRAMAÇÃO DE ATIVIDADES CULTURAIS</v>
          </cell>
          <cell r="G205" t="str">
            <v>62.10.13.392.3001.6.354.33903900.00</v>
          </cell>
          <cell r="H205" t="str">
            <v>EXECUTIVO</v>
          </cell>
          <cell r="I205" t="str">
            <v>SUB-EM</v>
          </cell>
          <cell r="J205">
            <v>150000</v>
          </cell>
          <cell r="K205">
            <v>0</v>
          </cell>
          <cell r="L205">
            <v>0</v>
          </cell>
          <cell r="M205" t="str">
            <v>NEX</v>
          </cell>
          <cell r="N205">
            <v>0.23</v>
          </cell>
          <cell r="O205">
            <v>34500</v>
          </cell>
          <cell r="P205">
            <v>0</v>
          </cell>
          <cell r="Q205">
            <v>0</v>
          </cell>
          <cell r="R205">
            <v>0</v>
          </cell>
          <cell r="S205">
            <v>0</v>
          </cell>
          <cell r="T205" t="str">
            <v>NEX</v>
          </cell>
          <cell r="U205">
            <v>0.09</v>
          </cell>
        </row>
        <row r="206">
          <cell r="F206" t="str">
            <v>6354 - PROGRAMAÇÃO DE ATIVIDADES CULTURAIS</v>
          </cell>
          <cell r="G206" t="str">
            <v>63.10.13.392.3001.6.354.33903900.00</v>
          </cell>
          <cell r="H206" t="str">
            <v>EXECUTIVO</v>
          </cell>
          <cell r="I206" t="str">
            <v>SUB-MP</v>
          </cell>
          <cell r="J206">
            <v>101000</v>
          </cell>
          <cell r="K206">
            <v>0</v>
          </cell>
          <cell r="L206">
            <v>0</v>
          </cell>
          <cell r="M206" t="str">
            <v>NEX</v>
          </cell>
          <cell r="N206">
            <v>0.23</v>
          </cell>
          <cell r="O206">
            <v>23230</v>
          </cell>
          <cell r="P206">
            <v>0</v>
          </cell>
          <cell r="Q206">
            <v>0</v>
          </cell>
          <cell r="R206">
            <v>0</v>
          </cell>
          <cell r="S206">
            <v>0</v>
          </cell>
          <cell r="T206" t="str">
            <v>NEX</v>
          </cell>
          <cell r="U206">
            <v>0.09</v>
          </cell>
        </row>
        <row r="207">
          <cell r="F207" t="str">
            <v>6354 - PROGRAMAÇÃO DE ATIVIDADES CULTURAIS</v>
          </cell>
          <cell r="G207" t="str">
            <v>64.10.13.392.3001.6.354.33903600.00</v>
          </cell>
          <cell r="H207" t="str">
            <v>EXECUTIVO</v>
          </cell>
          <cell r="I207" t="str">
            <v>SUB-IT</v>
          </cell>
          <cell r="J207">
            <v>101000</v>
          </cell>
          <cell r="K207">
            <v>0</v>
          </cell>
          <cell r="L207">
            <v>0</v>
          </cell>
          <cell r="M207" t="str">
            <v>NEX</v>
          </cell>
          <cell r="N207">
            <v>0.23</v>
          </cell>
          <cell r="O207">
            <v>23230</v>
          </cell>
          <cell r="P207">
            <v>0</v>
          </cell>
          <cell r="Q207">
            <v>0</v>
          </cell>
          <cell r="R207">
            <v>0</v>
          </cell>
          <cell r="S207">
            <v>0</v>
          </cell>
          <cell r="T207" t="str">
            <v>NEX</v>
          </cell>
          <cell r="U207">
            <v>0.09</v>
          </cell>
        </row>
        <row r="208">
          <cell r="F208" t="str">
            <v>6354 - PROGRAMAÇÃO DE ATIVIDADES CULTURAIS</v>
          </cell>
          <cell r="G208" t="str">
            <v>65.10.13.392.3001.6.354.33903900.00</v>
          </cell>
          <cell r="H208" t="str">
            <v>EXECUTIVO</v>
          </cell>
          <cell r="I208" t="str">
            <v>SUB-MO</v>
          </cell>
          <cell r="J208">
            <v>101000</v>
          </cell>
          <cell r="K208">
            <v>0</v>
          </cell>
          <cell r="L208">
            <v>0</v>
          </cell>
          <cell r="M208" t="str">
            <v>NEX</v>
          </cell>
          <cell r="N208">
            <v>0.23</v>
          </cell>
          <cell r="O208">
            <v>23230</v>
          </cell>
          <cell r="P208">
            <v>0</v>
          </cell>
          <cell r="Q208">
            <v>0</v>
          </cell>
          <cell r="R208">
            <v>0</v>
          </cell>
          <cell r="S208">
            <v>0</v>
          </cell>
          <cell r="T208" t="str">
            <v>NEX</v>
          </cell>
          <cell r="U208">
            <v>0.09</v>
          </cell>
        </row>
        <row r="209">
          <cell r="F209" t="str">
            <v>6354 - PROGRAMAÇÃO DE ATIVIDADES CULTURAIS</v>
          </cell>
          <cell r="G209" t="str">
            <v>66.10.13.392.3001.6.354.33903900.00</v>
          </cell>
          <cell r="H209" t="str">
            <v>EXECUTIVO</v>
          </cell>
          <cell r="I209" t="str">
            <v>SUB-AF</v>
          </cell>
          <cell r="J209">
            <v>117030</v>
          </cell>
          <cell r="K209">
            <v>0</v>
          </cell>
          <cell r="L209">
            <v>0</v>
          </cell>
          <cell r="M209" t="str">
            <v>NEX</v>
          </cell>
          <cell r="N209">
            <v>0.23</v>
          </cell>
          <cell r="O209">
            <v>26916.9</v>
          </cell>
          <cell r="P209">
            <v>0</v>
          </cell>
          <cell r="Q209">
            <v>0</v>
          </cell>
          <cell r="R209">
            <v>0</v>
          </cell>
          <cell r="S209">
            <v>0</v>
          </cell>
          <cell r="T209" t="str">
            <v>NEX</v>
          </cell>
          <cell r="U209">
            <v>0.09</v>
          </cell>
        </row>
        <row r="210">
          <cell r="F210" t="str">
            <v>6354 - PROGRAMAÇÃO DE ATIVIDADES CULTURAIS</v>
          </cell>
          <cell r="G210" t="str">
            <v>67.10.13.392.3001.6.354.33903000.00</v>
          </cell>
          <cell r="H210" t="str">
            <v>EXECUTIVO</v>
          </cell>
          <cell r="I210" t="str">
            <v>SUB-IQ</v>
          </cell>
          <cell r="J210">
            <v>2500</v>
          </cell>
          <cell r="K210">
            <v>0</v>
          </cell>
          <cell r="L210">
            <v>0</v>
          </cell>
          <cell r="M210" t="str">
            <v>NEX</v>
          </cell>
          <cell r="N210">
            <v>0.23</v>
          </cell>
          <cell r="O210">
            <v>575</v>
          </cell>
          <cell r="P210">
            <v>0</v>
          </cell>
          <cell r="Q210">
            <v>0</v>
          </cell>
          <cell r="R210">
            <v>0</v>
          </cell>
          <cell r="S210">
            <v>0</v>
          </cell>
          <cell r="T210" t="str">
            <v>NEX</v>
          </cell>
          <cell r="U210">
            <v>0.09</v>
          </cell>
        </row>
        <row r="211">
          <cell r="F211" t="str">
            <v>6354 - PROGRAMAÇÃO DE ATIVIDADES CULTURAIS</v>
          </cell>
          <cell r="G211" t="str">
            <v>67.10.13.392.3001.6.354.33903900.00</v>
          </cell>
          <cell r="H211" t="str">
            <v>EXECUTIVO</v>
          </cell>
          <cell r="I211" t="str">
            <v>SUB-IQ</v>
          </cell>
          <cell r="J211">
            <v>110720</v>
          </cell>
          <cell r="K211">
            <v>0</v>
          </cell>
          <cell r="L211">
            <v>0</v>
          </cell>
          <cell r="M211" t="str">
            <v>NEX</v>
          </cell>
          <cell r="N211">
            <v>0.23</v>
          </cell>
          <cell r="O211">
            <v>25465.600000000002</v>
          </cell>
          <cell r="P211">
            <v>0</v>
          </cell>
          <cell r="Q211">
            <v>0</v>
          </cell>
          <cell r="R211">
            <v>0</v>
          </cell>
          <cell r="S211">
            <v>0</v>
          </cell>
          <cell r="T211" t="str">
            <v>NEX</v>
          </cell>
          <cell r="U211">
            <v>0.09</v>
          </cell>
        </row>
        <row r="212">
          <cell r="F212" t="str">
            <v>6354 - PROGRAMAÇÃO DE ATIVIDADES CULTURAIS</v>
          </cell>
          <cell r="G212" t="str">
            <v>68.10.13.392.3001.6.354.33903900.00</v>
          </cell>
          <cell r="H212" t="str">
            <v>EXECUTIVO</v>
          </cell>
          <cell r="I212" t="str">
            <v>SUB-G</v>
          </cell>
          <cell r="J212">
            <v>125000</v>
          </cell>
          <cell r="K212">
            <v>0</v>
          </cell>
          <cell r="L212">
            <v>0</v>
          </cell>
          <cell r="M212" t="str">
            <v>NEX</v>
          </cell>
          <cell r="N212">
            <v>0.23</v>
          </cell>
          <cell r="O212">
            <v>28750</v>
          </cell>
          <cell r="P212">
            <v>0</v>
          </cell>
          <cell r="Q212">
            <v>0</v>
          </cell>
          <cell r="R212">
            <v>0</v>
          </cell>
          <cell r="S212">
            <v>0</v>
          </cell>
          <cell r="T212" t="str">
            <v>NEX</v>
          </cell>
          <cell r="U212">
            <v>0.09</v>
          </cell>
        </row>
        <row r="213">
          <cell r="F213" t="str">
            <v>6354 - PROGRAMAÇÃO DE ATIVIDADES CULTURAIS</v>
          </cell>
          <cell r="G213" t="str">
            <v>69.10.13.392.3001.6.354.33903900.00</v>
          </cell>
          <cell r="H213" t="str">
            <v>EXECUTIVO</v>
          </cell>
          <cell r="I213" t="str">
            <v>SUB-VP</v>
          </cell>
          <cell r="J213">
            <v>101000</v>
          </cell>
          <cell r="K213">
            <v>0</v>
          </cell>
          <cell r="L213">
            <v>0</v>
          </cell>
          <cell r="M213" t="str">
            <v>NEX</v>
          </cell>
          <cell r="N213">
            <v>0.23</v>
          </cell>
          <cell r="O213">
            <v>23230</v>
          </cell>
          <cell r="P213">
            <v>0</v>
          </cell>
          <cell r="Q213">
            <v>0</v>
          </cell>
          <cell r="R213">
            <v>0</v>
          </cell>
          <cell r="S213">
            <v>0</v>
          </cell>
          <cell r="T213" t="str">
            <v>NEX</v>
          </cell>
          <cell r="U213">
            <v>0.09</v>
          </cell>
        </row>
        <row r="214">
          <cell r="F214" t="str">
            <v>6354 - PROGRAMAÇÃO DE ATIVIDADES CULTURAIS</v>
          </cell>
          <cell r="G214" t="str">
            <v>70.10.13.392.3001.6.354.33903900.00</v>
          </cell>
          <cell r="H214" t="str">
            <v>EXECUTIVO</v>
          </cell>
          <cell r="I214" t="str">
            <v>SUB-SM</v>
          </cell>
          <cell r="J214">
            <v>152800</v>
          </cell>
          <cell r="K214">
            <v>0</v>
          </cell>
          <cell r="L214">
            <v>0</v>
          </cell>
          <cell r="M214" t="str">
            <v>NEX</v>
          </cell>
          <cell r="N214">
            <v>0.23</v>
          </cell>
          <cell r="O214">
            <v>35144</v>
          </cell>
          <cell r="P214">
            <v>0</v>
          </cell>
          <cell r="Q214">
            <v>0</v>
          </cell>
          <cell r="R214">
            <v>0</v>
          </cell>
          <cell r="S214">
            <v>0</v>
          </cell>
          <cell r="T214" t="str">
            <v>NEX</v>
          </cell>
          <cell r="U214">
            <v>0.09</v>
          </cell>
        </row>
        <row r="215">
          <cell r="F215" t="str">
            <v>6354 - PROGRAMAÇÃO DE ATIVIDADES CULTURAIS</v>
          </cell>
          <cell r="G215" t="str">
            <v>71.10.13.392.3001.6.354.33903900.00</v>
          </cell>
          <cell r="H215" t="str">
            <v>EXECUTIVO</v>
          </cell>
          <cell r="I215" t="str">
            <v>SUB-CT</v>
          </cell>
          <cell r="J215">
            <v>101000</v>
          </cell>
          <cell r="K215">
            <v>0</v>
          </cell>
          <cell r="L215">
            <v>0</v>
          </cell>
          <cell r="M215" t="str">
            <v>NEX</v>
          </cell>
          <cell r="N215">
            <v>0.23</v>
          </cell>
          <cell r="O215">
            <v>23230</v>
          </cell>
          <cell r="P215">
            <v>0</v>
          </cell>
          <cell r="Q215">
            <v>0</v>
          </cell>
          <cell r="R215">
            <v>0</v>
          </cell>
          <cell r="S215">
            <v>0</v>
          </cell>
          <cell r="T215" t="str">
            <v>NEX</v>
          </cell>
          <cell r="U215">
            <v>0.09</v>
          </cell>
        </row>
        <row r="216">
          <cell r="F216" t="str">
            <v>6354 - PROGRAMAÇÃO DE ATIVIDADES CULTURAIS</v>
          </cell>
          <cell r="G216" t="str">
            <v>72.10.13.392.3001.6.354.33903900.00</v>
          </cell>
          <cell r="H216" t="str">
            <v>EXECUTIVO</v>
          </cell>
          <cell r="I216" t="str">
            <v>SUB-SB</v>
          </cell>
          <cell r="J216">
            <v>101000</v>
          </cell>
          <cell r="K216">
            <v>0</v>
          </cell>
          <cell r="L216">
            <v>0</v>
          </cell>
          <cell r="M216" t="str">
            <v>NEX</v>
          </cell>
          <cell r="N216">
            <v>0.23</v>
          </cell>
          <cell r="O216">
            <v>23230</v>
          </cell>
          <cell r="P216">
            <v>0</v>
          </cell>
          <cell r="Q216">
            <v>0</v>
          </cell>
          <cell r="R216">
            <v>0</v>
          </cell>
          <cell r="S216">
            <v>0</v>
          </cell>
          <cell r="T216" t="str">
            <v>NEX</v>
          </cell>
          <cell r="U216">
            <v>0.09</v>
          </cell>
        </row>
        <row r="217">
          <cell r="F217" t="str">
            <v>6354 - PROGRAMAÇÃO DE ATIVIDADES CULTURAIS</v>
          </cell>
          <cell r="G217" t="str">
            <v>95.10.13.392.3001.6.354.33903100.08</v>
          </cell>
          <cell r="H217" t="str">
            <v>EXECUTIVO</v>
          </cell>
          <cell r="I217" t="str">
            <v>FEPAC</v>
          </cell>
          <cell r="J217">
            <v>80000</v>
          </cell>
          <cell r="K217">
            <v>0</v>
          </cell>
          <cell r="L217">
            <v>0</v>
          </cell>
          <cell r="M217" t="str">
            <v>NEX</v>
          </cell>
          <cell r="N217">
            <v>0.23</v>
          </cell>
          <cell r="O217">
            <v>18400</v>
          </cell>
          <cell r="P217">
            <v>0</v>
          </cell>
          <cell r="Q217">
            <v>0</v>
          </cell>
          <cell r="R217">
            <v>0</v>
          </cell>
          <cell r="S217">
            <v>0</v>
          </cell>
          <cell r="T217" t="str">
            <v>NEX</v>
          </cell>
          <cell r="U217">
            <v>0.09</v>
          </cell>
        </row>
        <row r="218">
          <cell r="F218" t="str">
            <v>6354 - PROGRAMAÇÃO DE ATIVIDADES CULTURAIS</v>
          </cell>
          <cell r="G218" t="str">
            <v>95.10.13.392.3001.6.354.33903600.08</v>
          </cell>
          <cell r="H218" t="str">
            <v>EXECUTIVO</v>
          </cell>
          <cell r="I218" t="str">
            <v>FEPAC</v>
          </cell>
          <cell r="J218">
            <v>120000</v>
          </cell>
          <cell r="K218">
            <v>0</v>
          </cell>
          <cell r="L218">
            <v>0</v>
          </cell>
          <cell r="M218" t="str">
            <v>NEX</v>
          </cell>
          <cell r="N218">
            <v>0.23</v>
          </cell>
          <cell r="O218">
            <v>27600</v>
          </cell>
          <cell r="P218">
            <v>0</v>
          </cell>
          <cell r="Q218">
            <v>0</v>
          </cell>
          <cell r="R218">
            <v>0</v>
          </cell>
          <cell r="S218">
            <v>0</v>
          </cell>
          <cell r="T218" t="str">
            <v>NEX</v>
          </cell>
          <cell r="U218">
            <v>0.09</v>
          </cell>
        </row>
        <row r="219">
          <cell r="F219" t="str">
            <v>6354 - PROGRAMAÇÃO DE ATIVIDADES CULTURAIS</v>
          </cell>
          <cell r="G219" t="str">
            <v>95.10.13.392.3001.6.354.33903900.08</v>
          </cell>
          <cell r="H219" t="str">
            <v>EXECUTIVO</v>
          </cell>
          <cell r="I219" t="str">
            <v>FEPAC</v>
          </cell>
          <cell r="J219">
            <v>1024001</v>
          </cell>
          <cell r="K219">
            <v>0</v>
          </cell>
          <cell r="L219">
            <v>0</v>
          </cell>
          <cell r="M219" t="str">
            <v>NEX</v>
          </cell>
          <cell r="N219">
            <v>0.23</v>
          </cell>
          <cell r="O219">
            <v>235520.23</v>
          </cell>
          <cell r="P219">
            <v>0</v>
          </cell>
          <cell r="Q219">
            <v>0</v>
          </cell>
          <cell r="R219">
            <v>0</v>
          </cell>
          <cell r="S219">
            <v>0</v>
          </cell>
          <cell r="T219" t="str">
            <v>NEX</v>
          </cell>
          <cell r="U219">
            <v>0.09</v>
          </cell>
        </row>
        <row r="220">
          <cell r="F220" t="str">
            <v>6355 - MANUTENÇÃO E OPERAÇÃO DE BIBLIOTECAS PÚBLICAS</v>
          </cell>
          <cell r="G220" t="str">
            <v>25.10.13.392.3001.6.355.33901400.00</v>
          </cell>
          <cell r="H220" t="str">
            <v>EXECUTIVO</v>
          </cell>
          <cell r="I220" t="str">
            <v>SMC</v>
          </cell>
          <cell r="J220">
            <v>8000</v>
          </cell>
          <cell r="K220">
            <v>0</v>
          </cell>
          <cell r="L220">
            <v>0</v>
          </cell>
          <cell r="M220" t="str">
            <v>NEX</v>
          </cell>
          <cell r="N220">
            <v>0.35</v>
          </cell>
          <cell r="O220">
            <v>2800</v>
          </cell>
          <cell r="P220">
            <v>0</v>
          </cell>
          <cell r="Q220">
            <v>0</v>
          </cell>
          <cell r="R220">
            <v>0</v>
          </cell>
          <cell r="S220">
            <v>0</v>
          </cell>
          <cell r="T220" t="str">
            <v>NEX</v>
          </cell>
          <cell r="U220">
            <v>0.14000000000000001</v>
          </cell>
        </row>
        <row r="221">
          <cell r="F221" t="str">
            <v>6355 - MANUTENÇÃO E OPERAÇÃO DE BIBLIOTECAS PÚBLICAS</v>
          </cell>
          <cell r="G221" t="str">
            <v>25.10.13.392.3001.6.355.33903000.00</v>
          </cell>
          <cell r="H221" t="str">
            <v>EXECUTIVO</v>
          </cell>
          <cell r="I221" t="str">
            <v>SMC</v>
          </cell>
          <cell r="J221">
            <v>500000</v>
          </cell>
          <cell r="K221">
            <v>644834.74</v>
          </cell>
          <cell r="L221">
            <v>568112.74000000011</v>
          </cell>
          <cell r="M221" t="str">
            <v>NEX</v>
          </cell>
          <cell r="N221">
            <v>0.35</v>
          </cell>
          <cell r="O221">
            <v>175000</v>
          </cell>
          <cell r="P221">
            <v>225692.15899999999</v>
          </cell>
          <cell r="Q221">
            <v>198839.45900000003</v>
          </cell>
          <cell r="R221">
            <v>1.1362254800000002</v>
          </cell>
          <cell r="S221">
            <v>1.2896694799999999</v>
          </cell>
          <cell r="T221" t="str">
            <v>NEX</v>
          </cell>
          <cell r="U221">
            <v>0.14000000000000001</v>
          </cell>
        </row>
        <row r="222">
          <cell r="F222" t="str">
            <v>6355 - MANUTENÇÃO E OPERAÇÃO DE BIBLIOTECAS PÚBLICAS</v>
          </cell>
          <cell r="G222" t="str">
            <v>25.10.13.392.3001.6.355.33903300.00</v>
          </cell>
          <cell r="H222" t="str">
            <v>EXECUTIVO</v>
          </cell>
          <cell r="I222" t="str">
            <v>SMC</v>
          </cell>
          <cell r="J222">
            <v>46440</v>
          </cell>
          <cell r="K222">
            <v>30800</v>
          </cell>
          <cell r="L222">
            <v>10340</v>
          </cell>
          <cell r="M222" t="str">
            <v>NEX</v>
          </cell>
          <cell r="N222">
            <v>0.35</v>
          </cell>
          <cell r="O222">
            <v>16253.999999999998</v>
          </cell>
          <cell r="P222">
            <v>10780</v>
          </cell>
          <cell r="Q222">
            <v>3618.9999999999995</v>
          </cell>
          <cell r="R222">
            <v>0.22265288544358311</v>
          </cell>
          <cell r="S222">
            <v>0.66322136089577954</v>
          </cell>
          <cell r="T222" t="str">
            <v>NEX</v>
          </cell>
          <cell r="U222">
            <v>0.14000000000000001</v>
          </cell>
        </row>
        <row r="223">
          <cell r="F223" t="str">
            <v>6355 - MANUTENÇÃO E OPERAÇÃO DE BIBLIOTECAS PÚBLICAS</v>
          </cell>
          <cell r="G223" t="str">
            <v>25.10.13.392.3001.6.355.33903600.00</v>
          </cell>
          <cell r="H223" t="str">
            <v>EXECUTIVO</v>
          </cell>
          <cell r="I223" t="str">
            <v>SMC</v>
          </cell>
          <cell r="J223">
            <v>350000</v>
          </cell>
          <cell r="K223">
            <v>309456.38</v>
          </cell>
          <cell r="L223">
            <v>276171.69</v>
          </cell>
          <cell r="M223" t="str">
            <v>NEX</v>
          </cell>
          <cell r="N223">
            <v>0.35</v>
          </cell>
          <cell r="O223">
            <v>122499.99999999999</v>
          </cell>
          <cell r="P223">
            <v>108309.73299999999</v>
          </cell>
          <cell r="Q223">
            <v>96660.091499999995</v>
          </cell>
          <cell r="R223">
            <v>0.78906197142857148</v>
          </cell>
          <cell r="S223">
            <v>0.88416108571428575</v>
          </cell>
          <cell r="T223" t="str">
            <v>NEX</v>
          </cell>
          <cell r="U223">
            <v>0.14000000000000001</v>
          </cell>
        </row>
        <row r="224">
          <cell r="F224" t="str">
            <v>6355 - MANUTENÇÃO E OPERAÇÃO DE BIBLIOTECAS PÚBLICAS</v>
          </cell>
          <cell r="G224" t="str">
            <v>25.10.13.392.3001.6.355.33903900.00</v>
          </cell>
          <cell r="H224" t="str">
            <v>EXECUTIVO</v>
          </cell>
          <cell r="I224" t="str">
            <v>SMC</v>
          </cell>
          <cell r="J224">
            <v>16000000</v>
          </cell>
          <cell r="K224">
            <v>15280118.26</v>
          </cell>
          <cell r="L224">
            <v>13057895.369999999</v>
          </cell>
          <cell r="M224" t="str">
            <v>NEX</v>
          </cell>
          <cell r="N224">
            <v>0.35</v>
          </cell>
          <cell r="O224">
            <v>5600000</v>
          </cell>
          <cell r="P224">
            <v>5348041.3909999998</v>
          </cell>
          <cell r="Q224">
            <v>4570263.3794999998</v>
          </cell>
          <cell r="R224">
            <v>0.81611846062499993</v>
          </cell>
          <cell r="S224">
            <v>0.95500739125</v>
          </cell>
          <cell r="T224" t="str">
            <v>NEX</v>
          </cell>
          <cell r="U224">
            <v>0.14000000000000001</v>
          </cell>
        </row>
        <row r="225">
          <cell r="F225" t="str">
            <v>6355 - MANUTENÇÃO E OPERAÇÃO DE BIBLIOTECAS PÚBLICAS</v>
          </cell>
          <cell r="G225" t="str">
            <v>25.10.13.392.3001.6.355.33904500.00</v>
          </cell>
          <cell r="H225" t="str">
            <v>EXECUTIVO</v>
          </cell>
          <cell r="I225" t="str">
            <v>SMC</v>
          </cell>
          <cell r="J225">
            <v>0</v>
          </cell>
          <cell r="K225">
            <v>55035.77</v>
          </cell>
          <cell r="L225">
            <v>55035.77</v>
          </cell>
          <cell r="M225" t="str">
            <v>NEX</v>
          </cell>
          <cell r="N225">
            <v>0.35</v>
          </cell>
          <cell r="O225">
            <v>0</v>
          </cell>
          <cell r="P225">
            <v>19262.519499999999</v>
          </cell>
          <cell r="Q225">
            <v>19262.519499999999</v>
          </cell>
          <cell r="R225" t="e">
            <v>#DIV/0!</v>
          </cell>
          <cell r="S225" t="e">
            <v>#DIV/0!</v>
          </cell>
          <cell r="T225" t="str">
            <v>NEX</v>
          </cell>
          <cell r="U225">
            <v>0.14000000000000001</v>
          </cell>
        </row>
        <row r="226">
          <cell r="F226" t="str">
            <v>6355 - MANUTENÇÃO E OPERAÇÃO DE BIBLIOTECAS PÚBLICAS</v>
          </cell>
          <cell r="G226" t="str">
            <v>25.10.13.392.3001.6.355.44305200.00</v>
          </cell>
          <cell r="H226" t="str">
            <v>EXECUTIVO</v>
          </cell>
          <cell r="I226" t="str">
            <v>SMC</v>
          </cell>
          <cell r="J226">
            <v>0</v>
          </cell>
          <cell r="K226">
            <v>0</v>
          </cell>
          <cell r="L226">
            <v>0</v>
          </cell>
          <cell r="M226" t="str">
            <v>NEX</v>
          </cell>
          <cell r="N226">
            <v>0.35</v>
          </cell>
          <cell r="O226">
            <v>0</v>
          </cell>
          <cell r="P226">
            <v>0</v>
          </cell>
          <cell r="Q226">
            <v>0</v>
          </cell>
          <cell r="R226" t="e">
            <v>#DIV/0!</v>
          </cell>
          <cell r="S226" t="e">
            <v>#DIV/0!</v>
          </cell>
          <cell r="T226" t="str">
            <v>NEX</v>
          </cell>
          <cell r="U226">
            <v>0.14000000000000001</v>
          </cell>
        </row>
        <row r="227">
          <cell r="F227" t="str">
            <v>6355 - MANUTENÇÃO E OPERAÇÃO DE BIBLIOTECAS PÚBLICAS</v>
          </cell>
          <cell r="G227" t="str">
            <v>25.10.13.392.3001.6.355.44905200.00</v>
          </cell>
          <cell r="H227" t="str">
            <v>EXECUTIVO</v>
          </cell>
          <cell r="I227" t="str">
            <v>SMC</v>
          </cell>
          <cell r="J227">
            <v>280000</v>
          </cell>
          <cell r="K227">
            <v>160090.91</v>
          </cell>
          <cell r="L227">
            <v>111494.27</v>
          </cell>
          <cell r="M227" t="str">
            <v>NEX</v>
          </cell>
          <cell r="N227">
            <v>0.35</v>
          </cell>
          <cell r="O227">
            <v>98000</v>
          </cell>
          <cell r="P227">
            <v>56031.818500000001</v>
          </cell>
          <cell r="Q227">
            <v>39022.994500000001</v>
          </cell>
          <cell r="R227">
            <v>0.39819382142857146</v>
          </cell>
          <cell r="S227">
            <v>0.57175324999999999</v>
          </cell>
          <cell r="T227" t="str">
            <v>NEX</v>
          </cell>
          <cell r="U227">
            <v>0.14000000000000001</v>
          </cell>
        </row>
        <row r="228">
          <cell r="F228" t="str">
            <v>6356 - PROGRAMAÇÃO DE ATIVIDADES CULTURAIS NAS BIBLIOTECAS PÚBLICAS</v>
          </cell>
          <cell r="G228" t="str">
            <v>25.10.13.392.3001.6.356.33903600.00</v>
          </cell>
          <cell r="H228" t="str">
            <v>EXECUTIVO</v>
          </cell>
          <cell r="I228" t="str">
            <v>SMC</v>
          </cell>
          <cell r="J228">
            <v>500000</v>
          </cell>
          <cell r="K228">
            <v>210060</v>
          </cell>
          <cell r="L228">
            <v>114600</v>
          </cell>
          <cell r="M228" t="str">
            <v>NEX</v>
          </cell>
          <cell r="N228">
            <v>0.35</v>
          </cell>
          <cell r="O228">
            <v>175000</v>
          </cell>
          <cell r="P228">
            <v>73521</v>
          </cell>
          <cell r="Q228">
            <v>40110</v>
          </cell>
          <cell r="R228">
            <v>0.22919999999999999</v>
          </cell>
          <cell r="S228">
            <v>0.42011999999999999</v>
          </cell>
          <cell r="T228" t="str">
            <v>NEX</v>
          </cell>
          <cell r="U228">
            <v>0.14000000000000001</v>
          </cell>
        </row>
        <row r="229">
          <cell r="F229" t="str">
            <v>6356 - PROGRAMAÇÃO DE ATIVIDADES CULTURAIS NAS BIBLIOTECAS PÚBLICAS</v>
          </cell>
          <cell r="G229" t="str">
            <v>25.10.13.392.3001.6.356.33903900.00</v>
          </cell>
          <cell r="H229" t="str">
            <v>EXECUTIVO</v>
          </cell>
          <cell r="I229" t="str">
            <v>SMC</v>
          </cell>
          <cell r="J229">
            <v>3000000</v>
          </cell>
          <cell r="K229">
            <v>2867900</v>
          </cell>
          <cell r="L229">
            <v>2665000</v>
          </cell>
          <cell r="M229" t="str">
            <v>NEX</v>
          </cell>
          <cell r="N229">
            <v>0.35</v>
          </cell>
          <cell r="O229">
            <v>1050000</v>
          </cell>
          <cell r="P229">
            <v>1003764.9999999999</v>
          </cell>
          <cell r="Q229">
            <v>932749.99999999988</v>
          </cell>
          <cell r="R229">
            <v>0.8883333333333332</v>
          </cell>
          <cell r="S229">
            <v>0.95596666666666652</v>
          </cell>
          <cell r="T229" t="str">
            <v>NEX</v>
          </cell>
          <cell r="U229">
            <v>0.14000000000000001</v>
          </cell>
        </row>
        <row r="230">
          <cell r="F230" t="str">
            <v>6356 - PROGRAMAÇÃO DE ATIVIDADES CULTURAIS NAS BIBLIOTECAS PÚBLICAS</v>
          </cell>
          <cell r="G230" t="str">
            <v>25.10.13.392.3001.6.356.33904700.00</v>
          </cell>
          <cell r="H230" t="str">
            <v>EXECUTIVO</v>
          </cell>
          <cell r="I230" t="str">
            <v>SMC</v>
          </cell>
          <cell r="J230">
            <v>100000</v>
          </cell>
          <cell r="K230">
            <v>100000</v>
          </cell>
          <cell r="L230">
            <v>22038.010000000002</v>
          </cell>
          <cell r="M230" t="str">
            <v>NEX</v>
          </cell>
          <cell r="N230">
            <v>0.35</v>
          </cell>
          <cell r="O230">
            <v>35000</v>
          </cell>
          <cell r="P230">
            <v>35000</v>
          </cell>
          <cell r="Q230">
            <v>7713.3035</v>
          </cell>
          <cell r="R230">
            <v>0.2203801</v>
          </cell>
          <cell r="S230">
            <v>1</v>
          </cell>
          <cell r="T230" t="str">
            <v>NEX</v>
          </cell>
          <cell r="U230">
            <v>0.14000000000000001</v>
          </cell>
        </row>
        <row r="231">
          <cell r="F231" t="str">
            <v>6357 - POLÍTICAS DE PROMOÇÃO CULTURAL NAS BIBLIOTECAS PÚBLICAS</v>
          </cell>
          <cell r="G231" t="str">
            <v>25.10.13.392.3001.6.357.33903000.00</v>
          </cell>
          <cell r="H231" t="str">
            <v>EXECUTIVO</v>
          </cell>
          <cell r="I231" t="str">
            <v>SMC</v>
          </cell>
          <cell r="J231">
            <v>2000000</v>
          </cell>
          <cell r="K231">
            <v>1810426.0299999998</v>
          </cell>
          <cell r="L231">
            <v>1298435.7</v>
          </cell>
          <cell r="M231" t="str">
            <v>NEX</v>
          </cell>
          <cell r="N231">
            <v>0.35</v>
          </cell>
          <cell r="O231">
            <v>700000</v>
          </cell>
          <cell r="P231">
            <v>633649.11049999984</v>
          </cell>
          <cell r="Q231">
            <v>454452.49499999994</v>
          </cell>
          <cell r="R231">
            <v>0.64921784999999987</v>
          </cell>
          <cell r="S231">
            <v>0.90521301499999973</v>
          </cell>
          <cell r="T231" t="str">
            <v>NEX</v>
          </cell>
          <cell r="U231">
            <v>0.14000000000000001</v>
          </cell>
        </row>
        <row r="232">
          <cell r="F232" t="str">
            <v>6357 - POLÍTICAS DE PROMOÇÃO CULTURAL NAS BIBLIOTECAS PÚBLICAS</v>
          </cell>
          <cell r="G232" t="str">
            <v>25.10.13.392.3001.6.357.33903600.00</v>
          </cell>
          <cell r="H232" t="str">
            <v>EXECUTIVO</v>
          </cell>
          <cell r="I232" t="str">
            <v>SMC</v>
          </cell>
          <cell r="J232">
            <v>1000</v>
          </cell>
          <cell r="K232">
            <v>0</v>
          </cell>
          <cell r="L232">
            <v>0</v>
          </cell>
          <cell r="M232" t="str">
            <v>NEX</v>
          </cell>
          <cell r="N232">
            <v>0.35</v>
          </cell>
          <cell r="O232">
            <v>350</v>
          </cell>
          <cell r="P232">
            <v>0</v>
          </cell>
          <cell r="Q232">
            <v>0</v>
          </cell>
          <cell r="R232">
            <v>0</v>
          </cell>
          <cell r="S232">
            <v>0</v>
          </cell>
          <cell r="T232" t="str">
            <v>NEX</v>
          </cell>
          <cell r="U232">
            <v>0.14000000000000001</v>
          </cell>
        </row>
        <row r="233">
          <cell r="F233" t="str">
            <v>6357 - POLÍTICAS DE PROMOÇÃO CULTURAL NAS BIBLIOTECAS PÚBLICAS</v>
          </cell>
          <cell r="G233" t="str">
            <v>25.10.13.392.3001.6.357.33903900.00</v>
          </cell>
          <cell r="H233" t="str">
            <v>EXECUTIVO</v>
          </cell>
          <cell r="I233" t="str">
            <v>SMC</v>
          </cell>
          <cell r="J233">
            <v>3000000</v>
          </cell>
          <cell r="K233">
            <v>2167135.87</v>
          </cell>
          <cell r="L233">
            <v>596062.08000000007</v>
          </cell>
          <cell r="M233" t="str">
            <v>NEX</v>
          </cell>
          <cell r="N233">
            <v>0.35</v>
          </cell>
          <cell r="O233">
            <v>1050000</v>
          </cell>
          <cell r="P233">
            <v>758497.55449999997</v>
          </cell>
          <cell r="Q233">
            <v>208621.728</v>
          </cell>
          <cell r="R233">
            <v>0.19868736000000001</v>
          </cell>
          <cell r="S233">
            <v>0.72237862333333336</v>
          </cell>
          <cell r="T233" t="str">
            <v>NEX</v>
          </cell>
          <cell r="U233">
            <v>0.14000000000000001</v>
          </cell>
        </row>
        <row r="234">
          <cell r="F234" t="str">
            <v>6357 - POLÍTICAS DE PROMOÇÃO CULTURAL NAS BIBLIOTECAS PÚBLICAS</v>
          </cell>
          <cell r="G234" t="str">
            <v>25.10.13.392.3001.6.357.33904700.00</v>
          </cell>
          <cell r="H234" t="str">
            <v>EXECUTIVO</v>
          </cell>
          <cell r="I234" t="str">
            <v>SMC</v>
          </cell>
          <cell r="J234">
            <v>1000</v>
          </cell>
          <cell r="K234">
            <v>0</v>
          </cell>
          <cell r="L234">
            <v>0</v>
          </cell>
          <cell r="M234" t="str">
            <v>NEX</v>
          </cell>
          <cell r="N234">
            <v>0.35</v>
          </cell>
          <cell r="O234">
            <v>350</v>
          </cell>
          <cell r="P234">
            <v>0</v>
          </cell>
          <cell r="Q234">
            <v>0</v>
          </cell>
          <cell r="R234">
            <v>0</v>
          </cell>
          <cell r="S234">
            <v>0</v>
          </cell>
          <cell r="T234" t="str">
            <v>NEX</v>
          </cell>
          <cell r="U234">
            <v>0.14000000000000001</v>
          </cell>
        </row>
        <row r="235">
          <cell r="F235" t="str">
            <v>6358 - SUBVENÇÃO E CONTRIBUIÇÕES A ENTIDADES CULTURAIS</v>
          </cell>
          <cell r="G235" t="str">
            <v>25.10.13.392.3001.6.358.33504100.00</v>
          </cell>
          <cell r="H235" t="str">
            <v>EXECUTIVO</v>
          </cell>
          <cell r="I235" t="str">
            <v>SMC</v>
          </cell>
          <cell r="J235">
            <v>750000</v>
          </cell>
          <cell r="K235">
            <v>0</v>
          </cell>
          <cell r="L235">
            <v>0</v>
          </cell>
          <cell r="M235" t="str">
            <v>NEX</v>
          </cell>
          <cell r="N235">
            <v>0.23</v>
          </cell>
          <cell r="O235">
            <v>172500</v>
          </cell>
          <cell r="P235">
            <v>0</v>
          </cell>
          <cell r="Q235">
            <v>0</v>
          </cell>
          <cell r="R235">
            <v>0</v>
          </cell>
          <cell r="S235">
            <v>0</v>
          </cell>
          <cell r="T235" t="str">
            <v>NEX</v>
          </cell>
          <cell r="U235">
            <v>0.09</v>
          </cell>
        </row>
        <row r="236">
          <cell r="F236" t="str">
            <v>6358 - SUBVENÇÃO E CONTRIBUIÇÕES A ENTIDADES CULTURAIS</v>
          </cell>
          <cell r="G236" t="str">
            <v>25.10.13.392.3001.6.358.33504300.00</v>
          </cell>
          <cell r="H236" t="str">
            <v>EXECUTIVO</v>
          </cell>
          <cell r="I236" t="str">
            <v>SMC</v>
          </cell>
          <cell r="J236">
            <v>7178662</v>
          </cell>
          <cell r="K236">
            <v>6911959.71</v>
          </cell>
          <cell r="L236">
            <v>6171525.6600000001</v>
          </cell>
          <cell r="M236" t="str">
            <v>NEX</v>
          </cell>
          <cell r="N236">
            <v>0.23</v>
          </cell>
          <cell r="O236">
            <v>1651092.26</v>
          </cell>
          <cell r="P236">
            <v>1589750.7333</v>
          </cell>
          <cell r="Q236">
            <v>1419450.9018000001</v>
          </cell>
          <cell r="R236">
            <v>0.85970417049862502</v>
          </cell>
          <cell r="S236">
            <v>0.96284791093382027</v>
          </cell>
          <cell r="T236" t="str">
            <v>NEX</v>
          </cell>
          <cell r="U236">
            <v>0.09</v>
          </cell>
        </row>
        <row r="237">
          <cell r="F237" t="str">
            <v>6359 - FOMENTO ÀS LINGUAGENS ARTÍSTICAS</v>
          </cell>
          <cell r="G237" t="str">
            <v>25.10.13.392.3001.6.359.33903100.00</v>
          </cell>
          <cell r="H237" t="str">
            <v>EXECUTIVO</v>
          </cell>
          <cell r="I237" t="str">
            <v>SMC</v>
          </cell>
          <cell r="J237">
            <v>0</v>
          </cell>
          <cell r="K237">
            <v>20000000</v>
          </cell>
          <cell r="L237">
            <v>19990000</v>
          </cell>
          <cell r="M237" t="str">
            <v>NEX</v>
          </cell>
          <cell r="N237">
            <v>0.23</v>
          </cell>
          <cell r="O237">
            <v>0</v>
          </cell>
          <cell r="P237">
            <v>4600000</v>
          </cell>
          <cell r="Q237">
            <v>4597700</v>
          </cell>
          <cell r="R237" t="e">
            <v>#DIV/0!</v>
          </cell>
          <cell r="S237" t="e">
            <v>#DIV/0!</v>
          </cell>
          <cell r="T237" t="str">
            <v>NEX</v>
          </cell>
          <cell r="U237">
            <v>0.09</v>
          </cell>
        </row>
        <row r="238">
          <cell r="F238" t="str">
            <v>6359 - FOMENTO ÀS LINGUAGENS ARTÍSTICAS</v>
          </cell>
          <cell r="G238" t="str">
            <v>25.10.13.392.3001.6.359.33903100.02</v>
          </cell>
          <cell r="H238" t="str">
            <v>EXECUTIVO</v>
          </cell>
          <cell r="I238" t="str">
            <v>SMC</v>
          </cell>
          <cell r="J238">
            <v>0</v>
          </cell>
          <cell r="K238">
            <v>56585000</v>
          </cell>
          <cell r="L238">
            <v>56480000</v>
          </cell>
          <cell r="M238" t="str">
            <v>NEX</v>
          </cell>
          <cell r="N238">
            <v>0.23</v>
          </cell>
          <cell r="O238">
            <v>0</v>
          </cell>
          <cell r="P238">
            <v>13014550</v>
          </cell>
          <cell r="Q238">
            <v>12990400</v>
          </cell>
          <cell r="R238" t="e">
            <v>#DIV/0!</v>
          </cell>
          <cell r="S238" t="e">
            <v>#DIV/0!</v>
          </cell>
          <cell r="T238" t="str">
            <v>NEX</v>
          </cell>
          <cell r="U238">
            <v>0.09</v>
          </cell>
        </row>
        <row r="239">
          <cell r="F239" t="str">
            <v>6359 - FOMENTO ÀS LINGUAGENS ARTÍSTICAS</v>
          </cell>
          <cell r="G239" t="str">
            <v>25.10.13.392.3001.6.359.33903600.00</v>
          </cell>
          <cell r="H239" t="str">
            <v>EXECUTIVO</v>
          </cell>
          <cell r="I239" t="str">
            <v>SMC</v>
          </cell>
          <cell r="J239">
            <v>150000</v>
          </cell>
          <cell r="K239">
            <v>2082789.74</v>
          </cell>
          <cell r="L239">
            <v>1440789.82</v>
          </cell>
          <cell r="M239" t="str">
            <v>NEX</v>
          </cell>
          <cell r="N239">
            <v>0.23</v>
          </cell>
          <cell r="O239">
            <v>34500</v>
          </cell>
          <cell r="P239">
            <v>479041.64020000002</v>
          </cell>
          <cell r="Q239">
            <v>331381.65860000002</v>
          </cell>
          <cell r="R239">
            <v>9.6052654666666673</v>
          </cell>
          <cell r="S239">
            <v>13.885264933333334</v>
          </cell>
          <cell r="T239" t="str">
            <v>NEX</v>
          </cell>
          <cell r="U239">
            <v>0.09</v>
          </cell>
        </row>
        <row r="240">
          <cell r="F240" t="str">
            <v>6359 - FOMENTO ÀS LINGUAGENS ARTÍSTICAS</v>
          </cell>
          <cell r="G240" t="str">
            <v>25.10.13.392.3001.6.359.33903900.00</v>
          </cell>
          <cell r="H240" t="str">
            <v>EXECUTIVO</v>
          </cell>
          <cell r="I240" t="str">
            <v>SMC</v>
          </cell>
          <cell r="J240">
            <v>3820000</v>
          </cell>
          <cell r="K240">
            <v>248116.16</v>
          </cell>
          <cell r="L240">
            <v>248116.16</v>
          </cell>
          <cell r="M240" t="str">
            <v>NEX</v>
          </cell>
          <cell r="N240">
            <v>0.23</v>
          </cell>
          <cell r="O240">
            <v>878600</v>
          </cell>
          <cell r="P240">
            <v>57066.716800000002</v>
          </cell>
          <cell r="Q240">
            <v>57066.716800000002</v>
          </cell>
          <cell r="R240">
            <v>6.4951874345549734E-2</v>
          </cell>
          <cell r="S240">
            <v>6.4951874345549734E-2</v>
          </cell>
          <cell r="T240" t="str">
            <v>NEX</v>
          </cell>
          <cell r="U240">
            <v>0.09</v>
          </cell>
        </row>
        <row r="241">
          <cell r="F241" t="str">
            <v>6359 - FOMENTO ÀS LINGUAGENS ARTÍSTICAS</v>
          </cell>
          <cell r="G241" t="str">
            <v>25.10.13.392.3001.6.359.33903900.02</v>
          </cell>
          <cell r="H241" t="str">
            <v>EXECUTIVO</v>
          </cell>
          <cell r="I241" t="str">
            <v>SMC</v>
          </cell>
          <cell r="J241">
            <v>126787</v>
          </cell>
          <cell r="K241">
            <v>0</v>
          </cell>
          <cell r="L241">
            <v>0</v>
          </cell>
          <cell r="M241" t="str">
            <v>NEX</v>
          </cell>
          <cell r="N241">
            <v>0.23</v>
          </cell>
          <cell r="O241">
            <v>29161.010000000002</v>
          </cell>
          <cell r="P241">
            <v>0</v>
          </cell>
          <cell r="Q241">
            <v>0</v>
          </cell>
          <cell r="R241">
            <v>0</v>
          </cell>
          <cell r="S241">
            <v>0</v>
          </cell>
          <cell r="T241" t="str">
            <v>NEX</v>
          </cell>
          <cell r="U241">
            <v>0.09</v>
          </cell>
        </row>
        <row r="242">
          <cell r="F242" t="str">
            <v>6359 - FOMENTO ÀS LINGUAGENS ARTÍSTICAS</v>
          </cell>
          <cell r="G242" t="str">
            <v>25.10.13.392.3001.6.359.33904700.00</v>
          </cell>
          <cell r="H242" t="str">
            <v>EXECUTIVO</v>
          </cell>
          <cell r="I242" t="str">
            <v>SMC</v>
          </cell>
          <cell r="J242">
            <v>30000</v>
          </cell>
          <cell r="K242">
            <v>30000</v>
          </cell>
          <cell r="L242">
            <v>25200</v>
          </cell>
          <cell r="M242" t="str">
            <v>NEX</v>
          </cell>
          <cell r="N242">
            <v>0.23</v>
          </cell>
          <cell r="O242">
            <v>6900</v>
          </cell>
          <cell r="P242">
            <v>6900</v>
          </cell>
          <cell r="Q242">
            <v>5796</v>
          </cell>
          <cell r="R242">
            <v>0.84</v>
          </cell>
          <cell r="S242">
            <v>1</v>
          </cell>
          <cell r="T242" t="str">
            <v>NEX</v>
          </cell>
          <cell r="U242">
            <v>0.09</v>
          </cell>
        </row>
        <row r="243">
          <cell r="F243" t="str">
            <v>6359 - FOMENTO ÀS LINGUAGENS ARTÍSTICAS</v>
          </cell>
          <cell r="G243" t="str">
            <v>25.10.13.392.3001.6.359.33909300.02</v>
          </cell>
          <cell r="H243" t="str">
            <v>EXECUTIVO</v>
          </cell>
          <cell r="I243" t="str">
            <v>SMC</v>
          </cell>
          <cell r="J243">
            <v>0</v>
          </cell>
          <cell r="K243">
            <v>1465622.2</v>
          </cell>
          <cell r="L243">
            <v>1465622.2</v>
          </cell>
          <cell r="M243" t="str">
            <v>NEX</v>
          </cell>
          <cell r="N243">
            <v>0.23</v>
          </cell>
          <cell r="O243">
            <v>0</v>
          </cell>
          <cell r="P243">
            <v>337093.10600000003</v>
          </cell>
          <cell r="Q243">
            <v>337093.10600000003</v>
          </cell>
          <cell r="R243" t="e">
            <v>#DIV/0!</v>
          </cell>
          <cell r="S243" t="e">
            <v>#DIV/0!</v>
          </cell>
          <cell r="T243" t="str">
            <v>NEX</v>
          </cell>
          <cell r="U243">
            <v>0.09</v>
          </cell>
        </row>
        <row r="244">
          <cell r="F244" t="str">
            <v>6359 - FOMENTO ÀS LINGUAGENS ARTÍSTICAS</v>
          </cell>
          <cell r="G244" t="str">
            <v>25.10.13.392.3001.6.359.44905200.02</v>
          </cell>
          <cell r="H244" t="str">
            <v>EXECUTIVO</v>
          </cell>
          <cell r="I244" t="str">
            <v>SMC</v>
          </cell>
          <cell r="J244">
            <v>192784</v>
          </cell>
          <cell r="K244">
            <v>0</v>
          </cell>
          <cell r="L244">
            <v>0</v>
          </cell>
          <cell r="M244" t="str">
            <v>NEX</v>
          </cell>
          <cell r="N244">
            <v>0.23</v>
          </cell>
          <cell r="O244">
            <v>44340.32</v>
          </cell>
          <cell r="P244">
            <v>0</v>
          </cell>
          <cell r="Q244">
            <v>0</v>
          </cell>
          <cell r="R244">
            <v>0</v>
          </cell>
          <cell r="S244">
            <v>0</v>
          </cell>
          <cell r="T244" t="str">
            <v>NEX</v>
          </cell>
          <cell r="U244">
            <v>0.09</v>
          </cell>
        </row>
        <row r="245">
          <cell r="F245" t="str">
            <v>6363 - PLANO MUNICIPAL DE CULTURA</v>
          </cell>
          <cell r="G245" t="str">
            <v>25.10.13.392.3001.6.363.33903900.00</v>
          </cell>
          <cell r="H245" t="str">
            <v>EXECUTIVO</v>
          </cell>
          <cell r="I245" t="str">
            <v>SMC</v>
          </cell>
          <cell r="J245">
            <v>250000</v>
          </cell>
          <cell r="K245">
            <v>0</v>
          </cell>
          <cell r="L245">
            <v>0</v>
          </cell>
          <cell r="M245" t="str">
            <v>NEX</v>
          </cell>
          <cell r="N245">
            <v>0.23</v>
          </cell>
          <cell r="O245">
            <v>57500</v>
          </cell>
          <cell r="P245">
            <v>0</v>
          </cell>
          <cell r="Q245">
            <v>0</v>
          </cell>
          <cell r="R245">
            <v>0</v>
          </cell>
          <cell r="S245">
            <v>0</v>
          </cell>
          <cell r="T245" t="str">
            <v>NEX</v>
          </cell>
          <cell r="U245">
            <v>0.09</v>
          </cell>
        </row>
        <row r="246">
          <cell r="F246" t="str">
            <v>6364 - PROGRAMA JOVEM MONITOR CULTURAL</v>
          </cell>
          <cell r="G246" t="str">
            <v>25.10.13.392.3001.6.364.33903600.00</v>
          </cell>
          <cell r="H246" t="str">
            <v>EXECUTIVO</v>
          </cell>
          <cell r="I246" t="str">
            <v>SMC</v>
          </cell>
          <cell r="J246">
            <v>50000</v>
          </cell>
          <cell r="K246">
            <v>40000</v>
          </cell>
          <cell r="L246">
            <v>40000</v>
          </cell>
          <cell r="M246" t="str">
            <v>NINC</v>
          </cell>
          <cell r="N246">
            <v>0</v>
          </cell>
          <cell r="O246">
            <v>0</v>
          </cell>
          <cell r="P246">
            <v>0</v>
          </cell>
          <cell r="Q246">
            <v>0</v>
          </cell>
          <cell r="R246" t="e">
            <v>#DIV/0!</v>
          </cell>
          <cell r="S246" t="e">
            <v>#DIV/0!</v>
          </cell>
          <cell r="T246" t="str">
            <v>NINC</v>
          </cell>
          <cell r="U246">
            <v>0</v>
          </cell>
        </row>
        <row r="247">
          <cell r="F247" t="str">
            <v>6364 - PROGRAMA JOVEM MONITOR CULTURAL</v>
          </cell>
          <cell r="G247" t="str">
            <v>25.10.13.392.3001.6.364.33903900.00</v>
          </cell>
          <cell r="H247" t="str">
            <v>EXECUTIVO</v>
          </cell>
          <cell r="I247" t="str">
            <v>SMC</v>
          </cell>
          <cell r="J247">
            <v>9453920</v>
          </cell>
          <cell r="K247">
            <v>8588169</v>
          </cell>
          <cell r="L247">
            <v>8588169</v>
          </cell>
          <cell r="M247" t="str">
            <v>NINC</v>
          </cell>
          <cell r="N247">
            <v>0</v>
          </cell>
          <cell r="O247">
            <v>0</v>
          </cell>
          <cell r="P247">
            <v>0</v>
          </cell>
          <cell r="Q247">
            <v>0</v>
          </cell>
          <cell r="R247" t="e">
            <v>#DIV/0!</v>
          </cell>
          <cell r="S247" t="e">
            <v>#DIV/0!</v>
          </cell>
          <cell r="T247" t="str">
            <v>NINC</v>
          </cell>
          <cell r="U247">
            <v>0</v>
          </cell>
        </row>
        <row r="248">
          <cell r="F248" t="str">
            <v>6364 - PROGRAMA JOVEM MONITOR CULTURAL</v>
          </cell>
          <cell r="G248" t="str">
            <v>25.10.13.392.3001.6.364.33904700.00</v>
          </cell>
          <cell r="H248" t="str">
            <v>EXECUTIVO</v>
          </cell>
          <cell r="I248" t="str">
            <v>SMC</v>
          </cell>
          <cell r="J248">
            <v>10000</v>
          </cell>
          <cell r="K248">
            <v>10000</v>
          </cell>
          <cell r="L248">
            <v>8000</v>
          </cell>
          <cell r="M248" t="str">
            <v>NINC</v>
          </cell>
          <cell r="N248">
            <v>0</v>
          </cell>
          <cell r="O248">
            <v>0</v>
          </cell>
          <cell r="P248">
            <v>0</v>
          </cell>
          <cell r="Q248">
            <v>0</v>
          </cell>
          <cell r="R248" t="e">
            <v>#DIV/0!</v>
          </cell>
          <cell r="S248" t="e">
            <v>#DIV/0!</v>
          </cell>
          <cell r="T248" t="str">
            <v>NINC</v>
          </cell>
          <cell r="U248">
            <v>0</v>
          </cell>
        </row>
        <row r="249">
          <cell r="F249" t="str">
            <v>6365 - PROMOÇÃO DE AÇÃO CULTURAL DESCENTRALIZADA</v>
          </cell>
          <cell r="G249" t="str">
            <v>25.10.13.392.3001.6.365.33903900.00</v>
          </cell>
          <cell r="H249" t="str">
            <v>EXECUTIVO</v>
          </cell>
          <cell r="I249" t="str">
            <v>SMC</v>
          </cell>
          <cell r="J249">
            <v>1000</v>
          </cell>
          <cell r="K249">
            <v>0</v>
          </cell>
          <cell r="L249">
            <v>0</v>
          </cell>
          <cell r="M249" t="str">
            <v>NINC</v>
          </cell>
          <cell r="N249">
            <v>0</v>
          </cell>
          <cell r="O249">
            <v>0</v>
          </cell>
          <cell r="P249">
            <v>0</v>
          </cell>
          <cell r="Q249">
            <v>0</v>
          </cell>
          <cell r="R249" t="e">
            <v>#DIV/0!</v>
          </cell>
          <cell r="S249" t="e">
            <v>#DIV/0!</v>
          </cell>
          <cell r="T249" t="str">
            <v>NINC</v>
          </cell>
          <cell r="U249">
            <v>0</v>
          </cell>
        </row>
        <row r="250">
          <cell r="F250" t="str">
            <v>6366 - PROGRAMA DE DESENVOLVIMENTO DA ECONOMIA DA CULTURA</v>
          </cell>
          <cell r="G250" t="str">
            <v>25.10.13.392.3001.6.366.33903900.00</v>
          </cell>
          <cell r="H250" t="str">
            <v>EXECUTIVO</v>
          </cell>
          <cell r="I250" t="str">
            <v>SMC</v>
          </cell>
          <cell r="J250">
            <v>1000</v>
          </cell>
          <cell r="K250">
            <v>0</v>
          </cell>
          <cell r="L250">
            <v>0</v>
          </cell>
          <cell r="M250" t="str">
            <v>NINC</v>
          </cell>
          <cell r="N250">
            <v>0</v>
          </cell>
          <cell r="O250">
            <v>0</v>
          </cell>
          <cell r="P250">
            <v>0</v>
          </cell>
          <cell r="Q250">
            <v>0</v>
          </cell>
          <cell r="R250" t="e">
            <v>#DIV/0!</v>
          </cell>
          <cell r="S250" t="e">
            <v>#DIV/0!</v>
          </cell>
          <cell r="T250" t="str">
            <v>NINC</v>
          </cell>
          <cell r="U250">
            <v>0</v>
          </cell>
        </row>
        <row r="251">
          <cell r="F251" t="str">
            <v>6367 - PROGRAMA DE PROMOÇÃO DA IMAGEM DE SÃO PAULO NO EXTERIOR</v>
          </cell>
          <cell r="G251" t="str">
            <v>25.10.13.392.3001.6.367.33903900.00</v>
          </cell>
          <cell r="H251" t="str">
            <v>EXECUTIVO</v>
          </cell>
          <cell r="I251" t="str">
            <v>SMC</v>
          </cell>
          <cell r="J251">
            <v>50000</v>
          </cell>
          <cell r="K251">
            <v>0</v>
          </cell>
          <cell r="L251">
            <v>0</v>
          </cell>
          <cell r="M251" t="str">
            <v>NINC</v>
          </cell>
          <cell r="N251">
            <v>0</v>
          </cell>
          <cell r="O251">
            <v>0</v>
          </cell>
          <cell r="P251">
            <v>0</v>
          </cell>
          <cell r="Q251">
            <v>0</v>
          </cell>
          <cell r="R251" t="e">
            <v>#DIV/0!</v>
          </cell>
          <cell r="S251" t="e">
            <v>#DIV/0!</v>
          </cell>
          <cell r="T251" t="str">
            <v>NINC</v>
          </cell>
          <cell r="U251">
            <v>0</v>
          </cell>
        </row>
        <row r="252">
          <cell r="F252" t="str">
            <v>6368 - PROGRAMA DE FOMENTO A PROJETOS DA SOCIEDADE CIVIL</v>
          </cell>
          <cell r="G252" t="str">
            <v>25.10.13.392.3001.6.368.33903900.00</v>
          </cell>
          <cell r="H252" t="str">
            <v>EXECUTIVO</v>
          </cell>
          <cell r="I252" t="str">
            <v>SMC</v>
          </cell>
          <cell r="J252">
            <v>1000</v>
          </cell>
          <cell r="K252">
            <v>0</v>
          </cell>
          <cell r="L252">
            <v>0</v>
          </cell>
          <cell r="M252" t="str">
            <v>NINC</v>
          </cell>
          <cell r="N252">
            <v>0</v>
          </cell>
          <cell r="O252">
            <v>0</v>
          </cell>
          <cell r="P252">
            <v>0</v>
          </cell>
          <cell r="Q252">
            <v>0</v>
          </cell>
          <cell r="R252" t="e">
            <v>#DIV/0!</v>
          </cell>
          <cell r="S252" t="e">
            <v>#DIV/0!</v>
          </cell>
          <cell r="T252" t="str">
            <v>NINC</v>
          </cell>
          <cell r="U252">
            <v>0</v>
          </cell>
        </row>
        <row r="253">
          <cell r="F253" t="str">
            <v>6369 - POLÍTICAS DE PROMOÇÃO CULTURAL - FOMENTOS E CIDADANIA</v>
          </cell>
          <cell r="G253" t="str">
            <v>25.10.13.392.3001.6.369.33903900.00</v>
          </cell>
          <cell r="H253" t="str">
            <v>EXECUTIVO</v>
          </cell>
          <cell r="I253" t="str">
            <v>SMC</v>
          </cell>
          <cell r="J253">
            <v>1000</v>
          </cell>
          <cell r="K253">
            <v>0</v>
          </cell>
          <cell r="L253">
            <v>0</v>
          </cell>
          <cell r="M253" t="str">
            <v>NINC</v>
          </cell>
          <cell r="N253">
            <v>0</v>
          </cell>
          <cell r="O253">
            <v>0</v>
          </cell>
          <cell r="P253">
            <v>0</v>
          </cell>
          <cell r="Q253">
            <v>0</v>
          </cell>
          <cell r="R253" t="e">
            <v>#DIV/0!</v>
          </cell>
          <cell r="S253" t="e">
            <v>#DIV/0!</v>
          </cell>
          <cell r="T253" t="str">
            <v>NINC</v>
          </cell>
          <cell r="U253">
            <v>0</v>
          </cell>
        </row>
        <row r="254">
          <cell r="F254" t="str">
            <v>6370 - POLÍTICAS DE PROMOÇÃO CULTURAL NOS CENTROS CULTURAIS</v>
          </cell>
          <cell r="G254" t="str">
            <v>25.10.13.392.3001.6.370.33903900.00</v>
          </cell>
          <cell r="H254" t="str">
            <v>EXECUTIVO</v>
          </cell>
          <cell r="I254" t="str">
            <v>SMC</v>
          </cell>
          <cell r="J254">
            <v>1000</v>
          </cell>
          <cell r="K254">
            <v>0</v>
          </cell>
          <cell r="L254">
            <v>0</v>
          </cell>
          <cell r="M254" t="str">
            <v>NINC</v>
          </cell>
          <cell r="N254">
            <v>0</v>
          </cell>
          <cell r="O254">
            <v>0</v>
          </cell>
          <cell r="P254">
            <v>0</v>
          </cell>
          <cell r="Q254">
            <v>0</v>
          </cell>
          <cell r="R254" t="e">
            <v>#DIV/0!</v>
          </cell>
          <cell r="S254" t="e">
            <v>#DIV/0!</v>
          </cell>
          <cell r="T254" t="str">
            <v>NINC</v>
          </cell>
          <cell r="U254">
            <v>0</v>
          </cell>
        </row>
        <row r="255">
          <cell r="F255" t="str">
            <v>6371 - ESCOLA MUNICIPAL DE EDUCAÇÃO ARTÍSTICA -EMIA</v>
          </cell>
          <cell r="G255" t="str">
            <v>25.10.13.392.3001.6.371.33903600.00</v>
          </cell>
          <cell r="H255" t="str">
            <v>EXECUTIVO</v>
          </cell>
          <cell r="I255" t="str">
            <v>SMC</v>
          </cell>
          <cell r="J255">
            <v>3915555</v>
          </cell>
          <cell r="K255">
            <v>2411249.08</v>
          </cell>
          <cell r="L255">
            <v>2125197.44</v>
          </cell>
          <cell r="M255" t="str">
            <v>EX</v>
          </cell>
          <cell r="N255">
            <v>1</v>
          </cell>
          <cell r="O255">
            <v>3915555</v>
          </cell>
          <cell r="P255">
            <v>2411249.08</v>
          </cell>
          <cell r="Q255">
            <v>2125197.44</v>
          </cell>
          <cell r="R255">
            <v>0.54275765249115382</v>
          </cell>
          <cell r="S255">
            <v>0.61581284900863353</v>
          </cell>
          <cell r="T255" t="str">
            <v>NEX</v>
          </cell>
          <cell r="U255">
            <v>0.4</v>
          </cell>
        </row>
        <row r="256">
          <cell r="F256" t="str">
            <v>6371 - ESCOLA MUNICIPAL DE EDUCAÇÃO ARTÍSTICA -EMIA</v>
          </cell>
          <cell r="G256" t="str">
            <v>25.10.13.392.3001.6.371.33904700.00</v>
          </cell>
          <cell r="H256" t="str">
            <v>EXECUTIVO</v>
          </cell>
          <cell r="I256" t="str">
            <v>SMC</v>
          </cell>
          <cell r="J256">
            <v>600000</v>
          </cell>
          <cell r="K256">
            <v>600000</v>
          </cell>
          <cell r="L256">
            <v>425039.49</v>
          </cell>
          <cell r="M256" t="str">
            <v>EX</v>
          </cell>
          <cell r="N256">
            <v>1</v>
          </cell>
          <cell r="O256">
            <v>600000</v>
          </cell>
          <cell r="P256">
            <v>600000</v>
          </cell>
          <cell r="Q256">
            <v>425039.49</v>
          </cell>
          <cell r="R256">
            <v>0.70839914999999998</v>
          </cell>
          <cell r="S256">
            <v>1</v>
          </cell>
          <cell r="T256" t="str">
            <v>NEX</v>
          </cell>
          <cell r="U256">
            <v>0.4</v>
          </cell>
        </row>
        <row r="257">
          <cell r="F257" t="str">
            <v>6372 - OFICINA NOS EQUIPAMENTOS CULTURAIS</v>
          </cell>
          <cell r="G257" t="str">
            <v>25.10.13.392.3001.6.372.33903600.00</v>
          </cell>
          <cell r="H257" t="str">
            <v>EXECUTIVO</v>
          </cell>
          <cell r="I257" t="str">
            <v>SMC</v>
          </cell>
          <cell r="J257">
            <v>3000000</v>
          </cell>
          <cell r="K257">
            <v>3117604</v>
          </cell>
          <cell r="L257">
            <v>2110044</v>
          </cell>
          <cell r="M257" t="str">
            <v>NEX</v>
          </cell>
          <cell r="N257">
            <v>0.23</v>
          </cell>
          <cell r="O257">
            <v>690000</v>
          </cell>
          <cell r="P257">
            <v>717048.92</v>
          </cell>
          <cell r="Q257">
            <v>485310.12</v>
          </cell>
          <cell r="R257">
            <v>0.70334799999999997</v>
          </cell>
          <cell r="S257">
            <v>1.0392013333333334</v>
          </cell>
          <cell r="T257" t="str">
            <v>NEX</v>
          </cell>
          <cell r="U257">
            <v>0.09</v>
          </cell>
        </row>
        <row r="258">
          <cell r="F258" t="str">
            <v>6372 - OFICINA NOS EQUIPAMENTOS CULTURAIS</v>
          </cell>
          <cell r="G258" t="str">
            <v>25.10.13.392.3001.6.372.33903600.02</v>
          </cell>
          <cell r="H258" t="str">
            <v>EXECUTIVO</v>
          </cell>
          <cell r="I258" t="str">
            <v>SMC</v>
          </cell>
          <cell r="J258">
            <v>20234</v>
          </cell>
          <cell r="K258">
            <v>70880</v>
          </cell>
          <cell r="L258">
            <v>43232.2</v>
          </cell>
          <cell r="M258" t="str">
            <v>NEX</v>
          </cell>
          <cell r="N258">
            <v>0.23</v>
          </cell>
          <cell r="O258">
            <v>4653.8200000000006</v>
          </cell>
          <cell r="P258">
            <v>16302.400000000001</v>
          </cell>
          <cell r="Q258">
            <v>9943.405999999999</v>
          </cell>
          <cell r="R258">
            <v>2.1366116437679148</v>
          </cell>
          <cell r="S258">
            <v>3.5030147276860726</v>
          </cell>
          <cell r="T258" t="str">
            <v>NEX</v>
          </cell>
          <cell r="U258">
            <v>0.09</v>
          </cell>
        </row>
        <row r="259">
          <cell r="F259" t="str">
            <v>6372 - OFICINA NOS EQUIPAMENTOS CULTURAIS</v>
          </cell>
          <cell r="G259" t="str">
            <v>25.10.13.392.3001.6.372.33903900.00</v>
          </cell>
          <cell r="H259" t="str">
            <v>EXECUTIVO</v>
          </cell>
          <cell r="I259" t="str">
            <v>SMC</v>
          </cell>
          <cell r="J259">
            <v>0</v>
          </cell>
          <cell r="K259">
            <v>390960</v>
          </cell>
          <cell r="L259">
            <v>302640</v>
          </cell>
          <cell r="M259" t="str">
            <v>NEX</v>
          </cell>
          <cell r="N259">
            <v>0.23</v>
          </cell>
          <cell r="O259">
            <v>0</v>
          </cell>
          <cell r="P259">
            <v>89920.8</v>
          </cell>
          <cell r="Q259">
            <v>69607.199999999997</v>
          </cell>
          <cell r="R259" t="e">
            <v>#DIV/0!</v>
          </cell>
          <cell r="S259" t="e">
            <v>#DIV/0!</v>
          </cell>
          <cell r="T259" t="str">
            <v>NEX</v>
          </cell>
          <cell r="U259">
            <v>0.09</v>
          </cell>
        </row>
        <row r="260">
          <cell r="F260" t="str">
            <v>6372 - OFICINA NOS EQUIPAMENTOS CULTURAIS</v>
          </cell>
          <cell r="G260" t="str">
            <v>25.10.13.392.3001.6.372.33904700.00</v>
          </cell>
          <cell r="H260" t="str">
            <v>EXECUTIVO</v>
          </cell>
          <cell r="I260" t="str">
            <v>SMC</v>
          </cell>
          <cell r="J260">
            <v>600000</v>
          </cell>
          <cell r="K260">
            <v>705940</v>
          </cell>
          <cell r="L260">
            <v>443896.8</v>
          </cell>
          <cell r="M260" t="str">
            <v>NEX</v>
          </cell>
          <cell r="N260">
            <v>0.23</v>
          </cell>
          <cell r="O260">
            <v>138000</v>
          </cell>
          <cell r="P260">
            <v>162366.20000000001</v>
          </cell>
          <cell r="Q260">
            <v>102096.264</v>
          </cell>
          <cell r="R260">
            <v>0.73982799999999993</v>
          </cell>
          <cell r="S260">
            <v>1.1765666666666668</v>
          </cell>
          <cell r="T260" t="str">
            <v>NEX</v>
          </cell>
          <cell r="U260">
            <v>0.09</v>
          </cell>
        </row>
        <row r="261">
          <cell r="F261" t="str">
            <v>6372 - OFICINA NOS EQUIPAMENTOS CULTURAIS</v>
          </cell>
          <cell r="G261" t="str">
            <v>25.10.13.392.3001.6.372.33909200.00</v>
          </cell>
          <cell r="H261" t="str">
            <v>EXECUTIVO</v>
          </cell>
          <cell r="I261" t="str">
            <v>SMC</v>
          </cell>
          <cell r="J261">
            <v>0</v>
          </cell>
          <cell r="K261">
            <v>7440</v>
          </cell>
          <cell r="L261">
            <v>7440</v>
          </cell>
          <cell r="M261" t="str">
            <v>NEX</v>
          </cell>
          <cell r="N261">
            <v>0.23</v>
          </cell>
          <cell r="O261">
            <v>0</v>
          </cell>
          <cell r="P261">
            <v>1711.2</v>
          </cell>
          <cell r="Q261">
            <v>1711.2</v>
          </cell>
          <cell r="R261" t="e">
            <v>#DIV/0!</v>
          </cell>
          <cell r="S261" t="e">
            <v>#DIV/0!</v>
          </cell>
          <cell r="T261" t="str">
            <v>NEX</v>
          </cell>
          <cell r="U261">
            <v>0.09</v>
          </cell>
        </row>
        <row r="262">
          <cell r="F262" t="str">
            <v>6373 - PROGRAMA ALDEIAS</v>
          </cell>
          <cell r="G262" t="str">
            <v>25.10.13.392.3001.6.373.33903600.00</v>
          </cell>
          <cell r="H262" t="str">
            <v>EXECUTIVO</v>
          </cell>
          <cell r="I262" t="str">
            <v>SMC</v>
          </cell>
          <cell r="J262">
            <v>42000</v>
          </cell>
          <cell r="K262">
            <v>0</v>
          </cell>
          <cell r="L262">
            <v>0</v>
          </cell>
          <cell r="M262" t="str">
            <v>NEX</v>
          </cell>
          <cell r="N262">
            <v>0.23</v>
          </cell>
          <cell r="O262">
            <v>9660</v>
          </cell>
          <cell r="P262">
            <v>0</v>
          </cell>
          <cell r="Q262">
            <v>0</v>
          </cell>
          <cell r="R262">
            <v>0</v>
          </cell>
          <cell r="S262">
            <v>0</v>
          </cell>
          <cell r="T262" t="str">
            <v>NEX</v>
          </cell>
          <cell r="U262">
            <v>0.09</v>
          </cell>
        </row>
        <row r="263">
          <cell r="F263" t="str">
            <v>6373 - PROGRAMA ALDEIAS</v>
          </cell>
          <cell r="G263" t="str">
            <v>25.10.13.392.3001.6.373.33903900.00</v>
          </cell>
          <cell r="H263" t="str">
            <v>EXECUTIVO</v>
          </cell>
          <cell r="I263" t="str">
            <v>SMC</v>
          </cell>
          <cell r="J263">
            <v>949600</v>
          </cell>
          <cell r="K263">
            <v>949600</v>
          </cell>
          <cell r="L263">
            <v>949100.01</v>
          </cell>
          <cell r="M263" t="str">
            <v>NEX</v>
          </cell>
          <cell r="N263">
            <v>0.23</v>
          </cell>
          <cell r="O263">
            <v>218408</v>
          </cell>
          <cell r="P263">
            <v>218408</v>
          </cell>
          <cell r="Q263">
            <v>218293.00230000002</v>
          </cell>
          <cell r="R263">
            <v>0.99947347304128065</v>
          </cell>
          <cell r="S263">
            <v>1</v>
          </cell>
          <cell r="T263" t="str">
            <v>NEX</v>
          </cell>
          <cell r="U263">
            <v>0.09</v>
          </cell>
        </row>
        <row r="264">
          <cell r="F264" t="str">
            <v>6373 - PROGRAMA ALDEIAS</v>
          </cell>
          <cell r="G264" t="str">
            <v>25.10.13.392.3001.6.373.33904700.00</v>
          </cell>
          <cell r="H264" t="str">
            <v>EXECUTIVO</v>
          </cell>
          <cell r="I264" t="str">
            <v>SMC</v>
          </cell>
          <cell r="J264">
            <v>8400</v>
          </cell>
          <cell r="K264">
            <v>8400</v>
          </cell>
          <cell r="L264">
            <v>0</v>
          </cell>
          <cell r="M264" t="str">
            <v>NEX</v>
          </cell>
          <cell r="N264">
            <v>0.23</v>
          </cell>
          <cell r="O264">
            <v>1932</v>
          </cell>
          <cell r="P264">
            <v>1932</v>
          </cell>
          <cell r="Q264">
            <v>0</v>
          </cell>
          <cell r="R264">
            <v>0</v>
          </cell>
          <cell r="S264">
            <v>1</v>
          </cell>
          <cell r="T264" t="str">
            <v>NEX</v>
          </cell>
          <cell r="U264">
            <v>0.09</v>
          </cell>
        </row>
        <row r="265">
          <cell r="F265" t="str">
            <v>6374 - PROGRAMA PIÁ</v>
          </cell>
          <cell r="G265" t="str">
            <v>25.10.13.392.3001.6.374.33903600.00</v>
          </cell>
          <cell r="H265" t="str">
            <v>EXECUTIVO</v>
          </cell>
          <cell r="I265" t="str">
            <v>SMC</v>
          </cell>
          <cell r="J265">
            <v>2347555</v>
          </cell>
          <cell r="K265">
            <v>1602000</v>
          </cell>
          <cell r="L265">
            <v>1546250</v>
          </cell>
          <cell r="M265" t="str">
            <v>EX</v>
          </cell>
          <cell r="N265">
            <v>1</v>
          </cell>
          <cell r="O265">
            <v>2347555</v>
          </cell>
          <cell r="P265">
            <v>1602000</v>
          </cell>
          <cell r="Q265">
            <v>1546250</v>
          </cell>
          <cell r="R265">
            <v>0.65866401426164667</v>
          </cell>
          <cell r="S265">
            <v>0.68241212665943929</v>
          </cell>
          <cell r="T265" t="str">
            <v>NEX</v>
          </cell>
          <cell r="U265">
            <v>0.22</v>
          </cell>
        </row>
        <row r="266">
          <cell r="F266" t="str">
            <v>6374 - PROGRAMA PIÁ</v>
          </cell>
          <cell r="G266" t="str">
            <v>25.10.13.392.3001.6.374.33904700.00</v>
          </cell>
          <cell r="H266" t="str">
            <v>EXECUTIVO</v>
          </cell>
          <cell r="I266" t="str">
            <v>SMC</v>
          </cell>
          <cell r="J266">
            <v>320000</v>
          </cell>
          <cell r="K266">
            <v>325000</v>
          </cell>
          <cell r="L266">
            <v>308388</v>
          </cell>
          <cell r="M266" t="str">
            <v>EX</v>
          </cell>
          <cell r="N266">
            <v>1</v>
          </cell>
          <cell r="O266">
            <v>320000</v>
          </cell>
          <cell r="P266">
            <v>325000</v>
          </cell>
          <cell r="Q266">
            <v>308388</v>
          </cell>
          <cell r="R266">
            <v>0.96371249999999997</v>
          </cell>
          <cell r="S266">
            <v>1.015625</v>
          </cell>
          <cell r="T266" t="str">
            <v>NEX</v>
          </cell>
          <cell r="U266">
            <v>0.22</v>
          </cell>
        </row>
        <row r="267">
          <cell r="F267" t="str">
            <v>6375 - PROGRAMA VOCACIONAL</v>
          </cell>
          <cell r="G267" t="str">
            <v>25.10.13.392.3001.6.375.33903600.00</v>
          </cell>
          <cell r="H267" t="str">
            <v>EXECUTIVO</v>
          </cell>
          <cell r="I267" t="str">
            <v>SMC</v>
          </cell>
          <cell r="J267">
            <v>2689155</v>
          </cell>
          <cell r="K267">
            <v>1771000</v>
          </cell>
          <cell r="L267">
            <v>1663750</v>
          </cell>
          <cell r="M267" t="str">
            <v>NEX</v>
          </cell>
          <cell r="N267">
            <v>0.23</v>
          </cell>
          <cell r="O267">
            <v>618505.65</v>
          </cell>
          <cell r="P267">
            <v>407330</v>
          </cell>
          <cell r="Q267">
            <v>382662.5</v>
          </cell>
          <cell r="R267">
            <v>0.61868877026426516</v>
          </cell>
          <cell r="S267">
            <v>0.65857118685981286</v>
          </cell>
          <cell r="T267" t="str">
            <v>NINC</v>
          </cell>
          <cell r="U267">
            <v>0</v>
          </cell>
        </row>
        <row r="268">
          <cell r="F268" t="str">
            <v>6375 - PROGRAMA VOCACIONAL</v>
          </cell>
          <cell r="G268" t="str">
            <v>25.10.13.392.3001.6.375.33904700.00</v>
          </cell>
          <cell r="H268" t="str">
            <v>EXECUTIVO</v>
          </cell>
          <cell r="I268" t="str">
            <v>SMC</v>
          </cell>
          <cell r="J268">
            <v>381000</v>
          </cell>
          <cell r="K268">
            <v>381000</v>
          </cell>
          <cell r="L268">
            <v>332750</v>
          </cell>
          <cell r="M268" t="str">
            <v>NEX</v>
          </cell>
          <cell r="N268">
            <v>0.23</v>
          </cell>
          <cell r="O268">
            <v>87630</v>
          </cell>
          <cell r="P268">
            <v>87630</v>
          </cell>
          <cell r="Q268">
            <v>76532.5</v>
          </cell>
          <cell r="R268">
            <v>0.87335958005249348</v>
          </cell>
          <cell r="S268">
            <v>1</v>
          </cell>
          <cell r="T268" t="str">
            <v>NINC</v>
          </cell>
          <cell r="U268">
            <v>0</v>
          </cell>
        </row>
        <row r="269">
          <cell r="F269" t="str">
            <v>6376 - TERRITÓRIO HIP HOP (VOCACIONAL HIP HOP)</v>
          </cell>
          <cell r="G269" t="str">
            <v>25.10.13.392.3001.6.376.33903900.00</v>
          </cell>
          <cell r="H269" t="str">
            <v>EXECUTIVO</v>
          </cell>
          <cell r="I269" t="str">
            <v>SMC</v>
          </cell>
          <cell r="J269">
            <v>1250000</v>
          </cell>
          <cell r="K269">
            <v>0</v>
          </cell>
          <cell r="L269">
            <v>0</v>
          </cell>
          <cell r="M269" t="str">
            <v>NEX</v>
          </cell>
          <cell r="N269">
            <v>0.23</v>
          </cell>
          <cell r="O269">
            <v>287500</v>
          </cell>
          <cell r="P269">
            <v>0</v>
          </cell>
          <cell r="Q269">
            <v>0</v>
          </cell>
          <cell r="R269">
            <v>0</v>
          </cell>
          <cell r="S269">
            <v>0</v>
          </cell>
          <cell r="T269" t="str">
            <v>NINC</v>
          </cell>
          <cell r="U269">
            <v>0</v>
          </cell>
        </row>
        <row r="270">
          <cell r="F270" t="str">
            <v>6377 - PROGRAMA DE GESTÃO CULTURAL COMUNITÁRIA DE ESPAÇOS</v>
          </cell>
          <cell r="G270" t="str">
            <v>25.10.13.392.3001.6.377.33903100.00</v>
          </cell>
          <cell r="H270" t="str">
            <v>EXECUTIVO</v>
          </cell>
          <cell r="I270" t="str">
            <v>SMC</v>
          </cell>
          <cell r="J270">
            <v>0</v>
          </cell>
          <cell r="K270">
            <v>450000</v>
          </cell>
          <cell r="L270">
            <v>0</v>
          </cell>
          <cell r="M270" t="str">
            <v>NEX</v>
          </cell>
          <cell r="N270">
            <v>0.23</v>
          </cell>
          <cell r="O270">
            <v>0</v>
          </cell>
          <cell r="P270">
            <v>103500</v>
          </cell>
          <cell r="Q270">
            <v>0</v>
          </cell>
          <cell r="R270" t="e">
            <v>#DIV/0!</v>
          </cell>
          <cell r="S270" t="e">
            <v>#DIV/0!</v>
          </cell>
          <cell r="T270" t="str">
            <v>NEX</v>
          </cell>
          <cell r="U270">
            <v>0.09</v>
          </cell>
        </row>
        <row r="271">
          <cell r="F271" t="str">
            <v>6377 - PROGRAMA DE GESTÃO CULTURAL COMUNITÁRIA DE ESPAÇOS</v>
          </cell>
          <cell r="G271" t="str">
            <v>25.10.13.392.3001.6.377.33903600.00</v>
          </cell>
          <cell r="H271" t="str">
            <v>EXECUTIVO</v>
          </cell>
          <cell r="I271" t="str">
            <v>SMC</v>
          </cell>
          <cell r="J271">
            <v>1000</v>
          </cell>
          <cell r="K271">
            <v>0</v>
          </cell>
          <cell r="L271">
            <v>0</v>
          </cell>
          <cell r="M271" t="str">
            <v>NEX</v>
          </cell>
          <cell r="N271">
            <v>0.23</v>
          </cell>
          <cell r="O271">
            <v>230</v>
          </cell>
          <cell r="P271">
            <v>0</v>
          </cell>
          <cell r="Q271">
            <v>0</v>
          </cell>
          <cell r="R271">
            <v>0</v>
          </cell>
          <cell r="S271">
            <v>0</v>
          </cell>
          <cell r="T271" t="str">
            <v>NEX</v>
          </cell>
          <cell r="U271">
            <v>0.09</v>
          </cell>
        </row>
        <row r="272">
          <cell r="F272" t="str">
            <v>6377 - PROGRAMA DE GESTÃO CULTURAL COMUNITÁRIA DE ESPAÇOS</v>
          </cell>
          <cell r="G272" t="str">
            <v>25.10.13.392.3001.6.377.33903900.00</v>
          </cell>
          <cell r="H272" t="str">
            <v>EXECUTIVO</v>
          </cell>
          <cell r="I272" t="str">
            <v>SMC</v>
          </cell>
          <cell r="J272">
            <v>350000</v>
          </cell>
          <cell r="K272">
            <v>0</v>
          </cell>
          <cell r="L272">
            <v>0</v>
          </cell>
          <cell r="M272" t="str">
            <v>NEX</v>
          </cell>
          <cell r="N272">
            <v>0.23</v>
          </cell>
          <cell r="O272">
            <v>80500</v>
          </cell>
          <cell r="P272">
            <v>0</v>
          </cell>
          <cell r="Q272">
            <v>0</v>
          </cell>
          <cell r="R272">
            <v>0</v>
          </cell>
          <cell r="S272">
            <v>0</v>
          </cell>
          <cell r="T272" t="str">
            <v>NEX</v>
          </cell>
          <cell r="U272">
            <v>0.09</v>
          </cell>
        </row>
        <row r="273">
          <cell r="F273" t="str">
            <v>6377 - PROGRAMA DE GESTÃO CULTURAL COMUNITÁRIA DE ESPAÇOS</v>
          </cell>
          <cell r="G273" t="str">
            <v>25.10.13.392.3001.6.377.33904700.00</v>
          </cell>
          <cell r="H273" t="str">
            <v>EXECUTIVO</v>
          </cell>
          <cell r="I273" t="str">
            <v>SMC</v>
          </cell>
          <cell r="J273">
            <v>1000</v>
          </cell>
          <cell r="K273">
            <v>0</v>
          </cell>
          <cell r="L273">
            <v>0</v>
          </cell>
          <cell r="M273" t="str">
            <v>NEX</v>
          </cell>
          <cell r="N273">
            <v>0.23</v>
          </cell>
          <cell r="O273">
            <v>230</v>
          </cell>
          <cell r="P273">
            <v>0</v>
          </cell>
          <cell r="Q273">
            <v>0</v>
          </cell>
          <cell r="R273">
            <v>0</v>
          </cell>
          <cell r="S273">
            <v>0</v>
          </cell>
          <cell r="T273" t="str">
            <v>NEX</v>
          </cell>
          <cell r="U273">
            <v>0.09</v>
          </cell>
        </row>
        <row r="274">
          <cell r="F274" t="str">
            <v>6378 - CENTRO DE MEMÓRIA DO CIRCO</v>
          </cell>
          <cell r="G274" t="str">
            <v>25.10.13.392.3001.6.378.33903900.00</v>
          </cell>
          <cell r="H274" t="str">
            <v>EXECUTIVO</v>
          </cell>
          <cell r="I274" t="str">
            <v>SMC</v>
          </cell>
          <cell r="J274">
            <v>800000</v>
          </cell>
          <cell r="K274">
            <v>600000</v>
          </cell>
          <cell r="L274">
            <v>197100</v>
          </cell>
          <cell r="M274" t="str">
            <v>NEX</v>
          </cell>
          <cell r="N274">
            <v>0.23</v>
          </cell>
          <cell r="O274">
            <v>184000</v>
          </cell>
          <cell r="P274">
            <v>138000</v>
          </cell>
          <cell r="Q274">
            <v>45333</v>
          </cell>
          <cell r="R274">
            <v>0.24637500000000001</v>
          </cell>
          <cell r="S274">
            <v>0.75</v>
          </cell>
          <cell r="T274" t="str">
            <v>NEX</v>
          </cell>
          <cell r="U274">
            <v>0.09</v>
          </cell>
        </row>
        <row r="275">
          <cell r="F275" t="str">
            <v>6379 - CENTRO DE REFERÊNCIA DA DANÇA</v>
          </cell>
          <cell r="G275" t="str">
            <v>25.10.13.392.3001.6.379.33903900.00</v>
          </cell>
          <cell r="H275" t="str">
            <v>EXECUTIVO</v>
          </cell>
          <cell r="I275" t="str">
            <v>SMC</v>
          </cell>
          <cell r="J275">
            <v>750000</v>
          </cell>
          <cell r="K275">
            <v>598624.6399999999</v>
          </cell>
          <cell r="L275">
            <v>481317.3</v>
          </cell>
          <cell r="M275" t="str">
            <v>NEX</v>
          </cell>
          <cell r="N275">
            <v>0.23</v>
          </cell>
          <cell r="O275">
            <v>172500</v>
          </cell>
          <cell r="P275">
            <v>137683.6672</v>
          </cell>
          <cell r="Q275">
            <v>110702.97900000001</v>
          </cell>
          <cell r="R275">
            <v>0.6417564</v>
          </cell>
          <cell r="S275">
            <v>0.79816618666666661</v>
          </cell>
          <cell r="T275" t="str">
            <v>NEX</v>
          </cell>
          <cell r="U275">
            <v>0.09</v>
          </cell>
        </row>
        <row r="276">
          <cell r="F276" t="str">
            <v>6380 - EDITAL REDES E RUAS</v>
          </cell>
          <cell r="G276" t="str">
            <v>25.10.13.392.3001.6.380.33903600.00</v>
          </cell>
          <cell r="H276" t="str">
            <v>EXECUTIVO</v>
          </cell>
          <cell r="I276" t="str">
            <v>SMC</v>
          </cell>
          <cell r="J276">
            <v>42000</v>
          </cell>
          <cell r="K276">
            <v>0</v>
          </cell>
          <cell r="L276">
            <v>0</v>
          </cell>
          <cell r="M276" t="str">
            <v>NEX</v>
          </cell>
          <cell r="N276">
            <v>0.23</v>
          </cell>
          <cell r="O276">
            <v>9660</v>
          </cell>
          <cell r="P276">
            <v>0</v>
          </cell>
          <cell r="Q276">
            <v>0</v>
          </cell>
          <cell r="R276">
            <v>0</v>
          </cell>
          <cell r="S276">
            <v>0</v>
          </cell>
          <cell r="T276" t="str">
            <v>NEX</v>
          </cell>
          <cell r="U276">
            <v>0.09</v>
          </cell>
        </row>
        <row r="277">
          <cell r="F277" t="str">
            <v>6380 - EDITAL REDES E RUAS</v>
          </cell>
          <cell r="G277" t="str">
            <v>25.10.13.392.3001.6.380.33903900.00</v>
          </cell>
          <cell r="H277" t="str">
            <v>EXECUTIVO</v>
          </cell>
          <cell r="I277" t="str">
            <v>SMC</v>
          </cell>
          <cell r="J277">
            <v>449600</v>
          </cell>
          <cell r="K277">
            <v>0</v>
          </cell>
          <cell r="L277">
            <v>0</v>
          </cell>
          <cell r="M277" t="str">
            <v>NEX</v>
          </cell>
          <cell r="N277">
            <v>0.23</v>
          </cell>
          <cell r="O277">
            <v>103408</v>
          </cell>
          <cell r="P277">
            <v>0</v>
          </cell>
          <cell r="Q277">
            <v>0</v>
          </cell>
          <cell r="R277">
            <v>0</v>
          </cell>
          <cell r="S277">
            <v>0</v>
          </cell>
          <cell r="T277" t="str">
            <v>NEX</v>
          </cell>
          <cell r="U277">
            <v>0.09</v>
          </cell>
        </row>
        <row r="278">
          <cell r="F278" t="str">
            <v>6380 - EDITAL REDES E RUAS</v>
          </cell>
          <cell r="G278" t="str">
            <v>25.10.13.392.3001.6.380.33904700.00</v>
          </cell>
          <cell r="H278" t="str">
            <v>EXECUTIVO</v>
          </cell>
          <cell r="I278" t="str">
            <v>SMC</v>
          </cell>
          <cell r="J278">
            <v>8400</v>
          </cell>
          <cell r="K278">
            <v>8400</v>
          </cell>
          <cell r="L278">
            <v>0</v>
          </cell>
          <cell r="M278" t="str">
            <v>NEX</v>
          </cell>
          <cell r="N278">
            <v>0.23</v>
          </cell>
          <cell r="O278">
            <v>1932</v>
          </cell>
          <cell r="P278">
            <v>1932</v>
          </cell>
          <cell r="Q278">
            <v>0</v>
          </cell>
          <cell r="R278">
            <v>0</v>
          </cell>
          <cell r="S278">
            <v>1</v>
          </cell>
          <cell r="T278" t="str">
            <v>NEX</v>
          </cell>
          <cell r="U278">
            <v>0.09</v>
          </cell>
        </row>
        <row r="279">
          <cell r="F279" t="str">
            <v>6381 - LEI DE FOMENTO AO TEATRO</v>
          </cell>
          <cell r="G279" t="str">
            <v>25.10.13.392.3001.6.381.33903600.00</v>
          </cell>
          <cell r="H279" t="str">
            <v>EXECUTIVO</v>
          </cell>
          <cell r="I279" t="str">
            <v>SMC</v>
          </cell>
          <cell r="J279">
            <v>84000</v>
          </cell>
          <cell r="K279">
            <v>66000</v>
          </cell>
          <cell r="L279">
            <v>66000</v>
          </cell>
          <cell r="M279" t="str">
            <v>NEX</v>
          </cell>
          <cell r="N279">
            <v>0.23</v>
          </cell>
          <cell r="O279">
            <v>19320</v>
          </cell>
          <cell r="P279">
            <v>15180</v>
          </cell>
          <cell r="Q279">
            <v>15180</v>
          </cell>
          <cell r="R279">
            <v>0.7857142857142857</v>
          </cell>
          <cell r="S279">
            <v>0.7857142857142857</v>
          </cell>
          <cell r="T279" t="str">
            <v>NEX</v>
          </cell>
          <cell r="U279">
            <v>0.09</v>
          </cell>
        </row>
        <row r="280">
          <cell r="F280" t="str">
            <v>6381 - LEI DE FOMENTO AO TEATRO</v>
          </cell>
          <cell r="G280" t="str">
            <v>25.10.13.392.3001.6.381.33903900.00</v>
          </cell>
          <cell r="H280" t="str">
            <v>EXECUTIVO</v>
          </cell>
          <cell r="I280" t="str">
            <v>SMC</v>
          </cell>
          <cell r="J280">
            <v>18181275</v>
          </cell>
          <cell r="K280">
            <v>16154271.359999999</v>
          </cell>
          <cell r="L280">
            <v>7338763.8900000006</v>
          </cell>
          <cell r="M280" t="str">
            <v>NEX</v>
          </cell>
          <cell r="N280">
            <v>0.23</v>
          </cell>
          <cell r="O280">
            <v>4181693.25</v>
          </cell>
          <cell r="P280">
            <v>3715482.4128</v>
          </cell>
          <cell r="Q280">
            <v>1687915.6947000001</v>
          </cell>
          <cell r="R280">
            <v>0.40364407281667541</v>
          </cell>
          <cell r="S280">
            <v>0.88851146908013878</v>
          </cell>
          <cell r="T280" t="str">
            <v>NEX</v>
          </cell>
          <cell r="U280">
            <v>0.09</v>
          </cell>
        </row>
        <row r="281">
          <cell r="F281" t="str">
            <v>6381 - LEI DE FOMENTO AO TEATRO</v>
          </cell>
          <cell r="G281" t="str">
            <v>25.10.13.392.3001.6.381.33904700.00</v>
          </cell>
          <cell r="H281" t="str">
            <v>EXECUTIVO</v>
          </cell>
          <cell r="I281" t="str">
            <v>SMC</v>
          </cell>
          <cell r="J281">
            <v>572355</v>
          </cell>
          <cell r="K281">
            <v>16800</v>
          </cell>
          <cell r="L281">
            <v>13200</v>
          </cell>
          <cell r="M281" t="str">
            <v>NEX</v>
          </cell>
          <cell r="N281">
            <v>0.23</v>
          </cell>
          <cell r="O281">
            <v>131641.65</v>
          </cell>
          <cell r="P281">
            <v>3864</v>
          </cell>
          <cell r="Q281">
            <v>3036</v>
          </cell>
          <cell r="R281">
            <v>2.306260974395262E-2</v>
          </cell>
          <cell r="S281">
            <v>2.9352412401394242E-2</v>
          </cell>
          <cell r="T281" t="str">
            <v>NEX</v>
          </cell>
          <cell r="U281">
            <v>0.09</v>
          </cell>
        </row>
        <row r="282">
          <cell r="F282" t="str">
            <v>6382 - LEI DE FOMENTO À DANÇA</v>
          </cell>
          <cell r="G282" t="str">
            <v>25.10.13.392.3001.6.382.33903600.00</v>
          </cell>
          <cell r="H282" t="str">
            <v>EXECUTIVO</v>
          </cell>
          <cell r="I282" t="str">
            <v>SMC</v>
          </cell>
          <cell r="J282">
            <v>639555</v>
          </cell>
          <cell r="K282">
            <v>72000</v>
          </cell>
          <cell r="L282">
            <v>72000</v>
          </cell>
          <cell r="M282" t="str">
            <v>NEX</v>
          </cell>
          <cell r="N282">
            <v>0.23</v>
          </cell>
          <cell r="O282">
            <v>147097.65</v>
          </cell>
          <cell r="P282">
            <v>16560</v>
          </cell>
          <cell r="Q282">
            <v>16560</v>
          </cell>
          <cell r="R282">
            <v>0.11257827708328448</v>
          </cell>
          <cell r="S282">
            <v>0.11257827708328448</v>
          </cell>
          <cell r="T282" t="str">
            <v>NEX</v>
          </cell>
          <cell r="U282">
            <v>0.09</v>
          </cell>
        </row>
        <row r="283">
          <cell r="F283" t="str">
            <v>6382 - LEI DE FOMENTO À DANÇA</v>
          </cell>
          <cell r="G283" t="str">
            <v>25.10.13.392.3001.6.382.33903900.00</v>
          </cell>
          <cell r="H283" t="str">
            <v>EXECUTIVO</v>
          </cell>
          <cell r="I283" t="str">
            <v>SMC</v>
          </cell>
          <cell r="J283">
            <v>8810080</v>
          </cell>
          <cell r="K283">
            <v>8234999.4399999995</v>
          </cell>
          <cell r="L283">
            <v>3667391.97</v>
          </cell>
          <cell r="M283" t="str">
            <v>NEX</v>
          </cell>
          <cell r="N283">
            <v>0.23</v>
          </cell>
          <cell r="O283">
            <v>2026318.4000000001</v>
          </cell>
          <cell r="P283">
            <v>1894049.8711999999</v>
          </cell>
          <cell r="Q283">
            <v>843500.15310000011</v>
          </cell>
          <cell r="R283">
            <v>0.41627226654014493</v>
          </cell>
          <cell r="S283">
            <v>0.93472470624557313</v>
          </cell>
          <cell r="T283" t="str">
            <v>NEX</v>
          </cell>
          <cell r="U283">
            <v>0.09</v>
          </cell>
        </row>
        <row r="284">
          <cell r="F284" t="str">
            <v>6382 - LEI DE FOMENTO À DANÇA</v>
          </cell>
          <cell r="G284" t="str">
            <v>25.10.13.392.3001.6.382.33904700.00</v>
          </cell>
          <cell r="H284" t="str">
            <v>EXECUTIVO</v>
          </cell>
          <cell r="I284" t="str">
            <v>SMC</v>
          </cell>
          <cell r="J284">
            <v>16800</v>
          </cell>
          <cell r="K284">
            <v>16800</v>
          </cell>
          <cell r="L284">
            <v>14400</v>
          </cell>
          <cell r="M284" t="str">
            <v>NEX</v>
          </cell>
          <cell r="N284">
            <v>0.23</v>
          </cell>
          <cell r="O284">
            <v>3864</v>
          </cell>
          <cell r="P284">
            <v>3864</v>
          </cell>
          <cell r="Q284">
            <v>3312</v>
          </cell>
          <cell r="R284">
            <v>0.8571428571428571</v>
          </cell>
          <cell r="S284">
            <v>1</v>
          </cell>
          <cell r="T284" t="str">
            <v>NEX</v>
          </cell>
          <cell r="U284">
            <v>0.09</v>
          </cell>
        </row>
        <row r="285">
          <cell r="F285" t="str">
            <v>6383 - FOMENTO AO CIRCO/ EDITAL XAMEGO</v>
          </cell>
          <cell r="G285" t="str">
            <v>25.10.13.392.3001.6.383.33903600.00</v>
          </cell>
          <cell r="H285" t="str">
            <v>EXECUTIVO</v>
          </cell>
          <cell r="I285" t="str">
            <v>SMC</v>
          </cell>
          <cell r="J285">
            <v>42000</v>
          </cell>
          <cell r="K285">
            <v>30000</v>
          </cell>
          <cell r="L285">
            <v>30000</v>
          </cell>
          <cell r="M285" t="str">
            <v>NEX</v>
          </cell>
          <cell r="N285">
            <v>0.23</v>
          </cell>
          <cell r="O285">
            <v>9660</v>
          </cell>
          <cell r="P285">
            <v>6900</v>
          </cell>
          <cell r="Q285">
            <v>6900</v>
          </cell>
          <cell r="R285">
            <v>0.7142857142857143</v>
          </cell>
          <cell r="S285">
            <v>0.7142857142857143</v>
          </cell>
          <cell r="T285" t="str">
            <v>NEX</v>
          </cell>
          <cell r="U285">
            <v>0.09</v>
          </cell>
        </row>
        <row r="286">
          <cell r="F286" t="str">
            <v>6383 - FOMENTO AO CIRCO/ EDITAL XAMEGO</v>
          </cell>
          <cell r="G286" t="str">
            <v>25.10.13.392.3001.6.383.33903900.00</v>
          </cell>
          <cell r="H286" t="str">
            <v>EXECUTIVO</v>
          </cell>
          <cell r="I286" t="str">
            <v>SMC</v>
          </cell>
          <cell r="J286">
            <v>6217493</v>
          </cell>
          <cell r="K286">
            <v>4325733.47</v>
          </cell>
          <cell r="L286">
            <v>1575326.6300000001</v>
          </cell>
          <cell r="M286" t="str">
            <v>NEX</v>
          </cell>
          <cell r="N286">
            <v>0.23</v>
          </cell>
          <cell r="O286">
            <v>1430023.3900000001</v>
          </cell>
          <cell r="P286">
            <v>994918.69810000004</v>
          </cell>
          <cell r="Q286">
            <v>362325.12490000005</v>
          </cell>
          <cell r="R286">
            <v>0.25337006893292846</v>
          </cell>
          <cell r="S286">
            <v>0.69573596142367988</v>
          </cell>
          <cell r="T286" t="str">
            <v>NEX</v>
          </cell>
          <cell r="U286">
            <v>0.09</v>
          </cell>
        </row>
        <row r="287">
          <cell r="F287" t="str">
            <v>6383 - FOMENTO AO CIRCO/ EDITAL XAMEGO</v>
          </cell>
          <cell r="G287" t="str">
            <v>25.10.13.392.3001.6.383.33904700.00</v>
          </cell>
          <cell r="H287" t="str">
            <v>EXECUTIVO</v>
          </cell>
          <cell r="I287" t="str">
            <v>SMC</v>
          </cell>
          <cell r="J287">
            <v>8400</v>
          </cell>
          <cell r="K287">
            <v>8400</v>
          </cell>
          <cell r="L287">
            <v>6000</v>
          </cell>
          <cell r="M287" t="str">
            <v>NEX</v>
          </cell>
          <cell r="N287">
            <v>0.23</v>
          </cell>
          <cell r="O287">
            <v>1932</v>
          </cell>
          <cell r="P287">
            <v>1932</v>
          </cell>
          <cell r="Q287">
            <v>1380</v>
          </cell>
          <cell r="R287">
            <v>0.7142857142857143</v>
          </cell>
          <cell r="S287">
            <v>1</v>
          </cell>
          <cell r="T287" t="str">
            <v>NEX</v>
          </cell>
          <cell r="U287">
            <v>0.09</v>
          </cell>
        </row>
        <row r="288">
          <cell r="F288" t="str">
            <v>6385 - PRÊMIO ZÉ RENATO</v>
          </cell>
          <cell r="G288" t="str">
            <v>25.10.13.392.3001.6.385.33903100.00</v>
          </cell>
          <cell r="H288" t="str">
            <v>EXECUTIVO</v>
          </cell>
          <cell r="I288" t="str">
            <v>SMC</v>
          </cell>
          <cell r="J288">
            <v>8810080</v>
          </cell>
          <cell r="K288">
            <v>9359203.4399999995</v>
          </cell>
          <cell r="L288">
            <v>5459707.7300000004</v>
          </cell>
          <cell r="M288" t="str">
            <v>NEX</v>
          </cell>
          <cell r="N288">
            <v>0.23</v>
          </cell>
          <cell r="O288">
            <v>2026318.4000000001</v>
          </cell>
          <cell r="P288">
            <v>2152616.7911999999</v>
          </cell>
          <cell r="Q288">
            <v>1255732.7779000001</v>
          </cell>
          <cell r="R288">
            <v>0.61971148162105227</v>
          </cell>
          <cell r="S288">
            <v>1.0623289958774493</v>
          </cell>
          <cell r="T288" t="str">
            <v>NINC</v>
          </cell>
          <cell r="U288">
            <v>0</v>
          </cell>
        </row>
        <row r="289">
          <cell r="F289" t="str">
            <v>6385 - PRÊMIO ZÉ RENATO</v>
          </cell>
          <cell r="G289" t="str">
            <v>25.10.13.392.3001.6.385.33903600.00</v>
          </cell>
          <cell r="H289" t="str">
            <v>EXECUTIVO</v>
          </cell>
          <cell r="I289" t="str">
            <v>SMC</v>
          </cell>
          <cell r="J289">
            <v>84000</v>
          </cell>
          <cell r="K289">
            <v>60000</v>
          </cell>
          <cell r="L289">
            <v>54000</v>
          </cell>
          <cell r="M289" t="str">
            <v>NEX</v>
          </cell>
          <cell r="N289">
            <v>0.23</v>
          </cell>
          <cell r="O289">
            <v>19320</v>
          </cell>
          <cell r="P289">
            <v>13800</v>
          </cell>
          <cell r="Q289">
            <v>12420</v>
          </cell>
          <cell r="R289">
            <v>0.6428571428571429</v>
          </cell>
          <cell r="S289">
            <v>0.7142857142857143</v>
          </cell>
          <cell r="T289" t="str">
            <v>NINC</v>
          </cell>
          <cell r="U289">
            <v>0</v>
          </cell>
        </row>
        <row r="290">
          <cell r="F290" t="str">
            <v>6385 - PRÊMIO ZÉ RENATO</v>
          </cell>
          <cell r="G290" t="str">
            <v>25.10.13.392.3001.6.385.33904700.00</v>
          </cell>
          <cell r="H290" t="str">
            <v>EXECUTIVO</v>
          </cell>
          <cell r="I290" t="str">
            <v>SMC</v>
          </cell>
          <cell r="J290">
            <v>16800</v>
          </cell>
          <cell r="K290">
            <v>16800</v>
          </cell>
          <cell r="L290">
            <v>10800</v>
          </cell>
          <cell r="M290" t="str">
            <v>NEX</v>
          </cell>
          <cell r="N290">
            <v>0.23</v>
          </cell>
          <cell r="O290">
            <v>3864</v>
          </cell>
          <cell r="P290">
            <v>3864</v>
          </cell>
          <cell r="Q290">
            <v>2484</v>
          </cell>
          <cell r="R290">
            <v>0.6428571428571429</v>
          </cell>
          <cell r="S290">
            <v>1</v>
          </cell>
          <cell r="T290" t="str">
            <v>NINC</v>
          </cell>
          <cell r="U290">
            <v>0</v>
          </cell>
        </row>
        <row r="291">
          <cell r="F291" t="str">
            <v>6386 - FOMENTO À MÚSICA</v>
          </cell>
          <cell r="G291" t="str">
            <v>25.10.13.392.3001.6.386.33903600.00</v>
          </cell>
          <cell r="H291" t="str">
            <v>EXECUTIVO</v>
          </cell>
          <cell r="I291" t="str">
            <v>SMC</v>
          </cell>
          <cell r="J291">
            <v>30000</v>
          </cell>
          <cell r="K291">
            <v>24000</v>
          </cell>
          <cell r="L291">
            <v>24000</v>
          </cell>
          <cell r="M291" t="str">
            <v>NEX</v>
          </cell>
          <cell r="N291">
            <v>0.23</v>
          </cell>
          <cell r="O291">
            <v>6900</v>
          </cell>
          <cell r="P291">
            <v>5520</v>
          </cell>
          <cell r="Q291">
            <v>5520</v>
          </cell>
          <cell r="R291">
            <v>0.8</v>
          </cell>
          <cell r="S291">
            <v>0.8</v>
          </cell>
          <cell r="T291" t="str">
            <v>NEX</v>
          </cell>
          <cell r="U291">
            <v>0.09</v>
          </cell>
        </row>
        <row r="292">
          <cell r="F292" t="str">
            <v>6386 - FOMENTO À MÚSICA</v>
          </cell>
          <cell r="G292" t="str">
            <v>25.10.13.392.3001.6.386.33903900.00</v>
          </cell>
          <cell r="H292" t="str">
            <v>EXECUTIVO</v>
          </cell>
          <cell r="I292" t="str">
            <v>SMC</v>
          </cell>
          <cell r="J292">
            <v>1615156</v>
          </cell>
          <cell r="K292">
            <v>940801.36</v>
          </cell>
          <cell r="L292">
            <v>800801.36</v>
          </cell>
          <cell r="M292" t="str">
            <v>NEX</v>
          </cell>
          <cell r="N292">
            <v>0.23</v>
          </cell>
          <cell r="O292">
            <v>371485.88</v>
          </cell>
          <cell r="P292">
            <v>216384.31280000001</v>
          </cell>
          <cell r="Q292">
            <v>184184.31280000001</v>
          </cell>
          <cell r="R292">
            <v>0.4958043433575457</v>
          </cell>
          <cell r="S292">
            <v>0.58248327715712911</v>
          </cell>
          <cell r="T292" t="str">
            <v>NEX</v>
          </cell>
          <cell r="U292">
            <v>0.09</v>
          </cell>
        </row>
        <row r="293">
          <cell r="F293" t="str">
            <v>6386 - FOMENTO À MÚSICA</v>
          </cell>
          <cell r="G293" t="str">
            <v>25.10.13.392.3001.6.386.33904700.00</v>
          </cell>
          <cell r="H293" t="str">
            <v>EXECUTIVO</v>
          </cell>
          <cell r="I293" t="str">
            <v>SMC</v>
          </cell>
          <cell r="J293">
            <v>6000</v>
          </cell>
          <cell r="K293">
            <v>6000</v>
          </cell>
          <cell r="L293">
            <v>4800</v>
          </cell>
          <cell r="M293" t="str">
            <v>NEX</v>
          </cell>
          <cell r="N293">
            <v>0.23</v>
          </cell>
          <cell r="O293">
            <v>1380</v>
          </cell>
          <cell r="P293">
            <v>1380</v>
          </cell>
          <cell r="Q293">
            <v>1104</v>
          </cell>
          <cell r="R293">
            <v>0.8</v>
          </cell>
          <cell r="S293">
            <v>1</v>
          </cell>
          <cell r="T293" t="str">
            <v>NEX</v>
          </cell>
          <cell r="U293">
            <v>0.09</v>
          </cell>
        </row>
        <row r="294">
          <cell r="F294" t="str">
            <v>6387 - FOMENTO À CULTURA DA PERIFERIA DE SÃO PAULO</v>
          </cell>
          <cell r="G294" t="str">
            <v>25.10.13.392.3001.6.387.33903600.00</v>
          </cell>
          <cell r="H294" t="str">
            <v>EXECUTIVO</v>
          </cell>
          <cell r="I294" t="str">
            <v>SMC</v>
          </cell>
          <cell r="J294">
            <v>11918201</v>
          </cell>
          <cell r="K294">
            <v>9685363.9700000007</v>
          </cell>
          <cell r="L294">
            <v>7895010.0199999996</v>
          </cell>
          <cell r="M294" t="str">
            <v>NEX</v>
          </cell>
          <cell r="N294">
            <v>0.23</v>
          </cell>
          <cell r="O294">
            <v>2741186.23</v>
          </cell>
          <cell r="P294">
            <v>2227633.7131000003</v>
          </cell>
          <cell r="Q294">
            <v>1815852.3045999999</v>
          </cell>
          <cell r="R294">
            <v>0.66243303162952194</v>
          </cell>
          <cell r="S294">
            <v>0.81265318230494699</v>
          </cell>
          <cell r="T294" t="str">
            <v>NEX</v>
          </cell>
          <cell r="U294">
            <v>0.09</v>
          </cell>
        </row>
        <row r="295">
          <cell r="F295" t="str">
            <v>6387 - FOMENTO À CULTURA DA PERIFERIA DE SÃO PAULO</v>
          </cell>
          <cell r="G295" t="str">
            <v>25.10.13.392.3001.6.387.33903900.00</v>
          </cell>
          <cell r="H295" t="str">
            <v>EXECUTIVO</v>
          </cell>
          <cell r="I295" t="str">
            <v>SMC</v>
          </cell>
          <cell r="J295">
            <v>287714</v>
          </cell>
          <cell r="K295">
            <v>0</v>
          </cell>
          <cell r="L295">
            <v>0</v>
          </cell>
          <cell r="M295" t="str">
            <v>NEX</v>
          </cell>
          <cell r="N295">
            <v>0.23</v>
          </cell>
          <cell r="O295">
            <v>66174.22</v>
          </cell>
          <cell r="P295">
            <v>0</v>
          </cell>
          <cell r="Q295">
            <v>0</v>
          </cell>
          <cell r="R295">
            <v>0</v>
          </cell>
          <cell r="S295">
            <v>0</v>
          </cell>
          <cell r="T295" t="str">
            <v>NEX</v>
          </cell>
          <cell r="U295">
            <v>0.09</v>
          </cell>
        </row>
        <row r="296">
          <cell r="F296" t="str">
            <v>6387 - FOMENTO À CULTURA DA PERIFERIA DE SÃO PAULO</v>
          </cell>
          <cell r="G296" t="str">
            <v>25.10.13.392.3001.6.387.33904700.00</v>
          </cell>
          <cell r="H296" t="str">
            <v>EXECUTIVO</v>
          </cell>
          <cell r="I296" t="str">
            <v>SMC</v>
          </cell>
          <cell r="J296">
            <v>8400</v>
          </cell>
          <cell r="K296">
            <v>8400</v>
          </cell>
          <cell r="L296">
            <v>0</v>
          </cell>
          <cell r="M296" t="str">
            <v>NEX</v>
          </cell>
          <cell r="N296">
            <v>0.23</v>
          </cell>
          <cell r="O296">
            <v>1932</v>
          </cell>
          <cell r="P296">
            <v>1932</v>
          </cell>
          <cell r="Q296">
            <v>0</v>
          </cell>
          <cell r="R296">
            <v>0</v>
          </cell>
          <cell r="S296">
            <v>1</v>
          </cell>
          <cell r="T296" t="str">
            <v>NEX</v>
          </cell>
          <cell r="U296">
            <v>0.09</v>
          </cell>
        </row>
        <row r="297">
          <cell r="F297" t="str">
            <v>6388 - RÁDIOS COMUNITÁRIAS - LEI Nº 16.572/2016</v>
          </cell>
          <cell r="G297" t="str">
            <v>25.10.13.392.3001.6.388.33903600.00</v>
          </cell>
          <cell r="H297" t="str">
            <v>EXECUTIVO</v>
          </cell>
          <cell r="I297" t="str">
            <v>SMC</v>
          </cell>
          <cell r="J297">
            <v>36000</v>
          </cell>
          <cell r="K297">
            <v>36000</v>
          </cell>
          <cell r="L297">
            <v>36000</v>
          </cell>
          <cell r="M297" t="str">
            <v>NEX</v>
          </cell>
          <cell r="N297">
            <v>0.23</v>
          </cell>
          <cell r="O297">
            <v>8280</v>
          </cell>
          <cell r="P297">
            <v>8280</v>
          </cell>
          <cell r="Q297">
            <v>8280</v>
          </cell>
          <cell r="R297">
            <v>1</v>
          </cell>
          <cell r="S297">
            <v>1</v>
          </cell>
          <cell r="T297" t="str">
            <v>NEX</v>
          </cell>
          <cell r="U297">
            <v>0.09</v>
          </cell>
        </row>
        <row r="298">
          <cell r="F298" t="str">
            <v>6388 - RÁDIOS COMUNITÁRIAS - LEI Nº 16.572/2016</v>
          </cell>
          <cell r="G298" t="str">
            <v>25.10.13.392.3001.6.388.33903900.00</v>
          </cell>
          <cell r="H298" t="str">
            <v>EXECUTIVO</v>
          </cell>
          <cell r="I298" t="str">
            <v>SMC</v>
          </cell>
          <cell r="J298">
            <v>2838241</v>
          </cell>
          <cell r="K298">
            <v>1500000</v>
          </cell>
          <cell r="L298">
            <v>1380000</v>
          </cell>
          <cell r="M298" t="str">
            <v>NEX</v>
          </cell>
          <cell r="N298">
            <v>0.23</v>
          </cell>
          <cell r="O298">
            <v>652795.43000000005</v>
          </cell>
          <cell r="P298">
            <v>345000</v>
          </cell>
          <cell r="Q298">
            <v>317400</v>
          </cell>
          <cell r="R298">
            <v>0.48621663910851826</v>
          </cell>
          <cell r="S298">
            <v>0.52849634685708502</v>
          </cell>
          <cell r="T298" t="str">
            <v>NEX</v>
          </cell>
          <cell r="U298">
            <v>0.09</v>
          </cell>
        </row>
        <row r="299">
          <cell r="F299" t="str">
            <v>6388 - RÁDIOS COMUNITÁRIAS - LEI Nº 16.572/2016</v>
          </cell>
          <cell r="G299" t="str">
            <v>25.10.13.392.3001.6.388.33904700.00</v>
          </cell>
          <cell r="H299" t="str">
            <v>EXECUTIVO</v>
          </cell>
          <cell r="I299" t="str">
            <v>SMC</v>
          </cell>
          <cell r="J299">
            <v>7200</v>
          </cell>
          <cell r="K299">
            <v>7200</v>
          </cell>
          <cell r="L299">
            <v>7200</v>
          </cell>
          <cell r="M299" t="str">
            <v>NEX</v>
          </cell>
          <cell r="N299">
            <v>0.23</v>
          </cell>
          <cell r="O299">
            <v>1656</v>
          </cell>
          <cell r="P299">
            <v>1656</v>
          </cell>
          <cell r="Q299">
            <v>1656</v>
          </cell>
          <cell r="R299">
            <v>1</v>
          </cell>
          <cell r="S299">
            <v>1</v>
          </cell>
          <cell r="T299" t="str">
            <v>NEX</v>
          </cell>
          <cell r="U299">
            <v>0.09</v>
          </cell>
        </row>
        <row r="300">
          <cell r="F300" t="str">
            <v>6390 - PROGRAMA MUNICIPAL DE APOIO A PROJETOS CULTURAIS (PRO-MAC)</v>
          </cell>
          <cell r="G300" t="str">
            <v>25.10.13.392.3001.6.390.33903600.00</v>
          </cell>
          <cell r="H300" t="str">
            <v>EXECUTIVO</v>
          </cell>
          <cell r="I300" t="str">
            <v>SMC</v>
          </cell>
          <cell r="J300">
            <v>1000000</v>
          </cell>
          <cell r="K300">
            <v>445730.6</v>
          </cell>
          <cell r="L300">
            <v>213590.59999999998</v>
          </cell>
          <cell r="M300" t="str">
            <v>NEX</v>
          </cell>
          <cell r="N300">
            <v>0.23</v>
          </cell>
          <cell r="O300">
            <v>230000</v>
          </cell>
          <cell r="P300">
            <v>102518.038</v>
          </cell>
          <cell r="Q300">
            <v>49125.837999999996</v>
          </cell>
          <cell r="R300">
            <v>0.21359059999999999</v>
          </cell>
          <cell r="S300">
            <v>0.44573059999999998</v>
          </cell>
          <cell r="T300" t="str">
            <v>NINC</v>
          </cell>
          <cell r="U300">
            <v>0</v>
          </cell>
        </row>
        <row r="301">
          <cell r="F301" t="str">
            <v>6390 - PROGRAMA MUNICIPAL DE APOIO A PROJETOS CULTURAIS (PRO-MAC)</v>
          </cell>
          <cell r="G301" t="str">
            <v>25.10.13.392.3001.6.390.33903900.00</v>
          </cell>
          <cell r="H301" t="str">
            <v>EXECUTIVO</v>
          </cell>
          <cell r="I301" t="str">
            <v>SMC</v>
          </cell>
          <cell r="J301">
            <v>28930000</v>
          </cell>
          <cell r="K301">
            <v>22307837.389999997</v>
          </cell>
          <cell r="L301">
            <v>19352966.150000002</v>
          </cell>
          <cell r="M301" t="str">
            <v>NEX</v>
          </cell>
          <cell r="N301">
            <v>0.23</v>
          </cell>
          <cell r="O301">
            <v>6653900</v>
          </cell>
          <cell r="P301">
            <v>5130802.5996999992</v>
          </cell>
          <cell r="Q301">
            <v>4451182.2145000007</v>
          </cell>
          <cell r="R301">
            <v>0.66895838748703773</v>
          </cell>
          <cell r="S301">
            <v>0.77109704078810914</v>
          </cell>
          <cell r="T301" t="str">
            <v>NINC</v>
          </cell>
          <cell r="U301">
            <v>0</v>
          </cell>
        </row>
        <row r="302">
          <cell r="F302" t="str">
            <v>6390 - PROGRAMA MUNICIPAL DE APOIO A PROJETOS CULTURAIS (PRO-MAC)</v>
          </cell>
          <cell r="G302" t="str">
            <v>25.10.13.392.3001.6.390.33904700.00</v>
          </cell>
          <cell r="H302" t="str">
            <v>EXECUTIVO</v>
          </cell>
          <cell r="I302" t="str">
            <v>SMC</v>
          </cell>
          <cell r="J302">
            <v>70000</v>
          </cell>
          <cell r="K302">
            <v>70000</v>
          </cell>
          <cell r="L302">
            <v>28888</v>
          </cell>
          <cell r="M302" t="str">
            <v>NEX</v>
          </cell>
          <cell r="N302">
            <v>0.23</v>
          </cell>
          <cell r="O302">
            <v>16100</v>
          </cell>
          <cell r="P302">
            <v>16100</v>
          </cell>
          <cell r="Q302">
            <v>6644.2400000000007</v>
          </cell>
          <cell r="R302">
            <v>0.41268571428571432</v>
          </cell>
          <cell r="S302">
            <v>1</v>
          </cell>
          <cell r="T302" t="str">
            <v>NINC</v>
          </cell>
          <cell r="U302">
            <v>0</v>
          </cell>
        </row>
        <row r="303">
          <cell r="F303" t="str">
            <v>6391 - PROGRAMAÇÃO DE ATIVIDADES CULTURAIS DE CENTROS CULTURAIS E TEATROS</v>
          </cell>
          <cell r="G303" t="str">
            <v>25.10.13.392.3001.6.391.33903600.00</v>
          </cell>
          <cell r="H303" t="str">
            <v>EXECUTIVO</v>
          </cell>
          <cell r="I303" t="str">
            <v>SMC</v>
          </cell>
          <cell r="J303">
            <v>300000</v>
          </cell>
          <cell r="K303">
            <v>150800</v>
          </cell>
          <cell r="L303">
            <v>106050</v>
          </cell>
          <cell r="M303" t="str">
            <v>NEX</v>
          </cell>
          <cell r="N303">
            <v>0.23</v>
          </cell>
          <cell r="O303">
            <v>69000</v>
          </cell>
          <cell r="P303">
            <v>34684</v>
          </cell>
          <cell r="Q303">
            <v>24391.5</v>
          </cell>
          <cell r="R303">
            <v>0.35349999999999998</v>
          </cell>
          <cell r="S303">
            <v>0.50266666666666671</v>
          </cell>
          <cell r="T303" t="str">
            <v>NEX</v>
          </cell>
          <cell r="U303">
            <v>0.09</v>
          </cell>
        </row>
        <row r="304">
          <cell r="F304" t="str">
            <v>6391 - PROGRAMAÇÃO DE ATIVIDADES CULTURAIS DE CENTROS CULTURAIS E TEATROS</v>
          </cell>
          <cell r="G304" t="str">
            <v>25.10.13.392.3001.6.391.33903900.00</v>
          </cell>
          <cell r="H304" t="str">
            <v>EXECUTIVO</v>
          </cell>
          <cell r="I304" t="str">
            <v>SMC</v>
          </cell>
          <cell r="J304">
            <v>5000000</v>
          </cell>
          <cell r="K304">
            <v>5531645.6200000001</v>
          </cell>
          <cell r="L304">
            <v>4100480.75</v>
          </cell>
          <cell r="M304" t="str">
            <v>NEX</v>
          </cell>
          <cell r="N304">
            <v>0.23</v>
          </cell>
          <cell r="O304">
            <v>1150000</v>
          </cell>
          <cell r="P304">
            <v>1272278.4926</v>
          </cell>
          <cell r="Q304">
            <v>943110.57250000001</v>
          </cell>
          <cell r="R304">
            <v>0.82009615000000002</v>
          </cell>
          <cell r="S304">
            <v>1.1063291239999999</v>
          </cell>
          <cell r="T304" t="str">
            <v>NEX</v>
          </cell>
          <cell r="U304">
            <v>0.09</v>
          </cell>
        </row>
        <row r="305">
          <cell r="F305" t="str">
            <v>6391 - PROGRAMAÇÃO DE ATIVIDADES CULTURAIS DE CENTROS CULTURAIS E TEATROS</v>
          </cell>
          <cell r="G305" t="str">
            <v>25.10.13.392.3001.6.391.33904700.00</v>
          </cell>
          <cell r="H305" t="str">
            <v>EXECUTIVO</v>
          </cell>
          <cell r="I305" t="str">
            <v>SMC</v>
          </cell>
          <cell r="J305">
            <v>60000</v>
          </cell>
          <cell r="K305">
            <v>60000</v>
          </cell>
          <cell r="L305">
            <v>21910</v>
          </cell>
          <cell r="M305" t="str">
            <v>NEX</v>
          </cell>
          <cell r="N305">
            <v>0.23</v>
          </cell>
          <cell r="O305">
            <v>13800</v>
          </cell>
          <cell r="P305">
            <v>13800</v>
          </cell>
          <cell r="Q305">
            <v>5039.3</v>
          </cell>
          <cell r="R305">
            <v>0.36516666666666669</v>
          </cell>
          <cell r="S305">
            <v>1</v>
          </cell>
          <cell r="T305" t="str">
            <v>NEX</v>
          </cell>
          <cell r="U305">
            <v>0.09</v>
          </cell>
        </row>
        <row r="306">
          <cell r="F306" t="str">
            <v>6391 - PROGRAMAÇÃO DE ATIVIDADES CULTURAIS DE CENTROS CULTURAIS E TEATROS</v>
          </cell>
          <cell r="G306" t="str">
            <v>25.10.13.392.3001.6.391.33909200.00</v>
          </cell>
          <cell r="H306" t="str">
            <v>EXECUTIVO</v>
          </cell>
          <cell r="I306" t="str">
            <v>SMC</v>
          </cell>
          <cell r="J306">
            <v>0</v>
          </cell>
          <cell r="K306">
            <v>3500</v>
          </cell>
          <cell r="L306">
            <v>3500</v>
          </cell>
          <cell r="M306" t="str">
            <v>NEX</v>
          </cell>
          <cell r="N306">
            <v>0.23</v>
          </cell>
          <cell r="O306">
            <v>0</v>
          </cell>
          <cell r="P306">
            <v>805</v>
          </cell>
          <cell r="Q306">
            <v>805</v>
          </cell>
          <cell r="R306" t="e">
            <v>#DIV/0!</v>
          </cell>
          <cell r="S306" t="e">
            <v>#DIV/0!</v>
          </cell>
          <cell r="T306" t="str">
            <v>NEX</v>
          </cell>
          <cell r="U306">
            <v>0.09</v>
          </cell>
        </row>
        <row r="307">
          <cell r="F307" t="str">
            <v>6392 - PROGRAMAÇÃO DE ATIVIDADES CULTURAIS DE CASAS DE CULTURA</v>
          </cell>
          <cell r="G307" t="str">
            <v>25.10.13.392.3001.6.392.33903600.00</v>
          </cell>
          <cell r="H307" t="str">
            <v>EXECUTIVO</v>
          </cell>
          <cell r="I307" t="str">
            <v>SMC</v>
          </cell>
          <cell r="J307">
            <v>319000</v>
          </cell>
          <cell r="K307">
            <v>260500</v>
          </cell>
          <cell r="L307">
            <v>188800</v>
          </cell>
          <cell r="M307" t="str">
            <v>NEX</v>
          </cell>
          <cell r="N307">
            <v>0.23</v>
          </cell>
          <cell r="O307">
            <v>73370</v>
          </cell>
          <cell r="P307">
            <v>59915</v>
          </cell>
          <cell r="Q307">
            <v>43424</v>
          </cell>
          <cell r="R307">
            <v>0.59184952978056427</v>
          </cell>
          <cell r="S307">
            <v>0.81661442006269591</v>
          </cell>
          <cell r="T307" t="str">
            <v>NEX</v>
          </cell>
          <cell r="U307">
            <v>0.09</v>
          </cell>
        </row>
        <row r="308">
          <cell r="F308" t="str">
            <v>6392 - PROGRAMAÇÃO DE ATIVIDADES CULTURAIS DE CASAS DE CULTURA</v>
          </cell>
          <cell r="G308" t="str">
            <v>25.10.13.392.3001.6.392.33903900.00</v>
          </cell>
          <cell r="H308" t="str">
            <v>EXECUTIVO</v>
          </cell>
          <cell r="I308" t="str">
            <v>SMC</v>
          </cell>
          <cell r="J308">
            <v>5800000</v>
          </cell>
          <cell r="K308">
            <v>4485820</v>
          </cell>
          <cell r="L308">
            <v>3340370</v>
          </cell>
          <cell r="M308" t="str">
            <v>NEX</v>
          </cell>
          <cell r="N308">
            <v>0.23</v>
          </cell>
          <cell r="O308">
            <v>1334000</v>
          </cell>
          <cell r="P308">
            <v>1031738.6000000001</v>
          </cell>
          <cell r="Q308">
            <v>768285.1</v>
          </cell>
          <cell r="R308">
            <v>0.57592586206896546</v>
          </cell>
          <cell r="S308">
            <v>0.77341724137931045</v>
          </cell>
          <cell r="T308" t="str">
            <v>NEX</v>
          </cell>
          <cell r="U308">
            <v>0.09</v>
          </cell>
        </row>
        <row r="309">
          <cell r="F309" t="str">
            <v>6392 - PROGRAMAÇÃO DE ATIVIDADES CULTURAIS DE CASAS DE CULTURA</v>
          </cell>
          <cell r="G309" t="str">
            <v>25.10.13.392.3001.6.392.33904700.00</v>
          </cell>
          <cell r="H309" t="str">
            <v>EXECUTIVO</v>
          </cell>
          <cell r="I309" t="str">
            <v>SMC</v>
          </cell>
          <cell r="J309">
            <v>63800</v>
          </cell>
          <cell r="K309">
            <v>63800</v>
          </cell>
          <cell r="L309">
            <v>37760</v>
          </cell>
          <cell r="M309" t="str">
            <v>NEX</v>
          </cell>
          <cell r="N309">
            <v>0.23</v>
          </cell>
          <cell r="O309">
            <v>14674</v>
          </cell>
          <cell r="P309">
            <v>14674</v>
          </cell>
          <cell r="Q309">
            <v>8684.8000000000011</v>
          </cell>
          <cell r="R309">
            <v>0.59184952978056438</v>
          </cell>
          <cell r="S309">
            <v>1</v>
          </cell>
          <cell r="T309" t="str">
            <v>NEX</v>
          </cell>
          <cell r="U309">
            <v>0.09</v>
          </cell>
        </row>
        <row r="310">
          <cell r="F310" t="str">
            <v>6393 - PROGRAMAÇÃO DE ATIVIDADES CULTURAIS DO CENTRO CULTURAL SÃO PAULO</v>
          </cell>
          <cell r="G310" t="str">
            <v>25.10.13.392.3001.6.393.33903600.00</v>
          </cell>
          <cell r="H310" t="str">
            <v>EXECUTIVO</v>
          </cell>
          <cell r="I310" t="str">
            <v>SMC</v>
          </cell>
          <cell r="J310">
            <v>1000000</v>
          </cell>
          <cell r="K310">
            <v>406600</v>
          </cell>
          <cell r="L310">
            <v>211940</v>
          </cell>
          <cell r="M310" t="str">
            <v>NEX</v>
          </cell>
          <cell r="N310">
            <v>0.23</v>
          </cell>
          <cell r="O310">
            <v>230000</v>
          </cell>
          <cell r="P310">
            <v>93518</v>
          </cell>
          <cell r="Q310">
            <v>48746.200000000004</v>
          </cell>
          <cell r="R310">
            <v>0.21194000000000002</v>
          </cell>
          <cell r="S310">
            <v>0.40660000000000002</v>
          </cell>
          <cell r="T310" t="str">
            <v>NEX</v>
          </cell>
          <cell r="U310">
            <v>0.09</v>
          </cell>
        </row>
        <row r="311">
          <cell r="F311" t="str">
            <v>6393 - PROGRAMAÇÃO DE ATIVIDADES CULTURAIS DO CENTRO CULTURAL SÃO PAULO</v>
          </cell>
          <cell r="G311" t="str">
            <v>25.10.13.392.3001.6.393.33903900.00</v>
          </cell>
          <cell r="H311" t="str">
            <v>EXECUTIVO</v>
          </cell>
          <cell r="I311" t="str">
            <v>SMC</v>
          </cell>
          <cell r="J311">
            <v>1000000</v>
          </cell>
          <cell r="K311">
            <v>2144635.33</v>
          </cell>
          <cell r="L311">
            <v>1092980</v>
          </cell>
          <cell r="M311" t="str">
            <v>NEX</v>
          </cell>
          <cell r="N311">
            <v>0.23</v>
          </cell>
          <cell r="O311">
            <v>230000</v>
          </cell>
          <cell r="P311">
            <v>493266.12590000004</v>
          </cell>
          <cell r="Q311">
            <v>251385.40000000002</v>
          </cell>
          <cell r="R311">
            <v>1.0929800000000001</v>
          </cell>
          <cell r="S311">
            <v>2.1446353300000003</v>
          </cell>
          <cell r="T311" t="str">
            <v>NEX</v>
          </cell>
          <cell r="U311">
            <v>0.09</v>
          </cell>
        </row>
        <row r="312">
          <cell r="F312" t="str">
            <v>6393 - PROGRAMAÇÃO DE ATIVIDADES CULTURAIS DO CENTRO CULTURAL SÃO PAULO</v>
          </cell>
          <cell r="G312" t="str">
            <v>25.10.13.392.3001.6.393.33904700.00</v>
          </cell>
          <cell r="H312" t="str">
            <v>EXECUTIVO</v>
          </cell>
          <cell r="I312" t="str">
            <v>SMC</v>
          </cell>
          <cell r="J312">
            <v>200000</v>
          </cell>
          <cell r="K312">
            <v>200000</v>
          </cell>
          <cell r="L312">
            <v>41888</v>
          </cell>
          <cell r="M312" t="str">
            <v>NEX</v>
          </cell>
          <cell r="N312">
            <v>0.23</v>
          </cell>
          <cell r="O312">
            <v>46000</v>
          </cell>
          <cell r="P312">
            <v>46000</v>
          </cell>
          <cell r="Q312">
            <v>9634.24</v>
          </cell>
          <cell r="R312">
            <v>0.20943999999999999</v>
          </cell>
          <cell r="S312">
            <v>1</v>
          </cell>
          <cell r="T312" t="str">
            <v>NEX</v>
          </cell>
          <cell r="U312">
            <v>0.09</v>
          </cell>
        </row>
        <row r="313">
          <cell r="F313" t="str">
            <v>6394 - MÊS DO HIP HOP</v>
          </cell>
          <cell r="G313" t="str">
            <v>25.10.13.392.3001.6.394.33903600.00</v>
          </cell>
          <cell r="H313" t="str">
            <v>EXECUTIVO</v>
          </cell>
          <cell r="I313" t="str">
            <v>SMC</v>
          </cell>
          <cell r="J313">
            <v>445000</v>
          </cell>
          <cell r="K313">
            <v>622800</v>
          </cell>
          <cell r="L313">
            <v>362600</v>
          </cell>
          <cell r="M313" t="str">
            <v>NEX</v>
          </cell>
          <cell r="N313">
            <v>0.23</v>
          </cell>
          <cell r="O313">
            <v>102350</v>
          </cell>
          <cell r="P313">
            <v>143244</v>
          </cell>
          <cell r="Q313">
            <v>83398</v>
          </cell>
          <cell r="R313">
            <v>0.81483146067415735</v>
          </cell>
          <cell r="S313">
            <v>1.3995505617977528</v>
          </cell>
          <cell r="T313" t="str">
            <v>NEX</v>
          </cell>
          <cell r="U313">
            <v>0.09</v>
          </cell>
        </row>
        <row r="314">
          <cell r="F314" t="str">
            <v>6394 - MÊS DO HIP HOP</v>
          </cell>
          <cell r="G314" t="str">
            <v>25.10.13.392.3001.6.394.33903900.00</v>
          </cell>
          <cell r="H314" t="str">
            <v>EXECUTIVO</v>
          </cell>
          <cell r="I314" t="str">
            <v>SMC</v>
          </cell>
          <cell r="J314">
            <v>1719955</v>
          </cell>
          <cell r="K314">
            <v>762400</v>
          </cell>
          <cell r="L314">
            <v>552800</v>
          </cell>
          <cell r="M314" t="str">
            <v>NEX</v>
          </cell>
          <cell r="N314">
            <v>0.23</v>
          </cell>
          <cell r="O314">
            <v>395589.65</v>
          </cell>
          <cell r="P314">
            <v>175352</v>
          </cell>
          <cell r="Q314">
            <v>127144</v>
          </cell>
          <cell r="R314">
            <v>0.3214037576564503</v>
          </cell>
          <cell r="S314">
            <v>0.44326741106598716</v>
          </cell>
          <cell r="T314" t="str">
            <v>NEX</v>
          </cell>
          <cell r="U314">
            <v>0.09</v>
          </cell>
        </row>
        <row r="315">
          <cell r="F315" t="str">
            <v>6394 - MÊS DO HIP HOP</v>
          </cell>
          <cell r="G315" t="str">
            <v>25.10.13.392.3001.6.394.33904700.00</v>
          </cell>
          <cell r="H315" t="str">
            <v>EXECUTIVO</v>
          </cell>
          <cell r="I315" t="str">
            <v>SMC</v>
          </cell>
          <cell r="J315">
            <v>89000</v>
          </cell>
          <cell r="K315">
            <v>177000</v>
          </cell>
          <cell r="L315">
            <v>72520</v>
          </cell>
          <cell r="M315" t="str">
            <v>NEX</v>
          </cell>
          <cell r="N315">
            <v>0.23</v>
          </cell>
          <cell r="O315">
            <v>20470</v>
          </cell>
          <cell r="P315">
            <v>40710</v>
          </cell>
          <cell r="Q315">
            <v>16679.600000000002</v>
          </cell>
          <cell r="R315">
            <v>0.81483146067415746</v>
          </cell>
          <cell r="S315">
            <v>1.9887640449438202</v>
          </cell>
          <cell r="T315" t="str">
            <v>NEX</v>
          </cell>
          <cell r="U315">
            <v>0.09</v>
          </cell>
        </row>
        <row r="316">
          <cell r="F316" t="str">
            <v>6395 - REALIZAÇÃO DE EVENTOS CULTURAIS</v>
          </cell>
          <cell r="G316" t="str">
            <v>25.10.13.392.3001.6.395.33903900.00</v>
          </cell>
          <cell r="H316" t="str">
            <v>EXECUTIVO</v>
          </cell>
          <cell r="I316" t="str">
            <v>SMC</v>
          </cell>
          <cell r="J316">
            <v>1000</v>
          </cell>
          <cell r="K316">
            <v>26521071</v>
          </cell>
          <cell r="L316">
            <v>11205550</v>
          </cell>
          <cell r="M316" t="str">
            <v>NEX</v>
          </cell>
          <cell r="N316">
            <v>0.23</v>
          </cell>
          <cell r="O316">
            <v>230</v>
          </cell>
          <cell r="P316">
            <v>6099846.3300000001</v>
          </cell>
          <cell r="Q316">
            <v>2577276.5</v>
          </cell>
          <cell r="R316">
            <v>11205.55</v>
          </cell>
          <cell r="S316">
            <v>26521.071</v>
          </cell>
          <cell r="T316" t="str">
            <v>NEX</v>
          </cell>
          <cell r="U316">
            <v>0.09</v>
          </cell>
        </row>
        <row r="317">
          <cell r="F317" t="str">
            <v>6399 - REALIZAÇÃO DE PROJETOS CULTURAIS</v>
          </cell>
          <cell r="G317" t="str">
            <v>25.10.13.392.3001.6.399.33503900.00</v>
          </cell>
          <cell r="H317" t="str">
            <v>EXECUTIVO</v>
          </cell>
          <cell r="I317" t="str">
            <v>SMC</v>
          </cell>
          <cell r="J317">
            <v>1000</v>
          </cell>
          <cell r="K317">
            <v>7644550</v>
          </cell>
          <cell r="L317">
            <v>3751610</v>
          </cell>
          <cell r="M317" t="str">
            <v>NEX</v>
          </cell>
          <cell r="N317">
            <v>0.23</v>
          </cell>
          <cell r="O317">
            <v>230</v>
          </cell>
          <cell r="P317">
            <v>1758246.5</v>
          </cell>
          <cell r="Q317">
            <v>862870.3</v>
          </cell>
          <cell r="R317">
            <v>3751.61</v>
          </cell>
          <cell r="S317">
            <v>7644.55</v>
          </cell>
          <cell r="T317" t="str">
            <v>NEX</v>
          </cell>
          <cell r="U317">
            <v>0.09</v>
          </cell>
        </row>
        <row r="318">
          <cell r="F318" t="str">
            <v>6404 - FOMENTO E DIFUSÃO DO FORRÓ</v>
          </cell>
          <cell r="G318" t="str">
            <v>25.10.13.392.3001.6.404.33903600.00</v>
          </cell>
          <cell r="H318" t="str">
            <v>EXECUTIVO</v>
          </cell>
          <cell r="I318" t="str">
            <v>SMC</v>
          </cell>
          <cell r="J318">
            <v>30000</v>
          </cell>
          <cell r="K318">
            <v>18000</v>
          </cell>
          <cell r="L318">
            <v>18000</v>
          </cell>
          <cell r="M318" t="str">
            <v>NEX</v>
          </cell>
          <cell r="N318">
            <v>0.23</v>
          </cell>
          <cell r="O318">
            <v>6900</v>
          </cell>
          <cell r="P318">
            <v>4140</v>
          </cell>
          <cell r="Q318">
            <v>4140</v>
          </cell>
          <cell r="R318">
            <v>0.6</v>
          </cell>
          <cell r="S318">
            <v>0.6</v>
          </cell>
          <cell r="T318" t="str">
            <v>NEX</v>
          </cell>
          <cell r="U318">
            <v>0.09</v>
          </cell>
        </row>
        <row r="319">
          <cell r="F319" t="str">
            <v>6404 - FOMENTO E DIFUSÃO DO FORRÓ</v>
          </cell>
          <cell r="G319" t="str">
            <v>25.10.13.392.3001.6.404.33903900.00</v>
          </cell>
          <cell r="H319" t="str">
            <v>EXECUTIVO</v>
          </cell>
          <cell r="I319" t="str">
            <v>SMC</v>
          </cell>
          <cell r="J319">
            <v>1619556</v>
          </cell>
          <cell r="K319">
            <v>377532.6</v>
          </cell>
          <cell r="L319">
            <v>0</v>
          </cell>
          <cell r="M319" t="str">
            <v>NEX</v>
          </cell>
          <cell r="N319">
            <v>0.23</v>
          </cell>
          <cell r="O319">
            <v>372497.88</v>
          </cell>
          <cell r="P319">
            <v>86832.497999999992</v>
          </cell>
          <cell r="Q319">
            <v>0</v>
          </cell>
          <cell r="R319">
            <v>0</v>
          </cell>
          <cell r="S319">
            <v>0.23310870386698573</v>
          </cell>
          <cell r="T319" t="str">
            <v>NEX</v>
          </cell>
          <cell r="U319">
            <v>0.09</v>
          </cell>
        </row>
        <row r="320">
          <cell r="F320" t="str">
            <v>6404 - FOMENTO E DIFUSÃO DO FORRÓ</v>
          </cell>
          <cell r="G320" t="str">
            <v>25.10.13.392.3001.6.404.33904700.00</v>
          </cell>
          <cell r="H320" t="str">
            <v>EXECUTIVO</v>
          </cell>
          <cell r="I320" t="str">
            <v>SMC</v>
          </cell>
          <cell r="J320">
            <v>6000</v>
          </cell>
          <cell r="K320">
            <v>6000</v>
          </cell>
          <cell r="L320">
            <v>3600</v>
          </cell>
          <cell r="M320" t="str">
            <v>NEX</v>
          </cell>
          <cell r="N320">
            <v>0.23</v>
          </cell>
          <cell r="O320">
            <v>1380</v>
          </cell>
          <cell r="P320">
            <v>1380</v>
          </cell>
          <cell r="Q320">
            <v>828</v>
          </cell>
          <cell r="R320">
            <v>0.6</v>
          </cell>
          <cell r="S320">
            <v>1</v>
          </cell>
          <cell r="T320" t="str">
            <v>NEX</v>
          </cell>
          <cell r="U320">
            <v>0.09</v>
          </cell>
        </row>
        <row r="321">
          <cell r="F321" t="str">
            <v>6406 - PROGRAMAÇÃO DA VIRADA CULTURAL</v>
          </cell>
          <cell r="G321" t="str">
            <v>25.10.13.392.3001.6.406.33903900.00</v>
          </cell>
          <cell r="H321" t="str">
            <v>EXECUTIVO</v>
          </cell>
          <cell r="I321" t="str">
            <v>SMC</v>
          </cell>
          <cell r="J321">
            <v>14500000</v>
          </cell>
          <cell r="K321">
            <v>6867710.4900000002</v>
          </cell>
          <cell r="L321">
            <v>146460</v>
          </cell>
          <cell r="M321" t="str">
            <v>NEX</v>
          </cell>
          <cell r="N321">
            <v>0.23</v>
          </cell>
          <cell r="O321">
            <v>3335000</v>
          </cell>
          <cell r="P321">
            <v>1579573.4127000002</v>
          </cell>
          <cell r="Q321">
            <v>33685.800000000003</v>
          </cell>
          <cell r="R321">
            <v>1.0100689655172414E-2</v>
          </cell>
          <cell r="S321">
            <v>0.47363520620689664</v>
          </cell>
          <cell r="T321" t="str">
            <v>NEX</v>
          </cell>
          <cell r="U321">
            <v>0.09</v>
          </cell>
        </row>
        <row r="322">
          <cell r="F322" t="str">
            <v>6434 - AÇÕES DE FORMAÇÃO DAS ESCOLAS DE MÚSICA E DANÇA DO THEATRO MUNICIPAL E DA PRAÇA DAS ARTES</v>
          </cell>
          <cell r="G322" t="str">
            <v>85.10.13.392.3001.6.434.33903000.00</v>
          </cell>
          <cell r="H322" t="str">
            <v>EXECUTIVO</v>
          </cell>
          <cell r="I322" t="str">
            <v>FTMSP</v>
          </cell>
          <cell r="J322">
            <v>50000</v>
          </cell>
          <cell r="K322">
            <v>12204.08</v>
          </cell>
          <cell r="L322">
            <v>12204.08</v>
          </cell>
          <cell r="M322" t="str">
            <v>NEX</v>
          </cell>
          <cell r="N322">
            <v>0.85</v>
          </cell>
          <cell r="O322">
            <v>42500</v>
          </cell>
          <cell r="P322">
            <v>10373.467999999999</v>
          </cell>
          <cell r="Q322">
            <v>10373.467999999999</v>
          </cell>
          <cell r="R322">
            <v>0.24408159999999998</v>
          </cell>
          <cell r="S322">
            <v>0.24408159999999998</v>
          </cell>
          <cell r="T322" t="str">
            <v>NINC</v>
          </cell>
          <cell r="U322">
            <v>0</v>
          </cell>
        </row>
        <row r="323">
          <cell r="F323" t="str">
            <v>6434 - AÇÕES DE FORMAÇÃO DAS ESCOLAS DE MÚSICA E DANÇA DO THEATRO MUNICIPAL E DA PRAÇA DAS ARTES</v>
          </cell>
          <cell r="G323" t="str">
            <v>85.10.13.392.3001.6.434.33903600.00</v>
          </cell>
          <cell r="H323" t="str">
            <v>EXECUTIVO</v>
          </cell>
          <cell r="I323" t="str">
            <v>FTMSP</v>
          </cell>
          <cell r="J323">
            <v>11600000</v>
          </cell>
          <cell r="K323">
            <v>10250467.189999999</v>
          </cell>
          <cell r="L323">
            <v>9413629.0399999991</v>
          </cell>
          <cell r="M323" t="str">
            <v>NEX</v>
          </cell>
          <cell r="N323">
            <v>0.85</v>
          </cell>
          <cell r="O323">
            <v>9860000</v>
          </cell>
          <cell r="P323">
            <v>8712897.1114999987</v>
          </cell>
          <cell r="Q323">
            <v>8001584.6839999994</v>
          </cell>
          <cell r="R323">
            <v>0.81151974482758615</v>
          </cell>
          <cell r="S323">
            <v>0.8836609646551723</v>
          </cell>
          <cell r="T323" t="str">
            <v>NINC</v>
          </cell>
          <cell r="U323">
            <v>0</v>
          </cell>
        </row>
        <row r="324">
          <cell r="F324" t="str">
            <v>6434 - AÇÕES DE FORMAÇÃO DAS ESCOLAS DE MÚSICA E DANÇA DO THEATRO MUNICIPAL E DA PRAÇA DAS ARTES</v>
          </cell>
          <cell r="G324" t="str">
            <v>85.10.13.392.3001.6.434.33903900.00</v>
          </cell>
          <cell r="H324" t="str">
            <v>EXECUTIVO</v>
          </cell>
          <cell r="I324" t="str">
            <v>FTMSP</v>
          </cell>
          <cell r="J324">
            <v>380000</v>
          </cell>
          <cell r="K324">
            <v>77050</v>
          </cell>
          <cell r="L324">
            <v>77050</v>
          </cell>
          <cell r="M324" t="str">
            <v>NEX</v>
          </cell>
          <cell r="N324">
            <v>0.85</v>
          </cell>
          <cell r="O324">
            <v>323000</v>
          </cell>
          <cell r="P324">
            <v>65492.5</v>
          </cell>
          <cell r="Q324">
            <v>65492.5</v>
          </cell>
          <cell r="R324">
            <v>0.20276315789473684</v>
          </cell>
          <cell r="S324">
            <v>0.20276315789473684</v>
          </cell>
          <cell r="T324" t="str">
            <v>NINC</v>
          </cell>
          <cell r="U324">
            <v>0</v>
          </cell>
        </row>
        <row r="325">
          <cell r="F325" t="str">
            <v>6434 - AÇÕES DE FORMAÇÃO DAS ESCOLAS DE MÚSICA E DANÇA DO THEATRO MUNICIPAL E DA PRAÇA DAS ARTES</v>
          </cell>
          <cell r="G325" t="str">
            <v>85.10.13.392.3001.6.434.33903900.06</v>
          </cell>
          <cell r="H325" t="str">
            <v>EXECUTIVO</v>
          </cell>
          <cell r="I325" t="str">
            <v>FTMSP</v>
          </cell>
          <cell r="J325">
            <v>500000</v>
          </cell>
          <cell r="K325">
            <v>0</v>
          </cell>
          <cell r="L325">
            <v>0</v>
          </cell>
          <cell r="M325" t="str">
            <v>NEX</v>
          </cell>
          <cell r="N325">
            <v>0.85</v>
          </cell>
          <cell r="O325">
            <v>425000</v>
          </cell>
          <cell r="P325">
            <v>0</v>
          </cell>
          <cell r="Q325">
            <v>0</v>
          </cell>
          <cell r="R325">
            <v>0</v>
          </cell>
          <cell r="S325">
            <v>0</v>
          </cell>
          <cell r="T325" t="str">
            <v>NINC</v>
          </cell>
          <cell r="U325">
            <v>0</v>
          </cell>
        </row>
        <row r="326">
          <cell r="F326" t="str">
            <v>6434 - AÇÕES DE FORMAÇÃO DAS ESCOLAS DE MÚSICA E DANÇA DO THEATRO MUNICIPAL E DA PRAÇA DAS ARTES</v>
          </cell>
          <cell r="G326" t="str">
            <v>85.10.13.392.3001.6.434.33904700.00</v>
          </cell>
          <cell r="H326" t="str">
            <v>EXECUTIVO</v>
          </cell>
          <cell r="I326" t="str">
            <v>FTMSP</v>
          </cell>
          <cell r="J326">
            <v>2108800</v>
          </cell>
          <cell r="K326">
            <v>2108800</v>
          </cell>
          <cell r="L326">
            <v>1664927.61</v>
          </cell>
          <cell r="M326" t="str">
            <v>NEX</v>
          </cell>
          <cell r="N326">
            <v>0.85</v>
          </cell>
          <cell r="O326">
            <v>1792480</v>
          </cell>
          <cell r="P326">
            <v>1792480</v>
          </cell>
          <cell r="Q326">
            <v>1415188.4685</v>
          </cell>
          <cell r="R326">
            <v>0.78951423084218508</v>
          </cell>
          <cell r="S326">
            <v>1</v>
          </cell>
          <cell r="T326" t="str">
            <v>NINC</v>
          </cell>
          <cell r="U326">
            <v>0</v>
          </cell>
        </row>
        <row r="327">
          <cell r="F327" t="str">
            <v>6438 - AÇÕES DE DIFUSÃO CULTURAL DO THEATRO MUNICIPAL - PROGRAMAÇÃO ARTÍSTICA</v>
          </cell>
          <cell r="G327" t="str">
            <v>85.10.13.392.3001.6.438.33503900.00</v>
          </cell>
          <cell r="H327" t="str">
            <v>EXECUTIVO</v>
          </cell>
          <cell r="I327" t="str">
            <v>FTMSP</v>
          </cell>
          <cell r="J327">
            <v>15000000</v>
          </cell>
          <cell r="K327">
            <v>14000000</v>
          </cell>
          <cell r="L327">
            <v>14000000</v>
          </cell>
          <cell r="M327" t="str">
            <v>NEX</v>
          </cell>
          <cell r="N327">
            <v>0.23</v>
          </cell>
          <cell r="O327">
            <v>3450000</v>
          </cell>
          <cell r="P327">
            <v>3220000</v>
          </cell>
          <cell r="Q327">
            <v>3220000</v>
          </cell>
          <cell r="R327">
            <v>0.93333333333333335</v>
          </cell>
          <cell r="S327">
            <v>0.93333333333333335</v>
          </cell>
          <cell r="T327" t="str">
            <v>NEX</v>
          </cell>
          <cell r="U327">
            <v>0.09</v>
          </cell>
        </row>
        <row r="328">
          <cell r="F328" t="str">
            <v>6490 - AÇÕES DE DIFUSÃO CULTURAL DO THEATRO MUNICIPAL - GRUPOS ARTÍSTICOS, TÉCNICOS E ADMINISTRATIVOS</v>
          </cell>
          <cell r="G328" t="str">
            <v>85.10.13.392.3001.6.490.33503900.00</v>
          </cell>
          <cell r="H328" t="str">
            <v>EXECUTIVO</v>
          </cell>
          <cell r="I328" t="str">
            <v>FTMSP</v>
          </cell>
          <cell r="J328">
            <v>82000000</v>
          </cell>
          <cell r="K328">
            <v>72342873.359999999</v>
          </cell>
          <cell r="L328">
            <v>72342873.359999999</v>
          </cell>
          <cell r="M328" t="str">
            <v>NEX</v>
          </cell>
          <cell r="N328">
            <v>0.23</v>
          </cell>
          <cell r="O328">
            <v>18860000</v>
          </cell>
          <cell r="P328">
            <v>16638860.8728</v>
          </cell>
          <cell r="Q328">
            <v>16638860.8728</v>
          </cell>
          <cell r="R328">
            <v>0.88223016292682932</v>
          </cell>
          <cell r="S328">
            <v>0.88223016292682932</v>
          </cell>
          <cell r="T328" t="str">
            <v>NEX</v>
          </cell>
          <cell r="U328">
            <v>0.09</v>
          </cell>
        </row>
        <row r="329">
          <cell r="F329" t="str">
            <v>6491 - AÇÕES DE DIFUSÃO CULTURAL DO THEATRO MUNICIPAL - PATRIMÔNIO</v>
          </cell>
          <cell r="G329" t="str">
            <v>85.10.13.392.3001.6.491.33503900.00</v>
          </cell>
          <cell r="H329" t="str">
            <v>EXECUTIVO</v>
          </cell>
          <cell r="I329" t="str">
            <v>FTMSP</v>
          </cell>
          <cell r="J329">
            <v>9750000</v>
          </cell>
          <cell r="K329">
            <v>9750000</v>
          </cell>
          <cell r="L329">
            <v>9750000</v>
          </cell>
          <cell r="M329" t="str">
            <v>NEX</v>
          </cell>
          <cell r="N329">
            <v>0.23</v>
          </cell>
          <cell r="O329">
            <v>2242500</v>
          </cell>
          <cell r="P329">
            <v>2242500</v>
          </cell>
          <cell r="Q329">
            <v>2242500</v>
          </cell>
          <cell r="R329">
            <v>1</v>
          </cell>
          <cell r="S329">
            <v>1</v>
          </cell>
          <cell r="T329" t="str">
            <v>NEX</v>
          </cell>
          <cell r="U329">
            <v>0.09</v>
          </cell>
        </row>
        <row r="330">
          <cell r="F330" t="str">
            <v>6702 - POLÍTICAS DE AUDIOVISUAL</v>
          </cell>
          <cell r="G330" t="str">
            <v>25.10.13.392.3001.6.702.33903900.00</v>
          </cell>
          <cell r="H330" t="str">
            <v>EXECUTIVO</v>
          </cell>
          <cell r="I330" t="str">
            <v>SMC</v>
          </cell>
          <cell r="J330">
            <v>11000000</v>
          </cell>
          <cell r="K330">
            <v>12216583.59</v>
          </cell>
          <cell r="L330">
            <v>5931496</v>
          </cell>
          <cell r="M330" t="str">
            <v>NEX</v>
          </cell>
          <cell r="N330">
            <v>0.23</v>
          </cell>
          <cell r="O330">
            <v>2530000</v>
          </cell>
          <cell r="P330">
            <v>2809814.2257000003</v>
          </cell>
          <cell r="Q330">
            <v>1364244.08</v>
          </cell>
          <cell r="R330">
            <v>0.53922690909090909</v>
          </cell>
          <cell r="S330">
            <v>1.1105985081818184</v>
          </cell>
          <cell r="T330" t="str">
            <v>NINC</v>
          </cell>
          <cell r="U330">
            <v>0</v>
          </cell>
        </row>
        <row r="331">
          <cell r="F331" t="str">
            <v>6861 - REALIZAÇÃO DE PROJETOS CULTURAIS COM INCENTIVOS FISCAIS</v>
          </cell>
          <cell r="G331" t="str">
            <v>28.25.13.392.3001.6.861.33903600.00</v>
          </cell>
          <cell r="H331" t="str">
            <v>EXECUTIVO</v>
          </cell>
          <cell r="I331" t="str">
            <v>EGM</v>
          </cell>
          <cell r="J331">
            <v>600000</v>
          </cell>
          <cell r="K331">
            <v>0</v>
          </cell>
          <cell r="L331">
            <v>0</v>
          </cell>
          <cell r="M331" t="str">
            <v>NEX</v>
          </cell>
          <cell r="N331">
            <v>0.23</v>
          </cell>
          <cell r="O331">
            <v>138000</v>
          </cell>
          <cell r="P331">
            <v>0</v>
          </cell>
          <cell r="Q331">
            <v>0</v>
          </cell>
          <cell r="R331">
            <v>0</v>
          </cell>
          <cell r="S331">
            <v>0</v>
          </cell>
          <cell r="T331" t="str">
            <v>NEX</v>
          </cell>
          <cell r="U331">
            <v>0.09</v>
          </cell>
        </row>
        <row r="332">
          <cell r="F332" t="str">
            <v>6861 - REALIZAÇÃO DE PROJETOS CULTURAIS COM INCENTIVOS FISCAIS</v>
          </cell>
          <cell r="G332" t="str">
            <v>28.25.13.392.3001.6.861.33903900.00</v>
          </cell>
          <cell r="H332" t="str">
            <v>EXECUTIVO</v>
          </cell>
          <cell r="I332" t="str">
            <v>EGM</v>
          </cell>
          <cell r="J332">
            <v>200000</v>
          </cell>
          <cell r="K332">
            <v>0</v>
          </cell>
          <cell r="L332">
            <v>0</v>
          </cell>
          <cell r="M332" t="str">
            <v>NEX</v>
          </cell>
          <cell r="N332">
            <v>0.23</v>
          </cell>
          <cell r="O332">
            <v>46000</v>
          </cell>
          <cell r="P332">
            <v>0</v>
          </cell>
          <cell r="Q332">
            <v>0</v>
          </cell>
          <cell r="R332">
            <v>0</v>
          </cell>
          <cell r="S332">
            <v>0</v>
          </cell>
          <cell r="T332" t="str">
            <v>NEX</v>
          </cell>
          <cell r="U332">
            <v>0.09</v>
          </cell>
        </row>
        <row r="333">
          <cell r="F333" t="str">
            <v>6960 - MANUTENÇÃO E OPERAÇÃO DE EQUIPAMENTOS CULTURAIS</v>
          </cell>
          <cell r="G333" t="str">
            <v>25.10.13.392.3001.6.960.33901400.00</v>
          </cell>
          <cell r="H333" t="str">
            <v>EXECUTIVO</v>
          </cell>
          <cell r="I333" t="str">
            <v>SMC</v>
          </cell>
          <cell r="J333">
            <v>8000</v>
          </cell>
          <cell r="K333">
            <v>6874.23</v>
          </cell>
          <cell r="L333">
            <v>6874.23</v>
          </cell>
          <cell r="M333" t="str">
            <v>NEX</v>
          </cell>
          <cell r="N333">
            <v>0.23</v>
          </cell>
          <cell r="O333">
            <v>1840</v>
          </cell>
          <cell r="P333">
            <v>1581.0728999999999</v>
          </cell>
          <cell r="Q333">
            <v>1581.0728999999999</v>
          </cell>
          <cell r="R333">
            <v>0.85927874999999998</v>
          </cell>
          <cell r="S333">
            <v>0.85927874999999998</v>
          </cell>
          <cell r="T333" t="str">
            <v>NEX</v>
          </cell>
          <cell r="U333">
            <v>0.09</v>
          </cell>
        </row>
        <row r="334">
          <cell r="F334" t="str">
            <v>6960 - MANUTENÇÃO E OPERAÇÃO DE EQUIPAMENTOS CULTURAIS</v>
          </cell>
          <cell r="G334" t="str">
            <v>25.10.13.392.3001.6.960.33903000.00</v>
          </cell>
          <cell r="H334" t="str">
            <v>EXECUTIVO</v>
          </cell>
          <cell r="I334" t="str">
            <v>SMC</v>
          </cell>
          <cell r="J334">
            <v>450000</v>
          </cell>
          <cell r="K334">
            <v>826505.35000000009</v>
          </cell>
          <cell r="L334">
            <v>546353.00000000012</v>
          </cell>
          <cell r="M334" t="str">
            <v>NEX</v>
          </cell>
          <cell r="N334">
            <v>0.23</v>
          </cell>
          <cell r="O334">
            <v>103500</v>
          </cell>
          <cell r="P334">
            <v>190096.23050000003</v>
          </cell>
          <cell r="Q334">
            <v>125661.19000000003</v>
          </cell>
          <cell r="R334">
            <v>1.2141177777777781</v>
          </cell>
          <cell r="S334">
            <v>1.8366785555555558</v>
          </cell>
          <cell r="T334" t="str">
            <v>NEX</v>
          </cell>
          <cell r="U334">
            <v>0.09</v>
          </cell>
        </row>
        <row r="335">
          <cell r="F335" t="str">
            <v>6960 - MANUTENÇÃO E OPERAÇÃO DE EQUIPAMENTOS CULTURAIS</v>
          </cell>
          <cell r="G335" t="str">
            <v>25.10.13.392.3001.6.960.33903300.00</v>
          </cell>
          <cell r="H335" t="str">
            <v>EXECUTIVO</v>
          </cell>
          <cell r="I335" t="str">
            <v>SMC</v>
          </cell>
          <cell r="J335">
            <v>10000</v>
          </cell>
          <cell r="K335">
            <v>0</v>
          </cell>
          <cell r="L335">
            <v>0</v>
          </cell>
          <cell r="M335" t="str">
            <v>NEX</v>
          </cell>
          <cell r="N335">
            <v>0.23</v>
          </cell>
          <cell r="O335">
            <v>2300</v>
          </cell>
          <cell r="P335">
            <v>0</v>
          </cell>
          <cell r="Q335">
            <v>0</v>
          </cell>
          <cell r="R335">
            <v>0</v>
          </cell>
          <cell r="S335">
            <v>0</v>
          </cell>
          <cell r="T335" t="str">
            <v>NEX</v>
          </cell>
          <cell r="U335">
            <v>0.09</v>
          </cell>
        </row>
        <row r="336">
          <cell r="F336" t="str">
            <v>6960 - MANUTENÇÃO E OPERAÇÃO DE EQUIPAMENTOS CULTURAIS</v>
          </cell>
          <cell r="G336" t="str">
            <v>25.10.13.392.3001.6.960.33903600.00</v>
          </cell>
          <cell r="H336" t="str">
            <v>EXECUTIVO</v>
          </cell>
          <cell r="I336" t="str">
            <v>SMC</v>
          </cell>
          <cell r="J336">
            <v>550000</v>
          </cell>
          <cell r="K336">
            <v>422119.73</v>
          </cell>
          <cell r="L336">
            <v>381831.30999999994</v>
          </cell>
          <cell r="M336" t="str">
            <v>NEX</v>
          </cell>
          <cell r="N336">
            <v>0.23</v>
          </cell>
          <cell r="O336">
            <v>126500</v>
          </cell>
          <cell r="P336">
            <v>97087.537899999996</v>
          </cell>
          <cell r="Q336">
            <v>87821.201299999986</v>
          </cell>
          <cell r="R336">
            <v>0.69423874545454534</v>
          </cell>
          <cell r="S336">
            <v>0.76749041818181818</v>
          </cell>
          <cell r="T336" t="str">
            <v>NEX</v>
          </cell>
          <cell r="U336">
            <v>0.09</v>
          </cell>
        </row>
        <row r="337">
          <cell r="F337" t="str">
            <v>6960 - MANUTENÇÃO E OPERAÇÃO DE EQUIPAMENTOS CULTURAIS</v>
          </cell>
          <cell r="G337" t="str">
            <v>25.10.13.392.3001.6.960.33903900.00</v>
          </cell>
          <cell r="H337" t="str">
            <v>EXECUTIVO</v>
          </cell>
          <cell r="I337" t="str">
            <v>SMC</v>
          </cell>
          <cell r="J337">
            <v>39999000</v>
          </cell>
          <cell r="K337">
            <v>39512165.199999996</v>
          </cell>
          <cell r="L337">
            <v>33298529.340000004</v>
          </cell>
          <cell r="M337" t="str">
            <v>NEX</v>
          </cell>
          <cell r="N337">
            <v>0.23</v>
          </cell>
          <cell r="O337">
            <v>9199770</v>
          </cell>
          <cell r="P337">
            <v>9087797.9959999993</v>
          </cell>
          <cell r="Q337">
            <v>7658661.7482000012</v>
          </cell>
          <cell r="R337">
            <v>0.8324840456011402</v>
          </cell>
          <cell r="S337">
            <v>0.9878288257206429</v>
          </cell>
          <cell r="T337" t="str">
            <v>NEX</v>
          </cell>
          <cell r="U337">
            <v>0.09</v>
          </cell>
        </row>
        <row r="338">
          <cell r="F338" t="str">
            <v>6960 - MANUTENÇÃO E OPERAÇÃO DE EQUIPAMENTOS CULTURAIS</v>
          </cell>
          <cell r="G338" t="str">
            <v>25.10.13.392.3001.6.960.33904500.00</v>
          </cell>
          <cell r="H338" t="str">
            <v>EXECUTIVO</v>
          </cell>
          <cell r="I338" t="str">
            <v>SMC</v>
          </cell>
          <cell r="J338">
            <v>0</v>
          </cell>
          <cell r="K338">
            <v>259659.86</v>
          </cell>
          <cell r="L338">
            <v>259659.86</v>
          </cell>
          <cell r="M338" t="str">
            <v>NEX</v>
          </cell>
          <cell r="N338">
            <v>0.23</v>
          </cell>
          <cell r="O338">
            <v>0</v>
          </cell>
          <cell r="P338">
            <v>59721.767800000001</v>
          </cell>
          <cell r="Q338">
            <v>59721.767800000001</v>
          </cell>
          <cell r="R338" t="e">
            <v>#DIV/0!</v>
          </cell>
          <cell r="S338" t="e">
            <v>#DIV/0!</v>
          </cell>
          <cell r="T338" t="str">
            <v>NEX</v>
          </cell>
          <cell r="U338">
            <v>0.09</v>
          </cell>
        </row>
        <row r="339">
          <cell r="F339" t="str">
            <v>6960 - MANUTENÇÃO E OPERAÇÃO DE EQUIPAMENTOS CULTURAIS</v>
          </cell>
          <cell r="G339" t="str">
            <v>25.10.13.392.3001.6.960.33904700.00</v>
          </cell>
          <cell r="H339" t="str">
            <v>EXECUTIVO</v>
          </cell>
          <cell r="I339" t="str">
            <v>SMC</v>
          </cell>
          <cell r="J339">
            <v>12000</v>
          </cell>
          <cell r="K339">
            <v>12000</v>
          </cell>
          <cell r="L339">
            <v>11150.98</v>
          </cell>
          <cell r="M339" t="str">
            <v>NEX</v>
          </cell>
          <cell r="N339">
            <v>0.23</v>
          </cell>
          <cell r="O339">
            <v>2760</v>
          </cell>
          <cell r="P339">
            <v>2760</v>
          </cell>
          <cell r="Q339">
            <v>2564.7253999999998</v>
          </cell>
          <cell r="R339">
            <v>0.92924833333333323</v>
          </cell>
          <cell r="S339">
            <v>1</v>
          </cell>
          <cell r="T339" t="str">
            <v>NEX</v>
          </cell>
          <cell r="U339">
            <v>0.09</v>
          </cell>
        </row>
        <row r="340">
          <cell r="F340" t="str">
            <v>6960 - MANUTENÇÃO E OPERAÇÃO DE EQUIPAMENTOS CULTURAIS</v>
          </cell>
          <cell r="G340" t="str">
            <v>25.10.13.392.3001.6.960.33909200.00</v>
          </cell>
          <cell r="H340" t="str">
            <v>EXECUTIVO</v>
          </cell>
          <cell r="I340" t="str">
            <v>SMC</v>
          </cell>
          <cell r="J340">
            <v>0</v>
          </cell>
          <cell r="K340">
            <v>36290.080000000002</v>
          </cell>
          <cell r="L340">
            <v>36290.080000000002</v>
          </cell>
          <cell r="M340" t="str">
            <v>NEX</v>
          </cell>
          <cell r="N340">
            <v>0.23</v>
          </cell>
          <cell r="O340">
            <v>0</v>
          </cell>
          <cell r="P340">
            <v>8346.7184000000016</v>
          </cell>
          <cell r="Q340">
            <v>8346.7184000000016</v>
          </cell>
          <cell r="R340" t="e">
            <v>#DIV/0!</v>
          </cell>
          <cell r="S340" t="e">
            <v>#DIV/0!</v>
          </cell>
          <cell r="T340" t="str">
            <v>NEX</v>
          </cell>
          <cell r="U340">
            <v>0.09</v>
          </cell>
        </row>
        <row r="341">
          <cell r="F341" t="str">
            <v>6960 - MANUTENÇÃO E OPERAÇÃO DE EQUIPAMENTOS CULTURAIS</v>
          </cell>
          <cell r="G341" t="str">
            <v>25.10.13.392.3001.6.960.33909300.00</v>
          </cell>
          <cell r="H341" t="str">
            <v>EXECUTIVO</v>
          </cell>
          <cell r="I341" t="str">
            <v>SMC</v>
          </cell>
          <cell r="J341">
            <v>0</v>
          </cell>
          <cell r="K341">
            <v>0</v>
          </cell>
          <cell r="L341">
            <v>0</v>
          </cell>
          <cell r="M341" t="str">
            <v>NEX</v>
          </cell>
          <cell r="N341">
            <v>0.23</v>
          </cell>
          <cell r="O341">
            <v>0</v>
          </cell>
          <cell r="P341">
            <v>0</v>
          </cell>
          <cell r="Q341">
            <v>0</v>
          </cell>
          <cell r="R341" t="e">
            <v>#DIV/0!</v>
          </cell>
          <cell r="S341" t="e">
            <v>#DIV/0!</v>
          </cell>
          <cell r="T341" t="str">
            <v>NEX</v>
          </cell>
          <cell r="U341">
            <v>0.09</v>
          </cell>
        </row>
        <row r="342">
          <cell r="F342" t="str">
            <v>6960 - MANUTENÇÃO E OPERAÇÃO DE EQUIPAMENTOS CULTURAIS</v>
          </cell>
          <cell r="G342" t="str">
            <v>25.10.13.392.3001.6.960.44905200.00</v>
          </cell>
          <cell r="H342" t="str">
            <v>EXECUTIVO</v>
          </cell>
          <cell r="I342" t="str">
            <v>SMC</v>
          </cell>
          <cell r="J342">
            <v>400000</v>
          </cell>
          <cell r="K342">
            <v>121665.13</v>
          </cell>
          <cell r="L342">
            <v>118776.83</v>
          </cell>
          <cell r="M342" t="str">
            <v>NEX</v>
          </cell>
          <cell r="N342">
            <v>0.23</v>
          </cell>
          <cell r="O342">
            <v>92000</v>
          </cell>
          <cell r="P342">
            <v>27982.979900000002</v>
          </cell>
          <cell r="Q342">
            <v>27318.670900000001</v>
          </cell>
          <cell r="R342">
            <v>0.29694207500000003</v>
          </cell>
          <cell r="S342">
            <v>0.30416282500000003</v>
          </cell>
          <cell r="T342" t="str">
            <v>NEX</v>
          </cell>
          <cell r="U342">
            <v>0.09</v>
          </cell>
        </row>
        <row r="343">
          <cell r="F343" t="str">
            <v>6960 - MANUTENÇÃO E OPERAÇÃO DE EQUIPAMENTOS CULTURAIS</v>
          </cell>
          <cell r="G343" t="str">
            <v>25.10.13.392.3001.6.960.44905200.02</v>
          </cell>
          <cell r="H343" t="str">
            <v>EXECUTIVO</v>
          </cell>
          <cell r="I343" t="str">
            <v>SMC</v>
          </cell>
          <cell r="J343">
            <v>1328517</v>
          </cell>
          <cell r="K343">
            <v>123664.42</v>
          </cell>
          <cell r="L343">
            <v>123664.42</v>
          </cell>
          <cell r="M343" t="str">
            <v>NEX</v>
          </cell>
          <cell r="N343">
            <v>0.23</v>
          </cell>
          <cell r="O343">
            <v>305558.91000000003</v>
          </cell>
          <cell r="P343">
            <v>28442.816600000002</v>
          </cell>
          <cell r="Q343">
            <v>28442.816600000002</v>
          </cell>
          <cell r="R343">
            <v>9.308455970077914E-2</v>
          </cell>
          <cell r="S343">
            <v>9.308455970077914E-2</v>
          </cell>
          <cell r="T343" t="str">
            <v>NEX</v>
          </cell>
          <cell r="U343">
            <v>0.09</v>
          </cell>
        </row>
        <row r="344">
          <cell r="F344" t="str">
            <v>1196 - BIG CHURCH NIGHT OUT</v>
          </cell>
          <cell r="G344" t="str">
            <v>73.10.13.695.3015.1.196.33903900.00</v>
          </cell>
          <cell r="H344" t="str">
            <v>EXECUTIVO</v>
          </cell>
          <cell r="I344" t="str">
            <v>SMTUR</v>
          </cell>
          <cell r="J344">
            <v>5000000</v>
          </cell>
          <cell r="K344">
            <v>0</v>
          </cell>
          <cell r="L344">
            <v>0</v>
          </cell>
          <cell r="M344" t="str">
            <v>NINC</v>
          </cell>
          <cell r="N344">
            <v>0</v>
          </cell>
          <cell r="O344">
            <v>0</v>
          </cell>
          <cell r="P344">
            <v>0</v>
          </cell>
          <cell r="Q344">
            <v>0</v>
          </cell>
          <cell r="R344" t="e">
            <v>#DIV/0!</v>
          </cell>
          <cell r="S344" t="e">
            <v>#DIV/0!</v>
          </cell>
          <cell r="T344" t="str">
            <v>NINC</v>
          </cell>
          <cell r="U344">
            <v>0</v>
          </cell>
        </row>
        <row r="345">
          <cell r="F345" t="str">
            <v>2045 - APOIO AOS EVENTOS DE PROMOÇÃO DA CIDADANIA SOLICITADOS POR GRUPOS COMUNITÁRIOAS</v>
          </cell>
          <cell r="G345" t="str">
            <v>73.10.13.695.3015.2.045.33903900.00</v>
          </cell>
          <cell r="H345" t="str">
            <v>EXECUTIVO</v>
          </cell>
          <cell r="I345" t="str">
            <v>SMTUR</v>
          </cell>
          <cell r="J345">
            <v>600000</v>
          </cell>
          <cell r="K345">
            <v>0</v>
          </cell>
          <cell r="L345">
            <v>0</v>
          </cell>
          <cell r="M345" t="str">
            <v>NINC</v>
          </cell>
          <cell r="N345">
            <v>0</v>
          </cell>
          <cell r="O345">
            <v>0</v>
          </cell>
          <cell r="P345">
            <v>0</v>
          </cell>
          <cell r="Q345">
            <v>0</v>
          </cell>
          <cell r="R345" t="e">
            <v>#DIV/0!</v>
          </cell>
          <cell r="S345" t="e">
            <v>#DIV/0!</v>
          </cell>
          <cell r="T345" t="str">
            <v>NINC</v>
          </cell>
          <cell r="U345">
            <v>0</v>
          </cell>
        </row>
        <row r="346">
          <cell r="F346" t="str">
            <v>2052 - A CAMINHADA DO AMOR, A OCORRER NO DIA 26/10/2019, NAS DEPENDÊNCIAS DO PARQUE IBIRAPUERA</v>
          </cell>
          <cell r="G346" t="str">
            <v>73.10.13.695.3015.2.052.33903900.00</v>
          </cell>
          <cell r="H346" t="str">
            <v>EXECUTIVO</v>
          </cell>
          <cell r="I346" t="str">
            <v>SMTUR</v>
          </cell>
          <cell r="J346">
            <v>100000</v>
          </cell>
          <cell r="K346">
            <v>0</v>
          </cell>
          <cell r="L346">
            <v>0</v>
          </cell>
          <cell r="M346" t="str">
            <v>NINC</v>
          </cell>
          <cell r="N346">
            <v>0</v>
          </cell>
          <cell r="O346">
            <v>0</v>
          </cell>
          <cell r="P346">
            <v>0</v>
          </cell>
          <cell r="Q346">
            <v>0</v>
          </cell>
          <cell r="R346" t="e">
            <v>#DIV/0!</v>
          </cell>
          <cell r="S346" t="e">
            <v>#DIV/0!</v>
          </cell>
          <cell r="T346" t="str">
            <v>NINC</v>
          </cell>
          <cell r="U346">
            <v>0</v>
          </cell>
        </row>
        <row r="347">
          <cell r="F347" t="str">
            <v>2061 - REALIZAÇÃO DO EVENTO DE PENTECOSTES</v>
          </cell>
          <cell r="G347" t="str">
            <v>73.10.13.695.3015.2.061.33903900.00</v>
          </cell>
          <cell r="H347" t="str">
            <v>EXECUTIVO</v>
          </cell>
          <cell r="I347" t="str">
            <v>SMTUR</v>
          </cell>
          <cell r="J347">
            <v>800000</v>
          </cell>
          <cell r="K347">
            <v>0</v>
          </cell>
          <cell r="L347">
            <v>0</v>
          </cell>
          <cell r="M347" t="str">
            <v>NINC</v>
          </cell>
          <cell r="N347">
            <v>0</v>
          </cell>
          <cell r="O347">
            <v>0</v>
          </cell>
          <cell r="P347">
            <v>0</v>
          </cell>
          <cell r="Q347">
            <v>0</v>
          </cell>
          <cell r="R347" t="e">
            <v>#DIV/0!</v>
          </cell>
          <cell r="S347" t="e">
            <v>#DIV/0!</v>
          </cell>
          <cell r="T347" t="str">
            <v>NINC</v>
          </cell>
          <cell r="U347">
            <v>0</v>
          </cell>
        </row>
        <row r="348">
          <cell r="F348" t="str">
            <v>2062 - REALIZAÇÃO DO EVENTO ABRAÇA SÃO PAULO</v>
          </cell>
          <cell r="G348" t="str">
            <v>73.10.13.695.3015.2.062.33903900.00</v>
          </cell>
          <cell r="H348" t="str">
            <v>EXECUTIVO</v>
          </cell>
          <cell r="I348" t="str">
            <v>SMTUR</v>
          </cell>
          <cell r="J348">
            <v>400000</v>
          </cell>
          <cell r="K348">
            <v>0</v>
          </cell>
          <cell r="L348">
            <v>0</v>
          </cell>
          <cell r="M348" t="str">
            <v>NINC</v>
          </cell>
          <cell r="N348">
            <v>0</v>
          </cell>
          <cell r="O348">
            <v>0</v>
          </cell>
          <cell r="P348">
            <v>0</v>
          </cell>
          <cell r="Q348">
            <v>0</v>
          </cell>
          <cell r="R348" t="e">
            <v>#DIV/0!</v>
          </cell>
          <cell r="S348" t="e">
            <v>#DIV/0!</v>
          </cell>
          <cell r="T348" t="str">
            <v>NINC</v>
          </cell>
          <cell r="U348">
            <v>0</v>
          </cell>
        </row>
        <row r="349">
          <cell r="F349" t="str">
            <v>2068 - E2224 - REALIZAÇÃO DE EVENTOS DO DIA DO TRABALHADOR</v>
          </cell>
          <cell r="G349" t="str">
            <v>73.10.13.695.3015.2.068.33903900.00</v>
          </cell>
          <cell r="H349" t="str">
            <v>EMENDA</v>
          </cell>
          <cell r="I349" t="str">
            <v>SMTUR</v>
          </cell>
          <cell r="J349">
            <v>30000</v>
          </cell>
          <cell r="K349">
            <v>0</v>
          </cell>
          <cell r="L349">
            <v>0</v>
          </cell>
          <cell r="M349" t="str">
            <v>NINC</v>
          </cell>
          <cell r="N349">
            <v>0</v>
          </cell>
          <cell r="O349">
            <v>0</v>
          </cell>
          <cell r="P349">
            <v>0</v>
          </cell>
          <cell r="Q349">
            <v>0</v>
          </cell>
          <cell r="R349" t="e">
            <v>#DIV/0!</v>
          </cell>
          <cell r="S349" t="e">
            <v>#DIV/0!</v>
          </cell>
          <cell r="T349" t="str">
            <v>NINC</v>
          </cell>
          <cell r="U349">
            <v>0</v>
          </cell>
        </row>
        <row r="350">
          <cell r="F350" t="str">
            <v>2106 - E2194 - CONTRATAÇÃO DE SERVIÇOS E EQUIPAMENTOS PARA REALIZAÇÃO DE EVENTOS</v>
          </cell>
          <cell r="G350" t="str">
            <v>73.10.13.695.3015.2.106.33903900.00</v>
          </cell>
          <cell r="H350" t="str">
            <v>EMENDA</v>
          </cell>
          <cell r="I350" t="str">
            <v>SMTUR</v>
          </cell>
          <cell r="J350">
            <v>1000000</v>
          </cell>
          <cell r="K350">
            <v>0</v>
          </cell>
          <cell r="L350">
            <v>0</v>
          </cell>
          <cell r="M350" t="str">
            <v>NINC</v>
          </cell>
          <cell r="N350">
            <v>0</v>
          </cell>
          <cell r="O350">
            <v>0</v>
          </cell>
          <cell r="P350">
            <v>0</v>
          </cell>
          <cell r="Q350">
            <v>0</v>
          </cell>
          <cell r="R350" t="e">
            <v>#DIV/0!</v>
          </cell>
          <cell r="S350" t="e">
            <v>#DIV/0!</v>
          </cell>
          <cell r="T350" t="str">
            <v>NINC</v>
          </cell>
          <cell r="U350">
            <v>0</v>
          </cell>
        </row>
        <row r="351">
          <cell r="F351" t="str">
            <v>2109 - E110 - EVENTOS NA CIDADE DE SÃO PAULO</v>
          </cell>
          <cell r="G351" t="str">
            <v>73.10.13.695.3015.2.109.33903900.00</v>
          </cell>
          <cell r="H351" t="str">
            <v>EMENDA</v>
          </cell>
          <cell r="I351" t="str">
            <v>SMTUR</v>
          </cell>
          <cell r="J351">
            <v>500000</v>
          </cell>
          <cell r="K351">
            <v>0</v>
          </cell>
          <cell r="L351">
            <v>0</v>
          </cell>
          <cell r="M351" t="str">
            <v>NINC</v>
          </cell>
          <cell r="N351">
            <v>0</v>
          </cell>
          <cell r="O351">
            <v>0</v>
          </cell>
          <cell r="P351">
            <v>0</v>
          </cell>
          <cell r="Q351">
            <v>0</v>
          </cell>
          <cell r="R351" t="e">
            <v>#DIV/0!</v>
          </cell>
          <cell r="S351" t="e">
            <v>#DIV/0!</v>
          </cell>
          <cell r="T351" t="str">
            <v>NINC</v>
          </cell>
          <cell r="U351">
            <v>0</v>
          </cell>
        </row>
        <row r="352">
          <cell r="F352" t="str">
            <v>2118 - PROMOÇÃO DE CAMPANHAS E EVENTOS DE INTERESSE DO MUNICÍPIO</v>
          </cell>
          <cell r="G352" t="str">
            <v>73.10.13.695.3015.2.118.33503900.00</v>
          </cell>
          <cell r="H352" t="str">
            <v>EXECUTIVO</v>
          </cell>
          <cell r="I352" t="str">
            <v>SMTUR</v>
          </cell>
          <cell r="J352">
            <v>0</v>
          </cell>
          <cell r="K352">
            <v>1200000</v>
          </cell>
          <cell r="L352">
            <v>1200000</v>
          </cell>
          <cell r="M352" t="str">
            <v>NINC</v>
          </cell>
          <cell r="N352">
            <v>0</v>
          </cell>
          <cell r="O352">
            <v>0</v>
          </cell>
          <cell r="P352">
            <v>0</v>
          </cell>
          <cell r="Q352">
            <v>0</v>
          </cell>
          <cell r="R352" t="e">
            <v>#DIV/0!</v>
          </cell>
          <cell r="S352" t="e">
            <v>#DIV/0!</v>
          </cell>
          <cell r="T352" t="str">
            <v>NINC</v>
          </cell>
          <cell r="U352">
            <v>0</v>
          </cell>
        </row>
        <row r="353">
          <cell r="F353" t="str">
            <v>2118 - PROMOÇÃO DE CAMPANHAS E EVENTOS DE INTERESSE DO MUNICÍPIO</v>
          </cell>
          <cell r="G353" t="str">
            <v>73.10.13.695.3015.2.118.33903900.00</v>
          </cell>
          <cell r="H353" t="str">
            <v>EXECUTIVO</v>
          </cell>
          <cell r="I353" t="str">
            <v>SMTUR</v>
          </cell>
          <cell r="J353">
            <v>12874731</v>
          </cell>
          <cell r="K353">
            <v>20071200</v>
          </cell>
          <cell r="L353">
            <v>15643498.16</v>
          </cell>
          <cell r="M353" t="str">
            <v>NINC</v>
          </cell>
          <cell r="N353">
            <v>0</v>
          </cell>
          <cell r="O353">
            <v>0</v>
          </cell>
          <cell r="P353">
            <v>0</v>
          </cell>
          <cell r="Q353">
            <v>0</v>
          </cell>
          <cell r="R353" t="e">
            <v>#DIV/0!</v>
          </cell>
          <cell r="S353" t="e">
            <v>#DIV/0!</v>
          </cell>
          <cell r="T353" t="str">
            <v>NINC</v>
          </cell>
          <cell r="U353">
            <v>0</v>
          </cell>
        </row>
        <row r="354">
          <cell r="F354" t="str">
            <v>2118 - PROMOÇÃO DE CAMPANHAS E EVENTOS DE INTERESSE DO MUNICÍPIO</v>
          </cell>
          <cell r="G354" t="str">
            <v>73.10.13.695.3015.2.118.33909200.00</v>
          </cell>
          <cell r="H354" t="str">
            <v>EXECUTIVO</v>
          </cell>
          <cell r="I354" t="str">
            <v>SMTUR</v>
          </cell>
          <cell r="J354">
            <v>0</v>
          </cell>
          <cell r="K354">
            <v>0</v>
          </cell>
          <cell r="L354">
            <v>0</v>
          </cell>
          <cell r="M354" t="str">
            <v>NINC</v>
          </cell>
          <cell r="N354">
            <v>0</v>
          </cell>
          <cell r="O354">
            <v>0</v>
          </cell>
          <cell r="P354">
            <v>0</v>
          </cell>
          <cell r="Q354">
            <v>0</v>
          </cell>
          <cell r="R354" t="e">
            <v>#DIV/0!</v>
          </cell>
          <cell r="S354" t="e">
            <v>#DIV/0!</v>
          </cell>
          <cell r="T354" t="str">
            <v>NINC</v>
          </cell>
          <cell r="U354">
            <v>0</v>
          </cell>
        </row>
        <row r="355">
          <cell r="F355" t="str">
            <v>2118 - PROMOÇÃO DE CAMPANHAS E EVENTOS DE INTERESSE DO MUNICÍPIO</v>
          </cell>
          <cell r="G355" t="str">
            <v>73.10.13.695.3015.2.118.33913900.00</v>
          </cell>
          <cell r="H355" t="str">
            <v>EXECUTIVO</v>
          </cell>
          <cell r="I355" t="str">
            <v>SMTUR</v>
          </cell>
          <cell r="J355">
            <v>111779170</v>
          </cell>
          <cell r="K355">
            <v>160523668.97</v>
          </cell>
          <cell r="L355">
            <v>160448011.53999999</v>
          </cell>
          <cell r="M355" t="str">
            <v>NINC</v>
          </cell>
          <cell r="N355">
            <v>0</v>
          </cell>
          <cell r="O355">
            <v>0</v>
          </cell>
          <cell r="P355">
            <v>0</v>
          </cell>
          <cell r="Q355">
            <v>0</v>
          </cell>
          <cell r="R355" t="e">
            <v>#DIV/0!</v>
          </cell>
          <cell r="S355" t="e">
            <v>#DIV/0!</v>
          </cell>
          <cell r="T355" t="str">
            <v>NINC</v>
          </cell>
          <cell r="U355">
            <v>0</v>
          </cell>
        </row>
        <row r="356">
          <cell r="F356" t="str">
            <v>2118 - PROMOÇÃO DE CAMPANHAS E EVENTOS DE INTERESSE DO MUNICÍPIO</v>
          </cell>
          <cell r="G356" t="str">
            <v>73.10.13.695.3015.2.118.33919200.00</v>
          </cell>
          <cell r="H356" t="str">
            <v>EXECUTIVO</v>
          </cell>
          <cell r="I356" t="str">
            <v>SMTUR</v>
          </cell>
          <cell r="J356">
            <v>0</v>
          </cell>
          <cell r="K356">
            <v>24766.97</v>
          </cell>
          <cell r="L356">
            <v>24766.97</v>
          </cell>
          <cell r="M356" t="str">
            <v>NINC</v>
          </cell>
          <cell r="N356">
            <v>0</v>
          </cell>
          <cell r="O356">
            <v>0</v>
          </cell>
          <cell r="P356">
            <v>0</v>
          </cell>
          <cell r="Q356">
            <v>0</v>
          </cell>
          <cell r="R356" t="e">
            <v>#DIV/0!</v>
          </cell>
          <cell r="S356" t="e">
            <v>#DIV/0!</v>
          </cell>
          <cell r="T356" t="str">
            <v>NINC</v>
          </cell>
          <cell r="U356">
            <v>0</v>
          </cell>
        </row>
        <row r="357">
          <cell r="F357" t="str">
            <v>2124 - E785 - REALIZAÇÃO DE 5 ETAPAS DO HACK IN SAMPA 2020</v>
          </cell>
          <cell r="G357" t="str">
            <v>73.10.13.695.3015.2.124.33903900.00</v>
          </cell>
          <cell r="H357" t="str">
            <v>EMENDA</v>
          </cell>
          <cell r="I357" t="str">
            <v>SMTUR</v>
          </cell>
          <cell r="J357">
            <v>100000</v>
          </cell>
          <cell r="K357">
            <v>0</v>
          </cell>
          <cell r="L357">
            <v>0</v>
          </cell>
          <cell r="M357" t="str">
            <v>NEX</v>
          </cell>
          <cell r="N357">
            <v>0.23</v>
          </cell>
          <cell r="O357">
            <v>23000</v>
          </cell>
          <cell r="P357">
            <v>0</v>
          </cell>
          <cell r="Q357">
            <v>0</v>
          </cell>
          <cell r="R357">
            <v>0</v>
          </cell>
          <cell r="S357">
            <v>0</v>
          </cell>
          <cell r="T357" t="str">
            <v>NINC</v>
          </cell>
          <cell r="U357">
            <v>0</v>
          </cell>
        </row>
        <row r="358">
          <cell r="F358" t="str">
            <v>2133 - E853 - REALIZAÇÃO DO SAMPA BREW</v>
          </cell>
          <cell r="G358" t="str">
            <v>73.10.13.695.3015.2.133.33903900.00</v>
          </cell>
          <cell r="H358" t="str">
            <v>EMENDA</v>
          </cell>
          <cell r="I358" t="str">
            <v>SMTUR</v>
          </cell>
          <cell r="J358">
            <v>30000</v>
          </cell>
          <cell r="K358">
            <v>0</v>
          </cell>
          <cell r="L358">
            <v>0</v>
          </cell>
          <cell r="M358" t="str">
            <v>NINC</v>
          </cell>
          <cell r="N358">
            <v>0</v>
          </cell>
          <cell r="O358">
            <v>0</v>
          </cell>
          <cell r="P358">
            <v>0</v>
          </cell>
          <cell r="Q358">
            <v>0</v>
          </cell>
          <cell r="R358" t="e">
            <v>#DIV/0!</v>
          </cell>
          <cell r="S358" t="e">
            <v>#DIV/0!</v>
          </cell>
          <cell r="T358" t="str">
            <v>NINC</v>
          </cell>
          <cell r="U358">
            <v>0</v>
          </cell>
        </row>
        <row r="359">
          <cell r="F359" t="str">
            <v>2134 - E866 - REALIZAÇÃO DA 1ª FEIRA VOCACIONAL / CONVOCAÇÃO ZONA NORTE</v>
          </cell>
          <cell r="G359" t="str">
            <v>73.10.13.695.3015.2.134.33903900.00</v>
          </cell>
          <cell r="H359" t="str">
            <v>EMENDA</v>
          </cell>
          <cell r="I359" t="str">
            <v>SMTUR</v>
          </cell>
          <cell r="J359">
            <v>30000</v>
          </cell>
          <cell r="K359">
            <v>0</v>
          </cell>
          <cell r="L359">
            <v>0</v>
          </cell>
          <cell r="M359" t="str">
            <v>NINC</v>
          </cell>
          <cell r="N359">
            <v>0</v>
          </cell>
          <cell r="O359">
            <v>0</v>
          </cell>
          <cell r="P359">
            <v>0</v>
          </cell>
          <cell r="Q359">
            <v>0</v>
          </cell>
          <cell r="R359" t="e">
            <v>#DIV/0!</v>
          </cell>
          <cell r="S359" t="e">
            <v>#DIV/0!</v>
          </cell>
          <cell r="T359" t="str">
            <v>NINC</v>
          </cell>
          <cell r="U359">
            <v>0</v>
          </cell>
        </row>
        <row r="360">
          <cell r="F360" t="str">
            <v>2135 - E882 - REALIZAÇÃO DE EVENTOS NA CIDADE DE SÃO PAULO</v>
          </cell>
          <cell r="G360" t="str">
            <v>73.10.13.695.3015.2.135.33903900.00</v>
          </cell>
          <cell r="H360" t="str">
            <v>EMENDA</v>
          </cell>
          <cell r="I360" t="str">
            <v>SMTUR</v>
          </cell>
          <cell r="J360">
            <v>100000</v>
          </cell>
          <cell r="K360">
            <v>0</v>
          </cell>
          <cell r="L360">
            <v>0</v>
          </cell>
          <cell r="M360" t="str">
            <v>NINC</v>
          </cell>
          <cell r="N360">
            <v>0</v>
          </cell>
          <cell r="O360">
            <v>0</v>
          </cell>
          <cell r="P360">
            <v>0</v>
          </cell>
          <cell r="Q360">
            <v>0</v>
          </cell>
          <cell r="R360" t="e">
            <v>#DIV/0!</v>
          </cell>
          <cell r="S360" t="e">
            <v>#DIV/0!</v>
          </cell>
          <cell r="T360" t="str">
            <v>NINC</v>
          </cell>
          <cell r="U360">
            <v>0</v>
          </cell>
        </row>
        <row r="361">
          <cell r="F361" t="str">
            <v>2173 - E550 - REALIZAÇÃO DO PROJETO CAMINHOS DA PAZ/CAMINHOS DE ABRAÃO</v>
          </cell>
          <cell r="G361" t="str">
            <v>73.10.13.695.3015.2.173.33903900.00</v>
          </cell>
          <cell r="H361" t="str">
            <v>EMENDA</v>
          </cell>
          <cell r="I361" t="str">
            <v>SMTUR</v>
          </cell>
          <cell r="J361">
            <v>40000</v>
          </cell>
          <cell r="K361">
            <v>0</v>
          </cell>
          <cell r="L361">
            <v>0</v>
          </cell>
          <cell r="M361" t="str">
            <v>NINC</v>
          </cell>
          <cell r="N361">
            <v>0</v>
          </cell>
          <cell r="O361">
            <v>0</v>
          </cell>
          <cell r="P361">
            <v>0</v>
          </cell>
          <cell r="Q361">
            <v>0</v>
          </cell>
          <cell r="R361" t="e">
            <v>#DIV/0!</v>
          </cell>
          <cell r="S361" t="e">
            <v>#DIV/0!</v>
          </cell>
          <cell r="T361" t="str">
            <v>NINC</v>
          </cell>
          <cell r="U361">
            <v>0</v>
          </cell>
        </row>
        <row r="362">
          <cell r="F362" t="str">
            <v>5409 - IMPLANTAÇÃO DE ESTRUTURA TURÍSTICA NO TRIÂNGULO HISTÓRICO - PROGRAMA DE METAS 6</v>
          </cell>
          <cell r="G362" t="str">
            <v>22.10.13.695.3015.5.409.44903900.00</v>
          </cell>
          <cell r="H362" t="str">
            <v>EXECUTIVO</v>
          </cell>
          <cell r="I362" t="str">
            <v>SIURB</v>
          </cell>
          <cell r="J362">
            <v>1000</v>
          </cell>
          <cell r="K362">
            <v>0</v>
          </cell>
          <cell r="L362">
            <v>0</v>
          </cell>
          <cell r="M362" t="str">
            <v>NINC</v>
          </cell>
          <cell r="N362">
            <v>0</v>
          </cell>
          <cell r="O362">
            <v>0</v>
          </cell>
          <cell r="P362">
            <v>0</v>
          </cell>
          <cell r="Q362">
            <v>0</v>
          </cell>
          <cell r="R362" t="e">
            <v>#DIV/0!</v>
          </cell>
          <cell r="S362" t="e">
            <v>#DIV/0!</v>
          </cell>
          <cell r="T362" t="str">
            <v>NINC</v>
          </cell>
          <cell r="U362">
            <v>0</v>
          </cell>
        </row>
        <row r="363">
          <cell r="F363" t="str">
            <v>5409 - IMPLANTAÇÃO DE ESTRUTURA TURÍSTICA NO TRIÂNGULO HISTÓRICO - PROGRAMA DE METAS 6</v>
          </cell>
          <cell r="G363" t="str">
            <v>22.10.13.695.3015.5.409.44905100.00</v>
          </cell>
          <cell r="H363" t="str">
            <v>EXECUTIVO</v>
          </cell>
          <cell r="I363" t="str">
            <v>SIURB</v>
          </cell>
          <cell r="J363">
            <v>1000</v>
          </cell>
          <cell r="K363">
            <v>0</v>
          </cell>
          <cell r="L363">
            <v>0</v>
          </cell>
          <cell r="M363" t="str">
            <v>NINC</v>
          </cell>
          <cell r="N363">
            <v>0</v>
          </cell>
          <cell r="O363">
            <v>0</v>
          </cell>
          <cell r="P363">
            <v>0</v>
          </cell>
          <cell r="Q363">
            <v>0</v>
          </cell>
          <cell r="R363" t="e">
            <v>#DIV/0!</v>
          </cell>
          <cell r="S363" t="e">
            <v>#DIV/0!</v>
          </cell>
          <cell r="T363" t="str">
            <v>NINC</v>
          </cell>
          <cell r="U363">
            <v>0</v>
          </cell>
        </row>
        <row r="364">
          <cell r="F364" t="str">
            <v>5409 - IMPLANTAÇÃO DE ESTRUTURA TURÍSTICA NO TRIÂNGULO HISTÓRICO - PROGRAMA DE METAS 6</v>
          </cell>
          <cell r="G364" t="str">
            <v>22.10.13.695.3015.5.409.44905200.00</v>
          </cell>
          <cell r="H364" t="str">
            <v>EXECUTIVO</v>
          </cell>
          <cell r="I364" t="str">
            <v>SIURB</v>
          </cell>
          <cell r="J364">
            <v>1000</v>
          </cell>
          <cell r="K364">
            <v>0</v>
          </cell>
          <cell r="L364">
            <v>0</v>
          </cell>
          <cell r="M364" t="str">
            <v>NINC</v>
          </cell>
          <cell r="N364">
            <v>0</v>
          </cell>
          <cell r="O364">
            <v>0</v>
          </cell>
          <cell r="P364">
            <v>0</v>
          </cell>
          <cell r="Q364">
            <v>0</v>
          </cell>
          <cell r="R364" t="e">
            <v>#DIV/0!</v>
          </cell>
          <cell r="S364" t="e">
            <v>#DIV/0!</v>
          </cell>
          <cell r="T364" t="str">
            <v>NINC</v>
          </cell>
          <cell r="U364">
            <v>0</v>
          </cell>
        </row>
        <row r="365">
          <cell r="J365">
            <v>655325744</v>
          </cell>
          <cell r="K365">
            <v>699066074.49000013</v>
          </cell>
          <cell r="L365">
            <v>596891705.30000007</v>
          </cell>
          <cell r="O365">
            <v>133157557.91</v>
          </cell>
          <cell r="P365">
            <v>131821703.81789994</v>
          </cell>
          <cell r="Q365">
            <v>107389127.58359998</v>
          </cell>
          <cell r="R365">
            <v>0.80648165428344165</v>
          </cell>
          <cell r="S365">
            <v>0.98996786879342635</v>
          </cell>
        </row>
        <row r="367">
          <cell r="L367">
            <v>0.91083207208780137</v>
          </cell>
        </row>
        <row r="368">
          <cell r="L368">
            <v>1.0667459364910898</v>
          </cell>
        </row>
      </sheetData>
      <sheetData sheetId="10" refreshError="1"/>
      <sheetData sheetId="11" refreshError="1">
        <row r="2">
          <cell r="F2" t="str">
            <v>1730 - E2160 - RECURSOS PARA SECRETARIA MUNICIPAL DE DIREITOS HUMANOS E CIDADANIA</v>
          </cell>
          <cell r="G2" t="str">
            <v>34.10.14.122.3024.1.730.33503900.00</v>
          </cell>
          <cell r="H2" t="str">
            <v>EMENDA</v>
          </cell>
          <cell r="I2" t="str">
            <v>SMDHC</v>
          </cell>
          <cell r="J2">
            <v>0</v>
          </cell>
          <cell r="K2">
            <v>50000</v>
          </cell>
          <cell r="L2">
            <v>50000</v>
          </cell>
          <cell r="M2" t="str">
            <v>NINC</v>
          </cell>
          <cell r="N2">
            <v>0</v>
          </cell>
          <cell r="O2">
            <v>0</v>
          </cell>
          <cell r="P2">
            <v>0</v>
          </cell>
          <cell r="Q2">
            <v>0</v>
          </cell>
          <cell r="R2" t="e">
            <v>#DIV/0!</v>
          </cell>
          <cell r="S2" t="e">
            <v>#DIV/0!</v>
          </cell>
          <cell r="T2" t="str">
            <v>NINC</v>
          </cell>
          <cell r="U2">
            <v>0</v>
          </cell>
        </row>
        <row r="3">
          <cell r="F3" t="str">
            <v>1730 - E2160 - RECURSOS PARA SECRETARIA MUNICIPAL DE DIREITOS HUMANOS E CIDADANIA</v>
          </cell>
          <cell r="G3" t="str">
            <v>34.10.14.122.3024.1.730.44903900.00</v>
          </cell>
          <cell r="H3" t="str">
            <v>EMENDA</v>
          </cell>
          <cell r="I3" t="str">
            <v>SMDHC</v>
          </cell>
          <cell r="J3">
            <v>500000</v>
          </cell>
          <cell r="K3">
            <v>0</v>
          </cell>
          <cell r="L3">
            <v>0</v>
          </cell>
          <cell r="M3" t="str">
            <v>NINC</v>
          </cell>
          <cell r="N3">
            <v>0</v>
          </cell>
          <cell r="O3">
            <v>0</v>
          </cell>
          <cell r="P3">
            <v>0</v>
          </cell>
          <cell r="Q3">
            <v>0</v>
          </cell>
          <cell r="R3" t="e">
            <v>#DIV/0!</v>
          </cell>
          <cell r="S3" t="e">
            <v>#DIV/0!</v>
          </cell>
          <cell r="T3" t="str">
            <v>NINC</v>
          </cell>
          <cell r="U3">
            <v>0</v>
          </cell>
        </row>
        <row r="4">
          <cell r="F4" t="str">
            <v>2100 - ADMINISTRAÇÃO DA UNIDADE</v>
          </cell>
          <cell r="G4" t="str">
            <v>34.10.14.122.3024.2.100.31901100.00</v>
          </cell>
          <cell r="H4" t="str">
            <v>EXECUTIVO</v>
          </cell>
          <cell r="I4" t="str">
            <v>SMDHC</v>
          </cell>
          <cell r="J4">
            <v>12064745</v>
          </cell>
          <cell r="K4">
            <v>15065727.359999999</v>
          </cell>
          <cell r="L4">
            <v>15065727.359999999</v>
          </cell>
          <cell r="M4" t="str">
            <v>NEX</v>
          </cell>
          <cell r="N4">
            <v>0.4</v>
          </cell>
          <cell r="O4">
            <v>4825898</v>
          </cell>
          <cell r="P4">
            <v>6026290.9440000001</v>
          </cell>
          <cell r="Q4">
            <v>6026290.9440000001</v>
          </cell>
          <cell r="R4">
            <v>1.2487398084252921</v>
          </cell>
          <cell r="S4">
            <v>1.2487398084252921</v>
          </cell>
          <cell r="T4" t="str">
            <v>NEX</v>
          </cell>
          <cell r="U4">
            <v>0.15</v>
          </cell>
        </row>
        <row r="5">
          <cell r="F5" t="str">
            <v>2100 - ADMINISTRAÇÃO DA UNIDADE</v>
          </cell>
          <cell r="G5" t="str">
            <v>34.10.14.122.3024.2.100.31909200.00</v>
          </cell>
          <cell r="H5" t="str">
            <v>EXECUTIVO</v>
          </cell>
          <cell r="I5" t="str">
            <v>SMDHC</v>
          </cell>
          <cell r="J5">
            <v>0</v>
          </cell>
          <cell r="K5">
            <v>5987.16</v>
          </cell>
          <cell r="L5">
            <v>5987.16</v>
          </cell>
          <cell r="M5" t="str">
            <v>NEX</v>
          </cell>
          <cell r="N5">
            <v>0.4</v>
          </cell>
          <cell r="O5">
            <v>0</v>
          </cell>
          <cell r="P5">
            <v>2394.864</v>
          </cell>
          <cell r="Q5">
            <v>2394.864</v>
          </cell>
          <cell r="R5" t="e">
            <v>#DIV/0!</v>
          </cell>
          <cell r="S5" t="e">
            <v>#DIV/0!</v>
          </cell>
          <cell r="T5" t="str">
            <v>NEX</v>
          </cell>
          <cell r="U5">
            <v>0.15</v>
          </cell>
        </row>
        <row r="6">
          <cell r="F6" t="str">
            <v>2100 - ADMINISTRAÇÃO DA UNIDADE</v>
          </cell>
          <cell r="G6" t="str">
            <v>34.10.14.122.3024.2.100.31909600.00</v>
          </cell>
          <cell r="H6" t="str">
            <v>EXECUTIVO</v>
          </cell>
          <cell r="I6" t="str">
            <v>SMDHC</v>
          </cell>
          <cell r="J6">
            <v>91354</v>
          </cell>
          <cell r="K6">
            <v>23330.58</v>
          </cell>
          <cell r="L6">
            <v>23330.58</v>
          </cell>
          <cell r="M6" t="str">
            <v>NEX</v>
          </cell>
          <cell r="N6">
            <v>0.4</v>
          </cell>
          <cell r="O6">
            <v>36541.599999999999</v>
          </cell>
          <cell r="P6">
            <v>9332.2320000000018</v>
          </cell>
          <cell r="Q6">
            <v>9332.2320000000018</v>
          </cell>
          <cell r="R6">
            <v>0.25538651837905296</v>
          </cell>
          <cell r="S6">
            <v>0.25538651837905296</v>
          </cell>
          <cell r="T6" t="str">
            <v>NEX</v>
          </cell>
          <cell r="U6">
            <v>0.15</v>
          </cell>
        </row>
        <row r="7">
          <cell r="F7" t="str">
            <v>2100 - ADMINISTRAÇÃO DA UNIDADE</v>
          </cell>
          <cell r="G7" t="str">
            <v>34.10.14.122.3024.2.100.33503900.00</v>
          </cell>
          <cell r="H7" t="str">
            <v>EXECUTIVO</v>
          </cell>
          <cell r="I7" t="str">
            <v>SMDHC</v>
          </cell>
          <cell r="J7">
            <v>757000</v>
          </cell>
          <cell r="K7">
            <v>745329.6</v>
          </cell>
          <cell r="L7">
            <v>350626.43999999994</v>
          </cell>
          <cell r="M7" t="str">
            <v>NEX</v>
          </cell>
          <cell r="N7">
            <v>0.4</v>
          </cell>
          <cell r="O7">
            <v>302800</v>
          </cell>
          <cell r="P7">
            <v>298131.84000000003</v>
          </cell>
          <cell r="Q7">
            <v>140250.57599999997</v>
          </cell>
          <cell r="R7">
            <v>0.46317891677675022</v>
          </cell>
          <cell r="S7">
            <v>0.98458335535006614</v>
          </cell>
          <cell r="T7" t="str">
            <v>NEX</v>
          </cell>
          <cell r="U7">
            <v>0.15</v>
          </cell>
        </row>
        <row r="8">
          <cell r="F8" t="str">
            <v>2100 - ADMINISTRAÇÃO DA UNIDADE</v>
          </cell>
          <cell r="G8" t="str">
            <v>34.10.14.122.3024.2.100.33504800.00</v>
          </cell>
          <cell r="H8" t="str">
            <v>EXECUTIVO</v>
          </cell>
          <cell r="I8" t="str">
            <v>SMDHC</v>
          </cell>
          <cell r="J8">
            <v>191000</v>
          </cell>
          <cell r="K8">
            <v>191000</v>
          </cell>
          <cell r="L8">
            <v>22862.400000000001</v>
          </cell>
          <cell r="M8" t="str">
            <v>NEX</v>
          </cell>
          <cell r="N8">
            <v>0.4</v>
          </cell>
          <cell r="O8">
            <v>76400</v>
          </cell>
          <cell r="P8">
            <v>76400</v>
          </cell>
          <cell r="Q8">
            <v>9144.9600000000009</v>
          </cell>
          <cell r="R8">
            <v>0.11969842931937175</v>
          </cell>
          <cell r="S8">
            <v>1</v>
          </cell>
          <cell r="T8" t="str">
            <v>NEX</v>
          </cell>
          <cell r="U8">
            <v>0.15</v>
          </cell>
        </row>
        <row r="9">
          <cell r="F9" t="str">
            <v>2100 - ADMINISTRAÇÃO DA UNIDADE</v>
          </cell>
          <cell r="G9" t="str">
            <v>34.10.14.122.3024.2.100.33900800.00</v>
          </cell>
          <cell r="H9" t="str">
            <v>EXECUTIVO</v>
          </cell>
          <cell r="I9" t="str">
            <v>SMDHC</v>
          </cell>
          <cell r="J9">
            <v>0</v>
          </cell>
          <cell r="K9">
            <v>295.59999999999997</v>
          </cell>
          <cell r="L9">
            <v>295.59999999999997</v>
          </cell>
          <cell r="M9" t="str">
            <v>NEX</v>
          </cell>
          <cell r="N9">
            <v>0.4</v>
          </cell>
          <cell r="O9">
            <v>0</v>
          </cell>
          <cell r="P9">
            <v>118.24</v>
          </cell>
          <cell r="Q9">
            <v>118.24</v>
          </cell>
          <cell r="R9" t="e">
            <v>#DIV/0!</v>
          </cell>
          <cell r="S9" t="e">
            <v>#DIV/0!</v>
          </cell>
          <cell r="T9" t="str">
            <v>NEX</v>
          </cell>
          <cell r="U9">
            <v>0.15</v>
          </cell>
        </row>
        <row r="10">
          <cell r="F10" t="str">
            <v>2100 - ADMINISTRAÇÃO DA UNIDADE</v>
          </cell>
          <cell r="G10" t="str">
            <v>34.10.14.122.3024.2.100.33901400.00</v>
          </cell>
          <cell r="H10" t="str">
            <v>EXECUTIVO</v>
          </cell>
          <cell r="I10" t="str">
            <v>SMDHC</v>
          </cell>
          <cell r="J10">
            <v>25000</v>
          </cell>
          <cell r="K10">
            <v>6546.1100000000006</v>
          </cell>
          <cell r="L10">
            <v>6546.1100000000006</v>
          </cell>
          <cell r="M10" t="str">
            <v>NEX</v>
          </cell>
          <cell r="N10">
            <v>0.4</v>
          </cell>
          <cell r="O10">
            <v>10000</v>
          </cell>
          <cell r="P10">
            <v>2618.4440000000004</v>
          </cell>
          <cell r="Q10">
            <v>2618.4440000000004</v>
          </cell>
          <cell r="R10">
            <v>0.26184440000000003</v>
          </cell>
          <cell r="S10">
            <v>0.26184440000000003</v>
          </cell>
          <cell r="T10" t="str">
            <v>NEX</v>
          </cell>
          <cell r="U10">
            <v>0.15</v>
          </cell>
        </row>
        <row r="11">
          <cell r="F11" t="str">
            <v>2100 - ADMINISTRAÇÃO DA UNIDADE</v>
          </cell>
          <cell r="G11" t="str">
            <v>34.10.14.122.3024.2.100.33903000.00</v>
          </cell>
          <cell r="H11" t="str">
            <v>EXECUTIVO</v>
          </cell>
          <cell r="I11" t="str">
            <v>SMDHC</v>
          </cell>
          <cell r="J11">
            <v>45000</v>
          </cell>
          <cell r="K11">
            <v>1111529.3499999999</v>
          </cell>
          <cell r="L11">
            <v>69658.13</v>
          </cell>
          <cell r="M11" t="str">
            <v>NEX</v>
          </cell>
          <cell r="N11">
            <v>0.4</v>
          </cell>
          <cell r="O11">
            <v>18000</v>
          </cell>
          <cell r="P11">
            <v>444611.74</v>
          </cell>
          <cell r="Q11">
            <v>27863.252000000004</v>
          </cell>
          <cell r="R11">
            <v>1.5479584444444447</v>
          </cell>
          <cell r="S11">
            <v>24.700652222222221</v>
          </cell>
          <cell r="T11" t="str">
            <v>NEX</v>
          </cell>
          <cell r="U11">
            <v>0.15</v>
          </cell>
        </row>
        <row r="12">
          <cell r="F12" t="str">
            <v>2100 - ADMINISTRAÇÃO DA UNIDADE</v>
          </cell>
          <cell r="G12" t="str">
            <v>34.10.14.122.3024.2.100.33903200.00</v>
          </cell>
          <cell r="H12" t="str">
            <v>EXECUTIVO</v>
          </cell>
          <cell r="I12" t="str">
            <v>SMDHC</v>
          </cell>
          <cell r="J12">
            <v>0</v>
          </cell>
          <cell r="K12">
            <v>5237000</v>
          </cell>
          <cell r="L12">
            <v>5237000</v>
          </cell>
          <cell r="M12" t="str">
            <v>NEX</v>
          </cell>
          <cell r="N12">
            <v>0.4</v>
          </cell>
          <cell r="O12">
            <v>0</v>
          </cell>
          <cell r="P12">
            <v>2094800</v>
          </cell>
          <cell r="Q12">
            <v>2094800</v>
          </cell>
          <cell r="R12" t="e">
            <v>#DIV/0!</v>
          </cell>
          <cell r="S12" t="e">
            <v>#DIV/0!</v>
          </cell>
          <cell r="T12" t="str">
            <v>NEX</v>
          </cell>
          <cell r="U12">
            <v>0.15</v>
          </cell>
        </row>
        <row r="13">
          <cell r="F13" t="str">
            <v>2100 - ADMINISTRAÇÃO DA UNIDADE</v>
          </cell>
          <cell r="G13" t="str">
            <v>34.10.14.122.3024.2.100.33903300.00</v>
          </cell>
          <cell r="H13" t="str">
            <v>EXECUTIVO</v>
          </cell>
          <cell r="I13" t="str">
            <v>SMDHC</v>
          </cell>
          <cell r="J13">
            <v>490000</v>
          </cell>
          <cell r="K13">
            <v>255000</v>
          </cell>
          <cell r="L13">
            <v>51204.29</v>
          </cell>
          <cell r="M13" t="str">
            <v>NEX</v>
          </cell>
          <cell r="N13">
            <v>0.4</v>
          </cell>
          <cell r="O13">
            <v>196000</v>
          </cell>
          <cell r="P13">
            <v>102000</v>
          </cell>
          <cell r="Q13">
            <v>20481.716</v>
          </cell>
          <cell r="R13">
            <v>0.10449855102040817</v>
          </cell>
          <cell r="S13">
            <v>0.52040816326530615</v>
          </cell>
          <cell r="T13" t="str">
            <v>NEX</v>
          </cell>
          <cell r="U13">
            <v>0.15</v>
          </cell>
        </row>
        <row r="14">
          <cell r="F14" t="str">
            <v>2100 - ADMINISTRAÇÃO DA UNIDADE</v>
          </cell>
          <cell r="G14" t="str">
            <v>34.10.14.122.3024.2.100.33903600.00</v>
          </cell>
          <cell r="H14" t="str">
            <v>EXECUTIVO</v>
          </cell>
          <cell r="I14" t="str">
            <v>SMDHC</v>
          </cell>
          <cell r="J14">
            <v>1000</v>
          </cell>
          <cell r="K14">
            <v>0</v>
          </cell>
          <cell r="L14">
            <v>0</v>
          </cell>
          <cell r="M14" t="str">
            <v>NEX</v>
          </cell>
          <cell r="N14">
            <v>0.4</v>
          </cell>
          <cell r="O14">
            <v>400</v>
          </cell>
          <cell r="P14">
            <v>0</v>
          </cell>
          <cell r="Q14">
            <v>0</v>
          </cell>
          <cell r="R14">
            <v>0</v>
          </cell>
          <cell r="S14">
            <v>0</v>
          </cell>
          <cell r="T14" t="str">
            <v>NEX</v>
          </cell>
          <cell r="U14">
            <v>0.15</v>
          </cell>
        </row>
        <row r="15">
          <cell r="F15" t="str">
            <v>2100 - ADMINISTRAÇÃO DA UNIDADE</v>
          </cell>
          <cell r="G15" t="str">
            <v>34.10.14.122.3024.2.100.33903700.00</v>
          </cell>
          <cell r="H15" t="str">
            <v>EXECUTIVO</v>
          </cell>
          <cell r="I15" t="str">
            <v>SMDHC</v>
          </cell>
          <cell r="J15">
            <v>32000</v>
          </cell>
          <cell r="K15">
            <v>0</v>
          </cell>
          <cell r="L15">
            <v>0</v>
          </cell>
          <cell r="M15" t="str">
            <v>NEX</v>
          </cell>
          <cell r="N15">
            <v>0.4</v>
          </cell>
          <cell r="O15">
            <v>12800</v>
          </cell>
          <cell r="P15">
            <v>0</v>
          </cell>
          <cell r="Q15">
            <v>0</v>
          </cell>
          <cell r="R15">
            <v>0</v>
          </cell>
          <cell r="S15">
            <v>0</v>
          </cell>
          <cell r="T15" t="str">
            <v>NEX</v>
          </cell>
          <cell r="U15">
            <v>0.15</v>
          </cell>
        </row>
        <row r="16">
          <cell r="F16" t="str">
            <v>2100 - ADMINISTRAÇÃO DA UNIDADE</v>
          </cell>
          <cell r="G16" t="str">
            <v>34.10.14.122.3024.2.100.33903900.00</v>
          </cell>
          <cell r="H16" t="str">
            <v>EXECUTIVO</v>
          </cell>
          <cell r="I16" t="str">
            <v>SMDHC</v>
          </cell>
          <cell r="J16">
            <v>5633810</v>
          </cell>
          <cell r="K16">
            <v>5377018.8700000001</v>
          </cell>
          <cell r="L16">
            <v>4205770.49</v>
          </cell>
          <cell r="M16" t="str">
            <v>NEX</v>
          </cell>
          <cell r="N16">
            <v>0.4</v>
          </cell>
          <cell r="O16">
            <v>2253524</v>
          </cell>
          <cell r="P16">
            <v>2150807.548</v>
          </cell>
          <cell r="Q16">
            <v>1682308.1960000002</v>
          </cell>
          <cell r="R16">
            <v>0.74652331015777962</v>
          </cell>
          <cell r="S16">
            <v>0.95441963253996853</v>
          </cell>
          <cell r="T16" t="str">
            <v>NEX</v>
          </cell>
          <cell r="U16">
            <v>0.15</v>
          </cell>
        </row>
        <row r="17">
          <cell r="F17" t="str">
            <v>2100 - ADMINISTRAÇÃO DA UNIDADE</v>
          </cell>
          <cell r="G17" t="str">
            <v>34.10.14.122.3024.2.100.33904600.00</v>
          </cell>
          <cell r="H17" t="str">
            <v>EXECUTIVO</v>
          </cell>
          <cell r="I17" t="str">
            <v>SMDHC</v>
          </cell>
          <cell r="J17">
            <v>2000000</v>
          </cell>
          <cell r="K17">
            <v>2420111.66</v>
          </cell>
          <cell r="L17">
            <v>2420111.66</v>
          </cell>
          <cell r="M17" t="str">
            <v>NEX</v>
          </cell>
          <cell r="N17">
            <v>0.4</v>
          </cell>
          <cell r="O17">
            <v>800000</v>
          </cell>
          <cell r="P17">
            <v>968044.66400000011</v>
          </cell>
          <cell r="Q17">
            <v>968044.66400000011</v>
          </cell>
          <cell r="R17">
            <v>1.2100558300000002</v>
          </cell>
          <cell r="S17">
            <v>1.2100558300000002</v>
          </cell>
          <cell r="T17" t="str">
            <v>NEX</v>
          </cell>
          <cell r="U17">
            <v>0.15</v>
          </cell>
        </row>
        <row r="18">
          <cell r="F18" t="str">
            <v>2100 - ADMINISTRAÇÃO DA UNIDADE</v>
          </cell>
          <cell r="G18" t="str">
            <v>34.10.14.122.3024.2.100.33904700.00</v>
          </cell>
          <cell r="H18" t="str">
            <v>EXECUTIVO</v>
          </cell>
          <cell r="I18" t="str">
            <v>SMDHC</v>
          </cell>
          <cell r="J18">
            <v>220000</v>
          </cell>
          <cell r="K18">
            <v>208654.76</v>
          </cell>
          <cell r="L18">
            <v>190211.70000000004</v>
          </cell>
          <cell r="M18" t="str">
            <v>NEX</v>
          </cell>
          <cell r="N18">
            <v>0.4</v>
          </cell>
          <cell r="O18">
            <v>88000</v>
          </cell>
          <cell r="P18">
            <v>83461.90400000001</v>
          </cell>
          <cell r="Q18">
            <v>76084.680000000022</v>
          </cell>
          <cell r="R18">
            <v>0.86459863636363665</v>
          </cell>
          <cell r="S18">
            <v>0.94843072727272737</v>
          </cell>
          <cell r="T18" t="str">
            <v>NEX</v>
          </cell>
          <cell r="U18">
            <v>0.15</v>
          </cell>
        </row>
        <row r="19">
          <cell r="F19" t="str">
            <v>2100 - ADMINISTRAÇÃO DA UNIDADE</v>
          </cell>
          <cell r="G19" t="str">
            <v>34.10.14.122.3024.2.100.33904900.00</v>
          </cell>
          <cell r="H19" t="str">
            <v>EXECUTIVO</v>
          </cell>
          <cell r="I19" t="str">
            <v>SMDHC</v>
          </cell>
          <cell r="J19">
            <v>430000</v>
          </cell>
          <cell r="K19">
            <v>258265.64999999997</v>
          </cell>
          <cell r="L19">
            <v>258265.64999999997</v>
          </cell>
          <cell r="M19" t="str">
            <v>NEX</v>
          </cell>
          <cell r="N19">
            <v>0.4</v>
          </cell>
          <cell r="O19">
            <v>172000</v>
          </cell>
          <cell r="P19">
            <v>103306.26</v>
          </cell>
          <cell r="Q19">
            <v>103306.26</v>
          </cell>
          <cell r="R19">
            <v>0.6006177906976744</v>
          </cell>
          <cell r="S19">
            <v>0.6006177906976744</v>
          </cell>
          <cell r="T19" t="str">
            <v>NEX</v>
          </cell>
          <cell r="U19">
            <v>0.15</v>
          </cell>
        </row>
        <row r="20">
          <cell r="F20" t="str">
            <v>2100 - ADMINISTRAÇÃO DA UNIDADE</v>
          </cell>
          <cell r="G20" t="str">
            <v>34.10.14.122.3024.2.100.44905200.00</v>
          </cell>
          <cell r="H20" t="str">
            <v>EXECUTIVO</v>
          </cell>
          <cell r="I20" t="str">
            <v>SMDHC</v>
          </cell>
          <cell r="J20">
            <v>1000</v>
          </cell>
          <cell r="K20">
            <v>9920</v>
          </cell>
          <cell r="L20">
            <v>0</v>
          </cell>
          <cell r="M20" t="str">
            <v>NEX</v>
          </cell>
          <cell r="N20">
            <v>0.4</v>
          </cell>
          <cell r="O20">
            <v>400</v>
          </cell>
          <cell r="P20">
            <v>3968</v>
          </cell>
          <cell r="Q20">
            <v>0</v>
          </cell>
          <cell r="R20">
            <v>0</v>
          </cell>
          <cell r="S20">
            <v>9.92</v>
          </cell>
          <cell r="T20" t="str">
            <v>NEX</v>
          </cell>
          <cell r="U20">
            <v>0.15</v>
          </cell>
        </row>
        <row r="21">
          <cell r="F21" t="str">
            <v>2100 - ADMINISTRAÇÃO DA UNIDADE</v>
          </cell>
          <cell r="G21" t="str">
            <v>36.10.14.122.3024.2.100.31901100.00</v>
          </cell>
          <cell r="H21" t="str">
            <v>EXECUTIVO</v>
          </cell>
          <cell r="I21" t="str">
            <v>SMPED</v>
          </cell>
          <cell r="J21">
            <v>3859824</v>
          </cell>
          <cell r="K21">
            <v>3670158.66</v>
          </cell>
          <cell r="L21">
            <v>3670158.66</v>
          </cell>
          <cell r="M21" t="str">
            <v>NINC</v>
          </cell>
          <cell r="N21">
            <v>0</v>
          </cell>
          <cell r="O21">
            <v>0</v>
          </cell>
          <cell r="P21">
            <v>0</v>
          </cell>
          <cell r="Q21">
            <v>0</v>
          </cell>
          <cell r="R21" t="e">
            <v>#DIV/0!</v>
          </cell>
          <cell r="S21" t="e">
            <v>#DIV/0!</v>
          </cell>
          <cell r="T21" t="str">
            <v>NINC</v>
          </cell>
          <cell r="U21">
            <v>0</v>
          </cell>
        </row>
        <row r="22">
          <cell r="F22" t="str">
            <v>2100 - ADMINISTRAÇÃO DA UNIDADE</v>
          </cell>
          <cell r="G22" t="str">
            <v>36.10.14.122.3024.2.100.33503900.00</v>
          </cell>
          <cell r="H22" t="str">
            <v>EXECUTIVO</v>
          </cell>
          <cell r="I22" t="str">
            <v>SMPED</v>
          </cell>
          <cell r="J22">
            <v>170000</v>
          </cell>
          <cell r="K22">
            <v>110024.08000000002</v>
          </cell>
          <cell r="L22">
            <v>64259.579999999987</v>
          </cell>
          <cell r="M22" t="str">
            <v>NINC</v>
          </cell>
          <cell r="N22">
            <v>0</v>
          </cell>
          <cell r="O22">
            <v>0</v>
          </cell>
          <cell r="P22">
            <v>0</v>
          </cell>
          <cell r="Q22">
            <v>0</v>
          </cell>
          <cell r="R22" t="e">
            <v>#DIV/0!</v>
          </cell>
          <cell r="S22" t="e">
            <v>#DIV/0!</v>
          </cell>
          <cell r="T22" t="str">
            <v>NINC</v>
          </cell>
          <cell r="U22">
            <v>0</v>
          </cell>
        </row>
        <row r="23">
          <cell r="F23" t="str">
            <v>2100 - ADMINISTRAÇÃO DA UNIDADE</v>
          </cell>
          <cell r="G23" t="str">
            <v>36.10.14.122.3024.2.100.33504800.00</v>
          </cell>
          <cell r="H23" t="str">
            <v>EXECUTIVO</v>
          </cell>
          <cell r="I23" t="str">
            <v>SMPED</v>
          </cell>
          <cell r="J23">
            <v>40000</v>
          </cell>
          <cell r="K23">
            <v>23000</v>
          </cell>
          <cell r="L23">
            <v>4382.3999999999996</v>
          </cell>
          <cell r="M23" t="str">
            <v>NINC</v>
          </cell>
          <cell r="N23">
            <v>0</v>
          </cell>
          <cell r="O23">
            <v>0</v>
          </cell>
          <cell r="P23">
            <v>0</v>
          </cell>
          <cell r="Q23">
            <v>0</v>
          </cell>
          <cell r="R23" t="e">
            <v>#DIV/0!</v>
          </cell>
          <cell r="S23" t="e">
            <v>#DIV/0!</v>
          </cell>
          <cell r="T23" t="str">
            <v>NINC</v>
          </cell>
          <cell r="U23">
            <v>0</v>
          </cell>
        </row>
        <row r="24">
          <cell r="F24" t="str">
            <v>2100 - ADMINISTRAÇÃO DA UNIDADE</v>
          </cell>
          <cell r="G24" t="str">
            <v>36.10.14.122.3024.2.100.33900800.00</v>
          </cell>
          <cell r="H24" t="str">
            <v>EXECUTIVO</v>
          </cell>
          <cell r="I24" t="str">
            <v>SMPED</v>
          </cell>
          <cell r="J24">
            <v>0</v>
          </cell>
          <cell r="K24">
            <v>35.28</v>
          </cell>
          <cell r="L24">
            <v>35.28</v>
          </cell>
          <cell r="M24" t="str">
            <v>NINC</v>
          </cell>
          <cell r="N24">
            <v>0</v>
          </cell>
          <cell r="O24">
            <v>0</v>
          </cell>
          <cell r="P24">
            <v>0</v>
          </cell>
          <cell r="Q24">
            <v>0</v>
          </cell>
          <cell r="R24" t="e">
            <v>#DIV/0!</v>
          </cell>
          <cell r="S24" t="e">
            <v>#DIV/0!</v>
          </cell>
          <cell r="T24" t="str">
            <v>NINC</v>
          </cell>
          <cell r="U24">
            <v>0</v>
          </cell>
        </row>
        <row r="25">
          <cell r="F25" t="str">
            <v>2100 - ADMINISTRAÇÃO DA UNIDADE</v>
          </cell>
          <cell r="G25" t="str">
            <v>36.10.14.122.3024.2.100.33901400.00</v>
          </cell>
          <cell r="H25" t="str">
            <v>EXECUTIVO</v>
          </cell>
          <cell r="I25" t="str">
            <v>SMPED</v>
          </cell>
          <cell r="J25">
            <v>35000</v>
          </cell>
          <cell r="K25">
            <v>0</v>
          </cell>
          <cell r="L25">
            <v>0</v>
          </cell>
          <cell r="M25" t="str">
            <v>NINC</v>
          </cell>
          <cell r="N25">
            <v>0</v>
          </cell>
          <cell r="O25">
            <v>0</v>
          </cell>
          <cell r="P25">
            <v>0</v>
          </cell>
          <cell r="Q25">
            <v>0</v>
          </cell>
          <cell r="R25" t="e">
            <v>#DIV/0!</v>
          </cell>
          <cell r="S25" t="e">
            <v>#DIV/0!</v>
          </cell>
          <cell r="T25" t="str">
            <v>NINC</v>
          </cell>
          <cell r="U25">
            <v>0</v>
          </cell>
        </row>
        <row r="26">
          <cell r="F26" t="str">
            <v>2100 - ADMINISTRAÇÃO DA UNIDADE</v>
          </cell>
          <cell r="G26" t="str">
            <v>36.10.14.122.3024.2.100.33903000.00</v>
          </cell>
          <cell r="H26" t="str">
            <v>EXECUTIVO</v>
          </cell>
          <cell r="I26" t="str">
            <v>SMPED</v>
          </cell>
          <cell r="J26">
            <v>50000</v>
          </cell>
          <cell r="K26">
            <v>54499.14</v>
          </cell>
          <cell r="L26">
            <v>49999.14</v>
          </cell>
          <cell r="M26" t="str">
            <v>NINC</v>
          </cell>
          <cell r="N26">
            <v>0</v>
          </cell>
          <cell r="O26">
            <v>0</v>
          </cell>
          <cell r="P26">
            <v>0</v>
          </cell>
          <cell r="Q26">
            <v>0</v>
          </cell>
          <cell r="R26" t="e">
            <v>#DIV/0!</v>
          </cell>
          <cell r="S26" t="e">
            <v>#DIV/0!</v>
          </cell>
          <cell r="T26" t="str">
            <v>NINC</v>
          </cell>
          <cell r="U26">
            <v>0</v>
          </cell>
        </row>
        <row r="27">
          <cell r="F27" t="str">
            <v>2100 - ADMINISTRAÇÃO DA UNIDADE</v>
          </cell>
          <cell r="G27" t="str">
            <v>36.10.14.122.3024.2.100.33903300.00</v>
          </cell>
          <cell r="H27" t="str">
            <v>EXECUTIVO</v>
          </cell>
          <cell r="I27" t="str">
            <v>SMPED</v>
          </cell>
          <cell r="J27">
            <v>400000</v>
          </cell>
          <cell r="K27">
            <v>225833.39</v>
          </cell>
          <cell r="L27">
            <v>121106.48999999999</v>
          </cell>
          <cell r="M27" t="str">
            <v>NINC</v>
          </cell>
          <cell r="N27">
            <v>0</v>
          </cell>
          <cell r="O27">
            <v>0</v>
          </cell>
          <cell r="P27">
            <v>0</v>
          </cell>
          <cell r="Q27">
            <v>0</v>
          </cell>
          <cell r="R27" t="e">
            <v>#DIV/0!</v>
          </cell>
          <cell r="S27" t="e">
            <v>#DIV/0!</v>
          </cell>
          <cell r="T27" t="str">
            <v>NINC</v>
          </cell>
          <cell r="U27">
            <v>0</v>
          </cell>
        </row>
        <row r="28">
          <cell r="F28" t="str">
            <v>2100 - ADMINISTRAÇÃO DA UNIDADE</v>
          </cell>
          <cell r="G28" t="str">
            <v>36.10.14.122.3024.2.100.33903900.00</v>
          </cell>
          <cell r="H28" t="str">
            <v>EXECUTIVO</v>
          </cell>
          <cell r="I28" t="str">
            <v>SMPED</v>
          </cell>
          <cell r="J28">
            <v>1614405</v>
          </cell>
          <cell r="K28">
            <v>1367218.47</v>
          </cell>
          <cell r="L28">
            <v>1087820.4099999999</v>
          </cell>
          <cell r="M28" t="str">
            <v>NINC</v>
          </cell>
          <cell r="N28">
            <v>0</v>
          </cell>
          <cell r="O28">
            <v>0</v>
          </cell>
          <cell r="P28">
            <v>0</v>
          </cell>
          <cell r="Q28">
            <v>0</v>
          </cell>
          <cell r="R28" t="e">
            <v>#DIV/0!</v>
          </cell>
          <cell r="S28" t="e">
            <v>#DIV/0!</v>
          </cell>
          <cell r="T28" t="str">
            <v>NINC</v>
          </cell>
          <cell r="U28">
            <v>0</v>
          </cell>
        </row>
        <row r="29">
          <cell r="F29" t="str">
            <v>2100 - ADMINISTRAÇÃO DA UNIDADE</v>
          </cell>
          <cell r="G29" t="str">
            <v>36.10.14.122.3024.2.100.33904600.00</v>
          </cell>
          <cell r="H29" t="str">
            <v>EXECUTIVO</v>
          </cell>
          <cell r="I29" t="str">
            <v>SMPED</v>
          </cell>
          <cell r="J29">
            <v>500000</v>
          </cell>
          <cell r="K29">
            <v>389649.85000000003</v>
          </cell>
          <cell r="L29">
            <v>389649.85000000003</v>
          </cell>
          <cell r="M29" t="str">
            <v>NINC</v>
          </cell>
          <cell r="N29">
            <v>0</v>
          </cell>
          <cell r="O29">
            <v>0</v>
          </cell>
          <cell r="P29">
            <v>0</v>
          </cell>
          <cell r="Q29">
            <v>0</v>
          </cell>
          <cell r="R29" t="e">
            <v>#DIV/0!</v>
          </cell>
          <cell r="S29" t="e">
            <v>#DIV/0!</v>
          </cell>
          <cell r="T29" t="str">
            <v>NINC</v>
          </cell>
          <cell r="U29">
            <v>0</v>
          </cell>
        </row>
        <row r="30">
          <cell r="F30" t="str">
            <v>2100 - ADMINISTRAÇÃO DA UNIDADE</v>
          </cell>
          <cell r="G30" t="str">
            <v>36.10.14.122.3024.2.100.33904900.00</v>
          </cell>
          <cell r="H30" t="str">
            <v>EXECUTIVO</v>
          </cell>
          <cell r="I30" t="str">
            <v>SMPED</v>
          </cell>
          <cell r="J30">
            <v>70000</v>
          </cell>
          <cell r="K30">
            <v>25275.969999999998</v>
          </cell>
          <cell r="L30">
            <v>25275.969999999998</v>
          </cell>
          <cell r="M30" t="str">
            <v>NINC</v>
          </cell>
          <cell r="N30">
            <v>0</v>
          </cell>
          <cell r="O30">
            <v>0</v>
          </cell>
          <cell r="P30">
            <v>0</v>
          </cell>
          <cell r="Q30">
            <v>0</v>
          </cell>
          <cell r="R30" t="e">
            <v>#DIV/0!</v>
          </cell>
          <cell r="S30" t="e">
            <v>#DIV/0!</v>
          </cell>
          <cell r="T30" t="str">
            <v>NINC</v>
          </cell>
          <cell r="U30">
            <v>0</v>
          </cell>
        </row>
        <row r="31">
          <cell r="F31" t="str">
            <v>2100 - ADMINISTRAÇÃO DA UNIDADE</v>
          </cell>
          <cell r="G31" t="str">
            <v>36.10.14.122.3024.2.100.44905200.00</v>
          </cell>
          <cell r="H31" t="str">
            <v>EXECUTIVO</v>
          </cell>
          <cell r="I31" t="str">
            <v>SMPED</v>
          </cell>
          <cell r="J31">
            <v>20000</v>
          </cell>
          <cell r="K31">
            <v>0</v>
          </cell>
          <cell r="L31">
            <v>0</v>
          </cell>
          <cell r="M31" t="str">
            <v>NINC</v>
          </cell>
          <cell r="N31">
            <v>0</v>
          </cell>
          <cell r="O31">
            <v>0</v>
          </cell>
          <cell r="P31">
            <v>0</v>
          </cell>
          <cell r="Q31">
            <v>0</v>
          </cell>
          <cell r="R31" t="e">
            <v>#DIV/0!</v>
          </cell>
          <cell r="S31" t="e">
            <v>#DIV/0!</v>
          </cell>
          <cell r="T31" t="str">
            <v>NINC</v>
          </cell>
          <cell r="U31">
            <v>0</v>
          </cell>
        </row>
        <row r="32">
          <cell r="F32" t="str">
            <v>8260 - MANUTENÇÃO DA OUVIDORIA DE DIREITOS HUMANOS - PROGRAMA DE METAS 33.D</v>
          </cell>
          <cell r="G32" t="str">
            <v>34.10.14.122.3018.8.260.33503900.00</v>
          </cell>
          <cell r="H32" t="str">
            <v>EXECUTIVO</v>
          </cell>
          <cell r="I32" t="str">
            <v>SMDHC</v>
          </cell>
          <cell r="J32">
            <v>960000</v>
          </cell>
          <cell r="K32">
            <v>851524.03</v>
          </cell>
          <cell r="L32">
            <v>770553.21</v>
          </cell>
          <cell r="M32" t="str">
            <v>NEX</v>
          </cell>
          <cell r="N32">
            <v>0.23</v>
          </cell>
          <cell r="O32">
            <v>220800</v>
          </cell>
          <cell r="P32">
            <v>195850.52690000003</v>
          </cell>
          <cell r="Q32">
            <v>177227.2383</v>
          </cell>
          <cell r="R32">
            <v>0.80265959374999996</v>
          </cell>
          <cell r="S32">
            <v>0.88700419791666674</v>
          </cell>
          <cell r="T32" t="str">
            <v>NINC</v>
          </cell>
          <cell r="U32">
            <v>0</v>
          </cell>
        </row>
        <row r="33">
          <cell r="F33" t="str">
            <v>8260 - MANUTENÇÃO DA OUVIDORIA DE DIREITOS HUMANOS - PROGRAMA DE METAS 33.D</v>
          </cell>
          <cell r="G33" t="str">
            <v>34.10.14.122.3018.8.260.33509200.00</v>
          </cell>
          <cell r="H33" t="str">
            <v>EXECUTIVO</v>
          </cell>
          <cell r="I33" t="str">
            <v>SMDHC</v>
          </cell>
          <cell r="J33">
            <v>0</v>
          </cell>
          <cell r="K33">
            <v>22507.19</v>
          </cell>
          <cell r="L33">
            <v>22507.19</v>
          </cell>
          <cell r="M33" t="str">
            <v>NEX</v>
          </cell>
          <cell r="N33">
            <v>0.23</v>
          </cell>
          <cell r="O33">
            <v>0</v>
          </cell>
          <cell r="P33">
            <v>5176.6536999999998</v>
          </cell>
          <cell r="Q33">
            <v>5176.6536999999998</v>
          </cell>
          <cell r="R33" t="e">
            <v>#DIV/0!</v>
          </cell>
          <cell r="S33" t="e">
            <v>#DIV/0!</v>
          </cell>
          <cell r="T33" t="str">
            <v>NINC</v>
          </cell>
          <cell r="U33">
            <v>0</v>
          </cell>
        </row>
        <row r="34">
          <cell r="F34" t="str">
            <v>8260 - MANUTENÇÃO DA OUVIDORIA DE DIREITOS HUMANOS - PROGRAMA DE METAS 33.D</v>
          </cell>
          <cell r="G34" t="str">
            <v>34.10.14.122.3018.8.260.33903000.00</v>
          </cell>
          <cell r="H34" t="str">
            <v>EXECUTIVO</v>
          </cell>
          <cell r="I34" t="str">
            <v>SMDHC</v>
          </cell>
          <cell r="J34">
            <v>10000</v>
          </cell>
          <cell r="K34">
            <v>3930</v>
          </cell>
          <cell r="L34">
            <v>3930</v>
          </cell>
          <cell r="M34" t="str">
            <v>NEX</v>
          </cell>
          <cell r="N34">
            <v>0.23</v>
          </cell>
          <cell r="O34">
            <v>2300</v>
          </cell>
          <cell r="P34">
            <v>903.90000000000009</v>
          </cell>
          <cell r="Q34">
            <v>903.90000000000009</v>
          </cell>
          <cell r="R34">
            <v>0.39300000000000002</v>
          </cell>
          <cell r="S34">
            <v>0.39300000000000002</v>
          </cell>
          <cell r="T34" t="str">
            <v>NINC</v>
          </cell>
          <cell r="U34">
            <v>0</v>
          </cell>
        </row>
        <row r="35">
          <cell r="F35" t="str">
            <v>8260 - MANUTENÇÃO DA OUVIDORIA DE DIREITOS HUMANOS - PROGRAMA DE METAS 33.D</v>
          </cell>
          <cell r="G35" t="str">
            <v>34.10.14.122.3018.8.260.44905200.00</v>
          </cell>
          <cell r="H35" t="str">
            <v>EXECUTIVO</v>
          </cell>
          <cell r="I35" t="str">
            <v>SMDHC</v>
          </cell>
          <cell r="J35">
            <v>20000</v>
          </cell>
          <cell r="K35">
            <v>12676.45</v>
          </cell>
          <cell r="L35">
            <v>12676.45</v>
          </cell>
          <cell r="M35" t="str">
            <v>NEX</v>
          </cell>
          <cell r="N35">
            <v>0.23</v>
          </cell>
          <cell r="O35">
            <v>4600</v>
          </cell>
          <cell r="P35">
            <v>2915.5835000000002</v>
          </cell>
          <cell r="Q35">
            <v>2915.5835000000002</v>
          </cell>
          <cell r="R35">
            <v>0.63382250000000007</v>
          </cell>
          <cell r="S35">
            <v>0.63382250000000007</v>
          </cell>
          <cell r="T35" t="str">
            <v>NINC</v>
          </cell>
          <cell r="U35">
            <v>0</v>
          </cell>
        </row>
        <row r="36">
          <cell r="F36" t="str">
            <v>1727 - E883 - PROJETO PALCO - POLO CULTURAL EDUCAÇÃO E ARTE</v>
          </cell>
          <cell r="G36" t="str">
            <v>36.10.14.242.3006.1.727.33903900.00</v>
          </cell>
          <cell r="H36" t="str">
            <v>EMENDA</v>
          </cell>
          <cell r="I36" t="str">
            <v>SMPED</v>
          </cell>
          <cell r="J36">
            <v>100000</v>
          </cell>
          <cell r="K36">
            <v>0</v>
          </cell>
          <cell r="L36">
            <v>0</v>
          </cell>
          <cell r="M36" t="str">
            <v>NINC</v>
          </cell>
          <cell r="N36">
            <v>0</v>
          </cell>
          <cell r="O36">
            <v>0</v>
          </cell>
          <cell r="P36">
            <v>0</v>
          </cell>
          <cell r="Q36">
            <v>0</v>
          </cell>
          <cell r="R36" t="e">
            <v>#DIV/0!</v>
          </cell>
          <cell r="S36" t="e">
            <v>#DIV/0!</v>
          </cell>
          <cell r="T36" t="str">
            <v>NINC</v>
          </cell>
          <cell r="U36">
            <v>0</v>
          </cell>
        </row>
        <row r="37">
          <cell r="F37" t="str">
            <v>2238 - E2217 - AÇÕES VOLTADAS À PESSOA COM DEFICIÊNCIA</v>
          </cell>
          <cell r="G37" t="str">
            <v>36.10.14.242.3006.2.238.33903900.00</v>
          </cell>
          <cell r="H37" t="str">
            <v>EMENDA</v>
          </cell>
          <cell r="I37" t="str">
            <v>SMPED</v>
          </cell>
          <cell r="J37">
            <v>1000000</v>
          </cell>
          <cell r="K37">
            <v>0</v>
          </cell>
          <cell r="L37">
            <v>0</v>
          </cell>
          <cell r="M37" t="str">
            <v xml:space="preserve">NEX </v>
          </cell>
          <cell r="N37">
            <v>0.23</v>
          </cell>
          <cell r="O37">
            <v>230000</v>
          </cell>
          <cell r="P37">
            <v>0</v>
          </cell>
          <cell r="Q37">
            <v>0</v>
          </cell>
          <cell r="R37">
            <v>0</v>
          </cell>
          <cell r="S37">
            <v>0</v>
          </cell>
          <cell r="T37" t="str">
            <v>NEX</v>
          </cell>
          <cell r="U37">
            <v>0.09</v>
          </cell>
        </row>
        <row r="38">
          <cell r="F38" t="str">
            <v>2803 - MANUTENÇÃO E OPERAÇÃO DOS CONSELHOS E ESPAÇOS PARTICIPATIVOS MUNICIPAIS</v>
          </cell>
          <cell r="G38" t="str">
            <v>36.10.14.242.3012.2.803.33903000.00</v>
          </cell>
          <cell r="H38" t="str">
            <v>EXECUTIVO</v>
          </cell>
          <cell r="I38" t="str">
            <v>SMPED</v>
          </cell>
          <cell r="J38">
            <v>5000</v>
          </cell>
          <cell r="K38">
            <v>0</v>
          </cell>
          <cell r="L38">
            <v>0</v>
          </cell>
          <cell r="M38" t="str">
            <v>NINC</v>
          </cell>
          <cell r="N38">
            <v>0</v>
          </cell>
          <cell r="O38">
            <v>0</v>
          </cell>
          <cell r="P38">
            <v>0</v>
          </cell>
          <cell r="Q38">
            <v>0</v>
          </cell>
          <cell r="R38" t="e">
            <v>#DIV/0!</v>
          </cell>
          <cell r="S38" t="e">
            <v>#DIV/0!</v>
          </cell>
          <cell r="T38" t="str">
            <v>NINC</v>
          </cell>
          <cell r="U38">
            <v>0</v>
          </cell>
        </row>
        <row r="39">
          <cell r="F39" t="str">
            <v>2803 - MANUTENÇÃO E OPERAÇÃO DOS CONSELHOS E ESPAÇOS PARTICIPATIVOS MUNICIPAIS</v>
          </cell>
          <cell r="G39" t="str">
            <v>36.10.14.242.3012.2.803.33903300.00</v>
          </cell>
          <cell r="H39" t="str">
            <v>EXECUTIVO</v>
          </cell>
          <cell r="I39" t="str">
            <v>SMPED</v>
          </cell>
          <cell r="J39">
            <v>40000</v>
          </cell>
          <cell r="K39">
            <v>33600</v>
          </cell>
          <cell r="L39">
            <v>6259.5</v>
          </cell>
          <cell r="M39" t="str">
            <v>NINC</v>
          </cell>
          <cell r="N39">
            <v>0</v>
          </cell>
          <cell r="O39">
            <v>0</v>
          </cell>
          <cell r="P39">
            <v>0</v>
          </cell>
          <cell r="Q39">
            <v>0</v>
          </cell>
          <cell r="R39" t="e">
            <v>#DIV/0!</v>
          </cell>
          <cell r="S39" t="e">
            <v>#DIV/0!</v>
          </cell>
          <cell r="T39" t="str">
            <v>NINC</v>
          </cell>
          <cell r="U39">
            <v>0</v>
          </cell>
        </row>
        <row r="40">
          <cell r="F40" t="str">
            <v>2803 - MANUTENÇÃO E OPERAÇÃO DOS CONSELHOS E ESPAÇOS PARTICIPATIVOS MUNICIPAIS</v>
          </cell>
          <cell r="G40" t="str">
            <v>36.10.14.242.3012.2.803.33903900.00</v>
          </cell>
          <cell r="H40" t="str">
            <v>EXECUTIVO</v>
          </cell>
          <cell r="I40" t="str">
            <v>SMPED</v>
          </cell>
          <cell r="J40">
            <v>45000</v>
          </cell>
          <cell r="K40">
            <v>12491.99</v>
          </cell>
          <cell r="L40">
            <v>12491.99</v>
          </cell>
          <cell r="M40" t="str">
            <v>NINC</v>
          </cell>
          <cell r="N40">
            <v>0</v>
          </cell>
          <cell r="O40">
            <v>0</v>
          </cell>
          <cell r="P40">
            <v>0</v>
          </cell>
          <cell r="Q40">
            <v>0</v>
          </cell>
          <cell r="R40" t="e">
            <v>#DIV/0!</v>
          </cell>
          <cell r="S40" t="e">
            <v>#DIV/0!</v>
          </cell>
          <cell r="T40" t="str">
            <v>NINC</v>
          </cell>
          <cell r="U40">
            <v>0</v>
          </cell>
        </row>
        <row r="41">
          <cell r="F41" t="str">
            <v>2803 - MANUTENÇÃO E OPERAÇÃO DOS CONSELHOS E ESPAÇOS PARTICIPATIVOS MUNICIPAIS</v>
          </cell>
          <cell r="G41" t="str">
            <v>36.10.14.242.3012.2.803.44905200.00</v>
          </cell>
          <cell r="H41" t="str">
            <v>EXECUTIVO</v>
          </cell>
          <cell r="I41" t="str">
            <v>SMPED</v>
          </cell>
          <cell r="J41">
            <v>10000</v>
          </cell>
          <cell r="K41">
            <v>356.17</v>
          </cell>
          <cell r="L41">
            <v>356.17</v>
          </cell>
          <cell r="M41" t="str">
            <v>NINC</v>
          </cell>
          <cell r="N41">
            <v>0</v>
          </cell>
          <cell r="O41">
            <v>0</v>
          </cell>
          <cell r="P41">
            <v>0</v>
          </cell>
          <cell r="Q41">
            <v>0</v>
          </cell>
          <cell r="R41" t="e">
            <v>#DIV/0!</v>
          </cell>
          <cell r="S41" t="e">
            <v>#DIV/0!</v>
          </cell>
          <cell r="T41" t="str">
            <v>NINC</v>
          </cell>
          <cell r="U41">
            <v>0</v>
          </cell>
        </row>
        <row r="42">
          <cell r="F42" t="str">
            <v>4323 - MANUTENÇÃO E OPERAÇÃO DA CENTRAL DE INTERPRETAÇÃO DE LIBRAS, INTÉRPRETES E GUIAS-INTÉRPRETES</v>
          </cell>
          <cell r="G42" t="str">
            <v>36.10.14.242.3006.4.323.33903000.00</v>
          </cell>
          <cell r="H42" t="str">
            <v>EXECUTIVO</v>
          </cell>
          <cell r="I42" t="str">
            <v>SMPED</v>
          </cell>
          <cell r="J42">
            <v>26393</v>
          </cell>
          <cell r="K42">
            <v>0</v>
          </cell>
          <cell r="L42">
            <v>0</v>
          </cell>
          <cell r="M42" t="str">
            <v>NINC</v>
          </cell>
          <cell r="N42">
            <v>0</v>
          </cell>
          <cell r="O42">
            <v>0</v>
          </cell>
          <cell r="P42">
            <v>0</v>
          </cell>
          <cell r="Q42">
            <v>0</v>
          </cell>
          <cell r="R42" t="e">
            <v>#DIV/0!</v>
          </cell>
          <cell r="S42" t="e">
            <v>#DIV/0!</v>
          </cell>
          <cell r="T42" t="str">
            <v>NINC</v>
          </cell>
          <cell r="U42">
            <v>0</v>
          </cell>
        </row>
        <row r="43">
          <cell r="F43" t="str">
            <v>4323 - MANUTENÇÃO E OPERAÇÃO DA CENTRAL DE INTERPRETAÇÃO DE LIBRAS, INTÉRPRETES E GUIAS-INTÉRPRETES</v>
          </cell>
          <cell r="G43" t="str">
            <v>36.10.14.242.3006.4.323.33903900.00</v>
          </cell>
          <cell r="H43" t="str">
            <v>EXECUTIVO</v>
          </cell>
          <cell r="I43" t="str">
            <v>SMPED</v>
          </cell>
          <cell r="J43">
            <v>1650000</v>
          </cell>
          <cell r="K43">
            <v>485126.49</v>
          </cell>
          <cell r="L43">
            <v>127562.33</v>
          </cell>
          <cell r="M43" t="str">
            <v>NEX</v>
          </cell>
          <cell r="N43">
            <v>0.23</v>
          </cell>
          <cell r="O43">
            <v>379500</v>
          </cell>
          <cell r="P43">
            <v>111579.09270000001</v>
          </cell>
          <cell r="Q43">
            <v>29339.335900000002</v>
          </cell>
          <cell r="R43">
            <v>7.731050303030304E-2</v>
          </cell>
          <cell r="S43">
            <v>0.29401605454545454</v>
          </cell>
          <cell r="T43" t="str">
            <v>NEX</v>
          </cell>
          <cell r="U43">
            <v>0.09</v>
          </cell>
        </row>
        <row r="44">
          <cell r="F44" t="str">
            <v>5407 - PROJETOS DE ACESSIBILIDADE E RESPEITO A DIVERSIDADE - PROGRAMA DE METAS 25</v>
          </cell>
          <cell r="G44" t="str">
            <v>36.10.14.242.3006.5.407.44503900.00</v>
          </cell>
          <cell r="H44" t="str">
            <v>EXECUTIVO</v>
          </cell>
          <cell r="I44" t="str">
            <v>SMPED</v>
          </cell>
          <cell r="J44">
            <v>360000</v>
          </cell>
          <cell r="K44">
            <v>529483</v>
          </cell>
          <cell r="L44">
            <v>529483</v>
          </cell>
          <cell r="M44" t="str">
            <v xml:space="preserve">NEX </v>
          </cell>
          <cell r="N44">
            <v>0.23</v>
          </cell>
          <cell r="O44">
            <v>82800</v>
          </cell>
          <cell r="P44">
            <v>121781.09000000001</v>
          </cell>
          <cell r="Q44">
            <v>121781.09000000001</v>
          </cell>
          <cell r="R44">
            <v>1.4707861111111113</v>
          </cell>
          <cell r="S44">
            <v>1.4707861111111113</v>
          </cell>
          <cell r="T44" t="str">
            <v>NEX</v>
          </cell>
          <cell r="U44">
            <v>0.09</v>
          </cell>
        </row>
        <row r="45">
          <cell r="F45" t="str">
            <v>5407 - PROJETOS DE ACESSIBILIDADE E RESPEITO A DIVERSIDADE - PROGRAMA DE METAS 25</v>
          </cell>
          <cell r="G45" t="str">
            <v>36.10.14.242.3006.5.407.44903000.00</v>
          </cell>
          <cell r="H45" t="str">
            <v>EXECUTIVO</v>
          </cell>
          <cell r="I45" t="str">
            <v>SMPED</v>
          </cell>
          <cell r="J45">
            <v>200000</v>
          </cell>
          <cell r="K45">
            <v>240494.84</v>
          </cell>
          <cell r="L45">
            <v>212791.05999999997</v>
          </cell>
          <cell r="M45" t="str">
            <v xml:space="preserve">NEX </v>
          </cell>
          <cell r="N45">
            <v>0.23</v>
          </cell>
          <cell r="O45">
            <v>46000</v>
          </cell>
          <cell r="P45">
            <v>55313.813200000004</v>
          </cell>
          <cell r="Q45">
            <v>48941.943799999994</v>
          </cell>
          <cell r="R45">
            <v>1.0639552999999999</v>
          </cell>
          <cell r="S45">
            <v>1.2024742000000002</v>
          </cell>
          <cell r="T45" t="str">
            <v>NEX</v>
          </cell>
          <cell r="U45">
            <v>0.09</v>
          </cell>
        </row>
        <row r="46">
          <cell r="F46" t="str">
            <v>5407 - PROJETOS DE ACESSIBILIDADE E RESPEITO A DIVERSIDADE - PROGRAMA DE METAS 25</v>
          </cell>
          <cell r="G46" t="str">
            <v>36.10.14.242.3006.5.407.44903900.00</v>
          </cell>
          <cell r="H46" t="str">
            <v>EXECUTIVO</v>
          </cell>
          <cell r="I46" t="str">
            <v>SMPED</v>
          </cell>
          <cell r="J46">
            <v>68000</v>
          </cell>
          <cell r="K46">
            <v>8800</v>
          </cell>
          <cell r="L46">
            <v>8800</v>
          </cell>
          <cell r="M46" t="str">
            <v xml:space="preserve">NEX </v>
          </cell>
          <cell r="N46">
            <v>0.23</v>
          </cell>
          <cell r="O46">
            <v>15640</v>
          </cell>
          <cell r="P46">
            <v>2024</v>
          </cell>
          <cell r="Q46">
            <v>2024</v>
          </cell>
          <cell r="R46">
            <v>0.12941176470588237</v>
          </cell>
          <cell r="S46">
            <v>0.12941176470588237</v>
          </cell>
          <cell r="T46" t="str">
            <v>NEX</v>
          </cell>
          <cell r="U46">
            <v>0.09</v>
          </cell>
        </row>
        <row r="47">
          <cell r="F47" t="str">
            <v>5407 - PROJETOS DE ACESSIBILIDADE E RESPEITO A DIVERSIDADE - PROGRAMA DE METAS 25</v>
          </cell>
          <cell r="G47" t="str">
            <v>36.10.14.242.3006.5.407.44905200.00</v>
          </cell>
          <cell r="H47" t="str">
            <v>EXECUTIVO</v>
          </cell>
          <cell r="I47" t="str">
            <v>SMPED</v>
          </cell>
          <cell r="J47">
            <v>200000</v>
          </cell>
          <cell r="K47">
            <v>255667</v>
          </cell>
          <cell r="L47">
            <v>255667</v>
          </cell>
          <cell r="M47" t="str">
            <v xml:space="preserve">NEX </v>
          </cell>
          <cell r="N47">
            <v>0.23</v>
          </cell>
          <cell r="O47">
            <v>46000</v>
          </cell>
          <cell r="P47">
            <v>58803.41</v>
          </cell>
          <cell r="Q47">
            <v>58803.41</v>
          </cell>
          <cell r="R47">
            <v>1.278335</v>
          </cell>
          <cell r="S47">
            <v>1.278335</v>
          </cell>
          <cell r="T47" t="str">
            <v>NEX</v>
          </cell>
          <cell r="U47">
            <v>0.09</v>
          </cell>
        </row>
        <row r="48">
          <cell r="F48" t="str">
            <v>7110 - PROJETOS PARA INCLUSÃO DA PESSOA COM DEFICIÊNCIA</v>
          </cell>
          <cell r="G48" t="str">
            <v>36.10.14.242.3006.7.110.44503900.00</v>
          </cell>
          <cell r="H48" t="str">
            <v>EXECUTIVO</v>
          </cell>
          <cell r="I48" t="str">
            <v>SMPED</v>
          </cell>
          <cell r="J48">
            <v>1000</v>
          </cell>
          <cell r="K48">
            <v>0</v>
          </cell>
          <cell r="L48">
            <v>0</v>
          </cell>
          <cell r="M48" t="str">
            <v>NEX</v>
          </cell>
          <cell r="N48">
            <v>0.23</v>
          </cell>
          <cell r="O48">
            <v>230</v>
          </cell>
          <cell r="P48">
            <v>0</v>
          </cell>
          <cell r="Q48">
            <v>0</v>
          </cell>
          <cell r="R48">
            <v>0</v>
          </cell>
          <cell r="S48">
            <v>0</v>
          </cell>
          <cell r="T48" t="str">
            <v>NEX</v>
          </cell>
          <cell r="U48">
            <v>0.09</v>
          </cell>
        </row>
        <row r="49">
          <cell r="F49" t="str">
            <v>7110 - PROJETOS PARA INCLUSÃO DA PESSOA COM DEFICIÊNCIA</v>
          </cell>
          <cell r="G49" t="str">
            <v>36.10.14.242.3006.7.110.44903000.00</v>
          </cell>
          <cell r="H49" t="str">
            <v>EXECUTIVO</v>
          </cell>
          <cell r="I49" t="str">
            <v>SMPED</v>
          </cell>
          <cell r="J49">
            <v>1000</v>
          </cell>
          <cell r="K49">
            <v>165806.16</v>
          </cell>
          <cell r="L49">
            <v>163214.16</v>
          </cell>
          <cell r="M49" t="str">
            <v>NEX</v>
          </cell>
          <cell r="N49">
            <v>0.23</v>
          </cell>
          <cell r="O49">
            <v>230</v>
          </cell>
          <cell r="P49">
            <v>38135.416799999999</v>
          </cell>
          <cell r="Q49">
            <v>37539.256800000003</v>
          </cell>
          <cell r="R49">
            <v>163.21416000000002</v>
          </cell>
          <cell r="S49">
            <v>165.80616000000001</v>
          </cell>
          <cell r="T49" t="str">
            <v>NEX</v>
          </cell>
          <cell r="U49">
            <v>0.09</v>
          </cell>
        </row>
        <row r="50">
          <cell r="F50" t="str">
            <v>7110 - PROJETOS PARA INCLUSÃO DA PESSOA COM DEFICIÊNCIA</v>
          </cell>
          <cell r="G50" t="str">
            <v>36.10.14.242.3006.7.110.44903900.00</v>
          </cell>
          <cell r="H50" t="str">
            <v>EXECUTIVO</v>
          </cell>
          <cell r="I50" t="str">
            <v>SMPED</v>
          </cell>
          <cell r="J50">
            <v>3001000</v>
          </cell>
          <cell r="K50">
            <v>2356951.75</v>
          </cell>
          <cell r="L50">
            <v>1317678.25</v>
          </cell>
          <cell r="M50" t="str">
            <v>NEX</v>
          </cell>
          <cell r="N50">
            <v>0.23</v>
          </cell>
          <cell r="O50">
            <v>690230</v>
          </cell>
          <cell r="P50">
            <v>542098.90249999997</v>
          </cell>
          <cell r="Q50">
            <v>303065.9975</v>
          </cell>
          <cell r="R50">
            <v>0.43907972342552481</v>
          </cell>
          <cell r="S50">
            <v>0.78538878707097626</v>
          </cell>
          <cell r="T50" t="str">
            <v>NEX</v>
          </cell>
          <cell r="U50">
            <v>0.09</v>
          </cell>
        </row>
        <row r="51">
          <cell r="F51" t="str">
            <v>7110 - PROJETOS PARA INCLUSÃO DA PESSOA COM DEFICIÊNCIA</v>
          </cell>
          <cell r="G51" t="str">
            <v>36.10.14.242.3006.7.110.44905200.00</v>
          </cell>
          <cell r="H51" t="str">
            <v>EXECUTIVO</v>
          </cell>
          <cell r="I51" t="str">
            <v>SMPED</v>
          </cell>
          <cell r="J51">
            <v>1000</v>
          </cell>
          <cell r="K51">
            <v>866253.95</v>
          </cell>
          <cell r="L51">
            <v>827433.93</v>
          </cell>
          <cell r="M51" t="str">
            <v>NEX</v>
          </cell>
          <cell r="N51">
            <v>0.23</v>
          </cell>
          <cell r="O51">
            <v>230</v>
          </cell>
          <cell r="P51">
            <v>199238.40849999999</v>
          </cell>
          <cell r="Q51">
            <v>190309.80390000003</v>
          </cell>
          <cell r="R51">
            <v>827.43393000000015</v>
          </cell>
          <cell r="S51">
            <v>866.25394999999992</v>
          </cell>
          <cell r="T51" t="str">
            <v>NEX</v>
          </cell>
          <cell r="U51">
            <v>0.09</v>
          </cell>
        </row>
        <row r="52">
          <cell r="F52" t="str">
            <v>7110 - PROJETOS PARA INCLUSÃO DA PESSOA COM DEFICIÊNCIA</v>
          </cell>
          <cell r="G52" t="str">
            <v>36.10.14.242.3006.7.110.44909200.00</v>
          </cell>
          <cell r="H52" t="str">
            <v>EXECUTIVO</v>
          </cell>
          <cell r="I52" t="str">
            <v>SMPED</v>
          </cell>
          <cell r="J52">
            <v>0</v>
          </cell>
          <cell r="K52">
            <v>50000</v>
          </cell>
          <cell r="L52">
            <v>50000</v>
          </cell>
          <cell r="M52" t="str">
            <v>NEX</v>
          </cell>
          <cell r="N52">
            <v>0.23</v>
          </cell>
          <cell r="O52">
            <v>0</v>
          </cell>
          <cell r="P52">
            <v>11500</v>
          </cell>
          <cell r="Q52">
            <v>11500</v>
          </cell>
          <cell r="R52" t="e">
            <v>#DIV/0!</v>
          </cell>
          <cell r="S52" t="e">
            <v>#DIV/0!</v>
          </cell>
          <cell r="T52" t="str">
            <v>NEX</v>
          </cell>
          <cell r="U52">
            <v>0.09</v>
          </cell>
        </row>
        <row r="53">
          <cell r="F53" t="str">
            <v>8088 - CAPACITAÇÃO, FORMAÇÃO E APERFEIÇOAMENTO DOS TRABALHADORES - PROGRAMA DE METAS 29.G</v>
          </cell>
          <cell r="G53" t="str">
            <v>36.10.14.242.3019.8.088.33903900.00</v>
          </cell>
          <cell r="H53" t="str">
            <v>EXECUTIVO</v>
          </cell>
          <cell r="I53" t="str">
            <v>SMPED</v>
          </cell>
          <cell r="J53">
            <v>50001</v>
          </cell>
          <cell r="K53">
            <v>0</v>
          </cell>
          <cell r="L53">
            <v>0</v>
          </cell>
          <cell r="M53" t="str">
            <v>NINC</v>
          </cell>
          <cell r="N53">
            <v>0</v>
          </cell>
          <cell r="O53">
            <v>0</v>
          </cell>
          <cell r="P53">
            <v>0</v>
          </cell>
          <cell r="Q53">
            <v>0</v>
          </cell>
          <cell r="R53" t="e">
            <v>#DIV/0!</v>
          </cell>
          <cell r="S53" t="e">
            <v>#DIV/0!</v>
          </cell>
          <cell r="T53" t="str">
            <v>NINC</v>
          </cell>
          <cell r="U53">
            <v>0</v>
          </cell>
        </row>
        <row r="54">
          <cell r="F54" t="str">
            <v>2157 - ADMINISTRAÇÃO DOS CONSELHOS TUTELARES - PROGRAMA DE METAS 14.P</v>
          </cell>
          <cell r="G54" t="str">
            <v>34.10.14.243.3013.2.157.31901100.00</v>
          </cell>
          <cell r="H54" t="str">
            <v>EXECUTIVO</v>
          </cell>
          <cell r="I54" t="str">
            <v>SMDHC</v>
          </cell>
          <cell r="J54">
            <v>13500000</v>
          </cell>
          <cell r="K54">
            <v>10838933.960000001</v>
          </cell>
          <cell r="L54">
            <v>10643082.720000001</v>
          </cell>
          <cell r="M54" t="str">
            <v>EX</v>
          </cell>
          <cell r="N54">
            <v>1</v>
          </cell>
          <cell r="O54">
            <v>13500000</v>
          </cell>
          <cell r="P54">
            <v>10838933.960000001</v>
          </cell>
          <cell r="Q54">
            <v>10643082.720000001</v>
          </cell>
          <cell r="R54">
            <v>0.78837649777777785</v>
          </cell>
          <cell r="S54">
            <v>0.80288399703703706</v>
          </cell>
          <cell r="T54" t="str">
            <v>NEX</v>
          </cell>
          <cell r="U54">
            <v>0.4</v>
          </cell>
        </row>
        <row r="55">
          <cell r="F55" t="str">
            <v>2157 - ADMINISTRAÇÃO DOS CONSELHOS TUTELARES - PROGRAMA DE METAS 14.P</v>
          </cell>
          <cell r="G55" t="str">
            <v>34.10.14.243.3013.2.157.31901300.00</v>
          </cell>
          <cell r="H55" t="str">
            <v>EXECUTIVO</v>
          </cell>
          <cell r="I55" t="str">
            <v>SMDHC</v>
          </cell>
          <cell r="J55">
            <v>1000</v>
          </cell>
          <cell r="K55">
            <v>0</v>
          </cell>
          <cell r="L55">
            <v>0</v>
          </cell>
          <cell r="M55" t="str">
            <v>EX</v>
          </cell>
          <cell r="N55">
            <v>1</v>
          </cell>
          <cell r="O55">
            <v>1000</v>
          </cell>
          <cell r="P55">
            <v>0</v>
          </cell>
          <cell r="Q55">
            <v>0</v>
          </cell>
          <cell r="R55">
            <v>0</v>
          </cell>
          <cell r="S55">
            <v>0</v>
          </cell>
          <cell r="T55" t="str">
            <v>NEX</v>
          </cell>
          <cell r="U55">
            <v>0.4</v>
          </cell>
        </row>
        <row r="56">
          <cell r="F56" t="str">
            <v>2157 - ADMINISTRAÇÃO DOS CONSELHOS TUTELARES - PROGRAMA DE METAS 14.P</v>
          </cell>
          <cell r="G56" t="str">
            <v>34.10.14.243.3013.2.157.33903000.00</v>
          </cell>
          <cell r="H56" t="str">
            <v>EXECUTIVO</v>
          </cell>
          <cell r="I56" t="str">
            <v>SMDHC</v>
          </cell>
          <cell r="J56">
            <v>1000</v>
          </cell>
          <cell r="K56">
            <v>186287.6</v>
          </cell>
          <cell r="L56">
            <v>64900.039999999994</v>
          </cell>
          <cell r="M56" t="str">
            <v>EX</v>
          </cell>
          <cell r="N56">
            <v>1</v>
          </cell>
          <cell r="O56">
            <v>1000</v>
          </cell>
          <cell r="P56">
            <v>186287.6</v>
          </cell>
          <cell r="Q56">
            <v>64900.039999999994</v>
          </cell>
          <cell r="R56">
            <v>64.90003999999999</v>
          </cell>
          <cell r="S56">
            <v>186.2876</v>
          </cell>
          <cell r="T56" t="str">
            <v>NEX</v>
          </cell>
          <cell r="U56">
            <v>0.4</v>
          </cell>
        </row>
        <row r="57">
          <cell r="F57" t="str">
            <v>2157 - ADMINISTRAÇÃO DOS CONSELHOS TUTELARES - PROGRAMA DE METAS 14.P</v>
          </cell>
          <cell r="G57" t="str">
            <v>34.10.14.243.3013.2.157.33903300.00</v>
          </cell>
          <cell r="H57" t="str">
            <v>EXECUTIVO</v>
          </cell>
          <cell r="I57" t="str">
            <v>SMDHC</v>
          </cell>
          <cell r="J57">
            <v>1000</v>
          </cell>
          <cell r="K57">
            <v>0</v>
          </cell>
          <cell r="L57">
            <v>0</v>
          </cell>
          <cell r="M57" t="str">
            <v>EX</v>
          </cell>
          <cell r="N57">
            <v>1</v>
          </cell>
          <cell r="O57">
            <v>1000</v>
          </cell>
          <cell r="P57">
            <v>0</v>
          </cell>
          <cell r="Q57">
            <v>0</v>
          </cell>
          <cell r="R57">
            <v>0</v>
          </cell>
          <cell r="S57">
            <v>0</v>
          </cell>
          <cell r="T57" t="str">
            <v>NEX</v>
          </cell>
          <cell r="U57">
            <v>0.4</v>
          </cell>
        </row>
        <row r="58">
          <cell r="F58" t="str">
            <v>2157 - ADMINISTRAÇÃO DOS CONSELHOS TUTELARES - PROGRAMA DE METAS 14.P</v>
          </cell>
          <cell r="G58" t="str">
            <v>34.10.14.243.3013.2.157.33903600.00</v>
          </cell>
          <cell r="H58" t="str">
            <v>EXECUTIVO</v>
          </cell>
          <cell r="I58" t="str">
            <v>SMDHC</v>
          </cell>
          <cell r="J58">
            <v>1000</v>
          </cell>
          <cell r="K58">
            <v>781738.44000000006</v>
          </cell>
          <cell r="L58">
            <v>694691.11999999988</v>
          </cell>
          <cell r="M58" t="str">
            <v>EX</v>
          </cell>
          <cell r="N58">
            <v>1</v>
          </cell>
          <cell r="O58">
            <v>1000</v>
          </cell>
          <cell r="P58">
            <v>781738.44000000006</v>
          </cell>
          <cell r="Q58">
            <v>694691.11999999988</v>
          </cell>
          <cell r="R58">
            <v>694.69111999999984</v>
          </cell>
          <cell r="S58">
            <v>781.73844000000008</v>
          </cell>
          <cell r="T58" t="str">
            <v>NEX</v>
          </cell>
          <cell r="U58">
            <v>0.4</v>
          </cell>
        </row>
        <row r="59">
          <cell r="F59" t="str">
            <v>2157 - ADMINISTRAÇÃO DOS CONSELHOS TUTELARES - PROGRAMA DE METAS 14.P</v>
          </cell>
          <cell r="G59" t="str">
            <v>34.10.14.243.3013.2.157.33903700.00</v>
          </cell>
          <cell r="H59" t="str">
            <v>EXECUTIVO</v>
          </cell>
          <cell r="I59" t="str">
            <v>SMDHC</v>
          </cell>
          <cell r="J59">
            <v>1000</v>
          </cell>
          <cell r="K59">
            <v>0</v>
          </cell>
          <cell r="L59">
            <v>0</v>
          </cell>
          <cell r="M59" t="str">
            <v>EX</v>
          </cell>
          <cell r="N59">
            <v>1</v>
          </cell>
          <cell r="O59">
            <v>1000</v>
          </cell>
          <cell r="P59">
            <v>0</v>
          </cell>
          <cell r="Q59">
            <v>0</v>
          </cell>
          <cell r="R59">
            <v>0</v>
          </cell>
          <cell r="S59">
            <v>0</v>
          </cell>
          <cell r="T59" t="str">
            <v>NEX</v>
          </cell>
          <cell r="U59">
            <v>0.4</v>
          </cell>
        </row>
        <row r="60">
          <cell r="F60" t="str">
            <v>2157 - ADMINISTRAÇÃO DOS CONSELHOS TUTELARES - PROGRAMA DE METAS 14.P</v>
          </cell>
          <cell r="G60" t="str">
            <v>34.10.14.243.3013.2.157.33903900.00</v>
          </cell>
          <cell r="H60" t="str">
            <v>EXECUTIVO</v>
          </cell>
          <cell r="I60" t="str">
            <v>SMDHC</v>
          </cell>
          <cell r="J60">
            <v>20712914</v>
          </cell>
          <cell r="K60">
            <v>17033102.779999997</v>
          </cell>
          <cell r="L60">
            <v>13845666.220000001</v>
          </cell>
          <cell r="M60" t="str">
            <v>EX</v>
          </cell>
          <cell r="N60">
            <v>1</v>
          </cell>
          <cell r="O60">
            <v>20712914</v>
          </cell>
          <cell r="P60">
            <v>17033102.779999997</v>
          </cell>
          <cell r="Q60">
            <v>13845666.220000001</v>
          </cell>
          <cell r="R60">
            <v>0.66845573828964866</v>
          </cell>
          <cell r="S60">
            <v>0.82234217647985197</v>
          </cell>
          <cell r="T60" t="str">
            <v>NEX</v>
          </cell>
          <cell r="U60">
            <v>0.4</v>
          </cell>
        </row>
        <row r="61">
          <cell r="F61" t="str">
            <v>2157 - ADMINISTRAÇÃO DOS CONSELHOS TUTELARES - PROGRAMA DE METAS 14.P</v>
          </cell>
          <cell r="G61" t="str">
            <v>34.10.14.243.3013.2.157.33904000.00</v>
          </cell>
          <cell r="H61" t="str">
            <v>EXECUTIVO</v>
          </cell>
          <cell r="I61" t="str">
            <v>SMDHC</v>
          </cell>
          <cell r="J61">
            <v>0</v>
          </cell>
          <cell r="K61">
            <v>43315.74</v>
          </cell>
          <cell r="L61">
            <v>34844.319999999992</v>
          </cell>
          <cell r="M61" t="str">
            <v>EX</v>
          </cell>
          <cell r="N61">
            <v>1</v>
          </cell>
          <cell r="O61">
            <v>0</v>
          </cell>
          <cell r="P61">
            <v>43315.74</v>
          </cell>
          <cell r="Q61">
            <v>34844.319999999992</v>
          </cell>
          <cell r="R61" t="e">
            <v>#DIV/0!</v>
          </cell>
          <cell r="S61" t="e">
            <v>#DIV/0!</v>
          </cell>
          <cell r="T61" t="str">
            <v>NEX</v>
          </cell>
          <cell r="U61">
            <v>0.4</v>
          </cell>
        </row>
        <row r="62">
          <cell r="F62" t="str">
            <v>2157 - ADMINISTRAÇÃO DOS CONSELHOS TUTELARES - PROGRAMA DE METAS 14.P</v>
          </cell>
          <cell r="G62" t="str">
            <v>34.10.14.243.3013.2.157.33904600.00</v>
          </cell>
          <cell r="H62" t="str">
            <v>EXECUTIVO</v>
          </cell>
          <cell r="I62" t="str">
            <v>SMDHC</v>
          </cell>
          <cell r="J62">
            <v>1358785</v>
          </cell>
          <cell r="K62">
            <v>1287649.48</v>
          </cell>
          <cell r="L62">
            <v>1230614.06</v>
          </cell>
          <cell r="M62" t="str">
            <v>EX</v>
          </cell>
          <cell r="N62">
            <v>1</v>
          </cell>
          <cell r="O62">
            <v>1358785</v>
          </cell>
          <cell r="P62">
            <v>1287649.48</v>
          </cell>
          <cell r="Q62">
            <v>1230614.06</v>
          </cell>
          <cell r="R62">
            <v>0.90567239114355846</v>
          </cell>
          <cell r="S62">
            <v>0.94764769996725018</v>
          </cell>
          <cell r="T62" t="str">
            <v>NEX</v>
          </cell>
          <cell r="U62">
            <v>0.4</v>
          </cell>
        </row>
        <row r="63">
          <cell r="F63" t="str">
            <v>2157 - ADMINISTRAÇÃO DOS CONSELHOS TUTELARES - PROGRAMA DE METAS 14.P</v>
          </cell>
          <cell r="G63" t="str">
            <v>34.10.14.243.3013.2.157.33904700.00</v>
          </cell>
          <cell r="H63" t="str">
            <v>EXECUTIVO</v>
          </cell>
          <cell r="I63" t="str">
            <v>SMDHC</v>
          </cell>
          <cell r="J63">
            <v>0</v>
          </cell>
          <cell r="K63">
            <v>2205580.98</v>
          </cell>
          <cell r="L63">
            <v>1969172.9599999997</v>
          </cell>
          <cell r="M63" t="str">
            <v>EX</v>
          </cell>
          <cell r="N63">
            <v>1</v>
          </cell>
          <cell r="O63">
            <v>0</v>
          </cell>
          <cell r="P63">
            <v>2205580.98</v>
          </cell>
          <cell r="Q63">
            <v>1969172.9599999997</v>
          </cell>
          <cell r="R63" t="e">
            <v>#DIV/0!</v>
          </cell>
          <cell r="S63" t="e">
            <v>#DIV/0!</v>
          </cell>
          <cell r="T63" t="str">
            <v>NEX</v>
          </cell>
          <cell r="U63">
            <v>0.4</v>
          </cell>
        </row>
        <row r="64">
          <cell r="F64" t="str">
            <v>2157 - ADMINISTRAÇÃO DOS CONSELHOS TUTELARES - PROGRAMA DE METAS 14.P</v>
          </cell>
          <cell r="G64" t="str">
            <v>34.10.14.243.3013.2.157.33904900.00</v>
          </cell>
          <cell r="H64" t="str">
            <v>EXECUTIVO</v>
          </cell>
          <cell r="I64" t="str">
            <v>SMDHC</v>
          </cell>
          <cell r="J64">
            <v>47605</v>
          </cell>
          <cell r="K64">
            <v>0</v>
          </cell>
          <cell r="L64">
            <v>0</v>
          </cell>
          <cell r="M64" t="str">
            <v>EX</v>
          </cell>
          <cell r="N64">
            <v>1</v>
          </cell>
          <cell r="O64">
            <v>47605</v>
          </cell>
          <cell r="P64">
            <v>0</v>
          </cell>
          <cell r="Q64">
            <v>0</v>
          </cell>
          <cell r="R64">
            <v>0</v>
          </cell>
          <cell r="S64">
            <v>0</v>
          </cell>
          <cell r="T64" t="str">
            <v>NEX</v>
          </cell>
          <cell r="U64">
            <v>0.4</v>
          </cell>
        </row>
        <row r="65">
          <cell r="F65" t="str">
            <v>2157 - ADMINISTRAÇÃO DOS CONSELHOS TUTELARES - PROGRAMA DE METAS 14.P</v>
          </cell>
          <cell r="G65" t="str">
            <v>34.10.14.243.3013.2.157.33909200.00</v>
          </cell>
          <cell r="H65" t="str">
            <v>EXECUTIVO</v>
          </cell>
          <cell r="I65" t="str">
            <v>SMDHC</v>
          </cell>
          <cell r="J65">
            <v>0</v>
          </cell>
          <cell r="K65">
            <v>20312.810000000001</v>
          </cell>
          <cell r="L65">
            <v>20312.810000000001</v>
          </cell>
          <cell r="M65" t="str">
            <v>EX</v>
          </cell>
          <cell r="N65">
            <v>1</v>
          </cell>
          <cell r="O65">
            <v>0</v>
          </cell>
          <cell r="P65">
            <v>20312.810000000001</v>
          </cell>
          <cell r="Q65">
            <v>20312.810000000001</v>
          </cell>
          <cell r="R65" t="e">
            <v>#DIV/0!</v>
          </cell>
          <cell r="S65" t="e">
            <v>#DIV/0!</v>
          </cell>
          <cell r="T65" t="str">
            <v>NEX</v>
          </cell>
          <cell r="U65">
            <v>0.4</v>
          </cell>
        </row>
        <row r="66">
          <cell r="F66" t="str">
            <v>2157 - ADMINISTRAÇÃO DOS CONSELHOS TUTELARES - PROGRAMA DE METAS 14.P</v>
          </cell>
          <cell r="G66" t="str">
            <v>34.10.14.243.3013.2.157.33909300.00</v>
          </cell>
          <cell r="H66" t="str">
            <v>EXECUTIVO</v>
          </cell>
          <cell r="I66" t="str">
            <v>SMDHC</v>
          </cell>
          <cell r="J66">
            <v>0</v>
          </cell>
          <cell r="K66">
            <v>12000</v>
          </cell>
          <cell r="L66">
            <v>12000</v>
          </cell>
          <cell r="M66" t="str">
            <v>EX</v>
          </cell>
          <cell r="N66">
            <v>1</v>
          </cell>
          <cell r="O66">
            <v>0</v>
          </cell>
          <cell r="P66">
            <v>12000</v>
          </cell>
          <cell r="Q66">
            <v>12000</v>
          </cell>
          <cell r="R66" t="e">
            <v>#DIV/0!</v>
          </cell>
          <cell r="S66" t="e">
            <v>#DIV/0!</v>
          </cell>
          <cell r="T66" t="str">
            <v>NEX</v>
          </cell>
          <cell r="U66">
            <v>0.4</v>
          </cell>
        </row>
        <row r="67">
          <cell r="F67" t="str">
            <v>2157 - ADMINISTRAÇÃO DOS CONSELHOS TUTELARES - PROGRAMA DE METAS 14.P</v>
          </cell>
          <cell r="G67" t="str">
            <v>34.10.14.243.3013.2.157.44905200.00</v>
          </cell>
          <cell r="H67" t="str">
            <v>EXECUTIVO</v>
          </cell>
          <cell r="I67" t="str">
            <v>SMDHC</v>
          </cell>
          <cell r="J67">
            <v>1000</v>
          </cell>
          <cell r="K67">
            <v>165480.66999999998</v>
          </cell>
          <cell r="L67">
            <v>165480.66999999998</v>
          </cell>
          <cell r="M67" t="str">
            <v>EX</v>
          </cell>
          <cell r="N67">
            <v>1</v>
          </cell>
          <cell r="O67">
            <v>1000</v>
          </cell>
          <cell r="P67">
            <v>165480.66999999998</v>
          </cell>
          <cell r="Q67">
            <v>165480.66999999998</v>
          </cell>
          <cell r="R67">
            <v>165.48066999999998</v>
          </cell>
          <cell r="S67">
            <v>165.48066999999998</v>
          </cell>
          <cell r="T67" t="str">
            <v>NEX</v>
          </cell>
          <cell r="U67">
            <v>0.4</v>
          </cell>
        </row>
        <row r="68">
          <cell r="F68" t="str">
            <v>1051 - AMPLIAÇÃO, REFORMA E REQUALIFICAÇÃO DE EQUIPAMENTOS PÚBLICOS</v>
          </cell>
          <cell r="G68" t="str">
            <v>34.10.14.422.3013.1.051.44903900.00</v>
          </cell>
          <cell r="H68" t="str">
            <v>EXECUTIVO</v>
          </cell>
          <cell r="I68" t="str">
            <v>SMDHC</v>
          </cell>
          <cell r="J68">
            <v>3000</v>
          </cell>
          <cell r="K68">
            <v>50308</v>
          </cell>
          <cell r="L68">
            <v>0</v>
          </cell>
          <cell r="M68" t="str">
            <v>NEX</v>
          </cell>
          <cell r="N68">
            <v>0.23</v>
          </cell>
          <cell r="O68">
            <v>690</v>
          </cell>
          <cell r="P68">
            <v>11570.84</v>
          </cell>
          <cell r="Q68">
            <v>0</v>
          </cell>
          <cell r="R68">
            <v>0</v>
          </cell>
          <cell r="S68">
            <v>16.769333333333332</v>
          </cell>
          <cell r="T68" t="str">
            <v>NEX</v>
          </cell>
          <cell r="U68">
            <v>0.09</v>
          </cell>
        </row>
        <row r="69">
          <cell r="F69" t="str">
            <v>1051 - AMPLIAÇÃO, REFORMA E REQUALIFICAÇÃO DE EQUIPAMENTOS PÚBLICOS</v>
          </cell>
          <cell r="G69" t="str">
            <v>34.10.14.422.3013.1.051.44903900.02</v>
          </cell>
          <cell r="H69" t="str">
            <v>EXECUTIVO</v>
          </cell>
          <cell r="I69" t="str">
            <v>SMDHC</v>
          </cell>
          <cell r="J69">
            <v>65874</v>
          </cell>
          <cell r="K69">
            <v>0</v>
          </cell>
          <cell r="L69">
            <v>0</v>
          </cell>
          <cell r="M69" t="str">
            <v>NEX</v>
          </cell>
          <cell r="N69">
            <v>0.23</v>
          </cell>
          <cell r="O69">
            <v>15151.02</v>
          </cell>
          <cell r="P69">
            <v>0</v>
          </cell>
          <cell r="Q69">
            <v>0</v>
          </cell>
          <cell r="R69">
            <v>0</v>
          </cell>
          <cell r="S69">
            <v>0</v>
          </cell>
          <cell r="T69" t="str">
            <v>NEX</v>
          </cell>
          <cell r="U69">
            <v>0.09</v>
          </cell>
        </row>
        <row r="70">
          <cell r="F70" t="str">
            <v>1195 - JOGOS MUNICIPAIS DA PESSOA IDOSA - JOMI</v>
          </cell>
          <cell r="G70" t="str">
            <v>34.10.14.422.3007.1.195.33903900.00</v>
          </cell>
          <cell r="H70" t="str">
            <v>EXECUTIVO</v>
          </cell>
          <cell r="I70" t="str">
            <v>SMDHC</v>
          </cell>
          <cell r="J70">
            <v>2000000</v>
          </cell>
          <cell r="K70">
            <v>0</v>
          </cell>
          <cell r="L70">
            <v>0</v>
          </cell>
          <cell r="M70" t="str">
            <v>NINC</v>
          </cell>
          <cell r="N70">
            <v>0</v>
          </cell>
          <cell r="O70">
            <v>0</v>
          </cell>
          <cell r="P70">
            <v>0</v>
          </cell>
          <cell r="Q70">
            <v>0</v>
          </cell>
          <cell r="R70" t="e">
            <v>#DIV/0!</v>
          </cell>
          <cell r="S70" t="e">
            <v>#DIV/0!</v>
          </cell>
          <cell r="T70" t="str">
            <v>NINC</v>
          </cell>
          <cell r="U70">
            <v>0</v>
          </cell>
        </row>
        <row r="71">
          <cell r="F71" t="str">
            <v>1376 - E2227 - SARAU DE BICICLETA</v>
          </cell>
          <cell r="G71" t="str">
            <v>34.10.14.422.3023.1.376.33903900.00</v>
          </cell>
          <cell r="H71" t="str">
            <v>EMENDA</v>
          </cell>
          <cell r="I71" t="str">
            <v>SMDHC</v>
          </cell>
          <cell r="J71">
            <v>40000</v>
          </cell>
          <cell r="K71">
            <v>0</v>
          </cell>
          <cell r="L71">
            <v>0</v>
          </cell>
          <cell r="M71" t="str">
            <v>NINC</v>
          </cell>
          <cell r="N71">
            <v>0</v>
          </cell>
          <cell r="O71">
            <v>0</v>
          </cell>
          <cell r="P71">
            <v>0</v>
          </cell>
          <cell r="Q71">
            <v>0</v>
          </cell>
          <cell r="R71" t="e">
            <v>#DIV/0!</v>
          </cell>
          <cell r="S71" t="e">
            <v>#DIV/0!</v>
          </cell>
          <cell r="T71" t="str">
            <v>NINC</v>
          </cell>
          <cell r="U71">
            <v>0</v>
          </cell>
        </row>
        <row r="72">
          <cell r="F72" t="str">
            <v>1377 - E2228 - EXPOSIÇÃO PROJETO DOM PAULO</v>
          </cell>
          <cell r="G72" t="str">
            <v>34.10.14.422.3018.1.377.44503900.00</v>
          </cell>
          <cell r="H72" t="str">
            <v>EMENDA</v>
          </cell>
          <cell r="I72" t="str">
            <v>SMDHC</v>
          </cell>
          <cell r="J72">
            <v>150000</v>
          </cell>
          <cell r="K72">
            <v>0</v>
          </cell>
          <cell r="L72">
            <v>0</v>
          </cell>
          <cell r="M72" t="str">
            <v>NINC</v>
          </cell>
          <cell r="N72">
            <v>0</v>
          </cell>
          <cell r="O72">
            <v>0</v>
          </cell>
          <cell r="P72">
            <v>0</v>
          </cell>
          <cell r="Q72">
            <v>0</v>
          </cell>
          <cell r="R72" t="e">
            <v>#DIV/0!</v>
          </cell>
          <cell r="S72" t="e">
            <v>#DIV/0!</v>
          </cell>
          <cell r="T72" t="str">
            <v>NINC</v>
          </cell>
          <cell r="U72">
            <v>0</v>
          </cell>
        </row>
        <row r="73">
          <cell r="F73" t="str">
            <v>1378 - E7131 - POLITICAS PÚBLICAS PARA IGUALDADE RACIAL - PROJETO AFINANDO VIDAS</v>
          </cell>
          <cell r="G73" t="str">
            <v>34.10.14.422.3018.1.378.33903900.00</v>
          </cell>
          <cell r="H73" t="str">
            <v>EMENDA</v>
          </cell>
          <cell r="I73" t="str">
            <v>SMDHC</v>
          </cell>
          <cell r="J73">
            <v>150000</v>
          </cell>
          <cell r="K73">
            <v>0</v>
          </cell>
          <cell r="L73">
            <v>0</v>
          </cell>
          <cell r="M73" t="str">
            <v>NINC</v>
          </cell>
          <cell r="N73">
            <v>0</v>
          </cell>
          <cell r="O73">
            <v>0</v>
          </cell>
          <cell r="P73">
            <v>0</v>
          </cell>
          <cell r="Q73">
            <v>0</v>
          </cell>
          <cell r="R73" t="e">
            <v>#DIV/0!</v>
          </cell>
          <cell r="S73" t="e">
            <v>#DIV/0!</v>
          </cell>
          <cell r="T73" t="str">
            <v>NINC</v>
          </cell>
          <cell r="U73">
            <v>0</v>
          </cell>
        </row>
        <row r="74">
          <cell r="F74" t="str">
            <v>1381 - E7499 - REALIZAÇÃO DE EVENTO "DEBATES E OFICINAS DA 4º EDIÇÃO DO SEMINÁRIO VELHICES LGBT" EXECUTADA PELA ETERNAMENTE SOU - CNPJ: 31.154.112/0001-20</v>
          </cell>
          <cell r="G74" t="str">
            <v>34.10.14.422.3018.1.381.33903900.00</v>
          </cell>
          <cell r="H74" t="str">
            <v>EMENDA</v>
          </cell>
          <cell r="I74" t="str">
            <v>SMDHC</v>
          </cell>
          <cell r="J74">
            <v>50000</v>
          </cell>
          <cell r="K74">
            <v>0</v>
          </cell>
          <cell r="L74">
            <v>0</v>
          </cell>
          <cell r="M74" t="str">
            <v>NINC</v>
          </cell>
          <cell r="N74">
            <v>0</v>
          </cell>
          <cell r="O74">
            <v>0</v>
          </cell>
          <cell r="P74">
            <v>0</v>
          </cell>
          <cell r="Q74">
            <v>0</v>
          </cell>
          <cell r="R74" t="e">
            <v>#DIV/0!</v>
          </cell>
          <cell r="S74" t="e">
            <v>#DIV/0!</v>
          </cell>
          <cell r="T74" t="str">
            <v>NINC</v>
          </cell>
          <cell r="U74">
            <v>0</v>
          </cell>
        </row>
        <row r="75">
          <cell r="F75" t="str">
            <v>1732 - E490 - PESQUISA, CAPTAÇÃO DE IMAGENS, DIGITAÇÃO, DIAGRAMAÇÃO, REVISÃO, EDIÇÃO, IMPRESSÃO, LANÇAMENTO E DISTRIBUIÇÃO DO LIVRO VIVER PARA CONTAR, PARTE DO CICLO MEMÓRIA SOCIAL</v>
          </cell>
          <cell r="G75" t="str">
            <v>34.10.14.422.3007.1.732.33903900.00</v>
          </cell>
          <cell r="H75" t="str">
            <v>EMENDA</v>
          </cell>
          <cell r="I75" t="str">
            <v>SMDHC</v>
          </cell>
          <cell r="J75">
            <v>70000</v>
          </cell>
          <cell r="K75">
            <v>0</v>
          </cell>
          <cell r="L75">
            <v>0</v>
          </cell>
          <cell r="M75" t="str">
            <v>NINC</v>
          </cell>
          <cell r="N75">
            <v>0</v>
          </cell>
          <cell r="O75">
            <v>0</v>
          </cell>
          <cell r="P75">
            <v>0</v>
          </cell>
          <cell r="Q75">
            <v>0</v>
          </cell>
          <cell r="R75" t="e">
            <v>#DIV/0!</v>
          </cell>
          <cell r="S75" t="e">
            <v>#DIV/0!</v>
          </cell>
          <cell r="T75" t="str">
            <v>NINC</v>
          </cell>
          <cell r="U75">
            <v>0</v>
          </cell>
        </row>
        <row r="76">
          <cell r="F76" t="str">
            <v>1736 - E570 - AMPLIAÇÃO, REFORMA E REQUALIFICAÇÃO DO POLO CULTURAL DA 3ª IDADE DO CAMBUCI - JOSÉ LEWGOI</v>
          </cell>
          <cell r="G76" t="str">
            <v>34.10.14.422.3007.1.736.44903900.00</v>
          </cell>
          <cell r="H76" t="str">
            <v>EMENDA</v>
          </cell>
          <cell r="I76" t="str">
            <v>SMDHC</v>
          </cell>
          <cell r="J76">
            <v>0</v>
          </cell>
          <cell r="K76">
            <v>100000</v>
          </cell>
          <cell r="L76">
            <v>100000</v>
          </cell>
          <cell r="M76" t="str">
            <v>NINC</v>
          </cell>
          <cell r="N76">
            <v>0</v>
          </cell>
          <cell r="O76">
            <v>0</v>
          </cell>
          <cell r="P76">
            <v>0</v>
          </cell>
          <cell r="Q76">
            <v>0</v>
          </cell>
          <cell r="R76" t="e">
            <v>#DIV/0!</v>
          </cell>
          <cell r="S76" t="e">
            <v>#DIV/0!</v>
          </cell>
          <cell r="T76" t="str">
            <v>NINC</v>
          </cell>
          <cell r="U76">
            <v>0</v>
          </cell>
        </row>
        <row r="77">
          <cell r="F77" t="str">
            <v>1736 - E570 - AMPLIAÇÃO, REFORMA E REQUALIFICAÇÃO DO POLO CULTURAL DA 3ª IDADE DO CAMBUCI - JOSÉ LEWGOI</v>
          </cell>
          <cell r="G77" t="str">
            <v>34.10.14.422.3007.1.736.44905100.00</v>
          </cell>
          <cell r="H77" t="str">
            <v>EMENDA</v>
          </cell>
          <cell r="I77" t="str">
            <v>SMDHC</v>
          </cell>
          <cell r="J77">
            <v>100000</v>
          </cell>
          <cell r="K77">
            <v>0</v>
          </cell>
          <cell r="L77">
            <v>0</v>
          </cell>
          <cell r="M77" t="str">
            <v>NINC</v>
          </cell>
          <cell r="N77">
            <v>0</v>
          </cell>
          <cell r="O77">
            <v>0</v>
          </cell>
          <cell r="P77">
            <v>0</v>
          </cell>
          <cell r="Q77">
            <v>0</v>
          </cell>
          <cell r="R77" t="e">
            <v>#DIV/0!</v>
          </cell>
          <cell r="S77" t="e">
            <v>#DIV/0!</v>
          </cell>
          <cell r="T77" t="str">
            <v>NINC</v>
          </cell>
          <cell r="U77">
            <v>0</v>
          </cell>
        </row>
        <row r="78">
          <cell r="F78" t="str">
            <v>2051 - MANUTENÇÃO E OPERAÇÃO DE EQUIPAMENTOS PÚBLICOS VOLTADOS AO ATENDIMENTO DE IMIGRANTES</v>
          </cell>
          <cell r="G78" t="str">
            <v>34.10.14.422.3018.2.051.33503900.00</v>
          </cell>
          <cell r="H78" t="str">
            <v>EXECUTIVO</v>
          </cell>
          <cell r="I78" t="str">
            <v>SMDHC</v>
          </cell>
          <cell r="J78">
            <v>1000000</v>
          </cell>
          <cell r="K78">
            <v>999953.04999999993</v>
          </cell>
          <cell r="L78">
            <v>999953.04999999993</v>
          </cell>
          <cell r="M78" t="str">
            <v>NEX</v>
          </cell>
          <cell r="N78">
            <v>0.23</v>
          </cell>
          <cell r="O78">
            <v>230000</v>
          </cell>
          <cell r="P78">
            <v>229989.2015</v>
          </cell>
          <cell r="Q78">
            <v>229989.2015</v>
          </cell>
          <cell r="R78">
            <v>0.99995305000000001</v>
          </cell>
          <cell r="S78">
            <v>0.99995305000000001</v>
          </cell>
          <cell r="T78" t="str">
            <v>NEX</v>
          </cell>
          <cell r="U78">
            <v>0.09</v>
          </cell>
        </row>
        <row r="79">
          <cell r="F79" t="str">
            <v>2051 - MANUTENÇÃO E OPERAÇÃO DE EQUIPAMENTOS PÚBLICOS VOLTADOS AO ATENDIMENTO DE IMIGRANTES</v>
          </cell>
          <cell r="G79" t="str">
            <v>34.10.14.422.3018.2.051.33903900.00</v>
          </cell>
          <cell r="H79" t="str">
            <v>EXECUTIVO</v>
          </cell>
          <cell r="I79" t="str">
            <v>SMDHC</v>
          </cell>
          <cell r="J79">
            <v>220000</v>
          </cell>
          <cell r="K79">
            <v>219750</v>
          </cell>
          <cell r="L79">
            <v>183125</v>
          </cell>
          <cell r="M79" t="str">
            <v>NEX</v>
          </cell>
          <cell r="N79">
            <v>0.23</v>
          </cell>
          <cell r="O79">
            <v>50600</v>
          </cell>
          <cell r="P79">
            <v>50542.5</v>
          </cell>
          <cell r="Q79">
            <v>42118.75</v>
          </cell>
          <cell r="R79">
            <v>0.83238636363636365</v>
          </cell>
          <cell r="S79">
            <v>0.9988636363636364</v>
          </cell>
          <cell r="T79" t="str">
            <v>NEX</v>
          </cell>
          <cell r="U79">
            <v>0.09</v>
          </cell>
        </row>
        <row r="80">
          <cell r="F80" t="str">
            <v>2053 - MANUTENÇÃO E OPERAÇÃO DA CASA DA MULHER BRASILEIRA</v>
          </cell>
          <cell r="G80" t="str">
            <v>34.10.14.422.3013.2.053.33503900.00</v>
          </cell>
          <cell r="H80" t="str">
            <v>EXECUTIVO</v>
          </cell>
          <cell r="I80" t="str">
            <v>SMDHC</v>
          </cell>
          <cell r="J80">
            <v>2659776</v>
          </cell>
          <cell r="K80">
            <v>2323817.44</v>
          </cell>
          <cell r="L80">
            <v>2323817.44</v>
          </cell>
          <cell r="M80" t="str">
            <v>NEX</v>
          </cell>
          <cell r="N80">
            <v>0.23</v>
          </cell>
          <cell r="O80">
            <v>611748.48</v>
          </cell>
          <cell r="P80">
            <v>534478.01120000007</v>
          </cell>
          <cell r="Q80">
            <v>534478.01120000007</v>
          </cell>
          <cell r="R80">
            <v>0.87368915277075976</v>
          </cell>
          <cell r="S80">
            <v>0.87368915277075976</v>
          </cell>
          <cell r="T80" t="str">
            <v>NEX</v>
          </cell>
          <cell r="U80">
            <v>0.09</v>
          </cell>
        </row>
        <row r="81">
          <cell r="F81" t="str">
            <v>2053 - MANUTENÇÃO E OPERAÇÃO DA CASA DA MULHER BRASILEIRA</v>
          </cell>
          <cell r="G81" t="str">
            <v>34.10.14.422.3013.2.053.33903000.00</v>
          </cell>
          <cell r="H81" t="str">
            <v>EXECUTIVO</v>
          </cell>
          <cell r="I81" t="str">
            <v>SMDHC</v>
          </cell>
          <cell r="J81">
            <v>17642</v>
          </cell>
          <cell r="K81">
            <v>0</v>
          </cell>
          <cell r="L81">
            <v>0</v>
          </cell>
          <cell r="M81" t="str">
            <v>NEX</v>
          </cell>
          <cell r="N81">
            <v>0.23</v>
          </cell>
          <cell r="O81">
            <v>4057.6600000000003</v>
          </cell>
          <cell r="P81">
            <v>0</v>
          </cell>
          <cell r="Q81">
            <v>0</v>
          </cell>
          <cell r="R81">
            <v>0</v>
          </cell>
          <cell r="S81">
            <v>0</v>
          </cell>
          <cell r="T81" t="str">
            <v>NEX</v>
          </cell>
          <cell r="U81">
            <v>0.09</v>
          </cell>
        </row>
        <row r="82">
          <cell r="F82" t="str">
            <v>2053 - MANUTENÇÃO E OPERAÇÃO DA CASA DA MULHER BRASILEIRA</v>
          </cell>
          <cell r="G82" t="str">
            <v>34.10.14.422.3013.2.053.33903000.02</v>
          </cell>
          <cell r="H82" t="str">
            <v>EXECUTIVO</v>
          </cell>
          <cell r="I82" t="str">
            <v>SMDHC</v>
          </cell>
          <cell r="J82">
            <v>720000</v>
          </cell>
          <cell r="K82">
            <v>0</v>
          </cell>
          <cell r="L82">
            <v>0</v>
          </cell>
          <cell r="M82" t="str">
            <v>NEX</v>
          </cell>
          <cell r="N82">
            <v>0.23</v>
          </cell>
          <cell r="O82">
            <v>165600</v>
          </cell>
          <cell r="P82">
            <v>0</v>
          </cell>
          <cell r="Q82">
            <v>0</v>
          </cell>
          <cell r="R82">
            <v>0</v>
          </cell>
          <cell r="S82">
            <v>0</v>
          </cell>
          <cell r="T82" t="str">
            <v>NEX</v>
          </cell>
          <cell r="U82">
            <v>0.09</v>
          </cell>
        </row>
        <row r="83">
          <cell r="F83" t="str">
            <v>2053 - MANUTENÇÃO E OPERAÇÃO DA CASA DA MULHER BRASILEIRA</v>
          </cell>
          <cell r="G83" t="str">
            <v>34.10.14.422.3013.2.053.33903900.00</v>
          </cell>
          <cell r="H83" t="str">
            <v>EXECUTIVO</v>
          </cell>
          <cell r="I83" t="str">
            <v>SMDHC</v>
          </cell>
          <cell r="J83">
            <v>15000</v>
          </cell>
          <cell r="K83">
            <v>18289.93</v>
          </cell>
          <cell r="L83">
            <v>0</v>
          </cell>
          <cell r="M83" t="str">
            <v>NEX</v>
          </cell>
          <cell r="N83">
            <v>0.23</v>
          </cell>
          <cell r="O83">
            <v>3450</v>
          </cell>
          <cell r="P83">
            <v>4206.6839</v>
          </cell>
          <cell r="Q83">
            <v>0</v>
          </cell>
          <cell r="R83">
            <v>0</v>
          </cell>
          <cell r="S83">
            <v>1.2193286666666667</v>
          </cell>
          <cell r="T83" t="str">
            <v>NEX</v>
          </cell>
          <cell r="U83">
            <v>0.09</v>
          </cell>
        </row>
        <row r="84">
          <cell r="F84" t="str">
            <v>2053 - MANUTENÇÃO E OPERAÇÃO DA CASA DA MULHER BRASILEIRA</v>
          </cell>
          <cell r="G84" t="str">
            <v>34.10.14.422.3013.2.053.33903900.02</v>
          </cell>
          <cell r="H84" t="str">
            <v>EXECUTIVO</v>
          </cell>
          <cell r="I84" t="str">
            <v>SMDHC</v>
          </cell>
          <cell r="J84">
            <v>8092430</v>
          </cell>
          <cell r="K84">
            <v>3173924.4800000004</v>
          </cell>
          <cell r="L84">
            <v>2414741.8400000003</v>
          </cell>
          <cell r="M84" t="str">
            <v>NEX</v>
          </cell>
          <cell r="N84">
            <v>0.23</v>
          </cell>
          <cell r="O84">
            <v>1861258.9000000001</v>
          </cell>
          <cell r="P84">
            <v>730002.63040000014</v>
          </cell>
          <cell r="Q84">
            <v>555390.62320000015</v>
          </cell>
          <cell r="R84">
            <v>0.29839514706954529</v>
          </cell>
          <cell r="S84">
            <v>0.3922090744065751</v>
          </cell>
          <cell r="T84" t="str">
            <v>NEX</v>
          </cell>
          <cell r="U84">
            <v>0.09</v>
          </cell>
        </row>
        <row r="85">
          <cell r="F85" t="str">
            <v>2053 - MANUTENÇÃO E OPERAÇÃO DA CASA DA MULHER BRASILEIRA</v>
          </cell>
          <cell r="G85" t="str">
            <v>34.10.14.422.3013.2.053.33909200.00</v>
          </cell>
          <cell r="H85" t="str">
            <v>EXECUTIVO</v>
          </cell>
          <cell r="I85" t="str">
            <v>SMDHC</v>
          </cell>
          <cell r="J85">
            <v>0</v>
          </cell>
          <cell r="K85">
            <v>14828.85</v>
          </cell>
          <cell r="L85">
            <v>14828.85</v>
          </cell>
          <cell r="M85" t="str">
            <v>NEX</v>
          </cell>
          <cell r="N85">
            <v>0.23</v>
          </cell>
          <cell r="O85">
            <v>0</v>
          </cell>
          <cell r="P85">
            <v>3410.6355000000003</v>
          </cell>
          <cell r="Q85">
            <v>3410.6355000000003</v>
          </cell>
          <cell r="R85" t="e">
            <v>#DIV/0!</v>
          </cell>
          <cell r="S85" t="e">
            <v>#DIV/0!</v>
          </cell>
          <cell r="T85" t="str">
            <v>NEX</v>
          </cell>
          <cell r="U85">
            <v>0.09</v>
          </cell>
        </row>
        <row r="86">
          <cell r="F86" t="str">
            <v>2053 - MANUTENÇÃO E OPERAÇÃO DA CASA DA MULHER BRASILEIRA</v>
          </cell>
          <cell r="G86" t="str">
            <v>34.10.14.422.3013.2.053.33909200.02</v>
          </cell>
          <cell r="H86" t="str">
            <v>EXECUTIVO</v>
          </cell>
          <cell r="I86" t="str">
            <v>SMDHC</v>
          </cell>
          <cell r="J86">
            <v>0</v>
          </cell>
          <cell r="K86">
            <v>1870.5</v>
          </cell>
          <cell r="L86">
            <v>1870.5</v>
          </cell>
          <cell r="M86" t="str">
            <v>NEX</v>
          </cell>
          <cell r="N86">
            <v>0.23</v>
          </cell>
          <cell r="O86">
            <v>0</v>
          </cell>
          <cell r="P86">
            <v>430.21500000000003</v>
          </cell>
          <cell r="Q86">
            <v>430.21500000000003</v>
          </cell>
          <cell r="R86" t="e">
            <v>#DIV/0!</v>
          </cell>
          <cell r="S86" t="e">
            <v>#DIV/0!</v>
          </cell>
          <cell r="T86" t="str">
            <v>NEX</v>
          </cell>
          <cell r="U86">
            <v>0.09</v>
          </cell>
        </row>
        <row r="87">
          <cell r="F87" t="str">
            <v>2053 - MANUTENÇÃO E OPERAÇÃO DA CASA DA MULHER BRASILEIRA</v>
          </cell>
          <cell r="G87" t="str">
            <v>34.10.14.422.3013.2.053.44905200.00</v>
          </cell>
          <cell r="H87" t="str">
            <v>EXECUTIVO</v>
          </cell>
          <cell r="I87" t="str">
            <v>SMDHC</v>
          </cell>
          <cell r="J87">
            <v>127237</v>
          </cell>
          <cell r="K87">
            <v>22087.200000000001</v>
          </cell>
          <cell r="L87">
            <v>8288</v>
          </cell>
          <cell r="M87" t="str">
            <v>NEX</v>
          </cell>
          <cell r="N87">
            <v>0.23</v>
          </cell>
          <cell r="O87">
            <v>29264.510000000002</v>
          </cell>
          <cell r="P87">
            <v>5080.0560000000005</v>
          </cell>
          <cell r="Q87">
            <v>1906.24</v>
          </cell>
          <cell r="R87">
            <v>6.5138285247215821E-2</v>
          </cell>
          <cell r="S87">
            <v>0.17359101519212181</v>
          </cell>
          <cell r="T87" t="str">
            <v>NEX</v>
          </cell>
          <cell r="U87">
            <v>0.09</v>
          </cell>
        </row>
        <row r="88">
          <cell r="F88" t="str">
            <v>2100 - ADMINISTRAÇÃO DA UNIDADE</v>
          </cell>
          <cell r="G88" t="str">
            <v>35.10.14.422.3024.2.100.33900800.00</v>
          </cell>
          <cell r="H88" t="str">
            <v>EXECUTIVO</v>
          </cell>
          <cell r="I88" t="str">
            <v>FMDC</v>
          </cell>
          <cell r="J88">
            <v>0</v>
          </cell>
          <cell r="K88">
            <v>0</v>
          </cell>
          <cell r="L88">
            <v>0</v>
          </cell>
          <cell r="M88" t="str">
            <v>NINC</v>
          </cell>
          <cell r="N88">
            <v>0</v>
          </cell>
          <cell r="O88">
            <v>0</v>
          </cell>
          <cell r="P88">
            <v>0</v>
          </cell>
          <cell r="Q88">
            <v>0</v>
          </cell>
          <cell r="R88" t="e">
            <v>#DIV/0!</v>
          </cell>
          <cell r="S88" t="e">
            <v>#DIV/0!</v>
          </cell>
          <cell r="T88" t="str">
            <v>NINC</v>
          </cell>
          <cell r="U88">
            <v>0</v>
          </cell>
        </row>
        <row r="89">
          <cell r="F89" t="str">
            <v>2100 - ADMINISTRAÇÃO DA UNIDADE</v>
          </cell>
          <cell r="G89" t="str">
            <v>35.10.14.422.3024.2.100.33901400.08</v>
          </cell>
          <cell r="H89" t="str">
            <v>EXECUTIVO</v>
          </cell>
          <cell r="I89" t="str">
            <v>FMDC</v>
          </cell>
          <cell r="J89">
            <v>5000</v>
          </cell>
          <cell r="K89">
            <v>0</v>
          </cell>
          <cell r="L89">
            <v>0</v>
          </cell>
          <cell r="M89" t="str">
            <v>NINC</v>
          </cell>
          <cell r="N89">
            <v>0</v>
          </cell>
          <cell r="O89">
            <v>0</v>
          </cell>
          <cell r="P89">
            <v>0</v>
          </cell>
          <cell r="Q89">
            <v>0</v>
          </cell>
          <cell r="R89" t="e">
            <v>#DIV/0!</v>
          </cell>
          <cell r="S89" t="e">
            <v>#DIV/0!</v>
          </cell>
          <cell r="T89" t="str">
            <v>NINC</v>
          </cell>
          <cell r="U89">
            <v>0</v>
          </cell>
        </row>
        <row r="90">
          <cell r="F90" t="str">
            <v>2100 - ADMINISTRAÇÃO DA UNIDADE</v>
          </cell>
          <cell r="G90" t="str">
            <v>35.10.14.422.3024.2.100.33903000.00</v>
          </cell>
          <cell r="H90" t="str">
            <v>EXECUTIVO</v>
          </cell>
          <cell r="I90" t="str">
            <v>FMDC</v>
          </cell>
          <cell r="J90">
            <v>0</v>
          </cell>
          <cell r="K90">
            <v>0</v>
          </cell>
          <cell r="L90">
            <v>0</v>
          </cell>
          <cell r="M90" t="str">
            <v>NINC</v>
          </cell>
          <cell r="N90">
            <v>0</v>
          </cell>
          <cell r="O90">
            <v>0</v>
          </cell>
          <cell r="P90">
            <v>0</v>
          </cell>
          <cell r="Q90">
            <v>0</v>
          </cell>
          <cell r="R90" t="e">
            <v>#DIV/0!</v>
          </cell>
          <cell r="S90" t="e">
            <v>#DIV/0!</v>
          </cell>
          <cell r="T90" t="str">
            <v>NINC</v>
          </cell>
          <cell r="U90">
            <v>0</v>
          </cell>
        </row>
        <row r="91">
          <cell r="F91" t="str">
            <v>2100 - ADMINISTRAÇÃO DA UNIDADE</v>
          </cell>
          <cell r="G91" t="str">
            <v>35.10.14.422.3024.2.100.33903000.08</v>
          </cell>
          <cell r="H91" t="str">
            <v>EXECUTIVO</v>
          </cell>
          <cell r="I91" t="str">
            <v>FMDC</v>
          </cell>
          <cell r="J91">
            <v>5000</v>
          </cell>
          <cell r="K91">
            <v>0</v>
          </cell>
          <cell r="L91">
            <v>0</v>
          </cell>
          <cell r="M91" t="str">
            <v>NINC</v>
          </cell>
          <cell r="N91">
            <v>0</v>
          </cell>
          <cell r="O91">
            <v>0</v>
          </cell>
          <cell r="P91">
            <v>0</v>
          </cell>
          <cell r="Q91">
            <v>0</v>
          </cell>
          <cell r="R91" t="e">
            <v>#DIV/0!</v>
          </cell>
          <cell r="S91" t="e">
            <v>#DIV/0!</v>
          </cell>
          <cell r="T91" t="str">
            <v>NINC</v>
          </cell>
          <cell r="U91">
            <v>0</v>
          </cell>
        </row>
        <row r="92">
          <cell r="F92" t="str">
            <v>2100 - ADMINISTRAÇÃO DA UNIDADE</v>
          </cell>
          <cell r="G92" t="str">
            <v>35.10.14.422.3024.2.100.33903300.08</v>
          </cell>
          <cell r="H92" t="str">
            <v>EXECUTIVO</v>
          </cell>
          <cell r="I92" t="str">
            <v>FMDC</v>
          </cell>
          <cell r="J92">
            <v>5000</v>
          </cell>
          <cell r="K92">
            <v>0</v>
          </cell>
          <cell r="L92">
            <v>0</v>
          </cell>
          <cell r="M92" t="str">
            <v>NINC</v>
          </cell>
          <cell r="N92">
            <v>0</v>
          </cell>
          <cell r="O92">
            <v>0</v>
          </cell>
          <cell r="P92">
            <v>0</v>
          </cell>
          <cell r="Q92">
            <v>0</v>
          </cell>
          <cell r="R92" t="e">
            <v>#DIV/0!</v>
          </cell>
          <cell r="S92" t="e">
            <v>#DIV/0!</v>
          </cell>
          <cell r="T92" t="str">
            <v>NINC</v>
          </cell>
          <cell r="U92">
            <v>0</v>
          </cell>
        </row>
        <row r="93">
          <cell r="F93" t="str">
            <v>2100 - ADMINISTRAÇÃO DA UNIDADE</v>
          </cell>
          <cell r="G93" t="str">
            <v>35.10.14.422.3024.2.100.33903600.08</v>
          </cell>
          <cell r="H93" t="str">
            <v>EXECUTIVO</v>
          </cell>
          <cell r="I93" t="str">
            <v>FMDC</v>
          </cell>
          <cell r="J93">
            <v>5000</v>
          </cell>
          <cell r="K93">
            <v>0</v>
          </cell>
          <cell r="L93">
            <v>0</v>
          </cell>
          <cell r="M93" t="str">
            <v>NINC</v>
          </cell>
          <cell r="N93">
            <v>0</v>
          </cell>
          <cell r="O93">
            <v>0</v>
          </cell>
          <cell r="P93">
            <v>0</v>
          </cell>
          <cell r="Q93">
            <v>0</v>
          </cell>
          <cell r="R93" t="e">
            <v>#DIV/0!</v>
          </cell>
          <cell r="S93" t="e">
            <v>#DIV/0!</v>
          </cell>
          <cell r="T93" t="str">
            <v>NINC</v>
          </cell>
          <cell r="U93">
            <v>0</v>
          </cell>
        </row>
        <row r="94">
          <cell r="F94" t="str">
            <v>2100 - ADMINISTRAÇÃO DA UNIDADE</v>
          </cell>
          <cell r="G94" t="str">
            <v>35.10.14.422.3024.2.100.33903900.00</v>
          </cell>
          <cell r="H94" t="str">
            <v>EXECUTIVO</v>
          </cell>
          <cell r="I94" t="str">
            <v>FMDC</v>
          </cell>
          <cell r="J94">
            <v>0</v>
          </cell>
          <cell r="K94">
            <v>0</v>
          </cell>
          <cell r="L94">
            <v>0</v>
          </cell>
          <cell r="M94" t="str">
            <v>NINC</v>
          </cell>
          <cell r="N94">
            <v>0</v>
          </cell>
          <cell r="O94">
            <v>0</v>
          </cell>
          <cell r="P94">
            <v>0</v>
          </cell>
          <cell r="Q94">
            <v>0</v>
          </cell>
          <cell r="R94" t="e">
            <v>#DIV/0!</v>
          </cell>
          <cell r="S94" t="e">
            <v>#DIV/0!</v>
          </cell>
          <cell r="T94" t="str">
            <v>NINC</v>
          </cell>
          <cell r="U94">
            <v>0</v>
          </cell>
        </row>
        <row r="95">
          <cell r="F95" t="str">
            <v>2100 - ADMINISTRAÇÃO DA UNIDADE</v>
          </cell>
          <cell r="G95" t="str">
            <v>35.10.14.422.3024.2.100.33903900.08</v>
          </cell>
          <cell r="H95" t="str">
            <v>EXECUTIVO</v>
          </cell>
          <cell r="I95" t="str">
            <v>FMDC</v>
          </cell>
          <cell r="J95">
            <v>4000</v>
          </cell>
          <cell r="K95">
            <v>0</v>
          </cell>
          <cell r="L95">
            <v>0</v>
          </cell>
          <cell r="M95" t="str">
            <v>NINC</v>
          </cell>
          <cell r="N95">
            <v>0</v>
          </cell>
          <cell r="O95">
            <v>0</v>
          </cell>
          <cell r="P95">
            <v>0</v>
          </cell>
          <cell r="Q95">
            <v>0</v>
          </cell>
          <cell r="R95" t="e">
            <v>#DIV/0!</v>
          </cell>
          <cell r="S95" t="e">
            <v>#DIV/0!</v>
          </cell>
          <cell r="T95" t="str">
            <v>NINC</v>
          </cell>
          <cell r="U95">
            <v>0</v>
          </cell>
        </row>
        <row r="96">
          <cell r="F96" t="str">
            <v>2100 - ADMINISTRAÇÃO DA UNIDADE</v>
          </cell>
          <cell r="G96" t="str">
            <v>35.10.14.422.3024.2.100.33904700.08</v>
          </cell>
          <cell r="H96" t="str">
            <v>EXECUTIVO</v>
          </cell>
          <cell r="I96" t="str">
            <v>FMDC</v>
          </cell>
          <cell r="J96">
            <v>1000</v>
          </cell>
          <cell r="K96">
            <v>0</v>
          </cell>
          <cell r="L96">
            <v>0</v>
          </cell>
          <cell r="M96" t="str">
            <v>NINC</v>
          </cell>
          <cell r="N96">
            <v>0</v>
          </cell>
          <cell r="O96">
            <v>0</v>
          </cell>
          <cell r="P96">
            <v>0</v>
          </cell>
          <cell r="Q96">
            <v>0</v>
          </cell>
          <cell r="R96" t="e">
            <v>#DIV/0!</v>
          </cell>
          <cell r="S96" t="e">
            <v>#DIV/0!</v>
          </cell>
          <cell r="T96" t="str">
            <v>NINC</v>
          </cell>
          <cell r="U96">
            <v>0</v>
          </cell>
        </row>
        <row r="97">
          <cell r="F97" t="str">
            <v>2100 - ADMINISTRAÇÃO DA UNIDADE</v>
          </cell>
          <cell r="G97" t="str">
            <v>35.10.14.422.3024.2.100.44905200.00</v>
          </cell>
          <cell r="H97" t="str">
            <v>EXECUTIVO</v>
          </cell>
          <cell r="I97" t="str">
            <v>FMDC</v>
          </cell>
          <cell r="J97">
            <v>0</v>
          </cell>
          <cell r="K97">
            <v>0</v>
          </cell>
          <cell r="L97">
            <v>0</v>
          </cell>
          <cell r="M97" t="str">
            <v>NINC</v>
          </cell>
          <cell r="N97">
            <v>0</v>
          </cell>
          <cell r="O97">
            <v>0</v>
          </cell>
          <cell r="P97">
            <v>0</v>
          </cell>
          <cell r="Q97">
            <v>0</v>
          </cell>
          <cell r="R97" t="e">
            <v>#DIV/0!</v>
          </cell>
          <cell r="S97" t="e">
            <v>#DIV/0!</v>
          </cell>
          <cell r="T97" t="str">
            <v>NINC</v>
          </cell>
          <cell r="U97">
            <v>0</v>
          </cell>
        </row>
        <row r="98">
          <cell r="F98" t="str">
            <v>2100 - ADMINISTRAÇÃO DA UNIDADE</v>
          </cell>
          <cell r="G98" t="str">
            <v>35.10.14.422.3024.2.100.44905200.08</v>
          </cell>
          <cell r="H98" t="str">
            <v>EXECUTIVO</v>
          </cell>
          <cell r="I98" t="str">
            <v>FMDC</v>
          </cell>
          <cell r="J98">
            <v>6300</v>
          </cell>
          <cell r="K98">
            <v>0</v>
          </cell>
          <cell r="L98">
            <v>0</v>
          </cell>
          <cell r="M98" t="str">
            <v>NINC</v>
          </cell>
          <cell r="N98">
            <v>0</v>
          </cell>
          <cell r="O98">
            <v>0</v>
          </cell>
          <cell r="P98">
            <v>0</v>
          </cell>
          <cell r="Q98">
            <v>0</v>
          </cell>
          <cell r="R98" t="e">
            <v>#DIV/0!</v>
          </cell>
          <cell r="S98" t="e">
            <v>#DIV/0!</v>
          </cell>
          <cell r="T98" t="str">
            <v>NINC</v>
          </cell>
          <cell r="U98">
            <v>0</v>
          </cell>
        </row>
        <row r="99">
          <cell r="F99" t="str">
            <v>2121 - E1315 - OBSERVATÓRIO DE PROTEÇÃO INTEGRAL À CRIANÇA E ADOLESCENTE - DESENVOLVER OS INDICADORES SOCIAIS E REALIZAR DIAGNÓSTICO PARA SUBSIDIAR O PLANO MUNICIPAL DE POLITICA PÚBLICA PARA CRIANÇA E ADOLESCENTE</v>
          </cell>
          <cell r="G99" t="str">
            <v>34.10.14.422.3018.2.121.33903900.00</v>
          </cell>
          <cell r="H99" t="str">
            <v>EMENDA</v>
          </cell>
          <cell r="I99" t="str">
            <v>SMDHC</v>
          </cell>
          <cell r="J99">
            <v>350000</v>
          </cell>
          <cell r="K99">
            <v>0</v>
          </cell>
          <cell r="L99">
            <v>0</v>
          </cell>
          <cell r="M99" t="str">
            <v>EX</v>
          </cell>
          <cell r="N99">
            <v>1</v>
          </cell>
          <cell r="O99">
            <v>350000</v>
          </cell>
          <cell r="P99">
            <v>0</v>
          </cell>
          <cell r="Q99">
            <v>0</v>
          </cell>
          <cell r="R99">
            <v>0</v>
          </cell>
          <cell r="S99">
            <v>0</v>
          </cell>
          <cell r="T99" t="str">
            <v>NEX</v>
          </cell>
          <cell r="U99">
            <v>0.4</v>
          </cell>
        </row>
        <row r="100">
          <cell r="F100" t="str">
            <v>2123 - E1323 - POLITICAS PARA MULHERES - FORTALECIMENTO DA REDE DE ATENDIMENTO ÀS MULHERES</v>
          </cell>
          <cell r="G100" t="str">
            <v>34.10.14.422.3013.2.123.33903900.00</v>
          </cell>
          <cell r="H100" t="str">
            <v>EMENDA</v>
          </cell>
          <cell r="I100" t="str">
            <v>SMDHC</v>
          </cell>
          <cell r="J100">
            <v>250000</v>
          </cell>
          <cell r="K100">
            <v>0</v>
          </cell>
          <cell r="L100">
            <v>0</v>
          </cell>
          <cell r="M100" t="str">
            <v xml:space="preserve">NEX </v>
          </cell>
          <cell r="N100">
            <v>0.23</v>
          </cell>
          <cell r="O100">
            <v>57500</v>
          </cell>
          <cell r="P100">
            <v>0</v>
          </cell>
          <cell r="Q100">
            <v>0</v>
          </cell>
          <cell r="R100">
            <v>0</v>
          </cell>
          <cell r="S100">
            <v>0</v>
          </cell>
          <cell r="T100" t="str">
            <v>NEX</v>
          </cell>
          <cell r="U100">
            <v>0.09</v>
          </cell>
        </row>
        <row r="101">
          <cell r="F101" t="str">
            <v>2142 - POLÍTICAS, PROGRAMAS E AÇÕES PARA EDUCAÇÃO EM DIREITOS HUMANOS E PROMOÇÃO DO DIREITO À CIDADE</v>
          </cell>
          <cell r="G101" t="str">
            <v>34.10.14.422.3018.2.142.33503900.00</v>
          </cell>
          <cell r="H101" t="str">
            <v>EXECUTIVO</v>
          </cell>
          <cell r="I101" t="str">
            <v>SMDHC</v>
          </cell>
          <cell r="J101">
            <v>130000</v>
          </cell>
          <cell r="K101">
            <v>497866.87</v>
          </cell>
          <cell r="L101">
            <v>497866.87</v>
          </cell>
          <cell r="M101" t="str">
            <v>NEX</v>
          </cell>
          <cell r="N101">
            <v>0.23</v>
          </cell>
          <cell r="O101">
            <v>29900</v>
          </cell>
          <cell r="P101">
            <v>114509.38010000001</v>
          </cell>
          <cell r="Q101">
            <v>114509.38010000001</v>
          </cell>
          <cell r="R101">
            <v>3.829745153846154</v>
          </cell>
          <cell r="S101">
            <v>3.829745153846154</v>
          </cell>
          <cell r="T101" t="str">
            <v>NEX</v>
          </cell>
          <cell r="U101">
            <v>0.09</v>
          </cell>
        </row>
        <row r="102">
          <cell r="F102" t="str">
            <v>2142 - POLÍTICAS, PROGRAMAS E AÇÕES PARA EDUCAÇÃO EM DIREITOS HUMANOS E PROMOÇÃO DO DIREITO À CIDADE</v>
          </cell>
          <cell r="G102" t="str">
            <v>34.10.14.422.3018.2.142.33903000.00</v>
          </cell>
          <cell r="H102" t="str">
            <v>EXECUTIVO</v>
          </cell>
          <cell r="I102" t="str">
            <v>SMDHC</v>
          </cell>
          <cell r="J102">
            <v>180000</v>
          </cell>
          <cell r="K102">
            <v>0</v>
          </cell>
          <cell r="L102">
            <v>0</v>
          </cell>
          <cell r="M102" t="str">
            <v>NEX</v>
          </cell>
          <cell r="N102">
            <v>0.23</v>
          </cell>
          <cell r="O102">
            <v>41400</v>
          </cell>
          <cell r="P102">
            <v>0</v>
          </cell>
          <cell r="Q102">
            <v>0</v>
          </cell>
          <cell r="R102">
            <v>0</v>
          </cell>
          <cell r="S102">
            <v>0</v>
          </cell>
          <cell r="T102" t="str">
            <v>NEX</v>
          </cell>
          <cell r="U102">
            <v>0.09</v>
          </cell>
        </row>
        <row r="103">
          <cell r="F103" t="str">
            <v>2142 - POLÍTICAS, PROGRAMAS E AÇÕES PARA EDUCAÇÃO EM DIREITOS HUMANOS E PROMOÇÃO DO DIREITO À CIDADE</v>
          </cell>
          <cell r="G103" t="str">
            <v>34.10.14.422.3018.2.142.33903100.00</v>
          </cell>
          <cell r="H103" t="str">
            <v>EXECUTIVO</v>
          </cell>
          <cell r="I103" t="str">
            <v>SMDHC</v>
          </cell>
          <cell r="J103">
            <v>59000</v>
          </cell>
          <cell r="K103">
            <v>55366</v>
          </cell>
          <cell r="L103">
            <v>53016</v>
          </cell>
          <cell r="M103" t="str">
            <v>NEX</v>
          </cell>
          <cell r="N103">
            <v>0.23</v>
          </cell>
          <cell r="O103">
            <v>13570</v>
          </cell>
          <cell r="P103">
            <v>12734.18</v>
          </cell>
          <cell r="Q103">
            <v>12193.68</v>
          </cell>
          <cell r="R103">
            <v>0.89857627118644068</v>
          </cell>
          <cell r="S103">
            <v>0.93840677966101693</v>
          </cell>
          <cell r="T103" t="str">
            <v>NEX</v>
          </cell>
          <cell r="U103">
            <v>0.09</v>
          </cell>
        </row>
        <row r="104">
          <cell r="F104" t="str">
            <v>2142 - POLÍTICAS, PROGRAMAS E AÇÕES PARA EDUCAÇÃO EM DIREITOS HUMANOS E PROMOÇÃO DO DIREITO À CIDADE</v>
          </cell>
          <cell r="G104" t="str">
            <v>34.10.14.422.3018.2.142.33903900.00</v>
          </cell>
          <cell r="H104" t="str">
            <v>EXECUTIVO</v>
          </cell>
          <cell r="I104" t="str">
            <v>SMDHC</v>
          </cell>
          <cell r="J104">
            <v>480000</v>
          </cell>
          <cell r="K104">
            <v>60346</v>
          </cell>
          <cell r="L104">
            <v>1600</v>
          </cell>
          <cell r="M104" t="str">
            <v>NEX</v>
          </cell>
          <cell r="N104">
            <v>0.23</v>
          </cell>
          <cell r="O104">
            <v>110400</v>
          </cell>
          <cell r="P104">
            <v>13879.58</v>
          </cell>
          <cell r="Q104">
            <v>368</v>
          </cell>
          <cell r="R104">
            <v>3.3333333333333335E-3</v>
          </cell>
          <cell r="S104">
            <v>0.12572083333333334</v>
          </cell>
          <cell r="T104" t="str">
            <v>NEX</v>
          </cell>
          <cell r="U104">
            <v>0.09</v>
          </cell>
        </row>
        <row r="105">
          <cell r="F105" t="str">
            <v>2180 - CAPACITAÇÃO, FORMAÇÃO E APERFEIÇOAMENTO DE SERVIDORES</v>
          </cell>
          <cell r="G105" t="str">
            <v>35.10.14.422.3011.2.180.33901400.08</v>
          </cell>
          <cell r="H105" t="str">
            <v>EXECUTIVO</v>
          </cell>
          <cell r="I105" t="str">
            <v>FMDC</v>
          </cell>
          <cell r="J105">
            <v>10000</v>
          </cell>
          <cell r="K105">
            <v>0</v>
          </cell>
          <cell r="L105">
            <v>0</v>
          </cell>
          <cell r="M105" t="str">
            <v>NINC</v>
          </cell>
          <cell r="N105">
            <v>0</v>
          </cell>
          <cell r="O105">
            <v>0</v>
          </cell>
          <cell r="P105">
            <v>0</v>
          </cell>
          <cell r="Q105">
            <v>0</v>
          </cell>
          <cell r="R105" t="e">
            <v>#DIV/0!</v>
          </cell>
          <cell r="S105" t="e">
            <v>#DIV/0!</v>
          </cell>
          <cell r="T105" t="str">
            <v>NINC</v>
          </cell>
          <cell r="U105">
            <v>0</v>
          </cell>
        </row>
        <row r="106">
          <cell r="F106" t="str">
            <v>2180 - CAPACITAÇÃO, FORMAÇÃO E APERFEIÇOAMENTO DE SERVIDORES</v>
          </cell>
          <cell r="G106" t="str">
            <v>35.10.14.422.3011.2.180.33903300.08</v>
          </cell>
          <cell r="H106" t="str">
            <v>EXECUTIVO</v>
          </cell>
          <cell r="I106" t="str">
            <v>FMDC</v>
          </cell>
          <cell r="J106">
            <v>10000</v>
          </cell>
          <cell r="K106">
            <v>0</v>
          </cell>
          <cell r="L106">
            <v>0</v>
          </cell>
          <cell r="M106" t="str">
            <v>NINC</v>
          </cell>
          <cell r="N106">
            <v>0</v>
          </cell>
          <cell r="O106">
            <v>0</v>
          </cell>
          <cell r="P106">
            <v>0</v>
          </cell>
          <cell r="Q106">
            <v>0</v>
          </cell>
          <cell r="R106" t="e">
            <v>#DIV/0!</v>
          </cell>
          <cell r="S106" t="e">
            <v>#DIV/0!</v>
          </cell>
          <cell r="T106" t="str">
            <v>NINC</v>
          </cell>
          <cell r="U106">
            <v>0</v>
          </cell>
        </row>
        <row r="107">
          <cell r="F107" t="str">
            <v>2180 - CAPACITAÇÃO, FORMAÇÃO E APERFEIÇOAMENTO DE SERVIDORES</v>
          </cell>
          <cell r="G107" t="str">
            <v>35.10.14.422.3011.2.180.33903600.08</v>
          </cell>
          <cell r="H107" t="str">
            <v>EXECUTIVO</v>
          </cell>
          <cell r="I107" t="str">
            <v>FMDC</v>
          </cell>
          <cell r="J107">
            <v>10000</v>
          </cell>
          <cell r="K107">
            <v>0</v>
          </cell>
          <cell r="L107">
            <v>0</v>
          </cell>
          <cell r="M107" t="str">
            <v>NINC</v>
          </cell>
          <cell r="N107">
            <v>0</v>
          </cell>
          <cell r="O107">
            <v>0</v>
          </cell>
          <cell r="P107">
            <v>0</v>
          </cell>
          <cell r="Q107">
            <v>0</v>
          </cell>
          <cell r="R107" t="e">
            <v>#DIV/0!</v>
          </cell>
          <cell r="S107" t="e">
            <v>#DIV/0!</v>
          </cell>
          <cell r="T107" t="str">
            <v>NINC</v>
          </cell>
          <cell r="U107">
            <v>0</v>
          </cell>
        </row>
        <row r="108">
          <cell r="F108" t="str">
            <v>2180 - CAPACITAÇÃO, FORMAÇÃO E APERFEIÇOAMENTO DE SERVIDORES</v>
          </cell>
          <cell r="G108" t="str">
            <v>35.10.14.422.3011.2.180.33903900.00</v>
          </cell>
          <cell r="H108" t="str">
            <v>EXECUTIVO</v>
          </cell>
          <cell r="I108" t="str">
            <v>FMDC</v>
          </cell>
          <cell r="J108">
            <v>0</v>
          </cell>
          <cell r="K108">
            <v>0</v>
          </cell>
          <cell r="L108">
            <v>0</v>
          </cell>
          <cell r="M108" t="str">
            <v>NINC</v>
          </cell>
          <cell r="N108">
            <v>0</v>
          </cell>
          <cell r="O108">
            <v>0</v>
          </cell>
          <cell r="P108">
            <v>0</v>
          </cell>
          <cell r="Q108">
            <v>0</v>
          </cell>
          <cell r="R108" t="e">
            <v>#DIV/0!</v>
          </cell>
          <cell r="S108" t="e">
            <v>#DIV/0!</v>
          </cell>
          <cell r="T108" t="str">
            <v>NINC</v>
          </cell>
          <cell r="U108">
            <v>0</v>
          </cell>
        </row>
        <row r="109">
          <cell r="F109" t="str">
            <v>2180 - CAPACITAÇÃO, FORMAÇÃO E APERFEIÇOAMENTO DE SERVIDORES</v>
          </cell>
          <cell r="G109" t="str">
            <v>35.10.14.422.3011.2.180.33903900.02</v>
          </cell>
          <cell r="H109" t="str">
            <v>EXECUTIVO</v>
          </cell>
          <cell r="I109" t="str">
            <v>FMDC</v>
          </cell>
          <cell r="J109">
            <v>7000</v>
          </cell>
          <cell r="K109">
            <v>0</v>
          </cell>
          <cell r="L109">
            <v>0</v>
          </cell>
          <cell r="M109" t="str">
            <v>NINC</v>
          </cell>
          <cell r="N109">
            <v>0</v>
          </cell>
          <cell r="O109">
            <v>0</v>
          </cell>
          <cell r="P109">
            <v>0</v>
          </cell>
          <cell r="Q109">
            <v>0</v>
          </cell>
          <cell r="R109" t="e">
            <v>#DIV/0!</v>
          </cell>
          <cell r="S109" t="e">
            <v>#DIV/0!</v>
          </cell>
          <cell r="T109" t="str">
            <v>NINC</v>
          </cell>
          <cell r="U109">
            <v>0</v>
          </cell>
        </row>
        <row r="110">
          <cell r="F110" t="str">
            <v>2180 - CAPACITAÇÃO, FORMAÇÃO E APERFEIÇOAMENTO DE SERVIDORES</v>
          </cell>
          <cell r="G110" t="str">
            <v>35.10.14.422.3011.2.180.33903900.03</v>
          </cell>
          <cell r="H110" t="str">
            <v>EXECUTIVO</v>
          </cell>
          <cell r="I110" t="str">
            <v>FMDC</v>
          </cell>
          <cell r="J110">
            <v>5000</v>
          </cell>
          <cell r="K110">
            <v>0</v>
          </cell>
          <cell r="L110">
            <v>0</v>
          </cell>
          <cell r="M110" t="str">
            <v>NINC</v>
          </cell>
          <cell r="N110">
            <v>0</v>
          </cell>
          <cell r="O110">
            <v>0</v>
          </cell>
          <cell r="P110">
            <v>0</v>
          </cell>
          <cell r="Q110">
            <v>0</v>
          </cell>
          <cell r="R110" t="e">
            <v>#DIV/0!</v>
          </cell>
          <cell r="S110" t="e">
            <v>#DIV/0!</v>
          </cell>
          <cell r="T110" t="str">
            <v>NINC</v>
          </cell>
          <cell r="U110">
            <v>0</v>
          </cell>
        </row>
        <row r="111">
          <cell r="F111" t="str">
            <v>2180 - CAPACITAÇÃO, FORMAÇÃO E APERFEIÇOAMENTO DE SERVIDORES</v>
          </cell>
          <cell r="G111" t="str">
            <v>35.10.14.422.3011.2.180.33903900.08</v>
          </cell>
          <cell r="H111" t="str">
            <v>EXECUTIVO</v>
          </cell>
          <cell r="I111" t="str">
            <v>FMDC</v>
          </cell>
          <cell r="J111">
            <v>5000</v>
          </cell>
          <cell r="K111">
            <v>0</v>
          </cell>
          <cell r="L111">
            <v>0</v>
          </cell>
          <cell r="M111" t="str">
            <v>NINC</v>
          </cell>
          <cell r="N111">
            <v>0</v>
          </cell>
          <cell r="O111">
            <v>0</v>
          </cell>
          <cell r="P111">
            <v>0</v>
          </cell>
          <cell r="Q111">
            <v>0</v>
          </cell>
          <cell r="R111" t="e">
            <v>#DIV/0!</v>
          </cell>
          <cell r="S111" t="e">
            <v>#DIV/0!</v>
          </cell>
          <cell r="T111" t="str">
            <v>NINC</v>
          </cell>
          <cell r="U111">
            <v>0</v>
          </cell>
        </row>
        <row r="112">
          <cell r="F112" t="str">
            <v>3406 - IMPLEMENTAÇÃO DO SELO MUNICIPAL DE DIREITOS HUMANOS E DIVERSIDADE - PROGRAMA DE METAS 25.L</v>
          </cell>
          <cell r="G112" t="str">
            <v>34.10.14.422.3018.3.406.44903000.00</v>
          </cell>
          <cell r="H112" t="str">
            <v>EXECUTIVO</v>
          </cell>
          <cell r="I112" t="str">
            <v>SMDHC</v>
          </cell>
          <cell r="J112">
            <v>18000</v>
          </cell>
          <cell r="K112">
            <v>16408</v>
          </cell>
          <cell r="L112">
            <v>600</v>
          </cell>
          <cell r="M112" t="str">
            <v>NEX</v>
          </cell>
          <cell r="N112">
            <v>0.23</v>
          </cell>
          <cell r="O112">
            <v>4140</v>
          </cell>
          <cell r="P112">
            <v>3773.84</v>
          </cell>
          <cell r="Q112">
            <v>138</v>
          </cell>
          <cell r="R112">
            <v>3.3333333333333333E-2</v>
          </cell>
          <cell r="S112">
            <v>0.91155555555555556</v>
          </cell>
          <cell r="T112" t="str">
            <v>NEX</v>
          </cell>
          <cell r="U112">
            <v>0.09</v>
          </cell>
        </row>
        <row r="113">
          <cell r="F113" t="str">
            <v>3406 - IMPLEMENTAÇÃO DO SELO MUNICIPAL DE DIREITOS HUMANOS E DIVERSIDADE - PROGRAMA DE METAS 25.L</v>
          </cell>
          <cell r="G113" t="str">
            <v>34.10.14.422.3018.3.406.44903900.00</v>
          </cell>
          <cell r="H113" t="str">
            <v>EXECUTIVO</v>
          </cell>
          <cell r="I113" t="str">
            <v>SMDHC</v>
          </cell>
          <cell r="J113">
            <v>220000</v>
          </cell>
          <cell r="K113">
            <v>45100</v>
          </cell>
          <cell r="L113">
            <v>15100</v>
          </cell>
          <cell r="M113" t="str">
            <v>NEX</v>
          </cell>
          <cell r="N113">
            <v>0.23</v>
          </cell>
          <cell r="O113">
            <v>50600</v>
          </cell>
          <cell r="P113">
            <v>10373</v>
          </cell>
          <cell r="Q113">
            <v>3473</v>
          </cell>
          <cell r="R113">
            <v>6.8636363636363634E-2</v>
          </cell>
          <cell r="S113">
            <v>0.20499999999999999</v>
          </cell>
          <cell r="T113" t="str">
            <v>NEX</v>
          </cell>
          <cell r="U113">
            <v>0.09</v>
          </cell>
        </row>
        <row r="114">
          <cell r="F114" t="str">
            <v>3660 - COOPERAÇÃO TÉCNICA INTERNACIONAL</v>
          </cell>
          <cell r="G114" t="str">
            <v>34.10.14.422.3026.3.660.44803500.00</v>
          </cell>
          <cell r="H114" t="str">
            <v>EXECUTIVO</v>
          </cell>
          <cell r="I114" t="str">
            <v>SMDHC</v>
          </cell>
          <cell r="J114">
            <v>3000</v>
          </cell>
          <cell r="K114">
            <v>0</v>
          </cell>
          <cell r="L114">
            <v>0</v>
          </cell>
          <cell r="M114" t="str">
            <v>NINC</v>
          </cell>
          <cell r="N114">
            <v>0</v>
          </cell>
          <cell r="O114">
            <v>0</v>
          </cell>
          <cell r="P114">
            <v>0</v>
          </cell>
          <cell r="Q114">
            <v>0</v>
          </cell>
          <cell r="R114" t="e">
            <v>#DIV/0!</v>
          </cell>
          <cell r="S114" t="e">
            <v>#DIV/0!</v>
          </cell>
          <cell r="T114" t="str">
            <v>NINC</v>
          </cell>
          <cell r="U114">
            <v>0</v>
          </cell>
        </row>
        <row r="115">
          <cell r="F115" t="str">
            <v>4317 - POLÍTICAS, PROGRAMAS E AÇÕES PARA A PROMOÇÃO DO DIREITO À MEMÓRIA E À VERDADE</v>
          </cell>
          <cell r="G115" t="str">
            <v>34.10.14.422.3018.4.317.33903600.02</v>
          </cell>
          <cell r="H115" t="str">
            <v>EXECUTIVO</v>
          </cell>
          <cell r="I115" t="str">
            <v>SMDHC</v>
          </cell>
          <cell r="J115">
            <v>15000</v>
          </cell>
          <cell r="K115">
            <v>8624</v>
          </cell>
          <cell r="L115">
            <v>8624</v>
          </cell>
          <cell r="M115" t="str">
            <v>NEX</v>
          </cell>
          <cell r="N115">
            <v>0.23</v>
          </cell>
          <cell r="O115">
            <v>3450</v>
          </cell>
          <cell r="P115">
            <v>1983.52</v>
          </cell>
          <cell r="Q115">
            <v>1983.52</v>
          </cell>
          <cell r="R115">
            <v>0.5749333333333333</v>
          </cell>
          <cell r="S115">
            <v>0.5749333333333333</v>
          </cell>
          <cell r="T115" t="str">
            <v>NINC</v>
          </cell>
          <cell r="U115">
            <v>0</v>
          </cell>
        </row>
        <row r="116">
          <cell r="F116" t="str">
            <v>4317 - POLÍTICAS, PROGRAMAS E AÇÕES PARA A PROMOÇÃO DO DIREITO À MEMÓRIA E À VERDADE</v>
          </cell>
          <cell r="G116" t="str">
            <v>34.10.14.422.3018.4.317.33909300.02</v>
          </cell>
          <cell r="H116" t="str">
            <v>EXECUTIVO</v>
          </cell>
          <cell r="I116" t="str">
            <v>SMDHC</v>
          </cell>
          <cell r="J116">
            <v>75000</v>
          </cell>
          <cell r="K116">
            <v>0</v>
          </cell>
          <cell r="L116">
            <v>0</v>
          </cell>
          <cell r="M116" t="str">
            <v>NEX</v>
          </cell>
          <cell r="N116">
            <v>0.23</v>
          </cell>
          <cell r="O116">
            <v>17250</v>
          </cell>
          <cell r="P116">
            <v>0</v>
          </cell>
          <cell r="Q116">
            <v>0</v>
          </cell>
          <cell r="R116">
            <v>0</v>
          </cell>
          <cell r="S116">
            <v>0</v>
          </cell>
          <cell r="T116" t="str">
            <v>NINC</v>
          </cell>
          <cell r="U116">
            <v>0</v>
          </cell>
        </row>
        <row r="117">
          <cell r="F117" t="str">
            <v>4317 - POLÍTICAS, PROGRAMAS E AÇÕES PARA A PROMOÇÃO DO DIREITO À MEMÓRIA E À VERDADE</v>
          </cell>
          <cell r="G117" t="str">
            <v>34.10.14.422.3018.4.317.44905200.00</v>
          </cell>
          <cell r="H117" t="str">
            <v>EXECUTIVO</v>
          </cell>
          <cell r="I117" t="str">
            <v>SMDHC</v>
          </cell>
          <cell r="J117">
            <v>10000</v>
          </cell>
          <cell r="K117">
            <v>4960</v>
          </cell>
          <cell r="L117">
            <v>0</v>
          </cell>
          <cell r="M117" t="str">
            <v>NEX</v>
          </cell>
          <cell r="N117">
            <v>0.23</v>
          </cell>
          <cell r="O117">
            <v>2300</v>
          </cell>
          <cell r="P117">
            <v>1140.8</v>
          </cell>
          <cell r="Q117">
            <v>0</v>
          </cell>
          <cell r="R117">
            <v>0</v>
          </cell>
          <cell r="S117">
            <v>0.496</v>
          </cell>
          <cell r="T117" t="str">
            <v>NINC</v>
          </cell>
          <cell r="U117">
            <v>0</v>
          </cell>
        </row>
        <row r="118">
          <cell r="F118" t="str">
            <v>4317 - POLÍTICAS, PROGRAMAS E AÇÕES PARA A PROMOÇÃO DO DIREITO À MEMÓRIA E À VERDADE</v>
          </cell>
          <cell r="G118" t="str">
            <v>34.10.14.422.3018.4.317.44905200.02</v>
          </cell>
          <cell r="H118" t="str">
            <v>EXECUTIVO</v>
          </cell>
          <cell r="I118" t="str">
            <v>SMDHC</v>
          </cell>
          <cell r="J118">
            <v>25000</v>
          </cell>
          <cell r="K118">
            <v>0</v>
          </cell>
          <cell r="L118">
            <v>0</v>
          </cell>
          <cell r="M118" t="str">
            <v>NEX</v>
          </cell>
          <cell r="N118">
            <v>0.23</v>
          </cell>
          <cell r="O118">
            <v>5750</v>
          </cell>
          <cell r="P118">
            <v>0</v>
          </cell>
          <cell r="Q118">
            <v>0</v>
          </cell>
          <cell r="R118">
            <v>0</v>
          </cell>
          <cell r="S118">
            <v>0</v>
          </cell>
          <cell r="T118" t="str">
            <v>NINC</v>
          </cell>
          <cell r="U118">
            <v>0</v>
          </cell>
        </row>
        <row r="119">
          <cell r="F119" t="str">
            <v>4318 - POLÍTICAS, PROGRAMAS E AÇÕES PARA JUVENTUDE</v>
          </cell>
          <cell r="G119" t="str">
            <v>34.10.14.422.3018.4.318.33503900.00</v>
          </cell>
          <cell r="H119" t="str">
            <v>EXECUTIVO</v>
          </cell>
          <cell r="I119" t="str">
            <v>SMDHC</v>
          </cell>
          <cell r="J119">
            <v>0</v>
          </cell>
          <cell r="K119">
            <v>1220162.6000000001</v>
          </cell>
          <cell r="L119">
            <v>1220162.6000000001</v>
          </cell>
          <cell r="M119" t="str">
            <v>NINC</v>
          </cell>
          <cell r="N119">
            <v>0</v>
          </cell>
          <cell r="O119">
            <v>0</v>
          </cell>
          <cell r="P119">
            <v>0</v>
          </cell>
          <cell r="Q119">
            <v>0</v>
          </cell>
          <cell r="R119" t="e">
            <v>#DIV/0!</v>
          </cell>
          <cell r="S119" t="e">
            <v>#DIV/0!</v>
          </cell>
          <cell r="T119" t="str">
            <v>NINC</v>
          </cell>
          <cell r="U119">
            <v>0</v>
          </cell>
        </row>
        <row r="120">
          <cell r="F120" t="str">
            <v>4318 - POLÍTICAS, PROGRAMAS E AÇÕES PARA JUVENTUDE</v>
          </cell>
          <cell r="G120" t="str">
            <v>34.10.14.422.3018.4.318.33903000.00</v>
          </cell>
          <cell r="H120" t="str">
            <v>EXECUTIVO</v>
          </cell>
          <cell r="I120" t="str">
            <v>SMDHC</v>
          </cell>
          <cell r="J120">
            <v>20000</v>
          </cell>
          <cell r="K120">
            <v>0</v>
          </cell>
          <cell r="L120">
            <v>0</v>
          </cell>
          <cell r="M120" t="str">
            <v>NINC</v>
          </cell>
          <cell r="N120">
            <v>0</v>
          </cell>
          <cell r="O120">
            <v>0</v>
          </cell>
          <cell r="P120">
            <v>0</v>
          </cell>
          <cell r="Q120">
            <v>0</v>
          </cell>
          <cell r="R120" t="e">
            <v>#DIV/0!</v>
          </cell>
          <cell r="S120" t="e">
            <v>#DIV/0!</v>
          </cell>
          <cell r="T120" t="str">
            <v>NINC</v>
          </cell>
          <cell r="U120">
            <v>0</v>
          </cell>
        </row>
        <row r="121">
          <cell r="F121" t="str">
            <v>4318 - POLÍTICAS, PROGRAMAS E AÇÕES PARA JUVENTUDE</v>
          </cell>
          <cell r="G121" t="str">
            <v>34.10.14.422.3018.4.318.33903500.00</v>
          </cell>
          <cell r="H121" t="str">
            <v>EXECUTIVO</v>
          </cell>
          <cell r="I121" t="str">
            <v>SMDHC</v>
          </cell>
          <cell r="J121">
            <v>17000</v>
          </cell>
          <cell r="K121">
            <v>0</v>
          </cell>
          <cell r="L121">
            <v>0</v>
          </cell>
          <cell r="M121" t="str">
            <v>NINC</v>
          </cell>
          <cell r="N121">
            <v>0</v>
          </cell>
          <cell r="O121">
            <v>0</v>
          </cell>
          <cell r="P121">
            <v>0</v>
          </cell>
          <cell r="Q121">
            <v>0</v>
          </cell>
          <cell r="R121" t="e">
            <v>#DIV/0!</v>
          </cell>
          <cell r="S121" t="e">
            <v>#DIV/0!</v>
          </cell>
          <cell r="T121" t="str">
            <v>NINC</v>
          </cell>
          <cell r="U121">
            <v>0</v>
          </cell>
        </row>
        <row r="122">
          <cell r="F122" t="str">
            <v>4318 - POLÍTICAS, PROGRAMAS E AÇÕES PARA JUVENTUDE</v>
          </cell>
          <cell r="G122" t="str">
            <v>34.10.14.422.3018.4.318.33903600.00</v>
          </cell>
          <cell r="H122" t="str">
            <v>EXECUTIVO</v>
          </cell>
          <cell r="I122" t="str">
            <v>SMDHC</v>
          </cell>
          <cell r="J122">
            <v>42000</v>
          </cell>
          <cell r="K122">
            <v>0</v>
          </cell>
          <cell r="L122">
            <v>0</v>
          </cell>
          <cell r="M122" t="str">
            <v>NINC</v>
          </cell>
          <cell r="N122">
            <v>0</v>
          </cell>
          <cell r="O122">
            <v>0</v>
          </cell>
          <cell r="P122">
            <v>0</v>
          </cell>
          <cell r="Q122">
            <v>0</v>
          </cell>
          <cell r="R122" t="e">
            <v>#DIV/0!</v>
          </cell>
          <cell r="S122" t="e">
            <v>#DIV/0!</v>
          </cell>
          <cell r="T122" t="str">
            <v>NINC</v>
          </cell>
          <cell r="U122">
            <v>0</v>
          </cell>
        </row>
        <row r="123">
          <cell r="F123" t="str">
            <v>4318 - POLÍTICAS, PROGRAMAS E AÇÕES PARA JUVENTUDE</v>
          </cell>
          <cell r="G123" t="str">
            <v>34.10.14.422.3018.4.318.33903900.00</v>
          </cell>
          <cell r="H123" t="str">
            <v>EXECUTIVO</v>
          </cell>
          <cell r="I123" t="str">
            <v>SMDHC</v>
          </cell>
          <cell r="J123">
            <v>10000</v>
          </cell>
          <cell r="K123">
            <v>0</v>
          </cell>
          <cell r="L123">
            <v>0</v>
          </cell>
          <cell r="M123" t="str">
            <v>NINC</v>
          </cell>
          <cell r="N123">
            <v>0</v>
          </cell>
          <cell r="O123">
            <v>0</v>
          </cell>
          <cell r="P123">
            <v>0</v>
          </cell>
          <cell r="Q123">
            <v>0</v>
          </cell>
          <cell r="R123" t="e">
            <v>#DIV/0!</v>
          </cell>
          <cell r="S123" t="e">
            <v>#DIV/0!</v>
          </cell>
          <cell r="T123" t="str">
            <v>NINC</v>
          </cell>
          <cell r="U123">
            <v>0</v>
          </cell>
        </row>
        <row r="124">
          <cell r="F124" t="str">
            <v>4318 - POLÍTICAS, PROGRAMAS E AÇÕES PARA JUVENTUDE</v>
          </cell>
          <cell r="G124" t="str">
            <v>34.10.14.422.3018.4.318.33909300.02</v>
          </cell>
          <cell r="H124" t="str">
            <v>EXECUTIVO</v>
          </cell>
          <cell r="I124" t="str">
            <v>SMDHC</v>
          </cell>
          <cell r="J124">
            <v>0</v>
          </cell>
          <cell r="K124">
            <v>2765346.68</v>
          </cell>
          <cell r="L124">
            <v>2765346.68</v>
          </cell>
          <cell r="M124" t="str">
            <v>NINC</v>
          </cell>
          <cell r="N124">
            <v>0</v>
          </cell>
          <cell r="O124">
            <v>0</v>
          </cell>
          <cell r="P124">
            <v>0</v>
          </cell>
          <cell r="Q124">
            <v>0</v>
          </cell>
          <cell r="R124" t="e">
            <v>#DIV/0!</v>
          </cell>
          <cell r="S124" t="e">
            <v>#DIV/0!</v>
          </cell>
          <cell r="T124" t="str">
            <v>NINC</v>
          </cell>
          <cell r="U124">
            <v>0</v>
          </cell>
        </row>
        <row r="125">
          <cell r="F125" t="str">
            <v>4319 - POLÍTICAS, PROGRAMAS E AÇÕES PARA A POPULAÇÃO LGBTI</v>
          </cell>
          <cell r="G125" t="str">
            <v>34.10.14.422.3018.4.319.33503900.00</v>
          </cell>
          <cell r="H125" t="str">
            <v>EXECUTIVO</v>
          </cell>
          <cell r="I125" t="str">
            <v>SMDHC</v>
          </cell>
          <cell r="J125">
            <v>0</v>
          </cell>
          <cell r="K125">
            <v>159580</v>
          </cell>
          <cell r="L125">
            <v>159580</v>
          </cell>
          <cell r="M125" t="str">
            <v>NEX</v>
          </cell>
          <cell r="N125">
            <v>0.23</v>
          </cell>
          <cell r="O125">
            <v>0</v>
          </cell>
          <cell r="P125">
            <v>36703.4</v>
          </cell>
          <cell r="Q125">
            <v>36703.4</v>
          </cell>
          <cell r="R125" t="e">
            <v>#DIV/0!</v>
          </cell>
          <cell r="S125" t="e">
            <v>#DIV/0!</v>
          </cell>
          <cell r="T125" t="str">
            <v>NINC</v>
          </cell>
          <cell r="U125">
            <v>0</v>
          </cell>
        </row>
        <row r="126">
          <cell r="F126" t="str">
            <v>4319 - POLÍTICAS, PROGRAMAS E AÇÕES PARA A POPULAÇÃO LGBTI</v>
          </cell>
          <cell r="G126" t="str">
            <v>34.10.14.422.3018.4.319.33903000.00</v>
          </cell>
          <cell r="H126" t="str">
            <v>EXECUTIVO</v>
          </cell>
          <cell r="I126" t="str">
            <v>SMDHC</v>
          </cell>
          <cell r="J126">
            <v>8000</v>
          </cell>
          <cell r="K126">
            <v>498</v>
          </cell>
          <cell r="L126">
            <v>498</v>
          </cell>
          <cell r="M126" t="str">
            <v>NEX</v>
          </cell>
          <cell r="N126">
            <v>0.23</v>
          </cell>
          <cell r="O126">
            <v>1840</v>
          </cell>
          <cell r="P126">
            <v>114.54</v>
          </cell>
          <cell r="Q126">
            <v>114.54</v>
          </cell>
          <cell r="R126">
            <v>6.2250000000000007E-2</v>
          </cell>
          <cell r="S126">
            <v>6.2250000000000007E-2</v>
          </cell>
          <cell r="T126" t="str">
            <v>NINC</v>
          </cell>
          <cell r="U126">
            <v>0</v>
          </cell>
        </row>
        <row r="127">
          <cell r="F127" t="str">
            <v>4319 - POLÍTICAS, PROGRAMAS E AÇÕES PARA A POPULAÇÃO LGBTI</v>
          </cell>
          <cell r="G127" t="str">
            <v>34.10.14.422.3018.4.319.33903900.00</v>
          </cell>
          <cell r="H127" t="str">
            <v>EXECUTIVO</v>
          </cell>
          <cell r="I127" t="str">
            <v>SMDHC</v>
          </cell>
          <cell r="J127">
            <v>8000</v>
          </cell>
          <cell r="K127">
            <v>0</v>
          </cell>
          <cell r="L127">
            <v>0</v>
          </cell>
          <cell r="M127" t="str">
            <v>NEX</v>
          </cell>
          <cell r="N127">
            <v>0.23</v>
          </cell>
          <cell r="O127">
            <v>1840</v>
          </cell>
          <cell r="P127">
            <v>0</v>
          </cell>
          <cell r="Q127">
            <v>0</v>
          </cell>
          <cell r="R127">
            <v>0</v>
          </cell>
          <cell r="S127">
            <v>0</v>
          </cell>
          <cell r="T127" t="str">
            <v>NINC</v>
          </cell>
          <cell r="U127">
            <v>0</v>
          </cell>
        </row>
        <row r="128">
          <cell r="F128" t="str">
            <v>4319 - POLÍTICAS, PROGRAMAS E AÇÕES PARA A POPULAÇÃO LGBTI</v>
          </cell>
          <cell r="G128" t="str">
            <v>34.10.14.422.3018.4.319.33904800.00</v>
          </cell>
          <cell r="H128" t="str">
            <v>EXECUTIVO</v>
          </cell>
          <cell r="I128" t="str">
            <v>SMDHC</v>
          </cell>
          <cell r="J128">
            <v>3960000</v>
          </cell>
          <cell r="K128">
            <v>2785069.4699999997</v>
          </cell>
          <cell r="L128">
            <v>2225771.9699999997</v>
          </cell>
          <cell r="M128" t="str">
            <v>NEX</v>
          </cell>
          <cell r="N128">
            <v>0.23</v>
          </cell>
          <cell r="O128">
            <v>910800</v>
          </cell>
          <cell r="P128">
            <v>640565.97809999995</v>
          </cell>
          <cell r="Q128">
            <v>511927.55309999996</v>
          </cell>
          <cell r="R128">
            <v>0.56206362878787874</v>
          </cell>
          <cell r="S128">
            <v>0.70330037121212119</v>
          </cell>
          <cell r="T128" t="str">
            <v>NINC</v>
          </cell>
          <cell r="U128">
            <v>0</v>
          </cell>
        </row>
        <row r="129">
          <cell r="F129" t="str">
            <v>4320 - POLÍTICAS, PROGRAMAS E AÇÕES PARA PESSOA IDOSA</v>
          </cell>
          <cell r="G129" t="str">
            <v>34.10.14.422.3007.4.320.33503900.00</v>
          </cell>
          <cell r="H129" t="str">
            <v>EXECUTIVO</v>
          </cell>
          <cell r="I129" t="str">
            <v>SMDHC</v>
          </cell>
          <cell r="J129">
            <v>0</v>
          </cell>
          <cell r="K129">
            <v>200000</v>
          </cell>
          <cell r="L129">
            <v>200000</v>
          </cell>
          <cell r="M129" t="str">
            <v>NINC</v>
          </cell>
          <cell r="N129">
            <v>0</v>
          </cell>
          <cell r="O129">
            <v>0</v>
          </cell>
          <cell r="P129">
            <v>0</v>
          </cell>
          <cell r="Q129">
            <v>0</v>
          </cell>
          <cell r="R129" t="e">
            <v>#DIV/0!</v>
          </cell>
          <cell r="S129" t="e">
            <v>#DIV/0!</v>
          </cell>
          <cell r="T129" t="str">
            <v>NINC</v>
          </cell>
          <cell r="U129">
            <v>0</v>
          </cell>
        </row>
        <row r="130">
          <cell r="F130" t="str">
            <v>4320 - POLÍTICAS, PROGRAMAS E AÇÕES PARA PESSOA IDOSA</v>
          </cell>
          <cell r="G130" t="str">
            <v>34.10.14.422.3007.4.320.33903000.00</v>
          </cell>
          <cell r="H130" t="str">
            <v>EXECUTIVO</v>
          </cell>
          <cell r="I130" t="str">
            <v>SMDHC</v>
          </cell>
          <cell r="J130">
            <v>49500</v>
          </cell>
          <cell r="K130">
            <v>19892.38</v>
          </cell>
          <cell r="L130">
            <v>13893.02</v>
          </cell>
          <cell r="M130" t="str">
            <v>NINC</v>
          </cell>
          <cell r="N130">
            <v>0</v>
          </cell>
          <cell r="O130">
            <v>0</v>
          </cell>
          <cell r="P130">
            <v>0</v>
          </cell>
          <cell r="Q130">
            <v>0</v>
          </cell>
          <cell r="R130" t="e">
            <v>#DIV/0!</v>
          </cell>
          <cell r="S130" t="e">
            <v>#DIV/0!</v>
          </cell>
          <cell r="T130" t="str">
            <v>NINC</v>
          </cell>
          <cell r="U130">
            <v>0</v>
          </cell>
        </row>
        <row r="131">
          <cell r="F131" t="str">
            <v>4320 - POLÍTICAS, PROGRAMAS E AÇÕES PARA PESSOA IDOSA</v>
          </cell>
          <cell r="G131" t="str">
            <v>34.10.14.422.3007.4.320.33903500.00</v>
          </cell>
          <cell r="H131" t="str">
            <v>EXECUTIVO</v>
          </cell>
          <cell r="I131" t="str">
            <v>SMDHC</v>
          </cell>
          <cell r="J131">
            <v>45000</v>
          </cell>
          <cell r="K131">
            <v>0</v>
          </cell>
          <cell r="L131">
            <v>0</v>
          </cell>
          <cell r="M131" t="str">
            <v>NINC</v>
          </cell>
          <cell r="N131">
            <v>0</v>
          </cell>
          <cell r="O131">
            <v>0</v>
          </cell>
          <cell r="P131">
            <v>0</v>
          </cell>
          <cell r="Q131">
            <v>0</v>
          </cell>
          <cell r="R131" t="e">
            <v>#DIV/0!</v>
          </cell>
          <cell r="S131" t="e">
            <v>#DIV/0!</v>
          </cell>
          <cell r="T131" t="str">
            <v>NINC</v>
          </cell>
          <cell r="U131">
            <v>0</v>
          </cell>
        </row>
        <row r="132">
          <cell r="F132" t="str">
            <v>4320 - POLÍTICAS, PROGRAMAS E AÇÕES PARA PESSOA IDOSA</v>
          </cell>
          <cell r="G132" t="str">
            <v>34.10.14.422.3007.4.320.33903900.00</v>
          </cell>
          <cell r="H132" t="str">
            <v>EXECUTIVO</v>
          </cell>
          <cell r="I132" t="str">
            <v>SMDHC</v>
          </cell>
          <cell r="J132">
            <v>1000</v>
          </cell>
          <cell r="K132">
            <v>0</v>
          </cell>
          <cell r="L132">
            <v>0</v>
          </cell>
          <cell r="M132" t="str">
            <v>NINC</v>
          </cell>
          <cell r="N132">
            <v>0</v>
          </cell>
          <cell r="O132">
            <v>0</v>
          </cell>
          <cell r="P132">
            <v>0</v>
          </cell>
          <cell r="Q132">
            <v>0</v>
          </cell>
          <cell r="R132" t="e">
            <v>#DIV/0!</v>
          </cell>
          <cell r="S132" t="e">
            <v>#DIV/0!</v>
          </cell>
          <cell r="T132" t="str">
            <v>NINC</v>
          </cell>
          <cell r="U132">
            <v>0</v>
          </cell>
        </row>
        <row r="133">
          <cell r="F133" t="str">
            <v>4321 - POLÍTICAS, PROGRAMAS E AÇÕES PARA A POPULAÇÃO EM SITUAÇÃO DE RUA</v>
          </cell>
          <cell r="G133" t="str">
            <v>34.10.14.422.3023.4.321.33503900.00</v>
          </cell>
          <cell r="H133" t="str">
            <v>EXECUTIVO</v>
          </cell>
          <cell r="I133" t="str">
            <v>SMDHC</v>
          </cell>
          <cell r="J133">
            <v>180000</v>
          </cell>
          <cell r="K133">
            <v>1384958.88</v>
          </cell>
          <cell r="L133">
            <v>1315358.8799999999</v>
          </cell>
          <cell r="M133" t="str">
            <v>NEX</v>
          </cell>
          <cell r="N133">
            <v>0.23</v>
          </cell>
          <cell r="O133">
            <v>41400</v>
          </cell>
          <cell r="P133">
            <v>318540.54239999998</v>
          </cell>
          <cell r="Q133">
            <v>302532.54239999998</v>
          </cell>
          <cell r="R133">
            <v>7.3075493333333323</v>
          </cell>
          <cell r="S133">
            <v>7.6942159999999991</v>
          </cell>
          <cell r="T133" t="str">
            <v>NEX</v>
          </cell>
          <cell r="U133">
            <v>0.09</v>
          </cell>
        </row>
        <row r="134">
          <cell r="F134" t="str">
            <v>4321 - POLÍTICAS, PROGRAMAS E AÇÕES PARA A POPULAÇÃO EM SITUAÇÃO DE RUA</v>
          </cell>
          <cell r="G134" t="str">
            <v>34.10.14.422.3023.4.321.33903000.00</v>
          </cell>
          <cell r="H134" t="str">
            <v>EXECUTIVO</v>
          </cell>
          <cell r="I134" t="str">
            <v>SMDHC</v>
          </cell>
          <cell r="J134">
            <v>40080</v>
          </cell>
          <cell r="K134">
            <v>8111.14</v>
          </cell>
          <cell r="L134">
            <v>8111.14</v>
          </cell>
          <cell r="M134" t="str">
            <v>NEX</v>
          </cell>
          <cell r="N134">
            <v>0.23</v>
          </cell>
          <cell r="O134">
            <v>9218.4</v>
          </cell>
          <cell r="P134">
            <v>1865.5622000000001</v>
          </cell>
          <cell r="Q134">
            <v>1865.5622000000001</v>
          </cell>
          <cell r="R134">
            <v>0.20237375249501</v>
          </cell>
          <cell r="S134">
            <v>0.20237375249501</v>
          </cell>
          <cell r="T134" t="str">
            <v>NEX</v>
          </cell>
          <cell r="U134">
            <v>0.09</v>
          </cell>
        </row>
        <row r="135">
          <cell r="F135" t="str">
            <v>4321 - POLÍTICAS, PROGRAMAS E AÇÕES PARA A POPULAÇÃO EM SITUAÇÃO DE RUA</v>
          </cell>
          <cell r="G135" t="str">
            <v>34.10.14.422.3023.4.321.33903100.00</v>
          </cell>
          <cell r="H135" t="str">
            <v>EXECUTIVO</v>
          </cell>
          <cell r="I135" t="str">
            <v>SMDHC</v>
          </cell>
          <cell r="J135">
            <v>10000</v>
          </cell>
          <cell r="K135">
            <v>20000</v>
          </cell>
          <cell r="L135">
            <v>20000</v>
          </cell>
          <cell r="M135" t="str">
            <v>NEX</v>
          </cell>
          <cell r="N135">
            <v>0.23</v>
          </cell>
          <cell r="O135">
            <v>2300</v>
          </cell>
          <cell r="P135">
            <v>4600</v>
          </cell>
          <cell r="Q135">
            <v>4600</v>
          </cell>
          <cell r="R135">
            <v>2</v>
          </cell>
          <cell r="S135">
            <v>2</v>
          </cell>
          <cell r="T135" t="str">
            <v>NEX</v>
          </cell>
          <cell r="U135">
            <v>0.09</v>
          </cell>
        </row>
        <row r="136">
          <cell r="F136" t="str">
            <v>4321 - POLÍTICAS, PROGRAMAS E AÇÕES PARA A POPULAÇÃO EM SITUAÇÃO DE RUA</v>
          </cell>
          <cell r="G136" t="str">
            <v>34.10.14.422.3023.4.321.33903300.00</v>
          </cell>
          <cell r="H136" t="str">
            <v>EXECUTIVO</v>
          </cell>
          <cell r="I136" t="str">
            <v>SMDHC</v>
          </cell>
          <cell r="J136">
            <v>3010</v>
          </cell>
          <cell r="K136">
            <v>0</v>
          </cell>
          <cell r="L136">
            <v>0</v>
          </cell>
          <cell r="M136" t="str">
            <v>NEX</v>
          </cell>
          <cell r="N136">
            <v>0.23</v>
          </cell>
          <cell r="O136">
            <v>692.30000000000007</v>
          </cell>
          <cell r="P136">
            <v>0</v>
          </cell>
          <cell r="Q136">
            <v>0</v>
          </cell>
          <cell r="R136">
            <v>0</v>
          </cell>
          <cell r="S136">
            <v>0</v>
          </cell>
          <cell r="T136" t="str">
            <v>NEX</v>
          </cell>
          <cell r="U136">
            <v>0.09</v>
          </cell>
        </row>
        <row r="137">
          <cell r="F137" t="str">
            <v>4321 - POLÍTICAS, PROGRAMAS E AÇÕES PARA A POPULAÇÃO EM SITUAÇÃO DE RUA</v>
          </cell>
          <cell r="G137" t="str">
            <v>34.10.14.422.3023.4.321.33903900.00</v>
          </cell>
          <cell r="H137" t="str">
            <v>EXECUTIVO</v>
          </cell>
          <cell r="I137" t="str">
            <v>SMDHC</v>
          </cell>
          <cell r="J137">
            <v>0</v>
          </cell>
          <cell r="K137">
            <v>19175826.600000001</v>
          </cell>
          <cell r="L137">
            <v>17064939.600000001</v>
          </cell>
          <cell r="M137" t="str">
            <v>NEX</v>
          </cell>
          <cell r="N137">
            <v>0.23</v>
          </cell>
          <cell r="O137">
            <v>0</v>
          </cell>
          <cell r="P137">
            <v>4410440.1180000007</v>
          </cell>
          <cell r="Q137">
            <v>3924936.1080000005</v>
          </cell>
          <cell r="R137" t="e">
            <v>#DIV/0!</v>
          </cell>
          <cell r="S137" t="e">
            <v>#DIV/0!</v>
          </cell>
          <cell r="T137" t="str">
            <v>NEX</v>
          </cell>
          <cell r="U137">
            <v>0.09</v>
          </cell>
        </row>
        <row r="138">
          <cell r="F138" t="str">
            <v>4321 - POLÍTICAS, PROGRAMAS E AÇÕES PARA A POPULAÇÃO EM SITUAÇÃO DE RUA</v>
          </cell>
          <cell r="G138" t="str">
            <v>34.10.14.422.3023.4.321.33904800.00</v>
          </cell>
          <cell r="H138" t="str">
            <v>EXECUTIVO</v>
          </cell>
          <cell r="I138" t="str">
            <v>SMDHC</v>
          </cell>
          <cell r="J138">
            <v>391996</v>
          </cell>
          <cell r="K138">
            <v>0</v>
          </cell>
          <cell r="L138">
            <v>0</v>
          </cell>
          <cell r="M138" t="str">
            <v>NEX</v>
          </cell>
          <cell r="N138">
            <v>0.23</v>
          </cell>
          <cell r="O138">
            <v>90159.08</v>
          </cell>
          <cell r="P138">
            <v>0</v>
          </cell>
          <cell r="Q138">
            <v>0</v>
          </cell>
          <cell r="R138">
            <v>0</v>
          </cell>
          <cell r="S138">
            <v>0</v>
          </cell>
          <cell r="T138" t="str">
            <v>NEX</v>
          </cell>
          <cell r="U138">
            <v>0.09</v>
          </cell>
        </row>
        <row r="139">
          <cell r="F139" t="str">
            <v>4330 - MANUTENÇÃO E OPERAÇÃO DOS EQUIPAMENTOS PÚBLICOS VOLTADOS PARA PESSOA IDOSA</v>
          </cell>
          <cell r="G139" t="str">
            <v>34.10.14.422.3007.4.330.33503900.00</v>
          </cell>
          <cell r="H139" t="str">
            <v>EXECUTIVO</v>
          </cell>
          <cell r="I139" t="str">
            <v>SMDHC</v>
          </cell>
          <cell r="J139">
            <v>250000</v>
          </cell>
          <cell r="K139">
            <v>180000</v>
          </cell>
          <cell r="L139">
            <v>180000</v>
          </cell>
          <cell r="M139" t="str">
            <v>NINC</v>
          </cell>
          <cell r="N139">
            <v>0</v>
          </cell>
          <cell r="O139">
            <v>0</v>
          </cell>
          <cell r="P139">
            <v>0</v>
          </cell>
          <cell r="Q139">
            <v>0</v>
          </cell>
          <cell r="R139" t="e">
            <v>#DIV/0!</v>
          </cell>
          <cell r="S139" t="e">
            <v>#DIV/0!</v>
          </cell>
          <cell r="T139" t="str">
            <v>NINC</v>
          </cell>
          <cell r="U139">
            <v>0</v>
          </cell>
        </row>
        <row r="140">
          <cell r="F140" t="str">
            <v>4330 - MANUTENÇÃO E OPERAÇÃO DOS EQUIPAMENTOS PÚBLICOS VOLTADOS PARA PESSOA IDOSA</v>
          </cell>
          <cell r="G140" t="str">
            <v>34.10.14.422.3007.4.330.33903000.00</v>
          </cell>
          <cell r="H140" t="str">
            <v>EXECUTIVO</v>
          </cell>
          <cell r="I140" t="str">
            <v>SMDHC</v>
          </cell>
          <cell r="J140">
            <v>11500</v>
          </cell>
          <cell r="K140">
            <v>6433</v>
          </cell>
          <cell r="L140">
            <v>5267.5</v>
          </cell>
          <cell r="M140" t="str">
            <v>NINC</v>
          </cell>
          <cell r="N140">
            <v>0</v>
          </cell>
          <cell r="O140">
            <v>0</v>
          </cell>
          <cell r="P140">
            <v>0</v>
          </cell>
          <cell r="Q140">
            <v>0</v>
          </cell>
          <cell r="R140" t="e">
            <v>#DIV/0!</v>
          </cell>
          <cell r="S140" t="e">
            <v>#DIV/0!</v>
          </cell>
          <cell r="T140" t="str">
            <v>NINC</v>
          </cell>
          <cell r="U140">
            <v>0</v>
          </cell>
        </row>
        <row r="141">
          <cell r="F141" t="str">
            <v>4330 - MANUTENÇÃO E OPERAÇÃO DOS EQUIPAMENTOS PÚBLICOS VOLTADOS PARA PESSOA IDOSA</v>
          </cell>
          <cell r="G141" t="str">
            <v>34.10.14.422.3007.4.330.33903700.00</v>
          </cell>
          <cell r="H141" t="str">
            <v>EXECUTIVO</v>
          </cell>
          <cell r="I141" t="str">
            <v>SMDHC</v>
          </cell>
          <cell r="J141">
            <v>292000</v>
          </cell>
          <cell r="K141">
            <v>296318.46999999997</v>
          </cell>
          <cell r="L141">
            <v>238196.87</v>
          </cell>
          <cell r="M141" t="str">
            <v>NINC</v>
          </cell>
          <cell r="N141">
            <v>0</v>
          </cell>
          <cell r="O141">
            <v>0</v>
          </cell>
          <cell r="P141">
            <v>0</v>
          </cell>
          <cell r="Q141">
            <v>0</v>
          </cell>
          <cell r="R141" t="e">
            <v>#DIV/0!</v>
          </cell>
          <cell r="S141" t="e">
            <v>#DIV/0!</v>
          </cell>
          <cell r="T141" t="str">
            <v>NINC</v>
          </cell>
          <cell r="U141">
            <v>0</v>
          </cell>
        </row>
        <row r="142">
          <cell r="F142" t="str">
            <v>4330 - MANUTENÇÃO E OPERAÇÃO DOS EQUIPAMENTOS PÚBLICOS VOLTADOS PARA PESSOA IDOSA</v>
          </cell>
          <cell r="G142" t="str">
            <v>34.10.14.422.3007.4.330.33903900.00</v>
          </cell>
          <cell r="H142" t="str">
            <v>EXECUTIVO</v>
          </cell>
          <cell r="I142" t="str">
            <v>SMDHC</v>
          </cell>
          <cell r="J142">
            <v>76315</v>
          </cell>
          <cell r="K142">
            <v>251647.47</v>
          </cell>
          <cell r="L142">
            <v>227692.47999999998</v>
          </cell>
          <cell r="M142" t="str">
            <v>NINC</v>
          </cell>
          <cell r="N142">
            <v>0</v>
          </cell>
          <cell r="O142">
            <v>0</v>
          </cell>
          <cell r="P142">
            <v>0</v>
          </cell>
          <cell r="Q142">
            <v>0</v>
          </cell>
          <cell r="R142" t="e">
            <v>#DIV/0!</v>
          </cell>
          <cell r="S142" t="e">
            <v>#DIV/0!</v>
          </cell>
          <cell r="T142" t="str">
            <v>NINC</v>
          </cell>
          <cell r="U142">
            <v>0</v>
          </cell>
        </row>
        <row r="143">
          <cell r="F143" t="str">
            <v>4330 - MANUTENÇÃO E OPERAÇÃO DOS EQUIPAMENTOS PÚBLICOS VOLTADOS PARA PESSOA IDOSA</v>
          </cell>
          <cell r="G143" t="str">
            <v>34.10.14.422.3007.4.330.44903900.00</v>
          </cell>
          <cell r="H143" t="str">
            <v>EXECUTIVO</v>
          </cell>
          <cell r="I143" t="str">
            <v>SMDHC</v>
          </cell>
          <cell r="J143">
            <v>0</v>
          </cell>
          <cell r="K143">
            <v>0</v>
          </cell>
          <cell r="L143">
            <v>0</v>
          </cell>
          <cell r="M143" t="str">
            <v>NINC</v>
          </cell>
          <cell r="N143">
            <v>0</v>
          </cell>
          <cell r="O143">
            <v>0</v>
          </cell>
          <cell r="P143">
            <v>0</v>
          </cell>
          <cell r="Q143">
            <v>0</v>
          </cell>
          <cell r="R143" t="e">
            <v>#DIV/0!</v>
          </cell>
          <cell r="S143" t="e">
            <v>#DIV/0!</v>
          </cell>
          <cell r="T143" t="str">
            <v>NINC</v>
          </cell>
          <cell r="U143">
            <v>0</v>
          </cell>
        </row>
        <row r="144">
          <cell r="F144" t="str">
            <v>4331 - AMPLIAÇÃO E MANUTENÇÃO DO PROGRAMA UNIVERSIDADE ABERTA DA PESSOA IDOSA</v>
          </cell>
          <cell r="G144" t="str">
            <v>34.10.14.422.3007.4.331.33903000.00</v>
          </cell>
          <cell r="H144" t="str">
            <v>EXECUTIVO</v>
          </cell>
          <cell r="I144" t="str">
            <v>SMDHC</v>
          </cell>
          <cell r="J144">
            <v>40000</v>
          </cell>
          <cell r="K144">
            <v>0</v>
          </cell>
          <cell r="L144">
            <v>0</v>
          </cell>
          <cell r="M144" t="str">
            <v>NINC</v>
          </cell>
          <cell r="N144">
            <v>0</v>
          </cell>
          <cell r="O144">
            <v>0</v>
          </cell>
          <cell r="P144">
            <v>0</v>
          </cell>
          <cell r="Q144">
            <v>0</v>
          </cell>
          <cell r="R144" t="e">
            <v>#DIV/0!</v>
          </cell>
          <cell r="S144" t="e">
            <v>#DIV/0!</v>
          </cell>
          <cell r="T144" t="str">
            <v>NINC</v>
          </cell>
          <cell r="U144">
            <v>0</v>
          </cell>
        </row>
        <row r="145">
          <cell r="F145" t="str">
            <v>4331 - AMPLIAÇÃO E MANUTENÇÃO DO PROGRAMA UNIVERSIDADE ABERTA DA PESSOA IDOSA</v>
          </cell>
          <cell r="G145" t="str">
            <v>34.10.14.422.3007.4.331.33903600.00</v>
          </cell>
          <cell r="H145" t="str">
            <v>EXECUTIVO</v>
          </cell>
          <cell r="I145" t="str">
            <v>SMDHC</v>
          </cell>
          <cell r="J145">
            <v>260000</v>
          </cell>
          <cell r="K145">
            <v>99047.17</v>
          </cell>
          <cell r="L145">
            <v>5900.2800000000007</v>
          </cell>
          <cell r="M145" t="str">
            <v>NINC</v>
          </cell>
          <cell r="N145">
            <v>0</v>
          </cell>
          <cell r="O145">
            <v>0</v>
          </cell>
          <cell r="P145">
            <v>0</v>
          </cell>
          <cell r="Q145">
            <v>0</v>
          </cell>
          <cell r="R145" t="e">
            <v>#DIV/0!</v>
          </cell>
          <cell r="S145" t="e">
            <v>#DIV/0!</v>
          </cell>
          <cell r="T145" t="str">
            <v>NINC</v>
          </cell>
          <cell r="U145">
            <v>0</v>
          </cell>
        </row>
        <row r="146">
          <cell r="F146" t="str">
            <v>4657 - AÇÕES DE EDUCAÇÃO DE TRÂNSITO - PROGRAMA DE METAS 24.D E 24.H</v>
          </cell>
          <cell r="G146" t="str">
            <v>87.10.14.422.3009.4.657.33903900.08</v>
          </cell>
          <cell r="H146" t="str">
            <v>EXECUTIVO</v>
          </cell>
          <cell r="I146" t="str">
            <v>FMDT</v>
          </cell>
          <cell r="J146">
            <v>12000000</v>
          </cell>
          <cell r="K146">
            <v>0</v>
          </cell>
          <cell r="L146">
            <v>0</v>
          </cell>
          <cell r="M146" t="str">
            <v>NEX</v>
          </cell>
          <cell r="N146">
            <v>0.23</v>
          </cell>
          <cell r="O146">
            <v>2760000</v>
          </cell>
          <cell r="P146">
            <v>0</v>
          </cell>
          <cell r="Q146">
            <v>0</v>
          </cell>
          <cell r="R146">
            <v>0</v>
          </cell>
          <cell r="S146">
            <v>0</v>
          </cell>
          <cell r="T146" t="str">
            <v>NEX</v>
          </cell>
          <cell r="U146">
            <v>0.09</v>
          </cell>
        </row>
        <row r="147">
          <cell r="F147" t="str">
            <v>6178 - MANUTENÇÃO E OPERAÇÃO DE EQUIPAMENTOS PÚBLICOS VOLTADOS AO ATENDIMENTO DE MULHERES</v>
          </cell>
          <cell r="G147" t="str">
            <v>34.10.14.422.3013.6.178.33503900.00</v>
          </cell>
          <cell r="H147" t="str">
            <v>EXECUTIVO</v>
          </cell>
          <cell r="I147" t="str">
            <v>SMDHC</v>
          </cell>
          <cell r="J147">
            <v>1987060</v>
          </cell>
          <cell r="K147">
            <v>2736666</v>
          </cell>
          <cell r="L147">
            <v>2736666</v>
          </cell>
          <cell r="M147" t="str">
            <v>NEX</v>
          </cell>
          <cell r="N147">
            <v>0.23</v>
          </cell>
          <cell r="O147">
            <v>457023.80000000005</v>
          </cell>
          <cell r="P147">
            <v>629433.18000000005</v>
          </cell>
          <cell r="Q147">
            <v>629433.18000000005</v>
          </cell>
          <cell r="R147">
            <v>1.3772437671736133</v>
          </cell>
          <cell r="S147">
            <v>1.3772437671736133</v>
          </cell>
          <cell r="T147" t="str">
            <v>NEX</v>
          </cell>
          <cell r="U147">
            <v>0.09</v>
          </cell>
        </row>
        <row r="148">
          <cell r="F148" t="str">
            <v>6178 - MANUTENÇÃO E OPERAÇÃO DE EQUIPAMENTOS PÚBLICOS VOLTADOS AO ATENDIMENTO DE MULHERES</v>
          </cell>
          <cell r="G148" t="str">
            <v>34.10.14.422.3013.6.178.33903000.00</v>
          </cell>
          <cell r="H148" t="str">
            <v>EXECUTIVO</v>
          </cell>
          <cell r="I148" t="str">
            <v>SMDHC</v>
          </cell>
          <cell r="J148">
            <v>126973</v>
          </cell>
          <cell r="K148">
            <v>119388.5</v>
          </cell>
          <cell r="L148">
            <v>76783.659999999989</v>
          </cell>
          <cell r="M148" t="str">
            <v>NEX</v>
          </cell>
          <cell r="N148">
            <v>0.23</v>
          </cell>
          <cell r="O148">
            <v>29203.79</v>
          </cell>
          <cell r="P148">
            <v>27459.355</v>
          </cell>
          <cell r="Q148">
            <v>17660.2418</v>
          </cell>
          <cell r="R148">
            <v>0.60472431146779237</v>
          </cell>
          <cell r="S148">
            <v>0.94026682838083686</v>
          </cell>
          <cell r="T148" t="str">
            <v>NEX</v>
          </cell>
          <cell r="U148">
            <v>0.09</v>
          </cell>
        </row>
        <row r="149">
          <cell r="F149" t="str">
            <v>6178 - MANUTENÇÃO E OPERAÇÃO DE EQUIPAMENTOS PÚBLICOS VOLTADOS AO ATENDIMENTO DE MULHERES</v>
          </cell>
          <cell r="G149" t="str">
            <v>34.10.14.422.3013.6.178.33903600.00</v>
          </cell>
          <cell r="H149" t="str">
            <v>EXECUTIVO</v>
          </cell>
          <cell r="I149" t="str">
            <v>SMDHC</v>
          </cell>
          <cell r="J149">
            <v>142033</v>
          </cell>
          <cell r="K149">
            <v>141001.22</v>
          </cell>
          <cell r="L149">
            <v>129109.28000000003</v>
          </cell>
          <cell r="M149" t="str">
            <v>NEX</v>
          </cell>
          <cell r="N149">
            <v>0.23</v>
          </cell>
          <cell r="O149">
            <v>32667.59</v>
          </cell>
          <cell r="P149">
            <v>32430.280600000002</v>
          </cell>
          <cell r="Q149">
            <v>29695.134400000006</v>
          </cell>
          <cell r="R149">
            <v>0.90900903311202341</v>
          </cell>
          <cell r="S149">
            <v>0.99273563186020153</v>
          </cell>
          <cell r="T149" t="str">
            <v>NEX</v>
          </cell>
          <cell r="U149">
            <v>0.09</v>
          </cell>
        </row>
        <row r="150">
          <cell r="F150" t="str">
            <v>6178 - MANUTENÇÃO E OPERAÇÃO DE EQUIPAMENTOS PÚBLICOS VOLTADOS AO ATENDIMENTO DE MULHERES</v>
          </cell>
          <cell r="G150" t="str">
            <v>34.10.14.422.3013.6.178.33903700.00</v>
          </cell>
          <cell r="H150" t="str">
            <v>EXECUTIVO</v>
          </cell>
          <cell r="I150" t="str">
            <v>SMDHC</v>
          </cell>
          <cell r="J150">
            <v>2379114</v>
          </cell>
          <cell r="K150">
            <v>1819256.32</v>
          </cell>
          <cell r="L150">
            <v>1542702.9600000002</v>
          </cell>
          <cell r="M150" t="str">
            <v>NEX</v>
          </cell>
          <cell r="N150">
            <v>0.23</v>
          </cell>
          <cell r="O150">
            <v>547196.22</v>
          </cell>
          <cell r="P150">
            <v>418428.95360000001</v>
          </cell>
          <cell r="Q150">
            <v>354821.68080000009</v>
          </cell>
          <cell r="R150">
            <v>0.6484359135375608</v>
          </cell>
          <cell r="S150">
            <v>0.76467807763730533</v>
          </cell>
          <cell r="T150" t="str">
            <v>NEX</v>
          </cell>
          <cell r="U150">
            <v>0.09</v>
          </cell>
        </row>
        <row r="151">
          <cell r="F151" t="str">
            <v>6178 - MANUTENÇÃO E OPERAÇÃO DE EQUIPAMENTOS PÚBLICOS VOLTADOS AO ATENDIMENTO DE MULHERES</v>
          </cell>
          <cell r="G151" t="str">
            <v>34.10.14.422.3013.6.178.33903900.00</v>
          </cell>
          <cell r="H151" t="str">
            <v>EXECUTIVO</v>
          </cell>
          <cell r="I151" t="str">
            <v>SMDHC</v>
          </cell>
          <cell r="J151">
            <v>2002007</v>
          </cell>
          <cell r="K151">
            <v>1915531.2399999998</v>
          </cell>
          <cell r="L151">
            <v>1533444.73</v>
          </cell>
          <cell r="M151" t="str">
            <v>NEX</v>
          </cell>
          <cell r="N151">
            <v>0.23</v>
          </cell>
          <cell r="O151">
            <v>460461.61000000004</v>
          </cell>
          <cell r="P151">
            <v>440572.18519999995</v>
          </cell>
          <cell r="Q151">
            <v>352692.2879</v>
          </cell>
          <cell r="R151">
            <v>0.76595373043151194</v>
          </cell>
          <cell r="S151">
            <v>0.95680546571515468</v>
          </cell>
          <cell r="T151" t="str">
            <v>NEX</v>
          </cell>
          <cell r="U151">
            <v>0.09</v>
          </cell>
        </row>
        <row r="152">
          <cell r="F152" t="str">
            <v>6178 - MANUTENÇÃO E OPERAÇÃO DE EQUIPAMENTOS PÚBLICOS VOLTADOS AO ATENDIMENTO DE MULHERES</v>
          </cell>
          <cell r="G152" t="str">
            <v>34.10.14.422.3013.6.178.33904700.00</v>
          </cell>
          <cell r="H152" t="str">
            <v>EXECUTIVO</v>
          </cell>
          <cell r="I152" t="str">
            <v>SMDHC</v>
          </cell>
          <cell r="J152">
            <v>46100</v>
          </cell>
          <cell r="K152">
            <v>16690.23</v>
          </cell>
          <cell r="L152">
            <v>16321.04</v>
          </cell>
          <cell r="M152" t="str">
            <v>NEX</v>
          </cell>
          <cell r="N152">
            <v>0.23</v>
          </cell>
          <cell r="O152">
            <v>10603</v>
          </cell>
          <cell r="P152">
            <v>3838.7529</v>
          </cell>
          <cell r="Q152">
            <v>3753.8392000000003</v>
          </cell>
          <cell r="R152">
            <v>0.35403557483731024</v>
          </cell>
          <cell r="S152">
            <v>0.36204403470715835</v>
          </cell>
          <cell r="T152" t="str">
            <v>NEX</v>
          </cell>
          <cell r="U152">
            <v>0.09</v>
          </cell>
        </row>
        <row r="153">
          <cell r="F153" t="str">
            <v>6178 - MANUTENÇÃO E OPERAÇÃO DE EQUIPAMENTOS PÚBLICOS VOLTADOS AO ATENDIMENTO DE MULHERES</v>
          </cell>
          <cell r="G153" t="str">
            <v>34.10.14.422.3013.6.178.33904800.00</v>
          </cell>
          <cell r="H153" t="str">
            <v>EXECUTIVO</v>
          </cell>
          <cell r="I153" t="str">
            <v>SMDHC</v>
          </cell>
          <cell r="J153">
            <v>10000</v>
          </cell>
          <cell r="K153">
            <v>4520.75</v>
          </cell>
          <cell r="L153">
            <v>4520.75</v>
          </cell>
          <cell r="M153" t="str">
            <v>NEX</v>
          </cell>
          <cell r="N153">
            <v>0.23</v>
          </cell>
          <cell r="O153">
            <v>2300</v>
          </cell>
          <cell r="P153">
            <v>1039.7725</v>
          </cell>
          <cell r="Q153">
            <v>1039.7725</v>
          </cell>
          <cell r="R153">
            <v>0.452075</v>
          </cell>
          <cell r="S153">
            <v>0.452075</v>
          </cell>
          <cell r="T153" t="str">
            <v>NEX</v>
          </cell>
          <cell r="U153">
            <v>0.09</v>
          </cell>
        </row>
        <row r="154">
          <cell r="F154" t="str">
            <v>6178 - MANUTENÇÃO E OPERAÇÃO DE EQUIPAMENTOS PÚBLICOS VOLTADOS AO ATENDIMENTO DE MULHERES</v>
          </cell>
          <cell r="G154" t="str">
            <v>34.10.14.422.3013.6.178.33909200.00</v>
          </cell>
          <cell r="H154" t="str">
            <v>EXECUTIVO</v>
          </cell>
          <cell r="I154" t="str">
            <v>SMDHC</v>
          </cell>
          <cell r="J154">
            <v>0</v>
          </cell>
          <cell r="K154">
            <v>1110.5</v>
          </cell>
          <cell r="L154">
            <v>1110.5</v>
          </cell>
          <cell r="M154" t="str">
            <v>NEX</v>
          </cell>
          <cell r="N154">
            <v>0.23</v>
          </cell>
          <cell r="O154">
            <v>0</v>
          </cell>
          <cell r="P154">
            <v>255.41500000000002</v>
          </cell>
          <cell r="Q154">
            <v>255.41500000000002</v>
          </cell>
          <cell r="R154" t="e">
            <v>#DIV/0!</v>
          </cell>
          <cell r="S154" t="e">
            <v>#DIV/0!</v>
          </cell>
          <cell r="T154" t="str">
            <v>NEX</v>
          </cell>
          <cell r="U154">
            <v>0.09</v>
          </cell>
        </row>
        <row r="155">
          <cell r="F155" t="str">
            <v>6178 - MANUTENÇÃO E OPERAÇÃO DE EQUIPAMENTOS PÚBLICOS VOLTADOS AO ATENDIMENTO DE MULHERES</v>
          </cell>
          <cell r="G155" t="str">
            <v>34.10.14.422.3013.6.178.33913900.00</v>
          </cell>
          <cell r="H155" t="str">
            <v>EXECUTIVO</v>
          </cell>
          <cell r="I155" t="str">
            <v>SMDHC</v>
          </cell>
          <cell r="J155">
            <v>0</v>
          </cell>
          <cell r="K155">
            <v>0</v>
          </cell>
          <cell r="L155">
            <v>0</v>
          </cell>
          <cell r="M155" t="str">
            <v>NEX</v>
          </cell>
          <cell r="N155">
            <v>0.23</v>
          </cell>
          <cell r="O155">
            <v>0</v>
          </cell>
          <cell r="P155">
            <v>0</v>
          </cell>
          <cell r="Q155">
            <v>0</v>
          </cell>
          <cell r="R155" t="e">
            <v>#DIV/0!</v>
          </cell>
          <cell r="S155" t="e">
            <v>#DIV/0!</v>
          </cell>
          <cell r="T155" t="str">
            <v>NEX</v>
          </cell>
          <cell r="U155">
            <v>0.09</v>
          </cell>
        </row>
        <row r="156">
          <cell r="F156" t="str">
            <v>6178 - MANUTENÇÃO E OPERAÇÃO DE EQUIPAMENTOS PÚBLICOS VOLTADOS AO ATENDIMENTO DE MULHERES</v>
          </cell>
          <cell r="G156" t="str">
            <v>34.10.14.422.3013.6.178.33914700.00</v>
          </cell>
          <cell r="H156" t="str">
            <v>EXECUTIVO</v>
          </cell>
          <cell r="I156" t="str">
            <v>SMDHC</v>
          </cell>
          <cell r="J156">
            <v>0</v>
          </cell>
          <cell r="K156">
            <v>79487.199999999997</v>
          </cell>
          <cell r="L156">
            <v>79487.199999999997</v>
          </cell>
          <cell r="M156" t="str">
            <v>NEX</v>
          </cell>
          <cell r="N156">
            <v>0.23</v>
          </cell>
          <cell r="O156">
            <v>0</v>
          </cell>
          <cell r="P156">
            <v>18282.056</v>
          </cell>
          <cell r="Q156">
            <v>18282.056</v>
          </cell>
          <cell r="R156" t="e">
            <v>#DIV/0!</v>
          </cell>
          <cell r="S156" t="e">
            <v>#DIV/0!</v>
          </cell>
          <cell r="T156" t="str">
            <v>NEX</v>
          </cell>
          <cell r="U156">
            <v>0.09</v>
          </cell>
        </row>
        <row r="157">
          <cell r="F157" t="str">
            <v>6178 - MANUTENÇÃO E OPERAÇÃO DE EQUIPAMENTOS PÚBLICOS VOLTADOS AO ATENDIMENTO DE MULHERES</v>
          </cell>
          <cell r="G157" t="str">
            <v>34.10.14.422.3013.6.178.33919200.00</v>
          </cell>
          <cell r="H157" t="str">
            <v>EXECUTIVO</v>
          </cell>
          <cell r="I157" t="str">
            <v>SMDHC</v>
          </cell>
          <cell r="J157">
            <v>0</v>
          </cell>
          <cell r="K157">
            <v>0</v>
          </cell>
          <cell r="L157">
            <v>0</v>
          </cell>
          <cell r="M157" t="str">
            <v>NEX</v>
          </cell>
          <cell r="N157">
            <v>0.23</v>
          </cell>
          <cell r="O157">
            <v>0</v>
          </cell>
          <cell r="P157">
            <v>0</v>
          </cell>
          <cell r="Q157">
            <v>0</v>
          </cell>
          <cell r="R157" t="e">
            <v>#DIV/0!</v>
          </cell>
          <cell r="S157" t="e">
            <v>#DIV/0!</v>
          </cell>
          <cell r="T157" t="str">
            <v>NEX</v>
          </cell>
          <cell r="U157">
            <v>0.09</v>
          </cell>
        </row>
        <row r="158">
          <cell r="F158" t="str">
            <v>6178 - MANUTENÇÃO E OPERAÇÃO DE EQUIPAMENTOS PÚBLICOS VOLTADOS AO ATENDIMENTO DE MULHERES</v>
          </cell>
          <cell r="G158" t="str">
            <v>34.10.14.422.3013.6.178.44905200.00</v>
          </cell>
          <cell r="H158" t="str">
            <v>EXECUTIVO</v>
          </cell>
          <cell r="I158" t="str">
            <v>SMDHC</v>
          </cell>
          <cell r="J158">
            <v>30000</v>
          </cell>
          <cell r="K158">
            <v>15515.74</v>
          </cell>
          <cell r="L158">
            <v>10749.84</v>
          </cell>
          <cell r="M158" t="str">
            <v>NEX</v>
          </cell>
          <cell r="N158">
            <v>0.23</v>
          </cell>
          <cell r="O158">
            <v>6900</v>
          </cell>
          <cell r="P158">
            <v>3568.6202000000003</v>
          </cell>
          <cell r="Q158">
            <v>2472.4632000000001</v>
          </cell>
          <cell r="R158">
            <v>0.35832800000000004</v>
          </cell>
          <cell r="S158">
            <v>0.51719133333333334</v>
          </cell>
          <cell r="T158" t="str">
            <v>NEX</v>
          </cell>
          <cell r="U158">
            <v>0.09</v>
          </cell>
        </row>
        <row r="159">
          <cell r="F159" t="str">
            <v>8052 - PUBLICAÇÕES DE INTERESSE DO MUNICÍPIO</v>
          </cell>
          <cell r="G159" t="str">
            <v>35.10.14.422.3012.8.052.33903900.08</v>
          </cell>
          <cell r="H159" t="str">
            <v>EXECUTIVO</v>
          </cell>
          <cell r="I159" t="str">
            <v>FMDC</v>
          </cell>
          <cell r="J159">
            <v>10000</v>
          </cell>
          <cell r="K159">
            <v>0</v>
          </cell>
          <cell r="L159">
            <v>0</v>
          </cell>
          <cell r="M159" t="str">
            <v>NINC</v>
          </cell>
          <cell r="N159">
            <v>0</v>
          </cell>
          <cell r="O159">
            <v>0</v>
          </cell>
          <cell r="P159">
            <v>0</v>
          </cell>
          <cell r="Q159">
            <v>0</v>
          </cell>
          <cell r="R159" t="e">
            <v>#DIV/0!</v>
          </cell>
          <cell r="S159" t="e">
            <v>#DIV/0!</v>
          </cell>
          <cell r="T159" t="str">
            <v>NINC</v>
          </cell>
          <cell r="U159">
            <v>0</v>
          </cell>
        </row>
        <row r="160">
          <cell r="F160" t="str">
            <v>8411 - POLÍTICAS, PROGRAMAS E AÇÕES PARA IMIGRANTES E PROMOÇÃO AO TRABALHO DECENTE</v>
          </cell>
          <cell r="G160" t="str">
            <v>34.10.14.422.3018.8.411.33503900.00</v>
          </cell>
          <cell r="H160" t="str">
            <v>EXECUTIVO</v>
          </cell>
          <cell r="I160" t="str">
            <v>SMDHC</v>
          </cell>
          <cell r="J160">
            <v>0</v>
          </cell>
          <cell r="K160">
            <v>210250</v>
          </cell>
          <cell r="L160">
            <v>140000</v>
          </cell>
          <cell r="M160" t="str">
            <v>NEX</v>
          </cell>
          <cell r="N160">
            <v>0.23</v>
          </cell>
          <cell r="O160">
            <v>0</v>
          </cell>
          <cell r="P160">
            <v>48357.5</v>
          </cell>
          <cell r="Q160">
            <v>32200</v>
          </cell>
          <cell r="R160" t="e">
            <v>#DIV/0!</v>
          </cell>
          <cell r="S160" t="e">
            <v>#DIV/0!</v>
          </cell>
          <cell r="T160" t="str">
            <v>NEX</v>
          </cell>
          <cell r="U160">
            <v>0.09</v>
          </cell>
        </row>
        <row r="161">
          <cell r="F161" t="str">
            <v>8411 - POLÍTICAS, PROGRAMAS E AÇÕES PARA IMIGRANTES E PROMOÇÃO AO TRABALHO DECENTE</v>
          </cell>
          <cell r="G161" t="str">
            <v>34.10.14.422.3018.8.411.33903000.00</v>
          </cell>
          <cell r="H161" t="str">
            <v>EXECUTIVO</v>
          </cell>
          <cell r="I161" t="str">
            <v>SMDHC</v>
          </cell>
          <cell r="J161">
            <v>40000</v>
          </cell>
          <cell r="K161">
            <v>64000</v>
          </cell>
          <cell r="L161">
            <v>0</v>
          </cell>
          <cell r="M161" t="str">
            <v>NEX</v>
          </cell>
          <cell r="N161">
            <v>0.23</v>
          </cell>
          <cell r="O161">
            <v>9200</v>
          </cell>
          <cell r="P161">
            <v>14720</v>
          </cell>
          <cell r="Q161">
            <v>0</v>
          </cell>
          <cell r="R161">
            <v>0</v>
          </cell>
          <cell r="S161">
            <v>1.6</v>
          </cell>
          <cell r="T161" t="str">
            <v>NEX</v>
          </cell>
          <cell r="U161">
            <v>0.09</v>
          </cell>
        </row>
        <row r="162">
          <cell r="F162" t="str">
            <v>8411 - POLÍTICAS, PROGRAMAS E AÇÕES PARA IMIGRANTES E PROMOÇÃO AO TRABALHO DECENTE</v>
          </cell>
          <cell r="G162" t="str">
            <v>34.10.14.422.3018.8.411.33903000.02</v>
          </cell>
          <cell r="H162" t="str">
            <v>EXECUTIVO</v>
          </cell>
          <cell r="I162" t="str">
            <v>SMDHC</v>
          </cell>
          <cell r="J162">
            <v>200000</v>
          </cell>
          <cell r="K162">
            <v>0</v>
          </cell>
          <cell r="L162">
            <v>0</v>
          </cell>
          <cell r="M162" t="str">
            <v>NEX</v>
          </cell>
          <cell r="N162">
            <v>0.23</v>
          </cell>
          <cell r="O162">
            <v>46000</v>
          </cell>
          <cell r="P162">
            <v>0</v>
          </cell>
          <cell r="Q162">
            <v>0</v>
          </cell>
          <cell r="R162">
            <v>0</v>
          </cell>
          <cell r="S162">
            <v>0</v>
          </cell>
          <cell r="T162" t="str">
            <v>NEX</v>
          </cell>
          <cell r="U162">
            <v>0.09</v>
          </cell>
        </row>
        <row r="163">
          <cell r="F163" t="str">
            <v>8411 - POLÍTICAS, PROGRAMAS E AÇÕES PARA IMIGRANTES E PROMOÇÃO AO TRABALHO DECENTE</v>
          </cell>
          <cell r="G163" t="str">
            <v>34.10.14.422.3018.8.411.33903500.00</v>
          </cell>
          <cell r="H163" t="str">
            <v>EXECUTIVO</v>
          </cell>
          <cell r="I163" t="str">
            <v>SMDHC</v>
          </cell>
          <cell r="J163">
            <v>20000</v>
          </cell>
          <cell r="K163">
            <v>0</v>
          </cell>
          <cell r="L163">
            <v>0</v>
          </cell>
          <cell r="M163" t="str">
            <v>NEX</v>
          </cell>
          <cell r="N163">
            <v>0.23</v>
          </cell>
          <cell r="O163">
            <v>4600</v>
          </cell>
          <cell r="P163">
            <v>0</v>
          </cell>
          <cell r="Q163">
            <v>0</v>
          </cell>
          <cell r="R163">
            <v>0</v>
          </cell>
          <cell r="S163">
            <v>0</v>
          </cell>
          <cell r="T163" t="str">
            <v>NEX</v>
          </cell>
          <cell r="U163">
            <v>0.09</v>
          </cell>
        </row>
        <row r="164">
          <cell r="F164" t="str">
            <v>8411 - POLÍTICAS, PROGRAMAS E AÇÕES PARA IMIGRANTES E PROMOÇÃO AO TRABALHO DECENTE</v>
          </cell>
          <cell r="G164" t="str">
            <v>34.10.14.422.3018.8.411.33903900.00</v>
          </cell>
          <cell r="H164" t="str">
            <v>EXECUTIVO</v>
          </cell>
          <cell r="I164" t="str">
            <v>SMDHC</v>
          </cell>
          <cell r="J164">
            <v>80000</v>
          </cell>
          <cell r="K164">
            <v>0</v>
          </cell>
          <cell r="L164">
            <v>0</v>
          </cell>
          <cell r="M164" t="str">
            <v>NEX</v>
          </cell>
          <cell r="N164">
            <v>0.23</v>
          </cell>
          <cell r="O164">
            <v>18400</v>
          </cell>
          <cell r="P164">
            <v>0</v>
          </cell>
          <cell r="Q164">
            <v>0</v>
          </cell>
          <cell r="R164">
            <v>0</v>
          </cell>
          <cell r="S164">
            <v>0</v>
          </cell>
          <cell r="T164" t="str">
            <v>NEX</v>
          </cell>
          <cell r="U164">
            <v>0.09</v>
          </cell>
        </row>
        <row r="165">
          <cell r="F165" t="str">
            <v>8411 - POLÍTICAS, PROGRAMAS E AÇÕES PARA IMIGRANTES E PROMOÇÃO AO TRABALHO DECENTE</v>
          </cell>
          <cell r="G165" t="str">
            <v>34.10.14.422.3018.8.411.33904800.00</v>
          </cell>
          <cell r="H165" t="str">
            <v>EXECUTIVO</v>
          </cell>
          <cell r="I165" t="str">
            <v>SMDHC</v>
          </cell>
          <cell r="J165">
            <v>400000</v>
          </cell>
          <cell r="K165">
            <v>0</v>
          </cell>
          <cell r="L165">
            <v>0</v>
          </cell>
          <cell r="M165" t="str">
            <v>NEX</v>
          </cell>
          <cell r="N165">
            <v>0.23</v>
          </cell>
          <cell r="O165">
            <v>92000</v>
          </cell>
          <cell r="P165">
            <v>0</v>
          </cell>
          <cell r="Q165">
            <v>0</v>
          </cell>
          <cell r="R165">
            <v>0</v>
          </cell>
          <cell r="S165">
            <v>0</v>
          </cell>
          <cell r="T165" t="str">
            <v>NEX</v>
          </cell>
          <cell r="U165">
            <v>0.09</v>
          </cell>
        </row>
        <row r="166">
          <cell r="F166" t="str">
            <v>8411 - POLÍTICAS, PROGRAMAS E AÇÕES PARA IMIGRANTES E PROMOÇÃO AO TRABALHO DECENTE</v>
          </cell>
          <cell r="G166" t="str">
            <v>34.10.14.422.3018.8.411.44905200.02</v>
          </cell>
          <cell r="H166" t="str">
            <v>EXECUTIVO</v>
          </cell>
          <cell r="I166" t="str">
            <v>SMDHC</v>
          </cell>
          <cell r="J166">
            <v>160000</v>
          </cell>
          <cell r="K166">
            <v>0</v>
          </cell>
          <cell r="L166">
            <v>0</v>
          </cell>
          <cell r="M166" t="str">
            <v>NEX</v>
          </cell>
          <cell r="N166">
            <v>0.23</v>
          </cell>
          <cell r="O166">
            <v>36800</v>
          </cell>
          <cell r="P166">
            <v>0</v>
          </cell>
          <cell r="Q166">
            <v>0</v>
          </cell>
          <cell r="R166">
            <v>0</v>
          </cell>
          <cell r="S166">
            <v>0</v>
          </cell>
          <cell r="T166" t="str">
            <v>NEX</v>
          </cell>
          <cell r="U166">
            <v>0.09</v>
          </cell>
        </row>
        <row r="167">
          <cell r="F167" t="str">
            <v>8414 - POLÍTICAS, PROGRAMAS E AÇÕES SOBRE ÁLCOOL E DROGAS</v>
          </cell>
          <cell r="G167" t="str">
            <v>34.10.14.422.3018.8.414.33903000.00</v>
          </cell>
          <cell r="H167" t="str">
            <v>EXECUTIVO</v>
          </cell>
          <cell r="I167" t="str">
            <v>SMDHC</v>
          </cell>
          <cell r="J167">
            <v>10000</v>
          </cell>
          <cell r="K167">
            <v>4060</v>
          </cell>
          <cell r="L167">
            <v>4060</v>
          </cell>
          <cell r="M167" t="str">
            <v>NEX</v>
          </cell>
          <cell r="N167">
            <v>0.23</v>
          </cell>
          <cell r="O167">
            <v>2300</v>
          </cell>
          <cell r="P167">
            <v>933.80000000000007</v>
          </cell>
          <cell r="Q167">
            <v>933.80000000000007</v>
          </cell>
          <cell r="R167">
            <v>0.40600000000000003</v>
          </cell>
          <cell r="S167">
            <v>0.40600000000000003</v>
          </cell>
          <cell r="T167" t="str">
            <v>NINC</v>
          </cell>
          <cell r="U167">
            <v>0</v>
          </cell>
        </row>
        <row r="168">
          <cell r="F168" t="str">
            <v>8414 - POLÍTICAS, PROGRAMAS E AÇÕES SOBRE ÁLCOOL E DROGAS</v>
          </cell>
          <cell r="G168" t="str">
            <v>34.10.14.422.3018.8.414.33903300.00</v>
          </cell>
          <cell r="H168" t="str">
            <v>EXECUTIVO</v>
          </cell>
          <cell r="I168" t="str">
            <v>SMDHC</v>
          </cell>
          <cell r="J168">
            <v>15000</v>
          </cell>
          <cell r="K168">
            <v>0</v>
          </cell>
          <cell r="L168">
            <v>0</v>
          </cell>
          <cell r="M168" t="str">
            <v>NEX</v>
          </cell>
          <cell r="N168">
            <v>0.23</v>
          </cell>
          <cell r="O168">
            <v>3450</v>
          </cell>
          <cell r="P168">
            <v>0</v>
          </cell>
          <cell r="Q168">
            <v>0</v>
          </cell>
          <cell r="R168">
            <v>0</v>
          </cell>
          <cell r="S168">
            <v>0</v>
          </cell>
          <cell r="T168" t="str">
            <v>NINC</v>
          </cell>
          <cell r="U168">
            <v>0</v>
          </cell>
        </row>
        <row r="169">
          <cell r="F169" t="str">
            <v>8414 - POLÍTICAS, PROGRAMAS E AÇÕES SOBRE ÁLCOOL E DROGAS</v>
          </cell>
          <cell r="G169" t="str">
            <v>34.10.14.422.3018.8.414.33903600.00</v>
          </cell>
          <cell r="H169" t="str">
            <v>EXECUTIVO</v>
          </cell>
          <cell r="I169" t="str">
            <v>SMDHC</v>
          </cell>
          <cell r="J169">
            <v>15000</v>
          </cell>
          <cell r="K169">
            <v>0</v>
          </cell>
          <cell r="L169">
            <v>0</v>
          </cell>
          <cell r="M169" t="str">
            <v>NEX</v>
          </cell>
          <cell r="N169">
            <v>0.23</v>
          </cell>
          <cell r="O169">
            <v>3450</v>
          </cell>
          <cell r="P169">
            <v>0</v>
          </cell>
          <cell r="Q169">
            <v>0</v>
          </cell>
          <cell r="R169">
            <v>0</v>
          </cell>
          <cell r="S169">
            <v>0</v>
          </cell>
          <cell r="T169" t="str">
            <v>NINC</v>
          </cell>
          <cell r="U169">
            <v>0</v>
          </cell>
        </row>
        <row r="170">
          <cell r="F170" t="str">
            <v>8414 - POLÍTICAS, PROGRAMAS E AÇÕES SOBRE ÁLCOOL E DROGAS</v>
          </cell>
          <cell r="G170" t="str">
            <v>34.10.14.422.3018.8.414.33903900.00</v>
          </cell>
          <cell r="H170" t="str">
            <v>EXECUTIVO</v>
          </cell>
          <cell r="I170" t="str">
            <v>SMDHC</v>
          </cell>
          <cell r="J170">
            <v>15000</v>
          </cell>
          <cell r="K170">
            <v>0</v>
          </cell>
          <cell r="L170">
            <v>0</v>
          </cell>
          <cell r="M170" t="str">
            <v>NEX</v>
          </cell>
          <cell r="N170">
            <v>0.23</v>
          </cell>
          <cell r="O170">
            <v>3450</v>
          </cell>
          <cell r="P170">
            <v>0</v>
          </cell>
          <cell r="Q170">
            <v>0</v>
          </cell>
          <cell r="R170">
            <v>0</v>
          </cell>
          <cell r="S170">
            <v>0</v>
          </cell>
          <cell r="T170" t="str">
            <v>NINC</v>
          </cell>
          <cell r="U170">
            <v>0</v>
          </cell>
        </row>
        <row r="171">
          <cell r="F171" t="str">
            <v>8415 - MANUTENÇÃO E OPERAÇÃO DE EQUIPAMENTOS PÚBLICOS VOLTADOS À PROMOÇÃO DA IGUALDADE RACIAL</v>
          </cell>
          <cell r="G171" t="str">
            <v>34.10.14.422.3018.8.415.33503900.00</v>
          </cell>
          <cell r="H171" t="str">
            <v>EXECUTIVO</v>
          </cell>
          <cell r="I171" t="str">
            <v>SMDHC</v>
          </cell>
          <cell r="J171">
            <v>1885535</v>
          </cell>
          <cell r="K171">
            <v>921303.57</v>
          </cell>
          <cell r="L171">
            <v>921303.57</v>
          </cell>
          <cell r="M171" t="str">
            <v>NEX</v>
          </cell>
          <cell r="N171">
            <v>0.23</v>
          </cell>
          <cell r="O171">
            <v>433673.05000000005</v>
          </cell>
          <cell r="P171">
            <v>211899.8211</v>
          </cell>
          <cell r="Q171">
            <v>211899.8211</v>
          </cell>
          <cell r="R171">
            <v>0.48861653058680954</v>
          </cell>
          <cell r="S171">
            <v>0.48861653058680954</v>
          </cell>
          <cell r="T171" t="str">
            <v>NEX</v>
          </cell>
          <cell r="U171">
            <v>0.09</v>
          </cell>
        </row>
        <row r="172">
          <cell r="F172" t="str">
            <v>8415 - MANUTENÇÃO E OPERAÇÃO DE EQUIPAMENTOS PÚBLICOS VOLTADOS À PROMOÇÃO DA IGUALDADE RACIAL</v>
          </cell>
          <cell r="G172" t="str">
            <v>34.10.14.422.3018.8.415.33903000.00</v>
          </cell>
          <cell r="H172" t="str">
            <v>EXECUTIVO</v>
          </cell>
          <cell r="I172" t="str">
            <v>SMDHC</v>
          </cell>
          <cell r="J172">
            <v>1000</v>
          </cell>
          <cell r="K172">
            <v>0</v>
          </cell>
          <cell r="L172">
            <v>0</v>
          </cell>
          <cell r="M172" t="str">
            <v>NEX</v>
          </cell>
          <cell r="N172">
            <v>0.23</v>
          </cell>
          <cell r="O172">
            <v>230</v>
          </cell>
          <cell r="P172">
            <v>0</v>
          </cell>
          <cell r="Q172">
            <v>0</v>
          </cell>
          <cell r="R172">
            <v>0</v>
          </cell>
          <cell r="S172">
            <v>0</v>
          </cell>
          <cell r="T172" t="str">
            <v>NEX</v>
          </cell>
          <cell r="U172">
            <v>0.09</v>
          </cell>
        </row>
        <row r="173">
          <cell r="F173" t="str">
            <v>8415 - MANUTENÇÃO E OPERAÇÃO DE EQUIPAMENTOS PÚBLICOS VOLTADOS À PROMOÇÃO DA IGUALDADE RACIAL</v>
          </cell>
          <cell r="G173" t="str">
            <v>34.10.14.422.3018.8.415.33903700.00</v>
          </cell>
          <cell r="H173" t="str">
            <v>EXECUTIVO</v>
          </cell>
          <cell r="I173" t="str">
            <v>SMDHC</v>
          </cell>
          <cell r="J173">
            <v>305160</v>
          </cell>
          <cell r="K173">
            <v>244008.63999999998</v>
          </cell>
          <cell r="L173">
            <v>173652.78000000003</v>
          </cell>
          <cell r="M173" t="str">
            <v>NEX</v>
          </cell>
          <cell r="N173">
            <v>0.23</v>
          </cell>
          <cell r="O173">
            <v>70186.8</v>
          </cell>
          <cell r="P173">
            <v>56121.987199999996</v>
          </cell>
          <cell r="Q173">
            <v>39940.139400000007</v>
          </cell>
          <cell r="R173">
            <v>0.56905485646873777</v>
          </cell>
          <cell r="S173">
            <v>0.79960886092541605</v>
          </cell>
          <cell r="T173" t="str">
            <v>NEX</v>
          </cell>
          <cell r="U173">
            <v>0.09</v>
          </cell>
        </row>
        <row r="174">
          <cell r="F174" t="str">
            <v>8415 - MANUTENÇÃO E OPERAÇÃO DE EQUIPAMENTOS PÚBLICOS VOLTADOS À PROMOÇÃO DA IGUALDADE RACIAL</v>
          </cell>
          <cell r="G174" t="str">
            <v>34.10.14.422.3018.8.415.33903900.00</v>
          </cell>
          <cell r="H174" t="str">
            <v>EXECUTIVO</v>
          </cell>
          <cell r="I174" t="str">
            <v>SMDHC</v>
          </cell>
          <cell r="J174">
            <v>20000</v>
          </cell>
          <cell r="K174">
            <v>18250</v>
          </cell>
          <cell r="L174">
            <v>9000</v>
          </cell>
          <cell r="M174" t="str">
            <v>NEX</v>
          </cell>
          <cell r="N174">
            <v>0.23</v>
          </cell>
          <cell r="O174">
            <v>4600</v>
          </cell>
          <cell r="P174">
            <v>4197.5</v>
          </cell>
          <cell r="Q174">
            <v>2070</v>
          </cell>
          <cell r="R174">
            <v>0.45</v>
          </cell>
          <cell r="S174">
            <v>0.91249999999999998</v>
          </cell>
          <cell r="T174" t="str">
            <v>NEX</v>
          </cell>
          <cell r="U174">
            <v>0.09</v>
          </cell>
        </row>
        <row r="175">
          <cell r="F175" t="str">
            <v>8416 - MANUTENÇÃO E OPERAÇÃO DOS EQUIPAMENTOS PÚBLICOS VOLTADOS AO ATENDIMENTO DA POPULAÇÃO LGBTI</v>
          </cell>
          <cell r="G175" t="str">
            <v>34.10.14.422.3018.8.416.33503900.00</v>
          </cell>
          <cell r="H175" t="str">
            <v>EXECUTIVO</v>
          </cell>
          <cell r="I175" t="str">
            <v>SMDHC</v>
          </cell>
          <cell r="J175">
            <v>3617000</v>
          </cell>
          <cell r="K175">
            <v>3342827.11</v>
          </cell>
          <cell r="L175">
            <v>3329590.5000000005</v>
          </cell>
          <cell r="M175" t="str">
            <v>NEX</v>
          </cell>
          <cell r="N175">
            <v>0.23</v>
          </cell>
          <cell r="O175">
            <v>831910</v>
          </cell>
          <cell r="P175">
            <v>768850.23530000006</v>
          </cell>
          <cell r="Q175">
            <v>765805.81500000018</v>
          </cell>
          <cell r="R175">
            <v>0.92053925905446521</v>
          </cell>
          <cell r="S175">
            <v>0.92419881393419967</v>
          </cell>
          <cell r="T175" t="str">
            <v>NINC</v>
          </cell>
          <cell r="U175">
            <v>0</v>
          </cell>
        </row>
        <row r="176">
          <cell r="F176" t="str">
            <v>8416 - MANUTENÇÃO E OPERAÇÃO DOS EQUIPAMENTOS PÚBLICOS VOLTADOS AO ATENDIMENTO DA POPULAÇÃO LGBTI</v>
          </cell>
          <cell r="G176" t="str">
            <v>34.10.14.422.3018.8.416.33804100.00</v>
          </cell>
          <cell r="H176" t="str">
            <v>EXECUTIVO</v>
          </cell>
          <cell r="I176" t="str">
            <v>SMDHC</v>
          </cell>
          <cell r="J176">
            <v>0</v>
          </cell>
          <cell r="K176">
            <v>8235.98</v>
          </cell>
          <cell r="L176">
            <v>8235.98</v>
          </cell>
          <cell r="M176" t="str">
            <v>NEX</v>
          </cell>
          <cell r="N176">
            <v>0.23</v>
          </cell>
          <cell r="O176">
            <v>0</v>
          </cell>
          <cell r="P176">
            <v>1894.2754</v>
          </cell>
          <cell r="Q176">
            <v>1894.2754</v>
          </cell>
          <cell r="R176" t="e">
            <v>#DIV/0!</v>
          </cell>
          <cell r="S176" t="e">
            <v>#DIV/0!</v>
          </cell>
          <cell r="T176" t="str">
            <v>NINC</v>
          </cell>
          <cell r="U176">
            <v>0</v>
          </cell>
        </row>
        <row r="177">
          <cell r="F177" t="str">
            <v>8416 - MANUTENÇÃO E OPERAÇÃO DOS EQUIPAMENTOS PÚBLICOS VOLTADOS AO ATENDIMENTO DA POPULAÇÃO LGBTI</v>
          </cell>
          <cell r="G177" t="str">
            <v>34.10.14.422.3018.8.416.33809200.00</v>
          </cell>
          <cell r="H177" t="str">
            <v>EXECUTIVO</v>
          </cell>
          <cell r="I177" t="str">
            <v>SMDHC</v>
          </cell>
          <cell r="J177">
            <v>0</v>
          </cell>
          <cell r="K177">
            <v>8235.98</v>
          </cell>
          <cell r="L177">
            <v>8235.98</v>
          </cell>
          <cell r="M177" t="str">
            <v>NEX</v>
          </cell>
          <cell r="N177">
            <v>0.23</v>
          </cell>
          <cell r="O177">
            <v>0</v>
          </cell>
          <cell r="P177">
            <v>1894.2754</v>
          </cell>
          <cell r="Q177">
            <v>1894.2754</v>
          </cell>
          <cell r="R177" t="e">
            <v>#DIV/0!</v>
          </cell>
          <cell r="S177" t="e">
            <v>#DIV/0!</v>
          </cell>
          <cell r="T177" t="str">
            <v>NINC</v>
          </cell>
          <cell r="U177">
            <v>0</v>
          </cell>
        </row>
        <row r="178">
          <cell r="F178" t="str">
            <v>8416 - MANUTENÇÃO E OPERAÇÃO DOS EQUIPAMENTOS PÚBLICOS VOLTADOS AO ATENDIMENTO DA POPULAÇÃO LGBTI</v>
          </cell>
          <cell r="G178" t="str">
            <v>34.10.14.422.3018.8.416.33903000.00</v>
          </cell>
          <cell r="H178" t="str">
            <v>EXECUTIVO</v>
          </cell>
          <cell r="I178" t="str">
            <v>SMDHC</v>
          </cell>
          <cell r="J178">
            <v>40000</v>
          </cell>
          <cell r="K178">
            <v>8054</v>
          </cell>
          <cell r="L178">
            <v>0</v>
          </cell>
          <cell r="M178" t="str">
            <v>NEX</v>
          </cell>
          <cell r="N178">
            <v>0.23</v>
          </cell>
          <cell r="O178">
            <v>9200</v>
          </cell>
          <cell r="P178">
            <v>1852.42</v>
          </cell>
          <cell r="Q178">
            <v>0</v>
          </cell>
          <cell r="R178">
            <v>0</v>
          </cell>
          <cell r="S178">
            <v>0.20135</v>
          </cell>
          <cell r="T178" t="str">
            <v>NINC</v>
          </cell>
          <cell r="U178">
            <v>0</v>
          </cell>
        </row>
        <row r="179">
          <cell r="F179" t="str">
            <v>8416 - MANUTENÇÃO E OPERAÇÃO DOS EQUIPAMENTOS PÚBLICOS VOLTADOS AO ATENDIMENTO DA POPULAÇÃO LGBTI</v>
          </cell>
          <cell r="G179" t="str">
            <v>34.10.14.422.3018.8.416.33903700.00</v>
          </cell>
          <cell r="H179" t="str">
            <v>EXECUTIVO</v>
          </cell>
          <cell r="I179" t="str">
            <v>SMDHC</v>
          </cell>
          <cell r="J179">
            <v>281400</v>
          </cell>
          <cell r="K179">
            <v>219526.41</v>
          </cell>
          <cell r="L179">
            <v>206062.11000000002</v>
          </cell>
          <cell r="M179" t="str">
            <v>NEX</v>
          </cell>
          <cell r="N179">
            <v>0.23</v>
          </cell>
          <cell r="O179">
            <v>64722</v>
          </cell>
          <cell r="P179">
            <v>50491.0743</v>
          </cell>
          <cell r="Q179">
            <v>47394.285300000003</v>
          </cell>
          <cell r="R179">
            <v>0.73227473347547978</v>
          </cell>
          <cell r="S179">
            <v>0.78012228144989337</v>
          </cell>
          <cell r="T179" t="str">
            <v>NINC</v>
          </cell>
          <cell r="U179">
            <v>0</v>
          </cell>
        </row>
        <row r="180">
          <cell r="F180" t="str">
            <v>8416 - MANUTENÇÃO E OPERAÇÃO DOS EQUIPAMENTOS PÚBLICOS VOLTADOS AO ATENDIMENTO DA POPULAÇÃO LGBTI</v>
          </cell>
          <cell r="G180" t="str">
            <v>34.10.14.422.3018.8.416.33903900.00</v>
          </cell>
          <cell r="H180" t="str">
            <v>EXECUTIVO</v>
          </cell>
          <cell r="I180" t="str">
            <v>SMDHC</v>
          </cell>
          <cell r="J180">
            <v>900667</v>
          </cell>
          <cell r="K180">
            <v>322000</v>
          </cell>
          <cell r="L180">
            <v>150266.66</v>
          </cell>
          <cell r="M180" t="str">
            <v>NEX</v>
          </cell>
          <cell r="N180">
            <v>0.23</v>
          </cell>
          <cell r="O180">
            <v>207153.41</v>
          </cell>
          <cell r="P180">
            <v>74060</v>
          </cell>
          <cell r="Q180">
            <v>34561.3318</v>
          </cell>
          <cell r="R180">
            <v>0.16683930908981898</v>
          </cell>
          <cell r="S180">
            <v>0.35751282105373017</v>
          </cell>
          <cell r="T180" t="str">
            <v>NINC</v>
          </cell>
          <cell r="U180">
            <v>0</v>
          </cell>
        </row>
        <row r="181">
          <cell r="F181" t="str">
            <v>8417 - POLÍTICAS,PROGRAMAS E AÇÕES PARA PROMOÇÃO DA IGUALDADE RACIAL</v>
          </cell>
          <cell r="G181" t="str">
            <v>34.10.14.422.3018.8.417.33503900.00</v>
          </cell>
          <cell r="H181" t="str">
            <v>EXECUTIVO</v>
          </cell>
          <cell r="I181" t="str">
            <v>SMDHC</v>
          </cell>
          <cell r="J181">
            <v>0</v>
          </cell>
          <cell r="K181">
            <v>480000</v>
          </cell>
          <cell r="L181">
            <v>480000</v>
          </cell>
          <cell r="M181" t="str">
            <v>NEX</v>
          </cell>
          <cell r="N181">
            <v>0.23</v>
          </cell>
          <cell r="O181">
            <v>0</v>
          </cell>
          <cell r="P181">
            <v>110400</v>
          </cell>
          <cell r="Q181">
            <v>110400</v>
          </cell>
          <cell r="R181" t="e">
            <v>#DIV/0!</v>
          </cell>
          <cell r="S181" t="e">
            <v>#DIV/0!</v>
          </cell>
          <cell r="T181" t="str">
            <v>NEX</v>
          </cell>
          <cell r="U181">
            <v>0.09</v>
          </cell>
        </row>
        <row r="182">
          <cell r="F182" t="str">
            <v>8417 - POLÍTICAS,PROGRAMAS E AÇÕES PARA PROMOÇÃO DA IGUALDADE RACIAL</v>
          </cell>
          <cell r="G182" t="str">
            <v>34.10.14.422.3018.8.417.33903000.00</v>
          </cell>
          <cell r="H182" t="str">
            <v>EXECUTIVO</v>
          </cell>
          <cell r="I182" t="str">
            <v>SMDHC</v>
          </cell>
          <cell r="J182">
            <v>55000</v>
          </cell>
          <cell r="K182">
            <v>64487.63</v>
          </cell>
          <cell r="L182">
            <v>15140</v>
          </cell>
          <cell r="M182" t="str">
            <v>NEX</v>
          </cell>
          <cell r="N182">
            <v>0.23</v>
          </cell>
          <cell r="O182">
            <v>12650</v>
          </cell>
          <cell r="P182">
            <v>14832.1549</v>
          </cell>
          <cell r="Q182">
            <v>3482.2000000000003</v>
          </cell>
          <cell r="R182">
            <v>0.27527272727272728</v>
          </cell>
          <cell r="S182">
            <v>1.1725023636363636</v>
          </cell>
          <cell r="T182" t="str">
            <v>NEX</v>
          </cell>
          <cell r="U182">
            <v>0.09</v>
          </cell>
        </row>
        <row r="183">
          <cell r="F183" t="str">
            <v>8417 - POLÍTICAS,PROGRAMAS E AÇÕES PARA PROMOÇÃO DA IGUALDADE RACIAL</v>
          </cell>
          <cell r="G183" t="str">
            <v>34.10.14.422.3018.8.417.33903100.00</v>
          </cell>
          <cell r="H183" t="str">
            <v>EXECUTIVO</v>
          </cell>
          <cell r="I183" t="str">
            <v>SMDHC</v>
          </cell>
          <cell r="J183">
            <v>10000</v>
          </cell>
          <cell r="K183">
            <v>4140</v>
          </cell>
          <cell r="L183">
            <v>4140</v>
          </cell>
          <cell r="M183" t="str">
            <v>NEX</v>
          </cell>
          <cell r="N183">
            <v>0.23</v>
          </cell>
          <cell r="O183">
            <v>2300</v>
          </cell>
          <cell r="P183">
            <v>952.2</v>
          </cell>
          <cell r="Q183">
            <v>952.2</v>
          </cell>
          <cell r="R183">
            <v>0.41400000000000003</v>
          </cell>
          <cell r="S183">
            <v>0.41400000000000003</v>
          </cell>
          <cell r="T183" t="str">
            <v>NEX</v>
          </cell>
          <cell r="U183">
            <v>0.09</v>
          </cell>
        </row>
        <row r="184">
          <cell r="F184" t="str">
            <v>8417 - POLÍTICAS,PROGRAMAS E AÇÕES PARA PROMOÇÃO DA IGUALDADE RACIAL</v>
          </cell>
          <cell r="G184" t="str">
            <v>34.10.14.422.3018.8.417.33903300.00</v>
          </cell>
          <cell r="H184" t="str">
            <v>EXECUTIVO</v>
          </cell>
          <cell r="I184" t="str">
            <v>SMDHC</v>
          </cell>
          <cell r="J184">
            <v>7000</v>
          </cell>
          <cell r="K184">
            <v>0</v>
          </cell>
          <cell r="L184">
            <v>0</v>
          </cell>
          <cell r="M184" t="str">
            <v>NEX</v>
          </cell>
          <cell r="N184">
            <v>0.23</v>
          </cell>
          <cell r="O184">
            <v>1610</v>
          </cell>
          <cell r="P184">
            <v>0</v>
          </cell>
          <cell r="Q184">
            <v>0</v>
          </cell>
          <cell r="R184">
            <v>0</v>
          </cell>
          <cell r="S184">
            <v>0</v>
          </cell>
          <cell r="T184" t="str">
            <v>NEX</v>
          </cell>
          <cell r="U184">
            <v>0.09</v>
          </cell>
        </row>
        <row r="185">
          <cell r="F185" t="str">
            <v>8417 - POLÍTICAS,PROGRAMAS E AÇÕES PARA PROMOÇÃO DA IGUALDADE RACIAL</v>
          </cell>
          <cell r="G185" t="str">
            <v>34.10.14.422.3018.8.417.33903600.00</v>
          </cell>
          <cell r="H185" t="str">
            <v>EXECUTIVO</v>
          </cell>
          <cell r="I185" t="str">
            <v>SMDHC</v>
          </cell>
          <cell r="J185">
            <v>12000</v>
          </cell>
          <cell r="K185">
            <v>0</v>
          </cell>
          <cell r="L185">
            <v>0</v>
          </cell>
          <cell r="M185" t="str">
            <v>NEX</v>
          </cell>
          <cell r="N185">
            <v>0.23</v>
          </cell>
          <cell r="O185">
            <v>2760</v>
          </cell>
          <cell r="P185">
            <v>0</v>
          </cell>
          <cell r="Q185">
            <v>0</v>
          </cell>
          <cell r="R185">
            <v>0</v>
          </cell>
          <cell r="S185">
            <v>0</v>
          </cell>
          <cell r="T185" t="str">
            <v>NEX</v>
          </cell>
          <cell r="U185">
            <v>0.09</v>
          </cell>
        </row>
        <row r="186">
          <cell r="F186" t="str">
            <v>8417 - POLÍTICAS,PROGRAMAS E AÇÕES PARA PROMOÇÃO DA IGUALDADE RACIAL</v>
          </cell>
          <cell r="G186" t="str">
            <v>34.10.14.422.3018.8.417.33903900.00</v>
          </cell>
          <cell r="H186" t="str">
            <v>EXECUTIVO</v>
          </cell>
          <cell r="I186" t="str">
            <v>SMDHC</v>
          </cell>
          <cell r="J186">
            <v>5000</v>
          </cell>
          <cell r="K186">
            <v>0</v>
          </cell>
          <cell r="L186">
            <v>0</v>
          </cell>
          <cell r="M186" t="str">
            <v>NEX</v>
          </cell>
          <cell r="N186">
            <v>0.23</v>
          </cell>
          <cell r="O186">
            <v>1150</v>
          </cell>
          <cell r="P186">
            <v>0</v>
          </cell>
          <cell r="Q186">
            <v>0</v>
          </cell>
          <cell r="R186">
            <v>0</v>
          </cell>
          <cell r="S186">
            <v>0</v>
          </cell>
          <cell r="T186" t="str">
            <v>NEX</v>
          </cell>
          <cell r="U186">
            <v>0.09</v>
          </cell>
        </row>
        <row r="187">
          <cell r="F187" t="str">
            <v>8420 - POLÍTICAS, PROGRAMAS E AÇÕES PARA PESSOAS DESAPARECIDAS</v>
          </cell>
          <cell r="G187" t="str">
            <v>34.10.14.422.3013.8.420.33903000.00</v>
          </cell>
          <cell r="H187" t="str">
            <v>EXECUTIVO</v>
          </cell>
          <cell r="I187" t="str">
            <v>SMDHC</v>
          </cell>
          <cell r="J187">
            <v>20000</v>
          </cell>
          <cell r="K187">
            <v>2340</v>
          </cell>
          <cell r="L187">
            <v>2340</v>
          </cell>
          <cell r="M187" t="str">
            <v>NEX</v>
          </cell>
          <cell r="N187">
            <v>0.23</v>
          </cell>
          <cell r="O187">
            <v>4600</v>
          </cell>
          <cell r="P187">
            <v>538.20000000000005</v>
          </cell>
          <cell r="Q187">
            <v>538.20000000000005</v>
          </cell>
          <cell r="R187">
            <v>0.11700000000000001</v>
          </cell>
          <cell r="S187">
            <v>0.11700000000000001</v>
          </cell>
          <cell r="T187" t="str">
            <v>NEX</v>
          </cell>
          <cell r="U187">
            <v>0.09</v>
          </cell>
        </row>
        <row r="188">
          <cell r="F188" t="str">
            <v>8420 - POLÍTICAS, PROGRAMAS E AÇÕES PARA PESSOAS DESAPARECIDAS</v>
          </cell>
          <cell r="G188" t="str">
            <v>34.10.14.422.3013.8.420.33903600.00</v>
          </cell>
          <cell r="H188" t="str">
            <v>EXECUTIVO</v>
          </cell>
          <cell r="I188" t="str">
            <v>SMDHC</v>
          </cell>
          <cell r="J188">
            <v>12000</v>
          </cell>
          <cell r="K188">
            <v>0</v>
          </cell>
          <cell r="L188">
            <v>0</v>
          </cell>
          <cell r="M188" t="str">
            <v>NEX</v>
          </cell>
          <cell r="N188">
            <v>0.23</v>
          </cell>
          <cell r="O188">
            <v>2760</v>
          </cell>
          <cell r="P188">
            <v>0</v>
          </cell>
          <cell r="Q188">
            <v>0</v>
          </cell>
          <cell r="R188">
            <v>0</v>
          </cell>
          <cell r="S188">
            <v>0</v>
          </cell>
          <cell r="T188" t="str">
            <v>NEX</v>
          </cell>
          <cell r="U188">
            <v>0.09</v>
          </cell>
        </row>
        <row r="189">
          <cell r="F189" t="str">
            <v>8420 - POLÍTICAS, PROGRAMAS E AÇÕES PARA PESSOAS DESAPARECIDAS</v>
          </cell>
          <cell r="G189" t="str">
            <v>34.10.14.422.3013.8.420.44905200.00</v>
          </cell>
          <cell r="H189" t="str">
            <v>EXECUTIVO</v>
          </cell>
          <cell r="I189" t="str">
            <v>SMDHC</v>
          </cell>
          <cell r="J189">
            <v>10000</v>
          </cell>
          <cell r="K189">
            <v>4314.74</v>
          </cell>
          <cell r="L189">
            <v>2494.7399999999998</v>
          </cell>
          <cell r="M189" t="str">
            <v>NEX</v>
          </cell>
          <cell r="N189">
            <v>0.23</v>
          </cell>
          <cell r="O189">
            <v>2300</v>
          </cell>
          <cell r="P189">
            <v>992.39019999999994</v>
          </cell>
          <cell r="Q189">
            <v>573.79020000000003</v>
          </cell>
          <cell r="R189">
            <v>0.249474</v>
          </cell>
          <cell r="S189">
            <v>0.43147399999999997</v>
          </cell>
          <cell r="T189" t="str">
            <v>NEX</v>
          </cell>
          <cell r="U189">
            <v>0.09</v>
          </cell>
        </row>
        <row r="190">
          <cell r="J190">
            <v>122574545</v>
          </cell>
          <cell r="K190">
            <v>124263076.95999996</v>
          </cell>
          <cell r="L190">
            <v>110232023.35999997</v>
          </cell>
          <cell r="O190">
            <v>57030769.219999976</v>
          </cell>
          <cell r="P190">
            <v>56365241.556899995</v>
          </cell>
          <cell r="Q190">
            <v>49781047.328000024</v>
          </cell>
          <cell r="R190">
            <v>0.87288051711114623</v>
          </cell>
          <cell r="S190">
            <v>0.98833037547621594</v>
          </cell>
        </row>
      </sheetData>
      <sheetData sheetId="12" refreshError="1"/>
      <sheetData sheetId="13" refreshError="1">
        <row r="2">
          <cell r="F2" t="str">
            <v>1004 - IMPLANTAR EQUIP. GINÁSTICA - RUA PROJETADA 1 - PQ RESIDENCIAL COCAIA</v>
          </cell>
          <cell r="G2" t="str">
            <v>59.10.15.451.3022.1.004.44903900.00</v>
          </cell>
          <cell r="H2" t="str">
            <v>EXECUTIVO</v>
          </cell>
          <cell r="I2" t="str">
            <v>SUB-CS</v>
          </cell>
          <cell r="J2">
            <v>80000</v>
          </cell>
          <cell r="K2">
            <v>0</v>
          </cell>
          <cell r="L2">
            <v>0</v>
          </cell>
          <cell r="M2" t="str">
            <v>NEX</v>
          </cell>
          <cell r="N2">
            <v>0.23</v>
          </cell>
          <cell r="O2">
            <v>18400</v>
          </cell>
          <cell r="P2">
            <v>0</v>
          </cell>
          <cell r="Q2">
            <v>0</v>
          </cell>
          <cell r="R2">
            <v>0</v>
          </cell>
          <cell r="S2">
            <v>0</v>
          </cell>
          <cell r="T2" t="str">
            <v>NINC</v>
          </cell>
          <cell r="U2">
            <v>0</v>
          </cell>
        </row>
        <row r="3">
          <cell r="F3" t="str">
            <v>1005 - IMPLANTAR EQUIP. GINÁSTICA - RUA PROJETADA 2 - JARDIM APURÁ</v>
          </cell>
          <cell r="G3" t="str">
            <v>59.10.15.451.3022.1.005.44903900.00</v>
          </cell>
          <cell r="H3" t="str">
            <v>EXECUTIVO</v>
          </cell>
          <cell r="I3" t="str">
            <v>SUB-CS</v>
          </cell>
          <cell r="J3">
            <v>80000</v>
          </cell>
          <cell r="K3">
            <v>0</v>
          </cell>
          <cell r="L3">
            <v>0</v>
          </cell>
          <cell r="M3" t="str">
            <v>NEX</v>
          </cell>
          <cell r="N3">
            <v>0.23</v>
          </cell>
          <cell r="O3">
            <v>18400</v>
          </cell>
          <cell r="P3">
            <v>0</v>
          </cell>
          <cell r="Q3">
            <v>0</v>
          </cell>
          <cell r="R3">
            <v>0</v>
          </cell>
          <cell r="S3">
            <v>0</v>
          </cell>
          <cell r="T3" t="str">
            <v>NINC</v>
          </cell>
          <cell r="U3">
            <v>0</v>
          </cell>
        </row>
        <row r="4">
          <cell r="F4" t="str">
            <v>1017 - REQUALIFICAÇÃO DE ÁREA PÚBLIA NA RUA MESSIAS, ALTURA DO Nº 1000 - JARDIM VALQUÍRIA, COM REFORMA DE QUADRA POLIESPORTIVA, DRENAGEM, RECOMPOSIÇÃO DA MALHA VIÁRIA, ADEQUAÇÃO DE GUIAS, SARJETAS E PASSEIO</v>
          </cell>
          <cell r="G4" t="str">
            <v>57.10.15.451.3022.1.017.44903900.00</v>
          </cell>
          <cell r="H4" t="str">
            <v>EXECUTIVO</v>
          </cell>
          <cell r="I4" t="str">
            <v>SUB-CL</v>
          </cell>
          <cell r="J4">
            <v>1000000</v>
          </cell>
          <cell r="K4">
            <v>0</v>
          </cell>
          <cell r="L4">
            <v>0</v>
          </cell>
          <cell r="M4" t="str">
            <v>NEX</v>
          </cell>
          <cell r="N4">
            <v>0.23</v>
          </cell>
          <cell r="O4">
            <v>230000</v>
          </cell>
          <cell r="P4">
            <v>0</v>
          </cell>
          <cell r="Q4">
            <v>0</v>
          </cell>
          <cell r="R4">
            <v>0</v>
          </cell>
          <cell r="S4">
            <v>0</v>
          </cell>
          <cell r="T4" t="str">
            <v>NEX</v>
          </cell>
          <cell r="U4">
            <v>0.09</v>
          </cell>
        </row>
        <row r="5">
          <cell r="F5" t="str">
            <v>1023 - OBRA DE MELHORIA NAS PRAÇAS DO BAIRRO MORRO DOCE</v>
          </cell>
          <cell r="G5" t="str">
            <v>41.10.15.451.3022.1.023.44905100.00</v>
          </cell>
          <cell r="H5" t="str">
            <v>EXECUTIVO</v>
          </cell>
          <cell r="I5" t="str">
            <v>SUB-PR</v>
          </cell>
          <cell r="J5">
            <v>600000</v>
          </cell>
          <cell r="K5">
            <v>0</v>
          </cell>
          <cell r="L5">
            <v>0</v>
          </cell>
          <cell r="M5" t="str">
            <v>NEX</v>
          </cell>
          <cell r="N5">
            <v>0.23</v>
          </cell>
          <cell r="O5">
            <v>138000</v>
          </cell>
          <cell r="P5">
            <v>0</v>
          </cell>
          <cell r="Q5">
            <v>0</v>
          </cell>
          <cell r="R5">
            <v>0</v>
          </cell>
          <cell r="S5">
            <v>0</v>
          </cell>
          <cell r="T5" t="str">
            <v>NEX</v>
          </cell>
          <cell r="U5">
            <v>0.09</v>
          </cell>
        </row>
        <row r="6">
          <cell r="F6" t="str">
            <v>1024 - INTERVENÇÕES DE OBRAS EM BAIRROS DA REGIÃO DA SUBPREFEITURA</v>
          </cell>
          <cell r="G6" t="str">
            <v>69.10.15.451.3022.1.024.44903900.00</v>
          </cell>
          <cell r="H6" t="str">
            <v>EXECUTIVO</v>
          </cell>
          <cell r="I6" t="str">
            <v>SUB-VP</v>
          </cell>
          <cell r="J6">
            <v>6000000</v>
          </cell>
          <cell r="K6">
            <v>0</v>
          </cell>
          <cell r="L6">
            <v>0</v>
          </cell>
          <cell r="M6" t="str">
            <v>NEX</v>
          </cell>
          <cell r="N6">
            <v>0.23</v>
          </cell>
          <cell r="O6">
            <v>1380000</v>
          </cell>
          <cell r="P6">
            <v>0</v>
          </cell>
          <cell r="Q6">
            <v>0</v>
          </cell>
          <cell r="R6">
            <v>0</v>
          </cell>
          <cell r="S6">
            <v>0</v>
          </cell>
          <cell r="T6" t="str">
            <v>NEX</v>
          </cell>
          <cell r="U6">
            <v>0.09</v>
          </cell>
        </row>
        <row r="7">
          <cell r="F7" t="str">
            <v>1025 - PROJETO BÁSICO DE CONSTRUÇÃO DA SEDE DA SUBPREFEITURA</v>
          </cell>
          <cell r="G7" t="str">
            <v>70.10.15.451.3011.1.025.44903900.00</v>
          </cell>
          <cell r="H7" t="str">
            <v>EXECUTIVO</v>
          </cell>
          <cell r="I7" t="str">
            <v>SUB-SM</v>
          </cell>
          <cell r="J7">
            <v>2000000</v>
          </cell>
          <cell r="K7">
            <v>0</v>
          </cell>
          <cell r="L7">
            <v>0</v>
          </cell>
          <cell r="M7" t="str">
            <v>NINC</v>
          </cell>
          <cell r="N7">
            <v>0</v>
          </cell>
          <cell r="O7">
            <v>0</v>
          </cell>
          <cell r="P7">
            <v>0</v>
          </cell>
          <cell r="Q7">
            <v>0</v>
          </cell>
          <cell r="R7" t="e">
            <v>#DIV/0!</v>
          </cell>
          <cell r="S7" t="e">
            <v>#DIV/0!</v>
          </cell>
          <cell r="T7" t="str">
            <v>NINC</v>
          </cell>
          <cell r="U7">
            <v>0</v>
          </cell>
        </row>
        <row r="8">
          <cell r="F8" t="str">
            <v>1030 - CONTENÇÃO DE TALUDES - RUA CORAÇÃO DE MAÇA</v>
          </cell>
          <cell r="G8" t="str">
            <v>71.10.15.451.3022.1.030.44903900.00</v>
          </cell>
          <cell r="H8" t="str">
            <v>EXECUTIVO</v>
          </cell>
          <cell r="I8" t="str">
            <v>SUB-CT</v>
          </cell>
          <cell r="J8">
            <v>1000</v>
          </cell>
          <cell r="K8">
            <v>0</v>
          </cell>
          <cell r="L8">
            <v>0</v>
          </cell>
          <cell r="M8" t="str">
            <v>NINC</v>
          </cell>
          <cell r="N8">
            <v>0</v>
          </cell>
          <cell r="O8">
            <v>0</v>
          </cell>
          <cell r="P8">
            <v>0</v>
          </cell>
          <cell r="Q8">
            <v>0</v>
          </cell>
          <cell r="R8" t="e">
            <v>#DIV/0!</v>
          </cell>
          <cell r="S8" t="e">
            <v>#DIV/0!</v>
          </cell>
          <cell r="T8" t="str">
            <v>NINC</v>
          </cell>
          <cell r="U8">
            <v>0</v>
          </cell>
        </row>
        <row r="9">
          <cell r="F9" t="str">
            <v>1031 - CONTENÇÃO DE TALUDES - RUA GIGI DAMIANI</v>
          </cell>
          <cell r="G9" t="str">
            <v>71.10.15.451.3022.1.031.44903900.00</v>
          </cell>
          <cell r="H9" t="str">
            <v>EXECUTIVO</v>
          </cell>
          <cell r="I9" t="str">
            <v>SUB-CT</v>
          </cell>
          <cell r="J9">
            <v>1000</v>
          </cell>
          <cell r="K9">
            <v>0</v>
          </cell>
          <cell r="L9">
            <v>0</v>
          </cell>
          <cell r="M9" t="str">
            <v>NINC</v>
          </cell>
          <cell r="N9">
            <v>0</v>
          </cell>
          <cell r="O9">
            <v>0</v>
          </cell>
          <cell r="P9">
            <v>0</v>
          </cell>
          <cell r="Q9">
            <v>0</v>
          </cell>
          <cell r="R9" t="e">
            <v>#DIV/0!</v>
          </cell>
          <cell r="S9" t="e">
            <v>#DIV/0!</v>
          </cell>
          <cell r="T9" t="str">
            <v>NINC</v>
          </cell>
          <cell r="U9">
            <v>0</v>
          </cell>
        </row>
        <row r="10">
          <cell r="F10" t="str">
            <v>1033 - REVITALIZAÇÃO DA PRAÇA MARIA DA GRAÇA DOS REIS, RUA DOS TEXTEIS X AV. NAYLOR DE OLIVEIRA</v>
          </cell>
          <cell r="G10" t="str">
            <v>71.10.15.451.3022.1.033.44903900.00</v>
          </cell>
          <cell r="H10" t="str">
            <v>EXECUTIVO</v>
          </cell>
          <cell r="I10" t="str">
            <v>SUB-CT</v>
          </cell>
          <cell r="J10">
            <v>1000</v>
          </cell>
          <cell r="K10">
            <v>0</v>
          </cell>
          <cell r="L10">
            <v>0</v>
          </cell>
          <cell r="M10" t="str">
            <v>NINC</v>
          </cell>
          <cell r="N10">
            <v>0</v>
          </cell>
          <cell r="O10">
            <v>0</v>
          </cell>
          <cell r="P10">
            <v>0</v>
          </cell>
          <cell r="Q10">
            <v>0</v>
          </cell>
          <cell r="R10" t="e">
            <v>#DIV/0!</v>
          </cell>
          <cell r="S10" t="e">
            <v>#DIV/0!</v>
          </cell>
          <cell r="T10" t="str">
            <v>NINC</v>
          </cell>
          <cell r="U10">
            <v>0</v>
          </cell>
        </row>
        <row r="11">
          <cell r="F11" t="str">
            <v>1034 - REVITALIZAÇÃO DE PRAÇA NA RUA SEMENTE DO AMOR</v>
          </cell>
          <cell r="G11" t="str">
            <v>71.10.15.451.3022.1.034.44903900.00</v>
          </cell>
          <cell r="H11" t="str">
            <v>EXECUTIVO</v>
          </cell>
          <cell r="I11" t="str">
            <v>SUB-CT</v>
          </cell>
          <cell r="J11">
            <v>1000</v>
          </cell>
          <cell r="K11">
            <v>0</v>
          </cell>
          <cell r="L11">
            <v>0</v>
          </cell>
          <cell r="M11" t="str">
            <v>NINC</v>
          </cell>
          <cell r="N11">
            <v>0</v>
          </cell>
          <cell r="O11">
            <v>0</v>
          </cell>
          <cell r="P11">
            <v>0</v>
          </cell>
          <cell r="Q11">
            <v>0</v>
          </cell>
          <cell r="R11" t="e">
            <v>#DIV/0!</v>
          </cell>
          <cell r="S11" t="e">
            <v>#DIV/0!</v>
          </cell>
          <cell r="T11" t="str">
            <v>NINC</v>
          </cell>
          <cell r="U11">
            <v>0</v>
          </cell>
        </row>
        <row r="12">
          <cell r="F12" t="str">
            <v>1035 - READEQUAÇÃO DE PASSEIOS E ESCADARIAS NO CONJUNTO PRESTES MAIA</v>
          </cell>
          <cell r="G12" t="str">
            <v>71.10.15.451.3022.1.035.44903900.00</v>
          </cell>
          <cell r="H12" t="str">
            <v>EXECUTIVO</v>
          </cell>
          <cell r="I12" t="str">
            <v>SUB-CT</v>
          </cell>
          <cell r="J12">
            <v>1000</v>
          </cell>
          <cell r="K12">
            <v>0</v>
          </cell>
          <cell r="L12">
            <v>0</v>
          </cell>
          <cell r="M12" t="str">
            <v>NINC</v>
          </cell>
          <cell r="N12">
            <v>0</v>
          </cell>
          <cell r="O12">
            <v>0</v>
          </cell>
          <cell r="P12">
            <v>0</v>
          </cell>
          <cell r="Q12">
            <v>0</v>
          </cell>
          <cell r="R12" t="e">
            <v>#DIV/0!</v>
          </cell>
          <cell r="S12" t="e">
            <v>#DIV/0!</v>
          </cell>
          <cell r="T12" t="str">
            <v>NINC</v>
          </cell>
          <cell r="U12">
            <v>0</v>
          </cell>
        </row>
        <row r="13">
          <cell r="F13" t="str">
            <v>1038 - READEQUAÇÃO PONTE E PASSEIO NA RUA MARIO FERRAZ</v>
          </cell>
          <cell r="G13" t="str">
            <v>71.10.15.451.3022.1.038.44903900.00</v>
          </cell>
          <cell r="H13" t="str">
            <v>EXECUTIVO</v>
          </cell>
          <cell r="I13" t="str">
            <v>SUB-CT</v>
          </cell>
          <cell r="J13">
            <v>1000</v>
          </cell>
          <cell r="K13">
            <v>0</v>
          </cell>
          <cell r="L13">
            <v>0</v>
          </cell>
          <cell r="M13" t="str">
            <v>NINC</v>
          </cell>
          <cell r="N13">
            <v>0</v>
          </cell>
          <cell r="O13">
            <v>0</v>
          </cell>
          <cell r="P13">
            <v>0</v>
          </cell>
          <cell r="Q13">
            <v>0</v>
          </cell>
          <cell r="R13" t="e">
            <v>#DIV/0!</v>
          </cell>
          <cell r="S13" t="e">
            <v>#DIV/0!</v>
          </cell>
          <cell r="T13" t="str">
            <v>NINC</v>
          </cell>
          <cell r="U13">
            <v>0</v>
          </cell>
        </row>
        <row r="14">
          <cell r="F14" t="str">
            <v>1039 - CONSTRUÇÃO DE QUADRA POLIESPORTIVA AS MAGENS DO CÓRREGO LOCALIZADO NA RUA FACHEIRO PRETO NA VILA PROGRESSO EM SÃO MIGUEL PAULISTA</v>
          </cell>
          <cell r="G14" t="str">
            <v>63.10.15.451.3022.1.039.44903900.00</v>
          </cell>
          <cell r="H14" t="str">
            <v>EXECUTIVO</v>
          </cell>
          <cell r="I14" t="str">
            <v>SUB-MP</v>
          </cell>
          <cell r="J14">
            <v>1000</v>
          </cell>
          <cell r="K14">
            <v>0</v>
          </cell>
          <cell r="L14">
            <v>0</v>
          </cell>
          <cell r="M14" t="str">
            <v>NINC</v>
          </cell>
          <cell r="N14">
            <v>0</v>
          </cell>
          <cell r="O14">
            <v>0</v>
          </cell>
          <cell r="P14">
            <v>0</v>
          </cell>
          <cell r="Q14">
            <v>0</v>
          </cell>
          <cell r="R14" t="e">
            <v>#DIV/0!</v>
          </cell>
          <cell r="S14" t="e">
            <v>#DIV/0!</v>
          </cell>
          <cell r="T14" t="str">
            <v>NINC</v>
          </cell>
          <cell r="U14">
            <v>0</v>
          </cell>
        </row>
        <row r="15">
          <cell r="F15" t="str">
            <v>1042 - CONSTRUÇÃO DE NOVO VIÁRIO DE LIGAÇÃO ENTRE AS RUAS AGRIMENSOR SUGAIA E CRISTOVÃO DE SALAMANCA NO BAIRRO DE ITAQUERA</v>
          </cell>
          <cell r="G15" t="str">
            <v>67.10.15.451.3009.1.042.44905100.00</v>
          </cell>
          <cell r="H15" t="str">
            <v>EXECUTIVO</v>
          </cell>
          <cell r="I15" t="str">
            <v>SUB-IQ</v>
          </cell>
          <cell r="J15">
            <v>1000</v>
          </cell>
          <cell r="K15">
            <v>0</v>
          </cell>
          <cell r="L15">
            <v>0</v>
          </cell>
          <cell r="M15" t="str">
            <v>NINC</v>
          </cell>
          <cell r="N15">
            <v>0</v>
          </cell>
          <cell r="O15">
            <v>0</v>
          </cell>
          <cell r="P15">
            <v>0</v>
          </cell>
          <cell r="Q15">
            <v>0</v>
          </cell>
          <cell r="R15" t="e">
            <v>#DIV/0!</v>
          </cell>
          <cell r="S15" t="e">
            <v>#DIV/0!</v>
          </cell>
          <cell r="T15" t="str">
            <v>NINC</v>
          </cell>
          <cell r="U15">
            <v>0</v>
          </cell>
        </row>
        <row r="16">
          <cell r="F16" t="str">
            <v>1043 - OBRAS DE INFRAESTRUTURA E URBANIZAÇÃO NA RUA PURIM NO BAIRRO DE ITAQUERA</v>
          </cell>
          <cell r="G16" t="str">
            <v>67.10.15.451.3022.1.043.44905100.00</v>
          </cell>
          <cell r="H16" t="str">
            <v>EXECUTIVO</v>
          </cell>
          <cell r="I16" t="str">
            <v>SUB-IQ</v>
          </cell>
          <cell r="J16">
            <v>1000</v>
          </cell>
          <cell r="K16">
            <v>0</v>
          </cell>
          <cell r="L16">
            <v>0</v>
          </cell>
          <cell r="M16" t="str">
            <v>NINC</v>
          </cell>
          <cell r="N16">
            <v>0</v>
          </cell>
          <cell r="O16">
            <v>0</v>
          </cell>
          <cell r="P16">
            <v>0</v>
          </cell>
          <cell r="Q16">
            <v>0</v>
          </cell>
          <cell r="R16" t="e">
            <v>#DIV/0!</v>
          </cell>
          <cell r="S16" t="e">
            <v>#DIV/0!</v>
          </cell>
          <cell r="T16" t="str">
            <v>NINC</v>
          </cell>
          <cell r="U16">
            <v>0</v>
          </cell>
        </row>
        <row r="17">
          <cell r="F17" t="str">
            <v>1044 - OBRAS DE INFRAESTRUTURA E URBANIZAÇÃO NA ESTRADA DE SANTO HONÓRIO NO JARDIM PEDRA BRANCA NO BAIRRO DE ITAQUERA</v>
          </cell>
          <cell r="G17" t="str">
            <v>67.10.15.451.3022.1.044.44905100.00</v>
          </cell>
          <cell r="H17" t="str">
            <v>EXECUTIVO</v>
          </cell>
          <cell r="I17" t="str">
            <v>SUB-IQ</v>
          </cell>
          <cell r="J17">
            <v>1000</v>
          </cell>
          <cell r="K17">
            <v>0</v>
          </cell>
          <cell r="L17">
            <v>0</v>
          </cell>
          <cell r="M17" t="str">
            <v>NINC</v>
          </cell>
          <cell r="N17">
            <v>0</v>
          </cell>
          <cell r="O17">
            <v>0</v>
          </cell>
          <cell r="P17">
            <v>0</v>
          </cell>
          <cell r="Q17">
            <v>0</v>
          </cell>
          <cell r="R17" t="e">
            <v>#DIV/0!</v>
          </cell>
          <cell r="S17" t="e">
            <v>#DIV/0!</v>
          </cell>
          <cell r="T17" t="str">
            <v>NINC</v>
          </cell>
          <cell r="U17">
            <v>0</v>
          </cell>
        </row>
        <row r="18">
          <cell r="F18" t="str">
            <v>1047 - MURO DE CONTENÇÃO NO RIO ITAIM NA VILA ALABAMA, ENTRE A AVENIDA MARECHAL TITO E A CPTM NO BAIRRO DE ITAIM PAULISTA</v>
          </cell>
          <cell r="G18" t="str">
            <v>64.10.15.451.3022.1.047.44905100.00</v>
          </cell>
          <cell r="H18" t="str">
            <v>EXECUTIVO</v>
          </cell>
          <cell r="I18" t="str">
            <v>SUB-IT</v>
          </cell>
          <cell r="J18">
            <v>1000</v>
          </cell>
          <cell r="K18">
            <v>0</v>
          </cell>
          <cell r="L18">
            <v>0</v>
          </cell>
          <cell r="M18" t="str">
            <v>NINC</v>
          </cell>
          <cell r="N18">
            <v>0</v>
          </cell>
          <cell r="O18">
            <v>0</v>
          </cell>
          <cell r="P18">
            <v>0</v>
          </cell>
          <cell r="Q18">
            <v>0</v>
          </cell>
          <cell r="R18" t="e">
            <v>#DIV/0!</v>
          </cell>
          <cell r="S18" t="e">
            <v>#DIV/0!</v>
          </cell>
          <cell r="T18" t="str">
            <v>NINC</v>
          </cell>
          <cell r="U18">
            <v>0</v>
          </cell>
        </row>
        <row r="19">
          <cell r="F19" t="str">
            <v>1048 - COBERTURA DA QUADRA DE ESPORTES NA EMEF MADRE MARIA IMILDA DO SANTÍSSIMO SACRAMENTO</v>
          </cell>
          <cell r="G19" t="str">
            <v>64.10.15.451.3022.1.048.44905100.00</v>
          </cell>
          <cell r="H19" t="str">
            <v>EXECUTIVO</v>
          </cell>
          <cell r="I19" t="str">
            <v>SUB-IT</v>
          </cell>
          <cell r="J19">
            <v>1000</v>
          </cell>
          <cell r="K19">
            <v>0</v>
          </cell>
          <cell r="L19">
            <v>0</v>
          </cell>
          <cell r="M19" t="str">
            <v>NINC</v>
          </cell>
          <cell r="N19">
            <v>0</v>
          </cell>
          <cell r="O19">
            <v>0</v>
          </cell>
          <cell r="P19">
            <v>0</v>
          </cell>
          <cell r="Q19">
            <v>0</v>
          </cell>
          <cell r="R19" t="e">
            <v>#DIV/0!</v>
          </cell>
          <cell r="S19" t="e">
            <v>#DIV/0!</v>
          </cell>
          <cell r="T19" t="str">
            <v>NINC</v>
          </cell>
          <cell r="U19">
            <v>0</v>
          </cell>
        </row>
        <row r="20">
          <cell r="F20" t="str">
            <v>1064 - REFORMA DAS QUADRAS POLIESPORTIVAS DO PARQUE DA MOOCA, BEM COMO, IMPLANTAÇÃO E MANUTENÇÃO DE ILUMINAÇÃO NAS DEPENDÊNCIAS DO GINÁSIO DA MOOCA</v>
          </cell>
          <cell r="G20" t="str">
            <v>65.10.15.451.3022.1.064.44903900.00</v>
          </cell>
          <cell r="H20" t="str">
            <v>EXECUTIVO</v>
          </cell>
          <cell r="I20" t="str">
            <v>SUB-MO</v>
          </cell>
          <cell r="J20">
            <v>80000</v>
          </cell>
          <cell r="K20">
            <v>0</v>
          </cell>
          <cell r="L20">
            <v>0</v>
          </cell>
          <cell r="M20" t="str">
            <v>NEX</v>
          </cell>
          <cell r="N20">
            <v>0.23</v>
          </cell>
          <cell r="O20">
            <v>18400</v>
          </cell>
          <cell r="P20">
            <v>0</v>
          </cell>
          <cell r="Q20">
            <v>0</v>
          </cell>
          <cell r="R20">
            <v>0</v>
          </cell>
          <cell r="S20">
            <v>0</v>
          </cell>
          <cell r="T20" t="str">
            <v>NEX</v>
          </cell>
          <cell r="U20">
            <v>0.09</v>
          </cell>
        </row>
        <row r="21">
          <cell r="F21" t="str">
            <v>1070 - PLANTIO DE GRAMA, CONSERTO PLAYGROUND E ATI EXISTENTES, MESAS E BANCOS E REFORÇO DE ILUMINAÇÃO, NOVOS PASSEIOS COM ACESSIBILIDADE NAS PRAÇAS VITORIANO RODRIGUES XAVIER E ANTONIO ZUNKELLER LEITE</v>
          </cell>
          <cell r="G21" t="str">
            <v>45.10.15.451.3022.1.070.44905100.00</v>
          </cell>
          <cell r="H21" t="str">
            <v>EXECUTIVO</v>
          </cell>
          <cell r="I21" t="str">
            <v>SUB-ST</v>
          </cell>
          <cell r="J21">
            <v>350000</v>
          </cell>
          <cell r="K21">
            <v>0</v>
          </cell>
          <cell r="L21">
            <v>0</v>
          </cell>
          <cell r="M21" t="str">
            <v>NEX</v>
          </cell>
          <cell r="N21">
            <v>0.23</v>
          </cell>
          <cell r="O21">
            <v>80500</v>
          </cell>
          <cell r="P21">
            <v>0</v>
          </cell>
          <cell r="Q21">
            <v>0</v>
          </cell>
          <cell r="R21">
            <v>0</v>
          </cell>
          <cell r="S21">
            <v>0</v>
          </cell>
          <cell r="T21" t="str">
            <v>NEX</v>
          </cell>
          <cell r="U21">
            <v>0.09</v>
          </cell>
        </row>
        <row r="22">
          <cell r="F22" t="str">
            <v>1071 - IMPLANTAÇÃO DE ATI - ACADEMIA DE TERCEIRA IDADE, NOVOS PASSEIOS INTERNOS EM CONCRETO, BANCOS E MESAS, REFORÇO DE ILUMINAÇÃO, APARELHOS DE ALONGAMENTO E EXECUÇÃO DE CONTENÇÃO DAS MARGENS DO CÓRREGO COM MURO DE GABIÃO NA PRAÇA AGOSTINHO NOHAMA</v>
          </cell>
          <cell r="G22" t="str">
            <v>45.10.15.451.3022.1.071.44905100.00</v>
          </cell>
          <cell r="H22" t="str">
            <v>EXECUTIVO</v>
          </cell>
          <cell r="I22" t="str">
            <v>SUB-ST</v>
          </cell>
          <cell r="J22">
            <v>320000</v>
          </cell>
          <cell r="K22">
            <v>0</v>
          </cell>
          <cell r="L22">
            <v>0</v>
          </cell>
          <cell r="M22" t="str">
            <v>NEX</v>
          </cell>
          <cell r="N22">
            <v>0.23</v>
          </cell>
          <cell r="O22">
            <v>73600</v>
          </cell>
          <cell r="P22">
            <v>0</v>
          </cell>
          <cell r="Q22">
            <v>0</v>
          </cell>
          <cell r="R22">
            <v>0</v>
          </cell>
          <cell r="S22">
            <v>0</v>
          </cell>
          <cell r="T22" t="str">
            <v>NEX</v>
          </cell>
          <cell r="U22">
            <v>0.09</v>
          </cell>
        </row>
        <row r="23">
          <cell r="F23" t="str">
            <v>1072 - REVITALIZAÇÃO GERAL DA PRAÇA, COM REFORÇO DA ILUMINAÇÃO INTERNA, IMPLANTAÇÃO DE QUADRA POLIESPORTIVA E MINI-PISTA DE BICICROSS, PISTA DE CAMINHADA, PLAYGROUND, MESAS E BANCOS E ATI NA PRAÇA DOM FRANCISCO XAVIER ARANHA E RUA CAP JOSÉ PARADA GONÇALVES</v>
          </cell>
          <cell r="G23" t="str">
            <v>45.10.15.451.3022.1.072.44905100.00</v>
          </cell>
          <cell r="H23" t="str">
            <v>EXECUTIVO</v>
          </cell>
          <cell r="I23" t="str">
            <v>SUB-ST</v>
          </cell>
          <cell r="J23">
            <v>630000</v>
          </cell>
          <cell r="K23">
            <v>0</v>
          </cell>
          <cell r="L23">
            <v>0</v>
          </cell>
          <cell r="M23" t="str">
            <v>NEX</v>
          </cell>
          <cell r="N23">
            <v>0.23</v>
          </cell>
          <cell r="O23">
            <v>144900</v>
          </cell>
          <cell r="P23">
            <v>0</v>
          </cell>
          <cell r="Q23">
            <v>0</v>
          </cell>
          <cell r="R23">
            <v>0</v>
          </cell>
          <cell r="S23">
            <v>0</v>
          </cell>
          <cell r="T23" t="str">
            <v>NEX</v>
          </cell>
          <cell r="U23">
            <v>0.09</v>
          </cell>
        </row>
        <row r="24">
          <cell r="F24" t="str">
            <v>1073 - REVITALIZALÇÃO GERAL DA PRAÇA, NOVOS PASSEIOS COM ACESSIBILIDADE, REFORÇO DA ILUMINAÇÃO INTERNA, IMPLANTAÇÃO DE PLAYGROUND, MESAS E BANCOS, IMPLANTAÇÃO DE ATI - ACADEMIA DE TERCEIRA IDADE E PLANTIO DE GRAMA NO LARGO HENRIQUE MEDEIROS</v>
          </cell>
          <cell r="G24" t="str">
            <v>45.10.15.451.3022.1.073.44905100.00</v>
          </cell>
          <cell r="H24" t="str">
            <v>EXECUTIVO</v>
          </cell>
          <cell r="I24" t="str">
            <v>SUB-ST</v>
          </cell>
          <cell r="J24">
            <v>390000</v>
          </cell>
          <cell r="K24">
            <v>0</v>
          </cell>
          <cell r="L24">
            <v>0</v>
          </cell>
          <cell r="M24" t="str">
            <v>NEX</v>
          </cell>
          <cell r="N24">
            <v>0.23</v>
          </cell>
          <cell r="O24">
            <v>89700</v>
          </cell>
          <cell r="P24">
            <v>0</v>
          </cell>
          <cell r="Q24">
            <v>0</v>
          </cell>
          <cell r="R24">
            <v>0</v>
          </cell>
          <cell r="S24">
            <v>0</v>
          </cell>
          <cell r="T24" t="str">
            <v>NEX</v>
          </cell>
          <cell r="U24">
            <v>0.09</v>
          </cell>
        </row>
        <row r="25">
          <cell r="F25" t="str">
            <v>1074 - IMPLANTAÇÃO DE ATI - ACADEMIA DE TERCEIRA IDADE, BANCOS E MESAS DE JOGOS, REFORÇO ILUMINAÇÃO, NOVOS PASSEIOS COM ACESSIBILIDADE E PLANTIO DE GRAMA NA PRAÇA TENENTE CEL. HELEUSES NOGUEIRA</v>
          </cell>
          <cell r="G25" t="str">
            <v>45.10.15.451.3022.1.074.44905100.00</v>
          </cell>
          <cell r="H25" t="str">
            <v>EXECUTIVO</v>
          </cell>
          <cell r="I25" t="str">
            <v>SUB-ST</v>
          </cell>
          <cell r="J25">
            <v>190000</v>
          </cell>
          <cell r="K25">
            <v>0</v>
          </cell>
          <cell r="L25">
            <v>0</v>
          </cell>
          <cell r="M25" t="str">
            <v>NEX</v>
          </cell>
          <cell r="N25">
            <v>0.23</v>
          </cell>
          <cell r="O25">
            <v>43700</v>
          </cell>
          <cell r="P25">
            <v>0</v>
          </cell>
          <cell r="Q25">
            <v>0</v>
          </cell>
          <cell r="R25">
            <v>0</v>
          </cell>
          <cell r="S25">
            <v>0</v>
          </cell>
          <cell r="T25" t="str">
            <v>NEX</v>
          </cell>
          <cell r="U25">
            <v>0.09</v>
          </cell>
        </row>
        <row r="26">
          <cell r="F26" t="str">
            <v>1075 - REVITALIZAÇÃO GERAL DAS PRAÇAS, COM REFORÇO DE ILUMINAÇÃO INTERNA, MELHORIA DA ÁREA DE BOCHA, PLAYGROUND, MESAS E BANCOS, MURETAS DE ARRIMO E ATI NA PRAÇA COMANDANTE EDUARDO ASSUMPÇÃO E EURICO GASPAR DUTRA</v>
          </cell>
          <cell r="G26" t="str">
            <v>45.10.15.451.3022.1.075.44905100.00</v>
          </cell>
          <cell r="H26" t="str">
            <v>EXECUTIVO</v>
          </cell>
          <cell r="I26" t="str">
            <v>SUB-ST</v>
          </cell>
          <cell r="J26">
            <v>330000</v>
          </cell>
          <cell r="K26">
            <v>0</v>
          </cell>
          <cell r="L26">
            <v>0</v>
          </cell>
          <cell r="M26" t="str">
            <v>NEX</v>
          </cell>
          <cell r="N26">
            <v>0.23</v>
          </cell>
          <cell r="O26">
            <v>75900</v>
          </cell>
          <cell r="P26">
            <v>0</v>
          </cell>
          <cell r="Q26">
            <v>0</v>
          </cell>
          <cell r="R26">
            <v>0</v>
          </cell>
          <cell r="S26">
            <v>0</v>
          </cell>
          <cell r="T26" t="str">
            <v>NEX</v>
          </cell>
          <cell r="U26">
            <v>0.09</v>
          </cell>
        </row>
        <row r="27">
          <cell r="F27" t="str">
            <v>1076 - REVITALIZAÇÃO GERAL DA PRAÇA, COM REFORÇO DA ILUMINAÇÃO INTERNA, PASSEIOS INTERNOS, ÁREA DE ESTAR, PLAYGROUND, MESAS E BANCOS E ATI E NOVO PAISAGISMO NA AV. MAL. EURICO GASPAR DUTRA ENTRE AS RUAS PQ. DOMINGOS LUIS E GEORGE OETERER</v>
          </cell>
          <cell r="G27" t="str">
            <v>45.10.15.451.3022.1.076.44905100.00</v>
          </cell>
          <cell r="H27" t="str">
            <v>EXECUTIVO</v>
          </cell>
          <cell r="I27" t="str">
            <v>SUB-ST</v>
          </cell>
          <cell r="J27">
            <v>440000</v>
          </cell>
          <cell r="K27">
            <v>0</v>
          </cell>
          <cell r="L27">
            <v>0</v>
          </cell>
          <cell r="M27" t="str">
            <v>NEX</v>
          </cell>
          <cell r="N27">
            <v>0.23</v>
          </cell>
          <cell r="O27">
            <v>101200</v>
          </cell>
          <cell r="P27">
            <v>0</v>
          </cell>
          <cell r="Q27">
            <v>0</v>
          </cell>
          <cell r="R27">
            <v>0</v>
          </cell>
          <cell r="S27">
            <v>0</v>
          </cell>
          <cell r="T27" t="str">
            <v>NEX</v>
          </cell>
          <cell r="U27">
            <v>0.09</v>
          </cell>
        </row>
        <row r="28">
          <cell r="F28" t="str">
            <v>1077 - MANUTENÇÃO E CONSERVAÇÃO DO PRÉDIO SEDE DA SUBPREFEITURA ST - TELHANDO, ACESSIBILIDADE GERAL, EM ESPECIAL BANHEIROS, INFILTRAÇÕES DIVERSAS, IMPERMEABILIZAÇÃO DA CAIXA DÁGUA, SISTEMA DE COMBATE A INCÊNDIOS, CALAFETAÇÃO JUNTAS DO PRÉDIO E PINTURA</v>
          </cell>
          <cell r="G28" t="str">
            <v>45.10.15.451.3011.1.077.44903900.00</v>
          </cell>
          <cell r="H28" t="str">
            <v>EXECUTIVO</v>
          </cell>
          <cell r="I28" t="str">
            <v>SUB-ST</v>
          </cell>
          <cell r="J28">
            <v>1100000</v>
          </cell>
          <cell r="K28">
            <v>0</v>
          </cell>
          <cell r="L28">
            <v>0</v>
          </cell>
          <cell r="M28" t="str">
            <v>NINC</v>
          </cell>
          <cell r="N28">
            <v>0</v>
          </cell>
          <cell r="O28">
            <v>0</v>
          </cell>
          <cell r="P28">
            <v>0</v>
          </cell>
          <cell r="Q28">
            <v>0</v>
          </cell>
          <cell r="R28" t="e">
            <v>#DIV/0!</v>
          </cell>
          <cell r="S28" t="e">
            <v>#DIV/0!</v>
          </cell>
          <cell r="T28" t="str">
            <v>NINC</v>
          </cell>
          <cell r="U28">
            <v>0</v>
          </cell>
        </row>
        <row r="29">
          <cell r="F29" t="str">
            <v>1078 - IMPLANTAÇÃO DE GALPÃO TIPO BICICLETÁRIO DE 25M² EM EQUIPAMENTO PÚBLICO MUNICIPAL EXISTENTE NA RUA IRAPARA, 160 - PARAISÓPOLIS</v>
          </cell>
          <cell r="G29" t="str">
            <v>57.10.15.451.3022.1.078.44905100.00</v>
          </cell>
          <cell r="H29" t="str">
            <v>EXECUTIVO</v>
          </cell>
          <cell r="I29" t="str">
            <v>SUB-CL</v>
          </cell>
          <cell r="J29">
            <v>1000</v>
          </cell>
          <cell r="K29">
            <v>0</v>
          </cell>
          <cell r="L29">
            <v>0</v>
          </cell>
          <cell r="M29" t="str">
            <v>NINC</v>
          </cell>
          <cell r="N29">
            <v>0</v>
          </cell>
          <cell r="O29">
            <v>0</v>
          </cell>
          <cell r="P29">
            <v>0</v>
          </cell>
          <cell r="Q29">
            <v>0</v>
          </cell>
          <cell r="R29" t="e">
            <v>#DIV/0!</v>
          </cell>
          <cell r="S29" t="e">
            <v>#DIV/0!</v>
          </cell>
          <cell r="T29" t="str">
            <v>NINC</v>
          </cell>
          <cell r="U29">
            <v>0</v>
          </cell>
        </row>
        <row r="30">
          <cell r="F30" t="str">
            <v>1082 - REVITALIZAÇÃO DA PRAÇA AMÉRICO BRAGA LOCALIZADA NA RUA NUPTIRA</v>
          </cell>
          <cell r="G30" t="str">
            <v>12.10.15.451.3022.1.082.44905100.00</v>
          </cell>
          <cell r="H30" t="str">
            <v>EXECUTIVO</v>
          </cell>
          <cell r="I30" t="str">
            <v>SMSUB</v>
          </cell>
          <cell r="J30">
            <v>62514</v>
          </cell>
          <cell r="K30">
            <v>0</v>
          </cell>
          <cell r="L30">
            <v>0</v>
          </cell>
          <cell r="M30" t="str">
            <v>NEX</v>
          </cell>
          <cell r="N30">
            <v>0.23</v>
          </cell>
          <cell r="O30">
            <v>14378.220000000001</v>
          </cell>
          <cell r="P30">
            <v>0</v>
          </cell>
          <cell r="Q30">
            <v>0</v>
          </cell>
          <cell r="R30">
            <v>0</v>
          </cell>
          <cell r="S30">
            <v>0</v>
          </cell>
          <cell r="T30" t="str">
            <v>NEX</v>
          </cell>
          <cell r="U30">
            <v>0.09</v>
          </cell>
        </row>
        <row r="31">
          <cell r="F31" t="str">
            <v>1083 - REVITALIZAÇÃO DA PRAÇA WANDERLEY DA SILVA LOCALIZADA NA RUA VITO BOVINO</v>
          </cell>
          <cell r="G31" t="str">
            <v>12.10.15.451.3022.1.083.44905100.00</v>
          </cell>
          <cell r="H31" t="str">
            <v>EXECUTIVO</v>
          </cell>
          <cell r="I31" t="str">
            <v>SMSUB</v>
          </cell>
          <cell r="J31">
            <v>32599</v>
          </cell>
          <cell r="K31">
            <v>0</v>
          </cell>
          <cell r="L31">
            <v>0</v>
          </cell>
          <cell r="M31" t="str">
            <v>NEX</v>
          </cell>
          <cell r="N31">
            <v>0.23</v>
          </cell>
          <cell r="O31">
            <v>7497.77</v>
          </cell>
          <cell r="P31">
            <v>0</v>
          </cell>
          <cell r="Q31">
            <v>0</v>
          </cell>
          <cell r="R31">
            <v>0</v>
          </cell>
          <cell r="S31">
            <v>0</v>
          </cell>
          <cell r="T31" t="str">
            <v>NEX</v>
          </cell>
          <cell r="U31">
            <v>0.09</v>
          </cell>
        </row>
        <row r="32">
          <cell r="F32" t="str">
            <v>1084 - REVITALIZAÇÃO DA PRAÇA JOÃO DE DEUS LOCALIZADA NA RUA ANHANDUÍ-MIRIM</v>
          </cell>
          <cell r="G32" t="str">
            <v>12.10.15.451.3022.1.084.44905100.00</v>
          </cell>
          <cell r="H32" t="str">
            <v>EXECUTIVO</v>
          </cell>
          <cell r="I32" t="str">
            <v>SMSUB</v>
          </cell>
          <cell r="J32">
            <v>32501</v>
          </cell>
          <cell r="K32">
            <v>0</v>
          </cell>
          <cell r="L32">
            <v>0</v>
          </cell>
          <cell r="M32" t="str">
            <v>NEX</v>
          </cell>
          <cell r="N32">
            <v>0.23</v>
          </cell>
          <cell r="O32">
            <v>7475.2300000000005</v>
          </cell>
          <cell r="P32">
            <v>0</v>
          </cell>
          <cell r="Q32">
            <v>0</v>
          </cell>
          <cell r="R32">
            <v>0</v>
          </cell>
          <cell r="S32">
            <v>0</v>
          </cell>
          <cell r="T32" t="str">
            <v>NEX</v>
          </cell>
          <cell r="U32">
            <v>0.09</v>
          </cell>
        </row>
        <row r="33">
          <cell r="F33" t="str">
            <v>1085 - REVITALIZAÇÃO DA PRAÇA LEOPOLDO LOCALIZADA NA RUA JOSÉ PEDRO DA SILVEIRA</v>
          </cell>
          <cell r="G33" t="str">
            <v>12.10.15.451.3022.1.085.44905100.00</v>
          </cell>
          <cell r="H33" t="str">
            <v>EXECUTIVO</v>
          </cell>
          <cell r="I33" t="str">
            <v>SMSUB</v>
          </cell>
          <cell r="J33">
            <v>119532</v>
          </cell>
          <cell r="K33">
            <v>0</v>
          </cell>
          <cell r="L33">
            <v>0</v>
          </cell>
          <cell r="M33" t="str">
            <v>NEX</v>
          </cell>
          <cell r="N33">
            <v>0.23</v>
          </cell>
          <cell r="O33">
            <v>27492.36</v>
          </cell>
          <cell r="P33">
            <v>0</v>
          </cell>
          <cell r="Q33">
            <v>0</v>
          </cell>
          <cell r="R33">
            <v>0</v>
          </cell>
          <cell r="S33">
            <v>0</v>
          </cell>
          <cell r="T33" t="str">
            <v>NEX</v>
          </cell>
          <cell r="U33">
            <v>0.09</v>
          </cell>
        </row>
        <row r="34">
          <cell r="F34" t="str">
            <v>1086 - REVITALIZAÇÃO DO ESCADÃO LOCALIZADO NA RUA VILAR DE AMARGO, PRÓXIMO AO Nº 337 - PRQ. INDEPENDÊNCIA</v>
          </cell>
          <cell r="G34" t="str">
            <v>12.10.15.451.3022.1.086.44905100.00</v>
          </cell>
          <cell r="H34" t="str">
            <v>EXECUTIVO</v>
          </cell>
          <cell r="I34" t="str">
            <v>SMSUB</v>
          </cell>
          <cell r="J34">
            <v>270248</v>
          </cell>
          <cell r="K34">
            <v>0</v>
          </cell>
          <cell r="L34">
            <v>0</v>
          </cell>
          <cell r="M34" t="str">
            <v>NEX</v>
          </cell>
          <cell r="N34">
            <v>0.23</v>
          </cell>
          <cell r="O34">
            <v>62157.04</v>
          </cell>
          <cell r="P34">
            <v>0</v>
          </cell>
          <cell r="Q34">
            <v>0</v>
          </cell>
          <cell r="R34">
            <v>0</v>
          </cell>
          <cell r="S34">
            <v>0</v>
          </cell>
          <cell r="T34" t="str">
            <v>NEX</v>
          </cell>
          <cell r="U34">
            <v>0.09</v>
          </cell>
        </row>
        <row r="35">
          <cell r="F35" t="str">
            <v>1087 - REFORMA DE VESTIÁRIO DO CDC JARDIM ROSANA LOCALIZADO NA RUA RAFAEL PORTANTE</v>
          </cell>
          <cell r="G35" t="str">
            <v>12.10.15.451.3022.1.087.44905100.00</v>
          </cell>
          <cell r="H35" t="str">
            <v>EXECUTIVO</v>
          </cell>
          <cell r="I35" t="str">
            <v>SMSUB</v>
          </cell>
          <cell r="J35">
            <v>300000</v>
          </cell>
          <cell r="K35">
            <v>0</v>
          </cell>
          <cell r="L35">
            <v>0</v>
          </cell>
          <cell r="M35" t="str">
            <v>NEX</v>
          </cell>
          <cell r="N35">
            <v>0.23</v>
          </cell>
          <cell r="O35">
            <v>69000</v>
          </cell>
          <cell r="P35">
            <v>0</v>
          </cell>
          <cell r="Q35">
            <v>0</v>
          </cell>
          <cell r="R35">
            <v>0</v>
          </cell>
          <cell r="S35">
            <v>0</v>
          </cell>
          <cell r="T35" t="str">
            <v>NEX</v>
          </cell>
          <cell r="U35">
            <v>0.09</v>
          </cell>
        </row>
        <row r="36">
          <cell r="F36" t="str">
            <v>1088 - "REVITALIZAÇÃO DE TRECHO DO CÓRREGO MORRO DO ""S"" - AV. MOENDA VELHA, ALTURA DO N° 238 - PRQ. INDEPENDÊNCIA"</v>
          </cell>
          <cell r="G36" t="str">
            <v>12.10.15.451.3022.1.088.44905100.00</v>
          </cell>
          <cell r="H36" t="str">
            <v>EXECUTIVO</v>
          </cell>
          <cell r="I36" t="str">
            <v>SMSUB</v>
          </cell>
          <cell r="J36">
            <v>1074692</v>
          </cell>
          <cell r="K36">
            <v>0</v>
          </cell>
          <cell r="L36">
            <v>0</v>
          </cell>
          <cell r="M36" t="str">
            <v>NEX</v>
          </cell>
          <cell r="N36">
            <v>0.23</v>
          </cell>
          <cell r="O36">
            <v>247179.16</v>
          </cell>
          <cell r="P36">
            <v>0</v>
          </cell>
          <cell r="Q36">
            <v>0</v>
          </cell>
          <cell r="R36">
            <v>0</v>
          </cell>
          <cell r="S36">
            <v>0</v>
          </cell>
          <cell r="T36" t="str">
            <v>NEX</v>
          </cell>
          <cell r="U36">
            <v>0.09</v>
          </cell>
        </row>
        <row r="37">
          <cell r="F37" t="str">
            <v>1089 - IMPLANTAÇÃO DE GRAMA SINTÉTICA - CDC 3 ALIANÇAS</v>
          </cell>
          <cell r="G37" t="str">
            <v>12.10.15.451.3022.1.089.44903900.00</v>
          </cell>
          <cell r="H37" t="str">
            <v>EXECUTIVO</v>
          </cell>
          <cell r="I37" t="str">
            <v>SMSUB</v>
          </cell>
          <cell r="J37">
            <v>800000</v>
          </cell>
          <cell r="K37">
            <v>0</v>
          </cell>
          <cell r="L37">
            <v>0</v>
          </cell>
          <cell r="M37" t="str">
            <v>NEX</v>
          </cell>
          <cell r="N37">
            <v>0.23</v>
          </cell>
          <cell r="O37">
            <v>184000</v>
          </cell>
          <cell r="P37">
            <v>0</v>
          </cell>
          <cell r="Q37">
            <v>0</v>
          </cell>
          <cell r="R37">
            <v>0</v>
          </cell>
          <cell r="S37">
            <v>0</v>
          </cell>
          <cell r="T37" t="str">
            <v>NINC</v>
          </cell>
          <cell r="U37">
            <v>0</v>
          </cell>
        </row>
        <row r="38">
          <cell r="F38" t="str">
            <v>1091 - IMPLANTAÇÃO DE GRAMA SINTÉTICA - CDC JD. PLANALTO</v>
          </cell>
          <cell r="G38" t="str">
            <v>12.10.15.451.3022.1.091.44903900.00</v>
          </cell>
          <cell r="H38" t="str">
            <v>EXECUTIVO</v>
          </cell>
          <cell r="I38" t="str">
            <v>SMSUB</v>
          </cell>
          <cell r="J38">
            <v>800000</v>
          </cell>
          <cell r="K38">
            <v>0</v>
          </cell>
          <cell r="L38">
            <v>0</v>
          </cell>
          <cell r="M38" t="str">
            <v>NEX</v>
          </cell>
          <cell r="N38">
            <v>0.23</v>
          </cell>
          <cell r="O38">
            <v>184000</v>
          </cell>
          <cell r="P38">
            <v>0</v>
          </cell>
          <cell r="Q38">
            <v>0</v>
          </cell>
          <cell r="R38">
            <v>0</v>
          </cell>
          <cell r="S38">
            <v>0</v>
          </cell>
          <cell r="T38" t="str">
            <v>NINC</v>
          </cell>
          <cell r="U38">
            <v>0</v>
          </cell>
        </row>
        <row r="39">
          <cell r="F39" t="str">
            <v>1092 - IMPLANTAÇÃO DE GRAMA SINTÉTICA - CDC MIAMI</v>
          </cell>
          <cell r="G39" t="str">
            <v>12.10.15.451.3022.1.092.44903900.00</v>
          </cell>
          <cell r="H39" t="str">
            <v>EXECUTIVO</v>
          </cell>
          <cell r="I39" t="str">
            <v>SMSUB</v>
          </cell>
          <cell r="J39">
            <v>800000</v>
          </cell>
          <cell r="K39">
            <v>0</v>
          </cell>
          <cell r="L39">
            <v>0</v>
          </cell>
          <cell r="M39" t="str">
            <v>NEX</v>
          </cell>
          <cell r="N39">
            <v>0.23</v>
          </cell>
          <cell r="O39">
            <v>184000</v>
          </cell>
          <cell r="P39">
            <v>0</v>
          </cell>
          <cell r="Q39">
            <v>0</v>
          </cell>
          <cell r="R39">
            <v>0</v>
          </cell>
          <cell r="S39">
            <v>0</v>
          </cell>
          <cell r="T39" t="str">
            <v>NINC</v>
          </cell>
          <cell r="U39">
            <v>0</v>
          </cell>
        </row>
        <row r="40">
          <cell r="F40" t="str">
            <v>1093 - IMPLANTAÇÃO DE ATI, BRINQUEDOS E GRAMA SINTÉTICA EM QUADRA, EM ÁREA SUPERIOR - CDC PINHEIRINHO</v>
          </cell>
          <cell r="G40" t="str">
            <v>12.10.15.451.3022.1.093.44903900.00</v>
          </cell>
          <cell r="H40" t="str">
            <v>EXECUTIVO</v>
          </cell>
          <cell r="I40" t="str">
            <v>SMSUB</v>
          </cell>
          <cell r="J40">
            <v>400000</v>
          </cell>
          <cell r="K40">
            <v>0</v>
          </cell>
          <cell r="L40">
            <v>0</v>
          </cell>
          <cell r="M40" t="str">
            <v>NEX</v>
          </cell>
          <cell r="N40">
            <v>0.23</v>
          </cell>
          <cell r="O40">
            <v>92000</v>
          </cell>
          <cell r="P40">
            <v>0</v>
          </cell>
          <cell r="Q40">
            <v>0</v>
          </cell>
          <cell r="R40">
            <v>0</v>
          </cell>
          <cell r="S40">
            <v>0</v>
          </cell>
          <cell r="T40" t="str">
            <v>NEX</v>
          </cell>
          <cell r="U40">
            <v>0.09</v>
          </cell>
        </row>
        <row r="41">
          <cell r="F41" t="str">
            <v>1099 - CONSTRUÇÃO DE CORREDORES DE ÔNIBUS</v>
          </cell>
          <cell r="G41" t="str">
            <v>37.30.15.451.3009.1.099.44905100.08</v>
          </cell>
          <cell r="H41" t="str">
            <v>EXECUTIVO</v>
          </cell>
          <cell r="I41" t="str">
            <v>SMDU</v>
          </cell>
          <cell r="J41">
            <v>18403294</v>
          </cell>
          <cell r="K41">
            <v>0</v>
          </cell>
          <cell r="L41">
            <v>0</v>
          </cell>
          <cell r="M41" t="str">
            <v>NINC</v>
          </cell>
          <cell r="N41">
            <v>0</v>
          </cell>
          <cell r="O41">
            <v>0</v>
          </cell>
          <cell r="P41">
            <v>0</v>
          </cell>
          <cell r="Q41">
            <v>0</v>
          </cell>
          <cell r="R41" t="e">
            <v>#DIV/0!</v>
          </cell>
          <cell r="S41" t="e">
            <v>#DIV/0!</v>
          </cell>
          <cell r="T41" t="str">
            <v>NINC</v>
          </cell>
          <cell r="U41">
            <v>0</v>
          </cell>
        </row>
        <row r="42">
          <cell r="F42" t="str">
            <v>1101 - IMPLANTAÇÃO SALA DE CONVIVÊNCIA PARA USO DA COMUNIDADE - CDC PRÓ MORAR</v>
          </cell>
          <cell r="G42" t="str">
            <v>12.10.15.451.3022.1.101.44903900.00</v>
          </cell>
          <cell r="H42" t="str">
            <v>EXECUTIVO</v>
          </cell>
          <cell r="I42" t="str">
            <v>SMSUB</v>
          </cell>
          <cell r="J42">
            <v>400000</v>
          </cell>
          <cell r="K42">
            <v>0</v>
          </cell>
          <cell r="L42">
            <v>0</v>
          </cell>
          <cell r="M42" t="str">
            <v>NEX</v>
          </cell>
          <cell r="N42">
            <v>0.23</v>
          </cell>
          <cell r="O42">
            <v>92000</v>
          </cell>
          <cell r="P42">
            <v>0</v>
          </cell>
          <cell r="Q42">
            <v>0</v>
          </cell>
          <cell r="R42">
            <v>0</v>
          </cell>
          <cell r="S42">
            <v>0</v>
          </cell>
          <cell r="T42" t="str">
            <v>NEX</v>
          </cell>
          <cell r="U42">
            <v>0.09</v>
          </cell>
        </row>
        <row r="43">
          <cell r="F43" t="str">
            <v>1102 - REVITALIZAÇÃO - PÇA CENTENÁRIO DE VILA PRUDENTE</v>
          </cell>
          <cell r="G43" t="str">
            <v>12.10.15.451.3022.1.102.44905100.00</v>
          </cell>
          <cell r="H43" t="str">
            <v>EXECUTIVO</v>
          </cell>
          <cell r="I43" t="str">
            <v>SMSUB</v>
          </cell>
          <cell r="J43">
            <v>200000</v>
          </cell>
          <cell r="K43">
            <v>0</v>
          </cell>
          <cell r="L43">
            <v>0</v>
          </cell>
          <cell r="M43" t="str">
            <v>NEX</v>
          </cell>
          <cell r="N43">
            <v>0.23</v>
          </cell>
          <cell r="O43">
            <v>46000</v>
          </cell>
          <cell r="P43">
            <v>0</v>
          </cell>
          <cell r="Q43">
            <v>0</v>
          </cell>
          <cell r="R43">
            <v>0</v>
          </cell>
          <cell r="S43">
            <v>0</v>
          </cell>
          <cell r="T43" t="str">
            <v>NEX</v>
          </cell>
          <cell r="U43">
            <v>0.09</v>
          </cell>
        </row>
        <row r="44">
          <cell r="F44" t="str">
            <v>1103 - REVITALIZAÇÃO - PÇA VILAS UNIDAS - RUA BERNARDINO PANTALEÃO</v>
          </cell>
          <cell r="G44" t="str">
            <v>12.10.15.451.3022.1.103.44905100.00</v>
          </cell>
          <cell r="H44" t="str">
            <v>EXECUTIVO</v>
          </cell>
          <cell r="I44" t="str">
            <v>SMSUB</v>
          </cell>
          <cell r="J44">
            <v>200000</v>
          </cell>
          <cell r="K44">
            <v>0</v>
          </cell>
          <cell r="L44">
            <v>0</v>
          </cell>
          <cell r="M44" t="str">
            <v>NEX</v>
          </cell>
          <cell r="N44">
            <v>0.23</v>
          </cell>
          <cell r="O44">
            <v>46000</v>
          </cell>
          <cell r="P44">
            <v>0</v>
          </cell>
          <cell r="Q44">
            <v>0</v>
          </cell>
          <cell r="R44">
            <v>0</v>
          </cell>
          <cell r="S44">
            <v>0</v>
          </cell>
          <cell r="T44" t="str">
            <v>NEX</v>
          </cell>
          <cell r="U44">
            <v>0.09</v>
          </cell>
        </row>
        <row r="45">
          <cell r="F45" t="str">
            <v>1104 - REVITALIZAÇÃO - PÇA 21 DE MARÇO - PQ SÃO LUCAS</v>
          </cell>
          <cell r="G45" t="str">
            <v>12.10.15.451.3022.1.104.44905100.00</v>
          </cell>
          <cell r="H45" t="str">
            <v>EXECUTIVO</v>
          </cell>
          <cell r="I45" t="str">
            <v>SMSUB</v>
          </cell>
          <cell r="J45">
            <v>200000</v>
          </cell>
          <cell r="K45">
            <v>0</v>
          </cell>
          <cell r="L45">
            <v>0</v>
          </cell>
          <cell r="M45" t="str">
            <v>NEX</v>
          </cell>
          <cell r="N45">
            <v>0.23</v>
          </cell>
          <cell r="O45">
            <v>46000</v>
          </cell>
          <cell r="P45">
            <v>0</v>
          </cell>
          <cell r="Q45">
            <v>0</v>
          </cell>
          <cell r="R45">
            <v>0</v>
          </cell>
          <cell r="S45">
            <v>0</v>
          </cell>
          <cell r="T45" t="str">
            <v>NEX</v>
          </cell>
          <cell r="U45">
            <v>0.09</v>
          </cell>
        </row>
        <row r="46">
          <cell r="F46" t="str">
            <v>1105 - REVITALIZAÇÃO - PÇA EMA NOTHIMAN</v>
          </cell>
          <cell r="G46" t="str">
            <v>12.10.15.451.3022.1.105.44905100.00</v>
          </cell>
          <cell r="H46" t="str">
            <v>EXECUTIVO</v>
          </cell>
          <cell r="I46" t="str">
            <v>SMSUB</v>
          </cell>
          <cell r="J46">
            <v>200000</v>
          </cell>
          <cell r="K46">
            <v>0</v>
          </cell>
          <cell r="L46">
            <v>0</v>
          </cell>
          <cell r="M46" t="str">
            <v>NEX</v>
          </cell>
          <cell r="N46">
            <v>0.23</v>
          </cell>
          <cell r="O46">
            <v>46000</v>
          </cell>
          <cell r="P46">
            <v>0</v>
          </cell>
          <cell r="Q46">
            <v>0</v>
          </cell>
          <cell r="R46">
            <v>0</v>
          </cell>
          <cell r="S46">
            <v>0</v>
          </cell>
          <cell r="T46" t="str">
            <v>NEX</v>
          </cell>
          <cell r="U46">
            <v>0.09</v>
          </cell>
        </row>
        <row r="47">
          <cell r="F47" t="str">
            <v>1106 - REVITALIZAÇÃO - PÇA PADRE DAMIÃO</v>
          </cell>
          <cell r="G47" t="str">
            <v>12.10.15.451.3022.1.106.44905100.00</v>
          </cell>
          <cell r="H47" t="str">
            <v>EXECUTIVO</v>
          </cell>
          <cell r="I47" t="str">
            <v>SMSUB</v>
          </cell>
          <cell r="J47">
            <v>200000</v>
          </cell>
          <cell r="K47">
            <v>0</v>
          </cell>
          <cell r="L47">
            <v>0</v>
          </cell>
          <cell r="M47" t="str">
            <v>NEX</v>
          </cell>
          <cell r="N47">
            <v>0.23</v>
          </cell>
          <cell r="O47">
            <v>46000</v>
          </cell>
          <cell r="P47">
            <v>0</v>
          </cell>
          <cell r="Q47">
            <v>0</v>
          </cell>
          <cell r="R47">
            <v>0</v>
          </cell>
          <cell r="S47">
            <v>0</v>
          </cell>
          <cell r="T47" t="str">
            <v>NEX</v>
          </cell>
          <cell r="U47">
            <v>0.09</v>
          </cell>
        </row>
        <row r="48">
          <cell r="F48" t="str">
            <v>1107 - REVITALIZAÇÃO - PÇA SONIA APARECIDA DE LIMA - JD GUAIRACÁ</v>
          </cell>
          <cell r="G48" t="str">
            <v>12.10.15.451.3022.1.107.44905100.00</v>
          </cell>
          <cell r="H48" t="str">
            <v>EXECUTIVO</v>
          </cell>
          <cell r="I48" t="str">
            <v>SMSUB</v>
          </cell>
          <cell r="J48">
            <v>200000</v>
          </cell>
          <cell r="K48">
            <v>0</v>
          </cell>
          <cell r="L48">
            <v>0</v>
          </cell>
          <cell r="M48" t="str">
            <v>NEX</v>
          </cell>
          <cell r="N48">
            <v>0.23</v>
          </cell>
          <cell r="O48">
            <v>46000</v>
          </cell>
          <cell r="P48">
            <v>0</v>
          </cell>
          <cell r="Q48">
            <v>0</v>
          </cell>
          <cell r="R48">
            <v>0</v>
          </cell>
          <cell r="S48">
            <v>0</v>
          </cell>
          <cell r="T48" t="str">
            <v>NEX</v>
          </cell>
          <cell r="U48">
            <v>0.09</v>
          </cell>
        </row>
        <row r="49">
          <cell r="F49" t="str">
            <v>1169 - REFORMA E ACESSIBILIDADE EM PASSEIOS PÚBLICOS - PROGRAMA DE METAS 2.C</v>
          </cell>
          <cell r="G49" t="str">
            <v>37.50.15.451.3022.1.169.44903900.08</v>
          </cell>
          <cell r="H49" t="str">
            <v>EXECUTIVO</v>
          </cell>
          <cell r="I49" t="str">
            <v>SMDU</v>
          </cell>
          <cell r="J49">
            <v>5000</v>
          </cell>
          <cell r="K49">
            <v>0</v>
          </cell>
          <cell r="L49">
            <v>0</v>
          </cell>
          <cell r="M49" t="str">
            <v>NEX</v>
          </cell>
          <cell r="N49">
            <v>0.23</v>
          </cell>
          <cell r="O49">
            <v>1150</v>
          </cell>
          <cell r="P49">
            <v>0</v>
          </cell>
          <cell r="Q49">
            <v>0</v>
          </cell>
          <cell r="R49">
            <v>0</v>
          </cell>
          <cell r="S49">
            <v>0</v>
          </cell>
          <cell r="T49" t="str">
            <v>NEX</v>
          </cell>
          <cell r="U49">
            <v>0.09</v>
          </cell>
        </row>
        <row r="50">
          <cell r="F50" t="str">
            <v>1169 - REFORMA E ACESSIBILIDADE EM PASSEIOS PÚBLICOS - PROGRAMA DE METAS 2.C</v>
          </cell>
          <cell r="G50" t="str">
            <v>37.50.15.451.3022.1.169.44905100.08</v>
          </cell>
          <cell r="H50" t="str">
            <v>EXECUTIVO</v>
          </cell>
          <cell r="I50" t="str">
            <v>SMDU</v>
          </cell>
          <cell r="J50">
            <v>30000000</v>
          </cell>
          <cell r="K50">
            <v>0</v>
          </cell>
          <cell r="L50">
            <v>0</v>
          </cell>
          <cell r="M50" t="str">
            <v>NEX</v>
          </cell>
          <cell r="N50">
            <v>0.23</v>
          </cell>
          <cell r="O50">
            <v>6900000</v>
          </cell>
          <cell r="P50">
            <v>0</v>
          </cell>
          <cell r="Q50">
            <v>0</v>
          </cell>
          <cell r="R50">
            <v>0</v>
          </cell>
          <cell r="S50">
            <v>0</v>
          </cell>
          <cell r="T50" t="str">
            <v>NEX</v>
          </cell>
          <cell r="U50">
            <v>0.09</v>
          </cell>
        </row>
        <row r="51">
          <cell r="F51" t="str">
            <v>1170 - INTERVENÇÃO, URBANIZAÇÃO E MELHORIA DE BAIRROS - PLANO DE OBRAS DAS SUBPREFEITURAS</v>
          </cell>
          <cell r="G51" t="str">
            <v>12.10.15.451.3022.1.170.44903500.00</v>
          </cell>
          <cell r="H51" t="str">
            <v>EXECUTIVO</v>
          </cell>
          <cell r="I51" t="str">
            <v>SMSUB</v>
          </cell>
          <cell r="J51">
            <v>0</v>
          </cell>
          <cell r="K51">
            <v>8401514.9800000004</v>
          </cell>
          <cell r="L51">
            <v>3751031</v>
          </cell>
          <cell r="M51" t="str">
            <v>NEX</v>
          </cell>
          <cell r="N51">
            <v>0.23</v>
          </cell>
          <cell r="O51">
            <v>0</v>
          </cell>
          <cell r="P51">
            <v>1932348.4454000001</v>
          </cell>
          <cell r="Q51">
            <v>862737.13</v>
          </cell>
          <cell r="R51" t="e">
            <v>#DIV/0!</v>
          </cell>
          <cell r="S51" t="e">
            <v>#DIV/0!</v>
          </cell>
          <cell r="T51" t="str">
            <v>NEX</v>
          </cell>
          <cell r="U51">
            <v>0.09</v>
          </cell>
        </row>
        <row r="52">
          <cell r="F52" t="str">
            <v>1170 - INTERVENÇÃO, URBANIZAÇÃO E MELHORIA DE BAIRROS - PLANO DE OBRAS DAS SUBPREFEITURAS</v>
          </cell>
          <cell r="G52" t="str">
            <v>12.10.15.451.3022.1.170.44903900.00</v>
          </cell>
          <cell r="H52" t="str">
            <v>EXECUTIVO</v>
          </cell>
          <cell r="I52" t="str">
            <v>SMSUB</v>
          </cell>
          <cell r="J52">
            <v>0</v>
          </cell>
          <cell r="K52">
            <v>1703078.5599999998</v>
          </cell>
          <cell r="L52">
            <v>796412.64999999991</v>
          </cell>
          <cell r="M52" t="str">
            <v>NEX</v>
          </cell>
          <cell r="N52">
            <v>0.23</v>
          </cell>
          <cell r="O52">
            <v>0</v>
          </cell>
          <cell r="P52">
            <v>391708.06879999995</v>
          </cell>
          <cell r="Q52">
            <v>183174.90949999998</v>
          </cell>
          <cell r="R52" t="e">
            <v>#DIV/0!</v>
          </cell>
          <cell r="S52" t="e">
            <v>#DIV/0!</v>
          </cell>
          <cell r="T52" t="str">
            <v>NEX</v>
          </cell>
          <cell r="U52">
            <v>0.09</v>
          </cell>
        </row>
        <row r="53">
          <cell r="F53" t="str">
            <v>1170 - INTERVENÇÃO, URBANIZAÇÃO E MELHORIA DE BAIRROS - PLANO DE OBRAS DAS SUBPREFEITURAS</v>
          </cell>
          <cell r="G53" t="str">
            <v>12.10.15.451.3022.1.170.44903900.02</v>
          </cell>
          <cell r="H53" t="str">
            <v>EXECUTIVO</v>
          </cell>
          <cell r="I53" t="str">
            <v>SMSUB</v>
          </cell>
          <cell r="J53">
            <v>2710024</v>
          </cell>
          <cell r="K53">
            <v>808098.06</v>
          </cell>
          <cell r="L53">
            <v>0</v>
          </cell>
          <cell r="M53" t="str">
            <v>NEX</v>
          </cell>
          <cell r="N53">
            <v>0.23</v>
          </cell>
          <cell r="O53">
            <v>623305.52</v>
          </cell>
          <cell r="P53">
            <v>185862.55380000002</v>
          </cell>
          <cell r="Q53">
            <v>0</v>
          </cell>
          <cell r="R53">
            <v>0</v>
          </cell>
          <cell r="S53">
            <v>0.29818852526767292</v>
          </cell>
          <cell r="T53" t="str">
            <v>NEX</v>
          </cell>
          <cell r="U53">
            <v>0.09</v>
          </cell>
        </row>
        <row r="54">
          <cell r="F54" t="str">
            <v>1170 - INTERVENÇÃO, URBANIZAÇÃO E MELHORIA DE BAIRROS - PLANO DE OBRAS DAS SUBPREFEITURAS</v>
          </cell>
          <cell r="G54" t="str">
            <v>12.10.15.451.3022.1.170.44905100.00</v>
          </cell>
          <cell r="H54" t="str">
            <v>EXECUTIVO</v>
          </cell>
          <cell r="I54" t="str">
            <v>SMSUB</v>
          </cell>
          <cell r="J54">
            <v>1000</v>
          </cell>
          <cell r="K54">
            <v>346388.09</v>
          </cell>
          <cell r="L54">
            <v>346386.34</v>
          </cell>
          <cell r="M54" t="str">
            <v>NEX</v>
          </cell>
          <cell r="N54">
            <v>0.23</v>
          </cell>
          <cell r="O54">
            <v>230</v>
          </cell>
          <cell r="P54">
            <v>79669.260700000013</v>
          </cell>
          <cell r="Q54">
            <v>79668.858200000002</v>
          </cell>
          <cell r="R54">
            <v>346.38634000000002</v>
          </cell>
          <cell r="S54">
            <v>346.38809000000003</v>
          </cell>
          <cell r="T54" t="str">
            <v>NEX</v>
          </cell>
          <cell r="U54">
            <v>0.09</v>
          </cell>
        </row>
        <row r="55">
          <cell r="F55" t="str">
            <v>1170 - INTERVENÇÃO, URBANIZAÇÃO E MELHORIA DE BAIRROS - PLANO DE OBRAS DAS SUBPREFEITURAS</v>
          </cell>
          <cell r="G55" t="str">
            <v>12.10.15.451.3022.1.170.44905100.10</v>
          </cell>
          <cell r="H55" t="str">
            <v>EXECUTIVO</v>
          </cell>
          <cell r="I55" t="str">
            <v>SMSUB</v>
          </cell>
          <cell r="J55">
            <v>36838276</v>
          </cell>
          <cell r="K55">
            <v>0</v>
          </cell>
          <cell r="L55">
            <v>0</v>
          </cell>
          <cell r="M55" t="str">
            <v>NEX</v>
          </cell>
          <cell r="N55">
            <v>0.23</v>
          </cell>
          <cell r="O55">
            <v>8472803.4800000004</v>
          </cell>
          <cell r="P55">
            <v>0</v>
          </cell>
          <cell r="Q55">
            <v>0</v>
          </cell>
          <cell r="R55">
            <v>0</v>
          </cell>
          <cell r="S55">
            <v>0</v>
          </cell>
          <cell r="T55" t="str">
            <v>NEX</v>
          </cell>
          <cell r="U55">
            <v>0.09</v>
          </cell>
        </row>
        <row r="56">
          <cell r="F56" t="str">
            <v>1170 - INTERVENÇÃO, URBANIZAÇÃO E MELHORIA DE BAIRROS - PLANO DE OBRAS DAS SUBPREFEITURAS</v>
          </cell>
          <cell r="G56" t="str">
            <v>12.10.15.451.3022.1.170.44909200.00</v>
          </cell>
          <cell r="H56" t="str">
            <v>EXECUTIVO</v>
          </cell>
          <cell r="I56" t="str">
            <v>SMSUB</v>
          </cell>
          <cell r="J56">
            <v>0</v>
          </cell>
          <cell r="K56">
            <v>63300.33</v>
          </cell>
          <cell r="L56">
            <v>0</v>
          </cell>
          <cell r="M56" t="str">
            <v>NEX</v>
          </cell>
          <cell r="N56">
            <v>0.23</v>
          </cell>
          <cell r="O56">
            <v>0</v>
          </cell>
          <cell r="P56">
            <v>14559.075900000002</v>
          </cell>
          <cell r="Q56">
            <v>0</v>
          </cell>
          <cell r="R56" t="e">
            <v>#DIV/0!</v>
          </cell>
          <cell r="S56" t="e">
            <v>#DIV/0!</v>
          </cell>
          <cell r="T56" t="str">
            <v>NEX</v>
          </cell>
          <cell r="U56">
            <v>0.09</v>
          </cell>
        </row>
        <row r="57">
          <cell r="F57" t="str">
            <v>1170 - INTERVENÇÃO, URBANIZAÇÃO E MELHORIA DE BAIRROS - PLANO DE OBRAS DAS SUBPREFEITURAS</v>
          </cell>
          <cell r="G57" t="str">
            <v>41.10.15.451.3022.1.170.44903900.00</v>
          </cell>
          <cell r="H57" t="str">
            <v>EXECUTIVO</v>
          </cell>
          <cell r="I57" t="str">
            <v>SUB-PR</v>
          </cell>
          <cell r="J57">
            <v>2539572</v>
          </cell>
          <cell r="K57">
            <v>404884.1</v>
          </cell>
          <cell r="L57">
            <v>193422.1</v>
          </cell>
          <cell r="M57" t="str">
            <v>NEX</v>
          </cell>
          <cell r="N57">
            <v>0.23</v>
          </cell>
          <cell r="O57">
            <v>584101.56000000006</v>
          </cell>
          <cell r="P57">
            <v>93123.342999999993</v>
          </cell>
          <cell r="Q57">
            <v>44487.083000000006</v>
          </cell>
          <cell r="R57">
            <v>7.6163266881191002E-2</v>
          </cell>
          <cell r="S57">
            <v>0.15943005356808151</v>
          </cell>
          <cell r="T57" t="str">
            <v>NEX</v>
          </cell>
          <cell r="U57">
            <v>0.09</v>
          </cell>
        </row>
        <row r="58">
          <cell r="F58" t="str">
            <v>1170 - INTERVENÇÃO, URBANIZAÇÃO E MELHORIA DE BAIRROS - PLANO DE OBRAS DAS SUBPREFEITURAS</v>
          </cell>
          <cell r="G58" t="str">
            <v>41.10.15.451.3022.1.170.44905100.00</v>
          </cell>
          <cell r="H58" t="str">
            <v>EXECUTIVO</v>
          </cell>
          <cell r="I58" t="str">
            <v>SUB-PR</v>
          </cell>
          <cell r="J58">
            <v>1000</v>
          </cell>
          <cell r="K58">
            <v>8542173</v>
          </cell>
          <cell r="L58">
            <v>2530680.7799999998</v>
          </cell>
          <cell r="M58" t="str">
            <v>NEX</v>
          </cell>
          <cell r="N58">
            <v>0.23</v>
          </cell>
          <cell r="O58">
            <v>230</v>
          </cell>
          <cell r="P58">
            <v>1964699.79</v>
          </cell>
          <cell r="Q58">
            <v>582056.57939999993</v>
          </cell>
          <cell r="R58">
            <v>2530.6807799999997</v>
          </cell>
          <cell r="S58">
            <v>8542.1730000000007</v>
          </cell>
          <cell r="T58" t="str">
            <v>NEX</v>
          </cell>
          <cell r="U58">
            <v>0.09</v>
          </cell>
        </row>
        <row r="59">
          <cell r="F59" t="str">
            <v>1170 - INTERVENÇÃO, URBANIZAÇÃO E MELHORIA DE BAIRROS - PLANO DE OBRAS DAS SUBPREFEITURAS</v>
          </cell>
          <cell r="G59" t="str">
            <v>41.10.15.451.3022.1.170.44909200.00</v>
          </cell>
          <cell r="H59" t="str">
            <v>EXECUTIVO</v>
          </cell>
          <cell r="I59" t="str">
            <v>SUB-PR</v>
          </cell>
          <cell r="J59">
            <v>0</v>
          </cell>
          <cell r="K59">
            <v>113233.72</v>
          </cell>
          <cell r="L59">
            <v>12395</v>
          </cell>
          <cell r="M59" t="str">
            <v>NEX</v>
          </cell>
          <cell r="N59">
            <v>0.23</v>
          </cell>
          <cell r="O59">
            <v>0</v>
          </cell>
          <cell r="P59">
            <v>26043.7556</v>
          </cell>
          <cell r="Q59">
            <v>2850.85</v>
          </cell>
          <cell r="R59" t="e">
            <v>#DIV/0!</v>
          </cell>
          <cell r="S59" t="e">
            <v>#DIV/0!</v>
          </cell>
          <cell r="T59" t="str">
            <v>NEX</v>
          </cell>
          <cell r="U59">
            <v>0.09</v>
          </cell>
        </row>
        <row r="60">
          <cell r="F60" t="str">
            <v>1170 - INTERVENÇÃO, URBANIZAÇÃO E MELHORIA DE BAIRROS - PLANO DE OBRAS DAS SUBPREFEITURAS</v>
          </cell>
          <cell r="G60" t="str">
            <v>42.10.15.451.3022.1.170.44903900.00</v>
          </cell>
          <cell r="H60" t="str">
            <v>EXECUTIVO</v>
          </cell>
          <cell r="I60" t="str">
            <v>SUB-PJ</v>
          </cell>
          <cell r="J60">
            <v>2501000</v>
          </cell>
          <cell r="K60">
            <v>0</v>
          </cell>
          <cell r="L60">
            <v>0</v>
          </cell>
          <cell r="M60" t="str">
            <v>NEX</v>
          </cell>
          <cell r="N60">
            <v>0.23</v>
          </cell>
          <cell r="O60">
            <v>575230</v>
          </cell>
          <cell r="P60">
            <v>0</v>
          </cell>
          <cell r="Q60">
            <v>0</v>
          </cell>
          <cell r="R60">
            <v>0</v>
          </cell>
          <cell r="S60">
            <v>0</v>
          </cell>
          <cell r="T60" t="str">
            <v>NEX</v>
          </cell>
          <cell r="U60">
            <v>0.09</v>
          </cell>
        </row>
        <row r="61">
          <cell r="F61" t="str">
            <v>1170 - INTERVENÇÃO, URBANIZAÇÃO E MELHORIA DE BAIRROS - PLANO DE OBRAS DAS SUBPREFEITURAS</v>
          </cell>
          <cell r="G61" t="str">
            <v>42.10.15.451.3022.1.170.44905100.00</v>
          </cell>
          <cell r="H61" t="str">
            <v>EXECUTIVO</v>
          </cell>
          <cell r="I61" t="str">
            <v>SUB-PJ</v>
          </cell>
          <cell r="J61">
            <v>1000</v>
          </cell>
          <cell r="K61">
            <v>7490873.3899999997</v>
          </cell>
          <cell r="L61">
            <v>3331473.6399999997</v>
          </cell>
          <cell r="M61" t="str">
            <v>NEX</v>
          </cell>
          <cell r="N61">
            <v>0.23</v>
          </cell>
          <cell r="O61">
            <v>230</v>
          </cell>
          <cell r="P61">
            <v>1722900.8796999999</v>
          </cell>
          <cell r="Q61">
            <v>766238.93719999993</v>
          </cell>
          <cell r="R61">
            <v>3331.4736399999997</v>
          </cell>
          <cell r="S61">
            <v>7490.8733899999997</v>
          </cell>
          <cell r="T61" t="str">
            <v>NEX</v>
          </cell>
          <cell r="U61">
            <v>0.09</v>
          </cell>
        </row>
        <row r="62">
          <cell r="F62" t="str">
            <v>1170 - INTERVENÇÃO, URBANIZAÇÃO E MELHORIA DE BAIRROS - PLANO DE OBRAS DAS SUBPREFEITURAS</v>
          </cell>
          <cell r="G62" t="str">
            <v>43.10.15.451.3022.1.170.44903900.00</v>
          </cell>
          <cell r="H62" t="str">
            <v>EXECUTIVO</v>
          </cell>
          <cell r="I62" t="str">
            <v>SUB-FB</v>
          </cell>
          <cell r="J62">
            <v>2007972</v>
          </cell>
          <cell r="K62">
            <v>162734.38999999998</v>
          </cell>
          <cell r="L62">
            <v>162617.83000000002</v>
          </cell>
          <cell r="M62" t="str">
            <v>NEX</v>
          </cell>
          <cell r="N62">
            <v>0.23</v>
          </cell>
          <cell r="O62">
            <v>461833.56</v>
          </cell>
          <cell r="P62">
            <v>37428.909699999997</v>
          </cell>
          <cell r="Q62">
            <v>37402.100900000005</v>
          </cell>
          <cell r="R62">
            <v>8.0986104387909805E-2</v>
          </cell>
          <cell r="S62">
            <v>8.1044153006117614E-2</v>
          </cell>
          <cell r="T62" t="str">
            <v>NEX</v>
          </cell>
          <cell r="U62">
            <v>0.09</v>
          </cell>
        </row>
        <row r="63">
          <cell r="F63" t="str">
            <v>1170 - INTERVENÇÃO, URBANIZAÇÃO E MELHORIA DE BAIRROS - PLANO DE OBRAS DAS SUBPREFEITURAS</v>
          </cell>
          <cell r="G63" t="str">
            <v>43.10.15.451.3022.1.170.44905100.00</v>
          </cell>
          <cell r="H63" t="str">
            <v>EXECUTIVO</v>
          </cell>
          <cell r="I63" t="str">
            <v>SUB-FB</v>
          </cell>
          <cell r="J63">
            <v>1000</v>
          </cell>
          <cell r="K63">
            <v>3576951.25</v>
          </cell>
          <cell r="L63">
            <v>1850101.78</v>
          </cell>
          <cell r="M63" t="str">
            <v>NEX</v>
          </cell>
          <cell r="N63">
            <v>0.23</v>
          </cell>
          <cell r="O63">
            <v>230</v>
          </cell>
          <cell r="P63">
            <v>822698.78750000009</v>
          </cell>
          <cell r="Q63">
            <v>425523.4094</v>
          </cell>
          <cell r="R63">
            <v>1850.10178</v>
          </cell>
          <cell r="S63">
            <v>3576.9512500000005</v>
          </cell>
          <cell r="T63" t="str">
            <v>NEX</v>
          </cell>
          <cell r="U63">
            <v>0.09</v>
          </cell>
        </row>
        <row r="64">
          <cell r="F64" t="str">
            <v>1170 - INTERVENÇÃO, URBANIZAÇÃO E MELHORIA DE BAIRROS - PLANO DE OBRAS DAS SUBPREFEITURAS</v>
          </cell>
          <cell r="G64" t="str">
            <v>44.10.15.451.3022.1.170.44903900.00</v>
          </cell>
          <cell r="H64" t="str">
            <v>EXECUTIVO</v>
          </cell>
          <cell r="I64" t="str">
            <v>SUB-CV</v>
          </cell>
          <cell r="J64">
            <v>1526503</v>
          </cell>
          <cell r="K64">
            <v>1154056.6099999999</v>
          </cell>
          <cell r="L64">
            <v>0</v>
          </cell>
          <cell r="M64" t="str">
            <v>NEX</v>
          </cell>
          <cell r="N64">
            <v>0.23</v>
          </cell>
          <cell r="O64">
            <v>351095.69</v>
          </cell>
          <cell r="P64">
            <v>265433.02029999997</v>
          </cell>
          <cell r="Q64">
            <v>0</v>
          </cell>
          <cell r="R64">
            <v>0</v>
          </cell>
          <cell r="S64">
            <v>0.75601332588275283</v>
          </cell>
          <cell r="T64" t="str">
            <v>NEX</v>
          </cell>
          <cell r="U64">
            <v>0.09</v>
          </cell>
        </row>
        <row r="65">
          <cell r="F65" t="str">
            <v>1170 - INTERVENÇÃO, URBANIZAÇÃO E MELHORIA DE BAIRROS - PLANO DE OBRAS DAS SUBPREFEITURAS</v>
          </cell>
          <cell r="G65" t="str">
            <v>44.10.15.451.3022.1.170.44905100.00</v>
          </cell>
          <cell r="H65" t="str">
            <v>EXECUTIVO</v>
          </cell>
          <cell r="I65" t="str">
            <v>SUB-CV</v>
          </cell>
          <cell r="J65">
            <v>1000</v>
          </cell>
          <cell r="K65">
            <v>2383567.12</v>
          </cell>
          <cell r="L65">
            <v>54897.17</v>
          </cell>
          <cell r="M65" t="str">
            <v>NEX</v>
          </cell>
          <cell r="N65">
            <v>0.23</v>
          </cell>
          <cell r="O65">
            <v>230</v>
          </cell>
          <cell r="P65">
            <v>548220.43760000006</v>
          </cell>
          <cell r="Q65">
            <v>12626.349099999999</v>
          </cell>
          <cell r="R65">
            <v>54.897169999999996</v>
          </cell>
          <cell r="S65">
            <v>2383.5671200000002</v>
          </cell>
          <cell r="T65" t="str">
            <v>NEX</v>
          </cell>
          <cell r="U65">
            <v>0.09</v>
          </cell>
        </row>
        <row r="66">
          <cell r="F66" t="str">
            <v>1170 - INTERVENÇÃO, URBANIZAÇÃO E MELHORIA DE BAIRROS - PLANO DE OBRAS DAS SUBPREFEITURAS</v>
          </cell>
          <cell r="G66" t="str">
            <v>45.10.15.451.3022.1.170.44903900.00</v>
          </cell>
          <cell r="H66" t="str">
            <v>EXECUTIVO</v>
          </cell>
          <cell r="I66" t="str">
            <v>SUB-ST</v>
          </cell>
          <cell r="J66">
            <v>801000</v>
          </cell>
          <cell r="K66">
            <v>189398.52000000002</v>
          </cell>
          <cell r="L66">
            <v>99399.97</v>
          </cell>
          <cell r="M66" t="str">
            <v>NEX</v>
          </cell>
          <cell r="N66">
            <v>0.23</v>
          </cell>
          <cell r="O66">
            <v>184230</v>
          </cell>
          <cell r="P66">
            <v>43561.659600000006</v>
          </cell>
          <cell r="Q66">
            <v>22861.9931</v>
          </cell>
          <cell r="R66">
            <v>0.12409484394506866</v>
          </cell>
          <cell r="S66">
            <v>0.23645258426966295</v>
          </cell>
          <cell r="T66" t="str">
            <v>NEX</v>
          </cell>
          <cell r="U66">
            <v>0.09</v>
          </cell>
        </row>
        <row r="67">
          <cell r="F67" t="str">
            <v>1170 - INTERVENÇÃO, URBANIZAÇÃO E MELHORIA DE BAIRROS - PLANO DE OBRAS DAS SUBPREFEITURAS</v>
          </cell>
          <cell r="G67" t="str">
            <v>45.10.15.451.3022.1.170.44905100.00</v>
          </cell>
          <cell r="H67" t="str">
            <v>EXECUTIVO</v>
          </cell>
          <cell r="I67" t="str">
            <v>SUB-ST</v>
          </cell>
          <cell r="J67">
            <v>1000</v>
          </cell>
          <cell r="K67">
            <v>0</v>
          </cell>
          <cell r="L67">
            <v>0</v>
          </cell>
          <cell r="M67" t="str">
            <v>NEX</v>
          </cell>
          <cell r="N67">
            <v>0.23</v>
          </cell>
          <cell r="O67">
            <v>230</v>
          </cell>
          <cell r="P67">
            <v>0</v>
          </cell>
          <cell r="Q67">
            <v>0</v>
          </cell>
          <cell r="R67">
            <v>0</v>
          </cell>
          <cell r="S67">
            <v>0</v>
          </cell>
          <cell r="T67" t="str">
            <v>NEX</v>
          </cell>
          <cell r="U67">
            <v>0.09</v>
          </cell>
        </row>
        <row r="68">
          <cell r="F68" t="str">
            <v>1170 - INTERVENÇÃO, URBANIZAÇÃO E MELHORIA DE BAIRROS - PLANO DE OBRAS DAS SUBPREFEITURAS</v>
          </cell>
          <cell r="G68" t="str">
            <v>46.10.15.451.3022.1.170.44903900.00</v>
          </cell>
          <cell r="H68" t="str">
            <v>EXECUTIVO</v>
          </cell>
          <cell r="I68" t="str">
            <v>SUB-JT</v>
          </cell>
          <cell r="J68">
            <v>1559409</v>
          </cell>
          <cell r="K68">
            <v>3508196.81</v>
          </cell>
          <cell r="L68">
            <v>801124.03</v>
          </cell>
          <cell r="M68" t="str">
            <v>NEX</v>
          </cell>
          <cell r="N68">
            <v>0.23</v>
          </cell>
          <cell r="O68">
            <v>358664.07</v>
          </cell>
          <cell r="P68">
            <v>806885.26630000002</v>
          </cell>
          <cell r="Q68">
            <v>184258.52690000003</v>
          </cell>
          <cell r="R68">
            <v>0.51373567165509504</v>
          </cell>
          <cell r="S68">
            <v>2.2496963978019879</v>
          </cell>
          <cell r="T68" t="str">
            <v>NEX</v>
          </cell>
          <cell r="U68">
            <v>0.09</v>
          </cell>
        </row>
        <row r="69">
          <cell r="F69" t="str">
            <v>1170 - INTERVENÇÃO, URBANIZAÇÃO E MELHORIA DE BAIRROS - PLANO DE OBRAS DAS SUBPREFEITURAS</v>
          </cell>
          <cell r="G69" t="str">
            <v>46.10.15.451.3022.1.170.44905100.00</v>
          </cell>
          <cell r="H69" t="str">
            <v>EXECUTIVO</v>
          </cell>
          <cell r="I69" t="str">
            <v>SUB-JT</v>
          </cell>
          <cell r="J69">
            <v>1000</v>
          </cell>
          <cell r="K69">
            <v>0</v>
          </cell>
          <cell r="L69">
            <v>0</v>
          </cell>
          <cell r="M69" t="str">
            <v>NEX</v>
          </cell>
          <cell r="N69">
            <v>0.23</v>
          </cell>
          <cell r="O69">
            <v>230</v>
          </cell>
          <cell r="P69">
            <v>0</v>
          </cell>
          <cell r="Q69">
            <v>0</v>
          </cell>
          <cell r="R69">
            <v>0</v>
          </cell>
          <cell r="S69">
            <v>0</v>
          </cell>
          <cell r="T69" t="str">
            <v>NEX</v>
          </cell>
          <cell r="U69">
            <v>0.09</v>
          </cell>
        </row>
        <row r="70">
          <cell r="F70" t="str">
            <v>1170 - INTERVENÇÃO, URBANIZAÇÃO E MELHORIA DE BAIRROS - PLANO DE OBRAS DAS SUBPREFEITURAS</v>
          </cell>
          <cell r="G70" t="str">
            <v>47.10.15.451.3022.1.170.44903900.00</v>
          </cell>
          <cell r="H70" t="str">
            <v>EXECUTIVO</v>
          </cell>
          <cell r="I70" t="str">
            <v>SUB-MG</v>
          </cell>
          <cell r="J70">
            <v>1555834</v>
          </cell>
          <cell r="K70">
            <v>0</v>
          </cell>
          <cell r="L70">
            <v>0</v>
          </cell>
          <cell r="M70" t="str">
            <v>NEX</v>
          </cell>
          <cell r="N70">
            <v>0.23</v>
          </cell>
          <cell r="O70">
            <v>357841.82</v>
          </cell>
          <cell r="P70">
            <v>0</v>
          </cell>
          <cell r="Q70">
            <v>0</v>
          </cell>
          <cell r="R70">
            <v>0</v>
          </cell>
          <cell r="S70">
            <v>0</v>
          </cell>
          <cell r="T70" t="str">
            <v>NEX</v>
          </cell>
          <cell r="U70">
            <v>0.09</v>
          </cell>
        </row>
        <row r="71">
          <cell r="F71" t="str">
            <v>1170 - INTERVENÇÃO, URBANIZAÇÃO E MELHORIA DE BAIRROS - PLANO DE OBRAS DAS SUBPREFEITURAS</v>
          </cell>
          <cell r="G71" t="str">
            <v>47.10.15.451.3022.1.170.44905100.00</v>
          </cell>
          <cell r="H71" t="str">
            <v>EXECUTIVO</v>
          </cell>
          <cell r="I71" t="str">
            <v>SUB-MG</v>
          </cell>
          <cell r="J71">
            <v>1000</v>
          </cell>
          <cell r="K71">
            <v>2377876.61</v>
          </cell>
          <cell r="L71">
            <v>471975.92</v>
          </cell>
          <cell r="M71" t="str">
            <v>NEX</v>
          </cell>
          <cell r="N71">
            <v>0.23</v>
          </cell>
          <cell r="O71">
            <v>230</v>
          </cell>
          <cell r="P71">
            <v>546911.62029999995</v>
          </cell>
          <cell r="Q71">
            <v>108554.4616</v>
          </cell>
          <cell r="R71">
            <v>471.97591999999997</v>
          </cell>
          <cell r="S71">
            <v>2377.8766099999998</v>
          </cell>
          <cell r="T71" t="str">
            <v>NEX</v>
          </cell>
          <cell r="U71">
            <v>0.09</v>
          </cell>
        </row>
        <row r="72">
          <cell r="F72" t="str">
            <v>1170 - INTERVENÇÃO, URBANIZAÇÃO E MELHORIA DE BAIRROS - PLANO DE OBRAS DAS SUBPREFEITURAS</v>
          </cell>
          <cell r="G72" t="str">
            <v>48.10.15.451.3022.1.170.44903000.00</v>
          </cell>
          <cell r="H72" t="str">
            <v>EXECUTIVO</v>
          </cell>
          <cell r="I72" t="str">
            <v>SUB-LA</v>
          </cell>
          <cell r="J72">
            <v>1000</v>
          </cell>
          <cell r="K72">
            <v>0</v>
          </cell>
          <cell r="L72">
            <v>0</v>
          </cell>
          <cell r="M72" t="str">
            <v>NEX</v>
          </cell>
          <cell r="N72">
            <v>0.23</v>
          </cell>
          <cell r="O72">
            <v>230</v>
          </cell>
          <cell r="P72">
            <v>0</v>
          </cell>
          <cell r="Q72">
            <v>0</v>
          </cell>
          <cell r="R72">
            <v>0</v>
          </cell>
          <cell r="S72">
            <v>0</v>
          </cell>
          <cell r="T72" t="str">
            <v>NEX</v>
          </cell>
          <cell r="U72">
            <v>0.09</v>
          </cell>
        </row>
        <row r="73">
          <cell r="F73" t="str">
            <v>1170 - INTERVENÇÃO, URBANIZAÇÃO E MELHORIA DE BAIRROS - PLANO DE OBRAS DAS SUBPREFEITURAS</v>
          </cell>
          <cell r="G73" t="str">
            <v>48.10.15.451.3022.1.170.44903900.00</v>
          </cell>
          <cell r="H73" t="str">
            <v>EXECUTIVO</v>
          </cell>
          <cell r="I73" t="str">
            <v>SUB-LA</v>
          </cell>
          <cell r="J73">
            <v>1202782</v>
          </cell>
          <cell r="K73">
            <v>1175294.1800000002</v>
          </cell>
          <cell r="L73">
            <v>1076781.17</v>
          </cell>
          <cell r="M73" t="str">
            <v>NEX</v>
          </cell>
          <cell r="N73">
            <v>0.23</v>
          </cell>
          <cell r="O73">
            <v>276639.86</v>
          </cell>
          <cell r="P73">
            <v>270317.66140000004</v>
          </cell>
          <cell r="Q73">
            <v>247659.6691</v>
          </cell>
          <cell r="R73">
            <v>0.89524217189814947</v>
          </cell>
          <cell r="S73">
            <v>0.97714646544427852</v>
          </cell>
          <cell r="T73" t="str">
            <v>NEX</v>
          </cell>
          <cell r="U73">
            <v>0.09</v>
          </cell>
        </row>
        <row r="74">
          <cell r="F74" t="str">
            <v>1170 - INTERVENÇÃO, URBANIZAÇÃO E MELHORIA DE BAIRROS - PLANO DE OBRAS DAS SUBPREFEITURAS</v>
          </cell>
          <cell r="G74" t="str">
            <v>48.10.15.451.3022.1.170.44905100.00</v>
          </cell>
          <cell r="H74" t="str">
            <v>EXECUTIVO</v>
          </cell>
          <cell r="I74" t="str">
            <v>SUB-LA</v>
          </cell>
          <cell r="J74">
            <v>1000</v>
          </cell>
          <cell r="K74">
            <v>610431.25</v>
          </cell>
          <cell r="L74">
            <v>610431.25</v>
          </cell>
          <cell r="M74" t="str">
            <v>NEX</v>
          </cell>
          <cell r="N74">
            <v>0.23</v>
          </cell>
          <cell r="O74">
            <v>230</v>
          </cell>
          <cell r="P74">
            <v>140399.1875</v>
          </cell>
          <cell r="Q74">
            <v>140399.1875</v>
          </cell>
          <cell r="R74">
            <v>610.43124999999998</v>
          </cell>
          <cell r="S74">
            <v>610.43124999999998</v>
          </cell>
          <cell r="T74" t="str">
            <v>NEX</v>
          </cell>
          <cell r="U74">
            <v>0.09</v>
          </cell>
        </row>
        <row r="75">
          <cell r="F75" t="str">
            <v>1170 - INTERVENÇÃO, URBANIZAÇÃO E MELHORIA DE BAIRROS - PLANO DE OBRAS DAS SUBPREFEITURAS</v>
          </cell>
          <cell r="G75" t="str">
            <v>49.10.15.451.3022.1.170.44903900.00</v>
          </cell>
          <cell r="H75" t="str">
            <v>EXECUTIVO</v>
          </cell>
          <cell r="I75" t="str">
            <v>SUB-SÉ</v>
          </cell>
          <cell r="J75">
            <v>501000</v>
          </cell>
          <cell r="K75">
            <v>2705743.0500000003</v>
          </cell>
          <cell r="L75">
            <v>1120264.3500000001</v>
          </cell>
          <cell r="M75" t="str">
            <v>NEX</v>
          </cell>
          <cell r="N75">
            <v>0.23</v>
          </cell>
          <cell r="O75">
            <v>115230</v>
          </cell>
          <cell r="P75">
            <v>622320.90150000004</v>
          </cell>
          <cell r="Q75">
            <v>257660.80050000004</v>
          </cell>
          <cell r="R75">
            <v>2.2360565868263476</v>
          </cell>
          <cell r="S75">
            <v>5.4006847305389227</v>
          </cell>
          <cell r="T75" t="str">
            <v>NEX</v>
          </cell>
          <cell r="U75">
            <v>0.09</v>
          </cell>
        </row>
        <row r="76">
          <cell r="F76" t="str">
            <v>1170 - INTERVENÇÃO, URBANIZAÇÃO E MELHORIA DE BAIRROS - PLANO DE OBRAS DAS SUBPREFEITURAS</v>
          </cell>
          <cell r="G76" t="str">
            <v>49.10.15.451.3022.1.170.44905100.00</v>
          </cell>
          <cell r="H76" t="str">
            <v>EXECUTIVO</v>
          </cell>
          <cell r="I76" t="str">
            <v>SUB-SÉ</v>
          </cell>
          <cell r="J76">
            <v>1000</v>
          </cell>
          <cell r="K76">
            <v>0</v>
          </cell>
          <cell r="L76">
            <v>0</v>
          </cell>
          <cell r="M76" t="str">
            <v>NEX</v>
          </cell>
          <cell r="N76">
            <v>0.23</v>
          </cell>
          <cell r="O76">
            <v>230</v>
          </cell>
          <cell r="P76">
            <v>0</v>
          </cell>
          <cell r="Q76">
            <v>0</v>
          </cell>
          <cell r="R76">
            <v>0</v>
          </cell>
          <cell r="S76">
            <v>0</v>
          </cell>
          <cell r="T76" t="str">
            <v>NEX</v>
          </cell>
          <cell r="U76">
            <v>0.09</v>
          </cell>
        </row>
        <row r="77">
          <cell r="F77" t="str">
            <v>1170 - INTERVENÇÃO, URBANIZAÇÃO E MELHORIA DE BAIRROS - PLANO DE OBRAS DAS SUBPREFEITURAS</v>
          </cell>
          <cell r="G77" t="str">
            <v>50.10.15.451.3022.1.170.44903900.00</v>
          </cell>
          <cell r="H77" t="str">
            <v>EXECUTIVO</v>
          </cell>
          <cell r="I77" t="str">
            <v>SUB-BT</v>
          </cell>
          <cell r="J77">
            <v>2267895</v>
          </cell>
          <cell r="K77">
            <v>1700900.3599999999</v>
          </cell>
          <cell r="L77">
            <v>631790.52</v>
          </cell>
          <cell r="M77" t="str">
            <v>NEX</v>
          </cell>
          <cell r="N77">
            <v>0.23</v>
          </cell>
          <cell r="O77">
            <v>521615.85000000003</v>
          </cell>
          <cell r="P77">
            <v>391207.08279999997</v>
          </cell>
          <cell r="Q77">
            <v>145311.81960000002</v>
          </cell>
          <cell r="R77">
            <v>0.27858014590622582</v>
          </cell>
          <cell r="S77">
            <v>0.74999078881517878</v>
          </cell>
          <cell r="T77" t="str">
            <v>NEX</v>
          </cell>
          <cell r="U77">
            <v>0.09</v>
          </cell>
        </row>
        <row r="78">
          <cell r="F78" t="str">
            <v>1170 - INTERVENÇÃO, URBANIZAÇÃO E MELHORIA DE BAIRROS - PLANO DE OBRAS DAS SUBPREFEITURAS</v>
          </cell>
          <cell r="G78" t="str">
            <v>50.10.15.451.3022.1.170.44905100.00</v>
          </cell>
          <cell r="H78" t="str">
            <v>EXECUTIVO</v>
          </cell>
          <cell r="I78" t="str">
            <v>SUB-BT</v>
          </cell>
          <cell r="J78">
            <v>1000</v>
          </cell>
          <cell r="K78">
            <v>153985.37</v>
          </cell>
          <cell r="L78">
            <v>153672.92000000001</v>
          </cell>
          <cell r="M78" t="str">
            <v>NEX</v>
          </cell>
          <cell r="N78">
            <v>0.23</v>
          </cell>
          <cell r="O78">
            <v>230</v>
          </cell>
          <cell r="P78">
            <v>35416.6351</v>
          </cell>
          <cell r="Q78">
            <v>35344.771600000007</v>
          </cell>
          <cell r="R78">
            <v>153.67292000000003</v>
          </cell>
          <cell r="S78">
            <v>153.98536999999999</v>
          </cell>
          <cell r="T78" t="str">
            <v>NEX</v>
          </cell>
          <cell r="U78">
            <v>0.09</v>
          </cell>
        </row>
        <row r="79">
          <cell r="F79" t="str">
            <v>1170 - INTERVENÇÃO, URBANIZAÇÃO E MELHORIA DE BAIRROS - PLANO DE OBRAS DAS SUBPREFEITURAS</v>
          </cell>
          <cell r="G79" t="str">
            <v>51.10.15.451.3022.1.170.44903000.00</v>
          </cell>
          <cell r="H79" t="str">
            <v>EXECUTIVO</v>
          </cell>
          <cell r="I79" t="str">
            <v>SUB-PI</v>
          </cell>
          <cell r="J79">
            <v>1000</v>
          </cell>
          <cell r="K79">
            <v>0</v>
          </cell>
          <cell r="L79">
            <v>0</v>
          </cell>
          <cell r="M79" t="str">
            <v>NEX</v>
          </cell>
          <cell r="N79">
            <v>0.23</v>
          </cell>
          <cell r="O79">
            <v>230</v>
          </cell>
          <cell r="P79">
            <v>0</v>
          </cell>
          <cell r="Q79">
            <v>0</v>
          </cell>
          <cell r="R79">
            <v>0</v>
          </cell>
          <cell r="S79">
            <v>0</v>
          </cell>
          <cell r="T79" t="str">
            <v>NEX</v>
          </cell>
          <cell r="U79">
            <v>0.09</v>
          </cell>
        </row>
        <row r="80">
          <cell r="F80" t="str">
            <v>1170 - INTERVENÇÃO, URBANIZAÇÃO E MELHORIA DE BAIRROS - PLANO DE OBRAS DAS SUBPREFEITURAS</v>
          </cell>
          <cell r="G80" t="str">
            <v>51.10.15.451.3022.1.170.44903900.00</v>
          </cell>
          <cell r="H80" t="str">
            <v>EXECUTIVO</v>
          </cell>
          <cell r="I80" t="str">
            <v>SUB-PI</v>
          </cell>
          <cell r="J80">
            <v>1926893</v>
          </cell>
          <cell r="K80">
            <v>2814042.4699999997</v>
          </cell>
          <cell r="L80">
            <v>264689.57999999996</v>
          </cell>
          <cell r="M80" t="str">
            <v>NEX</v>
          </cell>
          <cell r="N80">
            <v>0.23</v>
          </cell>
          <cell r="O80">
            <v>443185.39</v>
          </cell>
          <cell r="P80">
            <v>647229.76809999999</v>
          </cell>
          <cell r="Q80">
            <v>60878.603399999993</v>
          </cell>
          <cell r="R80">
            <v>0.13736599800819244</v>
          </cell>
          <cell r="S80">
            <v>1.4604041168866149</v>
          </cell>
          <cell r="T80" t="str">
            <v>NEX</v>
          </cell>
          <cell r="U80">
            <v>0.09</v>
          </cell>
        </row>
        <row r="81">
          <cell r="F81" t="str">
            <v>1170 - INTERVENÇÃO, URBANIZAÇÃO E MELHORIA DE BAIRROS - PLANO DE OBRAS DAS SUBPREFEITURAS</v>
          </cell>
          <cell r="G81" t="str">
            <v>51.10.15.451.3022.1.170.44905100.00</v>
          </cell>
          <cell r="H81" t="str">
            <v>EXECUTIVO</v>
          </cell>
          <cell r="I81" t="str">
            <v>SUB-PI</v>
          </cell>
          <cell r="J81">
            <v>1000</v>
          </cell>
          <cell r="K81">
            <v>0</v>
          </cell>
          <cell r="L81">
            <v>0</v>
          </cell>
          <cell r="M81" t="str">
            <v>NEX</v>
          </cell>
          <cell r="N81">
            <v>0.23</v>
          </cell>
          <cell r="O81">
            <v>230</v>
          </cell>
          <cell r="P81">
            <v>0</v>
          </cell>
          <cell r="Q81">
            <v>0</v>
          </cell>
          <cell r="R81">
            <v>0</v>
          </cell>
          <cell r="S81">
            <v>0</v>
          </cell>
          <cell r="T81" t="str">
            <v>NEX</v>
          </cell>
          <cell r="U81">
            <v>0.09</v>
          </cell>
        </row>
        <row r="82">
          <cell r="F82" t="str">
            <v>1170 - INTERVENÇÃO, URBANIZAÇÃO E MELHORIA DE BAIRROS - PLANO DE OBRAS DAS SUBPREFEITURAS</v>
          </cell>
          <cell r="G82" t="str">
            <v>52.10.15.451.3022.1.170.44903900.00</v>
          </cell>
          <cell r="H82" t="str">
            <v>EXECUTIVO</v>
          </cell>
          <cell r="I82" t="str">
            <v>SUB-VM</v>
          </cell>
          <cell r="J82">
            <v>2709822</v>
          </cell>
          <cell r="K82">
            <v>298768.28000000003</v>
          </cell>
          <cell r="L82">
            <v>84783.77</v>
          </cell>
          <cell r="M82" t="str">
            <v>NEX</v>
          </cell>
          <cell r="N82">
            <v>0.23</v>
          </cell>
          <cell r="O82">
            <v>623259.06000000006</v>
          </cell>
          <cell r="P82">
            <v>68716.704400000002</v>
          </cell>
          <cell r="Q82">
            <v>19500.267100000001</v>
          </cell>
          <cell r="R82">
            <v>3.1287579036556643E-2</v>
          </cell>
          <cell r="S82">
            <v>0.11025383955108489</v>
          </cell>
          <cell r="T82" t="str">
            <v>NEX</v>
          </cell>
          <cell r="U82">
            <v>0.09</v>
          </cell>
        </row>
        <row r="83">
          <cell r="F83" t="str">
            <v>1170 - INTERVENÇÃO, URBANIZAÇÃO E MELHORIA DE BAIRROS - PLANO DE OBRAS DAS SUBPREFEITURAS</v>
          </cell>
          <cell r="G83" t="str">
            <v>52.10.15.451.3022.1.170.44905100.00</v>
          </cell>
          <cell r="H83" t="str">
            <v>EXECUTIVO</v>
          </cell>
          <cell r="I83" t="str">
            <v>SUB-VM</v>
          </cell>
          <cell r="J83">
            <v>1000</v>
          </cell>
          <cell r="K83">
            <v>2244845.12</v>
          </cell>
          <cell r="L83">
            <v>1116490.8299999998</v>
          </cell>
          <cell r="M83" t="str">
            <v>NEX</v>
          </cell>
          <cell r="N83">
            <v>0.23</v>
          </cell>
          <cell r="O83">
            <v>230</v>
          </cell>
          <cell r="P83">
            <v>516314.37760000007</v>
          </cell>
          <cell r="Q83">
            <v>256792.89089999997</v>
          </cell>
          <cell r="R83">
            <v>1116.49083</v>
          </cell>
          <cell r="S83">
            <v>2244.8451200000004</v>
          </cell>
          <cell r="T83" t="str">
            <v>NEX</v>
          </cell>
          <cell r="U83">
            <v>0.09</v>
          </cell>
        </row>
        <row r="84">
          <cell r="F84" t="str">
            <v>1170 - INTERVENÇÃO, URBANIZAÇÃO E MELHORIA DE BAIRROS - PLANO DE OBRAS DAS SUBPREFEITURAS</v>
          </cell>
          <cell r="G84" t="str">
            <v>53.10.15.451.3022.1.170.44903900.00</v>
          </cell>
          <cell r="H84" t="str">
            <v>EXECUTIVO</v>
          </cell>
          <cell r="I84" t="str">
            <v>SUB-IP</v>
          </cell>
          <cell r="J84">
            <v>501000</v>
          </cell>
          <cell r="K84">
            <v>8097396.3200000003</v>
          </cell>
          <cell r="L84">
            <v>2252829.4700000002</v>
          </cell>
          <cell r="M84" t="str">
            <v>NEX</v>
          </cell>
          <cell r="N84">
            <v>0.23</v>
          </cell>
          <cell r="O84">
            <v>115230</v>
          </cell>
          <cell r="P84">
            <v>1862401.1536000001</v>
          </cell>
          <cell r="Q84">
            <v>518150.77810000005</v>
          </cell>
          <cell r="R84">
            <v>4.4966656087824353</v>
          </cell>
          <cell r="S84">
            <v>16.162467704590821</v>
          </cell>
          <cell r="T84" t="str">
            <v>NEX</v>
          </cell>
          <cell r="U84">
            <v>0.09</v>
          </cell>
        </row>
        <row r="85">
          <cell r="F85" t="str">
            <v>1170 - INTERVENÇÃO, URBANIZAÇÃO E MELHORIA DE BAIRROS - PLANO DE OBRAS DAS SUBPREFEITURAS</v>
          </cell>
          <cell r="G85" t="str">
            <v>53.10.15.451.3022.1.170.44905100.00</v>
          </cell>
          <cell r="H85" t="str">
            <v>EXECUTIVO</v>
          </cell>
          <cell r="I85" t="str">
            <v>SUB-IP</v>
          </cell>
          <cell r="J85">
            <v>1000</v>
          </cell>
          <cell r="K85">
            <v>0</v>
          </cell>
          <cell r="L85">
            <v>0</v>
          </cell>
          <cell r="M85" t="str">
            <v>NEX</v>
          </cell>
          <cell r="N85">
            <v>0.23</v>
          </cell>
          <cell r="O85">
            <v>230</v>
          </cell>
          <cell r="P85">
            <v>0</v>
          </cell>
          <cell r="Q85">
            <v>0</v>
          </cell>
          <cell r="R85">
            <v>0</v>
          </cell>
          <cell r="S85">
            <v>0</v>
          </cell>
          <cell r="T85" t="str">
            <v>NEX</v>
          </cell>
          <cell r="U85">
            <v>0.09</v>
          </cell>
        </row>
        <row r="86">
          <cell r="F86" t="str">
            <v>1170 - INTERVENÇÃO, URBANIZAÇÃO E MELHORIA DE BAIRROS - PLANO DE OBRAS DAS SUBPREFEITURAS</v>
          </cell>
          <cell r="G86" t="str">
            <v>54.10.15.451.3022.1.170.44903900.00</v>
          </cell>
          <cell r="H86" t="str">
            <v>EXECUTIVO</v>
          </cell>
          <cell r="I86" t="str">
            <v>SUB-SA</v>
          </cell>
          <cell r="J86">
            <v>2383244</v>
          </cell>
          <cell r="K86">
            <v>2953827.1700000004</v>
          </cell>
          <cell r="L86">
            <v>1240210.9600000002</v>
          </cell>
          <cell r="M86" t="str">
            <v>NEX</v>
          </cell>
          <cell r="N86">
            <v>0.23</v>
          </cell>
          <cell r="O86">
            <v>548146.12</v>
          </cell>
          <cell r="P86">
            <v>679380.24910000013</v>
          </cell>
          <cell r="Q86">
            <v>285248.52080000006</v>
          </cell>
          <cell r="R86">
            <v>0.5203877404076126</v>
          </cell>
          <cell r="S86">
            <v>1.239414499732298</v>
          </cell>
          <cell r="T86" t="str">
            <v>NEX</v>
          </cell>
          <cell r="U86">
            <v>0.09</v>
          </cell>
        </row>
        <row r="87">
          <cell r="F87" t="str">
            <v>1170 - INTERVENÇÃO, URBANIZAÇÃO E MELHORIA DE BAIRROS - PLANO DE OBRAS DAS SUBPREFEITURAS</v>
          </cell>
          <cell r="G87" t="str">
            <v>54.10.15.451.3022.1.170.44905100.00</v>
          </cell>
          <cell r="H87" t="str">
            <v>EXECUTIVO</v>
          </cell>
          <cell r="I87" t="str">
            <v>SUB-SA</v>
          </cell>
          <cell r="J87">
            <v>1000</v>
          </cell>
          <cell r="K87">
            <v>244997.61000000002</v>
          </cell>
          <cell r="L87">
            <v>235222.2</v>
          </cell>
          <cell r="M87" t="str">
            <v>NEX</v>
          </cell>
          <cell r="N87">
            <v>0.23</v>
          </cell>
          <cell r="O87">
            <v>230</v>
          </cell>
          <cell r="P87">
            <v>56349.450300000004</v>
          </cell>
          <cell r="Q87">
            <v>54101.106000000007</v>
          </cell>
          <cell r="R87">
            <v>235.22220000000004</v>
          </cell>
          <cell r="S87">
            <v>244.99761000000001</v>
          </cell>
          <cell r="T87" t="str">
            <v>NEX</v>
          </cell>
          <cell r="U87">
            <v>0.09</v>
          </cell>
        </row>
        <row r="88">
          <cell r="F88" t="str">
            <v>1170 - INTERVENÇÃO, URBANIZAÇÃO E MELHORIA DE BAIRROS - PLANO DE OBRAS DAS SUBPREFEITURAS</v>
          </cell>
          <cell r="G88" t="str">
            <v>55.10.15.451.3022.1.170.44903000.00</v>
          </cell>
          <cell r="H88" t="str">
            <v>EXECUTIVO</v>
          </cell>
          <cell r="I88" t="str">
            <v>SUB-JA</v>
          </cell>
          <cell r="J88">
            <v>201000</v>
          </cell>
          <cell r="K88">
            <v>0</v>
          </cell>
          <cell r="L88">
            <v>0</v>
          </cell>
          <cell r="M88" t="str">
            <v>NEX</v>
          </cell>
          <cell r="N88">
            <v>0.23</v>
          </cell>
          <cell r="O88">
            <v>46230</v>
          </cell>
          <cell r="P88">
            <v>0</v>
          </cell>
          <cell r="Q88">
            <v>0</v>
          </cell>
          <cell r="R88">
            <v>0</v>
          </cell>
          <cell r="S88">
            <v>0</v>
          </cell>
          <cell r="T88" t="str">
            <v>NEX</v>
          </cell>
          <cell r="U88">
            <v>0.09</v>
          </cell>
        </row>
        <row r="89">
          <cell r="F89" t="str">
            <v>1170 - INTERVENÇÃO, URBANIZAÇÃO E MELHORIA DE BAIRROS - PLANO DE OBRAS DAS SUBPREFEITURAS</v>
          </cell>
          <cell r="G89" t="str">
            <v>55.10.15.451.3022.1.170.44903900.00</v>
          </cell>
          <cell r="H89" t="str">
            <v>EXECUTIVO</v>
          </cell>
          <cell r="I89" t="str">
            <v>SUB-JA</v>
          </cell>
          <cell r="J89">
            <v>1301000</v>
          </cell>
          <cell r="K89">
            <v>1709019.56</v>
          </cell>
          <cell r="L89">
            <v>1136245.9100000001</v>
          </cell>
          <cell r="M89" t="str">
            <v>NEX</v>
          </cell>
          <cell r="N89">
            <v>0.23</v>
          </cell>
          <cell r="O89">
            <v>299230</v>
          </cell>
          <cell r="P89">
            <v>393074.4988</v>
          </cell>
          <cell r="Q89">
            <v>261336.55930000005</v>
          </cell>
          <cell r="R89">
            <v>0.87336349730976193</v>
          </cell>
          <cell r="S89">
            <v>1.3136199538816296</v>
          </cell>
          <cell r="T89" t="str">
            <v>NEX</v>
          </cell>
          <cell r="U89">
            <v>0.09</v>
          </cell>
        </row>
        <row r="90">
          <cell r="F90" t="str">
            <v>1170 - INTERVENÇÃO, URBANIZAÇÃO E MELHORIA DE BAIRROS - PLANO DE OBRAS DAS SUBPREFEITURAS</v>
          </cell>
          <cell r="G90" t="str">
            <v>55.10.15.451.3022.1.170.44905100.00</v>
          </cell>
          <cell r="H90" t="str">
            <v>EXECUTIVO</v>
          </cell>
          <cell r="I90" t="str">
            <v>SUB-JA</v>
          </cell>
          <cell r="J90">
            <v>201000</v>
          </cell>
          <cell r="K90">
            <v>0</v>
          </cell>
          <cell r="L90">
            <v>0</v>
          </cell>
          <cell r="M90" t="str">
            <v>NEX</v>
          </cell>
          <cell r="N90">
            <v>0.23</v>
          </cell>
          <cell r="O90">
            <v>46230</v>
          </cell>
          <cell r="P90">
            <v>0</v>
          </cell>
          <cell r="Q90">
            <v>0</v>
          </cell>
          <cell r="R90">
            <v>0</v>
          </cell>
          <cell r="S90">
            <v>0</v>
          </cell>
          <cell r="T90" t="str">
            <v>NEX</v>
          </cell>
          <cell r="U90">
            <v>0.09</v>
          </cell>
        </row>
        <row r="91">
          <cell r="F91" t="str">
            <v>1170 - INTERVENÇÃO, URBANIZAÇÃO E MELHORIA DE BAIRROS - PLANO DE OBRAS DAS SUBPREFEITURAS</v>
          </cell>
          <cell r="G91" t="str">
            <v>55.10.15.451.3022.1.170.44905100.02</v>
          </cell>
          <cell r="H91" t="str">
            <v>EXECUTIVO</v>
          </cell>
          <cell r="I91" t="str">
            <v>SUB-JA</v>
          </cell>
          <cell r="J91">
            <v>14888</v>
          </cell>
          <cell r="K91">
            <v>0</v>
          </cell>
          <cell r="L91">
            <v>0</v>
          </cell>
          <cell r="M91" t="str">
            <v>NEX</v>
          </cell>
          <cell r="N91">
            <v>0.23</v>
          </cell>
          <cell r="O91">
            <v>3424.2400000000002</v>
          </cell>
          <cell r="P91">
            <v>0</v>
          </cell>
          <cell r="Q91">
            <v>0</v>
          </cell>
          <cell r="R91">
            <v>0</v>
          </cell>
          <cell r="S91">
            <v>0</v>
          </cell>
          <cell r="T91" t="str">
            <v>NEX</v>
          </cell>
          <cell r="U91">
            <v>0.09</v>
          </cell>
        </row>
        <row r="92">
          <cell r="F92" t="str">
            <v>1170 - INTERVENÇÃO, URBANIZAÇÃO E MELHORIA DE BAIRROS - PLANO DE OBRAS DAS SUBPREFEITURAS</v>
          </cell>
          <cell r="G92" t="str">
            <v>55.10.15.451.3022.1.170.44909300.02</v>
          </cell>
          <cell r="H92" t="str">
            <v>EXECUTIVO</v>
          </cell>
          <cell r="I92" t="str">
            <v>SUB-JA</v>
          </cell>
          <cell r="J92">
            <v>0</v>
          </cell>
          <cell r="K92">
            <v>264986.71000000002</v>
          </cell>
          <cell r="L92">
            <v>264986.71000000002</v>
          </cell>
          <cell r="M92" t="str">
            <v>NEX</v>
          </cell>
          <cell r="N92">
            <v>0.23</v>
          </cell>
          <cell r="O92">
            <v>0</v>
          </cell>
          <cell r="P92">
            <v>60946.943300000006</v>
          </cell>
          <cell r="Q92">
            <v>60946.943300000006</v>
          </cell>
          <cell r="R92" t="e">
            <v>#DIV/0!</v>
          </cell>
          <cell r="S92" t="e">
            <v>#DIV/0!</v>
          </cell>
          <cell r="T92" t="str">
            <v>NEX</v>
          </cell>
          <cell r="U92">
            <v>0.09</v>
          </cell>
        </row>
        <row r="93">
          <cell r="F93" t="str">
            <v>1170 - INTERVENÇÃO, URBANIZAÇÃO E MELHORIA DE BAIRROS - PLANO DE OBRAS DAS SUBPREFEITURAS</v>
          </cell>
          <cell r="G93" t="str">
            <v>56.10.15.451.3022.1.170.44903900.00</v>
          </cell>
          <cell r="H93" t="str">
            <v>EXECUTIVO</v>
          </cell>
          <cell r="I93" t="str">
            <v>SUB-AD</v>
          </cell>
          <cell r="J93">
            <v>1101000</v>
          </cell>
          <cell r="K93">
            <v>20396939.300000001</v>
          </cell>
          <cell r="L93">
            <v>14051906.870000001</v>
          </cell>
          <cell r="M93" t="str">
            <v>NEX</v>
          </cell>
          <cell r="N93">
            <v>0.23</v>
          </cell>
          <cell r="O93">
            <v>253230</v>
          </cell>
          <cell r="P93">
            <v>4691296.0390000008</v>
          </cell>
          <cell r="Q93">
            <v>3231938.5801000004</v>
          </cell>
          <cell r="R93">
            <v>12.762858192552226</v>
          </cell>
          <cell r="S93">
            <v>18.525830426884653</v>
          </cell>
          <cell r="T93" t="str">
            <v>NEX</v>
          </cell>
          <cell r="U93">
            <v>0.09</v>
          </cell>
        </row>
        <row r="94">
          <cell r="F94" t="str">
            <v>1170 - INTERVENÇÃO, URBANIZAÇÃO E MELHORIA DE BAIRROS - PLANO DE OBRAS DAS SUBPREFEITURAS</v>
          </cell>
          <cell r="G94" t="str">
            <v>56.10.15.451.3022.1.170.44905100.00</v>
          </cell>
          <cell r="H94" t="str">
            <v>EXECUTIVO</v>
          </cell>
          <cell r="I94" t="str">
            <v>SUB-AD</v>
          </cell>
          <cell r="J94">
            <v>1950352</v>
          </cell>
          <cell r="K94">
            <v>0</v>
          </cell>
          <cell r="L94">
            <v>0</v>
          </cell>
          <cell r="M94" t="str">
            <v>NEX</v>
          </cell>
          <cell r="N94">
            <v>0.23</v>
          </cell>
          <cell r="O94">
            <v>448580.96</v>
          </cell>
          <cell r="P94">
            <v>0</v>
          </cell>
          <cell r="Q94">
            <v>0</v>
          </cell>
          <cell r="R94">
            <v>0</v>
          </cell>
          <cell r="S94">
            <v>0</v>
          </cell>
          <cell r="T94" t="str">
            <v>NEX</v>
          </cell>
          <cell r="U94">
            <v>0.09</v>
          </cell>
        </row>
        <row r="95">
          <cell r="F95" t="str">
            <v>1170 - INTERVENÇÃO, URBANIZAÇÃO E MELHORIA DE BAIRROS - PLANO DE OBRAS DAS SUBPREFEITURAS</v>
          </cell>
          <cell r="G95" t="str">
            <v>57.10.15.451.3022.1.170.44903900.00</v>
          </cell>
          <cell r="H95" t="str">
            <v>EXECUTIVO</v>
          </cell>
          <cell r="I95" t="str">
            <v>SUB-CL</v>
          </cell>
          <cell r="J95">
            <v>501000</v>
          </cell>
          <cell r="K95">
            <v>0</v>
          </cell>
          <cell r="L95">
            <v>0</v>
          </cell>
          <cell r="M95" t="str">
            <v>NEX</v>
          </cell>
          <cell r="N95">
            <v>0.23</v>
          </cell>
          <cell r="O95">
            <v>115230</v>
          </cell>
          <cell r="P95">
            <v>0</v>
          </cell>
          <cell r="Q95">
            <v>0</v>
          </cell>
          <cell r="R95">
            <v>0</v>
          </cell>
          <cell r="S95">
            <v>0</v>
          </cell>
          <cell r="T95" t="str">
            <v>NEX</v>
          </cell>
          <cell r="U95">
            <v>0.09</v>
          </cell>
        </row>
        <row r="96">
          <cell r="F96" t="str">
            <v>1170 - INTERVENÇÃO, URBANIZAÇÃO E MELHORIA DE BAIRROS - PLANO DE OBRAS DAS SUBPREFEITURAS</v>
          </cell>
          <cell r="G96" t="str">
            <v>57.10.15.451.3022.1.170.44905100.00</v>
          </cell>
          <cell r="H96" t="str">
            <v>EXECUTIVO</v>
          </cell>
          <cell r="I96" t="str">
            <v>SUB-CL</v>
          </cell>
          <cell r="J96">
            <v>6501000</v>
          </cell>
          <cell r="K96">
            <v>6229183.5599999996</v>
          </cell>
          <cell r="L96">
            <v>2104953.5999999996</v>
          </cell>
          <cell r="M96" t="str">
            <v>NEX</v>
          </cell>
          <cell r="N96">
            <v>0.23</v>
          </cell>
          <cell r="O96">
            <v>1495230</v>
          </cell>
          <cell r="P96">
            <v>1432712.2187999999</v>
          </cell>
          <cell r="Q96">
            <v>484139.32799999992</v>
          </cell>
          <cell r="R96">
            <v>0.32378920166128283</v>
          </cell>
          <cell r="S96">
            <v>0.95818851868943233</v>
          </cell>
          <cell r="T96" t="str">
            <v>NEX</v>
          </cell>
          <cell r="U96">
            <v>0.09</v>
          </cell>
        </row>
        <row r="97">
          <cell r="F97" t="str">
            <v>1170 - INTERVENÇÃO, URBANIZAÇÃO E MELHORIA DE BAIRROS - PLANO DE OBRAS DAS SUBPREFEITURAS</v>
          </cell>
          <cell r="G97" t="str">
            <v>58.10.15.451.3022.1.170.44903900.00</v>
          </cell>
          <cell r="H97" t="str">
            <v>EXECUTIVO</v>
          </cell>
          <cell r="I97" t="str">
            <v>SUB-MB</v>
          </cell>
          <cell r="J97">
            <v>4001000</v>
          </cell>
          <cell r="K97">
            <v>3095789.58</v>
          </cell>
          <cell r="L97">
            <v>1823337.6400000001</v>
          </cell>
          <cell r="M97" t="str">
            <v>NEX</v>
          </cell>
          <cell r="N97">
            <v>0.23</v>
          </cell>
          <cell r="O97">
            <v>920230</v>
          </cell>
          <cell r="P97">
            <v>712031.60340000002</v>
          </cell>
          <cell r="Q97">
            <v>419367.65720000007</v>
          </cell>
          <cell r="R97">
            <v>0.45572047988003006</v>
          </cell>
          <cell r="S97">
            <v>0.77375395651087231</v>
          </cell>
          <cell r="T97" t="str">
            <v>NEX</v>
          </cell>
          <cell r="U97">
            <v>0.09</v>
          </cell>
        </row>
        <row r="98">
          <cell r="F98" t="str">
            <v>1170 - INTERVENÇÃO, URBANIZAÇÃO E MELHORIA DE BAIRROS - PLANO DE OBRAS DAS SUBPREFEITURAS</v>
          </cell>
          <cell r="G98" t="str">
            <v>58.10.15.451.3022.1.170.44905100.00</v>
          </cell>
          <cell r="H98" t="str">
            <v>EXECUTIVO</v>
          </cell>
          <cell r="I98" t="str">
            <v>SUB-MB</v>
          </cell>
          <cell r="J98">
            <v>1001000</v>
          </cell>
          <cell r="K98">
            <v>38449289.020000003</v>
          </cell>
          <cell r="L98">
            <v>22599724.300000001</v>
          </cell>
          <cell r="M98" t="str">
            <v>NEX</v>
          </cell>
          <cell r="N98">
            <v>0.23</v>
          </cell>
          <cell r="O98">
            <v>230230</v>
          </cell>
          <cell r="P98">
            <v>8843336.4746000003</v>
          </cell>
          <cell r="Q98">
            <v>5197936.5890000006</v>
          </cell>
          <cell r="R98">
            <v>22.577147152847157</v>
          </cell>
          <cell r="S98">
            <v>38.410878141858142</v>
          </cell>
          <cell r="T98" t="str">
            <v>NEX</v>
          </cell>
          <cell r="U98">
            <v>0.09</v>
          </cell>
        </row>
        <row r="99">
          <cell r="F99" t="str">
            <v>1170 - INTERVENÇÃO, URBANIZAÇÃO E MELHORIA DE BAIRROS - PLANO DE OBRAS DAS SUBPREFEITURAS</v>
          </cell>
          <cell r="G99" t="str">
            <v>59.10.15.451.3022.1.170.44903900.00</v>
          </cell>
          <cell r="H99" t="str">
            <v>EXECUTIVO</v>
          </cell>
          <cell r="I99" t="str">
            <v>SUB-CS</v>
          </cell>
          <cell r="J99">
            <v>3001000</v>
          </cell>
          <cell r="K99">
            <v>21357591.870000005</v>
          </cell>
          <cell r="L99">
            <v>14259841.59</v>
          </cell>
          <cell r="M99" t="str">
            <v>NEX</v>
          </cell>
          <cell r="N99">
            <v>0.23</v>
          </cell>
          <cell r="O99">
            <v>690230</v>
          </cell>
          <cell r="P99">
            <v>4912246.1301000016</v>
          </cell>
          <cell r="Q99">
            <v>3279763.5657000002</v>
          </cell>
          <cell r="R99">
            <v>4.7516966311229591</v>
          </cell>
          <cell r="S99">
            <v>7.1168250149950039</v>
          </cell>
          <cell r="T99" t="str">
            <v>NEX</v>
          </cell>
          <cell r="U99">
            <v>0.09</v>
          </cell>
        </row>
        <row r="100">
          <cell r="F100" t="str">
            <v>1170 - INTERVENÇÃO, URBANIZAÇÃO E MELHORIA DE BAIRROS - PLANO DE OBRAS DAS SUBPREFEITURAS</v>
          </cell>
          <cell r="G100" t="str">
            <v>59.10.15.451.3022.1.170.44905100.00</v>
          </cell>
          <cell r="H100" t="str">
            <v>EXECUTIVO</v>
          </cell>
          <cell r="I100" t="str">
            <v>SUB-CS</v>
          </cell>
          <cell r="J100">
            <v>1501000</v>
          </cell>
          <cell r="K100">
            <v>891269.85</v>
          </cell>
          <cell r="L100">
            <v>357232.45</v>
          </cell>
          <cell r="M100" t="str">
            <v>NEX</v>
          </cell>
          <cell r="N100">
            <v>0.23</v>
          </cell>
          <cell r="O100">
            <v>345230</v>
          </cell>
          <cell r="P100">
            <v>204992.0655</v>
          </cell>
          <cell r="Q100">
            <v>82163.463500000013</v>
          </cell>
          <cell r="R100">
            <v>0.23799630246502335</v>
          </cell>
          <cell r="S100">
            <v>0.59378404397068618</v>
          </cell>
          <cell r="T100" t="str">
            <v>NEX</v>
          </cell>
          <cell r="U100">
            <v>0.09</v>
          </cell>
        </row>
        <row r="101">
          <cell r="F101" t="str">
            <v>1170 - INTERVENÇÃO, URBANIZAÇÃO E MELHORIA DE BAIRROS - PLANO DE OBRAS DAS SUBPREFEITURAS</v>
          </cell>
          <cell r="G101" t="str">
            <v>59.10.15.451.3022.1.170.44909200.00</v>
          </cell>
          <cell r="H101" t="str">
            <v>EXECUTIVO</v>
          </cell>
          <cell r="I101" t="str">
            <v>SUB-CS</v>
          </cell>
          <cell r="J101">
            <v>0</v>
          </cell>
          <cell r="K101">
            <v>293479.67</v>
          </cell>
          <cell r="L101">
            <v>293479.67</v>
          </cell>
          <cell r="M101" t="str">
            <v>NEX</v>
          </cell>
          <cell r="N101">
            <v>0.23</v>
          </cell>
          <cell r="O101">
            <v>0</v>
          </cell>
          <cell r="P101">
            <v>67500.324099999998</v>
          </cell>
          <cell r="Q101">
            <v>67500.324099999998</v>
          </cell>
          <cell r="R101" t="e">
            <v>#DIV/0!</v>
          </cell>
          <cell r="S101" t="e">
            <v>#DIV/0!</v>
          </cell>
          <cell r="T101" t="str">
            <v>NEX</v>
          </cell>
          <cell r="U101">
            <v>0.09</v>
          </cell>
        </row>
        <row r="102">
          <cell r="F102" t="str">
            <v>1170 - INTERVENÇÃO, URBANIZAÇÃO E MELHORIA DE BAIRROS - PLANO DE OBRAS DAS SUBPREFEITURAS</v>
          </cell>
          <cell r="G102" t="str">
            <v>60.10.15.451.3022.1.170.44903900.00</v>
          </cell>
          <cell r="H102" t="str">
            <v>EXECUTIVO</v>
          </cell>
          <cell r="I102" t="str">
            <v>SUB-PA</v>
          </cell>
          <cell r="J102">
            <v>4101000</v>
          </cell>
          <cell r="K102">
            <v>0</v>
          </cell>
          <cell r="L102">
            <v>0</v>
          </cell>
          <cell r="M102" t="str">
            <v>NEX</v>
          </cell>
          <cell r="N102">
            <v>0.23</v>
          </cell>
          <cell r="O102">
            <v>943230</v>
          </cell>
          <cell r="P102">
            <v>0</v>
          </cell>
          <cell r="Q102">
            <v>0</v>
          </cell>
          <cell r="R102">
            <v>0</v>
          </cell>
          <cell r="S102">
            <v>0</v>
          </cell>
          <cell r="T102" t="str">
            <v>NEX</v>
          </cell>
          <cell r="U102">
            <v>0.09</v>
          </cell>
        </row>
        <row r="103">
          <cell r="F103" t="str">
            <v>1170 - INTERVENÇÃO, URBANIZAÇÃO E MELHORIA DE BAIRROS - PLANO DE OBRAS DAS SUBPREFEITURAS</v>
          </cell>
          <cell r="G103" t="str">
            <v>60.10.15.451.3022.1.170.44905100.00</v>
          </cell>
          <cell r="H103" t="str">
            <v>EXECUTIVO</v>
          </cell>
          <cell r="I103" t="str">
            <v>SUB-PA</v>
          </cell>
          <cell r="J103">
            <v>1000</v>
          </cell>
          <cell r="K103">
            <v>88737337.939999998</v>
          </cell>
          <cell r="L103">
            <v>85974143.860000014</v>
          </cell>
          <cell r="M103" t="str">
            <v>NEX</v>
          </cell>
          <cell r="N103">
            <v>0.23</v>
          </cell>
          <cell r="O103">
            <v>230</v>
          </cell>
          <cell r="P103">
            <v>20409587.726199999</v>
          </cell>
          <cell r="Q103">
            <v>19774053.087800004</v>
          </cell>
          <cell r="R103">
            <v>85974.143860000011</v>
          </cell>
          <cell r="S103">
            <v>88737.337939999998</v>
          </cell>
          <cell r="T103" t="str">
            <v>NEX</v>
          </cell>
          <cell r="U103">
            <v>0.09</v>
          </cell>
        </row>
        <row r="104">
          <cell r="F104" t="str">
            <v>1170 - INTERVENÇÃO, URBANIZAÇÃO E MELHORIA DE BAIRROS - PLANO DE OBRAS DAS SUBPREFEITURAS</v>
          </cell>
          <cell r="G104" t="str">
            <v>61.10.15.451.3022.1.170.44903900.00</v>
          </cell>
          <cell r="H104" t="str">
            <v>EXECUTIVO</v>
          </cell>
          <cell r="I104" t="str">
            <v>SUB-PE</v>
          </cell>
          <cell r="J104">
            <v>2554494</v>
          </cell>
          <cell r="K104">
            <v>5711588.9000000004</v>
          </cell>
          <cell r="L104">
            <v>2033119.02</v>
          </cell>
          <cell r="M104" t="str">
            <v>NEX</v>
          </cell>
          <cell r="N104">
            <v>0.23</v>
          </cell>
          <cell r="O104">
            <v>587533.62</v>
          </cell>
          <cell r="P104">
            <v>1313665.4470000002</v>
          </cell>
          <cell r="Q104">
            <v>467617.37460000004</v>
          </cell>
          <cell r="R104">
            <v>0.79589892166511267</v>
          </cell>
          <cell r="S104">
            <v>2.2358983422940124</v>
          </cell>
          <cell r="T104" t="str">
            <v>NEX</v>
          </cell>
          <cell r="U104">
            <v>0.09</v>
          </cell>
        </row>
        <row r="105">
          <cell r="F105" t="str">
            <v>1170 - INTERVENÇÃO, URBANIZAÇÃO E MELHORIA DE BAIRROS - PLANO DE OBRAS DAS SUBPREFEITURAS</v>
          </cell>
          <cell r="G105" t="str">
            <v>61.10.15.451.3022.1.170.44905100.00</v>
          </cell>
          <cell r="H105" t="str">
            <v>EXECUTIVO</v>
          </cell>
          <cell r="I105" t="str">
            <v>SUB-PE</v>
          </cell>
          <cell r="J105">
            <v>1501000</v>
          </cell>
          <cell r="K105">
            <v>99883.790000000008</v>
          </cell>
          <cell r="L105">
            <v>99883.790000000008</v>
          </cell>
          <cell r="M105" t="str">
            <v>NEX</v>
          </cell>
          <cell r="N105">
            <v>0.23</v>
          </cell>
          <cell r="O105">
            <v>345230</v>
          </cell>
          <cell r="P105">
            <v>22973.271700000001</v>
          </cell>
          <cell r="Q105">
            <v>22973.271700000001</v>
          </cell>
          <cell r="R105">
            <v>6.6544830113257833E-2</v>
          </cell>
          <cell r="S105">
            <v>6.6544830113257833E-2</v>
          </cell>
          <cell r="T105" t="str">
            <v>NEX</v>
          </cell>
          <cell r="U105">
            <v>0.09</v>
          </cell>
        </row>
        <row r="106">
          <cell r="F106" t="str">
            <v>1170 - INTERVENÇÃO, URBANIZAÇÃO E MELHORIA DE BAIRROS - PLANO DE OBRAS DAS SUBPREFEITURAS</v>
          </cell>
          <cell r="G106" t="str">
            <v>62.10.15.451.3022.1.170.44903900.00</v>
          </cell>
          <cell r="H106" t="str">
            <v>EXECUTIVO</v>
          </cell>
          <cell r="I106" t="str">
            <v>SUB-EM</v>
          </cell>
          <cell r="J106">
            <v>1695720</v>
          </cell>
          <cell r="K106">
            <v>6298942.5500000007</v>
          </cell>
          <cell r="L106">
            <v>4097322.7600000002</v>
          </cell>
          <cell r="M106" t="str">
            <v>NEX</v>
          </cell>
          <cell r="N106">
            <v>0.23</v>
          </cell>
          <cell r="O106">
            <v>390015.60000000003</v>
          </cell>
          <cell r="P106">
            <v>1448756.7865000002</v>
          </cell>
          <cell r="Q106">
            <v>942384.23480000009</v>
          </cell>
          <cell r="R106">
            <v>2.4162731818932373</v>
          </cell>
          <cell r="S106">
            <v>3.7146124065293797</v>
          </cell>
          <cell r="T106" t="str">
            <v>NEX</v>
          </cell>
          <cell r="U106">
            <v>0.09</v>
          </cell>
        </row>
        <row r="107">
          <cell r="F107" t="str">
            <v>1170 - INTERVENÇÃO, URBANIZAÇÃO E MELHORIA DE BAIRROS - PLANO DE OBRAS DAS SUBPREFEITURAS</v>
          </cell>
          <cell r="G107" t="str">
            <v>62.10.15.451.3022.1.170.44905100.00</v>
          </cell>
          <cell r="H107" t="str">
            <v>EXECUTIVO</v>
          </cell>
          <cell r="I107" t="str">
            <v>SUB-EM</v>
          </cell>
          <cell r="J107">
            <v>1000</v>
          </cell>
          <cell r="K107">
            <v>0</v>
          </cell>
          <cell r="L107">
            <v>0</v>
          </cell>
          <cell r="M107" t="str">
            <v>NEX</v>
          </cell>
          <cell r="N107">
            <v>0.23</v>
          </cell>
          <cell r="O107">
            <v>230</v>
          </cell>
          <cell r="P107">
            <v>0</v>
          </cell>
          <cell r="Q107">
            <v>0</v>
          </cell>
          <cell r="R107">
            <v>0</v>
          </cell>
          <cell r="S107">
            <v>0</v>
          </cell>
          <cell r="T107" t="str">
            <v>NEX</v>
          </cell>
          <cell r="U107">
            <v>0.09</v>
          </cell>
        </row>
        <row r="108">
          <cell r="F108" t="str">
            <v>1170 - INTERVENÇÃO, URBANIZAÇÃO E MELHORIA DE BAIRROS - PLANO DE OBRAS DAS SUBPREFEITURAS</v>
          </cell>
          <cell r="G108" t="str">
            <v>62.10.15.451.3022.1.170.44909200.00</v>
          </cell>
          <cell r="H108" t="str">
            <v>EXECUTIVO</v>
          </cell>
          <cell r="I108" t="str">
            <v>SUB-EM</v>
          </cell>
          <cell r="J108">
            <v>0</v>
          </cell>
          <cell r="K108">
            <v>382908.51</v>
          </cell>
          <cell r="L108">
            <v>0</v>
          </cell>
          <cell r="M108" t="str">
            <v>NEX</v>
          </cell>
          <cell r="N108">
            <v>0.23</v>
          </cell>
          <cell r="O108">
            <v>0</v>
          </cell>
          <cell r="P108">
            <v>88068.957300000009</v>
          </cell>
          <cell r="Q108">
            <v>0</v>
          </cell>
          <cell r="R108" t="e">
            <v>#DIV/0!</v>
          </cell>
          <cell r="S108" t="e">
            <v>#DIV/0!</v>
          </cell>
          <cell r="T108" t="str">
            <v>NEX</v>
          </cell>
          <cell r="U108">
            <v>0.09</v>
          </cell>
        </row>
        <row r="109">
          <cell r="F109" t="str">
            <v>1170 - INTERVENÇÃO, URBANIZAÇÃO E MELHORIA DE BAIRROS - PLANO DE OBRAS DAS SUBPREFEITURAS</v>
          </cell>
          <cell r="G109" t="str">
            <v>63.10.15.451.3022.1.170.44903900.00</v>
          </cell>
          <cell r="H109" t="str">
            <v>EXECUTIVO</v>
          </cell>
          <cell r="I109" t="str">
            <v>SUB-MP</v>
          </cell>
          <cell r="J109">
            <v>187679</v>
          </cell>
          <cell r="K109">
            <v>1891634.5499999998</v>
          </cell>
          <cell r="L109">
            <v>799300.18</v>
          </cell>
          <cell r="M109" t="str">
            <v>NEX</v>
          </cell>
          <cell r="N109">
            <v>0.23</v>
          </cell>
          <cell r="O109">
            <v>43166.17</v>
          </cell>
          <cell r="P109">
            <v>435075.94649999996</v>
          </cell>
          <cell r="Q109">
            <v>183839.04140000002</v>
          </cell>
          <cell r="R109">
            <v>4.2588684935448295</v>
          </cell>
          <cell r="S109">
            <v>10.079095423568965</v>
          </cell>
          <cell r="T109" t="str">
            <v>NEX</v>
          </cell>
          <cell r="U109">
            <v>0.09</v>
          </cell>
        </row>
        <row r="110">
          <cell r="F110" t="str">
            <v>1170 - INTERVENÇÃO, URBANIZAÇÃO E MELHORIA DE BAIRROS - PLANO DE OBRAS DAS SUBPREFEITURAS</v>
          </cell>
          <cell r="G110" t="str">
            <v>63.10.15.451.3022.1.170.44905100.00</v>
          </cell>
          <cell r="H110" t="str">
            <v>EXECUTIVO</v>
          </cell>
          <cell r="I110" t="str">
            <v>SUB-MP</v>
          </cell>
          <cell r="J110">
            <v>1000</v>
          </cell>
          <cell r="K110">
            <v>6794123.7199999997</v>
          </cell>
          <cell r="L110">
            <v>1045472.35</v>
          </cell>
          <cell r="M110" t="str">
            <v>NEX</v>
          </cell>
          <cell r="N110">
            <v>0.23</v>
          </cell>
          <cell r="O110">
            <v>230</v>
          </cell>
          <cell r="P110">
            <v>1562648.4556</v>
          </cell>
          <cell r="Q110">
            <v>240458.64050000001</v>
          </cell>
          <cell r="R110">
            <v>1045.47235</v>
          </cell>
          <cell r="S110">
            <v>6794.1237199999996</v>
          </cell>
          <cell r="T110" t="str">
            <v>NEX</v>
          </cell>
          <cell r="U110">
            <v>0.09</v>
          </cell>
        </row>
        <row r="111">
          <cell r="F111" t="str">
            <v>1170 - INTERVENÇÃO, URBANIZAÇÃO E MELHORIA DE BAIRROS - PLANO DE OBRAS DAS SUBPREFEITURAS</v>
          </cell>
          <cell r="G111" t="str">
            <v>63.10.15.451.3022.1.170.44909300.02</v>
          </cell>
          <cell r="H111" t="str">
            <v>EXECUTIVO</v>
          </cell>
          <cell r="I111" t="str">
            <v>SUB-MP</v>
          </cell>
          <cell r="J111">
            <v>0</v>
          </cell>
          <cell r="K111">
            <v>68668.430000000008</v>
          </cell>
          <cell r="L111">
            <v>68668.430000000008</v>
          </cell>
          <cell r="M111" t="str">
            <v>NEX</v>
          </cell>
          <cell r="N111">
            <v>0.23</v>
          </cell>
          <cell r="O111">
            <v>0</v>
          </cell>
          <cell r="P111">
            <v>15793.738900000002</v>
          </cell>
          <cell r="Q111">
            <v>15793.738900000002</v>
          </cell>
          <cell r="R111" t="e">
            <v>#DIV/0!</v>
          </cell>
          <cell r="S111" t="e">
            <v>#DIV/0!</v>
          </cell>
          <cell r="T111" t="str">
            <v>NEX</v>
          </cell>
          <cell r="U111">
            <v>0.09</v>
          </cell>
        </row>
        <row r="112">
          <cell r="F112" t="str">
            <v>1170 - INTERVENÇÃO, URBANIZAÇÃO E MELHORIA DE BAIRROS - PLANO DE OBRAS DAS SUBPREFEITURAS</v>
          </cell>
          <cell r="G112" t="str">
            <v>64.10.15.451.3022.1.170.44903000.00</v>
          </cell>
          <cell r="H112" t="str">
            <v>EXECUTIVO</v>
          </cell>
          <cell r="I112" t="str">
            <v>SUB-IT</v>
          </cell>
          <cell r="J112">
            <v>1000</v>
          </cell>
          <cell r="K112">
            <v>49000</v>
          </cell>
          <cell r="L112">
            <v>49000</v>
          </cell>
          <cell r="M112" t="str">
            <v>NEX</v>
          </cell>
          <cell r="N112">
            <v>0.23</v>
          </cell>
          <cell r="O112">
            <v>230</v>
          </cell>
          <cell r="P112">
            <v>11270</v>
          </cell>
          <cell r="Q112">
            <v>11270</v>
          </cell>
          <cell r="R112">
            <v>49</v>
          </cell>
          <cell r="S112">
            <v>49</v>
          </cell>
          <cell r="T112" t="str">
            <v>NEX</v>
          </cell>
          <cell r="U112">
            <v>0.09</v>
          </cell>
        </row>
        <row r="113">
          <cell r="F113" t="str">
            <v>1170 - INTERVENÇÃO, URBANIZAÇÃO E MELHORIA DE BAIRROS - PLANO DE OBRAS DAS SUBPREFEITURAS</v>
          </cell>
          <cell r="G113" t="str">
            <v>64.10.15.451.3022.1.170.44903900.00</v>
          </cell>
          <cell r="H113" t="str">
            <v>EXECUTIVO</v>
          </cell>
          <cell r="I113" t="str">
            <v>SUB-IT</v>
          </cell>
          <cell r="J113">
            <v>12051000</v>
          </cell>
          <cell r="K113">
            <v>473512.51</v>
          </cell>
          <cell r="L113">
            <v>0</v>
          </cell>
          <cell r="M113" t="str">
            <v>NEX</v>
          </cell>
          <cell r="N113">
            <v>0.23</v>
          </cell>
          <cell r="O113">
            <v>2771730</v>
          </cell>
          <cell r="P113">
            <v>108907.87730000001</v>
          </cell>
          <cell r="Q113">
            <v>0</v>
          </cell>
          <cell r="R113">
            <v>0</v>
          </cell>
          <cell r="S113">
            <v>3.9292383204713302E-2</v>
          </cell>
          <cell r="T113" t="str">
            <v>NEX</v>
          </cell>
          <cell r="U113">
            <v>0.09</v>
          </cell>
        </row>
        <row r="114">
          <cell r="F114" t="str">
            <v>1170 - INTERVENÇÃO, URBANIZAÇÃO E MELHORIA DE BAIRROS - PLANO DE OBRAS DAS SUBPREFEITURAS</v>
          </cell>
          <cell r="G114" t="str">
            <v>64.10.15.451.3022.1.170.44905100.00</v>
          </cell>
          <cell r="H114" t="str">
            <v>EXECUTIVO</v>
          </cell>
          <cell r="I114" t="str">
            <v>SUB-IT</v>
          </cell>
          <cell r="J114">
            <v>1000</v>
          </cell>
          <cell r="K114">
            <v>1218660.8</v>
          </cell>
          <cell r="L114">
            <v>0</v>
          </cell>
          <cell r="M114" t="str">
            <v>NEX</v>
          </cell>
          <cell r="N114">
            <v>0.23</v>
          </cell>
          <cell r="O114">
            <v>230</v>
          </cell>
          <cell r="P114">
            <v>280291.984</v>
          </cell>
          <cell r="Q114">
            <v>0</v>
          </cell>
          <cell r="R114">
            <v>0</v>
          </cell>
          <cell r="S114">
            <v>1218.6607999999999</v>
          </cell>
          <cell r="T114" t="str">
            <v>NEX</v>
          </cell>
          <cell r="U114">
            <v>0.09</v>
          </cell>
        </row>
        <row r="115">
          <cell r="F115" t="str">
            <v>1170 - INTERVENÇÃO, URBANIZAÇÃO E MELHORIA DE BAIRROS - PLANO DE OBRAS DAS SUBPREFEITURAS</v>
          </cell>
          <cell r="G115" t="str">
            <v>65.10.15.451.3022.1.170.44903900.00</v>
          </cell>
          <cell r="H115" t="str">
            <v>EXECUTIVO</v>
          </cell>
          <cell r="I115" t="str">
            <v>SUB-MO</v>
          </cell>
          <cell r="J115">
            <v>1349740</v>
          </cell>
          <cell r="K115">
            <v>2067609.5899999999</v>
          </cell>
          <cell r="L115">
            <v>1103688.76</v>
          </cell>
          <cell r="M115" t="str">
            <v>NEX</v>
          </cell>
          <cell r="N115">
            <v>0.23</v>
          </cell>
          <cell r="O115">
            <v>310440.2</v>
          </cell>
          <cell r="P115">
            <v>475550.20569999999</v>
          </cell>
          <cell r="Q115">
            <v>253848.4148</v>
          </cell>
          <cell r="R115">
            <v>0.81770471350037777</v>
          </cell>
          <cell r="S115">
            <v>1.5318576837020463</v>
          </cell>
          <cell r="T115" t="str">
            <v>NEX</v>
          </cell>
          <cell r="U115">
            <v>0.09</v>
          </cell>
        </row>
        <row r="116">
          <cell r="F116" t="str">
            <v>1170 - INTERVENÇÃO, URBANIZAÇÃO E MELHORIA DE BAIRROS - PLANO DE OBRAS DAS SUBPREFEITURAS</v>
          </cell>
          <cell r="G116" t="str">
            <v>65.10.15.451.3022.1.170.44905100.00</v>
          </cell>
          <cell r="H116" t="str">
            <v>EXECUTIVO</v>
          </cell>
          <cell r="I116" t="str">
            <v>SUB-MO</v>
          </cell>
          <cell r="J116">
            <v>1000</v>
          </cell>
          <cell r="K116">
            <v>0</v>
          </cell>
          <cell r="L116">
            <v>0</v>
          </cell>
          <cell r="M116" t="str">
            <v>NEX</v>
          </cell>
          <cell r="N116">
            <v>0.23</v>
          </cell>
          <cell r="O116">
            <v>230</v>
          </cell>
          <cell r="P116">
            <v>0</v>
          </cell>
          <cell r="Q116">
            <v>0</v>
          </cell>
          <cell r="R116">
            <v>0</v>
          </cell>
          <cell r="S116">
            <v>0</v>
          </cell>
          <cell r="T116" t="str">
            <v>NEX</v>
          </cell>
          <cell r="U116">
            <v>0.09</v>
          </cell>
        </row>
        <row r="117">
          <cell r="F117" t="str">
            <v>1170 - INTERVENÇÃO, URBANIZAÇÃO E MELHORIA DE BAIRROS - PLANO DE OBRAS DAS SUBPREFEITURAS</v>
          </cell>
          <cell r="G117" t="str">
            <v>65.10.15.451.3022.1.170.44909100.00</v>
          </cell>
          <cell r="H117" t="str">
            <v>EXECUTIVO</v>
          </cell>
          <cell r="I117" t="str">
            <v>SUB-MO</v>
          </cell>
          <cell r="J117">
            <v>0</v>
          </cell>
          <cell r="K117">
            <v>30018.05</v>
          </cell>
          <cell r="L117">
            <v>17983.03</v>
          </cell>
          <cell r="M117" t="str">
            <v>NEX</v>
          </cell>
          <cell r="N117">
            <v>0.23</v>
          </cell>
          <cell r="O117">
            <v>0</v>
          </cell>
          <cell r="P117">
            <v>6904.1514999999999</v>
          </cell>
          <cell r="Q117">
            <v>4136.0968999999996</v>
          </cell>
          <cell r="R117" t="e">
            <v>#DIV/0!</v>
          </cell>
          <cell r="S117" t="e">
            <v>#DIV/0!</v>
          </cell>
          <cell r="T117" t="str">
            <v>NEX</v>
          </cell>
          <cell r="U117">
            <v>0.09</v>
          </cell>
        </row>
        <row r="118">
          <cell r="F118" t="str">
            <v>1170 - INTERVENÇÃO, URBANIZAÇÃO E MELHORIA DE BAIRROS - PLANO DE OBRAS DAS SUBPREFEITURAS</v>
          </cell>
          <cell r="G118" t="str">
            <v>66.10.15.451.3022.1.170.44903900.00</v>
          </cell>
          <cell r="H118" t="str">
            <v>EXECUTIVO</v>
          </cell>
          <cell r="I118" t="str">
            <v>SUB-AF</v>
          </cell>
          <cell r="J118">
            <v>2237487</v>
          </cell>
          <cell r="K118">
            <v>0</v>
          </cell>
          <cell r="L118">
            <v>0</v>
          </cell>
          <cell r="M118" t="str">
            <v>NEX</v>
          </cell>
          <cell r="N118">
            <v>0.23</v>
          </cell>
          <cell r="O118">
            <v>514622.01</v>
          </cell>
          <cell r="P118">
            <v>0</v>
          </cell>
          <cell r="Q118">
            <v>0</v>
          </cell>
          <cell r="R118">
            <v>0</v>
          </cell>
          <cell r="S118">
            <v>0</v>
          </cell>
          <cell r="T118" t="str">
            <v>NEX</v>
          </cell>
          <cell r="U118">
            <v>0.09</v>
          </cell>
        </row>
        <row r="119">
          <cell r="F119" t="str">
            <v>1170 - INTERVENÇÃO, URBANIZAÇÃO E MELHORIA DE BAIRROS - PLANO DE OBRAS DAS SUBPREFEITURAS</v>
          </cell>
          <cell r="G119" t="str">
            <v>66.10.15.451.3022.1.170.44905100.00</v>
          </cell>
          <cell r="H119" t="str">
            <v>EXECUTIVO</v>
          </cell>
          <cell r="I119" t="str">
            <v>SUB-AF</v>
          </cell>
          <cell r="J119">
            <v>1000</v>
          </cell>
          <cell r="K119">
            <v>10152579.66</v>
          </cell>
          <cell r="L119">
            <v>2706787.21</v>
          </cell>
          <cell r="M119" t="str">
            <v>NEX</v>
          </cell>
          <cell r="N119">
            <v>0.23</v>
          </cell>
          <cell r="O119">
            <v>230</v>
          </cell>
          <cell r="P119">
            <v>2335093.3218</v>
          </cell>
          <cell r="Q119">
            <v>622561.05830000003</v>
          </cell>
          <cell r="R119">
            <v>2706.78721</v>
          </cell>
          <cell r="S119">
            <v>10152.579659999999</v>
          </cell>
          <cell r="T119" t="str">
            <v>NEX</v>
          </cell>
          <cell r="U119">
            <v>0.09</v>
          </cell>
        </row>
        <row r="120">
          <cell r="F120" t="str">
            <v>1170 - INTERVENÇÃO, URBANIZAÇÃO E MELHORIA DE BAIRROS - PLANO DE OBRAS DAS SUBPREFEITURAS</v>
          </cell>
          <cell r="G120" t="str">
            <v>67.10.15.451.3022.1.170.44903900.00</v>
          </cell>
          <cell r="H120" t="str">
            <v>EXECUTIVO</v>
          </cell>
          <cell r="I120" t="str">
            <v>SUB-IQ</v>
          </cell>
          <cell r="J120">
            <v>2001000</v>
          </cell>
          <cell r="K120">
            <v>2502296.0599999996</v>
          </cell>
          <cell r="L120">
            <v>546868.66</v>
          </cell>
          <cell r="M120" t="str">
            <v>NEX</v>
          </cell>
          <cell r="N120">
            <v>0.23</v>
          </cell>
          <cell r="O120">
            <v>460230</v>
          </cell>
          <cell r="P120">
            <v>575528.09379999992</v>
          </cell>
          <cell r="Q120">
            <v>125779.79180000001</v>
          </cell>
          <cell r="R120">
            <v>0.27329768115942032</v>
          </cell>
          <cell r="S120">
            <v>1.2505227686156919</v>
          </cell>
          <cell r="T120" t="str">
            <v>NEX</v>
          </cell>
          <cell r="U120">
            <v>0.09</v>
          </cell>
        </row>
        <row r="121">
          <cell r="F121" t="str">
            <v>1170 - INTERVENÇÃO, URBANIZAÇÃO E MELHORIA DE BAIRROS - PLANO DE OBRAS DAS SUBPREFEITURAS</v>
          </cell>
          <cell r="G121" t="str">
            <v>67.10.15.451.3022.1.170.44905100.00</v>
          </cell>
          <cell r="H121" t="str">
            <v>EXECUTIVO</v>
          </cell>
          <cell r="I121" t="str">
            <v>SUB-IQ</v>
          </cell>
          <cell r="J121">
            <v>1002000</v>
          </cell>
          <cell r="K121">
            <v>5216398.6400000006</v>
          </cell>
          <cell r="L121">
            <v>2361624.5099999998</v>
          </cell>
          <cell r="M121" t="str">
            <v>NEX</v>
          </cell>
          <cell r="N121">
            <v>0.23</v>
          </cell>
          <cell r="O121">
            <v>230460</v>
          </cell>
          <cell r="P121">
            <v>1199771.6872000003</v>
          </cell>
          <cell r="Q121">
            <v>543173.63729999994</v>
          </cell>
          <cell r="R121">
            <v>2.3569106886227544</v>
          </cell>
          <cell r="S121">
            <v>5.2059866666666679</v>
          </cell>
          <cell r="T121" t="str">
            <v>NEX</v>
          </cell>
          <cell r="U121">
            <v>0.09</v>
          </cell>
        </row>
        <row r="122">
          <cell r="F122" t="str">
            <v>1170 - INTERVENÇÃO, URBANIZAÇÃO E MELHORIA DE BAIRROS - PLANO DE OBRAS DAS SUBPREFEITURAS</v>
          </cell>
          <cell r="G122" t="str">
            <v>68.10.15.451.3022.1.170.44903900.00</v>
          </cell>
          <cell r="H122" t="str">
            <v>EXECUTIVO</v>
          </cell>
          <cell r="I122" t="str">
            <v>SUB-G</v>
          </cell>
          <cell r="J122">
            <v>201000</v>
          </cell>
          <cell r="K122">
            <v>1311781.03</v>
          </cell>
          <cell r="L122">
            <v>31914.49</v>
          </cell>
          <cell r="M122" t="str">
            <v>NEX</v>
          </cell>
          <cell r="N122">
            <v>0.23</v>
          </cell>
          <cell r="O122">
            <v>46230</v>
          </cell>
          <cell r="P122">
            <v>301709.63690000004</v>
          </cell>
          <cell r="Q122">
            <v>7340.3327000000008</v>
          </cell>
          <cell r="R122">
            <v>0.15877855721393036</v>
          </cell>
          <cell r="S122">
            <v>6.5262737810945284</v>
          </cell>
          <cell r="T122" t="str">
            <v>NEX</v>
          </cell>
          <cell r="U122">
            <v>0.09</v>
          </cell>
        </row>
        <row r="123">
          <cell r="F123" t="str">
            <v>1170 - INTERVENÇÃO, URBANIZAÇÃO E MELHORIA DE BAIRROS - PLANO DE OBRAS DAS SUBPREFEITURAS</v>
          </cell>
          <cell r="G123" t="str">
            <v>68.10.15.451.3022.1.170.44905100.00</v>
          </cell>
          <cell r="H123" t="str">
            <v>EXECUTIVO</v>
          </cell>
          <cell r="I123" t="str">
            <v>SUB-G</v>
          </cell>
          <cell r="J123">
            <v>1000</v>
          </cell>
          <cell r="K123">
            <v>784118.27</v>
          </cell>
          <cell r="L123">
            <v>159646.39000000001</v>
          </cell>
          <cell r="M123" t="str">
            <v>NEX</v>
          </cell>
          <cell r="N123">
            <v>0.23</v>
          </cell>
          <cell r="O123">
            <v>230</v>
          </cell>
          <cell r="P123">
            <v>180347.20210000002</v>
          </cell>
          <cell r="Q123">
            <v>36718.669700000006</v>
          </cell>
          <cell r="R123">
            <v>159.64639000000003</v>
          </cell>
          <cell r="S123">
            <v>784.11827000000005</v>
          </cell>
          <cell r="T123" t="str">
            <v>NEX</v>
          </cell>
          <cell r="U123">
            <v>0.09</v>
          </cell>
        </row>
        <row r="124">
          <cell r="F124" t="str">
            <v>1170 - INTERVENÇÃO, URBANIZAÇÃO E MELHORIA DE BAIRROS - PLANO DE OBRAS DAS SUBPREFEITURAS</v>
          </cell>
          <cell r="G124" t="str">
            <v>69.10.15.451.3022.1.170.44903900.00</v>
          </cell>
          <cell r="H124" t="str">
            <v>EXECUTIVO</v>
          </cell>
          <cell r="I124" t="str">
            <v>SUB-VP</v>
          </cell>
          <cell r="J124">
            <v>1000</v>
          </cell>
          <cell r="K124">
            <v>0</v>
          </cell>
          <cell r="L124">
            <v>0</v>
          </cell>
          <cell r="M124" t="str">
            <v>NEX</v>
          </cell>
          <cell r="N124">
            <v>0.23</v>
          </cell>
          <cell r="O124">
            <v>230</v>
          </cell>
          <cell r="P124">
            <v>0</v>
          </cell>
          <cell r="Q124">
            <v>0</v>
          </cell>
          <cell r="R124">
            <v>0</v>
          </cell>
          <cell r="S124">
            <v>0</v>
          </cell>
          <cell r="T124" t="str">
            <v>NEX</v>
          </cell>
          <cell r="U124">
            <v>0.09</v>
          </cell>
        </row>
        <row r="125">
          <cell r="F125" t="str">
            <v>1170 - INTERVENÇÃO, URBANIZAÇÃO E MELHORIA DE BAIRROS - PLANO DE OBRAS DAS SUBPREFEITURAS</v>
          </cell>
          <cell r="G125" t="str">
            <v>69.10.15.451.3022.1.170.44905100.00</v>
          </cell>
          <cell r="H125" t="str">
            <v>EXECUTIVO</v>
          </cell>
          <cell r="I125" t="str">
            <v>SUB-VP</v>
          </cell>
          <cell r="J125">
            <v>1000</v>
          </cell>
          <cell r="K125">
            <v>854188.82000000007</v>
          </cell>
          <cell r="L125">
            <v>497654.45</v>
          </cell>
          <cell r="M125" t="str">
            <v>NEX</v>
          </cell>
          <cell r="N125">
            <v>0.23</v>
          </cell>
          <cell r="O125">
            <v>230</v>
          </cell>
          <cell r="P125">
            <v>196463.42860000001</v>
          </cell>
          <cell r="Q125">
            <v>114460.52350000001</v>
          </cell>
          <cell r="R125">
            <v>497.65445000000005</v>
          </cell>
          <cell r="S125">
            <v>854.18882000000008</v>
          </cell>
          <cell r="T125" t="str">
            <v>NEX</v>
          </cell>
          <cell r="U125">
            <v>0.09</v>
          </cell>
        </row>
        <row r="126">
          <cell r="F126" t="str">
            <v>1170 - INTERVENÇÃO, URBANIZAÇÃO E MELHORIA DE BAIRROS - PLANO DE OBRAS DAS SUBPREFEITURAS</v>
          </cell>
          <cell r="G126" t="str">
            <v>70.10.15.451.3022.1.170.44903000.00</v>
          </cell>
          <cell r="H126" t="str">
            <v>EXECUTIVO</v>
          </cell>
          <cell r="I126" t="str">
            <v>SUB-SM</v>
          </cell>
          <cell r="J126">
            <v>1000</v>
          </cell>
          <cell r="K126">
            <v>0</v>
          </cell>
          <cell r="L126">
            <v>0</v>
          </cell>
          <cell r="M126" t="str">
            <v>NEX</v>
          </cell>
          <cell r="N126">
            <v>0.23</v>
          </cell>
          <cell r="O126">
            <v>230</v>
          </cell>
          <cell r="P126">
            <v>0</v>
          </cell>
          <cell r="Q126">
            <v>0</v>
          </cell>
          <cell r="R126">
            <v>0</v>
          </cell>
          <cell r="S126">
            <v>0</v>
          </cell>
          <cell r="T126" t="str">
            <v>NEX</v>
          </cell>
          <cell r="U126">
            <v>0.09</v>
          </cell>
        </row>
        <row r="127">
          <cell r="F127" t="str">
            <v>1170 - INTERVENÇÃO, URBANIZAÇÃO E MELHORIA DE BAIRROS - PLANO DE OBRAS DAS SUBPREFEITURAS</v>
          </cell>
          <cell r="G127" t="str">
            <v>70.10.15.451.3022.1.170.44903900.00</v>
          </cell>
          <cell r="H127" t="str">
            <v>EXECUTIVO</v>
          </cell>
          <cell r="I127" t="str">
            <v>SUB-SM</v>
          </cell>
          <cell r="J127">
            <v>920574</v>
          </cell>
          <cell r="K127">
            <v>1996553.9</v>
          </cell>
          <cell r="L127">
            <v>1237597.19</v>
          </cell>
          <cell r="M127" t="str">
            <v>NEX</v>
          </cell>
          <cell r="N127">
            <v>0.23</v>
          </cell>
          <cell r="O127">
            <v>211732.02000000002</v>
          </cell>
          <cell r="P127">
            <v>459207.397</v>
          </cell>
          <cell r="Q127">
            <v>284647.35369999998</v>
          </cell>
          <cell r="R127">
            <v>1.344375563507116</v>
          </cell>
          <cell r="S127">
            <v>2.1688141311833702</v>
          </cell>
          <cell r="T127" t="str">
            <v>NEX</v>
          </cell>
          <cell r="U127">
            <v>0.09</v>
          </cell>
        </row>
        <row r="128">
          <cell r="F128" t="str">
            <v>1170 - INTERVENÇÃO, URBANIZAÇÃO E MELHORIA DE BAIRROS - PLANO DE OBRAS DAS SUBPREFEITURAS</v>
          </cell>
          <cell r="G128" t="str">
            <v>70.10.15.451.3022.1.170.44905100.00</v>
          </cell>
          <cell r="H128" t="str">
            <v>EXECUTIVO</v>
          </cell>
          <cell r="I128" t="str">
            <v>SUB-SM</v>
          </cell>
          <cell r="J128">
            <v>1000</v>
          </cell>
          <cell r="K128">
            <v>1862762.9200000002</v>
          </cell>
          <cell r="L128">
            <v>770237.54</v>
          </cell>
          <cell r="M128" t="str">
            <v>NEX</v>
          </cell>
          <cell r="N128">
            <v>0.23</v>
          </cell>
          <cell r="O128">
            <v>230</v>
          </cell>
          <cell r="P128">
            <v>428435.47160000005</v>
          </cell>
          <cell r="Q128">
            <v>177154.63420000003</v>
          </cell>
          <cell r="R128">
            <v>770.23754000000008</v>
          </cell>
          <cell r="S128">
            <v>1862.7629200000001</v>
          </cell>
          <cell r="T128" t="str">
            <v>NEX</v>
          </cell>
          <cell r="U128">
            <v>0.09</v>
          </cell>
        </row>
        <row r="129">
          <cell r="F129" t="str">
            <v>1170 - INTERVENÇÃO, URBANIZAÇÃO E MELHORIA DE BAIRROS - PLANO DE OBRAS DAS SUBPREFEITURAS</v>
          </cell>
          <cell r="G129" t="str">
            <v>71.10.15.451.3022.1.170.44903900.00</v>
          </cell>
          <cell r="H129" t="str">
            <v>EXECUTIVO</v>
          </cell>
          <cell r="I129" t="str">
            <v>SUB-CT</v>
          </cell>
          <cell r="J129">
            <v>501000</v>
          </cell>
          <cell r="K129">
            <v>3736536.3399999994</v>
          </cell>
          <cell r="L129">
            <v>0</v>
          </cell>
          <cell r="M129" t="str">
            <v>NEX</v>
          </cell>
          <cell r="N129">
            <v>0.23</v>
          </cell>
          <cell r="O129">
            <v>115230</v>
          </cell>
          <cell r="P129">
            <v>859403.3581999999</v>
          </cell>
          <cell r="Q129">
            <v>0</v>
          </cell>
          <cell r="R129">
            <v>0</v>
          </cell>
          <cell r="S129">
            <v>7.4581563672654685</v>
          </cell>
          <cell r="T129" t="str">
            <v>NEX</v>
          </cell>
          <cell r="U129">
            <v>0.09</v>
          </cell>
        </row>
        <row r="130">
          <cell r="F130" t="str">
            <v>1170 - INTERVENÇÃO, URBANIZAÇÃO E MELHORIA DE BAIRROS - PLANO DE OBRAS DAS SUBPREFEITURAS</v>
          </cell>
          <cell r="G130" t="str">
            <v>71.10.15.451.3022.1.170.44905100.00</v>
          </cell>
          <cell r="H130" t="str">
            <v>EXECUTIVO</v>
          </cell>
          <cell r="I130" t="str">
            <v>SUB-CT</v>
          </cell>
          <cell r="J130">
            <v>6001000</v>
          </cell>
          <cell r="K130">
            <v>317591.63</v>
          </cell>
          <cell r="L130">
            <v>0</v>
          </cell>
          <cell r="M130" t="str">
            <v>NEX</v>
          </cell>
          <cell r="N130">
            <v>0.23</v>
          </cell>
          <cell r="O130">
            <v>1380230</v>
          </cell>
          <cell r="P130">
            <v>73046.074900000007</v>
          </cell>
          <cell r="Q130">
            <v>0</v>
          </cell>
          <cell r="R130">
            <v>0</v>
          </cell>
          <cell r="S130">
            <v>5.2923117813697719E-2</v>
          </cell>
          <cell r="T130" t="str">
            <v>NEX</v>
          </cell>
          <cell r="U130">
            <v>0.09</v>
          </cell>
        </row>
        <row r="131">
          <cell r="F131" t="str">
            <v>1170 - INTERVENÇÃO, URBANIZAÇÃO E MELHORIA DE BAIRROS - PLANO DE OBRAS DAS SUBPREFEITURAS</v>
          </cell>
          <cell r="G131" t="str">
            <v>72.10.15.451.3022.1.170.44903000.00</v>
          </cell>
          <cell r="H131" t="str">
            <v>EXECUTIVO</v>
          </cell>
          <cell r="I131" t="str">
            <v>SUB-SB</v>
          </cell>
          <cell r="J131">
            <v>1000</v>
          </cell>
          <cell r="K131">
            <v>0</v>
          </cell>
          <cell r="L131">
            <v>0</v>
          </cell>
          <cell r="M131" t="str">
            <v>NEX</v>
          </cell>
          <cell r="N131">
            <v>0.23</v>
          </cell>
          <cell r="O131">
            <v>230</v>
          </cell>
          <cell r="P131">
            <v>0</v>
          </cell>
          <cell r="Q131">
            <v>0</v>
          </cell>
          <cell r="R131">
            <v>0</v>
          </cell>
          <cell r="S131">
            <v>0</v>
          </cell>
          <cell r="T131" t="str">
            <v>NEX</v>
          </cell>
          <cell r="U131">
            <v>0.09</v>
          </cell>
        </row>
        <row r="132">
          <cell r="F132" t="str">
            <v>1170 - INTERVENÇÃO, URBANIZAÇÃO E MELHORIA DE BAIRROS - PLANO DE OBRAS DAS SUBPREFEITURAS</v>
          </cell>
          <cell r="G132" t="str">
            <v>72.10.15.451.3022.1.170.44903900.00</v>
          </cell>
          <cell r="H132" t="str">
            <v>EXECUTIVO</v>
          </cell>
          <cell r="I132" t="str">
            <v>SUB-SB</v>
          </cell>
          <cell r="J132">
            <v>1000</v>
          </cell>
          <cell r="K132">
            <v>2135055.0499999998</v>
          </cell>
          <cell r="L132">
            <v>441765.32000000007</v>
          </cell>
          <cell r="M132" t="str">
            <v>NEX</v>
          </cell>
          <cell r="N132">
            <v>0.23</v>
          </cell>
          <cell r="O132">
            <v>230</v>
          </cell>
          <cell r="P132">
            <v>491062.66149999999</v>
          </cell>
          <cell r="Q132">
            <v>101606.02360000001</v>
          </cell>
          <cell r="R132">
            <v>441.76532000000009</v>
          </cell>
          <cell r="S132">
            <v>2135.0550499999999</v>
          </cell>
          <cell r="T132" t="str">
            <v>NEX</v>
          </cell>
          <cell r="U132">
            <v>0.09</v>
          </cell>
        </row>
        <row r="133">
          <cell r="F133" t="str">
            <v>1170 - INTERVENÇÃO, URBANIZAÇÃO E MELHORIA DE BAIRROS - PLANO DE OBRAS DAS SUBPREFEITURAS</v>
          </cell>
          <cell r="G133" t="str">
            <v>72.10.15.451.3022.1.170.44905100.00</v>
          </cell>
          <cell r="H133" t="str">
            <v>EXECUTIVO</v>
          </cell>
          <cell r="I133" t="str">
            <v>SUB-SB</v>
          </cell>
          <cell r="J133">
            <v>1000</v>
          </cell>
          <cell r="K133">
            <v>1159982.8700000001</v>
          </cell>
          <cell r="L133">
            <v>327944.45</v>
          </cell>
          <cell r="M133" t="str">
            <v>NEX</v>
          </cell>
          <cell r="N133">
            <v>0.23</v>
          </cell>
          <cell r="O133">
            <v>230</v>
          </cell>
          <cell r="P133">
            <v>266796.06010000006</v>
          </cell>
          <cell r="Q133">
            <v>75427.223500000007</v>
          </cell>
          <cell r="R133">
            <v>327.94445000000002</v>
          </cell>
          <cell r="S133">
            <v>1159.9828700000003</v>
          </cell>
          <cell r="T133" t="str">
            <v>NEX</v>
          </cell>
          <cell r="U133">
            <v>0.09</v>
          </cell>
        </row>
        <row r="134">
          <cell r="F134" t="str">
            <v>1197 - CONSTRUÇÃO DE PASSAGEM - ESCOAMENTO DE TRÂNSITO - DO SÃO JOÃO CLIMACO A VILA LIVIEIRO - DISTRITO DO IPIRANGA - NO KM 12 DA VIA ANCHIETA</v>
          </cell>
          <cell r="G134" t="str">
            <v>22.10.15.451.3009.1.197.44905100.00</v>
          </cell>
          <cell r="H134" t="str">
            <v>EXECUTIVO</v>
          </cell>
          <cell r="I134" t="str">
            <v>SIURB</v>
          </cell>
          <cell r="J134">
            <v>5000000</v>
          </cell>
          <cell r="K134">
            <v>0</v>
          </cell>
          <cell r="L134">
            <v>0</v>
          </cell>
          <cell r="M134" t="str">
            <v>NINC</v>
          </cell>
          <cell r="N134">
            <v>0</v>
          </cell>
          <cell r="O134">
            <v>0</v>
          </cell>
          <cell r="P134">
            <v>0</v>
          </cell>
          <cell r="Q134">
            <v>0</v>
          </cell>
          <cell r="R134" t="e">
            <v>#DIV/0!</v>
          </cell>
          <cell r="S134" t="e">
            <v>#DIV/0!</v>
          </cell>
          <cell r="T134" t="str">
            <v>NINC</v>
          </cell>
          <cell r="U134">
            <v>0</v>
          </cell>
        </row>
        <row r="135">
          <cell r="F135" t="str">
            <v>1202 - CONSTRUÇÃO DE PONTE LIGANDO A AVENIDA LUIZ MATEUS COM O BAIRRO SÃO CARLOS, EM GUAIANAZES</v>
          </cell>
          <cell r="G135" t="str">
            <v>22.10.15.451.3009.1.202.44905100.00</v>
          </cell>
          <cell r="H135" t="str">
            <v>EXECUTIVO</v>
          </cell>
          <cell r="I135" t="str">
            <v>SIURB</v>
          </cell>
          <cell r="J135">
            <v>1000</v>
          </cell>
          <cell r="K135">
            <v>0</v>
          </cell>
          <cell r="L135">
            <v>0</v>
          </cell>
          <cell r="M135" t="str">
            <v>NINC</v>
          </cell>
          <cell r="N135">
            <v>0</v>
          </cell>
          <cell r="O135">
            <v>0</v>
          </cell>
          <cell r="P135">
            <v>0</v>
          </cell>
          <cell r="Q135">
            <v>0</v>
          </cell>
          <cell r="R135" t="e">
            <v>#DIV/0!</v>
          </cell>
          <cell r="S135" t="e">
            <v>#DIV/0!</v>
          </cell>
          <cell r="T135" t="str">
            <v>NINC</v>
          </cell>
          <cell r="U135">
            <v>0</v>
          </cell>
        </row>
        <row r="136">
          <cell r="F136" t="str">
            <v>1204 - ALARGAMENTO DA AV. SADAMU YNOUÊ (ESTRADA ECOTURÍSTICA PARELHEIROS DESDE O ESTREITAMENTO ATÉ O Nº 6000)</v>
          </cell>
          <cell r="G136" t="str">
            <v>22.10.15.451.3009.1.204.44905100.00</v>
          </cell>
          <cell r="H136" t="str">
            <v>EXECUTIVO</v>
          </cell>
          <cell r="I136" t="str">
            <v>SIURB</v>
          </cell>
          <cell r="J136">
            <v>100000</v>
          </cell>
          <cell r="K136">
            <v>0</v>
          </cell>
          <cell r="L136">
            <v>0</v>
          </cell>
          <cell r="M136" t="str">
            <v>NINC</v>
          </cell>
          <cell r="N136">
            <v>0</v>
          </cell>
          <cell r="O136">
            <v>0</v>
          </cell>
          <cell r="P136">
            <v>0</v>
          </cell>
          <cell r="Q136">
            <v>0</v>
          </cell>
          <cell r="R136" t="e">
            <v>#DIV/0!</v>
          </cell>
          <cell r="S136" t="e">
            <v>#DIV/0!</v>
          </cell>
          <cell r="T136" t="str">
            <v>NINC</v>
          </cell>
          <cell r="U136">
            <v>0</v>
          </cell>
        </row>
        <row r="137">
          <cell r="F137" t="str">
            <v>1205 - DUPLICAÇÃO DA PONTE INTERLAGOS</v>
          </cell>
          <cell r="G137" t="str">
            <v>22.10.15.451.3009.1.205.44905100.00</v>
          </cell>
          <cell r="H137" t="str">
            <v>EXECUTIVO</v>
          </cell>
          <cell r="I137" t="str">
            <v>SIURB</v>
          </cell>
          <cell r="J137">
            <v>1500000</v>
          </cell>
          <cell r="K137">
            <v>0</v>
          </cell>
          <cell r="L137">
            <v>0</v>
          </cell>
          <cell r="M137" t="str">
            <v>NINC</v>
          </cell>
          <cell r="N137">
            <v>0</v>
          </cell>
          <cell r="O137">
            <v>0</v>
          </cell>
          <cell r="P137">
            <v>0</v>
          </cell>
          <cell r="Q137">
            <v>0</v>
          </cell>
          <cell r="R137" t="e">
            <v>#DIV/0!</v>
          </cell>
          <cell r="S137" t="e">
            <v>#DIV/0!</v>
          </cell>
          <cell r="T137" t="str">
            <v>NINC</v>
          </cell>
          <cell r="U137">
            <v>0</v>
          </cell>
        </row>
        <row r="138">
          <cell r="F138" t="str">
            <v>1206 - "ALARGAMENTO PONTE ""JOÃO BEIÇOLA CONDESTÁVEL"""</v>
          </cell>
          <cell r="G138" t="str">
            <v>22.10.15.451.3009.1.206.44905100.00</v>
          </cell>
          <cell r="H138" t="str">
            <v>EXECUTIVO</v>
          </cell>
          <cell r="I138" t="str">
            <v>SIURB</v>
          </cell>
          <cell r="J138">
            <v>750000</v>
          </cell>
          <cell r="K138">
            <v>0</v>
          </cell>
          <cell r="L138">
            <v>0</v>
          </cell>
          <cell r="M138" t="str">
            <v>NINC</v>
          </cell>
          <cell r="N138">
            <v>0</v>
          </cell>
          <cell r="O138">
            <v>0</v>
          </cell>
          <cell r="P138">
            <v>0</v>
          </cell>
          <cell r="Q138">
            <v>0</v>
          </cell>
          <cell r="R138" t="e">
            <v>#DIV/0!</v>
          </cell>
          <cell r="S138" t="e">
            <v>#DIV/0!</v>
          </cell>
          <cell r="T138" t="str">
            <v>NINC</v>
          </cell>
          <cell r="U138">
            <v>0</v>
          </cell>
        </row>
        <row r="139">
          <cell r="F139" t="str">
            <v>1207 - CONTRUÇÃO DA PONTE GRAÚNA GAIVOTAS</v>
          </cell>
          <cell r="G139" t="str">
            <v>22.10.15.451.3009.1.207.44905100.00</v>
          </cell>
          <cell r="H139" t="str">
            <v>EXECUTIVO</v>
          </cell>
          <cell r="I139" t="str">
            <v>SIURB</v>
          </cell>
          <cell r="J139">
            <v>2000000</v>
          </cell>
          <cell r="K139">
            <v>0</v>
          </cell>
          <cell r="L139">
            <v>0</v>
          </cell>
          <cell r="M139" t="str">
            <v>NINC</v>
          </cell>
          <cell r="N139">
            <v>0</v>
          </cell>
          <cell r="O139">
            <v>0</v>
          </cell>
          <cell r="P139">
            <v>0</v>
          </cell>
          <cell r="Q139">
            <v>0</v>
          </cell>
          <cell r="R139" t="e">
            <v>#DIV/0!</v>
          </cell>
          <cell r="S139" t="e">
            <v>#DIV/0!</v>
          </cell>
          <cell r="T139" t="str">
            <v>NINC</v>
          </cell>
          <cell r="U139">
            <v>0</v>
          </cell>
        </row>
        <row r="140">
          <cell r="F140" t="str">
            <v>1217 - INTERVENÇÕES NO SISTEMA VIÁRIO - OBRAS DE DUPLICAÇÃO DA RUA DARZAN, NO TRECHO ENTRE A RUA VOLUNTÁRIOS DA PÁTRIA E AV GENERAL ATALIBA LEONEL - SANTANA</v>
          </cell>
          <cell r="G140" t="str">
            <v>98.22.15.451.3009.1.217.44905100.08</v>
          </cell>
          <cell r="H140" t="str">
            <v>EXECUTIVO</v>
          </cell>
          <cell r="I140" t="str">
            <v>FUNDURB</v>
          </cell>
          <cell r="J140">
            <v>1000</v>
          </cell>
          <cell r="K140">
            <v>0</v>
          </cell>
          <cell r="L140">
            <v>0</v>
          </cell>
          <cell r="M140" t="str">
            <v>NINC</v>
          </cell>
          <cell r="N140">
            <v>0</v>
          </cell>
          <cell r="O140">
            <v>0</v>
          </cell>
          <cell r="P140">
            <v>0</v>
          </cell>
          <cell r="Q140">
            <v>0</v>
          </cell>
          <cell r="R140" t="e">
            <v>#DIV/0!</v>
          </cell>
          <cell r="S140" t="e">
            <v>#DIV/0!</v>
          </cell>
          <cell r="T140" t="str">
            <v>NINC</v>
          </cell>
          <cell r="U140">
            <v>0</v>
          </cell>
        </row>
        <row r="141">
          <cell r="F141" t="str">
            <v>1241 - DESENVOLVIMENTO DE ESTUDOS, PROJETOS  E INSTRUMENTOS DE POLÍTICAS URBANAS</v>
          </cell>
          <cell r="G141" t="str">
            <v>05.10.15.451.3022.1.241.44903900.09</v>
          </cell>
          <cell r="H141" t="str">
            <v>EXECUTIVO</v>
          </cell>
          <cell r="I141" t="str">
            <v>SPU</v>
          </cell>
          <cell r="J141">
            <v>1000</v>
          </cell>
          <cell r="K141">
            <v>0</v>
          </cell>
          <cell r="L141">
            <v>0</v>
          </cell>
          <cell r="M141" t="str">
            <v>NEX</v>
          </cell>
          <cell r="N141">
            <v>0.23</v>
          </cell>
          <cell r="O141">
            <v>230</v>
          </cell>
          <cell r="P141">
            <v>0</v>
          </cell>
          <cell r="Q141">
            <v>0</v>
          </cell>
          <cell r="R141">
            <v>0</v>
          </cell>
          <cell r="S141">
            <v>0</v>
          </cell>
          <cell r="T141" t="str">
            <v>NEX</v>
          </cell>
          <cell r="U141">
            <v>0.09</v>
          </cell>
        </row>
        <row r="142">
          <cell r="F142" t="str">
            <v>1241 - DESENVOLVIMENTO DE ESTUDOS, PROJETOS  E INSTRUMENTOS DE POLÍTICAS URBANAS</v>
          </cell>
          <cell r="G142" t="str">
            <v>37.10.15.451.3022.1.241.44903900.00</v>
          </cell>
          <cell r="H142" t="str">
            <v>EXECUTIVO</v>
          </cell>
          <cell r="I142" t="str">
            <v>SMDU</v>
          </cell>
          <cell r="J142">
            <v>1000</v>
          </cell>
          <cell r="K142">
            <v>0</v>
          </cell>
          <cell r="L142">
            <v>0</v>
          </cell>
          <cell r="M142" t="str">
            <v>NEX</v>
          </cell>
          <cell r="N142">
            <v>0.23</v>
          </cell>
          <cell r="O142">
            <v>230</v>
          </cell>
          <cell r="P142">
            <v>0</v>
          </cell>
          <cell r="Q142">
            <v>0</v>
          </cell>
          <cell r="R142">
            <v>0</v>
          </cell>
          <cell r="S142">
            <v>0</v>
          </cell>
          <cell r="T142" t="str">
            <v>NEX</v>
          </cell>
          <cell r="U142">
            <v>0.09</v>
          </cell>
        </row>
        <row r="143">
          <cell r="F143" t="str">
            <v>1241 - DESENVOLVIMENTO DE ESTUDOS, PROJETOS  E INSTRUMENTOS DE POLÍTICAS URBANAS</v>
          </cell>
          <cell r="G143" t="str">
            <v>37.20.15.451.3022.1.241.44903900.08</v>
          </cell>
          <cell r="H143" t="str">
            <v>EXECUTIVO</v>
          </cell>
          <cell r="I143" t="str">
            <v>SMDU</v>
          </cell>
          <cell r="J143">
            <v>5549713</v>
          </cell>
          <cell r="K143">
            <v>509600</v>
          </cell>
          <cell r="L143">
            <v>0</v>
          </cell>
          <cell r="M143" t="str">
            <v>NEX</v>
          </cell>
          <cell r="N143">
            <v>0.23</v>
          </cell>
          <cell r="O143">
            <v>1276433.99</v>
          </cell>
          <cell r="P143">
            <v>117208</v>
          </cell>
          <cell r="Q143">
            <v>0</v>
          </cell>
          <cell r="R143">
            <v>0</v>
          </cell>
          <cell r="S143">
            <v>9.1824568225419942E-2</v>
          </cell>
          <cell r="T143" t="str">
            <v>NEX</v>
          </cell>
          <cell r="U143">
            <v>0.09</v>
          </cell>
        </row>
        <row r="144">
          <cell r="F144" t="str">
            <v>1241 - DESENVOLVIMENTO DE ESTUDOS, PROJETOS  E INSTRUMENTOS DE POLÍTICAS URBANAS</v>
          </cell>
          <cell r="G144" t="str">
            <v>37.20.15.451.3022.1.241.44909200.08</v>
          </cell>
          <cell r="H144" t="str">
            <v>EXECUTIVO</v>
          </cell>
          <cell r="I144" t="str">
            <v>SMDU</v>
          </cell>
          <cell r="J144">
            <v>0</v>
          </cell>
          <cell r="K144">
            <v>0</v>
          </cell>
          <cell r="L144">
            <v>0</v>
          </cell>
          <cell r="M144" t="str">
            <v>NEX</v>
          </cell>
          <cell r="N144">
            <v>0.23</v>
          </cell>
          <cell r="O144">
            <v>0</v>
          </cell>
          <cell r="P144">
            <v>0</v>
          </cell>
          <cell r="Q144">
            <v>0</v>
          </cell>
          <cell r="R144" t="e">
            <v>#DIV/0!</v>
          </cell>
          <cell r="S144" t="e">
            <v>#DIV/0!</v>
          </cell>
          <cell r="T144" t="str">
            <v>NEX</v>
          </cell>
          <cell r="U144">
            <v>0.09</v>
          </cell>
        </row>
        <row r="145">
          <cell r="F145" t="str">
            <v>1241 - DESENVOLVIMENTO DE ESTUDOS, PROJETOS  E INSTRUMENTOS DE POLÍTICAS URBANAS</v>
          </cell>
          <cell r="G145" t="str">
            <v>37.20.15.451.3022.1.241.44919200.08</v>
          </cell>
          <cell r="H145" t="str">
            <v>EXECUTIVO</v>
          </cell>
          <cell r="I145" t="str">
            <v>SMDU</v>
          </cell>
          <cell r="J145">
            <v>0</v>
          </cell>
          <cell r="K145">
            <v>71.22</v>
          </cell>
          <cell r="L145">
            <v>71.22</v>
          </cell>
          <cell r="M145" t="str">
            <v>NEX</v>
          </cell>
          <cell r="N145">
            <v>0.23</v>
          </cell>
          <cell r="O145">
            <v>0</v>
          </cell>
          <cell r="P145">
            <v>16.380600000000001</v>
          </cell>
          <cell r="Q145">
            <v>16.380600000000001</v>
          </cell>
          <cell r="R145" t="e">
            <v>#DIV/0!</v>
          </cell>
          <cell r="S145" t="e">
            <v>#DIV/0!</v>
          </cell>
          <cell r="T145" t="str">
            <v>NEX</v>
          </cell>
          <cell r="U145">
            <v>0.09</v>
          </cell>
        </row>
        <row r="146">
          <cell r="F146" t="str">
            <v>1241 - DESENVOLVIMENTO DE ESTUDOS, PROJETOS  E INSTRUMENTOS DE POLÍTICAS URBANAS</v>
          </cell>
          <cell r="G146" t="str">
            <v>37.30.15.451.3022.1.241.44903900.08</v>
          </cell>
          <cell r="H146" t="str">
            <v>EXECUTIVO</v>
          </cell>
          <cell r="I146" t="str">
            <v>SMDU</v>
          </cell>
          <cell r="J146">
            <v>7457014</v>
          </cell>
          <cell r="K146">
            <v>2737764.6</v>
          </cell>
          <cell r="L146">
            <v>981337.60000000009</v>
          </cell>
          <cell r="M146" t="str">
            <v>NEX</v>
          </cell>
          <cell r="N146">
            <v>0.23</v>
          </cell>
          <cell r="O146">
            <v>1715113.22</v>
          </cell>
          <cell r="P146">
            <v>629685.85800000001</v>
          </cell>
          <cell r="Q146">
            <v>225707.64800000004</v>
          </cell>
          <cell r="R146">
            <v>0.1315992701636339</v>
          </cell>
          <cell r="S146">
            <v>0.36713952796655608</v>
          </cell>
          <cell r="T146" t="str">
            <v>NEX</v>
          </cell>
          <cell r="U146">
            <v>0.09</v>
          </cell>
        </row>
        <row r="147">
          <cell r="F147" t="str">
            <v>1241 - DESENVOLVIMENTO DE ESTUDOS, PROJETOS  E INSTRUMENTOS DE POLÍTICAS URBANAS</v>
          </cell>
          <cell r="G147" t="str">
            <v>37.30.15.451.3022.1.241.44909200.08</v>
          </cell>
          <cell r="H147" t="str">
            <v>EXECUTIVO</v>
          </cell>
          <cell r="I147" t="str">
            <v>SMDU</v>
          </cell>
          <cell r="J147">
            <v>0</v>
          </cell>
          <cell r="K147">
            <v>0</v>
          </cell>
          <cell r="L147">
            <v>0</v>
          </cell>
          <cell r="M147" t="str">
            <v>NEX</v>
          </cell>
          <cell r="N147">
            <v>0.23</v>
          </cell>
          <cell r="O147">
            <v>0</v>
          </cell>
          <cell r="P147">
            <v>0</v>
          </cell>
          <cell r="Q147">
            <v>0</v>
          </cell>
          <cell r="R147" t="e">
            <v>#DIV/0!</v>
          </cell>
          <cell r="S147" t="e">
            <v>#DIV/0!</v>
          </cell>
          <cell r="T147" t="str">
            <v>NEX</v>
          </cell>
          <cell r="U147">
            <v>0.09</v>
          </cell>
        </row>
        <row r="148">
          <cell r="F148" t="str">
            <v>1241 - DESENVOLVIMENTO DE ESTUDOS, PROJETOS  E INSTRUMENTOS DE POLÍTICAS URBANAS</v>
          </cell>
          <cell r="G148" t="str">
            <v>37.30.15.451.3022.1.241.44913900.08</v>
          </cell>
          <cell r="H148" t="str">
            <v>EXECUTIVO</v>
          </cell>
          <cell r="I148" t="str">
            <v>SMDU</v>
          </cell>
          <cell r="J148">
            <v>0</v>
          </cell>
          <cell r="K148">
            <v>2981971.24</v>
          </cell>
          <cell r="L148">
            <v>1298651.96</v>
          </cell>
          <cell r="M148" t="str">
            <v>NEX</v>
          </cell>
          <cell r="N148">
            <v>0.23</v>
          </cell>
          <cell r="O148">
            <v>0</v>
          </cell>
          <cell r="P148">
            <v>685853.38520000014</v>
          </cell>
          <cell r="Q148">
            <v>298689.95079999999</v>
          </cell>
          <cell r="R148" t="e">
            <v>#DIV/0!</v>
          </cell>
          <cell r="S148" t="e">
            <v>#DIV/0!</v>
          </cell>
          <cell r="T148" t="str">
            <v>NEX</v>
          </cell>
          <cell r="U148">
            <v>0.09</v>
          </cell>
        </row>
        <row r="149">
          <cell r="F149" t="str">
            <v>1241 - DESENVOLVIMENTO DE ESTUDOS, PROJETOS  E INSTRUMENTOS DE POLÍTICAS URBANAS</v>
          </cell>
          <cell r="G149" t="str">
            <v>37.30.15.451.3022.1.241.44919200.08</v>
          </cell>
          <cell r="H149" t="str">
            <v>EXECUTIVO</v>
          </cell>
          <cell r="I149" t="str">
            <v>SMDU</v>
          </cell>
          <cell r="J149">
            <v>0</v>
          </cell>
          <cell r="K149">
            <v>340729.89</v>
          </cell>
          <cell r="L149">
            <v>340729.89</v>
          </cell>
          <cell r="M149" t="str">
            <v>NEX</v>
          </cell>
          <cell r="N149">
            <v>0.23</v>
          </cell>
          <cell r="O149">
            <v>0</v>
          </cell>
          <cell r="P149">
            <v>78367.8747</v>
          </cell>
          <cell r="Q149">
            <v>78367.8747</v>
          </cell>
          <cell r="R149" t="e">
            <v>#DIV/0!</v>
          </cell>
          <cell r="S149" t="e">
            <v>#DIV/0!</v>
          </cell>
          <cell r="T149" t="str">
            <v>NEX</v>
          </cell>
          <cell r="U149">
            <v>0.09</v>
          </cell>
        </row>
        <row r="150">
          <cell r="F150" t="str">
            <v>1241 - DESENVOLVIMENTO DE ESTUDOS, PROJETOS  E INSTRUMENTOS DE POLÍTICAS URBANAS</v>
          </cell>
          <cell r="G150" t="str">
            <v>37.40.15.451.3022.1.241.44903900.08</v>
          </cell>
          <cell r="H150" t="str">
            <v>EXECUTIVO</v>
          </cell>
          <cell r="I150" t="str">
            <v>SMDU</v>
          </cell>
          <cell r="J150">
            <v>1532961</v>
          </cell>
          <cell r="K150">
            <v>54450</v>
          </cell>
          <cell r="L150">
            <v>44434.74</v>
          </cell>
          <cell r="M150" t="str">
            <v>NEX</v>
          </cell>
          <cell r="N150">
            <v>0.23</v>
          </cell>
          <cell r="O150">
            <v>352581.03</v>
          </cell>
          <cell r="P150">
            <v>12523.5</v>
          </cell>
          <cell r="Q150">
            <v>10219.9902</v>
          </cell>
          <cell r="R150">
            <v>2.8986216870487896E-2</v>
          </cell>
          <cell r="S150">
            <v>3.5519494625107874E-2</v>
          </cell>
          <cell r="T150" t="str">
            <v>NEX</v>
          </cell>
          <cell r="U150">
            <v>0.09</v>
          </cell>
        </row>
        <row r="151">
          <cell r="F151" t="str">
            <v>1241 - DESENVOLVIMENTO DE ESTUDOS, PROJETOS  E INSTRUMENTOS DE POLÍTICAS URBANAS</v>
          </cell>
          <cell r="G151" t="str">
            <v>37.40.15.451.3022.1.241.44913900.08</v>
          </cell>
          <cell r="H151" t="str">
            <v>EXECUTIVO</v>
          </cell>
          <cell r="I151" t="str">
            <v>SMDU</v>
          </cell>
          <cell r="J151">
            <v>0</v>
          </cell>
          <cell r="K151">
            <v>54450</v>
          </cell>
          <cell r="L151">
            <v>44434.74</v>
          </cell>
          <cell r="M151" t="str">
            <v>NEX</v>
          </cell>
          <cell r="N151">
            <v>0.23</v>
          </cell>
          <cell r="O151">
            <v>0</v>
          </cell>
          <cell r="P151">
            <v>12523.5</v>
          </cell>
          <cell r="Q151">
            <v>10219.9902</v>
          </cell>
          <cell r="R151" t="e">
            <v>#DIV/0!</v>
          </cell>
          <cell r="S151" t="e">
            <v>#DIV/0!</v>
          </cell>
          <cell r="T151" t="str">
            <v>NEX</v>
          </cell>
          <cell r="U151">
            <v>0.09</v>
          </cell>
        </row>
        <row r="152">
          <cell r="F152" t="str">
            <v>1241 - DESENVOLVIMENTO DE ESTUDOS, PROJETOS  E INSTRUMENTOS DE POLÍTICAS URBANAS</v>
          </cell>
          <cell r="G152" t="str">
            <v>37.50.15.451.3022.1.241.44903900.08</v>
          </cell>
          <cell r="H152" t="str">
            <v>EXECUTIVO</v>
          </cell>
          <cell r="I152" t="str">
            <v>SMDU</v>
          </cell>
          <cell r="J152">
            <v>10903806</v>
          </cell>
          <cell r="K152">
            <v>3909418.9800000004</v>
          </cell>
          <cell r="L152">
            <v>1236257.6400000001</v>
          </cell>
          <cell r="M152" t="str">
            <v>NEX</v>
          </cell>
          <cell r="N152">
            <v>0.23</v>
          </cell>
          <cell r="O152">
            <v>2507875.38</v>
          </cell>
          <cell r="P152">
            <v>899166.36540000013</v>
          </cell>
          <cell r="Q152">
            <v>284339.25720000005</v>
          </cell>
          <cell r="R152">
            <v>0.11337854323527036</v>
          </cell>
          <cell r="S152">
            <v>0.35853709979799719</v>
          </cell>
          <cell r="T152" t="str">
            <v>NEX</v>
          </cell>
          <cell r="U152">
            <v>0.09</v>
          </cell>
        </row>
        <row r="153">
          <cell r="F153" t="str">
            <v>1241 - DESENVOLVIMENTO DE ESTUDOS, PROJETOS  E INSTRUMENTOS DE POLÍTICAS URBANAS</v>
          </cell>
          <cell r="G153" t="str">
            <v>37.50.15.451.3022.1.241.44909200.08</v>
          </cell>
          <cell r="H153" t="str">
            <v>EXECUTIVO</v>
          </cell>
          <cell r="I153" t="str">
            <v>SMDU</v>
          </cell>
          <cell r="J153">
            <v>0</v>
          </cell>
          <cell r="K153">
            <v>0</v>
          </cell>
          <cell r="L153">
            <v>0</v>
          </cell>
          <cell r="M153" t="str">
            <v>NEX</v>
          </cell>
          <cell r="N153">
            <v>0.23</v>
          </cell>
          <cell r="O153">
            <v>0</v>
          </cell>
          <cell r="P153">
            <v>0</v>
          </cell>
          <cell r="Q153">
            <v>0</v>
          </cell>
          <cell r="R153" t="e">
            <v>#DIV/0!</v>
          </cell>
          <cell r="S153" t="e">
            <v>#DIV/0!</v>
          </cell>
          <cell r="T153" t="str">
            <v>NEX</v>
          </cell>
          <cell r="U153">
            <v>0.09</v>
          </cell>
        </row>
        <row r="154">
          <cell r="F154" t="str">
            <v>1241 - DESENVOLVIMENTO DE ESTUDOS, PROJETOS  E INSTRUMENTOS DE POLÍTICAS URBANAS</v>
          </cell>
          <cell r="G154" t="str">
            <v>37.50.15.451.3022.1.241.44913900.08</v>
          </cell>
          <cell r="H154" t="str">
            <v>EXECUTIVO</v>
          </cell>
          <cell r="I154" t="str">
            <v>SMDU</v>
          </cell>
          <cell r="J154">
            <v>0</v>
          </cell>
          <cell r="K154">
            <v>4424214.66</v>
          </cell>
          <cell r="L154">
            <v>1222549.3700000001</v>
          </cell>
          <cell r="M154" t="str">
            <v>NEX</v>
          </cell>
          <cell r="N154">
            <v>0.23</v>
          </cell>
          <cell r="O154">
            <v>0</v>
          </cell>
          <cell r="P154">
            <v>1017569.3718000001</v>
          </cell>
          <cell r="Q154">
            <v>281186.35510000004</v>
          </cell>
          <cell r="R154" t="e">
            <v>#DIV/0!</v>
          </cell>
          <cell r="S154" t="e">
            <v>#DIV/0!</v>
          </cell>
          <cell r="T154" t="str">
            <v>NEX</v>
          </cell>
          <cell r="U154">
            <v>0.09</v>
          </cell>
        </row>
        <row r="155">
          <cell r="F155" t="str">
            <v>1241 - DESENVOLVIMENTO DE ESTUDOS, PROJETOS  E INSTRUMENTOS DE POLÍTICAS URBANAS</v>
          </cell>
          <cell r="G155" t="str">
            <v>37.50.15.451.3022.1.241.44919200.08</v>
          </cell>
          <cell r="H155" t="str">
            <v>EXECUTIVO</v>
          </cell>
          <cell r="I155" t="str">
            <v>SMDU</v>
          </cell>
          <cell r="J155">
            <v>0</v>
          </cell>
          <cell r="K155">
            <v>171126.43</v>
          </cell>
          <cell r="L155">
            <v>171126.43</v>
          </cell>
          <cell r="M155" t="str">
            <v>NEX</v>
          </cell>
          <cell r="N155">
            <v>0.23</v>
          </cell>
          <cell r="O155">
            <v>0</v>
          </cell>
          <cell r="P155">
            <v>39359.0789</v>
          </cell>
          <cell r="Q155">
            <v>39359.0789</v>
          </cell>
          <cell r="R155" t="e">
            <v>#DIV/0!</v>
          </cell>
          <cell r="S155" t="e">
            <v>#DIV/0!</v>
          </cell>
          <cell r="T155" t="str">
            <v>NEX</v>
          </cell>
          <cell r="U155">
            <v>0.09</v>
          </cell>
        </row>
        <row r="156">
          <cell r="F156" t="str">
            <v>1275 - DUPLICAÇÃO DA AV. BELMIRA MARIN</v>
          </cell>
          <cell r="G156" t="str">
            <v>22.10.15.451.3009.1.275.44905100.00</v>
          </cell>
          <cell r="H156" t="str">
            <v>EXECUTIVO</v>
          </cell>
          <cell r="I156" t="str">
            <v>SIURB</v>
          </cell>
          <cell r="J156">
            <v>1500000</v>
          </cell>
          <cell r="K156">
            <v>0</v>
          </cell>
          <cell r="L156">
            <v>0</v>
          </cell>
          <cell r="M156" t="str">
            <v>NINC</v>
          </cell>
          <cell r="N156">
            <v>0</v>
          </cell>
          <cell r="O156">
            <v>0</v>
          </cell>
          <cell r="P156">
            <v>0</v>
          </cell>
          <cell r="Q156">
            <v>0</v>
          </cell>
          <cell r="R156" t="e">
            <v>#DIV/0!</v>
          </cell>
          <cell r="S156" t="e">
            <v>#DIV/0!</v>
          </cell>
          <cell r="T156" t="str">
            <v>NINC</v>
          </cell>
          <cell r="U156">
            <v>0</v>
          </cell>
        </row>
        <row r="157">
          <cell r="F157" t="str">
            <v>1277 - DUPLICAÇÃO DA PONTE JURUBATUBA / INTERLAGOS</v>
          </cell>
          <cell r="G157" t="str">
            <v>22.10.15.451.3009.1.277.44905100.00</v>
          </cell>
          <cell r="H157" t="str">
            <v>EXECUTIVO</v>
          </cell>
          <cell r="I157" t="str">
            <v>SIURB</v>
          </cell>
          <cell r="J157">
            <v>1500000</v>
          </cell>
          <cell r="K157">
            <v>0</v>
          </cell>
          <cell r="L157">
            <v>0</v>
          </cell>
          <cell r="M157" t="str">
            <v>NINC</v>
          </cell>
          <cell r="N157">
            <v>0</v>
          </cell>
          <cell r="O157">
            <v>0</v>
          </cell>
          <cell r="P157">
            <v>0</v>
          </cell>
          <cell r="Q157">
            <v>0</v>
          </cell>
          <cell r="R157" t="e">
            <v>#DIV/0!</v>
          </cell>
          <cell r="S157" t="e">
            <v>#DIV/0!</v>
          </cell>
          <cell r="T157" t="str">
            <v>NINC</v>
          </cell>
          <cell r="U157">
            <v>0</v>
          </cell>
        </row>
        <row r="158">
          <cell r="F158" t="str">
            <v>1278 - CRIAÇÃO E IMPLANTAÇÃO DE VIÁRIO ENTRE O COCAIA E JD. CASTRO ALVES</v>
          </cell>
          <cell r="G158" t="str">
            <v>22.10.15.451.3009.1.278.44905100.00</v>
          </cell>
          <cell r="H158" t="str">
            <v>EXECUTIVO</v>
          </cell>
          <cell r="I158" t="str">
            <v>SIURB</v>
          </cell>
          <cell r="J158">
            <v>1000000</v>
          </cell>
          <cell r="K158">
            <v>0</v>
          </cell>
          <cell r="L158">
            <v>0</v>
          </cell>
          <cell r="M158" t="str">
            <v>NINC</v>
          </cell>
          <cell r="N158">
            <v>0</v>
          </cell>
          <cell r="O158">
            <v>0</v>
          </cell>
          <cell r="P158">
            <v>0</v>
          </cell>
          <cell r="Q158">
            <v>0</v>
          </cell>
          <cell r="R158" t="e">
            <v>#DIV/0!</v>
          </cell>
          <cell r="S158" t="e">
            <v>#DIV/0!</v>
          </cell>
          <cell r="T158" t="str">
            <v>NINC</v>
          </cell>
          <cell r="U158">
            <v>0</v>
          </cell>
        </row>
        <row r="159">
          <cell r="F159" t="str">
            <v>1279 - CRIAÇÃO E IMPLANTAÇÃO DE VIÁRIO ENTRE O PRQ. COCAIA E JARDIM CASTRO ALVES SOBRE CANAL DA REPRESA BILLINGS</v>
          </cell>
          <cell r="G159" t="str">
            <v>22.10.15.451.3009.1.279.44905100.00</v>
          </cell>
          <cell r="H159" t="str">
            <v>EXECUTIVO</v>
          </cell>
          <cell r="I159" t="str">
            <v>SIURB</v>
          </cell>
          <cell r="J159">
            <v>1000000</v>
          </cell>
          <cell r="K159">
            <v>0</v>
          </cell>
          <cell r="L159">
            <v>0</v>
          </cell>
          <cell r="M159" t="str">
            <v>NINC</v>
          </cell>
          <cell r="N159">
            <v>0</v>
          </cell>
          <cell r="O159">
            <v>0</v>
          </cell>
          <cell r="P159">
            <v>0</v>
          </cell>
          <cell r="Q159">
            <v>0</v>
          </cell>
          <cell r="R159" t="e">
            <v>#DIV/0!</v>
          </cell>
          <cell r="S159" t="e">
            <v>#DIV/0!</v>
          </cell>
          <cell r="T159" t="str">
            <v>NINC</v>
          </cell>
          <cell r="U159">
            <v>0</v>
          </cell>
        </row>
        <row r="160">
          <cell r="F160" t="str">
            <v>1285 - REMODELAÇÃO E SINALIZAÇÃO DO SISTEMA VIÁRIO DE PARELHEIROS</v>
          </cell>
          <cell r="G160" t="str">
            <v>22.10.15.451.3009.1.285.44905100.00</v>
          </cell>
          <cell r="H160" t="str">
            <v>EXECUTIVO</v>
          </cell>
          <cell r="I160" t="str">
            <v>SIURB</v>
          </cell>
          <cell r="J160">
            <v>100000</v>
          </cell>
          <cell r="K160">
            <v>0</v>
          </cell>
          <cell r="L160">
            <v>0</v>
          </cell>
          <cell r="M160" t="str">
            <v>NINC</v>
          </cell>
          <cell r="N160">
            <v>0</v>
          </cell>
          <cell r="O160">
            <v>0</v>
          </cell>
          <cell r="P160">
            <v>0</v>
          </cell>
          <cell r="Q160">
            <v>0</v>
          </cell>
          <cell r="R160" t="e">
            <v>#DIV/0!</v>
          </cell>
          <cell r="S160" t="e">
            <v>#DIV/0!</v>
          </cell>
          <cell r="T160" t="str">
            <v>NINC</v>
          </cell>
          <cell r="U160">
            <v>0</v>
          </cell>
        </row>
        <row r="161">
          <cell r="F161" t="str">
            <v>1286 - INTERVENÇÃO E MELHORIA EM VIELAS DA SUBPREFEITURA DE CAPELA DO SOCORRO</v>
          </cell>
          <cell r="G161" t="str">
            <v>22.10.15.451.3009.1.286.44905100.00</v>
          </cell>
          <cell r="H161" t="str">
            <v>EXECUTIVO</v>
          </cell>
          <cell r="I161" t="str">
            <v>SIURB</v>
          </cell>
          <cell r="J161">
            <v>100000</v>
          </cell>
          <cell r="K161">
            <v>0</v>
          </cell>
          <cell r="L161">
            <v>0</v>
          </cell>
          <cell r="M161" t="str">
            <v>NEX</v>
          </cell>
          <cell r="N161">
            <v>0.23</v>
          </cell>
          <cell r="O161">
            <v>23000</v>
          </cell>
          <cell r="P161">
            <v>0</v>
          </cell>
          <cell r="Q161">
            <v>0</v>
          </cell>
          <cell r="R161">
            <v>0</v>
          </cell>
          <cell r="S161">
            <v>0</v>
          </cell>
          <cell r="T161" t="str">
            <v>NEX</v>
          </cell>
          <cell r="U161">
            <v>0.09</v>
          </cell>
        </row>
        <row r="162">
          <cell r="F162" t="str">
            <v>1287 - CONSTRUÇÃO DA PONTE VELEIROS/JURUBATUBA</v>
          </cell>
          <cell r="G162" t="str">
            <v>22.10.15.451.3009.1.287.44905100.00</v>
          </cell>
          <cell r="H162" t="str">
            <v>EXECUTIVO</v>
          </cell>
          <cell r="I162" t="str">
            <v>SIURB</v>
          </cell>
          <cell r="J162">
            <v>200000</v>
          </cell>
          <cell r="K162">
            <v>0</v>
          </cell>
          <cell r="L162">
            <v>0</v>
          </cell>
          <cell r="M162" t="str">
            <v>NINC</v>
          </cell>
          <cell r="N162">
            <v>0</v>
          </cell>
          <cell r="O162">
            <v>0</v>
          </cell>
          <cell r="P162">
            <v>0</v>
          </cell>
          <cell r="Q162">
            <v>0</v>
          </cell>
          <cell r="R162" t="e">
            <v>#DIV/0!</v>
          </cell>
          <cell r="S162" t="e">
            <v>#DIV/0!</v>
          </cell>
          <cell r="T162" t="str">
            <v>NINC</v>
          </cell>
          <cell r="U162">
            <v>0</v>
          </cell>
        </row>
        <row r="163">
          <cell r="F163" t="str">
            <v>1288 - PASSAGEM DE NÍVEL SABARÁ</v>
          </cell>
          <cell r="G163" t="str">
            <v>22.10.15.451.3009.1.288.44905100.00</v>
          </cell>
          <cell r="H163" t="str">
            <v>EXECUTIVO</v>
          </cell>
          <cell r="I163" t="str">
            <v>SIURB</v>
          </cell>
          <cell r="J163">
            <v>100000</v>
          </cell>
          <cell r="K163">
            <v>0</v>
          </cell>
          <cell r="L163">
            <v>0</v>
          </cell>
          <cell r="M163" t="str">
            <v>NINC</v>
          </cell>
          <cell r="N163">
            <v>0</v>
          </cell>
          <cell r="O163">
            <v>0</v>
          </cell>
          <cell r="P163">
            <v>0</v>
          </cell>
          <cell r="Q163">
            <v>0</v>
          </cell>
          <cell r="R163" t="e">
            <v>#DIV/0!</v>
          </cell>
          <cell r="S163" t="e">
            <v>#DIV/0!</v>
          </cell>
          <cell r="T163" t="str">
            <v>NINC</v>
          </cell>
          <cell r="U163">
            <v>0</v>
          </cell>
        </row>
        <row r="164">
          <cell r="F164" t="str">
            <v>1289 - PASSAGEM DE NÍVEL WASHINGTON LUIS</v>
          </cell>
          <cell r="G164" t="str">
            <v>22.10.15.451.3009.1.289.44905100.00</v>
          </cell>
          <cell r="H164" t="str">
            <v>EXECUTIVO</v>
          </cell>
          <cell r="I164" t="str">
            <v>SIURB</v>
          </cell>
          <cell r="J164">
            <v>100000</v>
          </cell>
          <cell r="K164">
            <v>0</v>
          </cell>
          <cell r="L164">
            <v>0</v>
          </cell>
          <cell r="M164" t="str">
            <v>NINC</v>
          </cell>
          <cell r="N164">
            <v>0</v>
          </cell>
          <cell r="O164">
            <v>0</v>
          </cell>
          <cell r="P164">
            <v>0</v>
          </cell>
          <cell r="Q164">
            <v>0</v>
          </cell>
          <cell r="R164" t="e">
            <v>#DIV/0!</v>
          </cell>
          <cell r="S164" t="e">
            <v>#DIV/0!</v>
          </cell>
          <cell r="T164" t="str">
            <v>NINC</v>
          </cell>
          <cell r="U164">
            <v>0</v>
          </cell>
        </row>
        <row r="165">
          <cell r="F165" t="str">
            <v>1290 - PASSAGEM DE NÍVEL YERVANT KISSAJIKIAN</v>
          </cell>
          <cell r="G165" t="str">
            <v>22.10.15.451.3009.1.290.44905100.00</v>
          </cell>
          <cell r="H165" t="str">
            <v>EXECUTIVO</v>
          </cell>
          <cell r="I165" t="str">
            <v>SIURB</v>
          </cell>
          <cell r="J165">
            <v>100000</v>
          </cell>
          <cell r="K165">
            <v>0</v>
          </cell>
          <cell r="L165">
            <v>0</v>
          </cell>
          <cell r="M165" t="str">
            <v>NINC</v>
          </cell>
          <cell r="N165">
            <v>0</v>
          </cell>
          <cell r="O165">
            <v>0</v>
          </cell>
          <cell r="P165">
            <v>0</v>
          </cell>
          <cell r="Q165">
            <v>0</v>
          </cell>
          <cell r="R165" t="e">
            <v>#DIV/0!</v>
          </cell>
          <cell r="S165" t="e">
            <v>#DIV/0!</v>
          </cell>
          <cell r="T165" t="str">
            <v>NINC</v>
          </cell>
          <cell r="U165">
            <v>0</v>
          </cell>
        </row>
        <row r="166">
          <cell r="F166" t="str">
            <v>1291 - PROLONGAMENTO DA MARGINAL DIREITA DO RIO PINHEIROS, DESDE A PONTE TRANSAMÉRICA ATÉ A PONTE VITORINO GOULART</v>
          </cell>
          <cell r="G166" t="str">
            <v>22.10.15.451.3009.1.291.44905100.00</v>
          </cell>
          <cell r="H166" t="str">
            <v>EXECUTIVO</v>
          </cell>
          <cell r="I166" t="str">
            <v>SIURB</v>
          </cell>
          <cell r="J166">
            <v>1000000</v>
          </cell>
          <cell r="K166">
            <v>0</v>
          </cell>
          <cell r="L166">
            <v>0</v>
          </cell>
          <cell r="M166" t="str">
            <v>NINC</v>
          </cell>
          <cell r="N166">
            <v>0</v>
          </cell>
          <cell r="O166">
            <v>0</v>
          </cell>
          <cell r="P166">
            <v>0</v>
          </cell>
          <cell r="Q166">
            <v>0</v>
          </cell>
          <cell r="R166" t="e">
            <v>#DIV/0!</v>
          </cell>
          <cell r="S166" t="e">
            <v>#DIV/0!</v>
          </cell>
          <cell r="T166" t="str">
            <v>NINC</v>
          </cell>
          <cell r="U166">
            <v>0</v>
          </cell>
        </row>
        <row r="167">
          <cell r="F167" t="str">
            <v>1292 - CONSTRUÇÃO DE VIA DE ACESSO LIGANDO A ESTRADA ENGENHEIRO MARSILAC À ESTRADA ECOTURÍSTICA PARELHEIROS</v>
          </cell>
          <cell r="G167" t="str">
            <v>22.10.15.451.3009.1.292.44905100.00</v>
          </cell>
          <cell r="H167" t="str">
            <v>EXECUTIVO</v>
          </cell>
          <cell r="I167" t="str">
            <v>SIURB</v>
          </cell>
          <cell r="J167">
            <v>125000</v>
          </cell>
          <cell r="K167">
            <v>0</v>
          </cell>
          <cell r="L167">
            <v>0</v>
          </cell>
          <cell r="M167" t="str">
            <v>NINC</v>
          </cell>
          <cell r="N167">
            <v>0</v>
          </cell>
          <cell r="O167">
            <v>0</v>
          </cell>
          <cell r="P167">
            <v>0</v>
          </cell>
          <cell r="Q167">
            <v>0</v>
          </cell>
          <cell r="R167" t="e">
            <v>#DIV/0!</v>
          </cell>
          <cell r="S167" t="e">
            <v>#DIV/0!</v>
          </cell>
          <cell r="T167" t="str">
            <v>NINC</v>
          </cell>
          <cell r="U167">
            <v>0</v>
          </cell>
        </row>
        <row r="168">
          <cell r="F168" t="str">
            <v>1296 - RELIGAÇÃO DE POSTES DE ILUMINAÇÃO PUBLICA NA AVENIDA CELSO GARCIA, ENTRE OS NÚMEROS 605 A 747</v>
          </cell>
          <cell r="G168" t="str">
            <v>99.10.15.451.3022.1.296.33903900.00</v>
          </cell>
          <cell r="H168" t="str">
            <v>EXECUTIVO</v>
          </cell>
          <cell r="I168" t="str">
            <v>FUNDIP</v>
          </cell>
          <cell r="J168">
            <v>50000</v>
          </cell>
          <cell r="K168">
            <v>0</v>
          </cell>
          <cell r="L168">
            <v>0</v>
          </cell>
          <cell r="M168" t="str">
            <v>NINC</v>
          </cell>
          <cell r="N168">
            <v>0</v>
          </cell>
          <cell r="O168">
            <v>0</v>
          </cell>
          <cell r="P168">
            <v>0</v>
          </cell>
          <cell r="Q168">
            <v>0</v>
          </cell>
          <cell r="R168" t="e">
            <v>#DIV/0!</v>
          </cell>
          <cell r="S168" t="e">
            <v>#DIV/0!</v>
          </cell>
          <cell r="T168" t="str">
            <v>NINC</v>
          </cell>
          <cell r="U168">
            <v>0</v>
          </cell>
        </row>
        <row r="169">
          <cell r="F169" t="str">
            <v>1314 - EXECUÇÃO DE OBRAS DA SEGUNDA FASE DE REVITALIZAÇÃO DA PRAÇA PÔR DO SOL</v>
          </cell>
          <cell r="G169" t="str">
            <v>51.10.15.451.3022.1.314.44905100.00</v>
          </cell>
          <cell r="H169" t="str">
            <v>EXECUTIVO</v>
          </cell>
          <cell r="I169" t="str">
            <v>SUB-PI</v>
          </cell>
          <cell r="J169">
            <v>490000</v>
          </cell>
          <cell r="K169">
            <v>0</v>
          </cell>
          <cell r="L169">
            <v>0</v>
          </cell>
          <cell r="M169" t="str">
            <v>NEX</v>
          </cell>
          <cell r="N169">
            <v>0.23</v>
          </cell>
          <cell r="O169">
            <v>112700</v>
          </cell>
          <cell r="P169">
            <v>0</v>
          </cell>
          <cell r="Q169">
            <v>0</v>
          </cell>
          <cell r="R169">
            <v>0</v>
          </cell>
          <cell r="S169">
            <v>0</v>
          </cell>
          <cell r="T169" t="str">
            <v>NEX</v>
          </cell>
          <cell r="U169">
            <v>0.09</v>
          </cell>
        </row>
        <row r="170">
          <cell r="F170" t="str">
            <v>1315 - EXECUÇÃO DE OBRAS DE REVITALIZAÇÃO DA PRAÇA VALDIR AZEVEDO</v>
          </cell>
          <cell r="G170" t="str">
            <v>51.10.15.451.3022.1.315.44905100.00</v>
          </cell>
          <cell r="H170" t="str">
            <v>EXECUTIVO</v>
          </cell>
          <cell r="I170" t="str">
            <v>SUB-PI</v>
          </cell>
          <cell r="J170">
            <v>195000</v>
          </cell>
          <cell r="K170">
            <v>189977.15</v>
          </cell>
          <cell r="L170">
            <v>0</v>
          </cell>
          <cell r="M170" t="str">
            <v>NEX</v>
          </cell>
          <cell r="N170">
            <v>0.23</v>
          </cell>
          <cell r="O170">
            <v>44850</v>
          </cell>
          <cell r="P170">
            <v>43694.744500000001</v>
          </cell>
          <cell r="Q170">
            <v>0</v>
          </cell>
          <cell r="R170">
            <v>0</v>
          </cell>
          <cell r="S170">
            <v>0.97424179487179485</v>
          </cell>
          <cell r="T170" t="str">
            <v>NEX</v>
          </cell>
          <cell r="U170">
            <v>0.09</v>
          </cell>
        </row>
        <row r="171">
          <cell r="F171" t="str">
            <v>1316 - EXECUÇÃO DE OBRAS DE REVITALIZAÇÃO DA PRAÇA MINISTRO ALFREDO BUZAID</v>
          </cell>
          <cell r="G171" t="str">
            <v>51.10.15.451.3022.1.316.44905100.00</v>
          </cell>
          <cell r="H171" t="str">
            <v>EXECUTIVO</v>
          </cell>
          <cell r="I171" t="str">
            <v>SUB-PI</v>
          </cell>
          <cell r="J171">
            <v>100000</v>
          </cell>
          <cell r="K171">
            <v>98703.29</v>
          </cell>
          <cell r="L171">
            <v>0</v>
          </cell>
          <cell r="M171" t="str">
            <v>NEX</v>
          </cell>
          <cell r="N171">
            <v>0.23</v>
          </cell>
          <cell r="O171">
            <v>23000</v>
          </cell>
          <cell r="P171">
            <v>22701.756699999998</v>
          </cell>
          <cell r="Q171">
            <v>0</v>
          </cell>
          <cell r="R171">
            <v>0</v>
          </cell>
          <cell r="S171">
            <v>0.98703289999999988</v>
          </cell>
          <cell r="T171" t="str">
            <v>NEX</v>
          </cell>
          <cell r="U171">
            <v>0.09</v>
          </cell>
        </row>
        <row r="172">
          <cell r="F172" t="str">
            <v>1317 - EXECUÇÃO DE OBRAS DE REVITALIZAÇÃO DA PRAÇA CANHOBA</v>
          </cell>
          <cell r="G172" t="str">
            <v>41.10.15.451.3022.1.317.44905100.00</v>
          </cell>
          <cell r="H172" t="str">
            <v>EXECUTIVO</v>
          </cell>
          <cell r="I172" t="str">
            <v>SUB-PR</v>
          </cell>
          <cell r="J172">
            <v>350000</v>
          </cell>
          <cell r="K172">
            <v>0</v>
          </cell>
          <cell r="L172">
            <v>0</v>
          </cell>
          <cell r="M172" t="str">
            <v>NEX</v>
          </cell>
          <cell r="N172">
            <v>0.23</v>
          </cell>
          <cell r="O172">
            <v>80500</v>
          </cell>
          <cell r="P172">
            <v>0</v>
          </cell>
          <cell r="Q172">
            <v>0</v>
          </cell>
          <cell r="R172">
            <v>0</v>
          </cell>
          <cell r="S172">
            <v>0</v>
          </cell>
          <cell r="T172" t="str">
            <v>NEX</v>
          </cell>
          <cell r="U172">
            <v>0.09</v>
          </cell>
        </row>
        <row r="173">
          <cell r="F173" t="str">
            <v>1318 - EXECUÇÃO DE OBRAS DE REVITALIZAÇÃO DA PRAÇA MARECHAL DEODORO</v>
          </cell>
          <cell r="G173" t="str">
            <v>49.10.15.451.3022.1.318.44905100.00</v>
          </cell>
          <cell r="H173" t="str">
            <v>EXECUTIVO</v>
          </cell>
          <cell r="I173" t="str">
            <v>SUB-SÉ</v>
          </cell>
          <cell r="J173">
            <v>120000</v>
          </cell>
          <cell r="K173">
            <v>0</v>
          </cell>
          <cell r="L173">
            <v>0</v>
          </cell>
          <cell r="M173" t="str">
            <v>NEX</v>
          </cell>
          <cell r="N173">
            <v>0.23</v>
          </cell>
          <cell r="O173">
            <v>27600</v>
          </cell>
          <cell r="P173">
            <v>0</v>
          </cell>
          <cell r="Q173">
            <v>0</v>
          </cell>
          <cell r="R173">
            <v>0</v>
          </cell>
          <cell r="S173">
            <v>0</v>
          </cell>
          <cell r="T173" t="str">
            <v>NEX</v>
          </cell>
          <cell r="U173">
            <v>0.09</v>
          </cell>
        </row>
        <row r="174">
          <cell r="F174" t="str">
            <v>1326 - REQUALIFICAÇÃO DE ÁREA PÚBLICA MUNICIPAL - R. PEDRO AGULHA FIGUERÓ S/Nº (FIGUEIRENSE)</v>
          </cell>
          <cell r="G174" t="str">
            <v>58.10.15.451.3022.1.326.44903900.00</v>
          </cell>
          <cell r="H174" t="str">
            <v>EXECUTIVO</v>
          </cell>
          <cell r="I174" t="str">
            <v>SUB-MB</v>
          </cell>
          <cell r="J174">
            <v>500000</v>
          </cell>
          <cell r="K174">
            <v>0</v>
          </cell>
          <cell r="L174">
            <v>0</v>
          </cell>
          <cell r="M174" t="str">
            <v>NEX</v>
          </cell>
          <cell r="N174">
            <v>0.23</v>
          </cell>
          <cell r="O174">
            <v>115000</v>
          </cell>
          <cell r="P174">
            <v>0</v>
          </cell>
          <cell r="Q174">
            <v>0</v>
          </cell>
          <cell r="R174">
            <v>0</v>
          </cell>
          <cell r="S174">
            <v>0</v>
          </cell>
          <cell r="T174" t="str">
            <v>NEX</v>
          </cell>
          <cell r="U174">
            <v>0.09</v>
          </cell>
        </row>
        <row r="175">
          <cell r="F175" t="str">
            <v>1327 - REQUALIFICAÇÃO DE ÁREA PÚBLICA MUNICIPAL - RUA GAITA DE FOLES, S/Nº - JD. TANGARÁ</v>
          </cell>
          <cell r="G175" t="str">
            <v>58.10.15.451.3022.1.327.44903900.00</v>
          </cell>
          <cell r="H175" t="str">
            <v>EXECUTIVO</v>
          </cell>
          <cell r="I175" t="str">
            <v>SUB-MB</v>
          </cell>
          <cell r="J175">
            <v>500000</v>
          </cell>
          <cell r="K175">
            <v>0</v>
          </cell>
          <cell r="L175">
            <v>0</v>
          </cell>
          <cell r="M175" t="str">
            <v>NEX</v>
          </cell>
          <cell r="N175">
            <v>0.23</v>
          </cell>
          <cell r="O175">
            <v>115000</v>
          </cell>
          <cell r="P175">
            <v>0</v>
          </cell>
          <cell r="Q175">
            <v>0</v>
          </cell>
          <cell r="R175">
            <v>0</v>
          </cell>
          <cell r="S175">
            <v>0</v>
          </cell>
          <cell r="T175" t="str">
            <v>NEX</v>
          </cell>
          <cell r="U175">
            <v>0.09</v>
          </cell>
        </row>
        <row r="176">
          <cell r="F176" t="str">
            <v>1328 - REQUALIFICAÇÃO DE ÁREA PÚBLICA MUNICIPAL - RUA JOSÉ JOAQUIM ESTEVES, S/Nº - JD. FELICIDADE</v>
          </cell>
          <cell r="G176" t="str">
            <v>58.10.15.451.3022.1.328.44903900.00</v>
          </cell>
          <cell r="H176" t="str">
            <v>EXECUTIVO</v>
          </cell>
          <cell r="I176" t="str">
            <v>SUB-MB</v>
          </cell>
          <cell r="J176">
            <v>500000</v>
          </cell>
          <cell r="K176">
            <v>0</v>
          </cell>
          <cell r="L176">
            <v>0</v>
          </cell>
          <cell r="M176" t="str">
            <v>NEX</v>
          </cell>
          <cell r="N176">
            <v>0.23</v>
          </cell>
          <cell r="O176">
            <v>115000</v>
          </cell>
          <cell r="P176">
            <v>0</v>
          </cell>
          <cell r="Q176">
            <v>0</v>
          </cell>
          <cell r="R176">
            <v>0</v>
          </cell>
          <cell r="S176">
            <v>0</v>
          </cell>
          <cell r="T176" t="str">
            <v>NEX</v>
          </cell>
          <cell r="U176">
            <v>0.09</v>
          </cell>
        </row>
        <row r="177">
          <cell r="F177" t="str">
            <v>1329 - REQUALIFICAÇÃO DE ÁREA PÚBLICA MUNICIPAL - RUA GUATAPENDAVA X R. JUPURUVA - RIVIERA PAULISTA</v>
          </cell>
          <cell r="G177" t="str">
            <v>58.10.15.451.3022.1.329.44903900.00</v>
          </cell>
          <cell r="H177" t="str">
            <v>EXECUTIVO</v>
          </cell>
          <cell r="I177" t="str">
            <v>SUB-MB</v>
          </cell>
          <cell r="J177">
            <v>500000</v>
          </cell>
          <cell r="K177">
            <v>0</v>
          </cell>
          <cell r="L177">
            <v>0</v>
          </cell>
          <cell r="M177" t="str">
            <v>NEX</v>
          </cell>
          <cell r="N177">
            <v>0.23</v>
          </cell>
          <cell r="O177">
            <v>115000</v>
          </cell>
          <cell r="P177">
            <v>0</v>
          </cell>
          <cell r="Q177">
            <v>0</v>
          </cell>
          <cell r="R177">
            <v>0</v>
          </cell>
          <cell r="S177">
            <v>0</v>
          </cell>
          <cell r="T177" t="str">
            <v>NEX</v>
          </cell>
          <cell r="U177">
            <v>0.09</v>
          </cell>
        </row>
        <row r="178">
          <cell r="F178" t="str">
            <v>1330 - REQUALIFICAÇÃO DE ÁREA PÚBLICA MUNICIPAL - RUA JATUBATUBA, S/Nº - RIVIERA PAULISTA</v>
          </cell>
          <cell r="G178" t="str">
            <v>58.10.15.451.3022.1.330.44903900.00</v>
          </cell>
          <cell r="H178" t="str">
            <v>EXECUTIVO</v>
          </cell>
          <cell r="I178" t="str">
            <v>SUB-MB</v>
          </cell>
          <cell r="J178">
            <v>500000</v>
          </cell>
          <cell r="K178">
            <v>0</v>
          </cell>
          <cell r="L178">
            <v>0</v>
          </cell>
          <cell r="M178" t="str">
            <v>NEX</v>
          </cell>
          <cell r="N178">
            <v>0.23</v>
          </cell>
          <cell r="O178">
            <v>115000</v>
          </cell>
          <cell r="P178">
            <v>0</v>
          </cell>
          <cell r="Q178">
            <v>0</v>
          </cell>
          <cell r="R178">
            <v>0</v>
          </cell>
          <cell r="S178">
            <v>0</v>
          </cell>
          <cell r="T178" t="str">
            <v>NEX</v>
          </cell>
          <cell r="U178">
            <v>0.09</v>
          </cell>
        </row>
        <row r="179">
          <cell r="F179" t="str">
            <v>1331 - REQUALIFICAÇÃO DE ÁREA PÚBLICA MUNICIPAL - RUA ABADIE FARIA ROSA, S/Nº - ALTO DO RIVIERA</v>
          </cell>
          <cell r="G179" t="str">
            <v>58.10.15.451.3022.1.331.44903900.00</v>
          </cell>
          <cell r="H179" t="str">
            <v>EXECUTIVO</v>
          </cell>
          <cell r="I179" t="str">
            <v>SUB-MB</v>
          </cell>
          <cell r="J179">
            <v>500000</v>
          </cell>
          <cell r="K179">
            <v>0</v>
          </cell>
          <cell r="L179">
            <v>0</v>
          </cell>
          <cell r="M179" t="str">
            <v>NEX</v>
          </cell>
          <cell r="N179">
            <v>0.23</v>
          </cell>
          <cell r="O179">
            <v>115000</v>
          </cell>
          <cell r="P179">
            <v>0</v>
          </cell>
          <cell r="Q179">
            <v>0</v>
          </cell>
          <cell r="R179">
            <v>0</v>
          </cell>
          <cell r="S179">
            <v>0</v>
          </cell>
          <cell r="T179" t="str">
            <v>NEX</v>
          </cell>
          <cell r="U179">
            <v>0.09</v>
          </cell>
        </row>
        <row r="180">
          <cell r="F180" t="str">
            <v>1332 - REQUALIFICAÇÃO DE ÁREA PÚBLICA MUNICIPAL - RUA ALOIS HABA X R. CONDE DE PROENÇA - JD. COIMBRA</v>
          </cell>
          <cell r="G180" t="str">
            <v>58.10.15.451.3022.1.332.44903900.00</v>
          </cell>
          <cell r="H180" t="str">
            <v>EXECUTIVO</v>
          </cell>
          <cell r="I180" t="str">
            <v>SUB-MB</v>
          </cell>
          <cell r="J180">
            <v>500000</v>
          </cell>
          <cell r="K180">
            <v>0</v>
          </cell>
          <cell r="L180">
            <v>0</v>
          </cell>
          <cell r="M180" t="str">
            <v>NEX</v>
          </cell>
          <cell r="N180">
            <v>0.23</v>
          </cell>
          <cell r="O180">
            <v>115000</v>
          </cell>
          <cell r="P180">
            <v>0</v>
          </cell>
          <cell r="Q180">
            <v>0</v>
          </cell>
          <cell r="R180">
            <v>0</v>
          </cell>
          <cell r="S180">
            <v>0</v>
          </cell>
          <cell r="T180" t="str">
            <v>NEX</v>
          </cell>
          <cell r="U180">
            <v>0.09</v>
          </cell>
        </row>
        <row r="181">
          <cell r="F181" t="str">
            <v>1333 - REQUALIFICAÇÃO DE ÁREA PÚBLICA MUNICIPAL - RUA MARIA BATISTA, S/Nº - JD. LETÍCIA</v>
          </cell>
          <cell r="G181" t="str">
            <v>58.10.15.451.3022.1.333.44903900.00</v>
          </cell>
          <cell r="H181" t="str">
            <v>EXECUTIVO</v>
          </cell>
          <cell r="I181" t="str">
            <v>SUB-MB</v>
          </cell>
          <cell r="J181">
            <v>500000</v>
          </cell>
          <cell r="K181">
            <v>0</v>
          </cell>
          <cell r="L181">
            <v>0</v>
          </cell>
          <cell r="M181" t="str">
            <v>NEX</v>
          </cell>
          <cell r="N181">
            <v>0.23</v>
          </cell>
          <cell r="O181">
            <v>115000</v>
          </cell>
          <cell r="P181">
            <v>0</v>
          </cell>
          <cell r="Q181">
            <v>0</v>
          </cell>
          <cell r="R181">
            <v>0</v>
          </cell>
          <cell r="S181">
            <v>0</v>
          </cell>
          <cell r="T181" t="str">
            <v>NEX</v>
          </cell>
          <cell r="U181">
            <v>0.09</v>
          </cell>
        </row>
        <row r="182">
          <cell r="F182" t="str">
            <v>1340 - CONSTRUÇÃO DE RAMPA DE ACESSO VIÁRIO NO FINAL DA RUA GUAIAÚNA LIGANDO AO VIADUTO ENGº ALBERTO BADRA - ELEVADO ARICANDUVA - PARA ACESSO A RADIAL LESTE</v>
          </cell>
          <cell r="G182" t="str">
            <v>22.10.15.451.3009.1.340.44905100.00</v>
          </cell>
          <cell r="H182" t="str">
            <v>EXECUTIVO</v>
          </cell>
          <cell r="I182" t="str">
            <v>SIURB</v>
          </cell>
          <cell r="J182">
            <v>1000</v>
          </cell>
          <cell r="K182">
            <v>0</v>
          </cell>
          <cell r="L182">
            <v>0</v>
          </cell>
          <cell r="M182" t="str">
            <v>NINC</v>
          </cell>
          <cell r="N182">
            <v>0</v>
          </cell>
          <cell r="O182">
            <v>0</v>
          </cell>
          <cell r="P182">
            <v>0</v>
          </cell>
          <cell r="Q182">
            <v>0</v>
          </cell>
          <cell r="R182" t="e">
            <v>#DIV/0!</v>
          </cell>
          <cell r="S182" t="e">
            <v>#DIV/0!</v>
          </cell>
          <cell r="T182" t="str">
            <v>NINC</v>
          </cell>
          <cell r="U182">
            <v>0</v>
          </cell>
        </row>
        <row r="183">
          <cell r="F183" t="str">
            <v>1360 - E818 - ILUMINAÇÃO DAS VIELAS DO JARDIM JARAGUÁ - VIELAS 1, 4 E 5</v>
          </cell>
          <cell r="G183" t="str">
            <v>99.10.15.451.3022.1.360.44905100.00</v>
          </cell>
          <cell r="H183" t="str">
            <v>EMENDA</v>
          </cell>
          <cell r="I183" t="str">
            <v>FUNDIP</v>
          </cell>
          <cell r="J183">
            <v>30000</v>
          </cell>
          <cell r="K183">
            <v>0</v>
          </cell>
          <cell r="L183">
            <v>0</v>
          </cell>
          <cell r="M183" t="str">
            <v>NINC</v>
          </cell>
          <cell r="N183">
            <v>0</v>
          </cell>
          <cell r="O183">
            <v>0</v>
          </cell>
          <cell r="P183">
            <v>0</v>
          </cell>
          <cell r="Q183">
            <v>0</v>
          </cell>
          <cell r="R183" t="e">
            <v>#DIV/0!</v>
          </cell>
          <cell r="S183" t="e">
            <v>#DIV/0!</v>
          </cell>
          <cell r="T183" t="str">
            <v>NINC</v>
          </cell>
          <cell r="U183">
            <v>0</v>
          </cell>
        </row>
        <row r="184">
          <cell r="F184" t="str">
            <v>1364 - E6889 - IMPLANTAÇÃO DE GUIAS, ASFALTO E DRENAGEM NAS TRAVESSAS LOUIS CHORIS E APOEMA MEIRELLES NA CHÁCARA SÃO MARTINHO, SUBPREFEITURA DE PARELHEIROS</v>
          </cell>
          <cell r="G184" t="str">
            <v>22.10.15.451.3009.1.364.44905100.00</v>
          </cell>
          <cell r="H184" t="str">
            <v>EMENDA</v>
          </cell>
          <cell r="I184" t="str">
            <v>SIURB</v>
          </cell>
          <cell r="J184">
            <v>30000</v>
          </cell>
          <cell r="K184">
            <v>0</v>
          </cell>
          <cell r="L184">
            <v>0</v>
          </cell>
          <cell r="M184" t="str">
            <v>NINC</v>
          </cell>
          <cell r="N184">
            <v>0</v>
          </cell>
          <cell r="O184">
            <v>0</v>
          </cell>
          <cell r="P184">
            <v>0</v>
          </cell>
          <cell r="Q184">
            <v>0</v>
          </cell>
          <cell r="R184" t="e">
            <v>#DIV/0!</v>
          </cell>
          <cell r="S184" t="e">
            <v>#DIV/0!</v>
          </cell>
          <cell r="T184" t="str">
            <v>NINC</v>
          </cell>
          <cell r="U184">
            <v>0</v>
          </cell>
        </row>
        <row r="185">
          <cell r="F185" t="str">
            <v>1366 - E6962 - CONSTRUÇÃO DE LIGAÇÃO VIÁRIA ENTRE RUAS PROF. RONDÃO DE BARROS E JEQUIRITUBA, LIGANDO JARDIM MÁLIA E COLONIAL - SUBPREFEITURA CAPELA DO SOCORRO</v>
          </cell>
          <cell r="G185" t="str">
            <v>22.10.15.451.3009.1.366.44905100.00</v>
          </cell>
          <cell r="H185" t="str">
            <v>EMENDA</v>
          </cell>
          <cell r="I185" t="str">
            <v>SIURB</v>
          </cell>
          <cell r="J185">
            <v>30000</v>
          </cell>
          <cell r="K185">
            <v>0</v>
          </cell>
          <cell r="L185">
            <v>0</v>
          </cell>
          <cell r="M185" t="str">
            <v>NINC</v>
          </cell>
          <cell r="N185">
            <v>0</v>
          </cell>
          <cell r="O185">
            <v>0</v>
          </cell>
          <cell r="P185">
            <v>0</v>
          </cell>
          <cell r="Q185">
            <v>0</v>
          </cell>
          <cell r="R185" t="e">
            <v>#DIV/0!</v>
          </cell>
          <cell r="S185" t="e">
            <v>#DIV/0!</v>
          </cell>
          <cell r="T185" t="str">
            <v>NINC</v>
          </cell>
          <cell r="U185">
            <v>0</v>
          </cell>
        </row>
        <row r="186">
          <cell r="F186" t="str">
            <v>1382 - READEQUAÇÃO DE PRÓPRIOS PÚBLICOS E CONSTRUÇÃO DE QUADRA POLIESPORTIVA NA ÁREA LOCALIZADA NA RUA CRIÚVA, ALT. Nº 1181 (AO LADO DA ESCOLA MUNICIPAL PROF. JOSÉ MARIO PIRES AZANHA), VILA PROGRESSO, SÃO MIGUEL PAULISTA</v>
          </cell>
          <cell r="G186" t="str">
            <v>63.10.15.451.3022.1.382.44903900.00</v>
          </cell>
          <cell r="H186" t="str">
            <v>EXECUTIVO</v>
          </cell>
          <cell r="I186" t="str">
            <v>SUB-MP</v>
          </cell>
          <cell r="J186">
            <v>1000</v>
          </cell>
          <cell r="K186">
            <v>0</v>
          </cell>
          <cell r="L186">
            <v>0</v>
          </cell>
          <cell r="M186" t="str">
            <v>NINC</v>
          </cell>
          <cell r="N186">
            <v>0</v>
          </cell>
          <cell r="O186">
            <v>0</v>
          </cell>
          <cell r="P186">
            <v>0</v>
          </cell>
          <cell r="Q186">
            <v>0</v>
          </cell>
          <cell r="R186" t="e">
            <v>#DIV/0!</v>
          </cell>
          <cell r="S186" t="e">
            <v>#DIV/0!</v>
          </cell>
          <cell r="T186" t="str">
            <v>NINC</v>
          </cell>
          <cell r="U186">
            <v>0</v>
          </cell>
        </row>
        <row r="187">
          <cell r="F187" t="str">
            <v>1384 - READEQUAÇÃO DE ÁREA PÚBLICA COM GRAMA SINTÉTICA, ALAMBRADO E VESTIÁRIO NA ÁREA LOCALIZADA NA AVENIDA ENGENHEIRO HEITOR ANTÔNIO EIRAS GARCIA, 6748 - JARDIM ESMERALDA - CEP 05564-200</v>
          </cell>
          <cell r="G187" t="str">
            <v>50.10.15.451.3022.1.384.44903900.00</v>
          </cell>
          <cell r="H187" t="str">
            <v>EXECUTIVO</v>
          </cell>
          <cell r="I187" t="str">
            <v>SUB-BT</v>
          </cell>
          <cell r="J187">
            <v>1000</v>
          </cell>
          <cell r="K187">
            <v>0</v>
          </cell>
          <cell r="L187">
            <v>0</v>
          </cell>
          <cell r="M187" t="str">
            <v>NINC</v>
          </cell>
          <cell r="N187">
            <v>0</v>
          </cell>
          <cell r="O187">
            <v>0</v>
          </cell>
          <cell r="P187">
            <v>0</v>
          </cell>
          <cell r="Q187">
            <v>0</v>
          </cell>
          <cell r="R187" t="e">
            <v>#DIV/0!</v>
          </cell>
          <cell r="S187" t="e">
            <v>#DIV/0!</v>
          </cell>
          <cell r="T187" t="str">
            <v>NINC</v>
          </cell>
          <cell r="U187">
            <v>0</v>
          </cell>
        </row>
        <row r="188">
          <cell r="F188" t="str">
            <v>1402 - REFORMA DE ESCADÕES</v>
          </cell>
          <cell r="G188" t="str">
            <v>59.10.15.451.3022.1.402.44903900.00</v>
          </cell>
          <cell r="H188" t="str">
            <v>EXECUTIVO</v>
          </cell>
          <cell r="I188" t="str">
            <v>SUB-CS</v>
          </cell>
          <cell r="J188">
            <v>300000</v>
          </cell>
          <cell r="K188">
            <v>0</v>
          </cell>
          <cell r="L188">
            <v>0</v>
          </cell>
          <cell r="M188" t="str">
            <v>NEX</v>
          </cell>
          <cell r="N188">
            <v>0.23</v>
          </cell>
          <cell r="O188">
            <v>69000</v>
          </cell>
          <cell r="P188">
            <v>0</v>
          </cell>
          <cell r="Q188">
            <v>0</v>
          </cell>
          <cell r="R188">
            <v>0</v>
          </cell>
          <cell r="S188">
            <v>0</v>
          </cell>
          <cell r="T188" t="str">
            <v>NEX</v>
          </cell>
          <cell r="U188">
            <v>0.09</v>
          </cell>
        </row>
        <row r="189">
          <cell r="F189" t="str">
            <v>1403 - REFORMA DE PISO NA PRAÇA EDUARDO RAMOS, 120 - PARQUE AMÉRICA</v>
          </cell>
          <cell r="G189" t="str">
            <v>59.10.15.451.3022.1.403.44903900.00</v>
          </cell>
          <cell r="H189" t="str">
            <v>EXECUTIVO</v>
          </cell>
          <cell r="I189" t="str">
            <v>SUB-CS</v>
          </cell>
          <cell r="J189">
            <v>200000</v>
          </cell>
          <cell r="K189">
            <v>0</v>
          </cell>
          <cell r="L189">
            <v>0</v>
          </cell>
          <cell r="M189" t="str">
            <v>NEX</v>
          </cell>
          <cell r="N189">
            <v>0.23</v>
          </cell>
          <cell r="O189">
            <v>46000</v>
          </cell>
          <cell r="P189">
            <v>0</v>
          </cell>
          <cell r="Q189">
            <v>0</v>
          </cell>
          <cell r="R189">
            <v>0</v>
          </cell>
          <cell r="S189">
            <v>0</v>
          </cell>
          <cell r="T189" t="str">
            <v>NEX</v>
          </cell>
          <cell r="U189">
            <v>0.09</v>
          </cell>
        </row>
        <row r="190">
          <cell r="F190" t="str">
            <v>1404 - REFORMA DE VIELAS</v>
          </cell>
          <cell r="G190" t="str">
            <v>59.10.15.451.3022.1.404.44903900.00</v>
          </cell>
          <cell r="H190" t="str">
            <v>EXECUTIVO</v>
          </cell>
          <cell r="I190" t="str">
            <v>SUB-CS</v>
          </cell>
          <cell r="J190">
            <v>300000</v>
          </cell>
          <cell r="K190">
            <v>0</v>
          </cell>
          <cell r="L190">
            <v>0</v>
          </cell>
          <cell r="M190" t="str">
            <v>NEX</v>
          </cell>
          <cell r="N190">
            <v>0.23</v>
          </cell>
          <cell r="O190">
            <v>69000</v>
          </cell>
          <cell r="P190">
            <v>0</v>
          </cell>
          <cell r="Q190">
            <v>0</v>
          </cell>
          <cell r="R190">
            <v>0</v>
          </cell>
          <cell r="S190">
            <v>0</v>
          </cell>
          <cell r="T190" t="str">
            <v>NEX</v>
          </cell>
          <cell r="U190">
            <v>0.09</v>
          </cell>
        </row>
        <row r="191">
          <cell r="F191" t="str">
            <v>1405 - REFORMAS DE PRAÇAS</v>
          </cell>
          <cell r="G191" t="str">
            <v>59.10.15.451.3022.1.405.44903900.00</v>
          </cell>
          <cell r="H191" t="str">
            <v>EXECUTIVO</v>
          </cell>
          <cell r="I191" t="str">
            <v>SUB-CS</v>
          </cell>
          <cell r="J191">
            <v>200000</v>
          </cell>
          <cell r="K191">
            <v>0</v>
          </cell>
          <cell r="L191">
            <v>0</v>
          </cell>
          <cell r="M191" t="str">
            <v>NEX</v>
          </cell>
          <cell r="N191">
            <v>0.23</v>
          </cell>
          <cell r="O191">
            <v>46000</v>
          </cell>
          <cell r="P191">
            <v>0</v>
          </cell>
          <cell r="Q191">
            <v>0</v>
          </cell>
          <cell r="R191">
            <v>0</v>
          </cell>
          <cell r="S191">
            <v>0</v>
          </cell>
          <cell r="T191" t="str">
            <v>NEX</v>
          </cell>
          <cell r="U191">
            <v>0.09</v>
          </cell>
        </row>
        <row r="192">
          <cell r="F192" t="str">
            <v>1408 - REFORMA DE VIELAS E ESCADÕES</v>
          </cell>
          <cell r="G192" t="str">
            <v>56.10.15.451.3022.1.408.44903900.00</v>
          </cell>
          <cell r="H192" t="str">
            <v>EXECUTIVO</v>
          </cell>
          <cell r="I192" t="str">
            <v>SUB-AD</v>
          </cell>
          <cell r="J192">
            <v>500000</v>
          </cell>
          <cell r="K192">
            <v>0</v>
          </cell>
          <cell r="L192">
            <v>0</v>
          </cell>
          <cell r="M192" t="str">
            <v>NEX</v>
          </cell>
          <cell r="N192">
            <v>0.23</v>
          </cell>
          <cell r="O192">
            <v>115000</v>
          </cell>
          <cell r="P192">
            <v>0</v>
          </cell>
          <cell r="Q192">
            <v>0</v>
          </cell>
          <cell r="R192">
            <v>0</v>
          </cell>
          <cell r="S192">
            <v>0</v>
          </cell>
          <cell r="T192" t="str">
            <v>NEX</v>
          </cell>
          <cell r="U192">
            <v>0.09</v>
          </cell>
        </row>
        <row r="193">
          <cell r="F193" t="str">
            <v>1409 - REFORMA DE VIELAS E ESCADÕES</v>
          </cell>
          <cell r="G193" t="str">
            <v>58.10.15.451.3022.1.409.44903900.00</v>
          </cell>
          <cell r="H193" t="str">
            <v>EXECUTIVO</v>
          </cell>
          <cell r="I193" t="str">
            <v>SUB-MB</v>
          </cell>
          <cell r="J193">
            <v>250000</v>
          </cell>
          <cell r="K193">
            <v>0</v>
          </cell>
          <cell r="L193">
            <v>0</v>
          </cell>
          <cell r="M193" t="str">
            <v>NEX</v>
          </cell>
          <cell r="N193">
            <v>0.23</v>
          </cell>
          <cell r="O193">
            <v>57500</v>
          </cell>
          <cell r="P193">
            <v>0</v>
          </cell>
          <cell r="Q193">
            <v>0</v>
          </cell>
          <cell r="R193">
            <v>0</v>
          </cell>
          <cell r="S193">
            <v>0</v>
          </cell>
          <cell r="T193" t="str">
            <v>NEX</v>
          </cell>
          <cell r="U193">
            <v>0.09</v>
          </cell>
        </row>
        <row r="194">
          <cell r="F194" t="str">
            <v>1410 - REFORMA DE VIELAS E ESCADÕES</v>
          </cell>
          <cell r="G194" t="str">
            <v>57.10.15.451.3022.1.410.44903900.00</v>
          </cell>
          <cell r="H194" t="str">
            <v>EXECUTIVO</v>
          </cell>
          <cell r="I194" t="str">
            <v>SUB-CL</v>
          </cell>
          <cell r="J194">
            <v>250000</v>
          </cell>
          <cell r="K194">
            <v>0</v>
          </cell>
          <cell r="L194">
            <v>0</v>
          </cell>
          <cell r="M194" t="str">
            <v>NEX</v>
          </cell>
          <cell r="N194">
            <v>0.23</v>
          </cell>
          <cell r="O194">
            <v>57500</v>
          </cell>
          <cell r="P194">
            <v>0</v>
          </cell>
          <cell r="Q194">
            <v>0</v>
          </cell>
          <cell r="R194">
            <v>0</v>
          </cell>
          <cell r="S194">
            <v>0</v>
          </cell>
          <cell r="T194" t="str">
            <v>NEX</v>
          </cell>
          <cell r="U194">
            <v>0.09</v>
          </cell>
        </row>
        <row r="195">
          <cell r="F195" t="str">
            <v>1411 - REQUALIFICAÇÃO DE ÁREA PÚBLICA COM IMPLANTAÇÃO DE GUIAS, SARJETAS, PAVIMENTO, PASSEIOS, E ADEQUAÇÃO DE ESTACIONAMENTO EM ÁREA NA ESTRADA DE ITAPECIRICA Nº 7100 NO CAPÃO REDONDO</v>
          </cell>
          <cell r="G195" t="str">
            <v>57.10.15.451.3022.1.411.44905100.01</v>
          </cell>
          <cell r="H195" t="str">
            <v>EXECUTIVO</v>
          </cell>
          <cell r="I195" t="str">
            <v>SUB-CL</v>
          </cell>
          <cell r="J195">
            <v>1000000</v>
          </cell>
          <cell r="K195">
            <v>0</v>
          </cell>
          <cell r="L195">
            <v>0</v>
          </cell>
          <cell r="M195" t="str">
            <v>NINC</v>
          </cell>
          <cell r="N195">
            <v>0</v>
          </cell>
          <cell r="O195">
            <v>0</v>
          </cell>
          <cell r="P195">
            <v>0</v>
          </cell>
          <cell r="Q195">
            <v>0</v>
          </cell>
          <cell r="R195" t="e">
            <v>#DIV/0!</v>
          </cell>
          <cell r="S195" t="e">
            <v>#DIV/0!</v>
          </cell>
          <cell r="T195" t="str">
            <v>NINC</v>
          </cell>
          <cell r="U195">
            <v>0</v>
          </cell>
        </row>
        <row r="196">
          <cell r="F196" t="str">
            <v>1412 - AÇÕES DE IMPLEMENTAÇÃO DO PLANO DE BAIRRO JARDIM LAPENNA</v>
          </cell>
          <cell r="G196" t="str">
            <v>63.10.15.451.3022.1.412.44903900.00</v>
          </cell>
          <cell r="H196" t="str">
            <v>EXECUTIVO</v>
          </cell>
          <cell r="I196" t="str">
            <v>SUB-MP</v>
          </cell>
          <cell r="J196">
            <v>1000</v>
          </cell>
          <cell r="K196">
            <v>0</v>
          </cell>
          <cell r="L196">
            <v>0</v>
          </cell>
          <cell r="M196" t="str">
            <v>NINC</v>
          </cell>
          <cell r="N196">
            <v>0</v>
          </cell>
          <cell r="O196">
            <v>0</v>
          </cell>
          <cell r="P196">
            <v>0</v>
          </cell>
          <cell r="Q196">
            <v>0</v>
          </cell>
          <cell r="R196" t="e">
            <v>#DIV/0!</v>
          </cell>
          <cell r="S196" t="e">
            <v>#DIV/0!</v>
          </cell>
          <cell r="T196" t="str">
            <v>NINC</v>
          </cell>
          <cell r="U196">
            <v>0</v>
          </cell>
        </row>
        <row r="197">
          <cell r="F197" t="str">
            <v>1413 - REQUALIFICAÇÃO DE RUA COM SUBSTITUIÇÃO DE GUIAS, SARJETAS, PASSEIO E PAVIMENTO EM TODA A EXTENSÃO DA RUA HENRIQUE MINDLIN NO CAPÃO REDONDO</v>
          </cell>
          <cell r="G197" t="str">
            <v>57.10.15.451.3022.1.413.44905100.01</v>
          </cell>
          <cell r="H197" t="str">
            <v>EXECUTIVO</v>
          </cell>
          <cell r="I197" t="str">
            <v>SUB-CL</v>
          </cell>
          <cell r="J197">
            <v>2000000</v>
          </cell>
          <cell r="K197">
            <v>0</v>
          </cell>
          <cell r="L197">
            <v>0</v>
          </cell>
          <cell r="M197" t="str">
            <v>NINC</v>
          </cell>
          <cell r="N197">
            <v>0</v>
          </cell>
          <cell r="O197">
            <v>0</v>
          </cell>
          <cell r="P197">
            <v>0</v>
          </cell>
          <cell r="Q197">
            <v>0</v>
          </cell>
          <cell r="R197" t="e">
            <v>#DIV/0!</v>
          </cell>
          <cell r="S197" t="e">
            <v>#DIV/0!</v>
          </cell>
          <cell r="T197" t="str">
            <v>NINC</v>
          </cell>
          <cell r="U197">
            <v>0</v>
          </cell>
        </row>
        <row r="198">
          <cell r="F198" t="str">
            <v>1416 - INTERVENÇÃO, URBANIZAÇÃO E MELHORIA DE BAIRROS - PLANO DE OBRAS DAS SUBPREFEITURAS</v>
          </cell>
          <cell r="G198" t="str">
            <v>56.10.15.451.3022.1.416.44905100.00</v>
          </cell>
          <cell r="H198" t="str">
            <v>EXECUTIVO</v>
          </cell>
          <cell r="I198" t="str">
            <v>SUB-AD</v>
          </cell>
          <cell r="J198">
            <v>1000000</v>
          </cell>
          <cell r="K198">
            <v>0</v>
          </cell>
          <cell r="L198">
            <v>0</v>
          </cell>
          <cell r="M198" t="str">
            <v>NEX</v>
          </cell>
          <cell r="N198">
            <v>0.23</v>
          </cell>
          <cell r="O198">
            <v>230000</v>
          </cell>
          <cell r="P198">
            <v>0</v>
          </cell>
          <cell r="Q198">
            <v>0</v>
          </cell>
          <cell r="R198">
            <v>0</v>
          </cell>
          <cell r="S198">
            <v>0</v>
          </cell>
          <cell r="T198" t="str">
            <v>NEX</v>
          </cell>
          <cell r="U198">
            <v>0.09</v>
          </cell>
        </row>
        <row r="199">
          <cell r="F199" t="str">
            <v>1418 - INTERVENÇÃO, E MELHORIAS GERAIS NO BAIRRO</v>
          </cell>
          <cell r="G199" t="str">
            <v>71.10.15.451.3022.1.418.44905100.00</v>
          </cell>
          <cell r="H199" t="str">
            <v>EXECUTIVO</v>
          </cell>
          <cell r="I199" t="str">
            <v>SUB-CT</v>
          </cell>
          <cell r="J199">
            <v>1000000</v>
          </cell>
          <cell r="K199">
            <v>0</v>
          </cell>
          <cell r="L199">
            <v>0</v>
          </cell>
          <cell r="M199" t="str">
            <v>NEX</v>
          </cell>
          <cell r="N199">
            <v>0.23</v>
          </cell>
          <cell r="O199">
            <v>230000</v>
          </cell>
          <cell r="P199">
            <v>0</v>
          </cell>
          <cell r="Q199">
            <v>0</v>
          </cell>
          <cell r="R199">
            <v>0</v>
          </cell>
          <cell r="S199">
            <v>0</v>
          </cell>
          <cell r="T199" t="str">
            <v>NEX</v>
          </cell>
          <cell r="U199">
            <v>0.09</v>
          </cell>
        </row>
        <row r="200">
          <cell r="F200" t="str">
            <v>1419 - INTERVENÇÃO, E MELHORIAS GERAIS NO BAIRRO</v>
          </cell>
          <cell r="G200" t="str">
            <v>64.10.15.451.3022.1.419.44905100.00</v>
          </cell>
          <cell r="H200" t="str">
            <v>EXECUTIVO</v>
          </cell>
          <cell r="I200" t="str">
            <v>SUB-IT</v>
          </cell>
          <cell r="J200">
            <v>1000000</v>
          </cell>
          <cell r="K200">
            <v>0</v>
          </cell>
          <cell r="L200">
            <v>0</v>
          </cell>
          <cell r="M200" t="str">
            <v>NEX</v>
          </cell>
          <cell r="N200">
            <v>0.23</v>
          </cell>
          <cell r="O200">
            <v>230000</v>
          </cell>
          <cell r="P200">
            <v>0</v>
          </cell>
          <cell r="Q200">
            <v>0</v>
          </cell>
          <cell r="R200">
            <v>0</v>
          </cell>
          <cell r="S200">
            <v>0</v>
          </cell>
          <cell r="T200" t="str">
            <v>NEX</v>
          </cell>
          <cell r="U200">
            <v>0.09</v>
          </cell>
        </row>
        <row r="201">
          <cell r="F201" t="str">
            <v>1421 - "CONSTRUÇÃO DE SEDE SOCIAL E INSTALAÇÃO DE ILUMINAÇÃO PÚBLICA NA QUADRA ""PAGODE DA MADRINHA"" - JARDIM ZILDA - CAPELA DO SOCORRO"</v>
          </cell>
          <cell r="G201" t="str">
            <v>59.10.15.451.3022.1.421.44905100.00</v>
          </cell>
          <cell r="H201" t="str">
            <v>EXECUTIVO</v>
          </cell>
          <cell r="I201" t="str">
            <v>SUB-CS</v>
          </cell>
          <cell r="J201">
            <v>160000</v>
          </cell>
          <cell r="K201">
            <v>0</v>
          </cell>
          <cell r="L201">
            <v>0</v>
          </cell>
          <cell r="M201" t="str">
            <v>NINC</v>
          </cell>
          <cell r="N201">
            <v>0</v>
          </cell>
          <cell r="O201">
            <v>0</v>
          </cell>
          <cell r="P201">
            <v>0</v>
          </cell>
          <cell r="Q201">
            <v>0</v>
          </cell>
          <cell r="R201" t="e">
            <v>#DIV/0!</v>
          </cell>
          <cell r="S201" t="e">
            <v>#DIV/0!</v>
          </cell>
          <cell r="T201" t="str">
            <v>NINC</v>
          </cell>
          <cell r="U201">
            <v>0</v>
          </cell>
        </row>
        <row r="202">
          <cell r="F202" t="str">
            <v>1422 - CONSTRUÇÃO DE PISTA DE COOPER - JARDIM KIOTO - CAPELA DO SOCORRO</v>
          </cell>
          <cell r="G202" t="str">
            <v>59.10.15.451.3022.1.422.44905100.00</v>
          </cell>
          <cell r="H202" t="str">
            <v>EXECUTIVO</v>
          </cell>
          <cell r="I202" t="str">
            <v>SUB-CS</v>
          </cell>
          <cell r="J202">
            <v>200000</v>
          </cell>
          <cell r="K202">
            <v>0</v>
          </cell>
          <cell r="L202">
            <v>0</v>
          </cell>
          <cell r="M202" t="str">
            <v>NEX</v>
          </cell>
          <cell r="N202">
            <v>0.23</v>
          </cell>
          <cell r="O202">
            <v>46000</v>
          </cell>
          <cell r="P202">
            <v>0</v>
          </cell>
          <cell r="Q202">
            <v>0</v>
          </cell>
          <cell r="R202">
            <v>0</v>
          </cell>
          <cell r="S202">
            <v>0</v>
          </cell>
          <cell r="T202" t="str">
            <v>NEX</v>
          </cell>
          <cell r="U202">
            <v>0.09</v>
          </cell>
        </row>
        <row r="203">
          <cell r="F203" t="str">
            <v>1423 - REFORMA DE QUADRA DO PQ. RECREIO - PARELHEIROS</v>
          </cell>
          <cell r="G203" t="str">
            <v>60.10.15.451.3022.1.423.44905100.00</v>
          </cell>
          <cell r="H203" t="str">
            <v>EXECUTIVO</v>
          </cell>
          <cell r="I203" t="str">
            <v>SUB-PA</v>
          </cell>
          <cell r="J203">
            <v>160000</v>
          </cell>
          <cell r="K203">
            <v>0</v>
          </cell>
          <cell r="L203">
            <v>0</v>
          </cell>
          <cell r="M203" t="str">
            <v>NEX</v>
          </cell>
          <cell r="N203">
            <v>0.23</v>
          </cell>
          <cell r="O203">
            <v>36800</v>
          </cell>
          <cell r="P203">
            <v>0</v>
          </cell>
          <cell r="Q203">
            <v>0</v>
          </cell>
          <cell r="R203">
            <v>0</v>
          </cell>
          <cell r="S203">
            <v>0</v>
          </cell>
          <cell r="T203" t="str">
            <v>NEX</v>
          </cell>
          <cell r="U203">
            <v>0.09</v>
          </cell>
        </row>
        <row r="204">
          <cell r="F204" t="str">
            <v>1424 - PINTURA E REFORMA DA QUADRA DO JARDIM SÃO NORBERTO - PARELHEIROS</v>
          </cell>
          <cell r="G204" t="str">
            <v>60.10.15.451.3022.1.424.44905100.00</v>
          </cell>
          <cell r="H204" t="str">
            <v>EXECUTIVO</v>
          </cell>
          <cell r="I204" t="str">
            <v>SUB-PA</v>
          </cell>
          <cell r="J204">
            <v>100000</v>
          </cell>
          <cell r="K204">
            <v>0</v>
          </cell>
          <cell r="L204">
            <v>0</v>
          </cell>
          <cell r="M204" t="str">
            <v>NEX</v>
          </cell>
          <cell r="N204">
            <v>0.23</v>
          </cell>
          <cell r="O204">
            <v>23000</v>
          </cell>
          <cell r="P204">
            <v>0</v>
          </cell>
          <cell r="Q204">
            <v>0</v>
          </cell>
          <cell r="R204">
            <v>0</v>
          </cell>
          <cell r="S204">
            <v>0</v>
          </cell>
          <cell r="T204" t="str">
            <v>NEX</v>
          </cell>
          <cell r="U204">
            <v>0.09</v>
          </cell>
        </row>
        <row r="205">
          <cell r="F205" t="str">
            <v>1425 - PAVIMENTAÇÃO DA ESTRADA DA SERVIDÃO - CEP 04865-012 - JARDIM CASA GRANDE - PARELHEIROS</v>
          </cell>
          <cell r="G205" t="str">
            <v>60.10.15.451.3022.1.425.44905100.00</v>
          </cell>
          <cell r="H205" t="str">
            <v>EXECUTIVO</v>
          </cell>
          <cell r="I205" t="str">
            <v>SUB-PA</v>
          </cell>
          <cell r="J205">
            <v>1000</v>
          </cell>
          <cell r="K205">
            <v>0</v>
          </cell>
          <cell r="L205">
            <v>0</v>
          </cell>
          <cell r="M205" t="str">
            <v>NINC</v>
          </cell>
          <cell r="N205">
            <v>0</v>
          </cell>
          <cell r="O205">
            <v>0</v>
          </cell>
          <cell r="P205">
            <v>0</v>
          </cell>
          <cell r="Q205">
            <v>0</v>
          </cell>
          <cell r="R205" t="e">
            <v>#DIV/0!</v>
          </cell>
          <cell r="S205" t="e">
            <v>#DIV/0!</v>
          </cell>
          <cell r="T205" t="str">
            <v>NINC</v>
          </cell>
          <cell r="U205">
            <v>0</v>
          </cell>
        </row>
        <row r="206">
          <cell r="F206" t="str">
            <v>1426 - CONSTRUÇÃO DE SEDE SOCIAL NA RUA ARCHOTE DO PEU - PARQUE DAS ÁRVORES - CAPELA DO SOCORRO</v>
          </cell>
          <cell r="G206" t="str">
            <v>59.10.15.451.3022.1.426.44905100.00</v>
          </cell>
          <cell r="H206" t="str">
            <v>EXECUTIVO</v>
          </cell>
          <cell r="I206" t="str">
            <v>SUB-CS</v>
          </cell>
          <cell r="J206">
            <v>100000</v>
          </cell>
          <cell r="K206">
            <v>0</v>
          </cell>
          <cell r="L206">
            <v>0</v>
          </cell>
          <cell r="M206" t="str">
            <v>NINC</v>
          </cell>
          <cell r="N206">
            <v>0</v>
          </cell>
          <cell r="O206">
            <v>0</v>
          </cell>
          <cell r="P206">
            <v>0</v>
          </cell>
          <cell r="Q206">
            <v>0</v>
          </cell>
          <cell r="R206" t="e">
            <v>#DIV/0!</v>
          </cell>
          <cell r="S206" t="e">
            <v>#DIV/0!</v>
          </cell>
          <cell r="T206" t="str">
            <v>NINC</v>
          </cell>
          <cell r="U206">
            <v>0</v>
          </cell>
        </row>
        <row r="207">
          <cell r="F207" t="str">
            <v>1427 - AMPLIAÇÃO DE SEDE SOCIAL NO JD. RÉGIS - CAPELA DO SOCORRO</v>
          </cell>
          <cell r="G207" t="str">
            <v>59.10.15.451.3022.1.427.44905100.00</v>
          </cell>
          <cell r="H207" t="str">
            <v>EXECUTIVO</v>
          </cell>
          <cell r="I207" t="str">
            <v>SUB-CS</v>
          </cell>
          <cell r="J207">
            <v>160000</v>
          </cell>
          <cell r="K207">
            <v>0</v>
          </cell>
          <cell r="L207">
            <v>0</v>
          </cell>
          <cell r="M207" t="str">
            <v>NINC</v>
          </cell>
          <cell r="N207">
            <v>0</v>
          </cell>
          <cell r="O207">
            <v>0</v>
          </cell>
          <cell r="P207">
            <v>0</v>
          </cell>
          <cell r="Q207">
            <v>0</v>
          </cell>
          <cell r="R207" t="e">
            <v>#DIV/0!</v>
          </cell>
          <cell r="S207" t="e">
            <v>#DIV/0!</v>
          </cell>
          <cell r="T207" t="str">
            <v>NINC</v>
          </cell>
          <cell r="U207">
            <v>0</v>
          </cell>
        </row>
        <row r="208">
          <cell r="F208" t="str">
            <v>1428 - CONSTRUÇÃO DE SEDE SOCIAL NO JARDIM SANTA BÁRBARA - CAPELA DO SOCORRO</v>
          </cell>
          <cell r="G208" t="str">
            <v>59.10.15.451.3022.1.428.44905100.00</v>
          </cell>
          <cell r="H208" t="str">
            <v>EXECUTIVO</v>
          </cell>
          <cell r="I208" t="str">
            <v>SUB-CS</v>
          </cell>
          <cell r="J208">
            <v>170000</v>
          </cell>
          <cell r="K208">
            <v>0</v>
          </cell>
          <cell r="L208">
            <v>0</v>
          </cell>
          <cell r="M208" t="str">
            <v>NINC</v>
          </cell>
          <cell r="N208">
            <v>0</v>
          </cell>
          <cell r="O208">
            <v>0</v>
          </cell>
          <cell r="P208">
            <v>0</v>
          </cell>
          <cell r="Q208">
            <v>0</v>
          </cell>
          <cell r="R208" t="e">
            <v>#DIV/0!</v>
          </cell>
          <cell r="S208" t="e">
            <v>#DIV/0!</v>
          </cell>
          <cell r="T208" t="str">
            <v>NINC</v>
          </cell>
          <cell r="U208">
            <v>0</v>
          </cell>
        </row>
        <row r="209">
          <cell r="F209" t="str">
            <v>1429 - E839 - REVITALIZAÇÃO DE PRAÇA LOCALIZADA NA RUA PRINCIPAL - VILA FANTON</v>
          </cell>
          <cell r="G209" t="str">
            <v>41.10.15.451.3022.1.429.44903900.00</v>
          </cell>
          <cell r="H209" t="str">
            <v>EMENDA</v>
          </cell>
          <cell r="I209" t="str">
            <v>SUB-PR</v>
          </cell>
          <cell r="J209">
            <v>40000</v>
          </cell>
          <cell r="K209">
            <v>0</v>
          </cell>
          <cell r="L209">
            <v>0</v>
          </cell>
          <cell r="M209" t="str">
            <v>NEX</v>
          </cell>
          <cell r="N209">
            <v>0.23</v>
          </cell>
          <cell r="O209">
            <v>9200</v>
          </cell>
          <cell r="P209">
            <v>0</v>
          </cell>
          <cell r="Q209">
            <v>0</v>
          </cell>
          <cell r="R209">
            <v>0</v>
          </cell>
          <cell r="S209">
            <v>0</v>
          </cell>
          <cell r="T209" t="str">
            <v>EX</v>
          </cell>
          <cell r="U209">
            <v>0.09</v>
          </cell>
        </row>
        <row r="210">
          <cell r="F210" t="str">
            <v>1430 - E412 - IMPLANTAÇÃO DE ACADEMIA DA TERCEIRA IDADE - ATI, EM ÁREA PÚBLICA MUNICIPAL NA RUA JOÃO FRAZÃO CANUTO, Nº 40, JARDIM ALFREDO</v>
          </cell>
          <cell r="G210" t="str">
            <v>58.10.15.451.3022.1.430.44905100.00</v>
          </cell>
          <cell r="H210" t="str">
            <v>EMENDA</v>
          </cell>
          <cell r="I210" t="str">
            <v>SUB-MB</v>
          </cell>
          <cell r="J210">
            <v>30000</v>
          </cell>
          <cell r="K210">
            <v>0</v>
          </cell>
          <cell r="L210">
            <v>0</v>
          </cell>
          <cell r="M210" t="str">
            <v>NINC</v>
          </cell>
          <cell r="N210">
            <v>0</v>
          </cell>
          <cell r="O210">
            <v>0</v>
          </cell>
          <cell r="P210">
            <v>0</v>
          </cell>
          <cell r="Q210">
            <v>0</v>
          </cell>
          <cell r="R210" t="e">
            <v>#DIV/0!</v>
          </cell>
          <cell r="S210" t="e">
            <v>#DIV/0!</v>
          </cell>
          <cell r="T210" t="str">
            <v>NINC</v>
          </cell>
          <cell r="U210">
            <v>0</v>
          </cell>
        </row>
        <row r="211">
          <cell r="F211" t="str">
            <v>1431 - E413 - REQUALIFICAÇÃO DE ESCADARIA COM REFORMA E IMPLANTAÇÃO DE CORRIMÃO COM GUARDA CORPO EM VIELA NA RUA VIRURI, Nº 25, JARDIM ALFREDO</v>
          </cell>
          <cell r="G211" t="str">
            <v>58.10.15.451.3022.1.431.44903900.00</v>
          </cell>
          <cell r="H211" t="str">
            <v>EMENDA</v>
          </cell>
          <cell r="I211" t="str">
            <v>SUB-MB</v>
          </cell>
          <cell r="J211">
            <v>60000</v>
          </cell>
          <cell r="K211">
            <v>0</v>
          </cell>
          <cell r="L211">
            <v>0</v>
          </cell>
          <cell r="M211" t="str">
            <v>NEX</v>
          </cell>
          <cell r="N211">
            <v>0.23</v>
          </cell>
          <cell r="O211">
            <v>13800</v>
          </cell>
          <cell r="P211">
            <v>0</v>
          </cell>
          <cell r="Q211">
            <v>0</v>
          </cell>
          <cell r="R211">
            <v>0</v>
          </cell>
          <cell r="S211">
            <v>0</v>
          </cell>
          <cell r="T211" t="str">
            <v>NEX</v>
          </cell>
          <cell r="U211">
            <v>0.09</v>
          </cell>
        </row>
        <row r="212">
          <cell r="F212" t="str">
            <v>1432 - E414 - IMPLANTAÇÃO DE ARQUIBANCADAS EM ALVENARIA, COBERTURA DAS LATERAIS E ILUMINAÇÃO EM QUADRA EM ÁREA PÚBLICA MUNICIPAL LOCALIZADO NA RUA GUIMARÃES TAVARES, JARDIM SÃO LUIZ</v>
          </cell>
          <cell r="G212" t="str">
            <v>12.10.15.451.3022.1.432.44905100.00</v>
          </cell>
          <cell r="H212" t="str">
            <v>EMENDA</v>
          </cell>
          <cell r="I212" t="str">
            <v>SMSUB</v>
          </cell>
          <cell r="J212">
            <v>250000</v>
          </cell>
          <cell r="K212">
            <v>0</v>
          </cell>
          <cell r="L212">
            <v>0</v>
          </cell>
          <cell r="M212" t="str">
            <v>NEX</v>
          </cell>
          <cell r="N212">
            <v>0.23</v>
          </cell>
          <cell r="O212">
            <v>57500</v>
          </cell>
          <cell r="P212">
            <v>0</v>
          </cell>
          <cell r="Q212">
            <v>0</v>
          </cell>
          <cell r="R212">
            <v>0</v>
          </cell>
          <cell r="S212">
            <v>0</v>
          </cell>
          <cell r="T212" t="str">
            <v>NEX</v>
          </cell>
          <cell r="U212">
            <v>0.09</v>
          </cell>
        </row>
        <row r="213">
          <cell r="F213" t="str">
            <v>1433 - E415 - REFORMA DA SEDE COMUNITÁRIA DA ASSOCIAÇÃO DOS MORADORES DO JARDIM SÃO GABRIEL, COM ADEQUAÇÃO DE BANHEIROS, PISO, PINTURA, ELÉTRICA E HIDRÁULICA, NA PRAÇA DAS NOTAS MUSICAIS, Nº 70, PARQUE SÃO GABRIEL</v>
          </cell>
          <cell r="G213" t="str">
            <v>58.10.15.451.3022.1.433.44903900.00</v>
          </cell>
          <cell r="H213" t="str">
            <v>EMENDA</v>
          </cell>
          <cell r="I213" t="str">
            <v>SUB-MB</v>
          </cell>
          <cell r="J213">
            <v>150000</v>
          </cell>
          <cell r="K213">
            <v>0</v>
          </cell>
          <cell r="L213">
            <v>0</v>
          </cell>
          <cell r="M213" t="str">
            <v>NINC</v>
          </cell>
          <cell r="N213">
            <v>0</v>
          </cell>
          <cell r="O213">
            <v>0</v>
          </cell>
          <cell r="P213">
            <v>0</v>
          </cell>
          <cell r="Q213">
            <v>0</v>
          </cell>
          <cell r="R213" t="e">
            <v>#DIV/0!</v>
          </cell>
          <cell r="S213" t="e">
            <v>#DIV/0!</v>
          </cell>
          <cell r="T213" t="str">
            <v>NINC</v>
          </cell>
          <cell r="U213">
            <v>0</v>
          </cell>
        </row>
        <row r="214">
          <cell r="F214" t="str">
            <v>1434 - E416 - REQUALIFICAÇÃO DE ESCADARIA COM REVESTIMENTO DE CIMENTO ESCOVADO E IMPLANTAÇÃO DE CORRIMÃO COM GUARDA CORPO EM VIELA QUE LIGA A RUA SOLAR DOS QUEVEDOS, Nº 91 À RUA ANTÔNIO DA CRUZ MESSIAS, Nº 15, JARDIM IBIRAPUERA</v>
          </cell>
          <cell r="G214" t="str">
            <v>58.10.15.451.3022.1.434.44903900.00</v>
          </cell>
          <cell r="H214" t="str">
            <v>EMENDA</v>
          </cell>
          <cell r="I214" t="str">
            <v>SUB-MB</v>
          </cell>
          <cell r="J214">
            <v>50000</v>
          </cell>
          <cell r="K214">
            <v>0</v>
          </cell>
          <cell r="L214">
            <v>0</v>
          </cell>
          <cell r="M214" t="str">
            <v>NEX</v>
          </cell>
          <cell r="N214">
            <v>0.23</v>
          </cell>
          <cell r="O214">
            <v>11500</v>
          </cell>
          <cell r="P214">
            <v>0</v>
          </cell>
          <cell r="Q214">
            <v>0</v>
          </cell>
          <cell r="R214">
            <v>0</v>
          </cell>
          <cell r="S214">
            <v>0</v>
          </cell>
          <cell r="T214" t="str">
            <v>NEX</v>
          </cell>
          <cell r="U214">
            <v>0.09</v>
          </cell>
        </row>
        <row r="215">
          <cell r="F215" t="str">
            <v>1435 - E417 - IMPLANTAÇÃO DE QUADRA COM PISO DE CONCRETO, MURETAS DE ENTORNO, COM PINTURA, DEMARCAÇÃO DE PISO, COLOCAÇÃO DE TRAVES, TABELAS DE BASQUETE, POSTE PARA VOLEI COM REDE, ALAMBRADOS E TELA DE PROTEÇÃO - AV. FRANCISCO CRUZ MELLÃO,248, HORTO DO IPÊ</v>
          </cell>
          <cell r="G215" t="str">
            <v>57.10.15.451.3022.1.435.44905100.00</v>
          </cell>
          <cell r="H215" t="str">
            <v>EMENDA</v>
          </cell>
          <cell r="I215" t="str">
            <v>SUB-CL</v>
          </cell>
          <cell r="J215">
            <v>200000</v>
          </cell>
          <cell r="K215">
            <v>199893.79</v>
          </cell>
          <cell r="L215">
            <v>199893.79</v>
          </cell>
          <cell r="M215" t="str">
            <v>NEX</v>
          </cell>
          <cell r="N215">
            <v>0.23</v>
          </cell>
          <cell r="O215">
            <v>46000</v>
          </cell>
          <cell r="P215">
            <v>45975.5717</v>
          </cell>
          <cell r="Q215">
            <v>45975.5717</v>
          </cell>
          <cell r="R215">
            <v>0.99946895000000002</v>
          </cell>
          <cell r="S215">
            <v>0.99946895000000002</v>
          </cell>
          <cell r="T215" t="str">
            <v>NEX</v>
          </cell>
          <cell r="U215">
            <v>0.09</v>
          </cell>
        </row>
        <row r="216">
          <cell r="F216" t="str">
            <v>1436 - E418 - REFORMA DE DOIS SANITÁRIOS, MASCULINO E FEMININO, COM COLOCAÇÃO DE AZULEJOS, PISO DE CERÂMICA, PIAS, VASOS SANITÁRIOS, PORTAS E ILUMINAÇÃO EM EQUIPAMENTO MUNICIPAL NA AV. COMENDADOR SANTANA, 821, CAPÃO REDONDO</v>
          </cell>
          <cell r="G216" t="str">
            <v>57.10.15.451.3022.1.436.44903900.00</v>
          </cell>
          <cell r="H216" t="str">
            <v>EMENDA</v>
          </cell>
          <cell r="I216" t="str">
            <v>SUB-CL</v>
          </cell>
          <cell r="J216">
            <v>50000</v>
          </cell>
          <cell r="K216">
            <v>0</v>
          </cell>
          <cell r="L216">
            <v>0</v>
          </cell>
          <cell r="M216" t="str">
            <v>NEX</v>
          </cell>
          <cell r="N216">
            <v>0.23</v>
          </cell>
          <cell r="O216">
            <v>11500</v>
          </cell>
          <cell r="P216">
            <v>0</v>
          </cell>
          <cell r="Q216">
            <v>0</v>
          </cell>
          <cell r="R216">
            <v>0</v>
          </cell>
          <cell r="S216">
            <v>0</v>
          </cell>
          <cell r="T216" t="str">
            <v>NEX</v>
          </cell>
          <cell r="U216">
            <v>0.09</v>
          </cell>
        </row>
        <row r="217">
          <cell r="F217" t="str">
            <v>1436 - E418 - REFORMA DE DOIS SANITÁRIOS, MASCULINO E FEMININO, COM COLOCAÇÃO DE AZULEJOS, PISO DE CERÂMICA, PIAS, VASOS SANITÁRIOS, PORTAS E ILUMINAÇÃO EM EQUIPAMENTO MUNICIPAL NA AV. COMENDADOR SANTANA, 821, CAPÃO REDONDO</v>
          </cell>
          <cell r="G217" t="str">
            <v>57.10.15.451.3022.1.436.44905100.00</v>
          </cell>
          <cell r="H217" t="str">
            <v>EMENDA</v>
          </cell>
          <cell r="I217" t="str">
            <v>SUB-CL</v>
          </cell>
          <cell r="J217">
            <v>0</v>
          </cell>
          <cell r="K217">
            <v>48819.93</v>
          </cell>
          <cell r="L217">
            <v>0</v>
          </cell>
          <cell r="M217" t="str">
            <v>NEX</v>
          </cell>
          <cell r="N217">
            <v>0.23</v>
          </cell>
          <cell r="O217">
            <v>0</v>
          </cell>
          <cell r="P217">
            <v>11228.583900000001</v>
          </cell>
          <cell r="Q217">
            <v>0</v>
          </cell>
          <cell r="R217" t="e">
            <v>#DIV/0!</v>
          </cell>
          <cell r="S217" t="e">
            <v>#DIV/0!</v>
          </cell>
          <cell r="T217" t="str">
            <v>NEX</v>
          </cell>
          <cell r="U217">
            <v>0.09</v>
          </cell>
        </row>
        <row r="218">
          <cell r="F218" t="str">
            <v>1437 - E419 - REFORMA DE ESCADARIAS COM PADRONIZAÇÃO DE DEGRAUS E PATAMARES, DRENAGEM E IMPLANTAÇÃO DE CORRIMÃO COM GUARDA CORPO EM VIELA DENOMINADA JOTA DE MELO, QUE SAI DA RUA DA ALEGRIA, 363, JARDIM SÃO BENTO</v>
          </cell>
          <cell r="G218" t="str">
            <v>57.10.15.451.3022.1.437.44903900.00</v>
          </cell>
          <cell r="H218" t="str">
            <v>EMENDA</v>
          </cell>
          <cell r="I218" t="str">
            <v>SUB-CL</v>
          </cell>
          <cell r="J218">
            <v>250000</v>
          </cell>
          <cell r="K218">
            <v>0</v>
          </cell>
          <cell r="L218">
            <v>0</v>
          </cell>
          <cell r="M218" t="str">
            <v>NEX</v>
          </cell>
          <cell r="N218">
            <v>0.23</v>
          </cell>
          <cell r="O218">
            <v>57500</v>
          </cell>
          <cell r="P218">
            <v>0</v>
          </cell>
          <cell r="Q218">
            <v>0</v>
          </cell>
          <cell r="R218">
            <v>0</v>
          </cell>
          <cell r="S218">
            <v>0</v>
          </cell>
          <cell r="T218" t="str">
            <v>NEX</v>
          </cell>
          <cell r="U218">
            <v>0.09</v>
          </cell>
        </row>
        <row r="219">
          <cell r="F219" t="str">
            <v>1437 - E419 - REFORMA DE ESCADARIAS COM PADRONIZAÇÃO DE DEGRAUS E PATAMARES, DRENAGEM E IMPLANTAÇÃO DE CORRIMÃO COM GUARDA CORPO EM VIELA DENOMINADA JOTA DE MELO, QUE SAI DA RUA DA ALEGRIA, 363, JARDIM SÃO BENTO</v>
          </cell>
          <cell r="G219" t="str">
            <v>57.10.15.451.3022.1.437.44905100.00</v>
          </cell>
          <cell r="H219" t="str">
            <v>EMENDA</v>
          </cell>
          <cell r="I219" t="str">
            <v>SUB-CL</v>
          </cell>
          <cell r="J219">
            <v>0</v>
          </cell>
          <cell r="K219">
            <v>247780.07</v>
          </cell>
          <cell r="L219">
            <v>247779.56</v>
          </cell>
          <cell r="M219" t="str">
            <v>NEX</v>
          </cell>
          <cell r="N219">
            <v>0.23</v>
          </cell>
          <cell r="O219">
            <v>0</v>
          </cell>
          <cell r="P219">
            <v>56989.416100000002</v>
          </cell>
          <cell r="Q219">
            <v>56989.298800000004</v>
          </cell>
          <cell r="R219" t="e">
            <v>#DIV/0!</v>
          </cell>
          <cell r="S219" t="e">
            <v>#DIV/0!</v>
          </cell>
          <cell r="T219" t="str">
            <v>NEX</v>
          </cell>
          <cell r="U219">
            <v>0.09</v>
          </cell>
        </row>
        <row r="220">
          <cell r="F220" t="str">
            <v>1438 - E420 - REQUALIFICAÇÃO DE TRAVESSA QUE SAI DA RUA AUGUSTO FRANCO, 515, COM COLOCAÇÃO DE MALHA DE FERRO, CONCRETO COM ACABAMENTO COM BAMBOLÊ E DRENAGEM, JARDIM SÃO BENTO</v>
          </cell>
          <cell r="G220" t="str">
            <v>57.10.15.451.3022.1.438.44903900.00</v>
          </cell>
          <cell r="H220" t="str">
            <v>EMENDA</v>
          </cell>
          <cell r="I220" t="str">
            <v>SUB-CL</v>
          </cell>
          <cell r="J220">
            <v>120000</v>
          </cell>
          <cell r="K220">
            <v>0</v>
          </cell>
          <cell r="L220">
            <v>0</v>
          </cell>
          <cell r="M220" t="str">
            <v>NEX</v>
          </cell>
          <cell r="N220">
            <v>0.23</v>
          </cell>
          <cell r="O220">
            <v>27600</v>
          </cell>
          <cell r="P220">
            <v>0</v>
          </cell>
          <cell r="Q220">
            <v>0</v>
          </cell>
          <cell r="R220">
            <v>0</v>
          </cell>
          <cell r="S220">
            <v>0</v>
          </cell>
          <cell r="T220" t="str">
            <v>NEX</v>
          </cell>
          <cell r="U220">
            <v>0.09</v>
          </cell>
        </row>
        <row r="221">
          <cell r="F221" t="str">
            <v>1438 - E420 - REQUALIFICAÇÃO DE TRAVESSA QUE SAI DA RUA AUGUSTO FRANCO, 515, COM COLOCAÇÃO DE MALHA DE FERRO, CONCRETO COM ACABAMENTO COM BAMBOLÊ E DRENAGEM, JARDIM SÃO BENTO</v>
          </cell>
          <cell r="G221" t="str">
            <v>57.10.15.451.3022.1.438.44905100.00</v>
          </cell>
          <cell r="H221" t="str">
            <v>EMENDA</v>
          </cell>
          <cell r="I221" t="str">
            <v>SUB-CL</v>
          </cell>
          <cell r="J221">
            <v>0</v>
          </cell>
          <cell r="K221">
            <v>117212.15</v>
          </cell>
          <cell r="L221">
            <v>117204.02</v>
          </cell>
          <cell r="M221" t="str">
            <v>NEX</v>
          </cell>
          <cell r="N221">
            <v>0.23</v>
          </cell>
          <cell r="O221">
            <v>0</v>
          </cell>
          <cell r="P221">
            <v>26958.7945</v>
          </cell>
          <cell r="Q221">
            <v>26956.924600000002</v>
          </cell>
          <cell r="R221" t="e">
            <v>#DIV/0!</v>
          </cell>
          <cell r="S221" t="e">
            <v>#DIV/0!</v>
          </cell>
          <cell r="T221" t="str">
            <v>NEX</v>
          </cell>
          <cell r="U221">
            <v>0.09</v>
          </cell>
        </row>
        <row r="222">
          <cell r="F222" t="str">
            <v>1439 - E421 - REQUALIFICAÇÃO DE VIELA COM IMPLANTAÇÃO DE ESCADARIA E CORRIMÃO COM GUARDA CORPO. VIELA QUE SAI DA RUA AUGUSTO FRANCO ALTURA DO NÚMERO 105, JARDIM SÃO BENTO</v>
          </cell>
          <cell r="G222" t="str">
            <v>57.10.15.451.3022.1.439.44903900.00</v>
          </cell>
          <cell r="H222" t="str">
            <v>EMENDA</v>
          </cell>
          <cell r="I222" t="str">
            <v>SUB-CL</v>
          </cell>
          <cell r="J222">
            <v>60000</v>
          </cell>
          <cell r="K222">
            <v>0</v>
          </cell>
          <cell r="L222">
            <v>0</v>
          </cell>
          <cell r="M222" t="str">
            <v>NEX</v>
          </cell>
          <cell r="N222">
            <v>0.23</v>
          </cell>
          <cell r="O222">
            <v>13800</v>
          </cell>
          <cell r="P222">
            <v>0</v>
          </cell>
          <cell r="Q222">
            <v>0</v>
          </cell>
          <cell r="R222">
            <v>0</v>
          </cell>
          <cell r="S222">
            <v>0</v>
          </cell>
          <cell r="T222" t="str">
            <v>NEX</v>
          </cell>
          <cell r="U222">
            <v>0.09</v>
          </cell>
        </row>
        <row r="223">
          <cell r="F223" t="str">
            <v>1439 - E421 - REQUALIFICAÇÃO DE VIELA COM IMPLANTAÇÃO DE ESCADARIA E CORRIMÃO COM GUARDA CORPO. VIELA QUE SAI DA RUA AUGUSTO FRANCO ALTURA DO NÚMERO 105, JARDIM SÃO BENTO</v>
          </cell>
          <cell r="G223" t="str">
            <v>57.10.15.451.3022.1.439.44905100.00</v>
          </cell>
          <cell r="H223" t="str">
            <v>EMENDA</v>
          </cell>
          <cell r="I223" t="str">
            <v>SUB-CL</v>
          </cell>
          <cell r="J223">
            <v>0</v>
          </cell>
          <cell r="K223">
            <v>58502.2</v>
          </cell>
          <cell r="L223">
            <v>0</v>
          </cell>
          <cell r="M223" t="str">
            <v>NEX</v>
          </cell>
          <cell r="N223">
            <v>0.23</v>
          </cell>
          <cell r="O223">
            <v>0</v>
          </cell>
          <cell r="P223">
            <v>13455.505999999999</v>
          </cell>
          <cell r="Q223">
            <v>0</v>
          </cell>
          <cell r="R223" t="e">
            <v>#DIV/0!</v>
          </cell>
          <cell r="S223" t="e">
            <v>#DIV/0!</v>
          </cell>
          <cell r="T223" t="str">
            <v>NEX</v>
          </cell>
          <cell r="U223">
            <v>0.09</v>
          </cell>
        </row>
        <row r="224">
          <cell r="F224" t="str">
            <v>1440 - E422 - REFORMA DE ESCADARIA COM CORREÇÃO DE DEGRAUS, PINTURA DE PISO, ADEQUAÇÃO DA DRENAGEM E COLOCAÇÃO DE CORRIMÃO COM GUARDA CORPO EM VIELA QUE LIGA A RUA NICOLA ACARI, 904 À RUA FLORIANO PEIXOTO LISBOA, 561, PARQUE FERNANDA</v>
          </cell>
          <cell r="G224" t="str">
            <v>57.10.15.451.3022.1.440.44903900.00</v>
          </cell>
          <cell r="H224" t="str">
            <v>EMENDA</v>
          </cell>
          <cell r="I224" t="str">
            <v>SUB-CL</v>
          </cell>
          <cell r="J224">
            <v>120000</v>
          </cell>
          <cell r="K224">
            <v>0</v>
          </cell>
          <cell r="L224">
            <v>0</v>
          </cell>
          <cell r="M224" t="str">
            <v>NEX</v>
          </cell>
          <cell r="N224">
            <v>0.23</v>
          </cell>
          <cell r="O224">
            <v>27600</v>
          </cell>
          <cell r="P224">
            <v>0</v>
          </cell>
          <cell r="Q224">
            <v>0</v>
          </cell>
          <cell r="R224">
            <v>0</v>
          </cell>
          <cell r="S224">
            <v>0</v>
          </cell>
          <cell r="T224" t="str">
            <v>NEX</v>
          </cell>
          <cell r="U224">
            <v>0.09</v>
          </cell>
        </row>
        <row r="225">
          <cell r="F225" t="str">
            <v>1440 - E422 - REFORMA DE ESCADARIA COM CORREÇÃO DE DEGRAUS, PINTURA DE PISO, ADEQUAÇÃO DA DRENAGEM E COLOCAÇÃO DE CORRIMÃO COM GUARDA CORPO EM VIELA QUE LIGA A RUA NICOLA ACARI, 904 À RUA FLORIANO PEIXOTO LISBOA, 561, PARQUE FERNANDA</v>
          </cell>
          <cell r="G225" t="str">
            <v>57.10.15.451.3022.1.440.44905100.00</v>
          </cell>
          <cell r="H225" t="str">
            <v>EMENDA</v>
          </cell>
          <cell r="I225" t="str">
            <v>SUB-CL</v>
          </cell>
          <cell r="J225">
            <v>0</v>
          </cell>
          <cell r="K225">
            <v>109094.57</v>
          </cell>
          <cell r="L225">
            <v>0</v>
          </cell>
          <cell r="M225" t="str">
            <v>NEX</v>
          </cell>
          <cell r="N225">
            <v>0.23</v>
          </cell>
          <cell r="O225">
            <v>0</v>
          </cell>
          <cell r="P225">
            <v>25091.751100000001</v>
          </cell>
          <cell r="Q225">
            <v>0</v>
          </cell>
          <cell r="R225" t="e">
            <v>#DIV/0!</v>
          </cell>
          <cell r="S225" t="e">
            <v>#DIV/0!</v>
          </cell>
          <cell r="T225" t="str">
            <v>NEX</v>
          </cell>
          <cell r="U225">
            <v>0.09</v>
          </cell>
        </row>
        <row r="226">
          <cell r="F226" t="str">
            <v>1441 - E423 - IMPLANTAÇÃO DE PLAYGROUND COM INSTALAÇÃO DE BALANÇOS, GANGORRA, ESCORREGADOR, CASINHA DO TARZAN E ACADEMIA DA TERCEIRA IDADE NA PRAÇA VILA DE SINTRA</v>
          </cell>
          <cell r="G226" t="str">
            <v>50.10.15.451.3022.1.441.44905100.00</v>
          </cell>
          <cell r="H226" t="str">
            <v>EMENDA</v>
          </cell>
          <cell r="I226" t="str">
            <v>SUB-BT</v>
          </cell>
          <cell r="J226">
            <v>70000</v>
          </cell>
          <cell r="K226">
            <v>0</v>
          </cell>
          <cell r="L226">
            <v>0</v>
          </cell>
          <cell r="M226" t="str">
            <v>NEX</v>
          </cell>
          <cell r="N226">
            <v>0.23</v>
          </cell>
          <cell r="O226">
            <v>16100</v>
          </cell>
          <cell r="P226">
            <v>0</v>
          </cell>
          <cell r="Q226">
            <v>0</v>
          </cell>
          <cell r="R226">
            <v>0</v>
          </cell>
          <cell r="S226">
            <v>0</v>
          </cell>
          <cell r="T226" t="str">
            <v>NEX</v>
          </cell>
          <cell r="U226">
            <v>0.09</v>
          </cell>
        </row>
        <row r="227">
          <cell r="F227" t="str">
            <v>1442 - E424 - REFORMA DE TRAVESSA COM TROCA DE TUBOS POR ADUELAS DE 1X1M, COLOCAÇÃO DE GUIAS E CONCRETAGEM COM ACABAMENTO EM BAMBOLÊ VASSOURADO. TRAVESSA NA RUA MANOEL GUILHERME DOS REIS, 55</v>
          </cell>
          <cell r="G227" t="str">
            <v>59.10.15.451.3022.1.442.44903900.00</v>
          </cell>
          <cell r="H227" t="str">
            <v>EMENDA</v>
          </cell>
          <cell r="I227" t="str">
            <v>SUB-CS</v>
          </cell>
          <cell r="J227">
            <v>100000</v>
          </cell>
          <cell r="K227">
            <v>99425.24</v>
          </cell>
          <cell r="L227">
            <v>99425.24</v>
          </cell>
          <cell r="M227" t="str">
            <v>NINC</v>
          </cell>
          <cell r="N227">
            <v>0</v>
          </cell>
          <cell r="O227">
            <v>0</v>
          </cell>
          <cell r="P227">
            <v>0</v>
          </cell>
          <cell r="Q227">
            <v>0</v>
          </cell>
          <cell r="R227" t="e">
            <v>#DIV/0!</v>
          </cell>
          <cell r="S227" t="e">
            <v>#DIV/0!</v>
          </cell>
          <cell r="T227" t="str">
            <v>NINC</v>
          </cell>
          <cell r="U227">
            <v>0</v>
          </cell>
        </row>
        <row r="228">
          <cell r="F228" t="str">
            <v>1443 - E425 - IMPLANTAÇÃO DE CORRIMÃO COM GUARDA CORPO NAS VIELAS DA RUA MANOEL GUILHERME DOS SANTOS, 690 E A OUTRA NA RUA TORQUATO TAPAJÓS, 543, GRAJAÚ</v>
          </cell>
          <cell r="G228" t="str">
            <v>59.10.15.451.3022.1.443.44905100.00</v>
          </cell>
          <cell r="H228" t="str">
            <v>EMENDA</v>
          </cell>
          <cell r="I228" t="str">
            <v>SUB-CS</v>
          </cell>
          <cell r="J228">
            <v>70000</v>
          </cell>
          <cell r="K228">
            <v>67836.98</v>
          </cell>
          <cell r="L228">
            <v>67836.98</v>
          </cell>
          <cell r="M228" t="str">
            <v>NEX</v>
          </cell>
          <cell r="N228">
            <v>0.23</v>
          </cell>
          <cell r="O228">
            <v>16100</v>
          </cell>
          <cell r="P228">
            <v>15602.5054</v>
          </cell>
          <cell r="Q228">
            <v>15602.5054</v>
          </cell>
          <cell r="R228">
            <v>0.96909971428571429</v>
          </cell>
          <cell r="S228">
            <v>0.96909971428571429</v>
          </cell>
          <cell r="T228" t="str">
            <v>NEX</v>
          </cell>
          <cell r="U228">
            <v>0.09</v>
          </cell>
        </row>
        <row r="229">
          <cell r="F229" t="str">
            <v>1445 - E427 - IMPLANTAÇÃO DE ESCADARIAS COM CORRIMÃO E GUARDA CORPO EM VIELA NA RUA MICHEL CARRÉ, 98, JARDIM MARIA LUIZA</v>
          </cell>
          <cell r="G229" t="str">
            <v>56.10.15.451.3022.1.445.44905100.00</v>
          </cell>
          <cell r="H229" t="str">
            <v>EMENDA</v>
          </cell>
          <cell r="I229" t="str">
            <v>SUB-AD</v>
          </cell>
          <cell r="J229">
            <v>70000</v>
          </cell>
          <cell r="K229">
            <v>67295.16</v>
          </cell>
          <cell r="L229">
            <v>67295.16</v>
          </cell>
          <cell r="M229" t="str">
            <v>NEX</v>
          </cell>
          <cell r="N229">
            <v>0.23</v>
          </cell>
          <cell r="O229">
            <v>16100</v>
          </cell>
          <cell r="P229">
            <v>15477.886800000002</v>
          </cell>
          <cell r="Q229">
            <v>15477.886800000002</v>
          </cell>
          <cell r="R229">
            <v>0.96135942857142875</v>
          </cell>
          <cell r="S229">
            <v>0.96135942857142875</v>
          </cell>
          <cell r="T229" t="str">
            <v>NEX</v>
          </cell>
          <cell r="U229">
            <v>0.09</v>
          </cell>
        </row>
        <row r="230">
          <cell r="F230" t="str">
            <v>1446 - E428 - REQUALIFICAÇÃO DE VIELA COM CONCRETAGEM, ADEQUAÇÃO DE ESCADARIAS, PADRONIZADOS COM COLOCAÇÃO DE CORRIMÃO COM GUARDA CORPO NA VIELA QUE LIGA A RUA FRAN PACHECO, 56 À RUA FREI JULIANO, 192, PARQUE SAVOI CITY</v>
          </cell>
          <cell r="G230" t="str">
            <v>67.10.15.451.3022.1.446.44903900.00</v>
          </cell>
          <cell r="H230" t="str">
            <v>EMENDA</v>
          </cell>
          <cell r="I230" t="str">
            <v>SUB-IQ</v>
          </cell>
          <cell r="J230">
            <v>180000</v>
          </cell>
          <cell r="K230">
            <v>0</v>
          </cell>
          <cell r="L230">
            <v>0</v>
          </cell>
          <cell r="M230" t="str">
            <v>NEX</v>
          </cell>
          <cell r="N230">
            <v>0.23</v>
          </cell>
          <cell r="O230">
            <v>41400</v>
          </cell>
          <cell r="P230">
            <v>0</v>
          </cell>
          <cell r="Q230">
            <v>0</v>
          </cell>
          <cell r="R230">
            <v>0</v>
          </cell>
          <cell r="S230">
            <v>0</v>
          </cell>
          <cell r="T230" t="str">
            <v>NEX</v>
          </cell>
          <cell r="U230">
            <v>0.09</v>
          </cell>
        </row>
        <row r="231">
          <cell r="F231" t="str">
            <v>1447 - E429 - IMPLANTAÇÃO DE ALAMBRADO, DRENAGEM E CONSTRUÇÃO DE SALA MULTIUSO, COM SANITÁRIOS, VESTIÁRIO E SALA DE REUNIÕES EM CAMPO DE FUTEBOL NA RUA XIPOTO, 30, JARDIM ROSELI</v>
          </cell>
          <cell r="G231" t="str">
            <v>12.10.15.451.3022.1.447.44905100.00</v>
          </cell>
          <cell r="H231" t="str">
            <v>EMENDA</v>
          </cell>
          <cell r="I231" t="str">
            <v>SMSUB</v>
          </cell>
          <cell r="J231">
            <v>220000</v>
          </cell>
          <cell r="K231">
            <v>0</v>
          </cell>
          <cell r="L231">
            <v>0</v>
          </cell>
          <cell r="M231" t="str">
            <v>NEX</v>
          </cell>
          <cell r="N231">
            <v>0.23</v>
          </cell>
          <cell r="O231">
            <v>50600</v>
          </cell>
          <cell r="P231">
            <v>0</v>
          </cell>
          <cell r="Q231">
            <v>0</v>
          </cell>
          <cell r="R231">
            <v>0</v>
          </cell>
          <cell r="S231">
            <v>0</v>
          </cell>
          <cell r="T231" t="str">
            <v>NEX</v>
          </cell>
          <cell r="U231">
            <v>0.09</v>
          </cell>
        </row>
        <row r="232">
          <cell r="F232" t="str">
            <v>1448 - E431 - REQUALIFICAÇÃO DE QUADRA COM IMPLANTAÇÃO DE PISO DE CONCRETO, ACABAMENTO COM BAMBOLÊ, PINTURA DE PISO, DEMARCAÇÃO, COLOCAÇÃO DE ALAMBRADO, TELA SUPERIOR, TABELAS, DRENAGEM, EM QUADRA PÚBLICA NA RUA ESCRAGNOLE DORIA, 250, JARDIM VILA FORMOSA</v>
          </cell>
          <cell r="G232" t="str">
            <v>66.10.15.451.3022.1.448.44903900.00</v>
          </cell>
          <cell r="H232" t="str">
            <v>EMENDA</v>
          </cell>
          <cell r="I232" t="str">
            <v>SUB-AF</v>
          </cell>
          <cell r="J232">
            <v>200000</v>
          </cell>
          <cell r="K232">
            <v>0</v>
          </cell>
          <cell r="L232">
            <v>0</v>
          </cell>
          <cell r="M232" t="str">
            <v>NEX</v>
          </cell>
          <cell r="N232">
            <v>0.23</v>
          </cell>
          <cell r="O232">
            <v>46000</v>
          </cell>
          <cell r="P232">
            <v>0</v>
          </cell>
          <cell r="Q232">
            <v>0</v>
          </cell>
          <cell r="R232">
            <v>0</v>
          </cell>
          <cell r="S232">
            <v>0</v>
          </cell>
          <cell r="T232" t="str">
            <v>NEX</v>
          </cell>
          <cell r="U232">
            <v>0.09</v>
          </cell>
        </row>
        <row r="233">
          <cell r="F233" t="str">
            <v>1449 - E432 - SUBSTITUIÇÕES DE REFLETORES COM IMPLANTAÇÃO DE REFLETORES DE LED 400 WATTS EM CAMPO DE FUTEBOL LOCALIZADO NA RUA MAGNÓLIA AZUL 54</v>
          </cell>
          <cell r="G233" t="str">
            <v>64.10.15.451.3022.1.449.44903900.00</v>
          </cell>
          <cell r="H233" t="str">
            <v>EMENDA</v>
          </cell>
          <cell r="I233" t="str">
            <v>SUB-IT</v>
          </cell>
          <cell r="J233">
            <v>80000</v>
          </cell>
          <cell r="K233">
            <v>0</v>
          </cell>
          <cell r="L233">
            <v>0</v>
          </cell>
          <cell r="M233" t="str">
            <v>NEX</v>
          </cell>
          <cell r="N233">
            <v>0.23</v>
          </cell>
          <cell r="O233">
            <v>18400</v>
          </cell>
          <cell r="P233">
            <v>0</v>
          </cell>
          <cell r="Q233">
            <v>0</v>
          </cell>
          <cell r="R233">
            <v>0</v>
          </cell>
          <cell r="S233">
            <v>0</v>
          </cell>
          <cell r="T233" t="str">
            <v>NEX</v>
          </cell>
          <cell r="U233">
            <v>0.09</v>
          </cell>
        </row>
        <row r="234">
          <cell r="F234" t="str">
            <v>1450 - E433 - COBERTURA DE QUADRA COM CORREÇÃO DE ALAMBRADO, PINTURA DE PISO COM DEMARCAÇÃO, ILUMINAÇÃO COM REFLETOR DE LED, TABELAS DE BASQUETE, TRAVES, REDE SUPERIOR EM QUADRA NA PRAÇA PEDRO ANTONIO DE MORAIS</v>
          </cell>
          <cell r="G234" t="str">
            <v>58.10.15.451.3022.1.450.44903900.00</v>
          </cell>
          <cell r="H234" t="str">
            <v>EMENDA</v>
          </cell>
          <cell r="I234" t="str">
            <v>SUB-MB</v>
          </cell>
          <cell r="J234">
            <v>240000</v>
          </cell>
          <cell r="K234">
            <v>0</v>
          </cell>
          <cell r="L234">
            <v>0</v>
          </cell>
          <cell r="M234" t="str">
            <v>NEX</v>
          </cell>
          <cell r="N234">
            <v>0.23</v>
          </cell>
          <cell r="O234">
            <v>55200</v>
          </cell>
          <cell r="P234">
            <v>0</v>
          </cell>
          <cell r="Q234">
            <v>0</v>
          </cell>
          <cell r="R234">
            <v>0</v>
          </cell>
          <cell r="S234">
            <v>0</v>
          </cell>
          <cell r="T234" t="str">
            <v>NEX</v>
          </cell>
          <cell r="U234">
            <v>0.09</v>
          </cell>
        </row>
        <row r="235">
          <cell r="F235" t="str">
            <v>1451 - E434 - INSTALAÇÃO DE PLAYGROUND, ATI, CORREÇÃO DE ALAMBRADOS, PINTURA DE PISO DE QUADRA, COLOCAÇÃO DE TRAVES, TABELAS E TELA SUPERIOR EM ÁREA PÚBLICA MUNICIPAL NA RUA VISCONDE DO RIO GRANDE, ALTURA DO Nº 129</v>
          </cell>
          <cell r="G235" t="str">
            <v>58.10.15.451.3022.1.451.44903900.00</v>
          </cell>
          <cell r="H235" t="str">
            <v>EMENDA</v>
          </cell>
          <cell r="I235" t="str">
            <v>SUB-MB</v>
          </cell>
          <cell r="J235">
            <v>80000</v>
          </cell>
          <cell r="K235">
            <v>0</v>
          </cell>
          <cell r="L235">
            <v>0</v>
          </cell>
          <cell r="M235" t="str">
            <v>NEX</v>
          </cell>
          <cell r="N235">
            <v>0.23</v>
          </cell>
          <cell r="O235">
            <v>18400</v>
          </cell>
          <cell r="P235">
            <v>0</v>
          </cell>
          <cell r="Q235">
            <v>0</v>
          </cell>
          <cell r="R235">
            <v>0</v>
          </cell>
          <cell r="S235">
            <v>0</v>
          </cell>
          <cell r="T235" t="str">
            <v>NEX</v>
          </cell>
          <cell r="U235">
            <v>0.09</v>
          </cell>
        </row>
        <row r="236">
          <cell r="F236" t="str">
            <v>1452 - E435 - REFORMA DE VIELA COM COLOCAÇÃO DE MALHA DE FERRO COM CONCRETAGEM, TRATAMENTO BAMBOLÊ E VASSOURAMENTO NA TRAVESSA BOM PASTOR</v>
          </cell>
          <cell r="G236" t="str">
            <v>58.10.15.451.3022.1.452.44903900.00</v>
          </cell>
          <cell r="H236" t="str">
            <v>EMENDA</v>
          </cell>
          <cell r="I236" t="str">
            <v>SUB-MB</v>
          </cell>
          <cell r="J236">
            <v>240000</v>
          </cell>
          <cell r="K236">
            <v>0</v>
          </cell>
          <cell r="L236">
            <v>0</v>
          </cell>
          <cell r="M236" t="str">
            <v>NEX</v>
          </cell>
          <cell r="N236">
            <v>0.23</v>
          </cell>
          <cell r="O236">
            <v>55200</v>
          </cell>
          <cell r="P236">
            <v>0</v>
          </cell>
          <cell r="Q236">
            <v>0</v>
          </cell>
          <cell r="R236">
            <v>0</v>
          </cell>
          <cell r="S236">
            <v>0</v>
          </cell>
          <cell r="T236" t="str">
            <v>NEX</v>
          </cell>
          <cell r="U236">
            <v>0.09</v>
          </cell>
        </row>
        <row r="237">
          <cell r="F237" t="str">
            <v>1453 - E436 - CONSTRUÇÃO DE SALA MULTIUSO COM BANHEIROS, EM ÁREA PÚBLICA MUNICIPAL NA RUA BARRA DA FORQUILHA, 576, JARDIM PAN-AMERICANO</v>
          </cell>
          <cell r="G237" t="str">
            <v>12.10.15.451.3022.1.453.44905100.00</v>
          </cell>
          <cell r="H237" t="str">
            <v>EMENDA</v>
          </cell>
          <cell r="I237" t="str">
            <v>SMSUB</v>
          </cell>
          <cell r="J237">
            <v>70000</v>
          </cell>
          <cell r="K237">
            <v>0</v>
          </cell>
          <cell r="L237">
            <v>0</v>
          </cell>
          <cell r="M237" t="str">
            <v>NEX</v>
          </cell>
          <cell r="N237">
            <v>0.23</v>
          </cell>
          <cell r="O237">
            <v>16100</v>
          </cell>
          <cell r="P237">
            <v>0</v>
          </cell>
          <cell r="Q237">
            <v>0</v>
          </cell>
          <cell r="R237">
            <v>0</v>
          </cell>
          <cell r="S237">
            <v>0</v>
          </cell>
          <cell r="T237" t="str">
            <v>NEX</v>
          </cell>
          <cell r="U237">
            <v>0.09</v>
          </cell>
        </row>
        <row r="238">
          <cell r="F238" t="str">
            <v>1454 - E437 - INSTALAÇÃO DE PLAYGROUND, ATI, CORREÇÃO DE ALAMBRADOS, PINTURA, ADEQUAÇÃO DE ALAMBRADOS E COLOCAÇÃO DE PORTÃO EM ÁREA PÚBLICA NA RUA CRISTALINA, ALTURA DE Nº 427, JARDIM THOMAS</v>
          </cell>
          <cell r="G238" t="str">
            <v>58.10.15.451.3022.1.454.44903900.00</v>
          </cell>
          <cell r="H238" t="str">
            <v>EMENDA</v>
          </cell>
          <cell r="I238" t="str">
            <v>SUB-MB</v>
          </cell>
          <cell r="J238">
            <v>80000</v>
          </cell>
          <cell r="K238">
            <v>0</v>
          </cell>
          <cell r="L238">
            <v>0</v>
          </cell>
          <cell r="M238" t="str">
            <v>NEX</v>
          </cell>
          <cell r="N238">
            <v>0.23</v>
          </cell>
          <cell r="O238">
            <v>18400</v>
          </cell>
          <cell r="P238">
            <v>0</v>
          </cell>
          <cell r="Q238">
            <v>0</v>
          </cell>
          <cell r="R238">
            <v>0</v>
          </cell>
          <cell r="S238">
            <v>0</v>
          </cell>
          <cell r="T238" t="str">
            <v>NEX</v>
          </cell>
          <cell r="U238">
            <v>0.09</v>
          </cell>
        </row>
        <row r="239">
          <cell r="F239" t="str">
            <v>1455 - E7085 - READEQUAÇÃO DE PRÓPRIOS PÚBLICOS E COLOCAÇÃO DE GRAMA SINTÉTICA NO CAMPO COLORADO, LOCALIZADO NA RUA ARQUITETO PROF. CHAVES, 17A, COHAB CASTRO ALVES</v>
          </cell>
          <cell r="G239" t="str">
            <v>71.10.15.451.3022.1.455.44903900.00</v>
          </cell>
          <cell r="H239" t="str">
            <v>EMENDA</v>
          </cell>
          <cell r="I239" t="str">
            <v>SUB-CT</v>
          </cell>
          <cell r="J239">
            <v>1000000</v>
          </cell>
          <cell r="K239">
            <v>0</v>
          </cell>
          <cell r="L239">
            <v>0</v>
          </cell>
          <cell r="M239" t="str">
            <v>NEX</v>
          </cell>
          <cell r="N239">
            <v>0.23</v>
          </cell>
          <cell r="O239">
            <v>230000</v>
          </cell>
          <cell r="P239">
            <v>0</v>
          </cell>
          <cell r="Q239">
            <v>0</v>
          </cell>
          <cell r="R239">
            <v>0</v>
          </cell>
          <cell r="S239">
            <v>0</v>
          </cell>
          <cell r="T239" t="str">
            <v>NEX</v>
          </cell>
          <cell r="U239">
            <v>0.09</v>
          </cell>
        </row>
        <row r="240">
          <cell r="F240" t="str">
            <v>1456 - E7464 - REVITALIZAÇÃO DA PRAÇA SANDRO BASSO, LOCALIZADA NO JARDIM ANGELA (ZONA LESTE)</v>
          </cell>
          <cell r="G240" t="str">
            <v>72.10.15.451.3022.1.456.44903900.00</v>
          </cell>
          <cell r="H240" t="str">
            <v>EMENDA</v>
          </cell>
          <cell r="I240" t="str">
            <v>SUB-SB</v>
          </cell>
          <cell r="J240">
            <v>100000</v>
          </cell>
          <cell r="K240">
            <v>0</v>
          </cell>
          <cell r="L240">
            <v>0</v>
          </cell>
          <cell r="M240" t="str">
            <v>NEX</v>
          </cell>
          <cell r="N240">
            <v>0.23</v>
          </cell>
          <cell r="O240">
            <v>23000</v>
          </cell>
          <cell r="P240">
            <v>0</v>
          </cell>
          <cell r="Q240">
            <v>0</v>
          </cell>
          <cell r="R240">
            <v>0</v>
          </cell>
          <cell r="S240">
            <v>0</v>
          </cell>
          <cell r="T240" t="str">
            <v>NEX</v>
          </cell>
          <cell r="U240">
            <v>0.09</v>
          </cell>
        </row>
        <row r="241">
          <cell r="F241" t="str">
            <v>1457 - E7466 - EQUIPAMENTOS DE GINÁSTICA E PLAYGROUND PARA PRAÇA SEM DENOMINAÇÃO NO FINAL DA RUA LOPES DE MEDEIROS COM A RUA JOAQUIM MEIRA DE SIQUEIRA - AO LADO DA EMEI PADRE NILDO DO AMARAL JUNIOR. - JD. NOSSA SENHORA DO CARMO</v>
          </cell>
          <cell r="G241" t="str">
            <v>67.10.15.451.3022.1.457.44903900.00</v>
          </cell>
          <cell r="H241" t="str">
            <v>EMENDA</v>
          </cell>
          <cell r="I241" t="str">
            <v>SUB-IQ</v>
          </cell>
          <cell r="J241">
            <v>70000</v>
          </cell>
          <cell r="K241">
            <v>0</v>
          </cell>
          <cell r="L241">
            <v>0</v>
          </cell>
          <cell r="M241" t="str">
            <v>NEX</v>
          </cell>
          <cell r="N241">
            <v>0.23</v>
          </cell>
          <cell r="O241">
            <v>16100</v>
          </cell>
          <cell r="P241">
            <v>0</v>
          </cell>
          <cell r="Q241">
            <v>0</v>
          </cell>
          <cell r="R241">
            <v>0</v>
          </cell>
          <cell r="S241">
            <v>0</v>
          </cell>
          <cell r="T241" t="str">
            <v>NEX</v>
          </cell>
          <cell r="U241">
            <v>0.09</v>
          </cell>
        </row>
        <row r="242">
          <cell r="F242" t="str">
            <v>1458 - E7471 - COLOCAÇÃO DE EQUIPAMENTO DE GINÁSTICA E BRINQUEDOS DE CRIANÇAS NO TERRENO DA SUBPREFEITURA DE ITAIM PAULISTA ENTRE A RUA CÔNEGO ANTÔNIO MANZI E RUA ALFREDO BEZERRA DOS SANTOS , Nº 1 - JARDIM ROBRU</v>
          </cell>
          <cell r="G242" t="str">
            <v>64.10.15.451.3022.1.458.44903900.00</v>
          </cell>
          <cell r="H242" t="str">
            <v>EMENDA</v>
          </cell>
          <cell r="I242" t="str">
            <v>SUB-IT</v>
          </cell>
          <cell r="J242">
            <v>50000</v>
          </cell>
          <cell r="K242">
            <v>0</v>
          </cell>
          <cell r="L242">
            <v>0</v>
          </cell>
          <cell r="M242" t="str">
            <v>NEX</v>
          </cell>
          <cell r="N242">
            <v>0.23</v>
          </cell>
          <cell r="O242">
            <v>11500</v>
          </cell>
          <cell r="P242">
            <v>0</v>
          </cell>
          <cell r="Q242">
            <v>0</v>
          </cell>
          <cell r="R242">
            <v>0</v>
          </cell>
          <cell r="S242">
            <v>0</v>
          </cell>
          <cell r="T242" t="str">
            <v>NEX</v>
          </cell>
          <cell r="U242">
            <v>0.09</v>
          </cell>
        </row>
        <row r="243">
          <cell r="F243" t="str">
            <v>1459 - E7472 - REVITALIZAÇÃO DA PRAÇA MASCARENHAS DE MORAES, DRENAGEM, COLOCAÇÃO DE BRINQUEDOS E APARELHOS DE GINÁSTICA E CONSTRUÇÃO DE UMA PISTA PARA PASSEIO DE BICICLETA NA R. SRG. EDÉSIO AFONSO DE CARVALHO, ALTURA DO NÚMERO 174 - CEP: 03977-320</v>
          </cell>
          <cell r="G243" t="str">
            <v>72.10.15.451.3022.1.459.44903900.00</v>
          </cell>
          <cell r="H243" t="str">
            <v>EMENDA</v>
          </cell>
          <cell r="I243" t="str">
            <v>SUB-SB</v>
          </cell>
          <cell r="J243">
            <v>150000</v>
          </cell>
          <cell r="K243">
            <v>0</v>
          </cell>
          <cell r="L243">
            <v>0</v>
          </cell>
          <cell r="M243" t="str">
            <v>NEX</v>
          </cell>
          <cell r="N243">
            <v>0.23</v>
          </cell>
          <cell r="O243">
            <v>34500</v>
          </cell>
          <cell r="P243">
            <v>0</v>
          </cell>
          <cell r="Q243">
            <v>0</v>
          </cell>
          <cell r="R243">
            <v>0</v>
          </cell>
          <cell r="S243">
            <v>0</v>
          </cell>
          <cell r="T243" t="str">
            <v>NEX</v>
          </cell>
          <cell r="U243">
            <v>0.09</v>
          </cell>
        </row>
        <row r="244">
          <cell r="F244" t="str">
            <v>1460 - E7473 - EMEF ALEXANDRE DE GUSMÃO - CONSTRUÇÃO DE MURO E REVITALIZAÇÃO DA ÁREA AO ENTORNO</v>
          </cell>
          <cell r="G244" t="str">
            <v>68.10.15.451.3022.1.460.44903900.00</v>
          </cell>
          <cell r="H244" t="str">
            <v>EMENDA</v>
          </cell>
          <cell r="I244" t="str">
            <v>SUB-G</v>
          </cell>
          <cell r="J244">
            <v>100000</v>
          </cell>
          <cell r="K244">
            <v>0</v>
          </cell>
          <cell r="L244">
            <v>0</v>
          </cell>
          <cell r="M244" t="str">
            <v>EX</v>
          </cell>
          <cell r="N244">
            <v>1</v>
          </cell>
          <cell r="O244">
            <v>100000</v>
          </cell>
          <cell r="P244">
            <v>0</v>
          </cell>
          <cell r="Q244">
            <v>0</v>
          </cell>
          <cell r="R244">
            <v>0</v>
          </cell>
          <cell r="S244">
            <v>0</v>
          </cell>
          <cell r="T244" t="str">
            <v>NINC</v>
          </cell>
          <cell r="U244">
            <v>0</v>
          </cell>
        </row>
        <row r="245">
          <cell r="F245" t="str">
            <v>1461 - E7483 - REFORMA DA ESCADARIA LOCALIZADA NA ESTRADA ARICANDUVA , AO LADO DO Nº 70 B - JARDIM IGUATEMI</v>
          </cell>
          <cell r="G245" t="str">
            <v>67.10.15.451.3022.1.461.44903900.00</v>
          </cell>
          <cell r="H245" t="str">
            <v>EMENDA</v>
          </cell>
          <cell r="I245" t="str">
            <v>SUB-IQ</v>
          </cell>
          <cell r="J245">
            <v>100000</v>
          </cell>
          <cell r="K245">
            <v>0</v>
          </cell>
          <cell r="L245">
            <v>0</v>
          </cell>
          <cell r="M245" t="str">
            <v>NEX</v>
          </cell>
          <cell r="N245">
            <v>0.23</v>
          </cell>
          <cell r="O245">
            <v>23000</v>
          </cell>
          <cell r="P245">
            <v>0</v>
          </cell>
          <cell r="Q245">
            <v>0</v>
          </cell>
          <cell r="R245">
            <v>0</v>
          </cell>
          <cell r="S245">
            <v>0</v>
          </cell>
          <cell r="T245" t="str">
            <v>NEX</v>
          </cell>
          <cell r="U245">
            <v>0.09</v>
          </cell>
        </row>
        <row r="246">
          <cell r="F246" t="str">
            <v>1462 - E7485 - REFORMA DA ESCADARIA LOCALIZADA NA RUA CHICO MENDES, AO LADO DO NÚMERO 678</v>
          </cell>
          <cell r="G246" t="str">
            <v>72.10.15.451.3022.1.462.44903900.00</v>
          </cell>
          <cell r="H246" t="str">
            <v>EMENDA</v>
          </cell>
          <cell r="I246" t="str">
            <v>SUB-SB</v>
          </cell>
          <cell r="J246">
            <v>100000</v>
          </cell>
          <cell r="K246">
            <v>0</v>
          </cell>
          <cell r="L246">
            <v>0</v>
          </cell>
          <cell r="M246" t="str">
            <v>NEX</v>
          </cell>
          <cell r="N246">
            <v>0.23</v>
          </cell>
          <cell r="O246">
            <v>23000</v>
          </cell>
          <cell r="P246">
            <v>0</v>
          </cell>
          <cell r="Q246">
            <v>0</v>
          </cell>
          <cell r="R246">
            <v>0</v>
          </cell>
          <cell r="S246">
            <v>0</v>
          </cell>
          <cell r="T246" t="str">
            <v>NEX</v>
          </cell>
          <cell r="U246">
            <v>0.09</v>
          </cell>
        </row>
        <row r="247">
          <cell r="F247" t="str">
            <v>1463 - E7487 - REVITALIZAÇÃO DA PRAÇA CLÁUDIO BARONE - CIDADE LÍDER</v>
          </cell>
          <cell r="G247" t="str">
            <v>67.10.15.451.3022.1.463.44903900.00</v>
          </cell>
          <cell r="H247" t="str">
            <v>EMENDA</v>
          </cell>
          <cell r="I247" t="str">
            <v>SUB-IQ</v>
          </cell>
          <cell r="J247">
            <v>60000</v>
          </cell>
          <cell r="K247">
            <v>0</v>
          </cell>
          <cell r="L247">
            <v>0</v>
          </cell>
          <cell r="M247" t="str">
            <v>NEX</v>
          </cell>
          <cell r="N247">
            <v>0.23</v>
          </cell>
          <cell r="O247">
            <v>13800</v>
          </cell>
          <cell r="P247">
            <v>0</v>
          </cell>
          <cell r="Q247">
            <v>0</v>
          </cell>
          <cell r="R247">
            <v>0</v>
          </cell>
          <cell r="S247">
            <v>0</v>
          </cell>
          <cell r="T247" t="str">
            <v>NEX</v>
          </cell>
          <cell r="U247">
            <v>0.09</v>
          </cell>
        </row>
        <row r="248">
          <cell r="F248" t="str">
            <v>1464 - E7488 - REVITALIZAÇÃO DA PRAÇA DOS SONHOS LOCALIZADA NA FAZENDA DA JUTA, COM A COLOCAÇÃO DE BRINQUEDOS INFANTIS E APARELHOS DE GINÁSTICA</v>
          </cell>
          <cell r="G248" t="str">
            <v>72.10.15.451.3022.1.464.44903900.00</v>
          </cell>
          <cell r="H248" t="str">
            <v>EMENDA</v>
          </cell>
          <cell r="I248" t="str">
            <v>SUB-SB</v>
          </cell>
          <cell r="J248">
            <v>50000</v>
          </cell>
          <cell r="K248">
            <v>0</v>
          </cell>
          <cell r="L248">
            <v>0</v>
          </cell>
          <cell r="M248" t="str">
            <v>NEX</v>
          </cell>
          <cell r="N248">
            <v>0.23</v>
          </cell>
          <cell r="O248">
            <v>11500</v>
          </cell>
          <cell r="P248">
            <v>0</v>
          </cell>
          <cell r="Q248">
            <v>0</v>
          </cell>
          <cell r="R248">
            <v>0</v>
          </cell>
          <cell r="S248">
            <v>0</v>
          </cell>
          <cell r="T248" t="str">
            <v>NEX</v>
          </cell>
          <cell r="U248">
            <v>0.09</v>
          </cell>
        </row>
        <row r="249">
          <cell r="F249" t="str">
            <v>1465 - E7490 - CONSTRUÇÃO DE UM BICICLETÁRIO EM UM TERRENO PÚBLICO EM FRENTE A EMEF ÁLVARES DE AZEVEDO - RUA FORMIO</v>
          </cell>
          <cell r="G249" t="str">
            <v>69.10.15.451.3022.1.465.44905100.00</v>
          </cell>
          <cell r="H249" t="str">
            <v>EMENDA</v>
          </cell>
          <cell r="I249" t="str">
            <v>SUB-VP</v>
          </cell>
          <cell r="J249">
            <v>30000</v>
          </cell>
          <cell r="K249">
            <v>0</v>
          </cell>
          <cell r="L249">
            <v>0</v>
          </cell>
          <cell r="M249" t="str">
            <v>NEX</v>
          </cell>
          <cell r="N249">
            <v>0.23</v>
          </cell>
          <cell r="O249">
            <v>6900</v>
          </cell>
          <cell r="P249">
            <v>0</v>
          </cell>
          <cell r="Q249">
            <v>0</v>
          </cell>
          <cell r="R249">
            <v>0</v>
          </cell>
          <cell r="S249">
            <v>0</v>
          </cell>
          <cell r="T249" t="str">
            <v>NINC</v>
          </cell>
          <cell r="U249">
            <v>0</v>
          </cell>
        </row>
        <row r="250">
          <cell r="F250" t="str">
            <v>1466 - E2175 - REFORMA E MELHORIAS EM ÁREA PÚBLICA MUNICIPAL LOCALIZADA NA RUA EUGENÓPOLIS, S/Nº NO JARDIM IMPERADOR</v>
          </cell>
          <cell r="G250" t="str">
            <v>63.10.15.451.3022.1.466.44903900.00</v>
          </cell>
          <cell r="H250" t="str">
            <v>EMENDA</v>
          </cell>
          <cell r="I250" t="str">
            <v>SUB-MP</v>
          </cell>
          <cell r="J250">
            <v>400000</v>
          </cell>
          <cell r="K250">
            <v>0</v>
          </cell>
          <cell r="L250">
            <v>0</v>
          </cell>
          <cell r="M250" t="str">
            <v>NEX</v>
          </cell>
          <cell r="N250">
            <v>0.23</v>
          </cell>
          <cell r="O250">
            <v>92000</v>
          </cell>
          <cell r="P250">
            <v>0</v>
          </cell>
          <cell r="Q250">
            <v>0</v>
          </cell>
          <cell r="R250">
            <v>0</v>
          </cell>
          <cell r="S250">
            <v>0</v>
          </cell>
          <cell r="T250" t="str">
            <v>NEX</v>
          </cell>
          <cell r="U250">
            <v>0.09</v>
          </cell>
        </row>
        <row r="251">
          <cell r="F251" t="str">
            <v>1467 - E2176 - INSTALAÇÃO DE EQUIPAMENTOS DE GINÁSTICA - ATI E MELHORIAS NA ÁREA MUNICIPAL LOCALIZADA ENTRE A RUA BARRA DO CAETÉ E A RUA IJACÍ, NO JARDIM TIETÊ</v>
          </cell>
          <cell r="G251" t="str">
            <v>63.10.15.451.3022.1.467.44903900.00</v>
          </cell>
          <cell r="H251" t="str">
            <v>EMENDA</v>
          </cell>
          <cell r="I251" t="str">
            <v>SUB-MP</v>
          </cell>
          <cell r="J251">
            <v>50000</v>
          </cell>
          <cell r="K251">
            <v>0</v>
          </cell>
          <cell r="L251">
            <v>0</v>
          </cell>
          <cell r="M251" t="str">
            <v>NINC</v>
          </cell>
          <cell r="N251">
            <v>0</v>
          </cell>
          <cell r="O251">
            <v>0</v>
          </cell>
          <cell r="P251">
            <v>0</v>
          </cell>
          <cell r="Q251">
            <v>0</v>
          </cell>
          <cell r="R251" t="e">
            <v>#DIV/0!</v>
          </cell>
          <cell r="S251" t="e">
            <v>#DIV/0!</v>
          </cell>
          <cell r="T251" t="str">
            <v>NINC</v>
          </cell>
          <cell r="U251">
            <v>0</v>
          </cell>
        </row>
        <row r="252">
          <cell r="F252" t="str">
            <v>1469 - E2178 - INSTALAÇÃO DE EQUIPAMENTOS DE GINÁSTICA - ATI E MELHORIAS NA ÁREA MUNICIPAL LOCALIZADA NA RUA CLAUDE ALBERVILLE, ALTURA DO Nº 140 - JARDIM JOÃO XXIII</v>
          </cell>
          <cell r="G252" t="str">
            <v>50.10.15.451.3022.1.469.44903900.00</v>
          </cell>
          <cell r="H252" t="str">
            <v>EMENDA</v>
          </cell>
          <cell r="I252" t="str">
            <v>SUB-BT</v>
          </cell>
          <cell r="J252">
            <v>150000</v>
          </cell>
          <cell r="K252">
            <v>0</v>
          </cell>
          <cell r="L252">
            <v>0</v>
          </cell>
          <cell r="M252" t="str">
            <v>NINC</v>
          </cell>
          <cell r="N252">
            <v>0</v>
          </cell>
          <cell r="O252">
            <v>0</v>
          </cell>
          <cell r="P252">
            <v>0</v>
          </cell>
          <cell r="Q252">
            <v>0</v>
          </cell>
          <cell r="R252" t="e">
            <v>#DIV/0!</v>
          </cell>
          <cell r="S252" t="e">
            <v>#DIV/0!</v>
          </cell>
          <cell r="T252" t="str">
            <v>NINC</v>
          </cell>
          <cell r="U252">
            <v>0</v>
          </cell>
        </row>
        <row r="253">
          <cell r="F253" t="str">
            <v>1470 - E2179 - REVITALIZAÇÃO E INSTALAÇÃO DE PLAYGROUND NA ÁREA PÚBLICA MUNICIPAL LOCALIZADA NA RUA SAGUARITÁ COM A RUA SÃO JERÔNIMO NO JARDIM IMPERIAL</v>
          </cell>
          <cell r="G253" t="str">
            <v>50.10.15.451.3022.1.470.44903900.00</v>
          </cell>
          <cell r="H253" t="str">
            <v>EMENDA</v>
          </cell>
          <cell r="I253" t="str">
            <v>SUB-BT</v>
          </cell>
          <cell r="J253">
            <v>50000</v>
          </cell>
          <cell r="K253">
            <v>0</v>
          </cell>
          <cell r="L253">
            <v>0</v>
          </cell>
          <cell r="M253" t="str">
            <v>EX</v>
          </cell>
          <cell r="N253">
            <v>1</v>
          </cell>
          <cell r="O253">
            <v>50000</v>
          </cell>
          <cell r="P253">
            <v>0</v>
          </cell>
          <cell r="Q253">
            <v>0</v>
          </cell>
          <cell r="R253">
            <v>0</v>
          </cell>
          <cell r="S253">
            <v>0</v>
          </cell>
          <cell r="T253" t="str">
            <v>EX</v>
          </cell>
          <cell r="U253">
            <v>1</v>
          </cell>
        </row>
        <row r="254">
          <cell r="F254" t="str">
            <v>1471 - E2180 - REVITALIZAÇÃO E INSTALAÇÃO DE PLAYGROUND NA ÁREA PÚBLICA MUNICIPAL LOCALIZADA NA RUA EUZÉBIO DE PAULA MARCONDES, JARDIM D'ABRIL</v>
          </cell>
          <cell r="G254" t="str">
            <v>50.10.15.451.3022.1.471.44903900.00</v>
          </cell>
          <cell r="H254" t="str">
            <v>EMENDA</v>
          </cell>
          <cell r="I254" t="str">
            <v>SUB-BT</v>
          </cell>
          <cell r="J254">
            <v>100000</v>
          </cell>
          <cell r="K254">
            <v>0</v>
          </cell>
          <cell r="L254">
            <v>0</v>
          </cell>
          <cell r="M254" t="str">
            <v>EX</v>
          </cell>
          <cell r="N254">
            <v>1</v>
          </cell>
          <cell r="O254">
            <v>100000</v>
          </cell>
          <cell r="P254">
            <v>0</v>
          </cell>
          <cell r="Q254">
            <v>0</v>
          </cell>
          <cell r="R254">
            <v>0</v>
          </cell>
          <cell r="S254">
            <v>0</v>
          </cell>
          <cell r="T254" t="str">
            <v>EX</v>
          </cell>
          <cell r="U254">
            <v>1</v>
          </cell>
        </row>
        <row r="255">
          <cell r="F255" t="str">
            <v>1472 - E2181 - REFORMA E MELHORIAS DA ÁREA PÚBLICA MUNICIPAL LOCALIZADA NA RUA BARTOLOMEU VENETO, ALTURA DO Nº 126 NO FINAL DA AV. PUJAIS SABATE - VILA TIRADENTES - RIO PEQUENO</v>
          </cell>
          <cell r="G255" t="str">
            <v>50.10.15.451.3022.1.472.44903900.00</v>
          </cell>
          <cell r="H255" t="str">
            <v>EMENDA</v>
          </cell>
          <cell r="I255" t="str">
            <v>SUB-BT</v>
          </cell>
          <cell r="J255">
            <v>100000</v>
          </cell>
          <cell r="K255">
            <v>0</v>
          </cell>
          <cell r="L255">
            <v>0</v>
          </cell>
          <cell r="M255" t="str">
            <v>NEX</v>
          </cell>
          <cell r="N255">
            <v>0.23</v>
          </cell>
          <cell r="O255">
            <v>23000</v>
          </cell>
          <cell r="P255">
            <v>0</v>
          </cell>
          <cell r="Q255">
            <v>0</v>
          </cell>
          <cell r="R255">
            <v>0</v>
          </cell>
          <cell r="S255">
            <v>0</v>
          </cell>
          <cell r="T255" t="str">
            <v>NEX</v>
          </cell>
          <cell r="U255">
            <v>0.09</v>
          </cell>
        </row>
        <row r="256">
          <cell r="F256" t="str">
            <v>1473 - E2183 - REVITALIZAÇÃO DO TALUDE LOCALIZADO NA ESTRADA DE ITAPECERICA COM A RUA JOÃO FELÍCIO DOS SANTOS - CAPÃO REDONDO</v>
          </cell>
          <cell r="G256" t="str">
            <v>57.10.15.451.3022.1.473.44903900.00</v>
          </cell>
          <cell r="H256" t="str">
            <v>EMENDA</v>
          </cell>
          <cell r="I256" t="str">
            <v>SUB-CL</v>
          </cell>
          <cell r="J256">
            <v>150000</v>
          </cell>
          <cell r="K256">
            <v>0</v>
          </cell>
          <cell r="L256">
            <v>0</v>
          </cell>
          <cell r="M256" t="str">
            <v>NEX</v>
          </cell>
          <cell r="N256">
            <v>0.23</v>
          </cell>
          <cell r="O256">
            <v>34500</v>
          </cell>
          <cell r="P256">
            <v>0</v>
          </cell>
          <cell r="Q256">
            <v>0</v>
          </cell>
          <cell r="R256">
            <v>0</v>
          </cell>
          <cell r="S256">
            <v>0</v>
          </cell>
          <cell r="T256" t="str">
            <v>NEX</v>
          </cell>
          <cell r="U256">
            <v>0.09</v>
          </cell>
        </row>
        <row r="257">
          <cell r="F257" t="str">
            <v>1474 - E2184 - REFORMA E MELHORIAS NA PRAÇA JOSÉ GALDINO FERNANDES - JARDIM DO COLÉGIO - CAPÃO REDONDO</v>
          </cell>
          <cell r="G257" t="str">
            <v>57.10.15.451.3022.1.474.44903900.00</v>
          </cell>
          <cell r="H257" t="str">
            <v>EMENDA</v>
          </cell>
          <cell r="I257" t="str">
            <v>SUB-CL</v>
          </cell>
          <cell r="J257">
            <v>100000</v>
          </cell>
          <cell r="K257">
            <v>0</v>
          </cell>
          <cell r="L257">
            <v>0</v>
          </cell>
          <cell r="M257" t="str">
            <v>NEX</v>
          </cell>
          <cell r="N257">
            <v>0.23</v>
          </cell>
          <cell r="O257">
            <v>23000</v>
          </cell>
          <cell r="P257">
            <v>0</v>
          </cell>
          <cell r="Q257">
            <v>0</v>
          </cell>
          <cell r="R257">
            <v>0</v>
          </cell>
          <cell r="S257">
            <v>0</v>
          </cell>
          <cell r="T257" t="str">
            <v>NEX</v>
          </cell>
          <cell r="U257">
            <v>0.09</v>
          </cell>
        </row>
        <row r="258">
          <cell r="F258" t="str">
            <v>1475 - E2190 - MELHORIAS NA ÁREA MUNICIPAL LOCALIZADA NA AV. PAPA GREGÓRIO MAGNO COM A RUA DO ROSEIRAL, JARDIM ITAPURA</v>
          </cell>
          <cell r="G258" t="str">
            <v>56.10.15.451.3022.1.475.44903900.00</v>
          </cell>
          <cell r="H258" t="str">
            <v>EMENDA</v>
          </cell>
          <cell r="I258" t="str">
            <v>SUB-AD</v>
          </cell>
          <cell r="J258">
            <v>60000</v>
          </cell>
          <cell r="K258">
            <v>60000</v>
          </cell>
          <cell r="L258">
            <v>60000</v>
          </cell>
          <cell r="M258" t="str">
            <v>NEX</v>
          </cell>
          <cell r="N258">
            <v>0.23</v>
          </cell>
          <cell r="O258">
            <v>13800</v>
          </cell>
          <cell r="P258">
            <v>13800</v>
          </cell>
          <cell r="Q258">
            <v>13800</v>
          </cell>
          <cell r="R258">
            <v>1</v>
          </cell>
          <cell r="S258">
            <v>1</v>
          </cell>
          <cell r="T258" t="str">
            <v>NEX</v>
          </cell>
          <cell r="U258">
            <v>0.09</v>
          </cell>
        </row>
        <row r="259">
          <cell r="F259" t="str">
            <v>1476 - E2191 - MELHORIAS NA ÁREA MUNICIPAL LOCALIZADA NA RUA LUIZ BAZZANI, ALTURA DO Nº 14 - VILA MISSIONÁRIA</v>
          </cell>
          <cell r="G259" t="str">
            <v>56.10.15.451.3022.1.476.44903900.00</v>
          </cell>
          <cell r="H259" t="str">
            <v>EMENDA</v>
          </cell>
          <cell r="I259" t="str">
            <v>SUB-AD</v>
          </cell>
          <cell r="J259">
            <v>60000</v>
          </cell>
          <cell r="K259">
            <v>54081.63</v>
          </cell>
          <cell r="L259">
            <v>53599.66</v>
          </cell>
          <cell r="M259" t="str">
            <v>NEX</v>
          </cell>
          <cell r="N259">
            <v>0.23</v>
          </cell>
          <cell r="O259">
            <v>13800</v>
          </cell>
          <cell r="P259">
            <v>12438.7749</v>
          </cell>
          <cell r="Q259">
            <v>12327.921800000002</v>
          </cell>
          <cell r="R259">
            <v>0.89332766666666685</v>
          </cell>
          <cell r="S259">
            <v>0.90136050000000001</v>
          </cell>
          <cell r="T259" t="str">
            <v>NEX</v>
          </cell>
          <cell r="U259">
            <v>0.09</v>
          </cell>
        </row>
        <row r="260">
          <cell r="F260" t="str">
            <v>1477 - E2192 - REVITALIZAÇÃO E MELHORIAS NA TRAVESSA ANTONIO APARECIDO DOS SANTOS LOCALIZADA LOCALIZADA ENTRE A RUA DO GLYCÉRIO ALMEIDA MACIEL COM A RUA MARIA CLOTILDE MARTINS ROCHA - JARDIM SELMA</v>
          </cell>
          <cell r="G260" t="str">
            <v>56.10.15.451.3022.1.477.44903900.00</v>
          </cell>
          <cell r="H260" t="str">
            <v>EMENDA</v>
          </cell>
          <cell r="I260" t="str">
            <v>SUB-AD</v>
          </cell>
          <cell r="J260">
            <v>30000</v>
          </cell>
          <cell r="K260">
            <v>30000</v>
          </cell>
          <cell r="L260">
            <v>30000</v>
          </cell>
          <cell r="M260" t="str">
            <v>NEX</v>
          </cell>
          <cell r="N260">
            <v>0.23</v>
          </cell>
          <cell r="O260">
            <v>6900</v>
          </cell>
          <cell r="P260">
            <v>6900</v>
          </cell>
          <cell r="Q260">
            <v>6900</v>
          </cell>
          <cell r="R260">
            <v>1</v>
          </cell>
          <cell r="S260">
            <v>1</v>
          </cell>
          <cell r="T260" t="str">
            <v>NEX</v>
          </cell>
          <cell r="U260">
            <v>0.09</v>
          </cell>
        </row>
        <row r="261">
          <cell r="F261" t="str">
            <v>1478 - E2193 - REVITALIZAÇÃO E IMPLANTAÇÃO DE ILUMINAÇÃO PÚBLICA EM ÁREA PÚBLICA LOCALIZADA NA RUA MANOEL RODRIGUES MEXILHÃO COM A RUA MANOEL COSTA CABRAL - JARDIM SELMA</v>
          </cell>
          <cell r="G261" t="str">
            <v>56.10.15.451.3022.1.478.44903900.00</v>
          </cell>
          <cell r="H261" t="str">
            <v>EMENDA</v>
          </cell>
          <cell r="I261" t="str">
            <v>SUB-AD</v>
          </cell>
          <cell r="J261">
            <v>50000</v>
          </cell>
          <cell r="K261">
            <v>49756.51</v>
          </cell>
          <cell r="L261">
            <v>34789.300000000003</v>
          </cell>
          <cell r="M261" t="str">
            <v>NEX</v>
          </cell>
          <cell r="N261">
            <v>0.23</v>
          </cell>
          <cell r="O261">
            <v>11500</v>
          </cell>
          <cell r="P261">
            <v>11443.997300000001</v>
          </cell>
          <cell r="Q261">
            <v>8001.5390000000007</v>
          </cell>
          <cell r="R261">
            <v>0.69578600000000002</v>
          </cell>
          <cell r="S261">
            <v>0.99513020000000008</v>
          </cell>
          <cell r="T261" t="str">
            <v>NEX</v>
          </cell>
          <cell r="U261">
            <v>0.09</v>
          </cell>
        </row>
        <row r="262">
          <cell r="F262" t="str">
            <v>1479 - E2195 - REFORMA E MELHORIAS NO CENTRO DE REFERÊNCIA CONCHA ACÚSTICA LOCALIZADO NA RUA SANTO ANTÔNIO DO AMPARO, 140 - VILA MIRANTE</v>
          </cell>
          <cell r="G262" t="str">
            <v>42.10.15.451.3022.1.479.44903900.00</v>
          </cell>
          <cell r="H262" t="str">
            <v>EMENDA</v>
          </cell>
          <cell r="I262" t="str">
            <v>SUB-PJ</v>
          </cell>
          <cell r="J262">
            <v>100000</v>
          </cell>
          <cell r="K262">
            <v>0</v>
          </cell>
          <cell r="L262">
            <v>0</v>
          </cell>
          <cell r="M262" t="str">
            <v>EX</v>
          </cell>
          <cell r="N262">
            <v>1</v>
          </cell>
          <cell r="O262">
            <v>100000</v>
          </cell>
          <cell r="P262">
            <v>0</v>
          </cell>
          <cell r="Q262">
            <v>0</v>
          </cell>
          <cell r="R262">
            <v>0</v>
          </cell>
          <cell r="S262">
            <v>0</v>
          </cell>
          <cell r="T262" t="str">
            <v>NEX</v>
          </cell>
          <cell r="U262">
            <v>0.4</v>
          </cell>
        </row>
        <row r="263">
          <cell r="F263" t="str">
            <v>1480 - E2197 - INTERVENÇÃO, URBANIZAÇÃO E MELHORIAS DE BAIRRO - PLANO DE OBRAS DAS PREFEITURAS REGIONAIS - SUBPREFEITURA DO CAMPO LIMPO.</v>
          </cell>
          <cell r="G263" t="str">
            <v>57.10.15.451.3022.1.480.44903900.00</v>
          </cell>
          <cell r="H263" t="str">
            <v>EMENDA</v>
          </cell>
          <cell r="I263" t="str">
            <v>SUB-CL</v>
          </cell>
          <cell r="J263">
            <v>260000</v>
          </cell>
          <cell r="K263">
            <v>0</v>
          </cell>
          <cell r="L263">
            <v>0</v>
          </cell>
          <cell r="M263" t="str">
            <v>NEX</v>
          </cell>
          <cell r="N263">
            <v>0.23</v>
          </cell>
          <cell r="O263">
            <v>59800</v>
          </cell>
          <cell r="P263">
            <v>0</v>
          </cell>
          <cell r="Q263">
            <v>0</v>
          </cell>
          <cell r="R263">
            <v>0</v>
          </cell>
          <cell r="S263">
            <v>0</v>
          </cell>
          <cell r="T263" t="str">
            <v>NEX</v>
          </cell>
          <cell r="U263">
            <v>0.09</v>
          </cell>
        </row>
        <row r="264">
          <cell r="F264" t="str">
            <v>1481 - E2198 - INTERVENÇÃO, URBANIZAÇÃO E MELHORIAS DE BAIRRO - PLANO DE OBRAS DAS PREFEITURAS REGIONAIS - SUBPREFEITURA M'BOI MIRIM</v>
          </cell>
          <cell r="G264" t="str">
            <v>58.10.15.451.3022.1.481.44903900.00</v>
          </cell>
          <cell r="H264" t="str">
            <v>EMENDA</v>
          </cell>
          <cell r="I264" t="str">
            <v>SUB-MB</v>
          </cell>
          <cell r="J264">
            <v>250000</v>
          </cell>
          <cell r="K264">
            <v>0</v>
          </cell>
          <cell r="L264">
            <v>0</v>
          </cell>
          <cell r="M264" t="str">
            <v>NEX</v>
          </cell>
          <cell r="N264">
            <v>0.23</v>
          </cell>
          <cell r="O264">
            <v>57500</v>
          </cell>
          <cell r="P264">
            <v>0</v>
          </cell>
          <cell r="Q264">
            <v>0</v>
          </cell>
          <cell r="R264">
            <v>0</v>
          </cell>
          <cell r="S264">
            <v>0</v>
          </cell>
          <cell r="T264" t="str">
            <v>NEX</v>
          </cell>
          <cell r="U264">
            <v>0.09</v>
          </cell>
        </row>
        <row r="265">
          <cell r="F265" t="str">
            <v>1482 - E2199 - INTERVENÇÃO, URBANIZAÇÃO E MELHORIAS DE BAIRRO - PLANO DE OBRAS DAS PREFEITURAS REGIONAIS - SUBPREFEITURA DE PIRITUBA/JARAGUÁ</v>
          </cell>
          <cell r="G265" t="str">
            <v>42.10.15.451.3022.1.482.44903900.00</v>
          </cell>
          <cell r="H265" t="str">
            <v>EMENDA</v>
          </cell>
          <cell r="I265" t="str">
            <v>SUB-PJ</v>
          </cell>
          <cell r="J265">
            <v>200000</v>
          </cell>
          <cell r="K265">
            <v>0</v>
          </cell>
          <cell r="L265">
            <v>0</v>
          </cell>
          <cell r="M265" t="str">
            <v>NEX</v>
          </cell>
          <cell r="N265">
            <v>0.23</v>
          </cell>
          <cell r="O265">
            <v>46000</v>
          </cell>
          <cell r="P265">
            <v>0</v>
          </cell>
          <cell r="Q265">
            <v>0</v>
          </cell>
          <cell r="R265">
            <v>0</v>
          </cell>
          <cell r="S265">
            <v>0</v>
          </cell>
          <cell r="T265" t="str">
            <v>NEX</v>
          </cell>
          <cell r="U265">
            <v>0.09</v>
          </cell>
        </row>
        <row r="266">
          <cell r="F266" t="str">
            <v>1483 - E2200 - REFORMA DA QUADRA LOCALIZADA NA PRAÇA CRISTÃ - RUA ARRAIAL DE CATAS ALTAS COM A RUA CINTURÃO VERDE - VILA SANTA INÊS</v>
          </cell>
          <cell r="G266" t="str">
            <v>63.10.15.451.3022.1.483.44903900.00</v>
          </cell>
          <cell r="H266" t="str">
            <v>EMENDA</v>
          </cell>
          <cell r="I266" t="str">
            <v>SUB-MP</v>
          </cell>
          <cell r="J266">
            <v>100000</v>
          </cell>
          <cell r="K266">
            <v>0</v>
          </cell>
          <cell r="L266">
            <v>0</v>
          </cell>
          <cell r="M266" t="str">
            <v>NEX</v>
          </cell>
          <cell r="N266">
            <v>0.23</v>
          </cell>
          <cell r="O266">
            <v>23000</v>
          </cell>
          <cell r="P266">
            <v>0</v>
          </cell>
          <cell r="Q266">
            <v>0</v>
          </cell>
          <cell r="R266">
            <v>0</v>
          </cell>
          <cell r="S266">
            <v>0</v>
          </cell>
          <cell r="T266" t="str">
            <v>NEX</v>
          </cell>
          <cell r="U266">
            <v>0.09</v>
          </cell>
        </row>
        <row r="267">
          <cell r="F267" t="str">
            <v>1484 - E52 - REFORMA DO CAMPO DE FUTEBOL COM COLOCAÇÃO DE GRAMADO SINTÉTICO, ALAMBRADO, ILUMINAÇÃO E OUTRAS MELHORIAS NA SUBPREFEITURA MOOCA. CAMPO DE FUTEBOL LOCALIZADO DENTRO DA ÁREA DA SUBPREFEITURA - RUA TAQUARI, 549</v>
          </cell>
          <cell r="G267" t="str">
            <v>65.10.15.451.3022.1.484.44903900.00</v>
          </cell>
          <cell r="H267" t="str">
            <v>EMENDA</v>
          </cell>
          <cell r="I267" t="str">
            <v>SUB-MO</v>
          </cell>
          <cell r="J267">
            <v>1500000</v>
          </cell>
          <cell r="K267">
            <v>750000</v>
          </cell>
          <cell r="L267">
            <v>246019.61</v>
          </cell>
          <cell r="M267" t="str">
            <v>NEX</v>
          </cell>
          <cell r="N267">
            <v>0.23</v>
          </cell>
          <cell r="O267">
            <v>345000</v>
          </cell>
          <cell r="P267">
            <v>172500</v>
          </cell>
          <cell r="Q267">
            <v>56584.510300000002</v>
          </cell>
          <cell r="R267">
            <v>0.16401307333333334</v>
          </cell>
          <cell r="S267">
            <v>0.5</v>
          </cell>
          <cell r="T267" t="str">
            <v>NEX</v>
          </cell>
          <cell r="U267">
            <v>0.09</v>
          </cell>
        </row>
        <row r="268">
          <cell r="F268" t="str">
            <v>1486 - E1349 - CONSTRUÇÃO DE SEDE SOCIAL E ILUMINAÇÃO PÚBLICA NA QUADRA "PAGODE DA MADRINHA", LOCALIZADA NO JARDIM ZILDA - SUBPREFEITURA CAPELA DO SOCORRO.</v>
          </cell>
          <cell r="G268" t="str">
            <v>59.10.15.451.3022.1.486.44905100.00</v>
          </cell>
          <cell r="H268" t="str">
            <v>EMENDA</v>
          </cell>
          <cell r="I268" t="str">
            <v>SUB-CS</v>
          </cell>
          <cell r="J268">
            <v>160000</v>
          </cell>
          <cell r="K268">
            <v>0</v>
          </cell>
          <cell r="L268">
            <v>0</v>
          </cell>
          <cell r="M268" t="str">
            <v>NEX</v>
          </cell>
          <cell r="N268">
            <v>0.23</v>
          </cell>
          <cell r="O268">
            <v>36800</v>
          </cell>
          <cell r="P268">
            <v>0</v>
          </cell>
          <cell r="Q268">
            <v>0</v>
          </cell>
          <cell r="R268">
            <v>0</v>
          </cell>
          <cell r="S268">
            <v>0</v>
          </cell>
          <cell r="T268" t="str">
            <v>NEX</v>
          </cell>
          <cell r="U268">
            <v>0.09</v>
          </cell>
        </row>
        <row r="269">
          <cell r="F269" t="str">
            <v>1487 - E1350 - CONSTRUÇÃO DE PISTA DE COOPER NO JARDIM KIOTO - CAPELA DO SOCORRO</v>
          </cell>
          <cell r="G269" t="str">
            <v>59.10.15.451.3022.1.487.44905100.00</v>
          </cell>
          <cell r="H269" t="str">
            <v>EMENDA</v>
          </cell>
          <cell r="I269" t="str">
            <v>SUB-CS</v>
          </cell>
          <cell r="J269">
            <v>200000</v>
          </cell>
          <cell r="K269">
            <v>0</v>
          </cell>
          <cell r="L269">
            <v>0</v>
          </cell>
          <cell r="M269" t="str">
            <v>NEX</v>
          </cell>
          <cell r="N269">
            <v>0.23</v>
          </cell>
          <cell r="O269">
            <v>46000</v>
          </cell>
          <cell r="P269">
            <v>0</v>
          </cell>
          <cell r="Q269">
            <v>0</v>
          </cell>
          <cell r="R269">
            <v>0</v>
          </cell>
          <cell r="S269">
            <v>0</v>
          </cell>
          <cell r="T269" t="str">
            <v>NEX</v>
          </cell>
          <cell r="U269">
            <v>0.09</v>
          </cell>
        </row>
        <row r="270">
          <cell r="F270" t="str">
            <v>1489 - E1352 - REFORMA DA QUADRA DO PARQUE RECREIO - PARELHEIROS</v>
          </cell>
          <cell r="G270" t="str">
            <v>60.10.15.451.3022.1.489.44903900.00</v>
          </cell>
          <cell r="H270" t="str">
            <v>EMENDA</v>
          </cell>
          <cell r="I270" t="str">
            <v>SUB-PA</v>
          </cell>
          <cell r="J270">
            <v>160000</v>
          </cell>
          <cell r="K270">
            <v>0</v>
          </cell>
          <cell r="L270">
            <v>0</v>
          </cell>
          <cell r="M270" t="str">
            <v>NEX</v>
          </cell>
          <cell r="N270">
            <v>0.23</v>
          </cell>
          <cell r="O270">
            <v>36800</v>
          </cell>
          <cell r="P270">
            <v>0</v>
          </cell>
          <cell r="Q270">
            <v>0</v>
          </cell>
          <cell r="R270">
            <v>0</v>
          </cell>
          <cell r="S270">
            <v>0</v>
          </cell>
          <cell r="T270" t="str">
            <v>NEX</v>
          </cell>
          <cell r="U270">
            <v>0.09</v>
          </cell>
        </row>
        <row r="271">
          <cell r="F271" t="str">
            <v>1490 - E1353 - PINTURA E REFORMA DA QUADRA DO JARDIM SÃO NORBERTO - PARELHEIROS</v>
          </cell>
          <cell r="G271" t="str">
            <v>60.10.15.451.3022.1.490.44903900.00</v>
          </cell>
          <cell r="H271" t="str">
            <v>EMENDA</v>
          </cell>
          <cell r="I271" t="str">
            <v>SUB-PA</v>
          </cell>
          <cell r="J271">
            <v>100000</v>
          </cell>
          <cell r="K271">
            <v>0</v>
          </cell>
          <cell r="L271">
            <v>0</v>
          </cell>
          <cell r="M271" t="str">
            <v>NEX</v>
          </cell>
          <cell r="N271">
            <v>0.23</v>
          </cell>
          <cell r="O271">
            <v>23000</v>
          </cell>
          <cell r="P271">
            <v>0</v>
          </cell>
          <cell r="Q271">
            <v>0</v>
          </cell>
          <cell r="R271">
            <v>0</v>
          </cell>
          <cell r="S271">
            <v>0</v>
          </cell>
          <cell r="T271" t="str">
            <v>NEX</v>
          </cell>
          <cell r="U271">
            <v>0.09</v>
          </cell>
        </row>
        <row r="272">
          <cell r="F272" t="str">
            <v>1491 - E1354 - CONSTRUÇÃO DE SEDE SOCIAL NA RUA ARCHOTE DO PERU - PARQUE DAS ÁRVORES - CAPELA DO SOCORRO</v>
          </cell>
          <cell r="G272" t="str">
            <v>59.10.15.451.3022.1.491.44905100.00</v>
          </cell>
          <cell r="H272" t="str">
            <v>EMENDA</v>
          </cell>
          <cell r="I272" t="str">
            <v>SUB-CS</v>
          </cell>
          <cell r="J272">
            <v>100000</v>
          </cell>
          <cell r="K272">
            <v>0</v>
          </cell>
          <cell r="L272">
            <v>0</v>
          </cell>
          <cell r="M272" t="str">
            <v>NINC</v>
          </cell>
          <cell r="N272">
            <v>0</v>
          </cell>
          <cell r="O272">
            <v>0</v>
          </cell>
          <cell r="P272">
            <v>0</v>
          </cell>
          <cell r="Q272">
            <v>0</v>
          </cell>
          <cell r="R272" t="e">
            <v>#DIV/0!</v>
          </cell>
          <cell r="S272" t="e">
            <v>#DIV/0!</v>
          </cell>
          <cell r="T272" t="str">
            <v>NINC</v>
          </cell>
          <cell r="U272">
            <v>0</v>
          </cell>
        </row>
        <row r="273">
          <cell r="F273" t="str">
            <v>1492 - E1355 - AMPLIAÇÃO DE SEDE SOCIAL NO JARDIM REGIS - CAPELA DO SOCORRO</v>
          </cell>
          <cell r="G273" t="str">
            <v>59.10.15.451.3022.1.492.44905100.00</v>
          </cell>
          <cell r="H273" t="str">
            <v>EMENDA</v>
          </cell>
          <cell r="I273" t="str">
            <v>SUB-CS</v>
          </cell>
          <cell r="J273">
            <v>160000</v>
          </cell>
          <cell r="K273">
            <v>0</v>
          </cell>
          <cell r="L273">
            <v>0</v>
          </cell>
          <cell r="M273" t="str">
            <v>NINC</v>
          </cell>
          <cell r="N273">
            <v>0</v>
          </cell>
          <cell r="O273">
            <v>0</v>
          </cell>
          <cell r="P273">
            <v>0</v>
          </cell>
          <cell r="Q273">
            <v>0</v>
          </cell>
          <cell r="R273" t="e">
            <v>#DIV/0!</v>
          </cell>
          <cell r="S273" t="e">
            <v>#DIV/0!</v>
          </cell>
          <cell r="T273" t="str">
            <v>NINC</v>
          </cell>
          <cell r="U273">
            <v>0</v>
          </cell>
        </row>
        <row r="274">
          <cell r="F274" t="str">
            <v>1493 - E1356 - CONSTRUÇÃO DE SEDE SOCIAL NO JARDIM SANTA BÁRBARA - CAPELA DO SOCORRO</v>
          </cell>
          <cell r="G274" t="str">
            <v>59.10.15.451.3022.1.493.44905100.00</v>
          </cell>
          <cell r="H274" t="str">
            <v>EMENDA</v>
          </cell>
          <cell r="I274" t="str">
            <v>SUB-CS</v>
          </cell>
          <cell r="J274">
            <v>170000</v>
          </cell>
          <cell r="K274">
            <v>0</v>
          </cell>
          <cell r="L274">
            <v>0</v>
          </cell>
          <cell r="M274" t="str">
            <v>NEX</v>
          </cell>
          <cell r="N274">
            <v>0.23</v>
          </cell>
          <cell r="O274">
            <v>39100</v>
          </cell>
          <cell r="P274">
            <v>0</v>
          </cell>
          <cell r="Q274">
            <v>0</v>
          </cell>
          <cell r="R274">
            <v>0</v>
          </cell>
          <cell r="S274">
            <v>0</v>
          </cell>
          <cell r="T274" t="str">
            <v>NEX</v>
          </cell>
          <cell r="U274">
            <v>0.09</v>
          </cell>
        </row>
        <row r="275">
          <cell r="F275" t="str">
            <v>1494 - E1357 - COBERTURA E ILUMINAÇÃO DA QUADRA DA COMUNIDADE DEZENOVE - CIDADE DUTRA - CAPELA DO SOCORRO</v>
          </cell>
          <cell r="G275" t="str">
            <v>59.10.15.451.3022.1.494.44903900.00</v>
          </cell>
          <cell r="H275" t="str">
            <v>EMENDA</v>
          </cell>
          <cell r="I275" t="str">
            <v>SUB-CS</v>
          </cell>
          <cell r="J275">
            <v>260000</v>
          </cell>
          <cell r="K275">
            <v>0</v>
          </cell>
          <cell r="L275">
            <v>0</v>
          </cell>
          <cell r="M275" t="str">
            <v>NEX</v>
          </cell>
          <cell r="N275">
            <v>0.23</v>
          </cell>
          <cell r="O275">
            <v>59800</v>
          </cell>
          <cell r="P275">
            <v>0</v>
          </cell>
          <cell r="Q275">
            <v>0</v>
          </cell>
          <cell r="R275">
            <v>0</v>
          </cell>
          <cell r="S275">
            <v>0</v>
          </cell>
          <cell r="T275" t="str">
            <v>NEX</v>
          </cell>
          <cell r="U275">
            <v>0.09</v>
          </cell>
        </row>
        <row r="276">
          <cell r="F276" t="str">
            <v>1496 - E1359 - CONSTRUÇÃO DE SEDE SOCIAL E REFORMA DA QUADRA DA VILA DA PAZ - CAPELA DO SOCORRO</v>
          </cell>
          <cell r="G276" t="str">
            <v>59.10.15.451.3022.1.496.44905100.00</v>
          </cell>
          <cell r="H276" t="str">
            <v>EMENDA</v>
          </cell>
          <cell r="I276" t="str">
            <v>SUB-CS</v>
          </cell>
          <cell r="J276">
            <v>200000</v>
          </cell>
          <cell r="K276">
            <v>0</v>
          </cell>
          <cell r="L276">
            <v>0</v>
          </cell>
          <cell r="M276" t="str">
            <v>NINC</v>
          </cell>
          <cell r="N276">
            <v>0</v>
          </cell>
          <cell r="O276">
            <v>0</v>
          </cell>
          <cell r="P276">
            <v>0</v>
          </cell>
          <cell r="Q276">
            <v>0</v>
          </cell>
          <cell r="R276" t="e">
            <v>#DIV/0!</v>
          </cell>
          <cell r="S276" t="e">
            <v>#DIV/0!</v>
          </cell>
          <cell r="T276" t="str">
            <v>NINC</v>
          </cell>
          <cell r="U276">
            <v>0</v>
          </cell>
        </row>
        <row r="277">
          <cell r="F277" t="str">
            <v>1497 - E1361 - IMPLANTAÇÃO DE APARELHOS PARA GINÁSTICA AO AR LIVRE, PLAYGROUND E MOBILIÁRIO NA PRAÇA DO JARDIM GAIVOTAS, LOCALIZADA NA ESTRADA CANAL DO COCAIA, S/N°</v>
          </cell>
          <cell r="G277" t="str">
            <v>59.10.15.451.3022.1.497.44903900.00</v>
          </cell>
          <cell r="H277" t="str">
            <v>EMENDA</v>
          </cell>
          <cell r="I277" t="str">
            <v>SUB-CS</v>
          </cell>
          <cell r="J277">
            <v>50000</v>
          </cell>
          <cell r="K277">
            <v>0</v>
          </cell>
          <cell r="L277">
            <v>0</v>
          </cell>
          <cell r="M277" t="str">
            <v>NEX</v>
          </cell>
          <cell r="N277">
            <v>0.23</v>
          </cell>
          <cell r="O277">
            <v>11500</v>
          </cell>
          <cell r="P277">
            <v>0</v>
          </cell>
          <cell r="Q277">
            <v>0</v>
          </cell>
          <cell r="R277">
            <v>0</v>
          </cell>
          <cell r="S277">
            <v>0</v>
          </cell>
          <cell r="T277" t="str">
            <v>NEX</v>
          </cell>
          <cell r="U277">
            <v>0.09</v>
          </cell>
        </row>
        <row r="278">
          <cell r="F278" t="str">
            <v>1498 - E1362 - REFORMA E IMPLANTAÇÃO DE MOBILIÁRIO (MESAS E BANCOS) NA PRAÇA CHICO VIEIRA, LOCALIZADA NA RUA GUARACY TORRES - JARDIM SHANGRILÁ</v>
          </cell>
          <cell r="G278" t="str">
            <v>59.10.15.451.3022.1.498.44903900.00</v>
          </cell>
          <cell r="H278" t="str">
            <v>EMENDA</v>
          </cell>
          <cell r="I278" t="str">
            <v>SUB-CS</v>
          </cell>
          <cell r="J278">
            <v>50000</v>
          </cell>
          <cell r="K278">
            <v>0</v>
          </cell>
          <cell r="L278">
            <v>0</v>
          </cell>
          <cell r="M278" t="str">
            <v>NEX</v>
          </cell>
          <cell r="N278">
            <v>0.23</v>
          </cell>
          <cell r="O278">
            <v>11500</v>
          </cell>
          <cell r="P278">
            <v>0</v>
          </cell>
          <cell r="Q278">
            <v>0</v>
          </cell>
          <cell r="R278">
            <v>0</v>
          </cell>
          <cell r="S278">
            <v>0</v>
          </cell>
          <cell r="T278" t="str">
            <v>NEX</v>
          </cell>
          <cell r="U278">
            <v>0.09</v>
          </cell>
        </row>
        <row r="279">
          <cell r="F279" t="str">
            <v>1499 - E1363 - IMPLANTAÇÃO DE APARELHOS DE GINÁSTICA AO AR LIVRE, PLAYGROUND E MOBILIÁRIO NA PRAÇA DA CAIXA D'ÁGUA - BNH - GRAJAÚ</v>
          </cell>
          <cell r="G279" t="str">
            <v>59.10.15.451.3022.1.499.44903900.00</v>
          </cell>
          <cell r="H279" t="str">
            <v>EMENDA</v>
          </cell>
          <cell r="I279" t="str">
            <v>SUB-CS</v>
          </cell>
          <cell r="J279">
            <v>50000</v>
          </cell>
          <cell r="K279">
            <v>0</v>
          </cell>
          <cell r="L279">
            <v>0</v>
          </cell>
          <cell r="M279" t="str">
            <v>NEX</v>
          </cell>
          <cell r="N279">
            <v>0.23</v>
          </cell>
          <cell r="O279">
            <v>11500</v>
          </cell>
          <cell r="P279">
            <v>0</v>
          </cell>
          <cell r="Q279">
            <v>0</v>
          </cell>
          <cell r="R279">
            <v>0</v>
          </cell>
          <cell r="S279">
            <v>0</v>
          </cell>
          <cell r="T279" t="str">
            <v>NEX</v>
          </cell>
          <cell r="U279">
            <v>0.09</v>
          </cell>
        </row>
        <row r="280">
          <cell r="F280" t="str">
            <v>1500 - E1364 - CONSTRUÇÃO DE VESTIÁRIOS, IMPLANTAÇÃO DE PLAYGROUND E ACADEMIA DE GINÁSTICA AO AR LIVRE NO NO CAMPO LOCALIZADO À VIELA DO CAMPO - JARDIM NOVO GUARAPIRANGA - CAPELA DO SOCORRO</v>
          </cell>
          <cell r="G280" t="str">
            <v>59.10.15.451.3022.1.500.44905100.00</v>
          </cell>
          <cell r="H280" t="str">
            <v>EMENDA</v>
          </cell>
          <cell r="I280" t="str">
            <v>SUB-CS</v>
          </cell>
          <cell r="J280">
            <v>100000</v>
          </cell>
          <cell r="K280">
            <v>0</v>
          </cell>
          <cell r="L280">
            <v>0</v>
          </cell>
          <cell r="M280" t="str">
            <v>NEX</v>
          </cell>
          <cell r="N280">
            <v>0.23</v>
          </cell>
          <cell r="O280">
            <v>23000</v>
          </cell>
          <cell r="P280">
            <v>0</v>
          </cell>
          <cell r="Q280">
            <v>0</v>
          </cell>
          <cell r="R280">
            <v>0</v>
          </cell>
          <cell r="S280">
            <v>0</v>
          </cell>
          <cell r="T280" t="str">
            <v>NEX</v>
          </cell>
          <cell r="U280">
            <v>0.09</v>
          </cell>
        </row>
        <row r="281">
          <cell r="F281" t="str">
            <v>1501 - E1365 - REFORMA DA SEDE SOCIAL E MELHORIAS NO ENTORNO DA ASSOCIAÇÃO DE MORADORES DO JARDIM GRAÚNA, LOCALIZADA À RUA SABIA POCA - JARDIM GRAÚNA - CAPELA DO SOCORRO</v>
          </cell>
          <cell r="G281" t="str">
            <v>59.10.15.451.3022.1.501.44903900.00</v>
          </cell>
          <cell r="H281" t="str">
            <v>EMENDA</v>
          </cell>
          <cell r="I281" t="str">
            <v>SUB-CS</v>
          </cell>
          <cell r="J281">
            <v>70000</v>
          </cell>
          <cell r="K281">
            <v>0</v>
          </cell>
          <cell r="L281">
            <v>0</v>
          </cell>
          <cell r="M281" t="str">
            <v>NINC</v>
          </cell>
          <cell r="N281">
            <v>0</v>
          </cell>
          <cell r="O281">
            <v>0</v>
          </cell>
          <cell r="P281">
            <v>0</v>
          </cell>
          <cell r="Q281">
            <v>0</v>
          </cell>
          <cell r="R281" t="e">
            <v>#DIV/0!</v>
          </cell>
          <cell r="S281" t="e">
            <v>#DIV/0!</v>
          </cell>
          <cell r="T281" t="str">
            <v>NINC</v>
          </cell>
          <cell r="U281">
            <v>0</v>
          </cell>
        </row>
        <row r="282">
          <cell r="F282" t="str">
            <v>1516 - E1368 - CONSTRUÇÃO DE QUADRA ESPORTIVA NA RUA PTOLOMEU - SOCORRO - CAPELA DO SOCORRO</v>
          </cell>
          <cell r="G282" t="str">
            <v>59.10.15.451.3022.1.516.44905100.00</v>
          </cell>
          <cell r="H282" t="str">
            <v>EMENDA</v>
          </cell>
          <cell r="I282" t="str">
            <v>SUB-CS</v>
          </cell>
          <cell r="J282">
            <v>86000</v>
          </cell>
          <cell r="K282">
            <v>0</v>
          </cell>
          <cell r="L282">
            <v>0</v>
          </cell>
          <cell r="M282" t="str">
            <v>NEX</v>
          </cell>
          <cell r="N282">
            <v>0.23</v>
          </cell>
          <cell r="O282">
            <v>19780</v>
          </cell>
          <cell r="P282">
            <v>0</v>
          </cell>
          <cell r="Q282">
            <v>0</v>
          </cell>
          <cell r="R282">
            <v>0</v>
          </cell>
          <cell r="S282">
            <v>0</v>
          </cell>
          <cell r="T282" t="str">
            <v>NEX</v>
          </cell>
          <cell r="U282">
            <v>0.09</v>
          </cell>
        </row>
        <row r="283">
          <cell r="F283" t="str">
            <v>1517 - E1317 - REFORMAS, MELHORIAS E REVITALIZAÇÃO E OU INSTALAÇÃO DE EQUIPAMENTOS EM ÁREAS PÚBLICAS NO ÂMBITO DA SUBPREFEITURA ARICANDUVA/VILA FORMOSA</v>
          </cell>
          <cell r="G283" t="str">
            <v>59.10.15.451.3022.1.517.44903900.00</v>
          </cell>
          <cell r="H283" t="str">
            <v>EMENDA</v>
          </cell>
          <cell r="I283" t="str">
            <v>SUB-CS</v>
          </cell>
          <cell r="J283">
            <v>400000</v>
          </cell>
          <cell r="K283">
            <v>0</v>
          </cell>
          <cell r="L283">
            <v>0</v>
          </cell>
          <cell r="M283" t="str">
            <v>NEX</v>
          </cell>
          <cell r="N283">
            <v>0.23</v>
          </cell>
          <cell r="O283">
            <v>92000</v>
          </cell>
          <cell r="P283">
            <v>0</v>
          </cell>
          <cell r="Q283">
            <v>0</v>
          </cell>
          <cell r="R283">
            <v>0</v>
          </cell>
          <cell r="S283">
            <v>0</v>
          </cell>
          <cell r="T283" t="str">
            <v>NEX</v>
          </cell>
          <cell r="U283">
            <v>0.09</v>
          </cell>
        </row>
        <row r="284">
          <cell r="F284" t="str">
            <v>1518 - E293 - OBRAS E INTERVENÇÃO NO BAIRRO DE SAPOPEMBA</v>
          </cell>
          <cell r="G284" t="str">
            <v>59.10.15.451.3022.1.518.44905100.00</v>
          </cell>
          <cell r="H284" t="str">
            <v>EMENDA</v>
          </cell>
          <cell r="I284" t="str">
            <v>SUB-CS</v>
          </cell>
          <cell r="J284">
            <v>1000000</v>
          </cell>
          <cell r="K284">
            <v>0</v>
          </cell>
          <cell r="L284">
            <v>0</v>
          </cell>
          <cell r="M284" t="str">
            <v>NEX</v>
          </cell>
          <cell r="N284">
            <v>0.23</v>
          </cell>
          <cell r="O284">
            <v>230000</v>
          </cell>
          <cell r="P284">
            <v>0</v>
          </cell>
          <cell r="Q284">
            <v>0</v>
          </cell>
          <cell r="R284">
            <v>0</v>
          </cell>
          <cell r="S284">
            <v>0</v>
          </cell>
          <cell r="T284" t="str">
            <v>NEX</v>
          </cell>
          <cell r="U284">
            <v>0.09</v>
          </cell>
        </row>
        <row r="285">
          <cell r="F285" t="str">
            <v>1521 - E294 - OBRAS E INTERVENÇÃO NO BAIRRO DE VILA PRUDENTE</v>
          </cell>
          <cell r="G285" t="str">
            <v>59.10.15.451.3022.1.521.44905100.00</v>
          </cell>
          <cell r="H285" t="str">
            <v>EMENDA</v>
          </cell>
          <cell r="I285" t="str">
            <v>SUB-CS</v>
          </cell>
          <cell r="J285">
            <v>1000000</v>
          </cell>
          <cell r="K285">
            <v>0</v>
          </cell>
          <cell r="L285">
            <v>0</v>
          </cell>
          <cell r="M285" t="str">
            <v>NEX</v>
          </cell>
          <cell r="N285">
            <v>0.23</v>
          </cell>
          <cell r="O285">
            <v>230000</v>
          </cell>
          <cell r="P285">
            <v>0</v>
          </cell>
          <cell r="Q285">
            <v>0</v>
          </cell>
          <cell r="R285">
            <v>0</v>
          </cell>
          <cell r="S285">
            <v>0</v>
          </cell>
          <cell r="T285" t="str">
            <v>NEX</v>
          </cell>
          <cell r="U285">
            <v>0.09</v>
          </cell>
        </row>
        <row r="286">
          <cell r="F286" t="str">
            <v>1522 - E295 - OBRAS E INTERVENÇÃO NO BAIRRO DE SÃO MATEUS</v>
          </cell>
          <cell r="G286" t="str">
            <v>59.10.15.451.3022.1.522.44905100.00</v>
          </cell>
          <cell r="H286" t="str">
            <v>EMENDA</v>
          </cell>
          <cell r="I286" t="str">
            <v>SUB-CS</v>
          </cell>
          <cell r="J286">
            <v>1000000</v>
          </cell>
          <cell r="K286">
            <v>0</v>
          </cell>
          <cell r="L286">
            <v>0</v>
          </cell>
          <cell r="M286" t="str">
            <v>NEX</v>
          </cell>
          <cell r="N286">
            <v>0.23</v>
          </cell>
          <cell r="O286">
            <v>230000</v>
          </cell>
          <cell r="P286">
            <v>0</v>
          </cell>
          <cell r="Q286">
            <v>0</v>
          </cell>
          <cell r="R286">
            <v>0</v>
          </cell>
          <cell r="S286">
            <v>0</v>
          </cell>
          <cell r="T286" t="str">
            <v>NEX</v>
          </cell>
          <cell r="U286">
            <v>0.09</v>
          </cell>
        </row>
        <row r="287">
          <cell r="F287" t="str">
            <v>1523 - E296 - OBRAS E INTERVENÇÃO NO BAIRRO DE ARICANDUVA</v>
          </cell>
          <cell r="G287" t="str">
            <v>59.10.15.451.3022.1.523.44905100.00</v>
          </cell>
          <cell r="H287" t="str">
            <v>EMENDA</v>
          </cell>
          <cell r="I287" t="str">
            <v>SUB-CS</v>
          </cell>
          <cell r="J287">
            <v>1000000</v>
          </cell>
          <cell r="K287">
            <v>0</v>
          </cell>
          <cell r="L287">
            <v>0</v>
          </cell>
          <cell r="M287" t="str">
            <v>NEX</v>
          </cell>
          <cell r="N287">
            <v>0.23</v>
          </cell>
          <cell r="O287">
            <v>230000</v>
          </cell>
          <cell r="P287">
            <v>0</v>
          </cell>
          <cell r="Q287">
            <v>0</v>
          </cell>
          <cell r="R287">
            <v>0</v>
          </cell>
          <cell r="S287">
            <v>0</v>
          </cell>
          <cell r="T287" t="str">
            <v>NEX</v>
          </cell>
          <cell r="U287">
            <v>0.09</v>
          </cell>
        </row>
        <row r="288">
          <cell r="F288" t="str">
            <v>1524 - E764 - INSTALAÇÃO DE PARCÃO E ATI'S NA PRAÇA PINHEIRO DA CUNHA</v>
          </cell>
          <cell r="G288" t="str">
            <v>59.10.15.451.3022.1.524.44903900.00</v>
          </cell>
          <cell r="H288" t="str">
            <v>EMENDA</v>
          </cell>
          <cell r="I288" t="str">
            <v>SUB-CS</v>
          </cell>
          <cell r="J288">
            <v>60000</v>
          </cell>
          <cell r="K288">
            <v>0</v>
          </cell>
          <cell r="L288">
            <v>0</v>
          </cell>
          <cell r="M288" t="str">
            <v>NEX</v>
          </cell>
          <cell r="N288">
            <v>0.23</v>
          </cell>
          <cell r="O288">
            <v>13800</v>
          </cell>
          <cell r="P288">
            <v>0</v>
          </cell>
          <cell r="Q288">
            <v>0</v>
          </cell>
          <cell r="R288">
            <v>0</v>
          </cell>
          <cell r="S288">
            <v>0</v>
          </cell>
          <cell r="T288" t="str">
            <v>NEX</v>
          </cell>
          <cell r="U288">
            <v>0.09</v>
          </cell>
        </row>
        <row r="289">
          <cell r="F289" t="str">
            <v>1525 - E765 - IMPLANTAÇÃO DE PARCÃO NA RUA DOS DEMOCRATAS</v>
          </cell>
          <cell r="G289" t="str">
            <v>59.10.15.451.3022.1.525.44903900.00</v>
          </cell>
          <cell r="H289" t="str">
            <v>EMENDA</v>
          </cell>
          <cell r="I289" t="str">
            <v>SUB-CS</v>
          </cell>
          <cell r="J289">
            <v>40000</v>
          </cell>
          <cell r="K289">
            <v>0</v>
          </cell>
          <cell r="L289">
            <v>0</v>
          </cell>
          <cell r="M289" t="str">
            <v>NEX</v>
          </cell>
          <cell r="N289">
            <v>0.23</v>
          </cell>
          <cell r="O289">
            <v>9200</v>
          </cell>
          <cell r="P289">
            <v>0</v>
          </cell>
          <cell r="Q289">
            <v>0</v>
          </cell>
          <cell r="R289">
            <v>0</v>
          </cell>
          <cell r="S289">
            <v>0</v>
          </cell>
          <cell r="T289" t="str">
            <v>NEX</v>
          </cell>
          <cell r="U289">
            <v>0.09</v>
          </cell>
        </row>
        <row r="290">
          <cell r="F290" t="str">
            <v>1526 - E767 - IMPLANTAÇÃO DE PARCÃO, ATI E PLAYGROUND NA PRAÇA NO JARDIM PRIMAVERA</v>
          </cell>
          <cell r="G290" t="str">
            <v>59.10.15.451.3022.1.526.44905100.00</v>
          </cell>
          <cell r="H290" t="str">
            <v>EMENDA</v>
          </cell>
          <cell r="I290" t="str">
            <v>SUB-CS</v>
          </cell>
          <cell r="J290">
            <v>100000</v>
          </cell>
          <cell r="K290">
            <v>0</v>
          </cell>
          <cell r="L290">
            <v>0</v>
          </cell>
          <cell r="M290" t="str">
            <v>NEX</v>
          </cell>
          <cell r="N290">
            <v>0.23</v>
          </cell>
          <cell r="O290">
            <v>23000</v>
          </cell>
          <cell r="P290">
            <v>0</v>
          </cell>
          <cell r="Q290">
            <v>0</v>
          </cell>
          <cell r="R290">
            <v>0</v>
          </cell>
          <cell r="S290">
            <v>0</v>
          </cell>
          <cell r="T290" t="str">
            <v>NEX</v>
          </cell>
          <cell r="U290">
            <v>0.09</v>
          </cell>
        </row>
        <row r="291">
          <cell r="F291" t="str">
            <v>1527 - E770 - REVITALIZAÇÃO DA PRAÇA ANTÔNIO ZUNKELLER LEITE - MANDAQUI</v>
          </cell>
          <cell r="G291" t="str">
            <v>59.10.15.451.3022.1.527.44903900.00</v>
          </cell>
          <cell r="H291" t="str">
            <v>EMENDA</v>
          </cell>
          <cell r="I291" t="str">
            <v>SUB-CS</v>
          </cell>
          <cell r="J291">
            <v>60000</v>
          </cell>
          <cell r="K291">
            <v>0</v>
          </cell>
          <cell r="L291">
            <v>0</v>
          </cell>
          <cell r="M291" t="str">
            <v>NEX</v>
          </cell>
          <cell r="N291">
            <v>0.23</v>
          </cell>
          <cell r="O291">
            <v>13800</v>
          </cell>
          <cell r="P291">
            <v>0</v>
          </cell>
          <cell r="Q291">
            <v>0</v>
          </cell>
          <cell r="R291">
            <v>0</v>
          </cell>
          <cell r="S291">
            <v>0</v>
          </cell>
          <cell r="T291" t="str">
            <v>NEX</v>
          </cell>
          <cell r="U291">
            <v>0.09</v>
          </cell>
        </row>
        <row r="292">
          <cell r="F292" t="str">
            <v>1528 - E772 - INSTALAÇÃO DE PLAYGROUND NA PRAÇA CYLA REIMUNDINI</v>
          </cell>
          <cell r="G292" t="str">
            <v>59.10.15.451.3022.1.528.44903900.00</v>
          </cell>
          <cell r="H292" t="str">
            <v>EMENDA</v>
          </cell>
          <cell r="I292" t="str">
            <v>SUB-CS</v>
          </cell>
          <cell r="J292">
            <v>30000</v>
          </cell>
          <cell r="K292">
            <v>0</v>
          </cell>
          <cell r="L292">
            <v>0</v>
          </cell>
          <cell r="M292" t="str">
            <v>EX</v>
          </cell>
          <cell r="N292">
            <v>1</v>
          </cell>
          <cell r="O292">
            <v>30000</v>
          </cell>
          <cell r="P292">
            <v>0</v>
          </cell>
          <cell r="Q292">
            <v>0</v>
          </cell>
          <cell r="R292">
            <v>0</v>
          </cell>
          <cell r="S292">
            <v>0</v>
          </cell>
          <cell r="T292" t="str">
            <v>EX</v>
          </cell>
          <cell r="U292">
            <v>1</v>
          </cell>
        </row>
        <row r="293">
          <cell r="F293" t="str">
            <v>1529 - E773 - REVITALIZAÇÃO DE QUADRA POLIESPORTIVA LOCALIZADA NO CONJUNTO CINGAPURA MADEIRITE - VILA LEOPOLDINA</v>
          </cell>
          <cell r="G293" t="str">
            <v>59.10.15.451.3022.1.529.44903900.00</v>
          </cell>
          <cell r="H293" t="str">
            <v>EMENDA</v>
          </cell>
          <cell r="I293" t="str">
            <v>SUB-CS</v>
          </cell>
          <cell r="J293">
            <v>60000</v>
          </cell>
          <cell r="K293">
            <v>0</v>
          </cell>
          <cell r="L293">
            <v>0</v>
          </cell>
          <cell r="M293" t="str">
            <v>NEX</v>
          </cell>
          <cell r="N293">
            <v>0.23</v>
          </cell>
          <cell r="O293">
            <v>13800</v>
          </cell>
          <cell r="P293">
            <v>0</v>
          </cell>
          <cell r="Q293">
            <v>0</v>
          </cell>
          <cell r="R293">
            <v>0</v>
          </cell>
          <cell r="S293">
            <v>0</v>
          </cell>
          <cell r="T293" t="str">
            <v>NEX</v>
          </cell>
          <cell r="U293">
            <v>0.09</v>
          </cell>
        </row>
        <row r="294">
          <cell r="F294" t="str">
            <v>1530 - E774 - INSTALAÇÃO DE PLAYGROUND NA PRAÇA SENADOR JOSÉ ROBERTO LEITE PENTEADO - LAPA</v>
          </cell>
          <cell r="G294" t="str">
            <v>59.10.15.451.3022.1.530.44903900.00</v>
          </cell>
          <cell r="H294" t="str">
            <v>EMENDA</v>
          </cell>
          <cell r="I294" t="str">
            <v>SUB-CS</v>
          </cell>
          <cell r="J294">
            <v>30000</v>
          </cell>
          <cell r="K294">
            <v>0</v>
          </cell>
          <cell r="L294">
            <v>0</v>
          </cell>
          <cell r="M294" t="str">
            <v>EX</v>
          </cell>
          <cell r="N294">
            <v>1</v>
          </cell>
          <cell r="O294">
            <v>30000</v>
          </cell>
          <cell r="P294">
            <v>0</v>
          </cell>
          <cell r="Q294">
            <v>0</v>
          </cell>
          <cell r="R294">
            <v>0</v>
          </cell>
          <cell r="S294">
            <v>0</v>
          </cell>
          <cell r="T294" t="str">
            <v>EX</v>
          </cell>
          <cell r="U294">
            <v>1</v>
          </cell>
        </row>
        <row r="295">
          <cell r="F295" t="str">
            <v>1531 - E777 - INSTALAÇÃO DE ATI NA PRAÇA MARIA NOELI CARLY LACERDA - VILA MADALENA</v>
          </cell>
          <cell r="G295" t="str">
            <v>59.10.15.451.3022.1.531.44903900.00</v>
          </cell>
          <cell r="H295" t="str">
            <v>EMENDA</v>
          </cell>
          <cell r="I295" t="str">
            <v>SUB-CS</v>
          </cell>
          <cell r="J295">
            <v>30000</v>
          </cell>
          <cell r="K295">
            <v>0</v>
          </cell>
          <cell r="L295">
            <v>0</v>
          </cell>
          <cell r="M295" t="str">
            <v>NINC</v>
          </cell>
          <cell r="N295">
            <v>0</v>
          </cell>
          <cell r="O295">
            <v>0</v>
          </cell>
          <cell r="P295">
            <v>0</v>
          </cell>
          <cell r="Q295">
            <v>0</v>
          </cell>
          <cell r="R295" t="e">
            <v>#DIV/0!</v>
          </cell>
          <cell r="S295" t="e">
            <v>#DIV/0!</v>
          </cell>
          <cell r="T295" t="str">
            <v>NINC</v>
          </cell>
          <cell r="U295">
            <v>0</v>
          </cell>
        </row>
        <row r="296">
          <cell r="F296" t="str">
            <v>1532 - E779 - INSTALAÇÃO DE 10 (DEZ) NOVOS PONTOS DE ILUMINAÇÃO NA PRAÇA MANUEL PINA, LOCALIZADA NA RUA PAULO ANDRIGUETTI, EM FRENTE AO Nº 109 - PARI</v>
          </cell>
          <cell r="G296" t="str">
            <v>65.10.15.451.3022.1.532.44905100.00</v>
          </cell>
          <cell r="H296" t="str">
            <v>EMENDA</v>
          </cell>
          <cell r="I296" t="str">
            <v>SUB-MO</v>
          </cell>
          <cell r="J296">
            <v>80000</v>
          </cell>
          <cell r="K296">
            <v>0</v>
          </cell>
          <cell r="L296">
            <v>0</v>
          </cell>
          <cell r="M296" t="str">
            <v>NEX</v>
          </cell>
          <cell r="N296">
            <v>0.23</v>
          </cell>
          <cell r="O296">
            <v>18400</v>
          </cell>
          <cell r="P296">
            <v>0</v>
          </cell>
          <cell r="Q296">
            <v>0</v>
          </cell>
          <cell r="R296">
            <v>0</v>
          </cell>
          <cell r="S296">
            <v>0</v>
          </cell>
          <cell r="T296" t="str">
            <v>NEX</v>
          </cell>
          <cell r="U296">
            <v>0.09</v>
          </cell>
        </row>
        <row r="297">
          <cell r="F297" t="str">
            <v>1533 - E780 - INSTALAÇÃO DE PARCÃO, PLAYGROUND DE MADEIRA E ATI´S NA PRAÇA HELIO SMIDT</v>
          </cell>
          <cell r="G297" t="str">
            <v>54.10.15.451.3022.1.533.44903900.00</v>
          </cell>
          <cell r="H297" t="str">
            <v>EMENDA</v>
          </cell>
          <cell r="I297" t="str">
            <v>SUB-SA</v>
          </cell>
          <cell r="J297">
            <v>80000</v>
          </cell>
          <cell r="K297">
            <v>73123.650000000009</v>
          </cell>
          <cell r="L297">
            <v>73121.540000000008</v>
          </cell>
          <cell r="M297" t="str">
            <v>NEX</v>
          </cell>
          <cell r="N297">
            <v>0.23</v>
          </cell>
          <cell r="O297">
            <v>18400</v>
          </cell>
          <cell r="P297">
            <v>16818.439500000004</v>
          </cell>
          <cell r="Q297">
            <v>16817.954200000004</v>
          </cell>
          <cell r="R297">
            <v>0.91401925000000017</v>
          </cell>
          <cell r="S297">
            <v>0.91404562500000019</v>
          </cell>
          <cell r="T297" t="str">
            <v>NEX</v>
          </cell>
          <cell r="U297">
            <v>0.09</v>
          </cell>
        </row>
        <row r="298">
          <cell r="F298" t="str">
            <v>1534 - E781 - REVITALIZAÇÃO DA PISTA DE CAMINHADA E INSTALAÇÃO DE 03 (TRÊS) NOVOS PONTOS DE ILUMINAÇÃO NA PRAÇA DIRCEU DE CASTRO FONTOURA - JARDIM SANTA CRUZ</v>
          </cell>
          <cell r="G298" t="str">
            <v>53.10.15.451.3022.1.534.44903900.00</v>
          </cell>
          <cell r="H298" t="str">
            <v>EMENDA</v>
          </cell>
          <cell r="I298" t="str">
            <v>SUB-IP</v>
          </cell>
          <cell r="J298">
            <v>50000</v>
          </cell>
          <cell r="K298">
            <v>0</v>
          </cell>
          <cell r="L298">
            <v>0</v>
          </cell>
          <cell r="M298" t="str">
            <v>NEX</v>
          </cell>
          <cell r="N298">
            <v>0.23</v>
          </cell>
          <cell r="O298">
            <v>11500</v>
          </cell>
          <cell r="P298">
            <v>0</v>
          </cell>
          <cell r="Q298">
            <v>0</v>
          </cell>
          <cell r="R298">
            <v>0</v>
          </cell>
          <cell r="S298">
            <v>0</v>
          </cell>
          <cell r="T298" t="str">
            <v>NEX</v>
          </cell>
          <cell r="U298">
            <v>0.09</v>
          </cell>
        </row>
        <row r="299">
          <cell r="F299" t="str">
            <v>1535 - E782 - IMPLANTAÇÃO DE PARCÃO E NOVO ESPAÇO DE CONVIVÊNCIA EM ESPAÇO PÚBLICO LOCALIZADO NA RUA INTENDÊNCIA, ALTURA DO Nº 177</v>
          </cell>
          <cell r="G299" t="str">
            <v>65.10.15.451.3022.1.535.44903900.00</v>
          </cell>
          <cell r="H299" t="str">
            <v>EMENDA</v>
          </cell>
          <cell r="I299" t="str">
            <v>SUB-MO</v>
          </cell>
          <cell r="J299">
            <v>80000</v>
          </cell>
          <cell r="K299">
            <v>64267.199999999997</v>
          </cell>
          <cell r="L299">
            <v>64267.199999999997</v>
          </cell>
          <cell r="M299" t="str">
            <v>NEX</v>
          </cell>
          <cell r="N299">
            <v>0.23</v>
          </cell>
          <cell r="O299">
            <v>18400</v>
          </cell>
          <cell r="P299">
            <v>14781.456</v>
          </cell>
          <cell r="Q299">
            <v>14781.456</v>
          </cell>
          <cell r="R299">
            <v>0.80334000000000005</v>
          </cell>
          <cell r="S299">
            <v>0.80334000000000005</v>
          </cell>
          <cell r="T299" t="str">
            <v>NEX</v>
          </cell>
          <cell r="U299">
            <v>0.09</v>
          </cell>
        </row>
        <row r="300">
          <cell r="F300" t="str">
            <v>1536 - E790 - REVITALIZAÇÃO DA QUADRA E DA ÁREA DE LAZER DO C.H. CINGAPURA SAMARITÁ</v>
          </cell>
          <cell r="G300" t="str">
            <v>44.10.15.451.3022.1.536.44903900.00</v>
          </cell>
          <cell r="H300" t="str">
            <v>EMENDA</v>
          </cell>
          <cell r="I300" t="str">
            <v>SUB-CV</v>
          </cell>
          <cell r="J300">
            <v>100000</v>
          </cell>
          <cell r="K300">
            <v>75700</v>
          </cell>
          <cell r="L300">
            <v>0</v>
          </cell>
          <cell r="M300" t="str">
            <v>NEX</v>
          </cell>
          <cell r="N300">
            <v>0.23</v>
          </cell>
          <cell r="O300">
            <v>23000</v>
          </cell>
          <cell r="P300">
            <v>17411</v>
          </cell>
          <cell r="Q300">
            <v>0</v>
          </cell>
          <cell r="R300">
            <v>0</v>
          </cell>
          <cell r="S300">
            <v>0.75700000000000001</v>
          </cell>
          <cell r="T300" t="str">
            <v>NEX</v>
          </cell>
          <cell r="U300">
            <v>0.09</v>
          </cell>
        </row>
        <row r="301">
          <cell r="F301" t="str">
            <v>1537 - E795 - IMPLANTAÇÃO DE PLAYGROUND E SUBSTITUIÇÃO DE ATI EM PRAÇA DO PERY ALTO</v>
          </cell>
          <cell r="G301" t="str">
            <v>44.10.15.451.3022.1.537.44905100.00</v>
          </cell>
          <cell r="H301" t="str">
            <v>EMENDA</v>
          </cell>
          <cell r="I301" t="str">
            <v>SUB-CV</v>
          </cell>
          <cell r="J301">
            <v>50000</v>
          </cell>
          <cell r="K301">
            <v>140774.51999999999</v>
          </cell>
          <cell r="L301">
            <v>0</v>
          </cell>
          <cell r="M301" t="str">
            <v>NEX</v>
          </cell>
          <cell r="N301">
            <v>0.23</v>
          </cell>
          <cell r="O301">
            <v>11500</v>
          </cell>
          <cell r="P301">
            <v>32378.139599999999</v>
          </cell>
          <cell r="Q301">
            <v>0</v>
          </cell>
          <cell r="R301">
            <v>0</v>
          </cell>
          <cell r="S301">
            <v>2.8154903999999998</v>
          </cell>
          <cell r="T301" t="str">
            <v>NEX</v>
          </cell>
          <cell r="U301">
            <v>0.09</v>
          </cell>
        </row>
        <row r="302">
          <cell r="F302" t="str">
            <v>1538 - E796 - IMPLANTAÇÃO DE ILUMINAÇÃO EM PRAÇAS NO BAIRRO DO JARDIM ANTARTICA</v>
          </cell>
          <cell r="G302" t="str">
            <v>44.10.15.451.3022.1.538.44905100.00</v>
          </cell>
          <cell r="H302" t="str">
            <v>EMENDA</v>
          </cell>
          <cell r="I302" t="str">
            <v>SUB-CV</v>
          </cell>
          <cell r="J302">
            <v>30000</v>
          </cell>
          <cell r="K302">
            <v>0</v>
          </cell>
          <cell r="L302">
            <v>0</v>
          </cell>
          <cell r="M302" t="str">
            <v>NEX</v>
          </cell>
          <cell r="N302">
            <v>0.23</v>
          </cell>
          <cell r="O302">
            <v>6900</v>
          </cell>
          <cell r="P302">
            <v>0</v>
          </cell>
          <cell r="Q302">
            <v>0</v>
          </cell>
          <cell r="R302">
            <v>0</v>
          </cell>
          <cell r="S302">
            <v>0</v>
          </cell>
          <cell r="T302" t="str">
            <v>NEX</v>
          </cell>
          <cell r="U302">
            <v>0.09</v>
          </cell>
        </row>
        <row r="303">
          <cell r="F303" t="str">
            <v>1539 - E800 - IMPLANTAÇÃO DE ILUMINAÇÃO EM PRAÇA INOMINADA EM TAIPAS</v>
          </cell>
          <cell r="G303" t="str">
            <v>42.10.15.451.3022.1.539.44905100.00</v>
          </cell>
          <cell r="H303" t="str">
            <v>EMENDA</v>
          </cell>
          <cell r="I303" t="str">
            <v>SUB-PJ</v>
          </cell>
          <cell r="J303">
            <v>30000</v>
          </cell>
          <cell r="K303">
            <v>0</v>
          </cell>
          <cell r="L303">
            <v>0</v>
          </cell>
          <cell r="M303" t="str">
            <v>NEX</v>
          </cell>
          <cell r="N303">
            <v>0.23</v>
          </cell>
          <cell r="O303">
            <v>6900</v>
          </cell>
          <cell r="P303">
            <v>0</v>
          </cell>
          <cell r="Q303">
            <v>0</v>
          </cell>
          <cell r="R303">
            <v>0</v>
          </cell>
          <cell r="S303">
            <v>0</v>
          </cell>
          <cell r="T303" t="str">
            <v>NEX</v>
          </cell>
          <cell r="U303">
            <v>0.09</v>
          </cell>
        </row>
        <row r="304">
          <cell r="F304" t="str">
            <v>1540 - E803 - MELHORAMENTO EM PRAÇAS NA REGIÃO DA SUBPREFEITURA SANTANA / TUCURUVI</v>
          </cell>
          <cell r="G304" t="str">
            <v>45.10.15.451.3022.1.540.44903900.00</v>
          </cell>
          <cell r="H304" t="str">
            <v>EMENDA</v>
          </cell>
          <cell r="I304" t="str">
            <v>SUB-ST</v>
          </cell>
          <cell r="J304">
            <v>50000</v>
          </cell>
          <cell r="K304">
            <v>0</v>
          </cell>
          <cell r="L304">
            <v>0</v>
          </cell>
          <cell r="M304" t="str">
            <v>NEX</v>
          </cell>
          <cell r="N304">
            <v>0.23</v>
          </cell>
          <cell r="O304">
            <v>11500</v>
          </cell>
          <cell r="P304">
            <v>0</v>
          </cell>
          <cell r="Q304">
            <v>0</v>
          </cell>
          <cell r="R304">
            <v>0</v>
          </cell>
          <cell r="S304">
            <v>0</v>
          </cell>
          <cell r="T304" t="str">
            <v>NEX</v>
          </cell>
          <cell r="U304">
            <v>0.09</v>
          </cell>
        </row>
        <row r="305">
          <cell r="F305" t="str">
            <v>1541 - E804 - REVITALIZAÇÃO DA PRAÇA VIOLETAS DOS ALPES</v>
          </cell>
          <cell r="G305" t="str">
            <v>41.10.15.451.3022.1.541.44903900.00</v>
          </cell>
          <cell r="H305" t="str">
            <v>EMENDA</v>
          </cell>
          <cell r="I305" t="str">
            <v>SUB-PR</v>
          </cell>
          <cell r="J305">
            <v>50000</v>
          </cell>
          <cell r="K305">
            <v>0</v>
          </cell>
          <cell r="L305">
            <v>0</v>
          </cell>
          <cell r="M305" t="str">
            <v>NEX</v>
          </cell>
          <cell r="N305">
            <v>0.23</v>
          </cell>
          <cell r="O305">
            <v>11500</v>
          </cell>
          <cell r="P305">
            <v>0</v>
          </cell>
          <cell r="Q305">
            <v>0</v>
          </cell>
          <cell r="R305">
            <v>0</v>
          </cell>
          <cell r="S305">
            <v>0</v>
          </cell>
          <cell r="T305" t="str">
            <v>NEX</v>
          </cell>
          <cell r="U305">
            <v>0.09</v>
          </cell>
        </row>
        <row r="306">
          <cell r="F306" t="str">
            <v>1542 - E805 - REVITALIZAÇÃO DA QUADRA NA CAIÚBA, LOCALIZADA NA RUA ANTONIO DE PÁDUA DIAS</v>
          </cell>
          <cell r="G306" t="str">
            <v>41.10.15.451.3022.1.542.44903900.00</v>
          </cell>
          <cell r="H306" t="str">
            <v>EMENDA</v>
          </cell>
          <cell r="I306" t="str">
            <v>SUB-PR</v>
          </cell>
          <cell r="J306">
            <v>60000</v>
          </cell>
          <cell r="K306">
            <v>0</v>
          </cell>
          <cell r="L306">
            <v>0</v>
          </cell>
          <cell r="M306" t="str">
            <v>NEX</v>
          </cell>
          <cell r="N306">
            <v>0.23</v>
          </cell>
          <cell r="O306">
            <v>13800</v>
          </cell>
          <cell r="P306">
            <v>0</v>
          </cell>
          <cell r="Q306">
            <v>0</v>
          </cell>
          <cell r="R306">
            <v>0</v>
          </cell>
          <cell r="S306">
            <v>0</v>
          </cell>
          <cell r="T306" t="str">
            <v>NEX</v>
          </cell>
          <cell r="U306">
            <v>0.09</v>
          </cell>
        </row>
        <row r="307">
          <cell r="F307" t="str">
            <v>1543 - E807 - REVITALIZAÇÃO DA PRAÇA DO RECANTO DOS HUMILDES</v>
          </cell>
          <cell r="G307" t="str">
            <v>41.10.15.451.3022.1.543.44903900.00</v>
          </cell>
          <cell r="H307" t="str">
            <v>EMENDA</v>
          </cell>
          <cell r="I307" t="str">
            <v>SUB-PR</v>
          </cell>
          <cell r="J307">
            <v>40000</v>
          </cell>
          <cell r="K307">
            <v>0</v>
          </cell>
          <cell r="L307">
            <v>0</v>
          </cell>
          <cell r="M307" t="str">
            <v>NEX</v>
          </cell>
          <cell r="N307">
            <v>0.23</v>
          </cell>
          <cell r="O307">
            <v>9200</v>
          </cell>
          <cell r="P307">
            <v>0</v>
          </cell>
          <cell r="Q307">
            <v>0</v>
          </cell>
          <cell r="R307">
            <v>0</v>
          </cell>
          <cell r="S307">
            <v>0</v>
          </cell>
          <cell r="T307" t="str">
            <v>NEX</v>
          </cell>
          <cell r="U307">
            <v>0.09</v>
          </cell>
        </row>
        <row r="308">
          <cell r="F308" t="str">
            <v>1544 - E815 - TROCA DA GRAMA SINTÉTICA DA QUADRA DA RUA MARIA DE FÁTIMA ALVES</v>
          </cell>
          <cell r="G308" t="str">
            <v>41.10.15.451.3022.1.544.44903900.00</v>
          </cell>
          <cell r="H308" t="str">
            <v>EMENDA</v>
          </cell>
          <cell r="I308" t="str">
            <v>SUB-PR</v>
          </cell>
          <cell r="J308">
            <v>60000</v>
          </cell>
          <cell r="K308">
            <v>0</v>
          </cell>
          <cell r="L308">
            <v>0</v>
          </cell>
          <cell r="M308" t="str">
            <v>NEX</v>
          </cell>
          <cell r="N308">
            <v>0.23</v>
          </cell>
          <cell r="O308">
            <v>13800</v>
          </cell>
          <cell r="P308">
            <v>0</v>
          </cell>
          <cell r="Q308">
            <v>0</v>
          </cell>
          <cell r="R308">
            <v>0</v>
          </cell>
          <cell r="S308">
            <v>0</v>
          </cell>
          <cell r="T308" t="str">
            <v>NINC</v>
          </cell>
          <cell r="U308">
            <v>0</v>
          </cell>
        </row>
        <row r="309">
          <cell r="F309" t="str">
            <v>1545 - E816 - IMPLANTAÇÃO DE PLAYGROUND E ATI EM ESPAÇO PÚBLICO NA RUA DAS OLIVEIRAS - SÍTIO TAIPAS</v>
          </cell>
          <cell r="G309" t="str">
            <v>41.10.15.451.3022.1.545.44903900.00</v>
          </cell>
          <cell r="H309" t="str">
            <v>EMENDA</v>
          </cell>
          <cell r="I309" t="str">
            <v>SUB-PR</v>
          </cell>
          <cell r="J309">
            <v>50000</v>
          </cell>
          <cell r="K309">
            <v>0</v>
          </cell>
          <cell r="L309">
            <v>0</v>
          </cell>
          <cell r="M309" t="str">
            <v>NEX</v>
          </cell>
          <cell r="N309">
            <v>0.23</v>
          </cell>
          <cell r="O309">
            <v>11500</v>
          </cell>
          <cell r="P309">
            <v>0</v>
          </cell>
          <cell r="Q309">
            <v>0</v>
          </cell>
          <cell r="R309">
            <v>0</v>
          </cell>
          <cell r="S309">
            <v>0</v>
          </cell>
          <cell r="T309" t="str">
            <v>NEX</v>
          </cell>
          <cell r="U309">
            <v>0.09</v>
          </cell>
        </row>
        <row r="310">
          <cell r="F310" t="str">
            <v>1546 - E817 - TROCA DE ALAMBRADO DA QUADRA NA PRAÇA MARIA UMBELINA</v>
          </cell>
          <cell r="G310" t="str">
            <v>41.10.15.451.3022.1.546.44903900.00</v>
          </cell>
          <cell r="H310" t="str">
            <v>EMENDA</v>
          </cell>
          <cell r="I310" t="str">
            <v>SUB-PR</v>
          </cell>
          <cell r="J310">
            <v>50000</v>
          </cell>
          <cell r="K310">
            <v>0</v>
          </cell>
          <cell r="L310">
            <v>0</v>
          </cell>
          <cell r="M310" t="str">
            <v>NEX</v>
          </cell>
          <cell r="N310">
            <v>0.23</v>
          </cell>
          <cell r="O310">
            <v>11500</v>
          </cell>
          <cell r="P310">
            <v>0</v>
          </cell>
          <cell r="Q310">
            <v>0</v>
          </cell>
          <cell r="R310">
            <v>0</v>
          </cell>
          <cell r="S310">
            <v>0</v>
          </cell>
          <cell r="T310" t="str">
            <v>NEX</v>
          </cell>
          <cell r="U310">
            <v>0.09</v>
          </cell>
        </row>
        <row r="311">
          <cell r="F311" t="str">
            <v>1547 - E824 - READEQUAÇÃO DE ESPAÇO LIVRE ABAIXO DA QUADRA DA SEDE DO MSTI, LOCALIZADA NA RUA COMANDANTE TAYLOR, 1331 - IPIRANGA</v>
          </cell>
          <cell r="G311" t="str">
            <v>53.10.15.451.3022.1.547.44903900.00</v>
          </cell>
          <cell r="H311" t="str">
            <v>EMENDA</v>
          </cell>
          <cell r="I311" t="str">
            <v>SUB-IP</v>
          </cell>
          <cell r="J311">
            <v>100000</v>
          </cell>
          <cell r="K311">
            <v>0</v>
          </cell>
          <cell r="L311">
            <v>0</v>
          </cell>
          <cell r="M311" t="str">
            <v>NEX</v>
          </cell>
          <cell r="N311">
            <v>0.23</v>
          </cell>
          <cell r="O311">
            <v>23000</v>
          </cell>
          <cell r="P311">
            <v>0</v>
          </cell>
          <cell r="Q311">
            <v>0</v>
          </cell>
          <cell r="R311">
            <v>0</v>
          </cell>
          <cell r="S311">
            <v>0</v>
          </cell>
          <cell r="T311" t="str">
            <v>NEX</v>
          </cell>
          <cell r="U311">
            <v>0.09</v>
          </cell>
        </row>
        <row r="312">
          <cell r="F312" t="str">
            <v>1551 - E884 - ESTREITAMENTO DE VIAS E IMPLANTAÇÃO DE LOMBADAS NA VILA NOVA CONCEIÇÃO</v>
          </cell>
          <cell r="G312" t="str">
            <v>52.10.15.451.3022.1.551.44905100.00</v>
          </cell>
          <cell r="H312" t="str">
            <v>EMENDA</v>
          </cell>
          <cell r="I312" t="str">
            <v>SUB-VM</v>
          </cell>
          <cell r="J312">
            <v>50000</v>
          </cell>
          <cell r="K312">
            <v>99493.01</v>
          </cell>
          <cell r="L312">
            <v>0</v>
          </cell>
          <cell r="M312" t="str">
            <v>NINC</v>
          </cell>
          <cell r="N312">
            <v>0</v>
          </cell>
          <cell r="O312">
            <v>0</v>
          </cell>
          <cell r="P312">
            <v>0</v>
          </cell>
          <cell r="Q312">
            <v>0</v>
          </cell>
          <cell r="R312" t="e">
            <v>#DIV/0!</v>
          </cell>
          <cell r="S312" t="e">
            <v>#DIV/0!</v>
          </cell>
          <cell r="T312" t="str">
            <v>NINC</v>
          </cell>
          <cell r="U312">
            <v>0</v>
          </cell>
        </row>
        <row r="313">
          <cell r="F313" t="str">
            <v>1553 - E6843 - CENTRO CULTURAL CIDADE ADEMAR - CONSTRUÇÃO E IMPLANTAÇÃO</v>
          </cell>
          <cell r="G313" t="str">
            <v>56.10.15.451.3022.1.553.44905100.00</v>
          </cell>
          <cell r="H313" t="str">
            <v>EMENDA</v>
          </cell>
          <cell r="I313" t="str">
            <v>SUB-AD</v>
          </cell>
          <cell r="J313">
            <v>30000</v>
          </cell>
          <cell r="K313">
            <v>0</v>
          </cell>
          <cell r="L313">
            <v>0</v>
          </cell>
          <cell r="M313" t="str">
            <v>NEX</v>
          </cell>
          <cell r="N313">
            <v>0.23</v>
          </cell>
          <cell r="O313">
            <v>6900</v>
          </cell>
          <cell r="P313">
            <v>0</v>
          </cell>
          <cell r="Q313">
            <v>0</v>
          </cell>
          <cell r="R313">
            <v>0</v>
          </cell>
          <cell r="S313">
            <v>0</v>
          </cell>
          <cell r="T313" t="str">
            <v>NEX</v>
          </cell>
          <cell r="U313">
            <v>0.09</v>
          </cell>
        </row>
        <row r="314">
          <cell r="F314" t="str">
            <v>1554 - E6844 - CONSELHO TUTELAR CIDADE ADEMAR - ADAPTAÇÃO E TRANSFERÊNCIA</v>
          </cell>
          <cell r="G314" t="str">
            <v>56.10.15.451.3022.1.554.44903900.00</v>
          </cell>
          <cell r="H314" t="str">
            <v>EMENDA</v>
          </cell>
          <cell r="I314" t="str">
            <v>SUB-AD</v>
          </cell>
          <cell r="J314">
            <v>30000</v>
          </cell>
          <cell r="K314">
            <v>0</v>
          </cell>
          <cell r="L314">
            <v>0</v>
          </cell>
          <cell r="M314" t="str">
            <v>EX</v>
          </cell>
          <cell r="N314">
            <v>1</v>
          </cell>
          <cell r="O314">
            <v>30000</v>
          </cell>
          <cell r="P314">
            <v>0</v>
          </cell>
          <cell r="Q314">
            <v>0</v>
          </cell>
          <cell r="R314">
            <v>0</v>
          </cell>
          <cell r="S314">
            <v>0</v>
          </cell>
          <cell r="T314" t="str">
            <v>NEX</v>
          </cell>
          <cell r="U314">
            <v>0.4</v>
          </cell>
        </row>
        <row r="315">
          <cell r="F315" t="str">
            <v>1555 - E6868 - PRAÇA ARTHUR PIQUEROBI DE AGUIAR WHITAKER - CIDADE DUTRA - INSTALAÇÃO DE PARCÃO E REVITALIZAÇÃO DA QUADRA</v>
          </cell>
          <cell r="G315" t="str">
            <v>59.10.15.451.3022.1.555.44905100.00</v>
          </cell>
          <cell r="H315" t="str">
            <v>EMENDA</v>
          </cell>
          <cell r="I315" t="str">
            <v>SUB-CS</v>
          </cell>
          <cell r="J315">
            <v>50000</v>
          </cell>
          <cell r="K315">
            <v>0</v>
          </cell>
          <cell r="L315">
            <v>0</v>
          </cell>
          <cell r="M315" t="str">
            <v>NEX</v>
          </cell>
          <cell r="N315">
            <v>0.23</v>
          </cell>
          <cell r="O315">
            <v>11500</v>
          </cell>
          <cell r="P315">
            <v>0</v>
          </cell>
          <cell r="Q315">
            <v>0</v>
          </cell>
          <cell r="R315">
            <v>0</v>
          </cell>
          <cell r="S315">
            <v>0</v>
          </cell>
          <cell r="T315" t="str">
            <v>NEX</v>
          </cell>
          <cell r="U315">
            <v>0.09</v>
          </cell>
        </row>
        <row r="316">
          <cell r="F316" t="str">
            <v>1556 - E6869 - REVITALIZAÇÃO DA ÁREA VERDE DA RUA ASSURBANIPAL - JARDIM LUCÉLIA</v>
          </cell>
          <cell r="G316" t="str">
            <v>59.10.15.451.3022.1.556.44903900.00</v>
          </cell>
          <cell r="H316" t="str">
            <v>EMENDA</v>
          </cell>
          <cell r="I316" t="str">
            <v>SUB-CS</v>
          </cell>
          <cell r="J316">
            <v>30000</v>
          </cell>
          <cell r="K316">
            <v>0</v>
          </cell>
          <cell r="L316">
            <v>0</v>
          </cell>
          <cell r="M316" t="str">
            <v>NEX</v>
          </cell>
          <cell r="N316">
            <v>0.23</v>
          </cell>
          <cell r="O316">
            <v>6900</v>
          </cell>
          <cell r="P316">
            <v>0</v>
          </cell>
          <cell r="Q316">
            <v>0</v>
          </cell>
          <cell r="R316">
            <v>0</v>
          </cell>
          <cell r="S316">
            <v>0</v>
          </cell>
          <cell r="T316" t="str">
            <v>NEX</v>
          </cell>
          <cell r="U316">
            <v>0.09</v>
          </cell>
        </row>
        <row r="317">
          <cell r="F317" t="str">
            <v>1558 - E6909 - ÁREA NO INSTITUTO ANCHIETA GRAJAÚ - CONSTRUÇÃO DE QUADRA ESPORTIVA COM ALAMBRADOS - RUA ALZIRA PINHEIRO MAGALHÃES - PQ. SÃO MIGUEL</v>
          </cell>
          <cell r="G317" t="str">
            <v>59.10.15.451.3022.1.558.44905100.00</v>
          </cell>
          <cell r="H317" t="str">
            <v>EMENDA</v>
          </cell>
          <cell r="I317" t="str">
            <v>SUB-CS</v>
          </cell>
          <cell r="J317">
            <v>30000</v>
          </cell>
          <cell r="K317">
            <v>0</v>
          </cell>
          <cell r="L317">
            <v>0</v>
          </cell>
          <cell r="M317" t="str">
            <v>NEX</v>
          </cell>
          <cell r="N317">
            <v>0.23</v>
          </cell>
          <cell r="O317">
            <v>6900</v>
          </cell>
          <cell r="P317">
            <v>0</v>
          </cell>
          <cell r="Q317">
            <v>0</v>
          </cell>
          <cell r="R317">
            <v>0</v>
          </cell>
          <cell r="S317">
            <v>0</v>
          </cell>
          <cell r="T317" t="str">
            <v>NEX</v>
          </cell>
          <cell r="U317">
            <v>0.09</v>
          </cell>
        </row>
        <row r="318">
          <cell r="F318" t="str">
            <v>1562 - E6915 - CDC ALEXANDRE FARIA - AV. GREGORIO DE BEZERRA - JARDIM PRIMAVERA - CAPELA DO SOCORRO - OBRAS DE COBERTURA DE ÁREA DE ARQUIBANCADA E CONVENIÊNCIA</v>
          </cell>
          <cell r="G318" t="str">
            <v>59.10.15.451.3022.1.562.44903900.00</v>
          </cell>
          <cell r="H318" t="str">
            <v>EMENDA</v>
          </cell>
          <cell r="I318" t="str">
            <v>SUB-CS</v>
          </cell>
          <cell r="J318">
            <v>30000</v>
          </cell>
          <cell r="K318">
            <v>30000</v>
          </cell>
          <cell r="L318">
            <v>30000</v>
          </cell>
          <cell r="M318" t="str">
            <v>NEX</v>
          </cell>
          <cell r="N318">
            <v>0.23</v>
          </cell>
          <cell r="O318">
            <v>6900</v>
          </cell>
          <cell r="P318">
            <v>6900</v>
          </cell>
          <cell r="Q318">
            <v>6900</v>
          </cell>
          <cell r="R318">
            <v>1</v>
          </cell>
          <cell r="S318">
            <v>1</v>
          </cell>
          <cell r="T318" t="str">
            <v>NEX</v>
          </cell>
          <cell r="U318">
            <v>0.09</v>
          </cell>
        </row>
        <row r="319">
          <cell r="F319" t="str">
            <v>1563 - E6916 - CDC ANHANGUERA - COBERTURA DE QUADRA. SUBPREFEITURA CIDADE ADEMAR</v>
          </cell>
          <cell r="G319" t="str">
            <v>56.10.15.451.3022.1.563.44903900.00</v>
          </cell>
          <cell r="H319" t="str">
            <v>EMENDA</v>
          </cell>
          <cell r="I319" t="str">
            <v>SUB-AD</v>
          </cell>
          <cell r="J319">
            <v>30000</v>
          </cell>
          <cell r="K319">
            <v>0</v>
          </cell>
          <cell r="L319">
            <v>0</v>
          </cell>
          <cell r="M319" t="str">
            <v>NEX</v>
          </cell>
          <cell r="N319">
            <v>0.23</v>
          </cell>
          <cell r="O319">
            <v>6900</v>
          </cell>
          <cell r="P319">
            <v>0</v>
          </cell>
          <cell r="Q319">
            <v>0</v>
          </cell>
          <cell r="R319">
            <v>0</v>
          </cell>
          <cell r="S319">
            <v>0</v>
          </cell>
          <cell r="T319" t="str">
            <v>NEX</v>
          </cell>
          <cell r="U319">
            <v>0.09</v>
          </cell>
        </row>
        <row r="320">
          <cell r="F320" t="str">
            <v>1564 - E6917 - CDC ARISTOCRATA - ALAMBRADO DO CAMPO</v>
          </cell>
          <cell r="G320" t="str">
            <v>59.10.15.451.3022.1.564.44903900.00</v>
          </cell>
          <cell r="H320" t="str">
            <v>EMENDA</v>
          </cell>
          <cell r="I320" t="str">
            <v>SUB-CS</v>
          </cell>
          <cell r="J320">
            <v>30000</v>
          </cell>
          <cell r="K320">
            <v>0</v>
          </cell>
          <cell r="L320">
            <v>0</v>
          </cell>
          <cell r="M320" t="str">
            <v>NEX</v>
          </cell>
          <cell r="N320">
            <v>0.23</v>
          </cell>
          <cell r="O320">
            <v>6900</v>
          </cell>
          <cell r="P320">
            <v>0</v>
          </cell>
          <cell r="Q320">
            <v>0</v>
          </cell>
          <cell r="R320">
            <v>0</v>
          </cell>
          <cell r="S320">
            <v>0</v>
          </cell>
          <cell r="T320" t="str">
            <v>NEX</v>
          </cell>
          <cell r="U320">
            <v>0.09</v>
          </cell>
        </row>
        <row r="321">
          <cell r="F321" t="str">
            <v>1565 - E6918 - CDC BOLA PRETA - REVITALIZAÇÃO DO MURO COM ALAMBRADOS - RUA DOMINGOS GONÇALO, 650 - JARDIM CAMPO GRANDE</v>
          </cell>
          <cell r="G321" t="str">
            <v>54.10.15.451.3022.1.565.44903900.00</v>
          </cell>
          <cell r="H321" t="str">
            <v>EMENDA</v>
          </cell>
          <cell r="I321" t="str">
            <v>SUB-SA</v>
          </cell>
          <cell r="J321">
            <v>30000</v>
          </cell>
          <cell r="K321">
            <v>0</v>
          </cell>
          <cell r="L321">
            <v>0</v>
          </cell>
          <cell r="M321" t="str">
            <v>NEX</v>
          </cell>
          <cell r="N321">
            <v>0.23</v>
          </cell>
          <cell r="O321">
            <v>6900</v>
          </cell>
          <cell r="P321">
            <v>0</v>
          </cell>
          <cell r="Q321">
            <v>0</v>
          </cell>
          <cell r="R321">
            <v>0</v>
          </cell>
          <cell r="S321">
            <v>0</v>
          </cell>
          <cell r="T321" t="str">
            <v>NEX</v>
          </cell>
          <cell r="U321">
            <v>0.09</v>
          </cell>
        </row>
        <row r="322">
          <cell r="F322" t="str">
            <v>1566 - E6919 - CDC CIDADE ADEMAR - REFORMA DA ARQUIBANCADA</v>
          </cell>
          <cell r="G322" t="str">
            <v>56.10.15.451.3022.1.566.44903900.00</v>
          </cell>
          <cell r="H322" t="str">
            <v>EMENDA</v>
          </cell>
          <cell r="I322" t="str">
            <v>SUB-AD</v>
          </cell>
          <cell r="J322">
            <v>30000</v>
          </cell>
          <cell r="K322">
            <v>0</v>
          </cell>
          <cell r="L322">
            <v>0</v>
          </cell>
          <cell r="M322" t="str">
            <v>NEX</v>
          </cell>
          <cell r="N322">
            <v>0.23</v>
          </cell>
          <cell r="O322">
            <v>6900</v>
          </cell>
          <cell r="P322">
            <v>0</v>
          </cell>
          <cell r="Q322">
            <v>0</v>
          </cell>
          <cell r="R322">
            <v>0</v>
          </cell>
          <cell r="S322">
            <v>0</v>
          </cell>
          <cell r="T322" t="str">
            <v>NEX</v>
          </cell>
          <cell r="U322">
            <v>0.09</v>
          </cell>
        </row>
        <row r="323">
          <cell r="F323" t="str">
            <v>1567 - E6920 - CDC DEMOCRATA - LAJE E ESPAÇO PARA EVENTOS - CHURRASQUEIRA</v>
          </cell>
          <cell r="G323" t="str">
            <v>59.10.15.451.3022.1.567.44903900.00</v>
          </cell>
          <cell r="H323" t="str">
            <v>EMENDA</v>
          </cell>
          <cell r="I323" t="str">
            <v>SUB-CS</v>
          </cell>
          <cell r="J323">
            <v>30000</v>
          </cell>
          <cell r="K323">
            <v>30000</v>
          </cell>
          <cell r="L323">
            <v>0</v>
          </cell>
          <cell r="M323" t="str">
            <v>NEX</v>
          </cell>
          <cell r="N323">
            <v>0.23</v>
          </cell>
          <cell r="O323">
            <v>6900</v>
          </cell>
          <cell r="P323">
            <v>6900</v>
          </cell>
          <cell r="Q323">
            <v>0</v>
          </cell>
          <cell r="R323">
            <v>0</v>
          </cell>
          <cell r="S323">
            <v>1</v>
          </cell>
          <cell r="T323" t="str">
            <v>NEX</v>
          </cell>
          <cell r="U323">
            <v>0.09</v>
          </cell>
        </row>
        <row r="324">
          <cell r="F324" t="str">
            <v>1568 - E6921 - CDC ÉBANOS - REVITALIZAÇÃO, PINTURA GERAL, BANHEIROS FEMININO E MASCULINO, ELÉTRICA E HIDRÁULICA, REDE PARA QUADRA,TROCA DE LÂMPADAS DA QUADRA, CONSTRUÇÃO DE ARQUIBANCADA, BANCOS DE RESERVA E PORTÃO DE ACESSO - RUA SÃO GUILHERME, 515</v>
          </cell>
          <cell r="G324" t="str">
            <v>59.10.15.451.3022.1.568.44903900.00</v>
          </cell>
          <cell r="H324" t="str">
            <v>EMENDA</v>
          </cell>
          <cell r="I324" t="str">
            <v>SUB-CS</v>
          </cell>
          <cell r="J324">
            <v>30000</v>
          </cell>
          <cell r="K324">
            <v>30000</v>
          </cell>
          <cell r="L324">
            <v>30000</v>
          </cell>
          <cell r="M324" t="str">
            <v>NEX</v>
          </cell>
          <cell r="N324">
            <v>0.23</v>
          </cell>
          <cell r="O324">
            <v>6900</v>
          </cell>
          <cell r="P324">
            <v>6900</v>
          </cell>
          <cell r="Q324">
            <v>6900</v>
          </cell>
          <cell r="R324">
            <v>1</v>
          </cell>
          <cell r="S324">
            <v>1</v>
          </cell>
          <cell r="T324" t="str">
            <v>NEX</v>
          </cell>
          <cell r="U324">
            <v>0.09</v>
          </cell>
        </row>
        <row r="325">
          <cell r="F325" t="str">
            <v>1569 - E6922 - CDC JARDIM MALIA - RUA PROF. ROLDÃO DE BARROS, 900 - (CAMPO DO DANÚBIO) - CAPELA DO SOCORRO - OBRAS DE REVITALIZAÇÃO, IMPLANTAÇÃO DE CORRIMÃO, MANUTENÇÃO ELÉTRICA E PINTURA GERAL</v>
          </cell>
          <cell r="G325" t="str">
            <v>59.10.15.451.3022.1.569.44903900.00</v>
          </cell>
          <cell r="H325" t="str">
            <v>EMENDA</v>
          </cell>
          <cell r="I325" t="str">
            <v>SUB-CS</v>
          </cell>
          <cell r="J325">
            <v>30000</v>
          </cell>
          <cell r="K325">
            <v>0</v>
          </cell>
          <cell r="L325">
            <v>0</v>
          </cell>
          <cell r="M325" t="str">
            <v>NEX</v>
          </cell>
          <cell r="N325">
            <v>0.23</v>
          </cell>
          <cell r="O325">
            <v>6900</v>
          </cell>
          <cell r="P325">
            <v>0</v>
          </cell>
          <cell r="Q325">
            <v>0</v>
          </cell>
          <cell r="R325">
            <v>0</v>
          </cell>
          <cell r="S325">
            <v>0</v>
          </cell>
          <cell r="T325" t="str">
            <v>NEX</v>
          </cell>
          <cell r="U325">
            <v>0.09</v>
          </cell>
        </row>
        <row r="326">
          <cell r="F326" t="str">
            <v>1570 - E6923 - CDC LOURENÇO CABREIRA - MEZANINO LATERAL DA QUADRA 04X40, MEZANINO ÀREA DE CONVIVENCIA 05X06, COBERTURA EM FRENTE AO CAMPO 08X16 (CHURRASQUEIRA E PIA), 03 VESTIÁRIOS, ARQUIBANCADA COM 05 DEGRAUS 0,50X0,40 DE LARGURA E 35 MT DE COMPRIMENTO</v>
          </cell>
          <cell r="G326" t="str">
            <v>59.10.15.451.3022.1.570.44903900.00</v>
          </cell>
          <cell r="H326" t="str">
            <v>EMENDA</v>
          </cell>
          <cell r="I326" t="str">
            <v>SUB-CS</v>
          </cell>
          <cell r="J326">
            <v>30000</v>
          </cell>
          <cell r="K326">
            <v>0</v>
          </cell>
          <cell r="L326">
            <v>0</v>
          </cell>
          <cell r="M326" t="str">
            <v>NEX</v>
          </cell>
          <cell r="N326">
            <v>0.23</v>
          </cell>
          <cell r="O326">
            <v>6900</v>
          </cell>
          <cell r="P326">
            <v>0</v>
          </cell>
          <cell r="Q326">
            <v>0</v>
          </cell>
          <cell r="R326">
            <v>0</v>
          </cell>
          <cell r="S326">
            <v>0</v>
          </cell>
          <cell r="T326" t="str">
            <v>NEX</v>
          </cell>
          <cell r="U326">
            <v>0.09</v>
          </cell>
        </row>
        <row r="327">
          <cell r="F327" t="str">
            <v>1571 - E6924 - CDC NITERÓI - RUA JURIMANÁS, 33 - REFORMA E AMPLIAÇÃO</v>
          </cell>
          <cell r="G327" t="str">
            <v>56.10.15.451.3022.1.571.44903900.00</v>
          </cell>
          <cell r="H327" t="str">
            <v>EMENDA</v>
          </cell>
          <cell r="I327" t="str">
            <v>SUB-AD</v>
          </cell>
          <cell r="J327">
            <v>30000</v>
          </cell>
          <cell r="K327">
            <v>0</v>
          </cell>
          <cell r="L327">
            <v>0</v>
          </cell>
          <cell r="M327" t="str">
            <v>NEX</v>
          </cell>
          <cell r="N327">
            <v>0.23</v>
          </cell>
          <cell r="O327">
            <v>6900</v>
          </cell>
          <cell r="P327">
            <v>0</v>
          </cell>
          <cell r="Q327">
            <v>0</v>
          </cell>
          <cell r="R327">
            <v>0</v>
          </cell>
          <cell r="S327">
            <v>0</v>
          </cell>
          <cell r="T327" t="str">
            <v>NEX</v>
          </cell>
          <cell r="U327">
            <v>0.09</v>
          </cell>
        </row>
        <row r="328">
          <cell r="F328" t="str">
            <v>1572 - E6925 - CDC VILA MISSIONÁRIA - RUA PADRE LUIS VILARES, 23 - REFORMA DE VESTIÁRIOS</v>
          </cell>
          <cell r="G328" t="str">
            <v>56.10.15.451.3022.1.572.44903900.00</v>
          </cell>
          <cell r="H328" t="str">
            <v>EMENDA</v>
          </cell>
          <cell r="I328" t="str">
            <v>SUB-AD</v>
          </cell>
          <cell r="J328">
            <v>30000</v>
          </cell>
          <cell r="K328">
            <v>0</v>
          </cell>
          <cell r="L328">
            <v>0</v>
          </cell>
          <cell r="M328" t="str">
            <v>NEX</v>
          </cell>
          <cell r="N328">
            <v>0.23</v>
          </cell>
          <cell r="O328">
            <v>6900</v>
          </cell>
          <cell r="P328">
            <v>0</v>
          </cell>
          <cell r="Q328">
            <v>0</v>
          </cell>
          <cell r="R328">
            <v>0</v>
          </cell>
          <cell r="S328">
            <v>0</v>
          </cell>
          <cell r="T328" t="str">
            <v>NEX</v>
          </cell>
          <cell r="U328">
            <v>0.09</v>
          </cell>
        </row>
        <row r="329">
          <cell r="F329" t="str">
            <v>1573 - E6926 - CDC VILA OLÍMPIA. AVENIDA HÉLIO PELEGRINO - OBRAS DE REVITALIZAÇÃO E PINTURA GERAL</v>
          </cell>
          <cell r="G329" t="str">
            <v>51.10.15.451.3022.1.573.44903900.00</v>
          </cell>
          <cell r="H329" t="str">
            <v>EMENDA</v>
          </cell>
          <cell r="I329" t="str">
            <v>SUB-PI</v>
          </cell>
          <cell r="J329">
            <v>30000</v>
          </cell>
          <cell r="K329">
            <v>0</v>
          </cell>
          <cell r="L329">
            <v>0</v>
          </cell>
          <cell r="M329" t="str">
            <v>NEX</v>
          </cell>
          <cell r="N329">
            <v>0.23</v>
          </cell>
          <cell r="O329">
            <v>6900</v>
          </cell>
          <cell r="P329">
            <v>0</v>
          </cell>
          <cell r="Q329">
            <v>0</v>
          </cell>
          <cell r="R329">
            <v>0</v>
          </cell>
          <cell r="S329">
            <v>0</v>
          </cell>
          <cell r="T329" t="str">
            <v>NEX</v>
          </cell>
          <cell r="U329">
            <v>0.09</v>
          </cell>
        </row>
        <row r="330">
          <cell r="F330" t="str">
            <v>1574 - E6927 - CEU PARELHEIROS - CONSTRUÇÃO DE PALCO</v>
          </cell>
          <cell r="G330" t="str">
            <v>60.10.15.451.3022.1.574.44905100.00</v>
          </cell>
          <cell r="H330" t="str">
            <v>EMENDA</v>
          </cell>
          <cell r="I330" t="str">
            <v>SUB-PA</v>
          </cell>
          <cell r="J330">
            <v>30000</v>
          </cell>
          <cell r="K330">
            <v>0</v>
          </cell>
          <cell r="L330">
            <v>0</v>
          </cell>
          <cell r="M330" t="str">
            <v>NEX</v>
          </cell>
          <cell r="N330">
            <v>0.56999999999999995</v>
          </cell>
          <cell r="O330">
            <v>17100</v>
          </cell>
          <cell r="P330">
            <v>0</v>
          </cell>
          <cell r="Q330">
            <v>0</v>
          </cell>
          <cell r="R330">
            <v>0</v>
          </cell>
          <cell r="S330">
            <v>0</v>
          </cell>
          <cell r="T330" t="str">
            <v>NEX</v>
          </cell>
          <cell r="U330">
            <v>0.22</v>
          </cell>
        </row>
        <row r="331">
          <cell r="F331" t="str">
            <v>1575 - E6928 - CEU PARELHEIROS - CONSTRUÇÃO DE PISTA DE ATLETISMO - 06 X 80M COM CAIXA DE AREIA</v>
          </cell>
          <cell r="G331" t="str">
            <v>60.10.15.451.3022.1.575.44905100.00</v>
          </cell>
          <cell r="H331" t="str">
            <v>EMENDA</v>
          </cell>
          <cell r="I331" t="str">
            <v>SUB-PA</v>
          </cell>
          <cell r="J331">
            <v>30000</v>
          </cell>
          <cell r="K331">
            <v>0</v>
          </cell>
          <cell r="L331">
            <v>0</v>
          </cell>
          <cell r="M331" t="str">
            <v>NEX</v>
          </cell>
          <cell r="N331">
            <v>0.56999999999999995</v>
          </cell>
          <cell r="O331">
            <v>17100</v>
          </cell>
          <cell r="P331">
            <v>0</v>
          </cell>
          <cell r="Q331">
            <v>0</v>
          </cell>
          <cell r="R331">
            <v>0</v>
          </cell>
          <cell r="S331">
            <v>0</v>
          </cell>
          <cell r="T331" t="str">
            <v>NEX</v>
          </cell>
          <cell r="U331">
            <v>0.22</v>
          </cell>
        </row>
        <row r="332">
          <cell r="F332" t="str">
            <v>1577 - E6930 - EQUIPAMENTOS DE GINÁSTICA PARA TERCEIRA IDADE - SOCIEDADE AMIGOS DE BAIRRO DO JARDIM UMUARAMA - RUA EDUARDO AMIGO, 400</v>
          </cell>
          <cell r="G332" t="str">
            <v>12.10.15.451.3022.1.577.44903900.00</v>
          </cell>
          <cell r="H332" t="str">
            <v>EMENDA</v>
          </cell>
          <cell r="I332" t="str">
            <v>SMSUB</v>
          </cell>
          <cell r="J332">
            <v>30000</v>
          </cell>
          <cell r="K332">
            <v>0</v>
          </cell>
          <cell r="L332">
            <v>0</v>
          </cell>
          <cell r="M332" t="str">
            <v>NINC</v>
          </cell>
          <cell r="N332">
            <v>0</v>
          </cell>
          <cell r="O332">
            <v>0</v>
          </cell>
          <cell r="P332">
            <v>0</v>
          </cell>
          <cell r="Q332">
            <v>0</v>
          </cell>
          <cell r="R332" t="e">
            <v>#DIV/0!</v>
          </cell>
          <cell r="S332" t="e">
            <v>#DIV/0!</v>
          </cell>
          <cell r="T332" t="str">
            <v>NINC</v>
          </cell>
          <cell r="U332">
            <v>0</v>
          </cell>
        </row>
        <row r="333">
          <cell r="F333" t="str">
            <v>1583 - E6939 - INSTALAÇÃO DE PLAYGROUND NA PRAÇA PIEMONTE</v>
          </cell>
          <cell r="G333" t="str">
            <v>59.10.15.451.3022.1.583.44903900.00</v>
          </cell>
          <cell r="H333" t="str">
            <v>EMENDA</v>
          </cell>
          <cell r="I333" t="str">
            <v>SUB-CS</v>
          </cell>
          <cell r="J333">
            <v>30000</v>
          </cell>
          <cell r="K333">
            <v>0</v>
          </cell>
          <cell r="L333">
            <v>0</v>
          </cell>
          <cell r="M333" t="str">
            <v>EX</v>
          </cell>
          <cell r="N333">
            <v>1</v>
          </cell>
          <cell r="O333">
            <v>30000</v>
          </cell>
          <cell r="P333">
            <v>0</v>
          </cell>
          <cell r="Q333">
            <v>0</v>
          </cell>
          <cell r="R333">
            <v>0</v>
          </cell>
          <cell r="S333">
            <v>0</v>
          </cell>
          <cell r="T333" t="str">
            <v>EX</v>
          </cell>
          <cell r="U333">
            <v>1</v>
          </cell>
        </row>
        <row r="334">
          <cell r="F334" t="str">
            <v>1584 - E6940 - EQUIPAMENTOS DE GINÁSTICA NA QUADRA DO JARDIM MIRNA - RUA LUIS MENA</v>
          </cell>
          <cell r="G334" t="str">
            <v>59.10.15.451.3022.1.584.44903900.00</v>
          </cell>
          <cell r="H334" t="str">
            <v>EMENDA</v>
          </cell>
          <cell r="I334" t="str">
            <v>SUB-CS</v>
          </cell>
          <cell r="J334">
            <v>30000</v>
          </cell>
          <cell r="K334">
            <v>0</v>
          </cell>
          <cell r="L334">
            <v>0</v>
          </cell>
          <cell r="M334" t="str">
            <v>NEX</v>
          </cell>
          <cell r="N334">
            <v>0.23</v>
          </cell>
          <cell r="O334">
            <v>6900</v>
          </cell>
          <cell r="P334">
            <v>0</v>
          </cell>
          <cell r="Q334">
            <v>0</v>
          </cell>
          <cell r="R334">
            <v>0</v>
          </cell>
          <cell r="S334">
            <v>0</v>
          </cell>
          <cell r="T334" t="str">
            <v>NINC</v>
          </cell>
          <cell r="U334">
            <v>0</v>
          </cell>
        </row>
        <row r="335">
          <cell r="F335" t="str">
            <v>1585 - E6942 - PARQUINHO, MESA E BANCOS DE CIMENTO E ATI - ACADEMIA DA TERCEIRA IDADE - TRAVESSA OCEANO ÍNDICO, ALTURA Nº 46</v>
          </cell>
          <cell r="G335" t="str">
            <v>59.10.15.451.3022.1.585.44903900.00</v>
          </cell>
          <cell r="H335" t="str">
            <v>EMENDA</v>
          </cell>
          <cell r="I335" t="str">
            <v>SUB-CS</v>
          </cell>
          <cell r="J335">
            <v>30000</v>
          </cell>
          <cell r="K335">
            <v>0</v>
          </cell>
          <cell r="L335">
            <v>0</v>
          </cell>
          <cell r="M335" t="str">
            <v>NEX</v>
          </cell>
          <cell r="N335">
            <v>0.23</v>
          </cell>
          <cell r="O335">
            <v>6900</v>
          </cell>
          <cell r="P335">
            <v>0</v>
          </cell>
          <cell r="Q335">
            <v>0</v>
          </cell>
          <cell r="R335">
            <v>0</v>
          </cell>
          <cell r="S335">
            <v>0</v>
          </cell>
          <cell r="T335" t="str">
            <v>NEX</v>
          </cell>
          <cell r="U335">
            <v>0.09</v>
          </cell>
        </row>
        <row r="336">
          <cell r="F336" t="str">
            <v>1586 - E6943 - PRAÇA ANTONIO BENTO DE ANDRADE - CAMPO GRANDE - INSTALAÇÃO DE APARELHOS DE GINÁSTICA E PLAYGROUND</v>
          </cell>
          <cell r="G336" t="str">
            <v>54.10.15.451.3022.1.586.44903900.00</v>
          </cell>
          <cell r="H336" t="str">
            <v>EMENDA</v>
          </cell>
          <cell r="I336" t="str">
            <v>SUB-SA</v>
          </cell>
          <cell r="J336">
            <v>30000</v>
          </cell>
          <cell r="K336">
            <v>0</v>
          </cell>
          <cell r="L336">
            <v>0</v>
          </cell>
          <cell r="M336" t="str">
            <v>NEX</v>
          </cell>
          <cell r="N336">
            <v>0.23</v>
          </cell>
          <cell r="O336">
            <v>6900</v>
          </cell>
          <cell r="P336">
            <v>0</v>
          </cell>
          <cell r="Q336">
            <v>0</v>
          </cell>
          <cell r="R336">
            <v>0</v>
          </cell>
          <cell r="S336">
            <v>0</v>
          </cell>
          <cell r="T336" t="str">
            <v>NEX</v>
          </cell>
          <cell r="U336">
            <v>0.09</v>
          </cell>
        </row>
        <row r="337">
          <cell r="F337" t="str">
            <v>1587 - E6944 - PRAÇA PROFESSOR HUGO SACCO - JARDIM MARAJOARA - APARELHOS DE GINÁSTICA PARA 3ª IDADE E PLAYGROUND</v>
          </cell>
          <cell r="G337" t="str">
            <v>54.10.15.451.3022.1.587.44903900.00</v>
          </cell>
          <cell r="H337" t="str">
            <v>EMENDA</v>
          </cell>
          <cell r="I337" t="str">
            <v>SUB-SA</v>
          </cell>
          <cell r="J337">
            <v>30000</v>
          </cell>
          <cell r="K337">
            <v>30000</v>
          </cell>
          <cell r="L337">
            <v>30000</v>
          </cell>
          <cell r="M337" t="str">
            <v>NEX</v>
          </cell>
          <cell r="N337">
            <v>0.23</v>
          </cell>
          <cell r="O337">
            <v>6900</v>
          </cell>
          <cell r="P337">
            <v>6900</v>
          </cell>
          <cell r="Q337">
            <v>6900</v>
          </cell>
          <cell r="R337">
            <v>1</v>
          </cell>
          <cell r="S337">
            <v>1</v>
          </cell>
          <cell r="T337" t="str">
            <v>NEX</v>
          </cell>
          <cell r="U337">
            <v>0.09</v>
          </cell>
        </row>
        <row r="338">
          <cell r="F338" t="str">
            <v>1588 - E6945 - ASSOCIAÇÃO PROJETO ESCOLA DA BOLA - RUA FERNANDO NOBRE - JARDIM CASTRO ALVES - FECHAMENTO E CONSTRUÇÃO DE VESTIÁRIOS</v>
          </cell>
          <cell r="G338" t="str">
            <v>59.10.15.451.3022.1.588.44905100.00</v>
          </cell>
          <cell r="H338" t="str">
            <v>EMENDA</v>
          </cell>
          <cell r="I338" t="str">
            <v>SUB-CS</v>
          </cell>
          <cell r="J338">
            <v>30000</v>
          </cell>
          <cell r="K338">
            <v>0</v>
          </cell>
          <cell r="L338">
            <v>0</v>
          </cell>
          <cell r="M338" t="str">
            <v>EX</v>
          </cell>
          <cell r="N338">
            <v>1</v>
          </cell>
          <cell r="O338">
            <v>30000</v>
          </cell>
          <cell r="P338">
            <v>0</v>
          </cell>
          <cell r="Q338">
            <v>0</v>
          </cell>
          <cell r="R338">
            <v>0</v>
          </cell>
          <cell r="S338">
            <v>0</v>
          </cell>
          <cell r="T338" t="str">
            <v>NEX</v>
          </cell>
          <cell r="U338">
            <v>0.4</v>
          </cell>
        </row>
        <row r="339">
          <cell r="F339" t="str">
            <v>1589 - E6946 - READEQUAÇÃO DE PAVIMENTAÇÃO DE CALÇADAS E REFORMA DE VIELA - RUA EDUARDO AMIGO, 185 - JARDIM UMUARAMA</v>
          </cell>
          <cell r="G339" t="str">
            <v>56.10.15.451.3022.1.589.44903900.00</v>
          </cell>
          <cell r="H339" t="str">
            <v>EMENDA</v>
          </cell>
          <cell r="I339" t="str">
            <v>SUB-AD</v>
          </cell>
          <cell r="J339">
            <v>30000</v>
          </cell>
          <cell r="K339">
            <v>0</v>
          </cell>
          <cell r="L339">
            <v>0</v>
          </cell>
          <cell r="M339" t="str">
            <v>NEX</v>
          </cell>
          <cell r="N339">
            <v>0.23</v>
          </cell>
          <cell r="O339">
            <v>6900</v>
          </cell>
          <cell r="P339">
            <v>0</v>
          </cell>
          <cell r="Q339">
            <v>0</v>
          </cell>
          <cell r="R339">
            <v>0</v>
          </cell>
          <cell r="S339">
            <v>0</v>
          </cell>
          <cell r="T339" t="str">
            <v>NEX</v>
          </cell>
          <cell r="U339">
            <v>0.09</v>
          </cell>
        </row>
        <row r="340">
          <cell r="F340" t="str">
            <v>1590 - E6947 - REVITALIZAÇÃO DE ÁREA DENTRO DO PARQUE GUANHEMBÚ</v>
          </cell>
          <cell r="G340" t="str">
            <v>59.10.15.451.3022.1.590.44903900.00</v>
          </cell>
          <cell r="H340" t="str">
            <v>EMENDA</v>
          </cell>
          <cell r="I340" t="str">
            <v>SUB-CS</v>
          </cell>
          <cell r="J340">
            <v>30000</v>
          </cell>
          <cell r="K340">
            <v>0</v>
          </cell>
          <cell r="L340">
            <v>0</v>
          </cell>
          <cell r="M340" t="str">
            <v>NEX</v>
          </cell>
          <cell r="N340">
            <v>0.23</v>
          </cell>
          <cell r="O340">
            <v>6900</v>
          </cell>
          <cell r="P340">
            <v>0</v>
          </cell>
          <cell r="Q340">
            <v>0</v>
          </cell>
          <cell r="R340">
            <v>0</v>
          </cell>
          <cell r="S340">
            <v>0</v>
          </cell>
          <cell r="T340" t="str">
            <v>NEX</v>
          </cell>
          <cell r="U340">
            <v>0.09</v>
          </cell>
        </row>
        <row r="341">
          <cell r="F341" t="str">
            <v>1591 - E6948 - RESIDENCIAL ESPANHA - EQUIPAMENTOS SOCIAIS - PRAÇA SALVADOR DALI, S/Nº - JARDIM APURÁ</v>
          </cell>
          <cell r="G341" t="str">
            <v>56.10.15.451.3022.1.591.44903900.00</v>
          </cell>
          <cell r="H341" t="str">
            <v>EMENDA</v>
          </cell>
          <cell r="I341" t="str">
            <v>SUB-AD</v>
          </cell>
          <cell r="J341">
            <v>30000</v>
          </cell>
          <cell r="K341">
            <v>0</v>
          </cell>
          <cell r="L341">
            <v>0</v>
          </cell>
          <cell r="M341" t="str">
            <v>NINC</v>
          </cell>
          <cell r="N341">
            <v>0</v>
          </cell>
          <cell r="O341">
            <v>0</v>
          </cell>
          <cell r="P341">
            <v>0</v>
          </cell>
          <cell r="Q341">
            <v>0</v>
          </cell>
          <cell r="R341" t="e">
            <v>#DIV/0!</v>
          </cell>
          <cell r="S341" t="e">
            <v>#DIV/0!</v>
          </cell>
          <cell r="T341" t="str">
            <v>NINC</v>
          </cell>
          <cell r="U341">
            <v>0</v>
          </cell>
        </row>
        <row r="342">
          <cell r="F342" t="str">
            <v>1592 - E6949 - REVITALIZAÇÃO DA PRAÇA ITAJAI FEITOSA</v>
          </cell>
          <cell r="G342" t="str">
            <v>59.10.15.451.3022.1.592.44903900.00</v>
          </cell>
          <cell r="H342" t="str">
            <v>EMENDA</v>
          </cell>
          <cell r="I342" t="str">
            <v>SUB-CS</v>
          </cell>
          <cell r="J342">
            <v>30000</v>
          </cell>
          <cell r="K342">
            <v>0</v>
          </cell>
          <cell r="L342">
            <v>0</v>
          </cell>
          <cell r="M342" t="str">
            <v>NEX</v>
          </cell>
          <cell r="N342">
            <v>0.23</v>
          </cell>
          <cell r="O342">
            <v>6900</v>
          </cell>
          <cell r="P342">
            <v>0</v>
          </cell>
          <cell r="Q342">
            <v>0</v>
          </cell>
          <cell r="R342">
            <v>0</v>
          </cell>
          <cell r="S342">
            <v>0</v>
          </cell>
          <cell r="T342" t="str">
            <v>NEX</v>
          </cell>
          <cell r="U342">
            <v>0.09</v>
          </cell>
        </row>
        <row r="343">
          <cell r="F343" t="str">
            <v>1594 - E6951 - REVITALIZAÇÃO DE PRAÇA - RUA NELSON MONTEIRO DE CARVALHO</v>
          </cell>
          <cell r="G343" t="str">
            <v>56.10.15.451.3022.1.594.44903900.00</v>
          </cell>
          <cell r="H343" t="str">
            <v>EMENDA</v>
          </cell>
          <cell r="I343" t="str">
            <v>SUB-AD</v>
          </cell>
          <cell r="J343">
            <v>30000</v>
          </cell>
          <cell r="K343">
            <v>0</v>
          </cell>
          <cell r="L343">
            <v>0</v>
          </cell>
          <cell r="M343" t="str">
            <v>NEX</v>
          </cell>
          <cell r="N343">
            <v>0.23</v>
          </cell>
          <cell r="O343">
            <v>6900</v>
          </cell>
          <cell r="P343">
            <v>0</v>
          </cell>
          <cell r="Q343">
            <v>0</v>
          </cell>
          <cell r="R343">
            <v>0</v>
          </cell>
          <cell r="S343">
            <v>0</v>
          </cell>
          <cell r="T343" t="str">
            <v>NEX</v>
          </cell>
          <cell r="U343">
            <v>0.09</v>
          </cell>
        </row>
        <row r="344">
          <cell r="F344" t="str">
            <v>1595 - E6952 - REVITALIZAÇÃO DE PRAÇAS - RUA ZIKE TUMA X RUA DR. LAURO PARENTE</v>
          </cell>
          <cell r="G344" t="str">
            <v>56.10.15.451.3022.1.595.44903900.00</v>
          </cell>
          <cell r="H344" t="str">
            <v>EMENDA</v>
          </cell>
          <cell r="I344" t="str">
            <v>SUB-AD</v>
          </cell>
          <cell r="J344">
            <v>30000</v>
          </cell>
          <cell r="K344">
            <v>0</v>
          </cell>
          <cell r="L344">
            <v>0</v>
          </cell>
          <cell r="M344" t="str">
            <v>NEX</v>
          </cell>
          <cell r="N344">
            <v>0.23</v>
          </cell>
          <cell r="O344">
            <v>6900</v>
          </cell>
          <cell r="P344">
            <v>0</v>
          </cell>
          <cell r="Q344">
            <v>0</v>
          </cell>
          <cell r="R344">
            <v>0</v>
          </cell>
          <cell r="S344">
            <v>0</v>
          </cell>
          <cell r="T344" t="str">
            <v>NEX</v>
          </cell>
          <cell r="U344">
            <v>0.09</v>
          </cell>
        </row>
        <row r="345">
          <cell r="F345" t="str">
            <v>1596 - E6953 - REVITALIZAÇÃO DE VIELA ENTRE A RUA DOS CALANGOS E RUA ANTONIO PIRES DOS SANTOS</v>
          </cell>
          <cell r="G345" t="str">
            <v>56.10.15.451.3022.1.596.44903900.00</v>
          </cell>
          <cell r="H345" t="str">
            <v>EMENDA</v>
          </cell>
          <cell r="I345" t="str">
            <v>SUB-AD</v>
          </cell>
          <cell r="J345">
            <v>30000</v>
          </cell>
          <cell r="K345">
            <v>0</v>
          </cell>
          <cell r="L345">
            <v>0</v>
          </cell>
          <cell r="M345" t="str">
            <v>NEX</v>
          </cell>
          <cell r="N345">
            <v>0.23</v>
          </cell>
          <cell r="O345">
            <v>6900</v>
          </cell>
          <cell r="P345">
            <v>0</v>
          </cell>
          <cell r="Q345">
            <v>0</v>
          </cell>
          <cell r="R345">
            <v>0</v>
          </cell>
          <cell r="S345">
            <v>0</v>
          </cell>
          <cell r="T345" t="str">
            <v>NEX</v>
          </cell>
          <cell r="U345">
            <v>0.09</v>
          </cell>
        </row>
        <row r="346">
          <cell r="F346" t="str">
            <v>1597 - E6954 - REVITALIZAÇÃO DE VILA ENTRE AS RUAS TOMMASO GIORDANI, PIRAÍBAS E CAMORINS</v>
          </cell>
          <cell r="G346" t="str">
            <v>56.10.15.451.3022.1.597.44903900.00</v>
          </cell>
          <cell r="H346" t="str">
            <v>EMENDA</v>
          </cell>
          <cell r="I346" t="str">
            <v>SUB-AD</v>
          </cell>
          <cell r="J346">
            <v>30000</v>
          </cell>
          <cell r="K346">
            <v>0</v>
          </cell>
          <cell r="L346">
            <v>0</v>
          </cell>
          <cell r="M346" t="str">
            <v>NEX</v>
          </cell>
          <cell r="N346">
            <v>0.23</v>
          </cell>
          <cell r="O346">
            <v>6900</v>
          </cell>
          <cell r="P346">
            <v>0</v>
          </cell>
          <cell r="Q346">
            <v>0</v>
          </cell>
          <cell r="R346">
            <v>0</v>
          </cell>
          <cell r="S346">
            <v>0</v>
          </cell>
          <cell r="T346" t="str">
            <v>NEX</v>
          </cell>
          <cell r="U346">
            <v>0.09</v>
          </cell>
        </row>
        <row r="347">
          <cell r="F347" t="str">
            <v>1598 - E6955 - REVITALIZAÇÃO DE VIELA ENTRE RUAS MILTON DANIELS E DR. LAURO PARENTE</v>
          </cell>
          <cell r="G347" t="str">
            <v>56.10.15.451.3022.1.598.44903900.00</v>
          </cell>
          <cell r="H347" t="str">
            <v>EMENDA</v>
          </cell>
          <cell r="I347" t="str">
            <v>SUB-AD</v>
          </cell>
          <cell r="J347">
            <v>30000</v>
          </cell>
          <cell r="K347">
            <v>0</v>
          </cell>
          <cell r="L347">
            <v>0</v>
          </cell>
          <cell r="M347" t="str">
            <v>NEX</v>
          </cell>
          <cell r="N347">
            <v>0.23</v>
          </cell>
          <cell r="O347">
            <v>6900</v>
          </cell>
          <cell r="P347">
            <v>0</v>
          </cell>
          <cell r="Q347">
            <v>0</v>
          </cell>
          <cell r="R347">
            <v>0</v>
          </cell>
          <cell r="S347">
            <v>0</v>
          </cell>
          <cell r="T347" t="str">
            <v>NEX</v>
          </cell>
          <cell r="U347">
            <v>0.09</v>
          </cell>
        </row>
        <row r="348">
          <cell r="F348" t="str">
            <v>1599 - E6956 - REVITALIZAÇÃO DE VIELA - RUA SELMA KURTZ</v>
          </cell>
          <cell r="G348" t="str">
            <v>56.10.15.451.3022.1.599.44903900.00</v>
          </cell>
          <cell r="H348" t="str">
            <v>EMENDA</v>
          </cell>
          <cell r="I348" t="str">
            <v>SUB-AD</v>
          </cell>
          <cell r="J348">
            <v>30000</v>
          </cell>
          <cell r="K348">
            <v>0</v>
          </cell>
          <cell r="L348">
            <v>0</v>
          </cell>
          <cell r="M348" t="str">
            <v>NEX</v>
          </cell>
          <cell r="N348">
            <v>0.23</v>
          </cell>
          <cell r="O348">
            <v>6900</v>
          </cell>
          <cell r="P348">
            <v>0</v>
          </cell>
          <cell r="Q348">
            <v>0</v>
          </cell>
          <cell r="R348">
            <v>0</v>
          </cell>
          <cell r="S348">
            <v>0</v>
          </cell>
          <cell r="T348" t="str">
            <v>NEX</v>
          </cell>
          <cell r="U348">
            <v>0.09</v>
          </cell>
        </row>
        <row r="349">
          <cell r="F349" t="str">
            <v>1600 - E6958 - UBS JARDIM MIRIAM II - REFORMA DE MURO</v>
          </cell>
          <cell r="G349" t="str">
            <v>56.10.15.451.3022.1.600.44903900.00</v>
          </cell>
          <cell r="H349" t="str">
            <v>EMENDA</v>
          </cell>
          <cell r="I349" t="str">
            <v>SUB-AD</v>
          </cell>
          <cell r="J349">
            <v>30000</v>
          </cell>
          <cell r="K349">
            <v>0</v>
          </cell>
          <cell r="L349">
            <v>0</v>
          </cell>
          <cell r="M349" t="str">
            <v>NEX</v>
          </cell>
          <cell r="N349">
            <v>0.23</v>
          </cell>
          <cell r="O349">
            <v>6900</v>
          </cell>
          <cell r="P349">
            <v>0</v>
          </cell>
          <cell r="Q349">
            <v>0</v>
          </cell>
          <cell r="R349">
            <v>0</v>
          </cell>
          <cell r="S349">
            <v>0</v>
          </cell>
          <cell r="T349" t="str">
            <v>NEX</v>
          </cell>
          <cell r="U349">
            <v>0.09</v>
          </cell>
        </row>
        <row r="350">
          <cell r="F350" t="str">
            <v>1601 - E6961 - URBANIZAÇÃO DA TRAVESSA ARISTÓTELES -CEP 04821-015, JARDIM GUANHEMBU - OBRAS DE GUIAS, SARJETAS E PISO INTERTRAVADO</v>
          </cell>
          <cell r="G350" t="str">
            <v>59.10.15.451.3022.1.601.44905100.00</v>
          </cell>
          <cell r="H350" t="str">
            <v>EMENDA</v>
          </cell>
          <cell r="I350" t="str">
            <v>SUB-CS</v>
          </cell>
          <cell r="J350">
            <v>30000</v>
          </cell>
          <cell r="K350">
            <v>0</v>
          </cell>
          <cell r="L350">
            <v>0</v>
          </cell>
          <cell r="M350" t="str">
            <v>NEX</v>
          </cell>
          <cell r="N350">
            <v>0.23</v>
          </cell>
          <cell r="O350">
            <v>6900</v>
          </cell>
          <cell r="P350">
            <v>0</v>
          </cell>
          <cell r="Q350">
            <v>0</v>
          </cell>
          <cell r="R350">
            <v>0</v>
          </cell>
          <cell r="S350">
            <v>0</v>
          </cell>
          <cell r="T350" t="str">
            <v>NEX</v>
          </cell>
          <cell r="U350">
            <v>0.09</v>
          </cell>
        </row>
        <row r="351">
          <cell r="F351" t="str">
            <v>1602 - E6963 - CDC JARDIM HERPLIN - RUA CARLOS AUGUSTO BARROS, 103 - JARDIM HERPLIN - INSTALAÇÃO DE GUARDA-CORPO E REFORMA DA INSTALAÇÃO ELÉTRICA</v>
          </cell>
          <cell r="G351" t="str">
            <v>60.10.15.451.3022.1.602.44903900.00</v>
          </cell>
          <cell r="H351" t="str">
            <v>EMENDA</v>
          </cell>
          <cell r="I351" t="str">
            <v>SUB-PA</v>
          </cell>
          <cell r="J351">
            <v>30000</v>
          </cell>
          <cell r="K351">
            <v>0</v>
          </cell>
          <cell r="L351">
            <v>0</v>
          </cell>
          <cell r="M351" t="str">
            <v>NEX</v>
          </cell>
          <cell r="N351">
            <v>0.23</v>
          </cell>
          <cell r="O351">
            <v>6900</v>
          </cell>
          <cell r="P351">
            <v>0</v>
          </cell>
          <cell r="Q351">
            <v>0</v>
          </cell>
          <cell r="R351">
            <v>0</v>
          </cell>
          <cell r="S351">
            <v>0</v>
          </cell>
          <cell r="T351" t="str">
            <v>NEX</v>
          </cell>
          <cell r="U351">
            <v>0.09</v>
          </cell>
        </row>
        <row r="352">
          <cell r="F352" t="str">
            <v>1603 - E6964 - REFORMA DE QUADRA SOCIETY - AVENIDA JOAQUIM NAPOLEÃO MACHADO - JARDIM PROGRESSO - INSTALAÇÃO DE REDE DE PROTEÇÃO E REFORMA DO DRENO</v>
          </cell>
          <cell r="G352" t="str">
            <v>59.10.15.451.3022.1.603.44903900.00</v>
          </cell>
          <cell r="H352" t="str">
            <v>EMENDA</v>
          </cell>
          <cell r="I352" t="str">
            <v>SUB-CS</v>
          </cell>
          <cell r="J352">
            <v>30000</v>
          </cell>
          <cell r="K352">
            <v>0</v>
          </cell>
          <cell r="L352">
            <v>0</v>
          </cell>
          <cell r="M352" t="str">
            <v>NEX</v>
          </cell>
          <cell r="N352">
            <v>0.23</v>
          </cell>
          <cell r="O352">
            <v>6900</v>
          </cell>
          <cell r="P352">
            <v>0</v>
          </cell>
          <cell r="Q352">
            <v>0</v>
          </cell>
          <cell r="R352">
            <v>0</v>
          </cell>
          <cell r="S352">
            <v>0</v>
          </cell>
          <cell r="T352" t="str">
            <v>NEX</v>
          </cell>
          <cell r="U352">
            <v>0.09</v>
          </cell>
        </row>
        <row r="353">
          <cell r="F353" t="str">
            <v>1604 - E6965 - CONSTRUÇÃO DE PISTA DE COOPER (600 M DE COMPRIMENTO X 04 M DE LARGURA) E INSTALAÇÃO DE BRINQUEDOS INFANTIS - PRAÇA DA RUA CHARLES AVISON, 03 - JARDIM PROGRESSO</v>
          </cell>
          <cell r="G353" t="str">
            <v>59.10.15.451.3022.1.604.44905100.00</v>
          </cell>
          <cell r="H353" t="str">
            <v>EMENDA</v>
          </cell>
          <cell r="I353" t="str">
            <v>SUB-CS</v>
          </cell>
          <cell r="J353">
            <v>30000</v>
          </cell>
          <cell r="K353">
            <v>0</v>
          </cell>
          <cell r="L353">
            <v>0</v>
          </cell>
          <cell r="M353" t="str">
            <v>NEX</v>
          </cell>
          <cell r="N353">
            <v>0.23</v>
          </cell>
          <cell r="O353">
            <v>6900</v>
          </cell>
          <cell r="P353">
            <v>0</v>
          </cell>
          <cell r="Q353">
            <v>0</v>
          </cell>
          <cell r="R353">
            <v>0</v>
          </cell>
          <cell r="S353">
            <v>0</v>
          </cell>
          <cell r="T353" t="str">
            <v>NEX</v>
          </cell>
          <cell r="U353">
            <v>0.09</v>
          </cell>
        </row>
        <row r="354">
          <cell r="F354" t="str">
            <v>1606 - E6968 - MELHORIAS PARA A PRAÇA GRUPO ESCOTEIRO PIRATININGA - AVENIDA MIGUEL YUNES</v>
          </cell>
          <cell r="G354" t="str">
            <v>54.10.15.451.3022.1.606.44903900.00</v>
          </cell>
          <cell r="H354" t="str">
            <v>EMENDA</v>
          </cell>
          <cell r="I354" t="str">
            <v>SUB-SA</v>
          </cell>
          <cell r="J354">
            <v>30000</v>
          </cell>
          <cell r="K354">
            <v>0</v>
          </cell>
          <cell r="L354">
            <v>0</v>
          </cell>
          <cell r="M354" t="str">
            <v>NEX</v>
          </cell>
          <cell r="N354">
            <v>0.23</v>
          </cell>
          <cell r="O354">
            <v>6900</v>
          </cell>
          <cell r="P354">
            <v>0</v>
          </cell>
          <cell r="Q354">
            <v>0</v>
          </cell>
          <cell r="R354">
            <v>0</v>
          </cell>
          <cell r="S354">
            <v>0</v>
          </cell>
          <cell r="T354" t="str">
            <v>NEX</v>
          </cell>
          <cell r="U354">
            <v>0.09</v>
          </cell>
        </row>
        <row r="355">
          <cell r="F355" t="str">
            <v>1607 - E6974 - CDC CIDADE DUTRA - MELHORIAS DIVERSAS DE REVITALIZAÇÃO</v>
          </cell>
          <cell r="G355" t="str">
            <v>59.10.15.451.3022.1.607.44903900.00</v>
          </cell>
          <cell r="H355" t="str">
            <v>EMENDA</v>
          </cell>
          <cell r="I355" t="str">
            <v>SUB-CS</v>
          </cell>
          <cell r="J355">
            <v>30000</v>
          </cell>
          <cell r="K355">
            <v>0</v>
          </cell>
          <cell r="L355">
            <v>0</v>
          </cell>
          <cell r="M355" t="str">
            <v>NEX</v>
          </cell>
          <cell r="N355">
            <v>0.23</v>
          </cell>
          <cell r="O355">
            <v>6900</v>
          </cell>
          <cell r="P355">
            <v>0</v>
          </cell>
          <cell r="Q355">
            <v>0</v>
          </cell>
          <cell r="R355">
            <v>0</v>
          </cell>
          <cell r="S355">
            <v>0</v>
          </cell>
          <cell r="T355" t="str">
            <v>NEX</v>
          </cell>
          <cell r="U355">
            <v>0.09</v>
          </cell>
        </row>
        <row r="356">
          <cell r="F356" t="str">
            <v>1608 - INSTALAÇÃO DE PARCÃO EM ÁREA VERDE DA RUA PAUL KLEE</v>
          </cell>
          <cell r="G356" t="str">
            <v>48.10.15.451.3022.1.608.44905100.00</v>
          </cell>
          <cell r="H356" t="str">
            <v>EXECUTIVO</v>
          </cell>
          <cell r="I356" t="str">
            <v>SUB-LA</v>
          </cell>
          <cell r="J356">
            <v>1000</v>
          </cell>
          <cell r="K356">
            <v>0</v>
          </cell>
          <cell r="L356">
            <v>0</v>
          </cell>
          <cell r="M356" t="str">
            <v>NINC</v>
          </cell>
          <cell r="N356">
            <v>0</v>
          </cell>
          <cell r="O356">
            <v>0</v>
          </cell>
          <cell r="P356">
            <v>0</v>
          </cell>
          <cell r="Q356">
            <v>0</v>
          </cell>
          <cell r="R356" t="e">
            <v>#DIV/0!</v>
          </cell>
          <cell r="S356" t="e">
            <v>#DIV/0!</v>
          </cell>
          <cell r="T356" t="str">
            <v>NINC</v>
          </cell>
          <cell r="U356">
            <v>0</v>
          </cell>
        </row>
        <row r="357">
          <cell r="F357" t="str">
            <v>1609 - E7014 - INTERVENÇÕES URBANAS DA SUBPREFEITURA DE CAPELA DO SOCORRO</v>
          </cell>
          <cell r="G357" t="str">
            <v>59.10.15.451.3022.1.609.44903900.00</v>
          </cell>
          <cell r="H357" t="str">
            <v>EMENDA</v>
          </cell>
          <cell r="I357" t="str">
            <v>SUB-CS</v>
          </cell>
          <cell r="J357">
            <v>320000</v>
          </cell>
          <cell r="K357">
            <v>0</v>
          </cell>
          <cell r="L357">
            <v>0</v>
          </cell>
          <cell r="M357" t="str">
            <v>NEX</v>
          </cell>
          <cell r="N357">
            <v>0.23</v>
          </cell>
          <cell r="O357">
            <v>73600</v>
          </cell>
          <cell r="P357">
            <v>0</v>
          </cell>
          <cell r="Q357">
            <v>0</v>
          </cell>
          <cell r="R357">
            <v>0</v>
          </cell>
          <cell r="S357">
            <v>0</v>
          </cell>
          <cell r="T357" t="str">
            <v>NEX</v>
          </cell>
          <cell r="U357">
            <v>0.09</v>
          </cell>
        </row>
        <row r="358">
          <cell r="F358" t="str">
            <v>1610 - E7018 - REFORMA DE ESCADÃO NA AVENIDA PRESIDENTE JOÃO GOULART EM FRENTE AO NÚMERO 1807</v>
          </cell>
          <cell r="G358" t="str">
            <v>59.10.15.451.3022.1.610.44903900.00</v>
          </cell>
          <cell r="H358" t="str">
            <v>EMENDA</v>
          </cell>
          <cell r="I358" t="str">
            <v>SUB-CS</v>
          </cell>
          <cell r="J358">
            <v>30000</v>
          </cell>
          <cell r="K358">
            <v>0</v>
          </cell>
          <cell r="L358">
            <v>0</v>
          </cell>
          <cell r="M358" t="str">
            <v>NEX</v>
          </cell>
          <cell r="N358">
            <v>0.23</v>
          </cell>
          <cell r="O358">
            <v>6900</v>
          </cell>
          <cell r="P358">
            <v>0</v>
          </cell>
          <cell r="Q358">
            <v>0</v>
          </cell>
          <cell r="R358">
            <v>0</v>
          </cell>
          <cell r="S358">
            <v>0</v>
          </cell>
          <cell r="T358" t="str">
            <v>NEX</v>
          </cell>
          <cell r="U358">
            <v>0.09</v>
          </cell>
        </row>
        <row r="359">
          <cell r="F359" t="str">
            <v>1611 - E7022 - AÇÕES E INTERVENÇÕES LOCAIS DA SUBPREFEITURA DE CIDADE ADEMAR</v>
          </cell>
          <cell r="G359" t="str">
            <v>56.10.15.451.3022.1.611.44903900.00</v>
          </cell>
          <cell r="H359" t="str">
            <v>EMENDA</v>
          </cell>
          <cell r="I359" t="str">
            <v>SUB-AD</v>
          </cell>
          <cell r="J359">
            <v>320000</v>
          </cell>
          <cell r="K359">
            <v>0</v>
          </cell>
          <cell r="L359">
            <v>0</v>
          </cell>
          <cell r="M359" t="str">
            <v>NINC</v>
          </cell>
          <cell r="N359">
            <v>0</v>
          </cell>
          <cell r="O359">
            <v>0</v>
          </cell>
          <cell r="P359">
            <v>0</v>
          </cell>
          <cell r="Q359">
            <v>0</v>
          </cell>
          <cell r="R359" t="e">
            <v>#DIV/0!</v>
          </cell>
          <cell r="S359" t="e">
            <v>#DIV/0!</v>
          </cell>
          <cell r="T359" t="str">
            <v>NINC</v>
          </cell>
          <cell r="U359">
            <v>0</v>
          </cell>
        </row>
        <row r="360">
          <cell r="F360" t="str">
            <v>1612 - E7023 - REVITALIZAÇÃO DE PRAÇA RUA FRUTUOSO BARBOSA, JARDIM REPÚBLICA</v>
          </cell>
          <cell r="G360" t="str">
            <v>59.10.15.451.3022.1.612.44903900.00</v>
          </cell>
          <cell r="H360" t="str">
            <v>EMENDA</v>
          </cell>
          <cell r="I360" t="str">
            <v>SUB-CS</v>
          </cell>
          <cell r="J360">
            <v>30000</v>
          </cell>
          <cell r="K360">
            <v>0</v>
          </cell>
          <cell r="L360">
            <v>0</v>
          </cell>
          <cell r="M360" t="str">
            <v>NEX</v>
          </cell>
          <cell r="N360">
            <v>0.23</v>
          </cell>
          <cell r="O360">
            <v>6900</v>
          </cell>
          <cell r="P360">
            <v>0</v>
          </cell>
          <cell r="Q360">
            <v>0</v>
          </cell>
          <cell r="R360">
            <v>0</v>
          </cell>
          <cell r="S360">
            <v>0</v>
          </cell>
          <cell r="T360" t="str">
            <v>NEX</v>
          </cell>
          <cell r="U360">
            <v>0.09</v>
          </cell>
        </row>
        <row r="361">
          <cell r="F361" t="str">
            <v>1613 - E7024 - AÇÕES E INTERVENÇÕES LOCAIS DA SUBPREFEITURA DE SANTO AMARO</v>
          </cell>
          <cell r="G361" t="str">
            <v>54.10.15.451.3022.1.613.44903900.00</v>
          </cell>
          <cell r="H361" t="str">
            <v>EMENDA</v>
          </cell>
          <cell r="I361" t="str">
            <v>SUB-SA</v>
          </cell>
          <cell r="J361">
            <v>235000</v>
          </cell>
          <cell r="K361">
            <v>0</v>
          </cell>
          <cell r="L361">
            <v>0</v>
          </cell>
          <cell r="M361" t="str">
            <v>NINC</v>
          </cell>
          <cell r="N361">
            <v>0</v>
          </cell>
          <cell r="O361">
            <v>0</v>
          </cell>
          <cell r="P361">
            <v>0</v>
          </cell>
          <cell r="Q361">
            <v>0</v>
          </cell>
          <cell r="R361" t="e">
            <v>#DIV/0!</v>
          </cell>
          <cell r="S361" t="e">
            <v>#DIV/0!</v>
          </cell>
          <cell r="T361" t="str">
            <v>NINC</v>
          </cell>
          <cell r="U361">
            <v>0</v>
          </cell>
        </row>
        <row r="362">
          <cell r="F362" t="str">
            <v>1614 - E406 - IMPLANTAÇÃO DE PASSEIO E ACADEMIA DE GINASTICA, EM CANTEIRO CENTRAL NA AV. AMADEU POLI, PARQUE NOVO RUMO</v>
          </cell>
          <cell r="G362" t="str">
            <v>47.10.15.451.3022.1.614.44903900.00</v>
          </cell>
          <cell r="H362" t="str">
            <v>EMENDA</v>
          </cell>
          <cell r="I362" t="str">
            <v>SUB-MG</v>
          </cell>
          <cell r="J362">
            <v>130000</v>
          </cell>
          <cell r="K362">
            <v>0</v>
          </cell>
          <cell r="L362">
            <v>0</v>
          </cell>
          <cell r="M362" t="str">
            <v>NEX</v>
          </cell>
          <cell r="N362">
            <v>0.23</v>
          </cell>
          <cell r="O362">
            <v>29900</v>
          </cell>
          <cell r="P362">
            <v>0</v>
          </cell>
          <cell r="Q362">
            <v>0</v>
          </cell>
          <cell r="R362">
            <v>0</v>
          </cell>
          <cell r="S362">
            <v>0</v>
          </cell>
          <cell r="T362" t="str">
            <v>NEX</v>
          </cell>
          <cell r="U362">
            <v>0.09</v>
          </cell>
        </row>
        <row r="363">
          <cell r="F363" t="str">
            <v>1615 - E407 - REQUALIFICAÇÃO DE VIELA, COM CONCRETAGEM COM ACABAMENTO BAMBOLÊ, VASSOURAMENTO E ADEQUAÇÃO DA DRENAGEM - VIELA NA RUA CARLOS DOS SANTOS 931, JARDIM BRASIL</v>
          </cell>
          <cell r="G363" t="str">
            <v>47.10.15.451.3022.1.615.44903900.00</v>
          </cell>
          <cell r="H363" t="str">
            <v>EMENDA</v>
          </cell>
          <cell r="I363" t="str">
            <v>SUB-MG</v>
          </cell>
          <cell r="J363">
            <v>30000</v>
          </cell>
          <cell r="K363">
            <v>0</v>
          </cell>
          <cell r="L363">
            <v>0</v>
          </cell>
          <cell r="M363" t="str">
            <v>NEX</v>
          </cell>
          <cell r="N363">
            <v>0.23</v>
          </cell>
          <cell r="O363">
            <v>6900</v>
          </cell>
          <cell r="P363">
            <v>0</v>
          </cell>
          <cell r="Q363">
            <v>0</v>
          </cell>
          <cell r="R363">
            <v>0</v>
          </cell>
          <cell r="S363">
            <v>0</v>
          </cell>
          <cell r="T363" t="str">
            <v>NEX</v>
          </cell>
          <cell r="U363">
            <v>0.09</v>
          </cell>
        </row>
        <row r="364">
          <cell r="F364" t="str">
            <v>1616 - E408 - REQUALIFICAÇÃO DE VIELA QUE LIGA A TRAVESSA BAREJOLA, 23 À TRAVESSA OLHOS PRETOS 77, COM REFORMA DE ESCADARIA, IMPLANTAÇÃO DE CORRIMÃO COM GUARDA CORPO, DRENAGEM E CONCRETAGEM DE PISO</v>
          </cell>
          <cell r="G364" t="str">
            <v>58.10.15.451.3022.1.616.44903900.00</v>
          </cell>
          <cell r="H364" t="str">
            <v>EMENDA</v>
          </cell>
          <cell r="I364" t="str">
            <v>SUB-MB</v>
          </cell>
          <cell r="J364">
            <v>150000</v>
          </cell>
          <cell r="K364">
            <v>0</v>
          </cell>
          <cell r="L364">
            <v>0</v>
          </cell>
          <cell r="M364" t="str">
            <v>NEX</v>
          </cell>
          <cell r="N364">
            <v>0.23</v>
          </cell>
          <cell r="O364">
            <v>34500</v>
          </cell>
          <cell r="P364">
            <v>0</v>
          </cell>
          <cell r="Q364">
            <v>0</v>
          </cell>
          <cell r="R364">
            <v>0</v>
          </cell>
          <cell r="S364">
            <v>0</v>
          </cell>
          <cell r="T364" t="str">
            <v>NEX</v>
          </cell>
          <cell r="U364">
            <v>0.09</v>
          </cell>
        </row>
        <row r="365">
          <cell r="F365" t="str">
            <v>1617 - E409 - REQUALIFICAÇÃO DE VIELA NA RUA CICLADES, ALTURA DO Nº 42, COM IMPLANTAÇÃO DE ESCADARIAS, DRENAGEM E COLOCAÇÃO DE CORRIMÃO COM GUARDA CORPO</v>
          </cell>
          <cell r="G365" t="str">
            <v>58.10.15.451.3022.1.617.44903900.00</v>
          </cell>
          <cell r="H365" t="str">
            <v>EMENDA</v>
          </cell>
          <cell r="I365" t="str">
            <v>SUB-MB</v>
          </cell>
          <cell r="J365">
            <v>180000</v>
          </cell>
          <cell r="K365">
            <v>0</v>
          </cell>
          <cell r="L365">
            <v>0</v>
          </cell>
          <cell r="M365" t="str">
            <v>NEX</v>
          </cell>
          <cell r="N365">
            <v>0.23</v>
          </cell>
          <cell r="O365">
            <v>41400</v>
          </cell>
          <cell r="P365">
            <v>0</v>
          </cell>
          <cell r="Q365">
            <v>0</v>
          </cell>
          <cell r="R365">
            <v>0</v>
          </cell>
          <cell r="S365">
            <v>0</v>
          </cell>
          <cell r="T365" t="str">
            <v>NEX</v>
          </cell>
          <cell r="U365">
            <v>0.09</v>
          </cell>
        </row>
        <row r="366">
          <cell r="F366" t="str">
            <v>1618 - E410 - REQUALIFICAÇÃO DE VIELA QUE LIGA A RUA HUMBERTO DE ALMEIDA, 555 À RUA MANUEL SARMENTO, NA CHÁCARA SANTANA, COM REFORMA DAS ESCADARIAS, DRENAGEM, CONCRETAGEM DE PISO E COLOCAÇÃO DE CORRIMÃO COM GUARDA CORPO</v>
          </cell>
          <cell r="G366" t="str">
            <v>58.10.15.451.3022.1.618.44903900.00</v>
          </cell>
          <cell r="H366" t="str">
            <v>EMENDA</v>
          </cell>
          <cell r="I366" t="str">
            <v>SUB-MB</v>
          </cell>
          <cell r="J366">
            <v>100000</v>
          </cell>
          <cell r="K366">
            <v>0</v>
          </cell>
          <cell r="L366">
            <v>0</v>
          </cell>
          <cell r="M366" t="str">
            <v>NEX</v>
          </cell>
          <cell r="N366">
            <v>0.23</v>
          </cell>
          <cell r="O366">
            <v>23000</v>
          </cell>
          <cell r="P366">
            <v>0</v>
          </cell>
          <cell r="Q366">
            <v>0</v>
          </cell>
          <cell r="R366">
            <v>0</v>
          </cell>
          <cell r="S366">
            <v>0</v>
          </cell>
          <cell r="T366" t="str">
            <v>NEX</v>
          </cell>
          <cell r="U366">
            <v>0.09</v>
          </cell>
        </row>
        <row r="367">
          <cell r="F367" t="str">
            <v>1619 - E411 - REQUALIFICAÇÃO DE VIELA QUE LIGA A RUA ALTINO ALVES DE ABREU, ALTURA DO Nº 519 À RUA DEOCLECIANO DE OLIVEIRA FILHO, PARQUE SANTO ANTONIO, COM REFORMA DAS ESCADARIAS, DRENAGEM, CONCRETAGEM DE PISO E COLOCAÇÃO DE CORRIMÃO COM GUARDA CORPO</v>
          </cell>
          <cell r="G367" t="str">
            <v>58.10.15.451.3022.1.619.44903900.00</v>
          </cell>
          <cell r="H367" t="str">
            <v>EMENDA</v>
          </cell>
          <cell r="I367" t="str">
            <v>SUB-MB</v>
          </cell>
          <cell r="J367">
            <v>100000</v>
          </cell>
          <cell r="K367">
            <v>0</v>
          </cell>
          <cell r="L367">
            <v>0</v>
          </cell>
          <cell r="M367" t="str">
            <v>NEX</v>
          </cell>
          <cell r="N367">
            <v>0.23</v>
          </cell>
          <cell r="O367">
            <v>23000</v>
          </cell>
          <cell r="P367">
            <v>0</v>
          </cell>
          <cell r="Q367">
            <v>0</v>
          </cell>
          <cell r="R367">
            <v>0</v>
          </cell>
          <cell r="S367">
            <v>0</v>
          </cell>
          <cell r="T367" t="str">
            <v>NEX</v>
          </cell>
          <cell r="U367">
            <v>0.09</v>
          </cell>
        </row>
        <row r="368">
          <cell r="F368" t="str">
            <v>1620 - E2155 - PREFEITURAS REGIONAIS</v>
          </cell>
          <cell r="G368" t="str">
            <v>12.10.15.451.3022.1.620.44903900.00</v>
          </cell>
          <cell r="H368" t="str">
            <v>EMENDA</v>
          </cell>
          <cell r="I368" t="str">
            <v>SMSUB</v>
          </cell>
          <cell r="J368">
            <v>500000</v>
          </cell>
          <cell r="K368">
            <v>0</v>
          </cell>
          <cell r="L368">
            <v>0</v>
          </cell>
          <cell r="M368" t="str">
            <v>NINC</v>
          </cell>
          <cell r="N368">
            <v>0</v>
          </cell>
          <cell r="O368">
            <v>0</v>
          </cell>
          <cell r="P368">
            <v>0</v>
          </cell>
          <cell r="Q368">
            <v>0</v>
          </cell>
          <cell r="R368" t="e">
            <v>#DIV/0!</v>
          </cell>
          <cell r="S368" t="e">
            <v>#DIV/0!</v>
          </cell>
          <cell r="T368" t="str">
            <v>NINC</v>
          </cell>
          <cell r="U368">
            <v>0</v>
          </cell>
        </row>
        <row r="369">
          <cell r="F369" t="str">
            <v>1621 - E2824 - REVITALIZAÇÃO DA PRAÇA MARECHAL CARLOS BITENCOURT, LOCALIZADA ENTRE AS RUAS RENATA CRESPI, RUA CENNO SBRIGHI, RUA TENENTE LYCURGO LOPES DA CRUZ E RUA ANTÔNIO NAGIB IBRAHIM, BAIRRO ÁGUA BRANCA</v>
          </cell>
          <cell r="G369" t="str">
            <v>48.10.15.451.3022.1.621.44903900.00</v>
          </cell>
          <cell r="H369" t="str">
            <v>EMENDA</v>
          </cell>
          <cell r="I369" t="str">
            <v>SUB-LA</v>
          </cell>
          <cell r="J369">
            <v>4000000</v>
          </cell>
          <cell r="K369">
            <v>0</v>
          </cell>
          <cell r="L369">
            <v>0</v>
          </cell>
          <cell r="M369" t="str">
            <v>NEX</v>
          </cell>
          <cell r="N369">
            <v>0.23</v>
          </cell>
          <cell r="O369">
            <v>920000</v>
          </cell>
          <cell r="P369">
            <v>0</v>
          </cell>
          <cell r="Q369">
            <v>0</v>
          </cell>
          <cell r="R369">
            <v>0</v>
          </cell>
          <cell r="S369">
            <v>0</v>
          </cell>
          <cell r="T369" t="str">
            <v>NEX</v>
          </cell>
          <cell r="U369">
            <v>0.09</v>
          </cell>
        </row>
        <row r="370">
          <cell r="F370" t="str">
            <v>1622 - E888 - MELHORIA DE BAIRRO NO ÂMBITO DA SUBPREFEITURA DE CAMPO LIMPO</v>
          </cell>
          <cell r="G370" t="str">
            <v>57.10.15.451.3022.1.622.44903900.00</v>
          </cell>
          <cell r="H370" t="str">
            <v>EMENDA</v>
          </cell>
          <cell r="I370" t="str">
            <v>SUB-CL</v>
          </cell>
          <cell r="J370">
            <v>150000</v>
          </cell>
          <cell r="K370">
            <v>0</v>
          </cell>
          <cell r="L370">
            <v>0</v>
          </cell>
          <cell r="M370" t="str">
            <v>NEX</v>
          </cell>
          <cell r="N370">
            <v>0.23</v>
          </cell>
          <cell r="O370">
            <v>34500</v>
          </cell>
          <cell r="P370">
            <v>0</v>
          </cell>
          <cell r="Q370">
            <v>0</v>
          </cell>
          <cell r="R370">
            <v>0</v>
          </cell>
          <cell r="S370">
            <v>0</v>
          </cell>
          <cell r="T370" t="str">
            <v>NEX</v>
          </cell>
          <cell r="U370">
            <v>0.09</v>
          </cell>
        </row>
        <row r="371">
          <cell r="F371" t="str">
            <v>1622 - E888 - MELHORIA DE BAIRRO NO ÂMBITO DA SUBPREFEITURA DE CAMPO LIMPO</v>
          </cell>
          <cell r="G371" t="str">
            <v>57.10.15.451.3022.1.622.44905100.00</v>
          </cell>
          <cell r="H371" t="str">
            <v>EMENDA</v>
          </cell>
          <cell r="I371" t="str">
            <v>SUB-CL</v>
          </cell>
          <cell r="J371">
            <v>0</v>
          </cell>
          <cell r="K371">
            <v>145064.70000000001</v>
          </cell>
          <cell r="L371">
            <v>0</v>
          </cell>
          <cell r="M371" t="str">
            <v>NEX</v>
          </cell>
          <cell r="N371">
            <v>0.23</v>
          </cell>
          <cell r="O371">
            <v>0</v>
          </cell>
          <cell r="P371">
            <v>33364.881000000001</v>
          </cell>
          <cell r="Q371">
            <v>0</v>
          </cell>
          <cell r="R371" t="e">
            <v>#DIV/0!</v>
          </cell>
          <cell r="S371" t="e">
            <v>#DIV/0!</v>
          </cell>
          <cell r="T371" t="str">
            <v>NEX</v>
          </cell>
          <cell r="U371">
            <v>0.09</v>
          </cell>
        </row>
        <row r="372">
          <cell r="F372" t="str">
            <v>1623 - E889 - MELHORIA DE BAIRRO NO ÂMBITO DA SUBPREFEITURA DO M'BOI</v>
          </cell>
          <cell r="G372" t="str">
            <v>58.10.15.451.3022.1.623.44903900.00</v>
          </cell>
          <cell r="H372" t="str">
            <v>EMENDA</v>
          </cell>
          <cell r="I372" t="str">
            <v>SUB-MB</v>
          </cell>
          <cell r="J372">
            <v>150000</v>
          </cell>
          <cell r="K372">
            <v>0</v>
          </cell>
          <cell r="L372">
            <v>0</v>
          </cell>
          <cell r="M372" t="str">
            <v>NEX</v>
          </cell>
          <cell r="N372">
            <v>0.23</v>
          </cell>
          <cell r="O372">
            <v>34500</v>
          </cell>
          <cell r="P372">
            <v>0</v>
          </cell>
          <cell r="Q372">
            <v>0</v>
          </cell>
          <cell r="R372">
            <v>0</v>
          </cell>
          <cell r="S372">
            <v>0</v>
          </cell>
          <cell r="T372" t="str">
            <v>NEX</v>
          </cell>
          <cell r="U372">
            <v>0.09</v>
          </cell>
        </row>
        <row r="373">
          <cell r="F373" t="str">
            <v>1624 - E890 - MELHORIA DE BAIRRO NO ÂMBITO DA SUBPREFEITURA DO BUTANTÃ</v>
          </cell>
          <cell r="G373" t="str">
            <v>50.10.15.451.3022.1.624.44903900.00</v>
          </cell>
          <cell r="H373" t="str">
            <v>EMENDA</v>
          </cell>
          <cell r="I373" t="str">
            <v>SUB-BT</v>
          </cell>
          <cell r="J373">
            <v>150000</v>
          </cell>
          <cell r="K373">
            <v>0</v>
          </cell>
          <cell r="L373">
            <v>0</v>
          </cell>
          <cell r="M373" t="str">
            <v>NEX</v>
          </cell>
          <cell r="N373">
            <v>0.23</v>
          </cell>
          <cell r="O373">
            <v>34500</v>
          </cell>
          <cell r="P373">
            <v>0</v>
          </cell>
          <cell r="Q373">
            <v>0</v>
          </cell>
          <cell r="R373">
            <v>0</v>
          </cell>
          <cell r="S373">
            <v>0</v>
          </cell>
          <cell r="T373" t="str">
            <v>NEX</v>
          </cell>
          <cell r="U373">
            <v>0.09</v>
          </cell>
        </row>
        <row r="374">
          <cell r="F374" t="str">
            <v>1625 - E893 - REQUALIFICAÇÃO DE LOGRADOURO PÚBLICO (GRAMA SINTÉTICA) - CDC DOROTEIA, LOCALIZADO NA RUA FRANCISCO JOSÉ COSTA, 110, SUBPREFEITURA DE CIDADE ADEMAR</v>
          </cell>
          <cell r="G374" t="str">
            <v>56.10.15.451.3022.1.625.44903900.00</v>
          </cell>
          <cell r="H374" t="str">
            <v>EMENDA</v>
          </cell>
          <cell r="I374" t="str">
            <v>SUB-AD</v>
          </cell>
          <cell r="J374">
            <v>600000</v>
          </cell>
          <cell r="K374">
            <v>592848.93999999994</v>
          </cell>
          <cell r="L374">
            <v>587564.34000000008</v>
          </cell>
          <cell r="M374" t="str">
            <v>NEX</v>
          </cell>
          <cell r="N374">
            <v>0.23</v>
          </cell>
          <cell r="O374">
            <v>138000</v>
          </cell>
          <cell r="P374">
            <v>136355.2562</v>
          </cell>
          <cell r="Q374">
            <v>135139.79820000002</v>
          </cell>
          <cell r="R374">
            <v>0.97927390000000014</v>
          </cell>
          <cell r="S374">
            <v>0.98808156666666669</v>
          </cell>
          <cell r="T374" t="str">
            <v>NEX</v>
          </cell>
          <cell r="U374">
            <v>0.09</v>
          </cell>
        </row>
        <row r="375">
          <cell r="F375" t="str">
            <v>1626 - E894 - REQUALIFICAÇÃO DE LOGRADOURO PÚBLICO - ARENA SANTA AMÉLIA, LOCALIZADO NA RUA ALBINO BENTO, 527, PARQUE SANTA AMÉLIA, SUBPREFEITURA DE CIDADE ADEMAR</v>
          </cell>
          <cell r="G375" t="str">
            <v>56.10.15.451.3022.1.626.44903900.00</v>
          </cell>
          <cell r="H375" t="str">
            <v>EMENDA</v>
          </cell>
          <cell r="I375" t="str">
            <v>SUB-AD</v>
          </cell>
          <cell r="J375">
            <v>250000</v>
          </cell>
          <cell r="K375">
            <v>247628.7</v>
          </cell>
          <cell r="L375">
            <v>0</v>
          </cell>
          <cell r="M375" t="str">
            <v>NEX</v>
          </cell>
          <cell r="N375">
            <v>0.23</v>
          </cell>
          <cell r="O375">
            <v>57500</v>
          </cell>
          <cell r="P375">
            <v>56954.601000000002</v>
          </cell>
          <cell r="Q375">
            <v>0</v>
          </cell>
          <cell r="R375">
            <v>0</v>
          </cell>
          <cell r="S375">
            <v>0.99051480000000003</v>
          </cell>
          <cell r="T375" t="str">
            <v>NEX</v>
          </cell>
          <cell r="U375">
            <v>0.09</v>
          </cell>
        </row>
        <row r="376">
          <cell r="F376" t="str">
            <v>1627 - E895 - MELHORIA DE BAIRROS NO ÂMBITO DA SUBPREFEITURA DE CAPELA DO SOCORRO</v>
          </cell>
          <cell r="G376" t="str">
            <v>59.10.15.451.3022.1.627.44903900.00</v>
          </cell>
          <cell r="H376" t="str">
            <v>EMENDA</v>
          </cell>
          <cell r="I376" t="str">
            <v>SUB-CS</v>
          </cell>
          <cell r="J376">
            <v>500000</v>
          </cell>
          <cell r="K376">
            <v>0</v>
          </cell>
          <cell r="L376">
            <v>0</v>
          </cell>
          <cell r="M376" t="str">
            <v>NEX</v>
          </cell>
          <cell r="N376">
            <v>0.23</v>
          </cell>
          <cell r="O376">
            <v>115000</v>
          </cell>
          <cell r="P376">
            <v>0</v>
          </cell>
          <cell r="Q376">
            <v>0</v>
          </cell>
          <cell r="R376">
            <v>0</v>
          </cell>
          <cell r="S376">
            <v>0</v>
          </cell>
          <cell r="T376" t="str">
            <v>NEX</v>
          </cell>
          <cell r="U376">
            <v>0.09</v>
          </cell>
        </row>
        <row r="377">
          <cell r="F377" t="str">
            <v>1628 - E896 - MELHORIA DE BAIRRO NO ÂMBITO DA SUBPREFEITURA DE PARELHEIROS</v>
          </cell>
          <cell r="G377" t="str">
            <v>60.10.15.451.3022.1.628.44903900.00</v>
          </cell>
          <cell r="H377" t="str">
            <v>EMENDA</v>
          </cell>
          <cell r="I377" t="str">
            <v>SUB-PA</v>
          </cell>
          <cell r="J377">
            <v>600000</v>
          </cell>
          <cell r="K377">
            <v>0</v>
          </cell>
          <cell r="L377">
            <v>0</v>
          </cell>
          <cell r="M377" t="str">
            <v>NEX</v>
          </cell>
          <cell r="N377">
            <v>0.23</v>
          </cell>
          <cell r="O377">
            <v>138000</v>
          </cell>
          <cell r="P377">
            <v>0</v>
          </cell>
          <cell r="Q377">
            <v>0</v>
          </cell>
          <cell r="R377">
            <v>0</v>
          </cell>
          <cell r="S377">
            <v>0</v>
          </cell>
          <cell r="T377" t="str">
            <v>NEX</v>
          </cell>
          <cell r="U377">
            <v>0.09</v>
          </cell>
        </row>
        <row r="378">
          <cell r="F378" t="str">
            <v>1629 - E901 - CONSTRUÇÃO EM ÁREA PÚBLICA LOCALIZADA NA RUA MANUEL DA MAIA - PARQUE AMERICA, 04822-120, SEDE DA COMUNIDADE CIDADÃ</v>
          </cell>
          <cell r="G378" t="str">
            <v>59.10.15.451.3022.1.629.44905100.00</v>
          </cell>
          <cell r="H378" t="str">
            <v>EMENDA</v>
          </cell>
          <cell r="I378" t="str">
            <v>SUB-CS</v>
          </cell>
          <cell r="J378">
            <v>500000</v>
          </cell>
          <cell r="K378">
            <v>489713.48000000004</v>
          </cell>
          <cell r="L378">
            <v>489713.48</v>
          </cell>
          <cell r="M378" t="str">
            <v>NEX</v>
          </cell>
          <cell r="N378">
            <v>0.23</v>
          </cell>
          <cell r="O378">
            <v>115000</v>
          </cell>
          <cell r="P378">
            <v>112634.10040000001</v>
          </cell>
          <cell r="Q378">
            <v>112634.1004</v>
          </cell>
          <cell r="R378">
            <v>0.97942695999999996</v>
          </cell>
          <cell r="S378">
            <v>0.97942696000000007</v>
          </cell>
          <cell r="T378" t="str">
            <v>NEX</v>
          </cell>
          <cell r="U378">
            <v>0.09</v>
          </cell>
        </row>
        <row r="379">
          <cell r="F379" t="str">
            <v>1630 - E2835 - REFORMA DE CAMPO NA RUA EDUARDO VASSIMON - CIDADE TIRADENTES</v>
          </cell>
          <cell r="G379" t="str">
            <v>71.10.15.451.3022.1.630.44903900.00</v>
          </cell>
          <cell r="H379" t="str">
            <v>EMENDA</v>
          </cell>
          <cell r="I379" t="str">
            <v>SUB-CT</v>
          </cell>
          <cell r="J379">
            <v>500000</v>
          </cell>
          <cell r="K379">
            <v>0</v>
          </cell>
          <cell r="L379">
            <v>0</v>
          </cell>
          <cell r="M379" t="str">
            <v>NEX</v>
          </cell>
          <cell r="N379">
            <v>0.23</v>
          </cell>
          <cell r="O379">
            <v>115000</v>
          </cell>
          <cell r="P379">
            <v>0</v>
          </cell>
          <cell r="Q379">
            <v>0</v>
          </cell>
          <cell r="R379">
            <v>0</v>
          </cell>
          <cell r="S379">
            <v>0</v>
          </cell>
          <cell r="T379" t="str">
            <v>NEX</v>
          </cell>
          <cell r="U379">
            <v>0.09</v>
          </cell>
        </row>
        <row r="380">
          <cell r="F380" t="str">
            <v>1631 - E2837 - REVITALIZAÇÃO DO CAMPO SOCIETY COM INSTALAÇÃO DE GRAMA SINTÉTICA - RUA HORTÊNCIA, JARDIM PERI</v>
          </cell>
          <cell r="G380" t="str">
            <v>44.10.15.451.3022.1.631.44903900.00</v>
          </cell>
          <cell r="H380" t="str">
            <v>EMENDA</v>
          </cell>
          <cell r="I380" t="str">
            <v>SUB-CV</v>
          </cell>
          <cell r="J380">
            <v>390000</v>
          </cell>
          <cell r="K380">
            <v>0</v>
          </cell>
          <cell r="L380">
            <v>0</v>
          </cell>
          <cell r="M380" t="str">
            <v>NEX</v>
          </cell>
          <cell r="N380">
            <v>0.23</v>
          </cell>
          <cell r="O380">
            <v>89700</v>
          </cell>
          <cell r="P380">
            <v>0</v>
          </cell>
          <cell r="Q380">
            <v>0</v>
          </cell>
          <cell r="R380">
            <v>0</v>
          </cell>
          <cell r="S380">
            <v>0</v>
          </cell>
          <cell r="T380" t="str">
            <v>NEX</v>
          </cell>
          <cell r="U380">
            <v>0.09</v>
          </cell>
        </row>
        <row r="381">
          <cell r="F381" t="str">
            <v>1632 - E2838 - INSTALAÇÃO DE CORRIMÃO, RECOMPOSIÇÃO DE PISO E PAISAGISMO DE CANTEIROS DA ESCADARIA ENTRE A RUA MAZZINI - ACLIMAÇÃO</v>
          </cell>
          <cell r="G381" t="str">
            <v>49.10.15.451.3022.1.632.44903900.00</v>
          </cell>
          <cell r="H381" t="str">
            <v>EMENDA</v>
          </cell>
          <cell r="I381" t="str">
            <v>SUB-SÉ</v>
          </cell>
          <cell r="J381">
            <v>190000</v>
          </cell>
          <cell r="K381">
            <v>0</v>
          </cell>
          <cell r="L381">
            <v>0</v>
          </cell>
          <cell r="M381" t="str">
            <v>NEX</v>
          </cell>
          <cell r="N381">
            <v>0.23</v>
          </cell>
          <cell r="O381">
            <v>43700</v>
          </cell>
          <cell r="P381">
            <v>0</v>
          </cell>
          <cell r="Q381">
            <v>0</v>
          </cell>
          <cell r="R381">
            <v>0</v>
          </cell>
          <cell r="S381">
            <v>0</v>
          </cell>
          <cell r="T381" t="str">
            <v>NEX</v>
          </cell>
          <cell r="U381">
            <v>0.09</v>
          </cell>
        </row>
        <row r="382">
          <cell r="F382" t="str">
            <v>1633 - E2839 - REFORMA DA PRAÇA MINISTRO FRANCISCO SÁ CARNEIRO - LIBERDADE</v>
          </cell>
          <cell r="G382" t="str">
            <v>49.10.15.451.3022.1.633.44903900.00</v>
          </cell>
          <cell r="H382" t="str">
            <v>EMENDA</v>
          </cell>
          <cell r="I382" t="str">
            <v>SUB-SÉ</v>
          </cell>
          <cell r="J382">
            <v>200000</v>
          </cell>
          <cell r="K382">
            <v>0</v>
          </cell>
          <cell r="L382">
            <v>0</v>
          </cell>
          <cell r="M382" t="str">
            <v>NEX</v>
          </cell>
          <cell r="N382">
            <v>0.23</v>
          </cell>
          <cell r="O382">
            <v>46000</v>
          </cell>
          <cell r="P382">
            <v>0</v>
          </cell>
          <cell r="Q382">
            <v>0</v>
          </cell>
          <cell r="R382">
            <v>0</v>
          </cell>
          <cell r="S382">
            <v>0</v>
          </cell>
          <cell r="T382" t="str">
            <v>NEX</v>
          </cell>
          <cell r="U382">
            <v>0.09</v>
          </cell>
        </row>
        <row r="383">
          <cell r="F383" t="str">
            <v>1634 - E559 - AQUISIÇÃO E INSTALAÇÃO DE ATI (ACADEMIA DE TERCEIRA IDADE) AO AR LIVRE, EM ÁREA VERDE DO CREMATÓRIO DR. JAYME AUGUSTO LOPES</v>
          </cell>
          <cell r="G383" t="str">
            <v>12.10.15.451.3022.1.634.44903900.00</v>
          </cell>
          <cell r="H383" t="str">
            <v>EMENDA</v>
          </cell>
          <cell r="I383" t="str">
            <v>SMSUB</v>
          </cell>
          <cell r="J383">
            <v>30000</v>
          </cell>
          <cell r="K383">
            <v>0</v>
          </cell>
          <cell r="L383">
            <v>0</v>
          </cell>
          <cell r="M383" t="str">
            <v>NEX</v>
          </cell>
          <cell r="N383">
            <v>0.23</v>
          </cell>
          <cell r="O383">
            <v>6900</v>
          </cell>
          <cell r="P383">
            <v>0</v>
          </cell>
          <cell r="Q383">
            <v>0</v>
          </cell>
          <cell r="R383">
            <v>0</v>
          </cell>
          <cell r="S383">
            <v>0</v>
          </cell>
          <cell r="T383" t="str">
            <v>NEX</v>
          </cell>
          <cell r="U383">
            <v>0.09</v>
          </cell>
        </row>
        <row r="384">
          <cell r="F384" t="str">
            <v>1636 - E659 - MELHORIAS DE BAIRRO, SERVIÇOS DE ZELADORIA, MANUTENÇÃO E REFORMA DE ESPAÇOS E ÁREAS PÚBLICAS, SERVIÇOS URBANOS E SANEAMENTO NA REGIÃO DA SUBPREFEITURA DO ITAIM PAULISTA</v>
          </cell>
          <cell r="G384" t="str">
            <v>64.10.15.451.3022.1.636.44903900.00</v>
          </cell>
          <cell r="H384" t="str">
            <v>EMENDA</v>
          </cell>
          <cell r="I384" t="str">
            <v>SUB-IT</v>
          </cell>
          <cell r="J384">
            <v>300000</v>
          </cell>
          <cell r="K384">
            <v>0</v>
          </cell>
          <cell r="L384">
            <v>0</v>
          </cell>
          <cell r="M384" t="str">
            <v>NEX</v>
          </cell>
          <cell r="N384">
            <v>0.23</v>
          </cell>
          <cell r="O384">
            <v>69000</v>
          </cell>
          <cell r="P384">
            <v>0</v>
          </cell>
          <cell r="Q384">
            <v>0</v>
          </cell>
          <cell r="R384">
            <v>0</v>
          </cell>
          <cell r="S384">
            <v>0</v>
          </cell>
          <cell r="T384" t="str">
            <v>NEX</v>
          </cell>
          <cell r="U384">
            <v>0.09</v>
          </cell>
        </row>
        <row r="385">
          <cell r="F385" t="str">
            <v>1637 - E660 - MELHORIAS DE BAIRRO, SERVIÇOS DE ZELADORIA, MANUTENÇÃO E REFORMA DE ESPAÇOS E ÁREAS PÚBLICAS, SERVIÇOS URBANOS E SANEAMENTO NA REGIÃO DA SUBPREFEITURA DA MOOCA</v>
          </cell>
          <cell r="G385" t="str">
            <v>65.10.15.451.3022.1.637.44903900.00</v>
          </cell>
          <cell r="H385" t="str">
            <v>EMENDA</v>
          </cell>
          <cell r="I385" t="str">
            <v>SUB-MO</v>
          </cell>
          <cell r="J385">
            <v>300000</v>
          </cell>
          <cell r="K385">
            <v>0</v>
          </cell>
          <cell r="L385">
            <v>0</v>
          </cell>
          <cell r="M385" t="str">
            <v>NEX</v>
          </cell>
          <cell r="N385">
            <v>0.23</v>
          </cell>
          <cell r="O385">
            <v>69000</v>
          </cell>
          <cell r="P385">
            <v>0</v>
          </cell>
          <cell r="Q385">
            <v>0</v>
          </cell>
          <cell r="R385">
            <v>0</v>
          </cell>
          <cell r="S385">
            <v>0</v>
          </cell>
          <cell r="T385" t="str">
            <v>NEX</v>
          </cell>
          <cell r="U385">
            <v>0.09</v>
          </cell>
        </row>
        <row r="386">
          <cell r="F386" t="str">
            <v>1638 - E662 - MELHORIAS DE BAIRRO, SERVIÇOS DE ZELADORIA, MANUTENÇÃO E REFORMA DE ESPAÇOS E ÁREAS PÚBLICAS, SERVIÇOS URBANOS E SANEAMENTO NA REGIÃO DA SUBPREFEITURA DE VILA PRUDENTE</v>
          </cell>
          <cell r="G386" t="str">
            <v>69.10.15.451.3022.1.638.44903900.00</v>
          </cell>
          <cell r="H386" t="str">
            <v>EMENDA</v>
          </cell>
          <cell r="I386" t="str">
            <v>SUB-VP</v>
          </cell>
          <cell r="J386">
            <v>2000000</v>
          </cell>
          <cell r="K386">
            <v>794467.07000000007</v>
          </cell>
          <cell r="L386">
            <v>350877.72</v>
          </cell>
          <cell r="M386" t="str">
            <v>NEX</v>
          </cell>
          <cell r="N386">
            <v>0.23</v>
          </cell>
          <cell r="O386">
            <v>460000</v>
          </cell>
          <cell r="P386">
            <v>182727.42610000001</v>
          </cell>
          <cell r="Q386">
            <v>80701.875599999999</v>
          </cell>
          <cell r="R386">
            <v>0.17543886</v>
          </cell>
          <cell r="S386">
            <v>0.39723353500000003</v>
          </cell>
          <cell r="T386" t="str">
            <v>NEX</v>
          </cell>
          <cell r="U386">
            <v>0.09</v>
          </cell>
        </row>
        <row r="387">
          <cell r="F387" t="str">
            <v>1639 - E663 - MELHORIAS DE BAIRRO, SERVIÇOS DE ZELADORIA, MANUTENÇÃO E REFORMA DE ESPAÇOS E ÁREAS PÚBLICAS, SERVIÇOS URBANOS E SANEAMENTO NA REGIÃO DA SUBPREFEITURA DE SAPOPEMBA</v>
          </cell>
          <cell r="G387" t="str">
            <v>72.10.15.451.3022.1.639.44903900.00</v>
          </cell>
          <cell r="H387" t="str">
            <v>EMENDA</v>
          </cell>
          <cell r="I387" t="str">
            <v>SUB-SB</v>
          </cell>
          <cell r="J387">
            <v>1000000</v>
          </cell>
          <cell r="K387">
            <v>0</v>
          </cell>
          <cell r="L387">
            <v>0</v>
          </cell>
          <cell r="M387" t="str">
            <v>NEX</v>
          </cell>
          <cell r="N387">
            <v>0.23</v>
          </cell>
          <cell r="O387">
            <v>230000</v>
          </cell>
          <cell r="P387">
            <v>0</v>
          </cell>
          <cell r="Q387">
            <v>0</v>
          </cell>
          <cell r="R387">
            <v>0</v>
          </cell>
          <cell r="S387">
            <v>0</v>
          </cell>
          <cell r="T387" t="str">
            <v>NEX</v>
          </cell>
          <cell r="U387">
            <v>0.09</v>
          </cell>
        </row>
        <row r="388">
          <cell r="F388" t="str">
            <v>1640 - E7526 - REVITALIZAÇÃO DA ESCADARIA NA RUA OLDEGARD OLSEN SAPUCÁIA, 385, SP/C. ADEMAR</v>
          </cell>
          <cell r="G388" t="str">
            <v>56.10.15.451.3022.1.640.44903900.00</v>
          </cell>
          <cell r="H388" t="str">
            <v>EMENDA</v>
          </cell>
          <cell r="I388" t="str">
            <v>SUB-AD</v>
          </cell>
          <cell r="J388">
            <v>50000</v>
          </cell>
          <cell r="K388">
            <v>0</v>
          </cell>
          <cell r="L388">
            <v>0</v>
          </cell>
          <cell r="M388" t="str">
            <v>NEX</v>
          </cell>
          <cell r="N388">
            <v>0.23</v>
          </cell>
          <cell r="O388">
            <v>11500</v>
          </cell>
          <cell r="P388">
            <v>0</v>
          </cell>
          <cell r="Q388">
            <v>0</v>
          </cell>
          <cell r="R388">
            <v>0</v>
          </cell>
          <cell r="S388">
            <v>0</v>
          </cell>
          <cell r="T388" t="str">
            <v>NEX</v>
          </cell>
          <cell r="U388">
            <v>0.09</v>
          </cell>
        </row>
        <row r="389">
          <cell r="F389" t="str">
            <v>1641 - E7527 - REQUALIFICAÇÃO - RUA GLICERIO ALMEIDA MACIEL, ALT 787, SP/C. ADEMAR</v>
          </cell>
          <cell r="G389" t="str">
            <v>56.10.15.451.3022.1.641.44903900.00</v>
          </cell>
          <cell r="H389" t="str">
            <v>EMENDA</v>
          </cell>
          <cell r="I389" t="str">
            <v>SUB-AD</v>
          </cell>
          <cell r="J389">
            <v>50000</v>
          </cell>
          <cell r="K389">
            <v>0</v>
          </cell>
          <cell r="L389">
            <v>0</v>
          </cell>
          <cell r="M389" t="str">
            <v>NEX</v>
          </cell>
          <cell r="N389">
            <v>0.23</v>
          </cell>
          <cell r="O389">
            <v>11500</v>
          </cell>
          <cell r="P389">
            <v>0</v>
          </cell>
          <cell r="Q389">
            <v>0</v>
          </cell>
          <cell r="R389">
            <v>0</v>
          </cell>
          <cell r="S389">
            <v>0</v>
          </cell>
          <cell r="T389" t="str">
            <v>NEX</v>
          </cell>
          <cell r="U389">
            <v>0.09</v>
          </cell>
        </row>
        <row r="390">
          <cell r="F390" t="str">
            <v>1642 - E7528 - REQUALIFICAÇÃO - RUA VITOR VIEIRA DE SOUZA, 166 E 309, SP/C. ADEMAR</v>
          </cell>
          <cell r="G390" t="str">
            <v>56.10.15.451.3022.1.642.44903900.00</v>
          </cell>
          <cell r="H390" t="str">
            <v>EMENDA</v>
          </cell>
          <cell r="I390" t="str">
            <v>SUB-AD</v>
          </cell>
          <cell r="J390">
            <v>50000</v>
          </cell>
          <cell r="K390">
            <v>0</v>
          </cell>
          <cell r="L390">
            <v>0</v>
          </cell>
          <cell r="M390" t="str">
            <v>NEX</v>
          </cell>
          <cell r="N390">
            <v>0.23</v>
          </cell>
          <cell r="O390">
            <v>11500</v>
          </cell>
          <cell r="P390">
            <v>0</v>
          </cell>
          <cell r="Q390">
            <v>0</v>
          </cell>
          <cell r="R390">
            <v>0</v>
          </cell>
          <cell r="S390">
            <v>0</v>
          </cell>
          <cell r="T390" t="str">
            <v>NEX</v>
          </cell>
          <cell r="U390">
            <v>0.09</v>
          </cell>
        </row>
        <row r="391">
          <cell r="F391" t="str">
            <v>1643 - E7530 - REQUALIFICAÇÃO - TRAVESSA ENTRE JOSÉ SALVADOR DOS SANTOS E DAVIDE PEREZ, ALT 1.303, SP/C. ADEMAR</v>
          </cell>
          <cell r="G391" t="str">
            <v>56.10.15.451.3022.1.643.44903900.00</v>
          </cell>
          <cell r="H391" t="str">
            <v>EMENDA</v>
          </cell>
          <cell r="I391" t="str">
            <v>SUB-AD</v>
          </cell>
          <cell r="J391">
            <v>50000</v>
          </cell>
          <cell r="K391">
            <v>0</v>
          </cell>
          <cell r="L391">
            <v>0</v>
          </cell>
          <cell r="M391" t="str">
            <v>NEX</v>
          </cell>
          <cell r="N391">
            <v>0.23</v>
          </cell>
          <cell r="O391">
            <v>11500</v>
          </cell>
          <cell r="P391">
            <v>0</v>
          </cell>
          <cell r="Q391">
            <v>0</v>
          </cell>
          <cell r="R391">
            <v>0</v>
          </cell>
          <cell r="S391">
            <v>0</v>
          </cell>
          <cell r="T391" t="str">
            <v>NEX</v>
          </cell>
          <cell r="U391">
            <v>0.09</v>
          </cell>
        </row>
        <row r="392">
          <cell r="F392" t="str">
            <v>1644 - E7531 - REQUALIFICAÇÃO - TRAVESSA NA RUA ALICE PELLEISSONE , ALT 201, SP/C. ADEMAR</v>
          </cell>
          <cell r="G392" t="str">
            <v>56.10.15.451.3022.1.644.44903900.00</v>
          </cell>
          <cell r="H392" t="str">
            <v>EMENDA</v>
          </cell>
          <cell r="I392" t="str">
            <v>SUB-AD</v>
          </cell>
          <cell r="J392">
            <v>50000</v>
          </cell>
          <cell r="K392">
            <v>0</v>
          </cell>
          <cell r="L392">
            <v>0</v>
          </cell>
          <cell r="M392" t="str">
            <v>NEX</v>
          </cell>
          <cell r="N392">
            <v>0.23</v>
          </cell>
          <cell r="O392">
            <v>11500</v>
          </cell>
          <cell r="P392">
            <v>0</v>
          </cell>
          <cell r="Q392">
            <v>0</v>
          </cell>
          <cell r="R392">
            <v>0</v>
          </cell>
          <cell r="S392">
            <v>0</v>
          </cell>
          <cell r="T392" t="str">
            <v>NEX</v>
          </cell>
          <cell r="U392">
            <v>0.09</v>
          </cell>
        </row>
        <row r="393">
          <cell r="F393" t="str">
            <v>1645 - E7532 - REQUALIFICAÇÃO - TRAVESSA RUA DOMENICO PALMA, 342, SP/C. ADEMAR</v>
          </cell>
          <cell r="G393" t="str">
            <v>56.10.15.451.3022.1.645.44903900.00</v>
          </cell>
          <cell r="H393" t="str">
            <v>EMENDA</v>
          </cell>
          <cell r="I393" t="str">
            <v>SUB-AD</v>
          </cell>
          <cell r="J393">
            <v>50000</v>
          </cell>
          <cell r="K393">
            <v>0</v>
          </cell>
          <cell r="L393">
            <v>0</v>
          </cell>
          <cell r="M393" t="str">
            <v>NEX</v>
          </cell>
          <cell r="N393">
            <v>0.23</v>
          </cell>
          <cell r="O393">
            <v>11500</v>
          </cell>
          <cell r="P393">
            <v>0</v>
          </cell>
          <cell r="Q393">
            <v>0</v>
          </cell>
          <cell r="R393">
            <v>0</v>
          </cell>
          <cell r="S393">
            <v>0</v>
          </cell>
          <cell r="T393" t="str">
            <v>NEX</v>
          </cell>
          <cell r="U393">
            <v>0.09</v>
          </cell>
        </row>
        <row r="394">
          <cell r="F394" t="str">
            <v>1646 - E7534 - REVITALIZAÇÃO DO ESCADÃO - RUA ARTHUR NUNES DA SILVA, 216 X RUA JOSÉ ESTEVÃO MAGALHÃES, 525, SP/JA</v>
          </cell>
          <cell r="G394" t="str">
            <v>55.10.15.451.3022.1.646.44903900.00</v>
          </cell>
          <cell r="H394" t="str">
            <v>EMENDA</v>
          </cell>
          <cell r="I394" t="str">
            <v>SUB-JA</v>
          </cell>
          <cell r="J394">
            <v>50000</v>
          </cell>
          <cell r="K394">
            <v>0</v>
          </cell>
          <cell r="L394">
            <v>0</v>
          </cell>
          <cell r="M394" t="str">
            <v>NEX</v>
          </cell>
          <cell r="N394">
            <v>0.23</v>
          </cell>
          <cell r="O394">
            <v>11500</v>
          </cell>
          <cell r="P394">
            <v>0</v>
          </cell>
          <cell r="Q394">
            <v>0</v>
          </cell>
          <cell r="R394">
            <v>0</v>
          </cell>
          <cell r="S394">
            <v>0</v>
          </cell>
          <cell r="T394" t="str">
            <v>NEX</v>
          </cell>
          <cell r="U394">
            <v>0.09</v>
          </cell>
        </row>
        <row r="395">
          <cell r="F395" t="str">
            <v>1647 - E7535 - REVITALIZAÇÃO DO ESCADÃO - RUA CONDE MOREIRA LIMA X RUA ARTHUR LOBO, SP/JA</v>
          </cell>
          <cell r="G395" t="str">
            <v>55.10.15.451.3022.1.647.44903900.00</v>
          </cell>
          <cell r="H395" t="str">
            <v>EMENDA</v>
          </cell>
          <cell r="I395" t="str">
            <v>SUB-JA</v>
          </cell>
          <cell r="J395">
            <v>50000</v>
          </cell>
          <cell r="K395">
            <v>0</v>
          </cell>
          <cell r="L395">
            <v>0</v>
          </cell>
          <cell r="M395" t="str">
            <v>NEX</v>
          </cell>
          <cell r="N395">
            <v>0.23</v>
          </cell>
          <cell r="O395">
            <v>11500</v>
          </cell>
          <cell r="P395">
            <v>0</v>
          </cell>
          <cell r="Q395">
            <v>0</v>
          </cell>
          <cell r="R395">
            <v>0</v>
          </cell>
          <cell r="S395">
            <v>0</v>
          </cell>
          <cell r="T395" t="str">
            <v>NEX</v>
          </cell>
          <cell r="U395">
            <v>0.09</v>
          </cell>
        </row>
        <row r="396">
          <cell r="F396" t="str">
            <v>1648 - E7538 - REQUALIFICAÇÃO - TRAVESSA ANGELO LAZARY, SP/JA</v>
          </cell>
          <cell r="G396" t="str">
            <v>55.10.15.451.3022.1.648.44903900.00</v>
          </cell>
          <cell r="H396" t="str">
            <v>EMENDA</v>
          </cell>
          <cell r="I396" t="str">
            <v>SUB-JA</v>
          </cell>
          <cell r="J396">
            <v>50000</v>
          </cell>
          <cell r="K396">
            <v>0</v>
          </cell>
          <cell r="L396">
            <v>0</v>
          </cell>
          <cell r="M396" t="str">
            <v>NEX</v>
          </cell>
          <cell r="N396">
            <v>0.23</v>
          </cell>
          <cell r="O396">
            <v>11500</v>
          </cell>
          <cell r="P396">
            <v>0</v>
          </cell>
          <cell r="Q396">
            <v>0</v>
          </cell>
          <cell r="R396">
            <v>0</v>
          </cell>
          <cell r="S396">
            <v>0</v>
          </cell>
          <cell r="T396" t="str">
            <v>NEX</v>
          </cell>
          <cell r="U396">
            <v>0.09</v>
          </cell>
        </row>
        <row r="397">
          <cell r="F397" t="str">
            <v>1649 - E7539 - REQUALIFICAÇÃO - TRAVESSA MARTA REVITALIZAÇÃO - AV. RODRIGUES MONTEMOR, 258 (CIDADE AZUL), SP/JA</v>
          </cell>
          <cell r="G397" t="str">
            <v>55.10.15.451.3022.1.649.44903900.00</v>
          </cell>
          <cell r="H397" t="str">
            <v>EMENDA</v>
          </cell>
          <cell r="I397" t="str">
            <v>SUB-JA</v>
          </cell>
          <cell r="J397">
            <v>50000</v>
          </cell>
          <cell r="K397">
            <v>0</v>
          </cell>
          <cell r="L397">
            <v>0</v>
          </cell>
          <cell r="M397" t="str">
            <v>NEX</v>
          </cell>
          <cell r="N397">
            <v>0.23</v>
          </cell>
          <cell r="O397">
            <v>11500</v>
          </cell>
          <cell r="P397">
            <v>0</v>
          </cell>
          <cell r="Q397">
            <v>0</v>
          </cell>
          <cell r="R397">
            <v>0</v>
          </cell>
          <cell r="S397">
            <v>0</v>
          </cell>
          <cell r="T397" t="str">
            <v>NEX</v>
          </cell>
          <cell r="U397">
            <v>0.09</v>
          </cell>
        </row>
        <row r="398">
          <cell r="F398" t="str">
            <v>1650 - E7540 - REQUALIFICAÇÃO - TRAVESSA REVITALIZAÇÃO PEDRO ALVARES CABRAL, SP/JA</v>
          </cell>
          <cell r="G398" t="str">
            <v>55.10.15.451.3022.1.650.44903900.00</v>
          </cell>
          <cell r="H398" t="str">
            <v>EMENDA</v>
          </cell>
          <cell r="I398" t="str">
            <v>SUB-JA</v>
          </cell>
          <cell r="J398">
            <v>50000</v>
          </cell>
          <cell r="K398">
            <v>0</v>
          </cell>
          <cell r="L398">
            <v>0</v>
          </cell>
          <cell r="M398" t="str">
            <v>NEX</v>
          </cell>
          <cell r="N398">
            <v>0.23</v>
          </cell>
          <cell r="O398">
            <v>11500</v>
          </cell>
          <cell r="P398">
            <v>0</v>
          </cell>
          <cell r="Q398">
            <v>0</v>
          </cell>
          <cell r="R398">
            <v>0</v>
          </cell>
          <cell r="S398">
            <v>0</v>
          </cell>
          <cell r="T398" t="str">
            <v>NEX</v>
          </cell>
          <cell r="U398">
            <v>0.09</v>
          </cell>
        </row>
        <row r="399">
          <cell r="F399" t="str">
            <v>1651 - E7541 - REQUALIFICAÇÃO - TRAVESSA REVITALIZAÇÃO DA RUA FAGULHA, SP/JA</v>
          </cell>
          <cell r="G399" t="str">
            <v>55.10.15.451.3022.1.651.44903900.00</v>
          </cell>
          <cell r="H399" t="str">
            <v>EMENDA</v>
          </cell>
          <cell r="I399" t="str">
            <v>SUB-JA</v>
          </cell>
          <cell r="J399">
            <v>50000</v>
          </cell>
          <cell r="K399">
            <v>0</v>
          </cell>
          <cell r="L399">
            <v>0</v>
          </cell>
          <cell r="M399" t="str">
            <v>NEX</v>
          </cell>
          <cell r="N399">
            <v>0.23</v>
          </cell>
          <cell r="O399">
            <v>11500</v>
          </cell>
          <cell r="P399">
            <v>0</v>
          </cell>
          <cell r="Q399">
            <v>0</v>
          </cell>
          <cell r="R399">
            <v>0</v>
          </cell>
          <cell r="S399">
            <v>0</v>
          </cell>
          <cell r="T399" t="str">
            <v>NEX</v>
          </cell>
          <cell r="U399">
            <v>0.09</v>
          </cell>
        </row>
        <row r="400">
          <cell r="F400" t="str">
            <v>1652 - E7547 - REVITALIZAÇÃO DO ESCADÃO - RUA CIDADE DE SANTOS, 332 X RUA LENO, SP/JA</v>
          </cell>
          <cell r="G400" t="str">
            <v>55.10.15.451.3022.1.652.44903900.00</v>
          </cell>
          <cell r="H400" t="str">
            <v>EMENDA</v>
          </cell>
          <cell r="I400" t="str">
            <v>SUB-JA</v>
          </cell>
          <cell r="J400">
            <v>50000</v>
          </cell>
          <cell r="K400">
            <v>0</v>
          </cell>
          <cell r="L400">
            <v>0</v>
          </cell>
          <cell r="M400" t="str">
            <v>NEX</v>
          </cell>
          <cell r="N400">
            <v>0.23</v>
          </cell>
          <cell r="O400">
            <v>11500</v>
          </cell>
          <cell r="P400">
            <v>0</v>
          </cell>
          <cell r="Q400">
            <v>0</v>
          </cell>
          <cell r="R400">
            <v>0</v>
          </cell>
          <cell r="S400">
            <v>0</v>
          </cell>
          <cell r="T400" t="str">
            <v>NEX</v>
          </cell>
          <cell r="U400">
            <v>0.09</v>
          </cell>
        </row>
        <row r="401">
          <cell r="F401" t="str">
            <v>1653 - E7554 - REFORMA NO ESCADÃO, RUA UGO FREIRE DE CARVALHO, PARQUE CEREJEIRAS, JARDIM SÃO LUIS, SP/M'BOI</v>
          </cell>
          <cell r="G401" t="str">
            <v>58.10.15.451.3022.1.653.44903900.00</v>
          </cell>
          <cell r="H401" t="str">
            <v>EMENDA</v>
          </cell>
          <cell r="I401" t="str">
            <v>SUB-MB</v>
          </cell>
          <cell r="J401">
            <v>30000</v>
          </cell>
          <cell r="K401">
            <v>0</v>
          </cell>
          <cell r="L401">
            <v>0</v>
          </cell>
          <cell r="M401" t="str">
            <v>NEX</v>
          </cell>
          <cell r="N401">
            <v>0.23</v>
          </cell>
          <cell r="O401">
            <v>6900</v>
          </cell>
          <cell r="P401">
            <v>0</v>
          </cell>
          <cell r="Q401">
            <v>0</v>
          </cell>
          <cell r="R401">
            <v>0</v>
          </cell>
          <cell r="S401">
            <v>0</v>
          </cell>
          <cell r="T401" t="str">
            <v>NEX</v>
          </cell>
          <cell r="U401">
            <v>0.09</v>
          </cell>
        </row>
        <row r="402">
          <cell r="F402" t="str">
            <v>1654 - E7565 - REFORMA DO ESCADÃO JOAQUIM MARTINS DE SOUSA, RUA DR. NESRALLA RUBEZ, 27 - 05872-070, JARDIM SÃO BENTO NOVO, SP/M'BOI</v>
          </cell>
          <cell r="G402" t="str">
            <v>58.10.15.451.3022.1.654.44903900.00</v>
          </cell>
          <cell r="H402" t="str">
            <v>EMENDA</v>
          </cell>
          <cell r="I402" t="str">
            <v>SUB-MB</v>
          </cell>
          <cell r="J402">
            <v>30000</v>
          </cell>
          <cell r="K402">
            <v>0</v>
          </cell>
          <cell r="L402">
            <v>0</v>
          </cell>
          <cell r="M402" t="str">
            <v>NEX</v>
          </cell>
          <cell r="N402">
            <v>0.23</v>
          </cell>
          <cell r="O402">
            <v>6900</v>
          </cell>
          <cell r="P402">
            <v>0</v>
          </cell>
          <cell r="Q402">
            <v>0</v>
          </cell>
          <cell r="R402">
            <v>0</v>
          </cell>
          <cell r="S402">
            <v>0</v>
          </cell>
          <cell r="T402" t="str">
            <v>NEX</v>
          </cell>
          <cell r="U402">
            <v>0.09</v>
          </cell>
        </row>
        <row r="403">
          <cell r="F403" t="str">
            <v>1655 - E7567 - COBERTURA DA QUADRA E MELHORAMENTO DO ESPAÇO COM TELECENTRO, CRECHE E PISTA DE SKATE, APARELHOS DE GINÁSTICAS, CORRIMÃO DOS ESCADÕES, DA RUA TALAMANCA E CORRIMÃO NA RUA UACANGA, 1.101,JARDIM PAIOLZINHO, SP/M'BOI</v>
          </cell>
          <cell r="G403" t="str">
            <v>58.10.15.451.3022.1.655.44903900.00</v>
          </cell>
          <cell r="H403" t="str">
            <v>EMENDA</v>
          </cell>
          <cell r="I403" t="str">
            <v>SUB-MB</v>
          </cell>
          <cell r="J403">
            <v>30000</v>
          </cell>
          <cell r="K403">
            <v>0</v>
          </cell>
          <cell r="L403">
            <v>0</v>
          </cell>
          <cell r="M403" t="str">
            <v>NEX</v>
          </cell>
          <cell r="N403">
            <v>0.23</v>
          </cell>
          <cell r="O403">
            <v>6900</v>
          </cell>
          <cell r="P403">
            <v>0</v>
          </cell>
          <cell r="Q403">
            <v>0</v>
          </cell>
          <cell r="R403">
            <v>0</v>
          </cell>
          <cell r="S403">
            <v>0</v>
          </cell>
          <cell r="T403" t="str">
            <v>NEX</v>
          </cell>
          <cell r="U403">
            <v>0.09</v>
          </cell>
        </row>
        <row r="404">
          <cell r="F404" t="str">
            <v>1656 - E7568 - REVITALIZAÇÃO DA PRAÇA LOCALIZADA NA AVENIDA RAQUEL ALVES MOREIRA COM A RUA SEBASTIÃO MUNIZ DE SOUZA, PARQUE SANTO ANTÔNIO, SP/M'BOI</v>
          </cell>
          <cell r="G404" t="str">
            <v>58.10.15.451.3022.1.656.44903900.00</v>
          </cell>
          <cell r="H404" t="str">
            <v>EMENDA</v>
          </cell>
          <cell r="I404" t="str">
            <v>SUB-MB</v>
          </cell>
          <cell r="J404">
            <v>30000</v>
          </cell>
          <cell r="K404">
            <v>0</v>
          </cell>
          <cell r="L404">
            <v>0</v>
          </cell>
          <cell r="M404" t="str">
            <v>NEX</v>
          </cell>
          <cell r="N404">
            <v>0.23</v>
          </cell>
          <cell r="O404">
            <v>6900</v>
          </cell>
          <cell r="P404">
            <v>0</v>
          </cell>
          <cell r="Q404">
            <v>0</v>
          </cell>
          <cell r="R404">
            <v>0</v>
          </cell>
          <cell r="S404">
            <v>0</v>
          </cell>
          <cell r="T404" t="str">
            <v>NEX</v>
          </cell>
          <cell r="U404">
            <v>0.09</v>
          </cell>
        </row>
        <row r="405">
          <cell r="F405" t="str">
            <v>1657 - E7570 - ÁREA SOCIAL DO CDC CAVEIRINHA, RUA JORN. MARÇAL VERSIANI, CEP: 04930-200, JARDIM SANTA MARGARIDA, SP/M'BOI</v>
          </cell>
          <cell r="G405" t="str">
            <v>58.10.15.451.3022.1.657.44905100.00</v>
          </cell>
          <cell r="H405" t="str">
            <v>EMENDA</v>
          </cell>
          <cell r="I405" t="str">
            <v>SUB-MB</v>
          </cell>
          <cell r="J405">
            <v>30000</v>
          </cell>
          <cell r="K405">
            <v>0</v>
          </cell>
          <cell r="L405">
            <v>0</v>
          </cell>
          <cell r="M405" t="str">
            <v>NEX</v>
          </cell>
          <cell r="N405">
            <v>0.23</v>
          </cell>
          <cell r="O405">
            <v>6900</v>
          </cell>
          <cell r="P405">
            <v>0</v>
          </cell>
          <cell r="Q405">
            <v>0</v>
          </cell>
          <cell r="R405">
            <v>0</v>
          </cell>
          <cell r="S405">
            <v>0</v>
          </cell>
          <cell r="T405" t="str">
            <v>NEX</v>
          </cell>
          <cell r="U405">
            <v>0.09</v>
          </cell>
        </row>
        <row r="406">
          <cell r="F406" t="str">
            <v>1658 - E7571 - ÁREA SOCIAL, CDC PSA, RUA JOSÉ RODRIGUES MACIEL, 210, PARQUE OTERO, SP/M'BOI</v>
          </cell>
          <cell r="G406" t="str">
            <v>58.10.15.451.3022.1.658.44905100.00</v>
          </cell>
          <cell r="H406" t="str">
            <v>EMENDA</v>
          </cell>
          <cell r="I406" t="str">
            <v>SUB-MB</v>
          </cell>
          <cell r="J406">
            <v>30000</v>
          </cell>
          <cell r="K406">
            <v>0</v>
          </cell>
          <cell r="L406">
            <v>0</v>
          </cell>
          <cell r="M406" t="str">
            <v>NEX</v>
          </cell>
          <cell r="N406">
            <v>0.23</v>
          </cell>
          <cell r="O406">
            <v>6900</v>
          </cell>
          <cell r="P406">
            <v>0</v>
          </cell>
          <cell r="Q406">
            <v>0</v>
          </cell>
          <cell r="R406">
            <v>0</v>
          </cell>
          <cell r="S406">
            <v>0</v>
          </cell>
          <cell r="T406" t="str">
            <v>NEX</v>
          </cell>
          <cell r="U406">
            <v>0.09</v>
          </cell>
        </row>
        <row r="407">
          <cell r="F407" t="str">
            <v>1659 - E7572 - REFORMA DE ESCADÃO VILA NAGIB, ESTRADA DO GUAVIRITUBA, ALT 1372, VILA BOM JARDIM, CEP: 04937-0100, EM FRENTE AO COLÉGIO CAROLINA RENNO, SP/M'BOI</v>
          </cell>
          <cell r="G407" t="str">
            <v>58.10.15.451.3022.1.659.44903900.00</v>
          </cell>
          <cell r="H407" t="str">
            <v>EMENDA</v>
          </cell>
          <cell r="I407" t="str">
            <v>SUB-MB</v>
          </cell>
          <cell r="J407">
            <v>30000</v>
          </cell>
          <cell r="K407">
            <v>0</v>
          </cell>
          <cell r="L407">
            <v>0</v>
          </cell>
          <cell r="M407" t="str">
            <v>NEX</v>
          </cell>
          <cell r="N407">
            <v>0.23</v>
          </cell>
          <cell r="O407">
            <v>6900</v>
          </cell>
          <cell r="P407">
            <v>0</v>
          </cell>
          <cell r="Q407">
            <v>0</v>
          </cell>
          <cell r="R407">
            <v>0</v>
          </cell>
          <cell r="S407">
            <v>0</v>
          </cell>
          <cell r="T407" t="str">
            <v>NEX</v>
          </cell>
          <cell r="U407">
            <v>0.09</v>
          </cell>
        </row>
        <row r="408">
          <cell r="F408" t="str">
            <v>1660 - E7574 - ÁREA SOCIAL, CAMPO CENTRO ESPORTIVO RICARDO DIAS, AVENIDA NOVA ARCADIA, ALT. 18, SP/M'BOI</v>
          </cell>
          <cell r="G408" t="str">
            <v>58.10.15.451.3022.1.660.44905100.00</v>
          </cell>
          <cell r="H408" t="str">
            <v>EMENDA</v>
          </cell>
          <cell r="I408" t="str">
            <v>SUB-MB</v>
          </cell>
          <cell r="J408">
            <v>30000</v>
          </cell>
          <cell r="K408">
            <v>0</v>
          </cell>
          <cell r="L408">
            <v>0</v>
          </cell>
          <cell r="M408" t="str">
            <v>NEX</v>
          </cell>
          <cell r="N408">
            <v>0.23</v>
          </cell>
          <cell r="O408">
            <v>6900</v>
          </cell>
          <cell r="P408">
            <v>0</v>
          </cell>
          <cell r="Q408">
            <v>0</v>
          </cell>
          <cell r="R408">
            <v>0</v>
          </cell>
          <cell r="S408">
            <v>0</v>
          </cell>
          <cell r="T408" t="str">
            <v>NEX</v>
          </cell>
          <cell r="U408">
            <v>0.09</v>
          </cell>
        </row>
        <row r="409">
          <cell r="F409" t="str">
            <v>1661 - E7575 - ESCADÃO PSA, RUA DEOCLICIANO, ALT. 281 COM A RUA ALTINO CORREIA ALT. 504 - 519, SP/M'BOI</v>
          </cell>
          <cell r="G409" t="str">
            <v>58.10.15.451.3022.1.661.44903900.00</v>
          </cell>
          <cell r="H409" t="str">
            <v>EMENDA</v>
          </cell>
          <cell r="I409" t="str">
            <v>SUB-MB</v>
          </cell>
          <cell r="J409">
            <v>30000</v>
          </cell>
          <cell r="K409">
            <v>0</v>
          </cell>
          <cell r="L409">
            <v>0</v>
          </cell>
          <cell r="M409" t="str">
            <v>NEX</v>
          </cell>
          <cell r="N409">
            <v>0.23</v>
          </cell>
          <cell r="O409">
            <v>6900</v>
          </cell>
          <cell r="P409">
            <v>0</v>
          </cell>
          <cell r="Q409">
            <v>0</v>
          </cell>
          <cell r="R409">
            <v>0</v>
          </cell>
          <cell r="S409">
            <v>0</v>
          </cell>
          <cell r="T409" t="str">
            <v>NEX</v>
          </cell>
          <cell r="U409">
            <v>0.09</v>
          </cell>
        </row>
        <row r="410">
          <cell r="F410" t="str">
            <v>1662 - E7577 - IMPLANTAÇÃO DE ÁREA SOCIAL, RUA CARLOS CAPROLLI - JARDIM VERA CRUZ, SP/M'BOI</v>
          </cell>
          <cell r="G410" t="str">
            <v>58.10.15.451.3022.1.662.44905100.00</v>
          </cell>
          <cell r="H410" t="str">
            <v>EMENDA</v>
          </cell>
          <cell r="I410" t="str">
            <v>SUB-MB</v>
          </cell>
          <cell r="J410">
            <v>30000</v>
          </cell>
          <cell r="K410">
            <v>0</v>
          </cell>
          <cell r="L410">
            <v>0</v>
          </cell>
          <cell r="M410" t="str">
            <v>NEX</v>
          </cell>
          <cell r="N410">
            <v>0.23</v>
          </cell>
          <cell r="O410">
            <v>6900</v>
          </cell>
          <cell r="P410">
            <v>0</v>
          </cell>
          <cell r="Q410">
            <v>0</v>
          </cell>
          <cell r="R410">
            <v>0</v>
          </cell>
          <cell r="S410">
            <v>0</v>
          </cell>
          <cell r="T410" t="str">
            <v>NEX</v>
          </cell>
          <cell r="U410">
            <v>0.09</v>
          </cell>
        </row>
        <row r="411">
          <cell r="F411" t="str">
            <v>1663 - E7579 - ESCADÃO NA RUA FRANCISCO XAVIER DE SALES ALT. 292, COM A RUA HUMBERTO DE ALMEIDA, CHÁCARA SANTANA, SP/M'BOI</v>
          </cell>
          <cell r="G411" t="str">
            <v>58.10.15.451.3022.1.663.44903900.00</v>
          </cell>
          <cell r="H411" t="str">
            <v>EMENDA</v>
          </cell>
          <cell r="I411" t="str">
            <v>SUB-MB</v>
          </cell>
          <cell r="J411">
            <v>30000</v>
          </cell>
          <cell r="K411">
            <v>0</v>
          </cell>
          <cell r="L411">
            <v>0</v>
          </cell>
          <cell r="M411" t="str">
            <v>NEX</v>
          </cell>
          <cell r="N411">
            <v>0.23</v>
          </cell>
          <cell r="O411">
            <v>6900</v>
          </cell>
          <cell r="P411">
            <v>0</v>
          </cell>
          <cell r="Q411">
            <v>0</v>
          </cell>
          <cell r="R411">
            <v>0</v>
          </cell>
          <cell r="S411">
            <v>0</v>
          </cell>
          <cell r="T411" t="str">
            <v>NEX</v>
          </cell>
          <cell r="U411">
            <v>0.09</v>
          </cell>
        </row>
        <row r="412">
          <cell r="F412" t="str">
            <v>1664 - E7580 - REQUALIFICAÇÃO SOCIEDADE AMIGOS DO JARDIM GUARUJÁ E CHÁCARA SANTANA, RUA BARTOLOMEU DOS SANTOS, 541, CHÁCARA SANTANA, SP/M'BOI</v>
          </cell>
          <cell r="G412" t="str">
            <v>58.10.15.451.3022.1.664.44903900.00</v>
          </cell>
          <cell r="H412" t="str">
            <v>EMENDA</v>
          </cell>
          <cell r="I412" t="str">
            <v>SUB-MB</v>
          </cell>
          <cell r="J412">
            <v>30000</v>
          </cell>
          <cell r="K412">
            <v>0</v>
          </cell>
          <cell r="L412">
            <v>0</v>
          </cell>
          <cell r="M412" t="str">
            <v>NEX</v>
          </cell>
          <cell r="N412">
            <v>0.23</v>
          </cell>
          <cell r="O412">
            <v>6900</v>
          </cell>
          <cell r="P412">
            <v>0</v>
          </cell>
          <cell r="Q412">
            <v>0</v>
          </cell>
          <cell r="R412">
            <v>0</v>
          </cell>
          <cell r="S412">
            <v>0</v>
          </cell>
          <cell r="T412" t="str">
            <v>NEX</v>
          </cell>
          <cell r="U412">
            <v>0.09</v>
          </cell>
        </row>
        <row r="413">
          <cell r="F413" t="str">
            <v>1665 - E7581 - REQUALIFICAÇÃO DAS QUADRAS, ASSOCIAÇÃO MORADORES DO JARDIM GUARUJÁ, AVENIDA GUARUJÁ, 311, JARDIM GUARUJÁ, SP/M'BOI</v>
          </cell>
          <cell r="G413" t="str">
            <v>58.10.15.451.3022.1.665.44903900.00</v>
          </cell>
          <cell r="H413" t="str">
            <v>EMENDA</v>
          </cell>
          <cell r="I413" t="str">
            <v>SUB-MB</v>
          </cell>
          <cell r="J413">
            <v>30000</v>
          </cell>
          <cell r="K413">
            <v>0</v>
          </cell>
          <cell r="L413">
            <v>0</v>
          </cell>
          <cell r="M413" t="str">
            <v>NEX</v>
          </cell>
          <cell r="N413">
            <v>0.23</v>
          </cell>
          <cell r="O413">
            <v>6900</v>
          </cell>
          <cell r="P413">
            <v>0</v>
          </cell>
          <cell r="Q413">
            <v>0</v>
          </cell>
          <cell r="R413">
            <v>0</v>
          </cell>
          <cell r="S413">
            <v>0</v>
          </cell>
          <cell r="T413" t="str">
            <v>NEX</v>
          </cell>
          <cell r="U413">
            <v>0.09</v>
          </cell>
        </row>
        <row r="414">
          <cell r="F414" t="str">
            <v>1666 - E7583 - REFORMA DE QUADRA, RUA DO BOMBEIRO, S/N, VILA CALU, SP/M'BOI</v>
          </cell>
          <cell r="G414" t="str">
            <v>58.10.15.451.3022.1.666.44903900.00</v>
          </cell>
          <cell r="H414" t="str">
            <v>EMENDA</v>
          </cell>
          <cell r="I414" t="str">
            <v>SUB-MB</v>
          </cell>
          <cell r="J414">
            <v>30000</v>
          </cell>
          <cell r="K414">
            <v>0</v>
          </cell>
          <cell r="L414">
            <v>0</v>
          </cell>
          <cell r="M414" t="str">
            <v>NEX</v>
          </cell>
          <cell r="N414">
            <v>0.23</v>
          </cell>
          <cell r="O414">
            <v>6900</v>
          </cell>
          <cell r="P414">
            <v>0</v>
          </cell>
          <cell r="Q414">
            <v>0</v>
          </cell>
          <cell r="R414">
            <v>0</v>
          </cell>
          <cell r="S414">
            <v>0</v>
          </cell>
          <cell r="T414" t="str">
            <v>NEX</v>
          </cell>
          <cell r="U414">
            <v>0.09</v>
          </cell>
        </row>
        <row r="415">
          <cell r="F415" t="str">
            <v>1667 - E7584 - REFORMA PASSAGEM, RUA ALICE LÉO, ALT 23 (TRAVESSA VITÓRIA BRASIL), JARDIM ÂNGELA, SP/M'BOI</v>
          </cell>
          <cell r="G415" t="str">
            <v>58.10.15.451.3022.1.667.44903900.00</v>
          </cell>
          <cell r="H415" t="str">
            <v>EMENDA</v>
          </cell>
          <cell r="I415" t="str">
            <v>SUB-MB</v>
          </cell>
          <cell r="J415">
            <v>30000</v>
          </cell>
          <cell r="K415">
            <v>0</v>
          </cell>
          <cell r="L415">
            <v>0</v>
          </cell>
          <cell r="M415" t="str">
            <v>NEX</v>
          </cell>
          <cell r="N415">
            <v>0.23</v>
          </cell>
          <cell r="O415">
            <v>6900</v>
          </cell>
          <cell r="P415">
            <v>0</v>
          </cell>
          <cell r="Q415">
            <v>0</v>
          </cell>
          <cell r="R415">
            <v>0</v>
          </cell>
          <cell r="S415">
            <v>0</v>
          </cell>
          <cell r="T415" t="str">
            <v>NEX</v>
          </cell>
          <cell r="U415">
            <v>0.09</v>
          </cell>
        </row>
        <row r="416">
          <cell r="F416" t="str">
            <v>1668 - E7585 - REFORMA DA ÁREA SOCIAL, CDC SÃO FRANCISCO, RUA TAMAULIPAS, 222, JARDIM TAPERA, CEP: 04918-270, SP/M'BOI</v>
          </cell>
          <cell r="G416" t="str">
            <v>58.10.15.451.3022.1.668.44905100.00</v>
          </cell>
          <cell r="H416" t="str">
            <v>EMENDA</v>
          </cell>
          <cell r="I416" t="str">
            <v>SUB-MB</v>
          </cell>
          <cell r="J416">
            <v>30000</v>
          </cell>
          <cell r="K416">
            <v>0</v>
          </cell>
          <cell r="L416">
            <v>0</v>
          </cell>
          <cell r="M416" t="str">
            <v>NEX</v>
          </cell>
          <cell r="N416">
            <v>0.23</v>
          </cell>
          <cell r="O416">
            <v>6900</v>
          </cell>
          <cell r="P416">
            <v>0</v>
          </cell>
          <cell r="Q416">
            <v>0</v>
          </cell>
          <cell r="R416">
            <v>0</v>
          </cell>
          <cell r="S416">
            <v>0</v>
          </cell>
          <cell r="T416" t="str">
            <v>NEX</v>
          </cell>
          <cell r="U416">
            <v>0.09</v>
          </cell>
        </row>
        <row r="417">
          <cell r="F417" t="str">
            <v>1669 - E7589 - REFORMA DA ÁREA MUNICIPAL, RUA BEIJAMIN COSIN, S/N, JARDIM VERA CRUZ, SP/M'BOI</v>
          </cell>
          <cell r="G417" t="str">
            <v>58.10.15.451.3022.1.669.44903900.00</v>
          </cell>
          <cell r="H417" t="str">
            <v>EMENDA</v>
          </cell>
          <cell r="I417" t="str">
            <v>SUB-MB</v>
          </cell>
          <cell r="J417">
            <v>30000</v>
          </cell>
          <cell r="K417">
            <v>0</v>
          </cell>
          <cell r="L417">
            <v>0</v>
          </cell>
          <cell r="M417" t="str">
            <v>NEX</v>
          </cell>
          <cell r="N417">
            <v>0.23</v>
          </cell>
          <cell r="O417">
            <v>6900</v>
          </cell>
          <cell r="P417">
            <v>0</v>
          </cell>
          <cell r="Q417">
            <v>0</v>
          </cell>
          <cell r="R417">
            <v>0</v>
          </cell>
          <cell r="S417">
            <v>0</v>
          </cell>
          <cell r="T417" t="str">
            <v>NEX</v>
          </cell>
          <cell r="U417">
            <v>0.09</v>
          </cell>
        </row>
        <row r="418">
          <cell r="F418" t="str">
            <v>1670 - E7590 - REFORMA DA ASSOCIAÇÃO UNIDAS DE MORADORES CHÁCARA SANTANA, RUA MANUEL VIEIRA SARMENTO, 229, CHÁCARA SANTANA, SP/M'BOI</v>
          </cell>
          <cell r="G418" t="str">
            <v>58.10.15.451.3022.1.670.44903900.00</v>
          </cell>
          <cell r="H418" t="str">
            <v>EMENDA</v>
          </cell>
          <cell r="I418" t="str">
            <v>SUB-MB</v>
          </cell>
          <cell r="J418">
            <v>30000</v>
          </cell>
          <cell r="K418">
            <v>0</v>
          </cell>
          <cell r="L418">
            <v>0</v>
          </cell>
          <cell r="M418" t="str">
            <v>NEX</v>
          </cell>
          <cell r="N418">
            <v>0.23</v>
          </cell>
          <cell r="O418">
            <v>6900</v>
          </cell>
          <cell r="P418">
            <v>0</v>
          </cell>
          <cell r="Q418">
            <v>0</v>
          </cell>
          <cell r="R418">
            <v>0</v>
          </cell>
          <cell r="S418">
            <v>0</v>
          </cell>
          <cell r="T418" t="str">
            <v>NEX</v>
          </cell>
          <cell r="U418">
            <v>0.09</v>
          </cell>
        </row>
        <row r="419">
          <cell r="F419" t="str">
            <v>1671 - E7591 - COBERTURA QUADRA, ASSOCIAÇÃO ESPORTIVA UNIDOS DO PAQUE PAIOZINHO, RUA TALAMANCA, 1102, PARQUE PAIOLZINHO, SP/M'BOI</v>
          </cell>
          <cell r="G419" t="str">
            <v>58.10.15.451.3022.1.671.44905100.00</v>
          </cell>
          <cell r="H419" t="str">
            <v>EMENDA</v>
          </cell>
          <cell r="I419" t="str">
            <v>SUB-MB</v>
          </cell>
          <cell r="J419">
            <v>30000</v>
          </cell>
          <cell r="K419">
            <v>0</v>
          </cell>
          <cell r="L419">
            <v>0</v>
          </cell>
          <cell r="M419" t="str">
            <v>NEX</v>
          </cell>
          <cell r="N419">
            <v>0.23</v>
          </cell>
          <cell r="O419">
            <v>6900</v>
          </cell>
          <cell r="P419">
            <v>0</v>
          </cell>
          <cell r="Q419">
            <v>0</v>
          </cell>
          <cell r="R419">
            <v>0</v>
          </cell>
          <cell r="S419">
            <v>0</v>
          </cell>
          <cell r="T419" t="str">
            <v>NEX</v>
          </cell>
          <cell r="U419">
            <v>0.09</v>
          </cell>
        </row>
        <row r="420">
          <cell r="F420" t="str">
            <v>1672 - E7594 - CONSTRUÇÃO DE ÁREA SOCIAL, RUA CARVAXI, S/N CEP: 05735-040, PARQUE REBOUÇAS, SP/CL</v>
          </cell>
          <cell r="G420" t="str">
            <v>57.10.15.451.3022.1.672.44905100.00</v>
          </cell>
          <cell r="H420" t="str">
            <v>EMENDA</v>
          </cell>
          <cell r="I420" t="str">
            <v>SUB-CL</v>
          </cell>
          <cell r="J420">
            <v>30000</v>
          </cell>
          <cell r="K420">
            <v>0</v>
          </cell>
          <cell r="L420">
            <v>0</v>
          </cell>
          <cell r="M420" t="str">
            <v>NEX</v>
          </cell>
          <cell r="N420">
            <v>0.23</v>
          </cell>
          <cell r="O420">
            <v>6900</v>
          </cell>
          <cell r="P420">
            <v>0</v>
          </cell>
          <cell r="Q420">
            <v>0</v>
          </cell>
          <cell r="R420">
            <v>0</v>
          </cell>
          <cell r="S420">
            <v>0</v>
          </cell>
          <cell r="T420" t="str">
            <v>NEX</v>
          </cell>
          <cell r="U420">
            <v>0.09</v>
          </cell>
        </row>
        <row r="421">
          <cell r="F421" t="str">
            <v>1673 - E7595 - REFORMA DA PRAÇA, EMEF CAFÉ FILHO, RUA GASTÃO RAUL FOURTON BOUSQUET, 401, JARDIM IPÊ, CEP: 05797-000, SP/CL</v>
          </cell>
          <cell r="G421" t="str">
            <v>57.10.15.451.3022.1.673.44903900.00</v>
          </cell>
          <cell r="H421" t="str">
            <v>EMENDA</v>
          </cell>
          <cell r="I421" t="str">
            <v>SUB-CL</v>
          </cell>
          <cell r="J421">
            <v>30000</v>
          </cell>
          <cell r="K421">
            <v>0</v>
          </cell>
          <cell r="L421">
            <v>0</v>
          </cell>
          <cell r="M421" t="str">
            <v>NEX</v>
          </cell>
          <cell r="N421">
            <v>0.23</v>
          </cell>
          <cell r="O421">
            <v>6900</v>
          </cell>
          <cell r="P421">
            <v>0</v>
          </cell>
          <cell r="Q421">
            <v>0</v>
          </cell>
          <cell r="R421">
            <v>0</v>
          </cell>
          <cell r="S421">
            <v>0</v>
          </cell>
          <cell r="T421" t="str">
            <v>NEX</v>
          </cell>
          <cell r="U421">
            <v>0.09</v>
          </cell>
        </row>
        <row r="422">
          <cell r="F422" t="str">
            <v>1674 - E7596 - REFORMA DA VIELA, EMEF CAFÉ FILHO, RUA GASTÃO RAUL FOURTON BOUSQUET, 401, JARDIM IPÊ, CEP: 05797-000, SP/CL</v>
          </cell>
          <cell r="G422" t="str">
            <v>57.10.15.451.3022.1.674.44903900.00</v>
          </cell>
          <cell r="H422" t="str">
            <v>EMENDA</v>
          </cell>
          <cell r="I422" t="str">
            <v>SUB-CL</v>
          </cell>
          <cell r="J422">
            <v>30000</v>
          </cell>
          <cell r="K422">
            <v>0</v>
          </cell>
          <cell r="L422">
            <v>0</v>
          </cell>
          <cell r="M422" t="str">
            <v>NEX</v>
          </cell>
          <cell r="N422">
            <v>0.23</v>
          </cell>
          <cell r="O422">
            <v>6900</v>
          </cell>
          <cell r="P422">
            <v>0</v>
          </cell>
          <cell r="Q422">
            <v>0</v>
          </cell>
          <cell r="R422">
            <v>0</v>
          </cell>
          <cell r="S422">
            <v>0</v>
          </cell>
          <cell r="T422" t="str">
            <v>NEX</v>
          </cell>
          <cell r="U422">
            <v>0.09</v>
          </cell>
        </row>
        <row r="423">
          <cell r="F423" t="str">
            <v>1675 - E7597 - COBERTURA DE QUADRA, ASSOCIAÇÃO AMIGOS DO JARDIM SÃO BENTO, RUA HENRIQUE SAN MINDLIN, 1818, JARDIM SÃO BENTO, SP/CL</v>
          </cell>
          <cell r="G423" t="str">
            <v>57.10.15.451.3022.1.675.44905100.00</v>
          </cell>
          <cell r="H423" t="str">
            <v>EMENDA</v>
          </cell>
          <cell r="I423" t="str">
            <v>SUB-CL</v>
          </cell>
          <cell r="J423">
            <v>30000</v>
          </cell>
          <cell r="K423">
            <v>0</v>
          </cell>
          <cell r="L423">
            <v>0</v>
          </cell>
          <cell r="M423" t="str">
            <v>NEX</v>
          </cell>
          <cell r="N423">
            <v>0.23</v>
          </cell>
          <cell r="O423">
            <v>6900</v>
          </cell>
          <cell r="P423">
            <v>0</v>
          </cell>
          <cell r="Q423">
            <v>0</v>
          </cell>
          <cell r="R423">
            <v>0</v>
          </cell>
          <cell r="S423">
            <v>0</v>
          </cell>
          <cell r="T423" t="str">
            <v>NEX</v>
          </cell>
          <cell r="U423">
            <v>0.09</v>
          </cell>
        </row>
        <row r="424">
          <cell r="F424" t="str">
            <v>1676 - E7598 - REFORMA DA ASSOCIAÇÃO CATANDUVA DO JARDIM OLINDA E ADJCÊNCIAS, RUA CARDOSO MOREIRA, 551, JARDIM OLINDA, CEP: 05766-290, SP/CL</v>
          </cell>
          <cell r="G424" t="str">
            <v>57.10.15.451.3022.1.676.44903900.00</v>
          </cell>
          <cell r="H424" t="str">
            <v>EMENDA</v>
          </cell>
          <cell r="I424" t="str">
            <v>SUB-CL</v>
          </cell>
          <cell r="J424">
            <v>30000</v>
          </cell>
          <cell r="K424">
            <v>0</v>
          </cell>
          <cell r="L424">
            <v>0</v>
          </cell>
          <cell r="M424" t="str">
            <v>NINC</v>
          </cell>
          <cell r="N424">
            <v>0</v>
          </cell>
          <cell r="O424">
            <v>0</v>
          </cell>
          <cell r="P424">
            <v>0</v>
          </cell>
          <cell r="Q424">
            <v>0</v>
          </cell>
          <cell r="R424" t="e">
            <v>#DIV/0!</v>
          </cell>
          <cell r="S424" t="e">
            <v>#DIV/0!</v>
          </cell>
          <cell r="T424" t="str">
            <v>NINC</v>
          </cell>
          <cell r="U424">
            <v>0</v>
          </cell>
        </row>
        <row r="425">
          <cell r="F425" t="str">
            <v>1677 - E7600 - REFORMA DA VIELA, RUA MONFORTE DE LEMOS, 680, JARDIM UMUARAMA, CEP: 05783-170, SP/CL</v>
          </cell>
          <cell r="G425" t="str">
            <v>57.10.15.451.3022.1.677.44903900.00</v>
          </cell>
          <cell r="H425" t="str">
            <v>EMENDA</v>
          </cell>
          <cell r="I425" t="str">
            <v>SUB-CL</v>
          </cell>
          <cell r="J425">
            <v>30000</v>
          </cell>
          <cell r="K425">
            <v>0</v>
          </cell>
          <cell r="L425">
            <v>0</v>
          </cell>
          <cell r="M425" t="str">
            <v>NEX</v>
          </cell>
          <cell r="N425">
            <v>0.23</v>
          </cell>
          <cell r="O425">
            <v>6900</v>
          </cell>
          <cell r="P425">
            <v>0</v>
          </cell>
          <cell r="Q425">
            <v>0</v>
          </cell>
          <cell r="R425">
            <v>0</v>
          </cell>
          <cell r="S425">
            <v>0</v>
          </cell>
          <cell r="T425" t="str">
            <v>NEX</v>
          </cell>
          <cell r="U425">
            <v>0.09</v>
          </cell>
        </row>
        <row r="426">
          <cell r="F426" t="str">
            <v>1678 - E7601 - REFORMA DA PRAÇA, RUA MERCEDES TESSER POCHINI, 06 AO 153, JARDIM SONIA INGÁ, SP/CL</v>
          </cell>
          <cell r="G426" t="str">
            <v>57.10.15.451.3022.1.678.44903900.00</v>
          </cell>
          <cell r="H426" t="str">
            <v>EMENDA</v>
          </cell>
          <cell r="I426" t="str">
            <v>SUB-CL</v>
          </cell>
          <cell r="J426">
            <v>30000</v>
          </cell>
          <cell r="K426">
            <v>0</v>
          </cell>
          <cell r="L426">
            <v>0</v>
          </cell>
          <cell r="M426" t="str">
            <v>NEX</v>
          </cell>
          <cell r="N426">
            <v>0.23</v>
          </cell>
          <cell r="O426">
            <v>6900</v>
          </cell>
          <cell r="P426">
            <v>0</v>
          </cell>
          <cell r="Q426">
            <v>0</v>
          </cell>
          <cell r="R426">
            <v>0</v>
          </cell>
          <cell r="S426">
            <v>0</v>
          </cell>
          <cell r="T426" t="str">
            <v>NEX</v>
          </cell>
          <cell r="U426">
            <v>0.09</v>
          </cell>
        </row>
        <row r="427">
          <cell r="F427" t="str">
            <v>1679 - E7603 - REFORMA DE PRAÇA NO JARDIM MARIA SAMPAIO, PRAÇA ROMEU XAVIER/ PRAÇA JOSÉ AMÉLIO RUA GUSTAVO DORE, 151/ RUA MIRIM, 318/ RUA CHAPINHEIRA COM A RUA RAMONA BARROSO FERNANDES, 288, SP/CL</v>
          </cell>
          <cell r="G427" t="str">
            <v>57.10.15.451.3022.1.679.44903900.00</v>
          </cell>
          <cell r="H427" t="str">
            <v>EMENDA</v>
          </cell>
          <cell r="I427" t="str">
            <v>SUB-CL</v>
          </cell>
          <cell r="J427">
            <v>30000</v>
          </cell>
          <cell r="K427">
            <v>0</v>
          </cell>
          <cell r="L427">
            <v>0</v>
          </cell>
          <cell r="M427" t="str">
            <v>NEX</v>
          </cell>
          <cell r="N427">
            <v>0.23</v>
          </cell>
          <cell r="O427">
            <v>6900</v>
          </cell>
          <cell r="P427">
            <v>0</v>
          </cell>
          <cell r="Q427">
            <v>0</v>
          </cell>
          <cell r="R427">
            <v>0</v>
          </cell>
          <cell r="S427">
            <v>0</v>
          </cell>
          <cell r="T427" t="str">
            <v>NEX</v>
          </cell>
          <cell r="U427">
            <v>0.09</v>
          </cell>
        </row>
        <row r="428">
          <cell r="F428" t="str">
            <v>1680 - E7604 - REFORMA DE ESCADÕES, RUA CINQUENTENÁRIO, 216/ AO LADO DO N° 141/ AO LADO DO N° 136, PARQUE REBOUÇAS, SP/CL</v>
          </cell>
          <cell r="G428" t="str">
            <v>57.10.15.451.3022.1.680.44903900.00</v>
          </cell>
          <cell r="H428" t="str">
            <v>EMENDA</v>
          </cell>
          <cell r="I428" t="str">
            <v>SUB-CL</v>
          </cell>
          <cell r="J428">
            <v>30000</v>
          </cell>
          <cell r="K428">
            <v>0</v>
          </cell>
          <cell r="L428">
            <v>0</v>
          </cell>
          <cell r="M428" t="str">
            <v>NEX</v>
          </cell>
          <cell r="N428">
            <v>0.23</v>
          </cell>
          <cell r="O428">
            <v>6900</v>
          </cell>
          <cell r="P428">
            <v>0</v>
          </cell>
          <cell r="Q428">
            <v>0</v>
          </cell>
          <cell r="R428">
            <v>0</v>
          </cell>
          <cell r="S428">
            <v>0</v>
          </cell>
          <cell r="T428" t="str">
            <v>NEX</v>
          </cell>
          <cell r="U428">
            <v>0.09</v>
          </cell>
        </row>
        <row r="429">
          <cell r="F429" t="str">
            <v>1681 - E7605 - REFORMA DE QUADRA, RUA DOUTOR JOSÉ PEDRO DE CARVALHO LIMA, 333, PARAISÓPOLIS, SP/CL</v>
          </cell>
          <cell r="G429" t="str">
            <v>57.10.15.451.3022.1.681.44903900.00</v>
          </cell>
          <cell r="H429" t="str">
            <v>EMENDA</v>
          </cell>
          <cell r="I429" t="str">
            <v>SUB-CL</v>
          </cell>
          <cell r="J429">
            <v>30000</v>
          </cell>
          <cell r="K429">
            <v>0</v>
          </cell>
          <cell r="L429">
            <v>0</v>
          </cell>
          <cell r="M429" t="str">
            <v>NEX</v>
          </cell>
          <cell r="N429">
            <v>0.23</v>
          </cell>
          <cell r="O429">
            <v>6900</v>
          </cell>
          <cell r="P429">
            <v>0</v>
          </cell>
          <cell r="Q429">
            <v>0</v>
          </cell>
          <cell r="R429">
            <v>0</v>
          </cell>
          <cell r="S429">
            <v>0</v>
          </cell>
          <cell r="T429" t="str">
            <v>NEX</v>
          </cell>
          <cell r="U429">
            <v>0.09</v>
          </cell>
        </row>
        <row r="430">
          <cell r="F430" t="str">
            <v>1682 - E7606 - IMPLANTAÇÃO DE ÁREA SOCIAL, AVENIDA CARLOS LACERDA, EM FRENTE AO N° 1900, SP/CL</v>
          </cell>
          <cell r="G430" t="str">
            <v>57.10.15.451.3022.1.682.44905100.00</v>
          </cell>
          <cell r="H430" t="str">
            <v>EMENDA</v>
          </cell>
          <cell r="I430" t="str">
            <v>SUB-CL</v>
          </cell>
          <cell r="J430">
            <v>30000</v>
          </cell>
          <cell r="K430">
            <v>0</v>
          </cell>
          <cell r="L430">
            <v>0</v>
          </cell>
          <cell r="M430" t="str">
            <v>NEX</v>
          </cell>
          <cell r="N430">
            <v>0.23</v>
          </cell>
          <cell r="O430">
            <v>6900</v>
          </cell>
          <cell r="P430">
            <v>0</v>
          </cell>
          <cell r="Q430">
            <v>0</v>
          </cell>
          <cell r="R430">
            <v>0</v>
          </cell>
          <cell r="S430">
            <v>0</v>
          </cell>
          <cell r="T430" t="str">
            <v>NEX</v>
          </cell>
          <cell r="U430">
            <v>0.09</v>
          </cell>
        </row>
        <row r="431">
          <cell r="F431" t="str">
            <v>1683 - E7608 - REFORMA DA PONTE NA TRAVESSA ROSA, RUA ABILIO CESAR, ALT. 219 - CEP: 05881-020, JARDIM SORAIA, SP/CL</v>
          </cell>
          <cell r="G431" t="str">
            <v>57.10.15.451.3022.1.683.44903900.00</v>
          </cell>
          <cell r="H431" t="str">
            <v>EMENDA</v>
          </cell>
          <cell r="I431" t="str">
            <v>SUB-CL</v>
          </cell>
          <cell r="J431">
            <v>30000</v>
          </cell>
          <cell r="K431">
            <v>0</v>
          </cell>
          <cell r="L431">
            <v>0</v>
          </cell>
          <cell r="M431" t="str">
            <v>NEX</v>
          </cell>
          <cell r="N431">
            <v>0.23</v>
          </cell>
          <cell r="O431">
            <v>6900</v>
          </cell>
          <cell r="P431">
            <v>0</v>
          </cell>
          <cell r="Q431">
            <v>0</v>
          </cell>
          <cell r="R431">
            <v>0</v>
          </cell>
          <cell r="S431">
            <v>0</v>
          </cell>
          <cell r="T431" t="str">
            <v>NEX</v>
          </cell>
          <cell r="U431">
            <v>0.09</v>
          </cell>
        </row>
        <row r="432">
          <cell r="F432" t="str">
            <v>1684 - E7611 - REFORMA ESCADÃO COM CORRIMÃO, RUA JOSÉ PEREIRA BUENO, ALT. 113, JARDIM INGÁ, SP/CL</v>
          </cell>
          <cell r="G432" t="str">
            <v>57.10.15.451.3022.1.684.44903900.00</v>
          </cell>
          <cell r="H432" t="str">
            <v>EMENDA</v>
          </cell>
          <cell r="I432" t="str">
            <v>SUB-CL</v>
          </cell>
          <cell r="J432">
            <v>30000</v>
          </cell>
          <cell r="K432">
            <v>0</v>
          </cell>
          <cell r="L432">
            <v>0</v>
          </cell>
          <cell r="M432" t="str">
            <v>NEX</v>
          </cell>
          <cell r="N432">
            <v>0.23</v>
          </cell>
          <cell r="O432">
            <v>6900</v>
          </cell>
          <cell r="P432">
            <v>0</v>
          </cell>
          <cell r="Q432">
            <v>0</v>
          </cell>
          <cell r="R432">
            <v>0</v>
          </cell>
          <cell r="S432">
            <v>0</v>
          </cell>
          <cell r="T432" t="str">
            <v>NEX</v>
          </cell>
          <cell r="U432">
            <v>0.09</v>
          </cell>
        </row>
        <row r="433">
          <cell r="F433" t="str">
            <v>1685 - E7613 - ÁREA DE LAZER, AVENIDA COMENDADOR ANTUNES DOS SANTOS, 1650, JARDIM VAZ DE LIMA, CAPÃO REDONDO, SP/CL</v>
          </cell>
          <cell r="G433" t="str">
            <v>57.10.15.451.3022.1.685.44903900.00</v>
          </cell>
          <cell r="H433" t="str">
            <v>EMENDA</v>
          </cell>
          <cell r="I433" t="str">
            <v>SUB-CL</v>
          </cell>
          <cell r="J433">
            <v>30000</v>
          </cell>
          <cell r="K433">
            <v>0</v>
          </cell>
          <cell r="L433">
            <v>0</v>
          </cell>
          <cell r="M433" t="str">
            <v>NEX</v>
          </cell>
          <cell r="N433">
            <v>0.23</v>
          </cell>
          <cell r="O433">
            <v>6900</v>
          </cell>
          <cell r="P433">
            <v>0</v>
          </cell>
          <cell r="Q433">
            <v>0</v>
          </cell>
          <cell r="R433">
            <v>0</v>
          </cell>
          <cell r="S433">
            <v>0</v>
          </cell>
          <cell r="T433" t="str">
            <v>NEX</v>
          </cell>
          <cell r="U433">
            <v>0.09</v>
          </cell>
        </row>
        <row r="434">
          <cell r="F434" t="str">
            <v>1686 - E7680 - IMPLANTAÇÃO QUADRA E ÁREA DE LAZER, ÁREA PÚBLICA - CONDOMÍNIO JEQUIRITUBA, RUA SANTO ANTÔNIO S/N - CONDOMÍNIO JEQUIRITUBA, SP/CS</v>
          </cell>
          <cell r="G434" t="str">
            <v>59.10.15.451.3022.1.686.44905100.00</v>
          </cell>
          <cell r="H434" t="str">
            <v>EMENDA</v>
          </cell>
          <cell r="I434" t="str">
            <v>SUB-CS</v>
          </cell>
          <cell r="J434">
            <v>30000</v>
          </cell>
          <cell r="K434">
            <v>0</v>
          </cell>
          <cell r="L434">
            <v>0</v>
          </cell>
          <cell r="M434" t="str">
            <v>NEX</v>
          </cell>
          <cell r="N434">
            <v>0.23</v>
          </cell>
          <cell r="O434">
            <v>6900</v>
          </cell>
          <cell r="P434">
            <v>0</v>
          </cell>
          <cell r="Q434">
            <v>0</v>
          </cell>
          <cell r="R434">
            <v>0</v>
          </cell>
          <cell r="S434">
            <v>0</v>
          </cell>
          <cell r="T434" t="str">
            <v>NEX</v>
          </cell>
          <cell r="U434">
            <v>0.09</v>
          </cell>
        </row>
        <row r="435">
          <cell r="F435" t="str">
            <v>1687 - E2067 - INTERVENÇÃO, URBANIZAÇÃO E MELHORIA DE BAIRROS - PLANO DE OBRAS DAS SUBPREFEITURAS</v>
          </cell>
          <cell r="G435" t="str">
            <v>07.10.15.451.3022.1.687.44905100.08</v>
          </cell>
          <cell r="H435" t="str">
            <v>EMENDA</v>
          </cell>
          <cell r="I435" t="str">
            <v>FMD</v>
          </cell>
          <cell r="J435">
            <v>5000000</v>
          </cell>
          <cell r="K435">
            <v>0</v>
          </cell>
          <cell r="L435">
            <v>0</v>
          </cell>
          <cell r="M435" t="str">
            <v>NEX</v>
          </cell>
          <cell r="N435">
            <v>0.23</v>
          </cell>
          <cell r="O435">
            <v>1150000</v>
          </cell>
          <cell r="P435">
            <v>0</v>
          </cell>
          <cell r="Q435">
            <v>0</v>
          </cell>
          <cell r="R435">
            <v>0</v>
          </cell>
          <cell r="S435">
            <v>0</v>
          </cell>
          <cell r="T435" t="str">
            <v>NEX</v>
          </cell>
          <cell r="U435">
            <v>0.09</v>
          </cell>
        </row>
        <row r="436">
          <cell r="F436" t="str">
            <v>1688 - E2214 - CONTRATAÇÃO DE PROJETOS PARA IMPLANTAÇÃO DE ÁREA SOCIAL E CULTURAL NA RUA MIGUEL YUNES, 501</v>
          </cell>
          <cell r="G436" t="str">
            <v>54.10.15.451.3022.1.688.44903900.00</v>
          </cell>
          <cell r="H436" t="str">
            <v>EMENDA</v>
          </cell>
          <cell r="I436" t="str">
            <v>SUB-SA</v>
          </cell>
          <cell r="J436">
            <v>100000</v>
          </cell>
          <cell r="K436">
            <v>0</v>
          </cell>
          <cell r="L436">
            <v>0</v>
          </cell>
          <cell r="M436" t="str">
            <v>NINC</v>
          </cell>
          <cell r="N436">
            <v>0</v>
          </cell>
          <cell r="O436">
            <v>0</v>
          </cell>
          <cell r="P436">
            <v>0</v>
          </cell>
          <cell r="Q436">
            <v>0</v>
          </cell>
          <cell r="R436" t="e">
            <v>#DIV/0!</v>
          </cell>
          <cell r="S436" t="e">
            <v>#DIV/0!</v>
          </cell>
          <cell r="T436" t="str">
            <v>NINC</v>
          </cell>
          <cell r="U436">
            <v>0</v>
          </cell>
        </row>
        <row r="437">
          <cell r="F437" t="str">
            <v>1729 - E6971 - PAVILHÃO JAPONÊS - OBRA DE ACESSIBILIDADE E EQUIPAMENTOS DE PREVENÇÃO DE INCÊNDIO</v>
          </cell>
          <cell r="G437" t="str">
            <v>22.10.15.451.3022.1.729.44905100.00</v>
          </cell>
          <cell r="H437" t="str">
            <v>EMENDA</v>
          </cell>
          <cell r="I437" t="str">
            <v>SIURB</v>
          </cell>
          <cell r="J437">
            <v>30000</v>
          </cell>
          <cell r="K437">
            <v>0</v>
          </cell>
          <cell r="L437">
            <v>0</v>
          </cell>
          <cell r="M437" t="str">
            <v>NEX</v>
          </cell>
          <cell r="N437">
            <v>0.23</v>
          </cell>
          <cell r="O437">
            <v>6900</v>
          </cell>
          <cell r="P437">
            <v>0</v>
          </cell>
          <cell r="Q437">
            <v>0</v>
          </cell>
          <cell r="R437">
            <v>0</v>
          </cell>
          <cell r="S437">
            <v>0</v>
          </cell>
          <cell r="T437" t="str">
            <v>NEX</v>
          </cell>
          <cell r="U437">
            <v>0.09</v>
          </cell>
        </row>
        <row r="438">
          <cell r="F438" t="str">
            <v>1731 - E898 - MELHORIAS NAS INSTALAÇÕES DA CGM NO ÂMBITO DA SUBPREFEITURA DA CIDADE ADEMAR</v>
          </cell>
          <cell r="G438" t="str">
            <v>56.10.15.451.3022.1.731.44903900.00</v>
          </cell>
          <cell r="H438" t="str">
            <v>EMENDA</v>
          </cell>
          <cell r="I438" t="str">
            <v>SUB-AD</v>
          </cell>
          <cell r="J438">
            <v>50000</v>
          </cell>
          <cell r="K438">
            <v>47502.16</v>
          </cell>
          <cell r="L438">
            <v>0</v>
          </cell>
          <cell r="M438" t="str">
            <v>NINC</v>
          </cell>
          <cell r="N438">
            <v>0</v>
          </cell>
          <cell r="O438">
            <v>0</v>
          </cell>
          <cell r="P438">
            <v>0</v>
          </cell>
          <cell r="Q438">
            <v>0</v>
          </cell>
          <cell r="R438" t="e">
            <v>#DIV/0!</v>
          </cell>
          <cell r="S438" t="e">
            <v>#DIV/0!</v>
          </cell>
          <cell r="T438" t="str">
            <v>NINC</v>
          </cell>
          <cell r="U438">
            <v>0</v>
          </cell>
        </row>
        <row r="439">
          <cell r="F439" t="str">
            <v>1857 - COBERTURA E ILUMINAÇÃO DE QUADRA DA COMUNIDADE DEZENOVE - CIDADE DUTRA - CAPELA DO SOCORRO</v>
          </cell>
          <cell r="G439" t="str">
            <v>59.10.15.451.3022.1.857.44905100.00</v>
          </cell>
          <cell r="H439" t="str">
            <v>EXECUTIVO</v>
          </cell>
          <cell r="I439" t="str">
            <v>SUB-CS</v>
          </cell>
          <cell r="J439">
            <v>260000</v>
          </cell>
          <cell r="K439">
            <v>0</v>
          </cell>
          <cell r="L439">
            <v>0</v>
          </cell>
          <cell r="M439" t="str">
            <v>NEX</v>
          </cell>
          <cell r="N439">
            <v>0.23</v>
          </cell>
          <cell r="O439">
            <v>59800</v>
          </cell>
          <cell r="P439">
            <v>0</v>
          </cell>
          <cell r="Q439">
            <v>0</v>
          </cell>
          <cell r="R439">
            <v>0</v>
          </cell>
          <cell r="S439">
            <v>0</v>
          </cell>
          <cell r="T439" t="str">
            <v>NEX</v>
          </cell>
          <cell r="U439">
            <v>0.09</v>
          </cell>
        </row>
        <row r="440">
          <cell r="F440" t="str">
            <v>1858 - CONSTRUÇÃO DE SEDE SOCIAL E REFORMA DE QUADRA DA VILA DA PAZ - CAPELA DO SOCORRO</v>
          </cell>
          <cell r="G440" t="str">
            <v>59.10.15.451.3022.1.858.44905100.00</v>
          </cell>
          <cell r="H440" t="str">
            <v>EXECUTIVO</v>
          </cell>
          <cell r="I440" t="str">
            <v>SUB-CS</v>
          </cell>
          <cell r="J440">
            <v>200000</v>
          </cell>
          <cell r="K440">
            <v>0</v>
          </cell>
          <cell r="L440">
            <v>0</v>
          </cell>
          <cell r="M440" t="str">
            <v>NEX</v>
          </cell>
          <cell r="N440">
            <v>0.23</v>
          </cell>
          <cell r="O440">
            <v>46000</v>
          </cell>
          <cell r="P440">
            <v>0</v>
          </cell>
          <cell r="Q440">
            <v>0</v>
          </cell>
          <cell r="R440">
            <v>0</v>
          </cell>
          <cell r="S440">
            <v>0</v>
          </cell>
          <cell r="T440" t="str">
            <v>NEX</v>
          </cell>
          <cell r="U440">
            <v>0.09</v>
          </cell>
        </row>
        <row r="441">
          <cell r="F441" t="str">
            <v>1859 - REVITALIZAÇÃO DO CENTRO ESPORTIVO JOERG BRUDER - OBRAS DE MELHORIA PARA CIRCULAÇÃO</v>
          </cell>
          <cell r="G441" t="str">
            <v>54.10.15.451.3022.1.859.44905100.00</v>
          </cell>
          <cell r="H441" t="str">
            <v>EXECUTIVO</v>
          </cell>
          <cell r="I441" t="str">
            <v>SUB-SA</v>
          </cell>
          <cell r="J441">
            <v>40636</v>
          </cell>
          <cell r="K441">
            <v>0</v>
          </cell>
          <cell r="L441">
            <v>0</v>
          </cell>
          <cell r="M441" t="str">
            <v>NEX</v>
          </cell>
          <cell r="N441">
            <v>0.23</v>
          </cell>
          <cell r="O441">
            <v>9346.2800000000007</v>
          </cell>
          <cell r="P441">
            <v>0</v>
          </cell>
          <cell r="Q441">
            <v>0</v>
          </cell>
          <cell r="R441">
            <v>0</v>
          </cell>
          <cell r="S441">
            <v>0</v>
          </cell>
          <cell r="T441" t="str">
            <v>NEX</v>
          </cell>
          <cell r="U441">
            <v>0.09</v>
          </cell>
        </row>
        <row r="442">
          <cell r="F442" t="str">
            <v>1860 - REVITALIZAÇÃO DO CENTRO ESPORTIVO JOERG BRUDER - QUADRA POLIESPORTIVA</v>
          </cell>
          <cell r="G442" t="str">
            <v>54.10.15.451.3022.1.860.44905100.00</v>
          </cell>
          <cell r="H442" t="str">
            <v>EXECUTIVO</v>
          </cell>
          <cell r="I442" t="str">
            <v>SUB-SA</v>
          </cell>
          <cell r="J442">
            <v>151362</v>
          </cell>
          <cell r="K442">
            <v>0</v>
          </cell>
          <cell r="L442">
            <v>0</v>
          </cell>
          <cell r="M442" t="str">
            <v>NEX</v>
          </cell>
          <cell r="N442">
            <v>0.23</v>
          </cell>
          <cell r="O442">
            <v>34813.26</v>
          </cell>
          <cell r="P442">
            <v>0</v>
          </cell>
          <cell r="Q442">
            <v>0</v>
          </cell>
          <cell r="R442">
            <v>0</v>
          </cell>
          <cell r="S442">
            <v>0</v>
          </cell>
          <cell r="T442" t="str">
            <v>NEX</v>
          </cell>
          <cell r="U442">
            <v>0.09</v>
          </cell>
        </row>
        <row r="443">
          <cell r="F443" t="str">
            <v>1861 - REVITALIZAÇÃO DO CENTRO ESPORTIVO JOERG BRUDER - QUADRA DE TÊNIS</v>
          </cell>
          <cell r="G443" t="str">
            <v>54.10.15.451.3022.1.861.44905100.00</v>
          </cell>
          <cell r="H443" t="str">
            <v>EXECUTIVO</v>
          </cell>
          <cell r="I443" t="str">
            <v>SUB-SA</v>
          </cell>
          <cell r="J443">
            <v>148855</v>
          </cell>
          <cell r="K443">
            <v>0</v>
          </cell>
          <cell r="L443">
            <v>0</v>
          </cell>
          <cell r="M443" t="str">
            <v>NEX</v>
          </cell>
          <cell r="N443">
            <v>0.23</v>
          </cell>
          <cell r="O443">
            <v>34236.65</v>
          </cell>
          <cell r="P443">
            <v>0</v>
          </cell>
          <cell r="Q443">
            <v>0</v>
          </cell>
          <cell r="R443">
            <v>0</v>
          </cell>
          <cell r="S443">
            <v>0</v>
          </cell>
          <cell r="T443" t="str">
            <v>NEX</v>
          </cell>
          <cell r="U443">
            <v>0.09</v>
          </cell>
        </row>
        <row r="444">
          <cell r="F444" t="str">
            <v>1862 - REVITALIZAÇÃO DO CENTRO ESPORTIVO JOERG BRUDER - QUADRA DE FUTSAL</v>
          </cell>
          <cell r="G444" t="str">
            <v>54.10.15.451.3022.1.862.44905100.00</v>
          </cell>
          <cell r="H444" t="str">
            <v>EXECUTIVO</v>
          </cell>
          <cell r="I444" t="str">
            <v>SUB-SA</v>
          </cell>
          <cell r="J444">
            <v>149055</v>
          </cell>
          <cell r="K444">
            <v>0</v>
          </cell>
          <cell r="L444">
            <v>0</v>
          </cell>
          <cell r="M444" t="str">
            <v>NEX</v>
          </cell>
          <cell r="N444">
            <v>0.23</v>
          </cell>
          <cell r="O444">
            <v>34282.65</v>
          </cell>
          <cell r="P444">
            <v>0</v>
          </cell>
          <cell r="Q444">
            <v>0</v>
          </cell>
          <cell r="R444">
            <v>0</v>
          </cell>
          <cell r="S444">
            <v>0</v>
          </cell>
          <cell r="T444" t="str">
            <v>NEX</v>
          </cell>
          <cell r="U444">
            <v>0.09</v>
          </cell>
        </row>
        <row r="445">
          <cell r="F445" t="str">
            <v>1863 - GRAMAÇÃO SINTÉTICA DO CAMPO DE FUTEBOL - RUA MAJOR VITORINO DE SOUZA ROCHA, 160 - PARADA XV DE NOVEMBRO - ITAQUERA</v>
          </cell>
          <cell r="G445" t="str">
            <v>67.10.15.451.3022.1.863.44905100.00</v>
          </cell>
          <cell r="H445" t="str">
            <v>EXECUTIVO</v>
          </cell>
          <cell r="I445" t="str">
            <v>SUB-IQ</v>
          </cell>
          <cell r="J445">
            <v>800000</v>
          </cell>
          <cell r="K445">
            <v>0</v>
          </cell>
          <cell r="L445">
            <v>0</v>
          </cell>
          <cell r="M445" t="str">
            <v>NEX</v>
          </cell>
          <cell r="N445">
            <v>0.23</v>
          </cell>
          <cell r="O445">
            <v>184000</v>
          </cell>
          <cell r="P445">
            <v>0</v>
          </cell>
          <cell r="Q445">
            <v>0</v>
          </cell>
          <cell r="R445">
            <v>0</v>
          </cell>
          <cell r="S445">
            <v>0</v>
          </cell>
          <cell r="T445" t="str">
            <v>NINC</v>
          </cell>
          <cell r="U445">
            <v>0</v>
          </cell>
        </row>
        <row r="446">
          <cell r="F446" t="str">
            <v>1866 - REVITALIZAÇÃO DA PRAÇA CARMEM VERDEGAY</v>
          </cell>
          <cell r="G446" t="str">
            <v>67.10.15.451.3022.1.866.44905100.00</v>
          </cell>
          <cell r="H446" t="str">
            <v>EXECUTIVO</v>
          </cell>
          <cell r="I446" t="str">
            <v>SUB-IQ</v>
          </cell>
          <cell r="J446">
            <v>210000</v>
          </cell>
          <cell r="K446">
            <v>0</v>
          </cell>
          <cell r="L446">
            <v>0</v>
          </cell>
          <cell r="M446" t="str">
            <v>NEX</v>
          </cell>
          <cell r="N446">
            <v>0.23</v>
          </cell>
          <cell r="O446">
            <v>48300</v>
          </cell>
          <cell r="P446">
            <v>0</v>
          </cell>
          <cell r="Q446">
            <v>0</v>
          </cell>
          <cell r="R446">
            <v>0</v>
          </cell>
          <cell r="S446">
            <v>0</v>
          </cell>
          <cell r="T446" t="str">
            <v>NEX</v>
          </cell>
          <cell r="U446">
            <v>0.09</v>
          </cell>
        </row>
        <row r="447">
          <cell r="F447" t="str">
            <v>1867 - REVITALIZAÇÃO DA SEDE DA SOCIEDADE AMIGOS DO BAIRRO - JARDIM UMUARAMA E ADJACÊNCIAS - PRAÇA JOSÉ PIAULINO, 400</v>
          </cell>
          <cell r="G447" t="str">
            <v>56.10.15.451.3022.1.867.44905100.00</v>
          </cell>
          <cell r="H447" t="str">
            <v>EXECUTIVO</v>
          </cell>
          <cell r="I447" t="str">
            <v>SUB-AD</v>
          </cell>
          <cell r="J447">
            <v>150000</v>
          </cell>
          <cell r="K447">
            <v>0</v>
          </cell>
          <cell r="L447">
            <v>0</v>
          </cell>
          <cell r="M447" t="str">
            <v>NINC</v>
          </cell>
          <cell r="N447">
            <v>0</v>
          </cell>
          <cell r="O447">
            <v>0</v>
          </cell>
          <cell r="P447">
            <v>0</v>
          </cell>
          <cell r="Q447">
            <v>0</v>
          </cell>
          <cell r="R447" t="e">
            <v>#DIV/0!</v>
          </cell>
          <cell r="S447" t="e">
            <v>#DIV/0!</v>
          </cell>
          <cell r="T447" t="str">
            <v>NINC</v>
          </cell>
          <cell r="U447">
            <v>0</v>
          </cell>
        </row>
        <row r="448">
          <cell r="F448" t="str">
            <v>1868 - IMPLANTAÇÃO DE APARELHOS DE GINASTICA E PLAYGROUND - RUA SABARUS</v>
          </cell>
          <cell r="G448" t="str">
            <v>56.10.15.451.3022.1.868.44905100.00</v>
          </cell>
          <cell r="H448" t="str">
            <v>EXECUTIVO</v>
          </cell>
          <cell r="I448" t="str">
            <v>SUB-AD</v>
          </cell>
          <cell r="J448">
            <v>60000</v>
          </cell>
          <cell r="K448">
            <v>0</v>
          </cell>
          <cell r="L448">
            <v>0</v>
          </cell>
          <cell r="M448" t="str">
            <v>NEX</v>
          </cell>
          <cell r="N448">
            <v>0.23</v>
          </cell>
          <cell r="O448">
            <v>13800</v>
          </cell>
          <cell r="P448">
            <v>0</v>
          </cell>
          <cell r="Q448">
            <v>0</v>
          </cell>
          <cell r="R448">
            <v>0</v>
          </cell>
          <cell r="S448">
            <v>0</v>
          </cell>
          <cell r="T448" t="str">
            <v>NEX</v>
          </cell>
          <cell r="U448">
            <v>0.09</v>
          </cell>
        </row>
        <row r="449">
          <cell r="F449" t="str">
            <v>1869 - REFORMA E COBERTURA DE QUADRA POLIESPORTIVA - CDC JD. MANACÁ</v>
          </cell>
          <cell r="G449" t="str">
            <v>54.10.15.451.3022.1.869.44905100.00</v>
          </cell>
          <cell r="H449" t="str">
            <v>EXECUTIVO</v>
          </cell>
          <cell r="I449" t="str">
            <v>SUB-SA</v>
          </cell>
          <cell r="J449">
            <v>350000</v>
          </cell>
          <cell r="K449">
            <v>0</v>
          </cell>
          <cell r="L449">
            <v>0</v>
          </cell>
          <cell r="M449" t="str">
            <v>NEX</v>
          </cell>
          <cell r="N449">
            <v>0.23</v>
          </cell>
          <cell r="O449">
            <v>80500</v>
          </cell>
          <cell r="P449">
            <v>0</v>
          </cell>
          <cell r="Q449">
            <v>0</v>
          </cell>
          <cell r="R449">
            <v>0</v>
          </cell>
          <cell r="S449">
            <v>0</v>
          </cell>
          <cell r="T449" t="str">
            <v>NEX</v>
          </cell>
          <cell r="U449">
            <v>0.09</v>
          </cell>
        </row>
        <row r="450">
          <cell r="F450" t="str">
            <v>1870 - REFORMA DE PRÓPRIO MUNICIPAL - RUA PADRE JOSÉ DE ANCHIETA, 101 - SANTO AMARO</v>
          </cell>
          <cell r="G450" t="str">
            <v>54.10.15.451.3022.1.870.44905100.00</v>
          </cell>
          <cell r="H450" t="str">
            <v>EXECUTIVO</v>
          </cell>
          <cell r="I450" t="str">
            <v>SUB-SA</v>
          </cell>
          <cell r="J450">
            <v>150000</v>
          </cell>
          <cell r="K450">
            <v>0</v>
          </cell>
          <cell r="L450">
            <v>0</v>
          </cell>
          <cell r="M450" t="str">
            <v>NINC</v>
          </cell>
          <cell r="N450">
            <v>0</v>
          </cell>
          <cell r="O450">
            <v>0</v>
          </cell>
          <cell r="P450">
            <v>0</v>
          </cell>
          <cell r="Q450">
            <v>0</v>
          </cell>
          <cell r="R450" t="e">
            <v>#DIV/0!</v>
          </cell>
          <cell r="S450" t="e">
            <v>#DIV/0!</v>
          </cell>
          <cell r="T450" t="str">
            <v>NINC</v>
          </cell>
          <cell r="U450">
            <v>0</v>
          </cell>
        </row>
        <row r="451">
          <cell r="F451" t="str">
            <v>1871 - QUADRA DE GRAMA SINTÉTICA - CDC JURUBATUBA</v>
          </cell>
          <cell r="G451" t="str">
            <v>54.10.15.451.3022.1.871.44905100.00</v>
          </cell>
          <cell r="H451" t="str">
            <v>EXECUTIVO</v>
          </cell>
          <cell r="I451" t="str">
            <v>SUB-SA</v>
          </cell>
          <cell r="J451">
            <v>650000</v>
          </cell>
          <cell r="K451">
            <v>0</v>
          </cell>
          <cell r="L451">
            <v>0</v>
          </cell>
          <cell r="M451" t="str">
            <v>NEX</v>
          </cell>
          <cell r="N451">
            <v>0.23</v>
          </cell>
          <cell r="O451">
            <v>149500</v>
          </cell>
          <cell r="P451">
            <v>0</v>
          </cell>
          <cell r="Q451">
            <v>0</v>
          </cell>
          <cell r="R451">
            <v>0</v>
          </cell>
          <cell r="S451">
            <v>0</v>
          </cell>
          <cell r="T451" t="str">
            <v>NEX</v>
          </cell>
          <cell r="U451">
            <v>0.09</v>
          </cell>
        </row>
        <row r="452">
          <cell r="F452" t="str">
            <v>1872 - CONSTRUÇÃO DE SEDE PARA A ASSOCIAÇÃO CULTURAL ESPORTIVA JD. ORION - RUA JOSÉ FRANCISCO DE FREITAS, 795</v>
          </cell>
          <cell r="G452" t="str">
            <v>59.10.15.451.3022.1.872.44905100.00</v>
          </cell>
          <cell r="H452" t="str">
            <v>EXECUTIVO</v>
          </cell>
          <cell r="I452" t="str">
            <v>SUB-CS</v>
          </cell>
          <cell r="J452">
            <v>400000</v>
          </cell>
          <cell r="K452">
            <v>0</v>
          </cell>
          <cell r="L452">
            <v>0</v>
          </cell>
          <cell r="M452" t="str">
            <v>NINC</v>
          </cell>
          <cell r="N452">
            <v>0</v>
          </cell>
          <cell r="O452">
            <v>0</v>
          </cell>
          <cell r="P452">
            <v>0</v>
          </cell>
          <cell r="Q452">
            <v>0</v>
          </cell>
          <cell r="R452" t="e">
            <v>#DIV/0!</v>
          </cell>
          <cell r="S452" t="e">
            <v>#DIV/0!</v>
          </cell>
          <cell r="T452" t="str">
            <v>NINC</v>
          </cell>
          <cell r="U452">
            <v>0</v>
          </cell>
        </row>
        <row r="453">
          <cell r="F453" t="str">
            <v>1873 - REFORMA DO CDC JARDIM SUZANA</v>
          </cell>
          <cell r="G453" t="str">
            <v>59.10.15.451.3022.1.873.44905100.00</v>
          </cell>
          <cell r="H453" t="str">
            <v>EXECUTIVO</v>
          </cell>
          <cell r="I453" t="str">
            <v>SUB-CS</v>
          </cell>
          <cell r="J453">
            <v>550000</v>
          </cell>
          <cell r="K453">
            <v>0</v>
          </cell>
          <cell r="L453">
            <v>0</v>
          </cell>
          <cell r="M453" t="str">
            <v>NEX</v>
          </cell>
          <cell r="N453">
            <v>0.23</v>
          </cell>
          <cell r="O453">
            <v>126500</v>
          </cell>
          <cell r="P453">
            <v>0</v>
          </cell>
          <cell r="Q453">
            <v>0</v>
          </cell>
          <cell r="R453">
            <v>0</v>
          </cell>
          <cell r="S453">
            <v>0</v>
          </cell>
          <cell r="T453" t="str">
            <v>NEX</v>
          </cell>
          <cell r="U453">
            <v>0.09</v>
          </cell>
        </row>
        <row r="454">
          <cell r="F454" t="str">
            <v>1874 - REFORMA DO CDC ZILING</v>
          </cell>
          <cell r="G454" t="str">
            <v>59.10.15.451.3022.1.874.44905100.00</v>
          </cell>
          <cell r="H454" t="str">
            <v>EXECUTIVO</v>
          </cell>
          <cell r="I454" t="str">
            <v>SUB-CS</v>
          </cell>
          <cell r="J454">
            <v>350000</v>
          </cell>
          <cell r="K454">
            <v>0</v>
          </cell>
          <cell r="L454">
            <v>0</v>
          </cell>
          <cell r="M454" t="str">
            <v>NEX</v>
          </cell>
          <cell r="N454">
            <v>0.23</v>
          </cell>
          <cell r="O454">
            <v>80500</v>
          </cell>
          <cell r="P454">
            <v>0</v>
          </cell>
          <cell r="Q454">
            <v>0</v>
          </cell>
          <cell r="R454">
            <v>0</v>
          </cell>
          <cell r="S454">
            <v>0</v>
          </cell>
          <cell r="T454" t="str">
            <v>NEX</v>
          </cell>
          <cell r="U454">
            <v>0.09</v>
          </cell>
        </row>
        <row r="455">
          <cell r="F455" t="str">
            <v>1875 - REFORMA DO CDC IPASURE</v>
          </cell>
          <cell r="G455" t="str">
            <v>59.10.15.451.3022.1.875.44905100.00</v>
          </cell>
          <cell r="H455" t="str">
            <v>EXECUTIVO</v>
          </cell>
          <cell r="I455" t="str">
            <v>SUB-CS</v>
          </cell>
          <cell r="J455">
            <v>300000</v>
          </cell>
          <cell r="K455">
            <v>0</v>
          </cell>
          <cell r="L455">
            <v>0</v>
          </cell>
          <cell r="M455" t="str">
            <v>NEX</v>
          </cell>
          <cell r="N455">
            <v>0.23</v>
          </cell>
          <cell r="O455">
            <v>69000</v>
          </cell>
          <cell r="P455">
            <v>0</v>
          </cell>
          <cell r="Q455">
            <v>0</v>
          </cell>
          <cell r="R455">
            <v>0</v>
          </cell>
          <cell r="S455">
            <v>0</v>
          </cell>
          <cell r="T455" t="str">
            <v>NEX</v>
          </cell>
          <cell r="U455">
            <v>0.09</v>
          </cell>
        </row>
        <row r="456">
          <cell r="F456" t="str">
            <v>1876 - REFORMA DO CDC DR. TANCREDO NEVES LOCALIZADO NA RUA PROFESSOR OSCAR BARRETO FILHO, N° 260 - PRQ. AMÉRICA</v>
          </cell>
          <cell r="G456" t="str">
            <v>59.10.15.451.3022.1.876.44905100.00</v>
          </cell>
          <cell r="H456" t="str">
            <v>EXECUTIVO</v>
          </cell>
          <cell r="I456" t="str">
            <v>SUB-CS</v>
          </cell>
          <cell r="J456">
            <v>600000</v>
          </cell>
          <cell r="K456">
            <v>0</v>
          </cell>
          <cell r="L456">
            <v>0</v>
          </cell>
          <cell r="M456" t="str">
            <v>NEX</v>
          </cell>
          <cell r="N456">
            <v>0.23</v>
          </cell>
          <cell r="O456">
            <v>138000</v>
          </cell>
          <cell r="P456">
            <v>0</v>
          </cell>
          <cell r="Q456">
            <v>0</v>
          </cell>
          <cell r="R456">
            <v>0</v>
          </cell>
          <cell r="S456">
            <v>0</v>
          </cell>
          <cell r="T456" t="str">
            <v>NEX</v>
          </cell>
          <cell r="U456">
            <v>0.09</v>
          </cell>
        </row>
        <row r="457">
          <cell r="F457" t="str">
            <v>1877 - ASSOCIAÇÃO JD. IRENE</v>
          </cell>
          <cell r="G457" t="str">
            <v>57.10.15.451.3022.1.877.44903900.00</v>
          </cell>
          <cell r="H457" t="str">
            <v>EXECUTIVO</v>
          </cell>
          <cell r="I457" t="str">
            <v>SUB-CL</v>
          </cell>
          <cell r="J457">
            <v>150000</v>
          </cell>
          <cell r="K457">
            <v>0</v>
          </cell>
          <cell r="L457">
            <v>0</v>
          </cell>
          <cell r="M457" t="str">
            <v>NINC</v>
          </cell>
          <cell r="N457">
            <v>0</v>
          </cell>
          <cell r="O457">
            <v>0</v>
          </cell>
          <cell r="P457">
            <v>0</v>
          </cell>
          <cell r="Q457">
            <v>0</v>
          </cell>
          <cell r="R457" t="e">
            <v>#DIV/0!</v>
          </cell>
          <cell r="S457" t="e">
            <v>#DIV/0!</v>
          </cell>
          <cell r="T457" t="str">
            <v>NINC</v>
          </cell>
          <cell r="U457">
            <v>0</v>
          </cell>
        </row>
        <row r="458">
          <cell r="F458" t="str">
            <v>1878 - CONSTRUÇÃO DE PONTE FINAL DA RUA FAENZA</v>
          </cell>
          <cell r="G458" t="str">
            <v>58.10.15.451.3009.1.878.44905100.00</v>
          </cell>
          <cell r="H458" t="str">
            <v>EXECUTIVO</v>
          </cell>
          <cell r="I458" t="str">
            <v>SUB-MB</v>
          </cell>
          <cell r="J458">
            <v>300000</v>
          </cell>
          <cell r="K458">
            <v>0</v>
          </cell>
          <cell r="L458">
            <v>0</v>
          </cell>
          <cell r="M458" t="str">
            <v>NINC</v>
          </cell>
          <cell r="N458">
            <v>0</v>
          </cell>
          <cell r="O458">
            <v>0</v>
          </cell>
          <cell r="P458">
            <v>0</v>
          </cell>
          <cell r="Q458">
            <v>0</v>
          </cell>
          <cell r="R458" t="e">
            <v>#DIV/0!</v>
          </cell>
          <cell r="S458" t="e">
            <v>#DIV/0!</v>
          </cell>
          <cell r="T458" t="str">
            <v>NINC</v>
          </cell>
          <cell r="U458">
            <v>0</v>
          </cell>
        </row>
        <row r="459">
          <cell r="F459" t="str">
            <v>1879 - REVITALIZAÇÃO DA PRAÇA SERGIO TONDI COM INSTALAÇÃO DE ATI INCLUSIVO PARA DEFICIENTES - CAMPO BELO - SANTO AMARO</v>
          </cell>
          <cell r="G459" t="str">
            <v>54.10.15.451.3022.1.879.44905100.00</v>
          </cell>
          <cell r="H459" t="str">
            <v>EXECUTIVO</v>
          </cell>
          <cell r="I459" t="str">
            <v>SUB-SA</v>
          </cell>
          <cell r="J459">
            <v>150000</v>
          </cell>
          <cell r="K459">
            <v>0</v>
          </cell>
          <cell r="L459">
            <v>0</v>
          </cell>
          <cell r="M459" t="str">
            <v>NEX</v>
          </cell>
          <cell r="N459">
            <v>0.23</v>
          </cell>
          <cell r="O459">
            <v>34500</v>
          </cell>
          <cell r="P459">
            <v>0</v>
          </cell>
          <cell r="Q459">
            <v>0</v>
          </cell>
          <cell r="R459">
            <v>0</v>
          </cell>
          <cell r="S459">
            <v>0</v>
          </cell>
          <cell r="T459" t="str">
            <v>NEX</v>
          </cell>
          <cell r="U459">
            <v>0.09</v>
          </cell>
        </row>
        <row r="460">
          <cell r="F460" t="str">
            <v>1880 - REVITALIZAÇÃO DO ESPAÇO SOB O VIADUTO DA AV. WASHINGTON LUIS, ALTURA DA AV. JORNALISTA ROBERTO MARINHO</v>
          </cell>
          <cell r="G460" t="str">
            <v>54.10.15.451.3022.1.880.44905100.00</v>
          </cell>
          <cell r="H460" t="str">
            <v>EXECUTIVO</v>
          </cell>
          <cell r="I460" t="str">
            <v>SUB-SA</v>
          </cell>
          <cell r="J460">
            <v>300000</v>
          </cell>
          <cell r="K460">
            <v>0</v>
          </cell>
          <cell r="L460">
            <v>0</v>
          </cell>
          <cell r="M460" t="str">
            <v>NINC</v>
          </cell>
          <cell r="N460">
            <v>0</v>
          </cell>
          <cell r="O460">
            <v>0</v>
          </cell>
          <cell r="P460">
            <v>0</v>
          </cell>
          <cell r="Q460">
            <v>0</v>
          </cell>
          <cell r="R460" t="e">
            <v>#DIV/0!</v>
          </cell>
          <cell r="S460" t="e">
            <v>#DIV/0!</v>
          </cell>
          <cell r="T460" t="str">
            <v>NINC</v>
          </cell>
          <cell r="U460">
            <v>0</v>
          </cell>
        </row>
        <row r="461">
          <cell r="F461" t="str">
            <v>1885 - IMPLANTAR EQUIP. GINÁSTICA - RUA JOÃO ROBALO, ALTURA DO Nº 882 - JARDIM SÃO BENTO NOVO</v>
          </cell>
          <cell r="G461" t="str">
            <v>59.10.15.451.3022.1.885.44903900.00</v>
          </cell>
          <cell r="H461" t="str">
            <v>EXECUTIVO</v>
          </cell>
          <cell r="I461" t="str">
            <v>SUB-CS</v>
          </cell>
          <cell r="J461">
            <v>100000</v>
          </cell>
          <cell r="K461">
            <v>0</v>
          </cell>
          <cell r="L461">
            <v>0</v>
          </cell>
          <cell r="M461" t="str">
            <v>NEX</v>
          </cell>
          <cell r="N461">
            <v>0.23</v>
          </cell>
          <cell r="O461">
            <v>23000</v>
          </cell>
          <cell r="P461">
            <v>0</v>
          </cell>
          <cell r="Q461">
            <v>0</v>
          </cell>
          <cell r="R461">
            <v>0</v>
          </cell>
          <cell r="S461">
            <v>0</v>
          </cell>
          <cell r="T461" t="str">
            <v>EX</v>
          </cell>
          <cell r="U461">
            <v>0</v>
          </cell>
        </row>
        <row r="462">
          <cell r="F462" t="str">
            <v>1886 - MANUTENÇÃO EQUIP. GINÁSTICA - RUA FRANCISCO DE HOLANDA - JARDIM Mº VIRGÍNIA</v>
          </cell>
          <cell r="G462" t="str">
            <v>59.10.15.451.3022.1.886.44903900.00</v>
          </cell>
          <cell r="H462" t="str">
            <v>EXECUTIVO</v>
          </cell>
          <cell r="I462" t="str">
            <v>SUB-CS</v>
          </cell>
          <cell r="J462">
            <v>100000</v>
          </cell>
          <cell r="K462">
            <v>0</v>
          </cell>
          <cell r="L462">
            <v>0</v>
          </cell>
          <cell r="M462" t="str">
            <v>NEX</v>
          </cell>
          <cell r="N462">
            <v>0.23</v>
          </cell>
          <cell r="O462">
            <v>23000</v>
          </cell>
          <cell r="P462">
            <v>0</v>
          </cell>
          <cell r="Q462">
            <v>0</v>
          </cell>
          <cell r="R462">
            <v>0</v>
          </cell>
          <cell r="S462">
            <v>0</v>
          </cell>
          <cell r="T462" t="str">
            <v>NEX</v>
          </cell>
          <cell r="U462">
            <v>0.09</v>
          </cell>
        </row>
        <row r="463">
          <cell r="F463" t="str">
            <v>1888 - TAMPA DE BUEIRO - RUA ROGÉRIO DE PAULA BRITO - CIDADE AUXILIADORA</v>
          </cell>
          <cell r="G463" t="str">
            <v>59.10.15.451.3022.1.888.44903900.00</v>
          </cell>
          <cell r="H463" t="str">
            <v>EXECUTIVO</v>
          </cell>
          <cell r="I463" t="str">
            <v>SUB-CS</v>
          </cell>
          <cell r="J463">
            <v>50000</v>
          </cell>
          <cell r="K463">
            <v>0</v>
          </cell>
          <cell r="L463">
            <v>0</v>
          </cell>
          <cell r="M463" t="str">
            <v>NINC</v>
          </cell>
          <cell r="N463">
            <v>0</v>
          </cell>
          <cell r="O463">
            <v>0</v>
          </cell>
          <cell r="P463">
            <v>0</v>
          </cell>
          <cell r="Q463">
            <v>0</v>
          </cell>
          <cell r="R463" t="e">
            <v>#DIV/0!</v>
          </cell>
          <cell r="S463" t="e">
            <v>#DIV/0!</v>
          </cell>
          <cell r="T463" t="str">
            <v>NINC</v>
          </cell>
          <cell r="U463">
            <v>0</v>
          </cell>
        </row>
        <row r="464">
          <cell r="F464" t="str">
            <v>1889 - MANUTENÇÃO DE CÓRREGO - RUA FRANCISCO DE HOLANDA - JARDIM Mº VIRGÍNIA</v>
          </cell>
          <cell r="G464" t="str">
            <v>59.10.15.451.3022.1.889.44905100.00</v>
          </cell>
          <cell r="H464" t="str">
            <v>EXECUTIVO</v>
          </cell>
          <cell r="I464" t="str">
            <v>SUB-CS</v>
          </cell>
          <cell r="J464">
            <v>300000</v>
          </cell>
          <cell r="K464">
            <v>0</v>
          </cell>
          <cell r="L464">
            <v>0</v>
          </cell>
          <cell r="M464" t="str">
            <v>NEX</v>
          </cell>
          <cell r="N464">
            <v>0.23</v>
          </cell>
          <cell r="O464">
            <v>69000</v>
          </cell>
          <cell r="P464">
            <v>0</v>
          </cell>
          <cell r="Q464">
            <v>0</v>
          </cell>
          <cell r="R464">
            <v>0</v>
          </cell>
          <cell r="S464">
            <v>0</v>
          </cell>
          <cell r="T464" t="str">
            <v>NEX</v>
          </cell>
          <cell r="U464">
            <v>0.09</v>
          </cell>
        </row>
        <row r="465">
          <cell r="F465" t="str">
            <v>1890 - REBAIXAMENTO DE GUIA - RUA DOUTOR RUBENS GOMES BUENO, ALTURA DO Nº 218 - SANTO AMARO</v>
          </cell>
          <cell r="G465" t="str">
            <v>54.10.15.451.3022.1.890.44905100.00</v>
          </cell>
          <cell r="H465" t="str">
            <v>EXECUTIVO</v>
          </cell>
          <cell r="I465" t="str">
            <v>SUB-SA</v>
          </cell>
          <cell r="J465">
            <v>100000</v>
          </cell>
          <cell r="K465">
            <v>0</v>
          </cell>
          <cell r="L465">
            <v>0</v>
          </cell>
          <cell r="M465" t="str">
            <v>NINC</v>
          </cell>
          <cell r="N465">
            <v>0</v>
          </cell>
          <cell r="O465">
            <v>0</v>
          </cell>
          <cell r="P465">
            <v>0</v>
          </cell>
          <cell r="Q465">
            <v>0</v>
          </cell>
          <cell r="R465" t="e">
            <v>#DIV/0!</v>
          </cell>
          <cell r="S465" t="e">
            <v>#DIV/0!</v>
          </cell>
          <cell r="T465" t="str">
            <v>NINC</v>
          </cell>
          <cell r="U465">
            <v>0</v>
          </cell>
        </row>
        <row r="466">
          <cell r="F466" t="str">
            <v>1891 - REFORMA EM TERRENO - RUA CRISTINA GOTTSFRITZ GONÇALVES, ALTURA DO Nº 79 - VILA ANHAGUERA</v>
          </cell>
          <cell r="G466" t="str">
            <v>54.10.15.451.3022.1.891.44905100.00</v>
          </cell>
          <cell r="H466" t="str">
            <v>EXECUTIVO</v>
          </cell>
          <cell r="I466" t="str">
            <v>SUB-SA</v>
          </cell>
          <cell r="J466">
            <v>100000</v>
          </cell>
          <cell r="K466">
            <v>0</v>
          </cell>
          <cell r="L466">
            <v>0</v>
          </cell>
          <cell r="M466" t="str">
            <v>NINC</v>
          </cell>
          <cell r="N466">
            <v>0</v>
          </cell>
          <cell r="O466">
            <v>0</v>
          </cell>
          <cell r="P466">
            <v>0</v>
          </cell>
          <cell r="Q466">
            <v>0</v>
          </cell>
          <cell r="R466" t="e">
            <v>#DIV/0!</v>
          </cell>
          <cell r="S466" t="e">
            <v>#DIV/0!</v>
          </cell>
          <cell r="T466" t="str">
            <v>NINC</v>
          </cell>
          <cell r="U466">
            <v>0</v>
          </cell>
        </row>
        <row r="467">
          <cell r="F467" t="str">
            <v>1901 - REBAIXAMENTO DE GUIA - RUA JOSÉ BARROS MAGALDI, ALTURA DO Nº 995 - JARDIM SÃO JOÃO</v>
          </cell>
          <cell r="G467" t="str">
            <v>58.10.15.451.3022.1.901.44905100.00</v>
          </cell>
          <cell r="H467" t="str">
            <v>EXECUTIVO</v>
          </cell>
          <cell r="I467" t="str">
            <v>SUB-MB</v>
          </cell>
          <cell r="J467">
            <v>100000</v>
          </cell>
          <cell r="K467">
            <v>0</v>
          </cell>
          <cell r="L467">
            <v>0</v>
          </cell>
          <cell r="M467" t="str">
            <v>NINC</v>
          </cell>
          <cell r="N467">
            <v>0</v>
          </cell>
          <cell r="O467">
            <v>0</v>
          </cell>
          <cell r="P467">
            <v>0</v>
          </cell>
          <cell r="Q467">
            <v>0</v>
          </cell>
          <cell r="R467" t="e">
            <v>#DIV/0!</v>
          </cell>
          <cell r="S467" t="e">
            <v>#DIV/0!</v>
          </cell>
          <cell r="T467" t="str">
            <v>NINC</v>
          </cell>
          <cell r="U467">
            <v>0</v>
          </cell>
        </row>
        <row r="468">
          <cell r="F468" t="str">
            <v>1903 - REFORMA EM TERRENO - RUA HIPÓLITO RAPOSO, ALTURA DO Nº 70 - JARDIM SUL</v>
          </cell>
          <cell r="G468" t="str">
            <v>55.10.15.451.3022.1.903.44905100.00</v>
          </cell>
          <cell r="H468" t="str">
            <v>EXECUTIVO</v>
          </cell>
          <cell r="I468" t="str">
            <v>SUB-JA</v>
          </cell>
          <cell r="J468">
            <v>50000</v>
          </cell>
          <cell r="K468">
            <v>0</v>
          </cell>
          <cell r="L468">
            <v>0</v>
          </cell>
          <cell r="M468" t="str">
            <v>NINC</v>
          </cell>
          <cell r="N468">
            <v>0</v>
          </cell>
          <cell r="O468">
            <v>0</v>
          </cell>
          <cell r="P468">
            <v>0</v>
          </cell>
          <cell r="Q468">
            <v>0</v>
          </cell>
          <cell r="R468" t="e">
            <v>#DIV/0!</v>
          </cell>
          <cell r="S468" t="e">
            <v>#DIV/0!</v>
          </cell>
          <cell r="T468" t="str">
            <v>NINC</v>
          </cell>
          <cell r="U468">
            <v>0</v>
          </cell>
        </row>
        <row r="469">
          <cell r="F469" t="str">
            <v>1904 - REBAIXAMENTO DE GUIA - AVENIDA SANTA CATARINA, 2525 - VILA MASCOTE</v>
          </cell>
          <cell r="G469" t="str">
            <v>55.10.15.451.3022.1.904.44905100.00</v>
          </cell>
          <cell r="H469" t="str">
            <v>EXECUTIVO</v>
          </cell>
          <cell r="I469" t="str">
            <v>SUB-JA</v>
          </cell>
          <cell r="J469">
            <v>100000</v>
          </cell>
          <cell r="K469">
            <v>0</v>
          </cell>
          <cell r="L469">
            <v>0</v>
          </cell>
          <cell r="M469" t="str">
            <v>NINC</v>
          </cell>
          <cell r="N469">
            <v>0</v>
          </cell>
          <cell r="O469">
            <v>0</v>
          </cell>
          <cell r="P469">
            <v>0</v>
          </cell>
          <cell r="Q469">
            <v>0</v>
          </cell>
          <cell r="R469" t="e">
            <v>#DIV/0!</v>
          </cell>
          <cell r="S469" t="e">
            <v>#DIV/0!</v>
          </cell>
          <cell r="T469" t="str">
            <v>NINC</v>
          </cell>
          <cell r="U469">
            <v>0</v>
          </cell>
        </row>
        <row r="470">
          <cell r="F470" t="str">
            <v>2034 - MELHORIA DE BAIRROS NO JARDIM HELENA, VILA ITAIM, VILA SEABRA, VILA AIMORÉ E CHÁCARA 03 MENINAS</v>
          </cell>
          <cell r="G470" t="str">
            <v>63.10.15.451.3022.2.034.44903900.00</v>
          </cell>
          <cell r="H470" t="str">
            <v>EXECUTIVO</v>
          </cell>
          <cell r="I470" t="str">
            <v>SUB-MP</v>
          </cell>
          <cell r="J470">
            <v>2000000</v>
          </cell>
          <cell r="K470">
            <v>0</v>
          </cell>
          <cell r="L470">
            <v>0</v>
          </cell>
          <cell r="M470" t="str">
            <v>NEX</v>
          </cell>
          <cell r="N470">
            <v>0.23</v>
          </cell>
          <cell r="O470">
            <v>460000</v>
          </cell>
          <cell r="P470">
            <v>0</v>
          </cell>
          <cell r="Q470">
            <v>0</v>
          </cell>
          <cell r="R470">
            <v>0</v>
          </cell>
          <cell r="S470">
            <v>0</v>
          </cell>
          <cell r="T470" t="str">
            <v>NEX</v>
          </cell>
          <cell r="U470">
            <v>0.09</v>
          </cell>
        </row>
        <row r="471">
          <cell r="F471" t="str">
            <v>2037 - MELHORIA DE BAIRRO PARA SUBPREFEITURA DE GUAIANAZES</v>
          </cell>
          <cell r="G471" t="str">
            <v>68.10.15.451.3022.2.037.44903900.00</v>
          </cell>
          <cell r="H471" t="str">
            <v>EXECUTIVO</v>
          </cell>
          <cell r="I471" t="str">
            <v>SUB-G</v>
          </cell>
          <cell r="J471">
            <v>1000</v>
          </cell>
          <cell r="K471">
            <v>0</v>
          </cell>
          <cell r="L471">
            <v>0</v>
          </cell>
          <cell r="M471" t="str">
            <v>NINC</v>
          </cell>
          <cell r="N471">
            <v>0</v>
          </cell>
          <cell r="O471">
            <v>0</v>
          </cell>
          <cell r="P471">
            <v>0</v>
          </cell>
          <cell r="Q471">
            <v>0</v>
          </cell>
          <cell r="R471" t="e">
            <v>#DIV/0!</v>
          </cell>
          <cell r="S471" t="e">
            <v>#DIV/0!</v>
          </cell>
          <cell r="T471" t="str">
            <v>NINC</v>
          </cell>
          <cell r="U471">
            <v>0</v>
          </cell>
        </row>
        <row r="472">
          <cell r="F472" t="str">
            <v>2039 - MANUTENÇÃO DO PARQUE DO CARMO EM ITAQUERA</v>
          </cell>
          <cell r="G472" t="str">
            <v>67.10.15.451.3022.2.039.44903900.00</v>
          </cell>
          <cell r="H472" t="str">
            <v>EXECUTIVO</v>
          </cell>
          <cell r="I472" t="str">
            <v>SUB-IQ</v>
          </cell>
          <cell r="J472">
            <v>1000</v>
          </cell>
          <cell r="K472">
            <v>0</v>
          </cell>
          <cell r="L472">
            <v>0</v>
          </cell>
          <cell r="M472" t="str">
            <v>NINC</v>
          </cell>
          <cell r="N472">
            <v>0</v>
          </cell>
          <cell r="O472">
            <v>0</v>
          </cell>
          <cell r="P472">
            <v>0</v>
          </cell>
          <cell r="Q472">
            <v>0</v>
          </cell>
          <cell r="R472" t="e">
            <v>#DIV/0!</v>
          </cell>
          <cell r="S472" t="e">
            <v>#DIV/0!</v>
          </cell>
          <cell r="T472" t="str">
            <v>NINC</v>
          </cell>
          <cell r="U472">
            <v>0</v>
          </cell>
        </row>
        <row r="473">
          <cell r="F473" t="str">
            <v>2040 - MANUTENÇÃO DO PARQUE RIO VERDE E JACU EM ITAQUERA</v>
          </cell>
          <cell r="G473" t="str">
            <v>67.10.15.451.3022.2.040.44903900.00</v>
          </cell>
          <cell r="H473" t="str">
            <v>EXECUTIVO</v>
          </cell>
          <cell r="I473" t="str">
            <v>SUB-IQ</v>
          </cell>
          <cell r="J473">
            <v>1000</v>
          </cell>
          <cell r="K473">
            <v>0</v>
          </cell>
          <cell r="L473">
            <v>0</v>
          </cell>
          <cell r="M473" t="str">
            <v>NINC</v>
          </cell>
          <cell r="N473">
            <v>0</v>
          </cell>
          <cell r="O473">
            <v>0</v>
          </cell>
          <cell r="P473">
            <v>0</v>
          </cell>
          <cell r="Q473">
            <v>0</v>
          </cell>
          <cell r="R473" t="e">
            <v>#DIV/0!</v>
          </cell>
          <cell r="S473" t="e">
            <v>#DIV/0!</v>
          </cell>
          <cell r="T473" t="str">
            <v>NINC</v>
          </cell>
          <cell r="U473">
            <v>0</v>
          </cell>
        </row>
        <row r="474">
          <cell r="F474" t="str">
            <v>2042 - APOIO ÀS INTERVENÇÕES URBANS SOLICITADAS POR COMUNIDADES PERIFÉRICAS</v>
          </cell>
          <cell r="G474" t="str">
            <v>12.10.15.451.3022.2.042.44905100.00</v>
          </cell>
          <cell r="H474" t="str">
            <v>EXECUTIVO</v>
          </cell>
          <cell r="I474" t="str">
            <v>SMSUB</v>
          </cell>
          <cell r="J474">
            <v>500000</v>
          </cell>
          <cell r="K474">
            <v>0</v>
          </cell>
          <cell r="L474">
            <v>0</v>
          </cell>
          <cell r="M474" t="str">
            <v>NEX</v>
          </cell>
          <cell r="N474">
            <v>0.23</v>
          </cell>
          <cell r="O474">
            <v>115000</v>
          </cell>
          <cell r="P474">
            <v>0</v>
          </cell>
          <cell r="Q474">
            <v>0</v>
          </cell>
          <cell r="R474">
            <v>0</v>
          </cell>
          <cell r="S474">
            <v>0</v>
          </cell>
          <cell r="T474" t="str">
            <v>NEX</v>
          </cell>
          <cell r="U474">
            <v>0.09</v>
          </cell>
        </row>
        <row r="475">
          <cell r="F475" t="str">
            <v>2176 - E554 - REALIZAÇÃO DA TRADICIONAL CORRIDA DE RUA - VOLTA DA PENHA - LEI 14.485/2007</v>
          </cell>
          <cell r="G475" t="str">
            <v>61.10.15.451.3022.2.176.33903900.00</v>
          </cell>
          <cell r="H475" t="str">
            <v>EMENDA</v>
          </cell>
          <cell r="I475" t="str">
            <v>SUB-PE</v>
          </cell>
          <cell r="J475">
            <v>100000</v>
          </cell>
          <cell r="K475">
            <v>0</v>
          </cell>
          <cell r="L475">
            <v>0</v>
          </cell>
          <cell r="M475" t="str">
            <v>NINC</v>
          </cell>
          <cell r="N475">
            <v>0</v>
          </cell>
          <cell r="O475">
            <v>0</v>
          </cell>
          <cell r="P475">
            <v>0</v>
          </cell>
          <cell r="Q475">
            <v>0</v>
          </cell>
          <cell r="R475" t="e">
            <v>#DIV/0!</v>
          </cell>
          <cell r="S475" t="e">
            <v>#DIV/0!</v>
          </cell>
          <cell r="T475" t="str">
            <v>NINC</v>
          </cell>
          <cell r="U475">
            <v>0</v>
          </cell>
        </row>
        <row r="476">
          <cell r="F476" t="str">
            <v>2196 - E7019 - MELHORAMENTO DA MOBILIDADE NA TRANSPOSIÇÃO DAS AVENIDAS LOURENÇO CABREIRA E MANUEL ALVES SOARES COM A AVENIDA JOÃO GOULART - JARDIM PRIMAVERA</v>
          </cell>
          <cell r="G476" t="str">
            <v>59.10.15.451.3022.2.196.44903900.00</v>
          </cell>
          <cell r="H476" t="str">
            <v>EMENDA</v>
          </cell>
          <cell r="I476" t="str">
            <v>SUB-CS</v>
          </cell>
          <cell r="J476">
            <v>30000</v>
          </cell>
          <cell r="K476">
            <v>0</v>
          </cell>
          <cell r="L476">
            <v>0</v>
          </cell>
          <cell r="M476" t="str">
            <v>NINC</v>
          </cell>
          <cell r="N476">
            <v>0</v>
          </cell>
          <cell r="O476">
            <v>0</v>
          </cell>
          <cell r="P476">
            <v>0</v>
          </cell>
          <cell r="Q476">
            <v>0</v>
          </cell>
          <cell r="R476" t="e">
            <v>#DIV/0!</v>
          </cell>
          <cell r="S476" t="e">
            <v>#DIV/0!</v>
          </cell>
          <cell r="T476" t="str">
            <v>NINC</v>
          </cell>
          <cell r="U476">
            <v>0</v>
          </cell>
        </row>
        <row r="477">
          <cell r="F477" t="str">
            <v>2243 - E7374 - MANUTENÇÃO PERIÓDICA DO VIADUTO GOVERNADOR ABREU SODRÉ - MOOCA</v>
          </cell>
          <cell r="G477" t="str">
            <v>22.10.15.451.3009.2.243.33903900.00</v>
          </cell>
          <cell r="H477" t="str">
            <v>EMENDA</v>
          </cell>
          <cell r="I477" t="str">
            <v>SIURB</v>
          </cell>
          <cell r="J477">
            <v>800000</v>
          </cell>
          <cell r="K477">
            <v>0</v>
          </cell>
          <cell r="L477">
            <v>0</v>
          </cell>
          <cell r="M477" t="str">
            <v>NINC</v>
          </cell>
          <cell r="N477">
            <v>0</v>
          </cell>
          <cell r="O477">
            <v>0</v>
          </cell>
          <cell r="P477">
            <v>0</v>
          </cell>
          <cell r="Q477">
            <v>0</v>
          </cell>
          <cell r="R477" t="e">
            <v>#DIV/0!</v>
          </cell>
          <cell r="S477" t="e">
            <v>#DIV/0!</v>
          </cell>
          <cell r="T477" t="str">
            <v>NINC</v>
          </cell>
          <cell r="U477">
            <v>0</v>
          </cell>
        </row>
        <row r="478">
          <cell r="F478" t="str">
            <v>2572 - DIFUSÃO, FOMENTO  E PESQUISAS APLICADAS PARA A GESTÃO PARTICIPATIVA E DESENVOLVIMENTO URBANO</v>
          </cell>
          <cell r="G478" t="str">
            <v>37.10.15.451.3022.2.572.33503900.00</v>
          </cell>
          <cell r="H478" t="str">
            <v>EXECUTIVO</v>
          </cell>
          <cell r="I478" t="str">
            <v>SMDU</v>
          </cell>
          <cell r="J478">
            <v>1000</v>
          </cell>
          <cell r="K478">
            <v>535193.68999999994</v>
          </cell>
          <cell r="L478">
            <v>535193.68999999994</v>
          </cell>
          <cell r="M478" t="str">
            <v>NEX</v>
          </cell>
          <cell r="N478">
            <v>0.23</v>
          </cell>
          <cell r="O478">
            <v>230</v>
          </cell>
          <cell r="P478">
            <v>123094.5487</v>
          </cell>
          <cell r="Q478">
            <v>123094.5487</v>
          </cell>
          <cell r="R478">
            <v>535.19368999999995</v>
          </cell>
          <cell r="S478">
            <v>535.19368999999995</v>
          </cell>
          <cell r="T478" t="str">
            <v>NEX</v>
          </cell>
          <cell r="U478">
            <v>0.09</v>
          </cell>
        </row>
        <row r="479">
          <cell r="F479" t="str">
            <v>2573 - APOIO E SUPORTE TÉCNICO PARA O DESENVOLVIMENTO DE ESTUDOS E PROJETOS URBANOS</v>
          </cell>
          <cell r="G479" t="str">
            <v>37.10.15.451.3022.2.573.33913900.00</v>
          </cell>
          <cell r="H479" t="str">
            <v>EXECUTIVO</v>
          </cell>
          <cell r="I479" t="str">
            <v>SMDU</v>
          </cell>
          <cell r="J479">
            <v>6501000</v>
          </cell>
          <cell r="K479">
            <v>4692699.8899999997</v>
          </cell>
          <cell r="L479">
            <v>2937803.25</v>
          </cell>
          <cell r="M479" t="str">
            <v>NEX</v>
          </cell>
          <cell r="N479">
            <v>0.23</v>
          </cell>
          <cell r="O479">
            <v>1495230</v>
          </cell>
          <cell r="P479">
            <v>1079320.9746999999</v>
          </cell>
          <cell r="Q479">
            <v>675694.74750000006</v>
          </cell>
          <cell r="R479">
            <v>0.45190020766035999</v>
          </cell>
          <cell r="S479">
            <v>0.72184277649592365</v>
          </cell>
          <cell r="T479" t="str">
            <v>NEX</v>
          </cell>
          <cell r="U479">
            <v>0.09</v>
          </cell>
        </row>
        <row r="480">
          <cell r="F480" t="str">
            <v>2999 - MANUTENÇÃO DE PRÉDIOS ADMINISTRATIVOS</v>
          </cell>
          <cell r="G480" t="str">
            <v>41.10.15.451.3024.2.999.33903900.00</v>
          </cell>
          <cell r="H480" t="str">
            <v>EXECUTIVO</v>
          </cell>
          <cell r="I480" t="str">
            <v>SUB-PR</v>
          </cell>
          <cell r="J480">
            <v>1000</v>
          </cell>
          <cell r="K480">
            <v>0</v>
          </cell>
          <cell r="L480">
            <v>0</v>
          </cell>
          <cell r="M480" t="str">
            <v>NINC</v>
          </cell>
          <cell r="N480">
            <v>0</v>
          </cell>
          <cell r="O480">
            <v>0</v>
          </cell>
          <cell r="P480">
            <v>0</v>
          </cell>
          <cell r="Q480">
            <v>0</v>
          </cell>
          <cell r="R480" t="e">
            <v>#DIV/0!</v>
          </cell>
          <cell r="S480" t="e">
            <v>#DIV/0!</v>
          </cell>
          <cell r="T480" t="str">
            <v>NINC</v>
          </cell>
          <cell r="U480">
            <v>0</v>
          </cell>
        </row>
        <row r="481">
          <cell r="F481" t="str">
            <v>2999 - MANUTENÇÃO DE PRÉDIOS ADMINISTRATIVOS</v>
          </cell>
          <cell r="G481" t="str">
            <v>42.10.15.451.3024.2.999.33903900.00</v>
          </cell>
          <cell r="H481" t="str">
            <v>EXECUTIVO</v>
          </cell>
          <cell r="I481" t="str">
            <v>SUB-PJ</v>
          </cell>
          <cell r="J481">
            <v>1000</v>
          </cell>
          <cell r="K481">
            <v>0</v>
          </cell>
          <cell r="L481">
            <v>0</v>
          </cell>
          <cell r="M481" t="str">
            <v>NINC</v>
          </cell>
          <cell r="N481">
            <v>0</v>
          </cell>
          <cell r="O481">
            <v>0</v>
          </cell>
          <cell r="P481">
            <v>0</v>
          </cell>
          <cell r="Q481">
            <v>0</v>
          </cell>
          <cell r="R481" t="e">
            <v>#DIV/0!</v>
          </cell>
          <cell r="S481" t="e">
            <v>#DIV/0!</v>
          </cell>
          <cell r="T481" t="str">
            <v>NINC</v>
          </cell>
          <cell r="U481">
            <v>0</v>
          </cell>
        </row>
        <row r="482">
          <cell r="F482" t="str">
            <v>2999 - MANUTENÇÃO DE PRÉDIOS ADMINISTRATIVOS</v>
          </cell>
          <cell r="G482" t="str">
            <v>43.10.15.451.3024.2.999.33903900.00</v>
          </cell>
          <cell r="H482" t="str">
            <v>EXECUTIVO</v>
          </cell>
          <cell r="I482" t="str">
            <v>SUB-FB</v>
          </cell>
          <cell r="J482">
            <v>20000</v>
          </cell>
          <cell r="K482">
            <v>0</v>
          </cell>
          <cell r="L482">
            <v>0</v>
          </cell>
          <cell r="M482" t="str">
            <v>NINC</v>
          </cell>
          <cell r="N482">
            <v>0</v>
          </cell>
          <cell r="O482">
            <v>0</v>
          </cell>
          <cell r="P482">
            <v>0</v>
          </cell>
          <cell r="Q482">
            <v>0</v>
          </cell>
          <cell r="R482" t="e">
            <v>#DIV/0!</v>
          </cell>
          <cell r="S482" t="e">
            <v>#DIV/0!</v>
          </cell>
          <cell r="T482" t="str">
            <v>NINC</v>
          </cell>
          <cell r="U482">
            <v>0</v>
          </cell>
        </row>
        <row r="483">
          <cell r="F483" t="str">
            <v>2999 - MANUTENÇÃO DE PRÉDIOS ADMINISTRATIVOS</v>
          </cell>
          <cell r="G483" t="str">
            <v>44.10.15.451.3024.2.999.33903900.00</v>
          </cell>
          <cell r="H483" t="str">
            <v>EXECUTIVO</v>
          </cell>
          <cell r="I483" t="str">
            <v>SUB-CV</v>
          </cell>
          <cell r="J483">
            <v>1000</v>
          </cell>
          <cell r="K483">
            <v>0</v>
          </cell>
          <cell r="L483">
            <v>0</v>
          </cell>
          <cell r="M483" t="str">
            <v>NINC</v>
          </cell>
          <cell r="N483">
            <v>0</v>
          </cell>
          <cell r="O483">
            <v>0</v>
          </cell>
          <cell r="P483">
            <v>0</v>
          </cell>
          <cell r="Q483">
            <v>0</v>
          </cell>
          <cell r="R483" t="e">
            <v>#DIV/0!</v>
          </cell>
          <cell r="S483" t="e">
            <v>#DIV/0!</v>
          </cell>
          <cell r="T483" t="str">
            <v>NINC</v>
          </cell>
          <cell r="U483">
            <v>0</v>
          </cell>
        </row>
        <row r="484">
          <cell r="F484" t="str">
            <v>2999 - MANUTENÇÃO DE PRÉDIOS ADMINISTRATIVOS</v>
          </cell>
          <cell r="G484" t="str">
            <v>45.10.15.451.3024.2.999.33903000.00</v>
          </cell>
          <cell r="H484" t="str">
            <v>EXECUTIVO</v>
          </cell>
          <cell r="I484" t="str">
            <v>SUB-ST</v>
          </cell>
          <cell r="J484">
            <v>1000</v>
          </cell>
          <cell r="K484">
            <v>0</v>
          </cell>
          <cell r="L484">
            <v>0</v>
          </cell>
          <cell r="M484" t="str">
            <v>NINC</v>
          </cell>
          <cell r="N484">
            <v>0</v>
          </cell>
          <cell r="O484">
            <v>0</v>
          </cell>
          <cell r="P484">
            <v>0</v>
          </cell>
          <cell r="Q484">
            <v>0</v>
          </cell>
          <cell r="R484" t="e">
            <v>#DIV/0!</v>
          </cell>
          <cell r="S484" t="e">
            <v>#DIV/0!</v>
          </cell>
          <cell r="T484" t="str">
            <v>NINC</v>
          </cell>
          <cell r="U484">
            <v>0</v>
          </cell>
        </row>
        <row r="485">
          <cell r="F485" t="str">
            <v>2999 - MANUTENÇÃO DE PRÉDIOS ADMINISTRATIVOS</v>
          </cell>
          <cell r="G485" t="str">
            <v>45.10.15.451.3024.2.999.33903900.00</v>
          </cell>
          <cell r="H485" t="str">
            <v>EXECUTIVO</v>
          </cell>
          <cell r="I485" t="str">
            <v>SUB-ST</v>
          </cell>
          <cell r="J485">
            <v>1000</v>
          </cell>
          <cell r="K485">
            <v>0</v>
          </cell>
          <cell r="L485">
            <v>0</v>
          </cell>
          <cell r="M485" t="str">
            <v>NINC</v>
          </cell>
          <cell r="N485">
            <v>0</v>
          </cell>
          <cell r="O485">
            <v>0</v>
          </cell>
          <cell r="P485">
            <v>0</v>
          </cell>
          <cell r="Q485">
            <v>0</v>
          </cell>
          <cell r="R485" t="e">
            <v>#DIV/0!</v>
          </cell>
          <cell r="S485" t="e">
            <v>#DIV/0!</v>
          </cell>
          <cell r="T485" t="str">
            <v>NINC</v>
          </cell>
          <cell r="U485">
            <v>0</v>
          </cell>
        </row>
        <row r="486">
          <cell r="F486" t="str">
            <v>2999 - MANUTENÇÃO DE PRÉDIOS ADMINISTRATIVOS</v>
          </cell>
          <cell r="G486" t="str">
            <v>46.10.15.451.3024.2.999.33903900.00</v>
          </cell>
          <cell r="H486" t="str">
            <v>EXECUTIVO</v>
          </cell>
          <cell r="I486" t="str">
            <v>SUB-JT</v>
          </cell>
          <cell r="J486">
            <v>1000</v>
          </cell>
          <cell r="K486">
            <v>0</v>
          </cell>
          <cell r="L486">
            <v>0</v>
          </cell>
          <cell r="M486" t="str">
            <v>NINC</v>
          </cell>
          <cell r="N486">
            <v>0</v>
          </cell>
          <cell r="O486">
            <v>0</v>
          </cell>
          <cell r="P486">
            <v>0</v>
          </cell>
          <cell r="Q486">
            <v>0</v>
          </cell>
          <cell r="R486" t="e">
            <v>#DIV/0!</v>
          </cell>
          <cell r="S486" t="e">
            <v>#DIV/0!</v>
          </cell>
          <cell r="T486" t="str">
            <v>NINC</v>
          </cell>
          <cell r="U486">
            <v>0</v>
          </cell>
        </row>
        <row r="487">
          <cell r="F487" t="str">
            <v>2999 - MANUTENÇÃO DE PRÉDIOS ADMINISTRATIVOS</v>
          </cell>
          <cell r="G487" t="str">
            <v>47.10.15.451.3024.2.999.33903900.00</v>
          </cell>
          <cell r="H487" t="str">
            <v>EXECUTIVO</v>
          </cell>
          <cell r="I487" t="str">
            <v>SUB-MG</v>
          </cell>
          <cell r="J487">
            <v>50000</v>
          </cell>
          <cell r="K487">
            <v>0</v>
          </cell>
          <cell r="L487">
            <v>0</v>
          </cell>
          <cell r="M487" t="str">
            <v>NINC</v>
          </cell>
          <cell r="N487">
            <v>0</v>
          </cell>
          <cell r="O487">
            <v>0</v>
          </cell>
          <cell r="P487">
            <v>0</v>
          </cell>
          <cell r="Q487">
            <v>0</v>
          </cell>
          <cell r="R487" t="e">
            <v>#DIV/0!</v>
          </cell>
          <cell r="S487" t="e">
            <v>#DIV/0!</v>
          </cell>
          <cell r="T487" t="str">
            <v>NINC</v>
          </cell>
          <cell r="U487">
            <v>0</v>
          </cell>
        </row>
        <row r="488">
          <cell r="F488" t="str">
            <v>2999 - MANUTENÇÃO DE PRÉDIOS ADMINISTRATIVOS</v>
          </cell>
          <cell r="G488" t="str">
            <v>48.10.15.451.3024.2.999.33903900.00</v>
          </cell>
          <cell r="H488" t="str">
            <v>EXECUTIVO</v>
          </cell>
          <cell r="I488" t="str">
            <v>SUB-LA</v>
          </cell>
          <cell r="J488">
            <v>190000</v>
          </cell>
          <cell r="K488">
            <v>189611.59</v>
          </cell>
          <cell r="L488">
            <v>164800.57999999999</v>
          </cell>
          <cell r="M488" t="str">
            <v>NINC</v>
          </cell>
          <cell r="N488">
            <v>0</v>
          </cell>
          <cell r="O488">
            <v>0</v>
          </cell>
          <cell r="P488">
            <v>0</v>
          </cell>
          <cell r="Q488">
            <v>0</v>
          </cell>
          <cell r="R488" t="e">
            <v>#DIV/0!</v>
          </cell>
          <cell r="S488" t="e">
            <v>#DIV/0!</v>
          </cell>
          <cell r="T488" t="str">
            <v>NINC</v>
          </cell>
          <cell r="U488">
            <v>0</v>
          </cell>
        </row>
        <row r="489">
          <cell r="F489" t="str">
            <v>2999 - MANUTENÇÃO DE PRÉDIOS ADMINISTRATIVOS</v>
          </cell>
          <cell r="G489" t="str">
            <v>49.10.15.451.3024.2.999.33903000.00</v>
          </cell>
          <cell r="H489" t="str">
            <v>EXECUTIVO</v>
          </cell>
          <cell r="I489" t="str">
            <v>SUB-SÉ</v>
          </cell>
          <cell r="J489">
            <v>0</v>
          </cell>
          <cell r="K489">
            <v>539000</v>
          </cell>
          <cell r="L489">
            <v>539000</v>
          </cell>
          <cell r="M489" t="str">
            <v>NINC</v>
          </cell>
          <cell r="N489">
            <v>0</v>
          </cell>
          <cell r="O489">
            <v>0</v>
          </cell>
          <cell r="P489">
            <v>0</v>
          </cell>
          <cell r="Q489">
            <v>0</v>
          </cell>
          <cell r="R489" t="e">
            <v>#DIV/0!</v>
          </cell>
          <cell r="S489" t="e">
            <v>#DIV/0!</v>
          </cell>
          <cell r="T489" t="str">
            <v>NINC</v>
          </cell>
          <cell r="U489">
            <v>0</v>
          </cell>
        </row>
        <row r="490">
          <cell r="F490" t="str">
            <v>2999 - MANUTENÇÃO DE PRÉDIOS ADMINISTRATIVOS</v>
          </cell>
          <cell r="G490" t="str">
            <v>49.10.15.451.3024.2.999.33903900.00</v>
          </cell>
          <cell r="H490" t="str">
            <v>EXECUTIVO</v>
          </cell>
          <cell r="I490" t="str">
            <v>SUB-SÉ</v>
          </cell>
          <cell r="J490">
            <v>782498</v>
          </cell>
          <cell r="K490">
            <v>97557.5</v>
          </cell>
          <cell r="L490">
            <v>97557.5</v>
          </cell>
          <cell r="M490" t="str">
            <v>NINC</v>
          </cell>
          <cell r="N490">
            <v>0</v>
          </cell>
          <cell r="O490">
            <v>0</v>
          </cell>
          <cell r="P490">
            <v>0</v>
          </cell>
          <cell r="Q490">
            <v>0</v>
          </cell>
          <cell r="R490" t="e">
            <v>#DIV/0!</v>
          </cell>
          <cell r="S490" t="e">
            <v>#DIV/0!</v>
          </cell>
          <cell r="T490" t="str">
            <v>NINC</v>
          </cell>
          <cell r="U490">
            <v>0</v>
          </cell>
        </row>
        <row r="491">
          <cell r="F491" t="str">
            <v>2999 - MANUTENÇÃO DE PRÉDIOS ADMINISTRATIVOS</v>
          </cell>
          <cell r="G491" t="str">
            <v>50.10.15.451.3024.2.999.33903900.00</v>
          </cell>
          <cell r="H491" t="str">
            <v>EXECUTIVO</v>
          </cell>
          <cell r="I491" t="str">
            <v>SUB-BT</v>
          </cell>
          <cell r="J491">
            <v>1000</v>
          </cell>
          <cell r="K491">
            <v>0</v>
          </cell>
          <cell r="L491">
            <v>0</v>
          </cell>
          <cell r="M491" t="str">
            <v>NINC</v>
          </cell>
          <cell r="N491">
            <v>0</v>
          </cell>
          <cell r="O491">
            <v>0</v>
          </cell>
          <cell r="P491">
            <v>0</v>
          </cell>
          <cell r="Q491">
            <v>0</v>
          </cell>
          <cell r="R491" t="e">
            <v>#DIV/0!</v>
          </cell>
          <cell r="S491" t="e">
            <v>#DIV/0!</v>
          </cell>
          <cell r="T491" t="str">
            <v>NINC</v>
          </cell>
          <cell r="U491">
            <v>0</v>
          </cell>
        </row>
        <row r="492">
          <cell r="F492" t="str">
            <v>2999 - MANUTENÇÃO DE PRÉDIOS ADMINISTRATIVOS</v>
          </cell>
          <cell r="G492" t="str">
            <v>51.10.15.451.3024.2.999.33903900.00</v>
          </cell>
          <cell r="H492" t="str">
            <v>EXECUTIVO</v>
          </cell>
          <cell r="I492" t="str">
            <v>SUB-PI</v>
          </cell>
          <cell r="J492">
            <v>1000</v>
          </cell>
          <cell r="K492">
            <v>0</v>
          </cell>
          <cell r="L492">
            <v>0</v>
          </cell>
          <cell r="M492" t="str">
            <v>NINC</v>
          </cell>
          <cell r="N492">
            <v>0</v>
          </cell>
          <cell r="O492">
            <v>0</v>
          </cell>
          <cell r="P492">
            <v>0</v>
          </cell>
          <cell r="Q492">
            <v>0</v>
          </cell>
          <cell r="R492" t="e">
            <v>#DIV/0!</v>
          </cell>
          <cell r="S492" t="e">
            <v>#DIV/0!</v>
          </cell>
          <cell r="T492" t="str">
            <v>NINC</v>
          </cell>
          <cell r="U492">
            <v>0</v>
          </cell>
        </row>
        <row r="493">
          <cell r="F493" t="str">
            <v>2999 - MANUTENÇÃO DE PRÉDIOS ADMINISTRATIVOS</v>
          </cell>
          <cell r="G493" t="str">
            <v>52.10.15.451.3024.2.999.33903900.00</v>
          </cell>
          <cell r="H493" t="str">
            <v>EXECUTIVO</v>
          </cell>
          <cell r="I493" t="str">
            <v>SUB-VM</v>
          </cell>
          <cell r="J493">
            <v>1000</v>
          </cell>
          <cell r="K493">
            <v>0</v>
          </cell>
          <cell r="L493">
            <v>0</v>
          </cell>
          <cell r="M493" t="str">
            <v>NINC</v>
          </cell>
          <cell r="N493">
            <v>0</v>
          </cell>
          <cell r="O493">
            <v>0</v>
          </cell>
          <cell r="P493">
            <v>0</v>
          </cell>
          <cell r="Q493">
            <v>0</v>
          </cell>
          <cell r="R493" t="e">
            <v>#DIV/0!</v>
          </cell>
          <cell r="S493" t="e">
            <v>#DIV/0!</v>
          </cell>
          <cell r="T493" t="str">
            <v>NINC</v>
          </cell>
          <cell r="U493">
            <v>0</v>
          </cell>
        </row>
        <row r="494">
          <cell r="F494" t="str">
            <v>2999 - MANUTENÇÃO DE PRÉDIOS ADMINISTRATIVOS</v>
          </cell>
          <cell r="G494" t="str">
            <v>53.10.15.451.3024.2.999.33903900.00</v>
          </cell>
          <cell r="H494" t="str">
            <v>EXECUTIVO</v>
          </cell>
          <cell r="I494" t="str">
            <v>SUB-IP</v>
          </cell>
          <cell r="J494">
            <v>1000</v>
          </cell>
          <cell r="K494">
            <v>206546.78</v>
          </cell>
          <cell r="L494">
            <v>105883.6</v>
          </cell>
          <cell r="M494" t="str">
            <v>NINC</v>
          </cell>
          <cell r="N494">
            <v>0</v>
          </cell>
          <cell r="O494">
            <v>0</v>
          </cell>
          <cell r="P494">
            <v>0</v>
          </cell>
          <cell r="Q494">
            <v>0</v>
          </cell>
          <cell r="R494" t="e">
            <v>#DIV/0!</v>
          </cell>
          <cell r="S494" t="e">
            <v>#DIV/0!</v>
          </cell>
          <cell r="T494" t="str">
            <v>NINC</v>
          </cell>
          <cell r="U494">
            <v>0</v>
          </cell>
        </row>
        <row r="495">
          <cell r="F495" t="str">
            <v>2999 - MANUTENÇÃO DE PRÉDIOS ADMINISTRATIVOS</v>
          </cell>
          <cell r="G495" t="str">
            <v>54.10.15.451.3024.2.999.33903900.00</v>
          </cell>
          <cell r="H495" t="str">
            <v>EXECUTIVO</v>
          </cell>
          <cell r="I495" t="str">
            <v>SUB-SA</v>
          </cell>
          <cell r="J495">
            <v>1000</v>
          </cell>
          <cell r="K495">
            <v>0</v>
          </cell>
          <cell r="L495">
            <v>0</v>
          </cell>
          <cell r="M495" t="str">
            <v>NINC</v>
          </cell>
          <cell r="N495">
            <v>0</v>
          </cell>
          <cell r="O495">
            <v>0</v>
          </cell>
          <cell r="P495">
            <v>0</v>
          </cell>
          <cell r="Q495">
            <v>0</v>
          </cell>
          <cell r="R495" t="e">
            <v>#DIV/0!</v>
          </cell>
          <cell r="S495" t="e">
            <v>#DIV/0!</v>
          </cell>
          <cell r="T495" t="str">
            <v>NINC</v>
          </cell>
          <cell r="U495">
            <v>0</v>
          </cell>
        </row>
        <row r="496">
          <cell r="F496" t="str">
            <v>2999 - MANUTENÇÃO DE PRÉDIOS ADMINISTRATIVOS</v>
          </cell>
          <cell r="G496" t="str">
            <v>55.10.15.451.3024.2.999.33903900.00</v>
          </cell>
          <cell r="H496" t="str">
            <v>EXECUTIVO</v>
          </cell>
          <cell r="I496" t="str">
            <v>SUB-JA</v>
          </cell>
          <cell r="J496">
            <v>1000</v>
          </cell>
          <cell r="K496">
            <v>0</v>
          </cell>
          <cell r="L496">
            <v>0</v>
          </cell>
          <cell r="M496" t="str">
            <v>NINC</v>
          </cell>
          <cell r="N496">
            <v>0</v>
          </cell>
          <cell r="O496">
            <v>0</v>
          </cell>
          <cell r="P496">
            <v>0</v>
          </cell>
          <cell r="Q496">
            <v>0</v>
          </cell>
          <cell r="R496" t="e">
            <v>#DIV/0!</v>
          </cell>
          <cell r="S496" t="e">
            <v>#DIV/0!</v>
          </cell>
          <cell r="T496" t="str">
            <v>NINC</v>
          </cell>
          <cell r="U496">
            <v>0</v>
          </cell>
        </row>
        <row r="497">
          <cell r="F497" t="str">
            <v>2999 - MANUTENÇÃO DE PRÉDIOS ADMINISTRATIVOS</v>
          </cell>
          <cell r="G497" t="str">
            <v>56.10.15.451.3024.2.999.33903900.00</v>
          </cell>
          <cell r="H497" t="str">
            <v>EXECUTIVO</v>
          </cell>
          <cell r="I497" t="str">
            <v>SUB-AD</v>
          </cell>
          <cell r="J497">
            <v>250000</v>
          </cell>
          <cell r="K497">
            <v>145390.25</v>
          </cell>
          <cell r="L497">
            <v>145390.25</v>
          </cell>
          <cell r="M497" t="str">
            <v>NINC</v>
          </cell>
          <cell r="N497">
            <v>0</v>
          </cell>
          <cell r="O497">
            <v>0</v>
          </cell>
          <cell r="P497">
            <v>0</v>
          </cell>
          <cell r="Q497">
            <v>0</v>
          </cell>
          <cell r="R497" t="e">
            <v>#DIV/0!</v>
          </cell>
          <cell r="S497" t="e">
            <v>#DIV/0!</v>
          </cell>
          <cell r="T497" t="str">
            <v>NINC</v>
          </cell>
          <cell r="U497">
            <v>0</v>
          </cell>
        </row>
        <row r="498">
          <cell r="F498" t="str">
            <v>2999 - MANUTENÇÃO DE PRÉDIOS ADMINISTRATIVOS</v>
          </cell>
          <cell r="G498" t="str">
            <v>57.10.15.451.3024.2.999.33903900.00</v>
          </cell>
          <cell r="H498" t="str">
            <v>EXECUTIVO</v>
          </cell>
          <cell r="I498" t="str">
            <v>SUB-CL</v>
          </cell>
          <cell r="J498">
            <v>1000</v>
          </cell>
          <cell r="K498">
            <v>0</v>
          </cell>
          <cell r="L498">
            <v>0</v>
          </cell>
          <cell r="M498" t="str">
            <v>NINC</v>
          </cell>
          <cell r="N498">
            <v>0</v>
          </cell>
          <cell r="O498">
            <v>0</v>
          </cell>
          <cell r="P498">
            <v>0</v>
          </cell>
          <cell r="Q498">
            <v>0</v>
          </cell>
          <cell r="R498" t="e">
            <v>#DIV/0!</v>
          </cell>
          <cell r="S498" t="e">
            <v>#DIV/0!</v>
          </cell>
          <cell r="T498" t="str">
            <v>NINC</v>
          </cell>
          <cell r="U498">
            <v>0</v>
          </cell>
        </row>
        <row r="499">
          <cell r="F499" t="str">
            <v>2999 - MANUTENÇÃO DE PRÉDIOS ADMINISTRATIVOS</v>
          </cell>
          <cell r="G499" t="str">
            <v>58.10.15.451.3024.2.999.33903000.00</v>
          </cell>
          <cell r="H499" t="str">
            <v>EXECUTIVO</v>
          </cell>
          <cell r="I499" t="str">
            <v>SUB-MB</v>
          </cell>
          <cell r="J499">
            <v>36000</v>
          </cell>
          <cell r="K499">
            <v>0</v>
          </cell>
          <cell r="L499">
            <v>0</v>
          </cell>
          <cell r="M499" t="str">
            <v>NINC</v>
          </cell>
          <cell r="N499">
            <v>0</v>
          </cell>
          <cell r="O499">
            <v>0</v>
          </cell>
          <cell r="P499">
            <v>0</v>
          </cell>
          <cell r="Q499">
            <v>0</v>
          </cell>
          <cell r="R499" t="e">
            <v>#DIV/0!</v>
          </cell>
          <cell r="S499" t="e">
            <v>#DIV/0!</v>
          </cell>
          <cell r="T499" t="str">
            <v>NINC</v>
          </cell>
          <cell r="U499">
            <v>0</v>
          </cell>
        </row>
        <row r="500">
          <cell r="F500" t="str">
            <v>2999 - MANUTENÇÃO DE PRÉDIOS ADMINISTRATIVOS</v>
          </cell>
          <cell r="G500" t="str">
            <v>58.10.15.451.3024.2.999.33903900.00</v>
          </cell>
          <cell r="H500" t="str">
            <v>EXECUTIVO</v>
          </cell>
          <cell r="I500" t="str">
            <v>SUB-MB</v>
          </cell>
          <cell r="J500">
            <v>60000</v>
          </cell>
          <cell r="K500">
            <v>0</v>
          </cell>
          <cell r="L500">
            <v>0</v>
          </cell>
          <cell r="M500" t="str">
            <v>NINC</v>
          </cell>
          <cell r="N500">
            <v>0</v>
          </cell>
          <cell r="O500">
            <v>0</v>
          </cell>
          <cell r="P500">
            <v>0</v>
          </cell>
          <cell r="Q500">
            <v>0</v>
          </cell>
          <cell r="R500" t="e">
            <v>#DIV/0!</v>
          </cell>
          <cell r="S500" t="e">
            <v>#DIV/0!</v>
          </cell>
          <cell r="T500" t="str">
            <v>NINC</v>
          </cell>
          <cell r="U500">
            <v>0</v>
          </cell>
        </row>
        <row r="501">
          <cell r="F501" t="str">
            <v>2999 - MANUTENÇÃO DE PRÉDIOS ADMINISTRATIVOS</v>
          </cell>
          <cell r="G501" t="str">
            <v>59.10.15.451.3024.2.999.33903900.00</v>
          </cell>
          <cell r="H501" t="str">
            <v>EXECUTIVO</v>
          </cell>
          <cell r="I501" t="str">
            <v>SUB-CS</v>
          </cell>
          <cell r="J501">
            <v>400000</v>
          </cell>
          <cell r="K501">
            <v>0</v>
          </cell>
          <cell r="L501">
            <v>0</v>
          </cell>
          <cell r="M501" t="str">
            <v>NINC</v>
          </cell>
          <cell r="N501">
            <v>0</v>
          </cell>
          <cell r="O501">
            <v>0</v>
          </cell>
          <cell r="P501">
            <v>0</v>
          </cell>
          <cell r="Q501">
            <v>0</v>
          </cell>
          <cell r="R501" t="e">
            <v>#DIV/0!</v>
          </cell>
          <cell r="S501" t="e">
            <v>#DIV/0!</v>
          </cell>
          <cell r="T501" t="str">
            <v>NINC</v>
          </cell>
          <cell r="U501">
            <v>0</v>
          </cell>
        </row>
        <row r="502">
          <cell r="F502" t="str">
            <v>2999 - MANUTENÇÃO DE PRÉDIOS ADMINISTRATIVOS</v>
          </cell>
          <cell r="G502" t="str">
            <v>60.10.15.451.3024.2.999.33903900.00</v>
          </cell>
          <cell r="H502" t="str">
            <v>EXECUTIVO</v>
          </cell>
          <cell r="I502" t="str">
            <v>SUB-PA</v>
          </cell>
          <cell r="J502">
            <v>300000</v>
          </cell>
          <cell r="K502">
            <v>148792.1</v>
          </cell>
          <cell r="L502">
            <v>148792.1</v>
          </cell>
          <cell r="M502" t="str">
            <v>NINC</v>
          </cell>
          <cell r="N502">
            <v>0</v>
          </cell>
          <cell r="O502">
            <v>0</v>
          </cell>
          <cell r="P502">
            <v>0</v>
          </cell>
          <cell r="Q502">
            <v>0</v>
          </cell>
          <cell r="R502" t="e">
            <v>#DIV/0!</v>
          </cell>
          <cell r="S502" t="e">
            <v>#DIV/0!</v>
          </cell>
          <cell r="T502" t="str">
            <v>NINC</v>
          </cell>
          <cell r="U502">
            <v>0</v>
          </cell>
        </row>
        <row r="503">
          <cell r="F503" t="str">
            <v>2999 - MANUTENÇÃO DE PRÉDIOS ADMINISTRATIVOS</v>
          </cell>
          <cell r="G503" t="str">
            <v>61.10.15.451.3024.2.999.33903900.00</v>
          </cell>
          <cell r="H503" t="str">
            <v>EXECUTIVO</v>
          </cell>
          <cell r="I503" t="str">
            <v>SUB-PE</v>
          </cell>
          <cell r="J503">
            <v>1000</v>
          </cell>
          <cell r="K503">
            <v>11479.99</v>
          </cell>
          <cell r="L503">
            <v>0</v>
          </cell>
          <cell r="M503" t="str">
            <v>NINC</v>
          </cell>
          <cell r="N503">
            <v>0</v>
          </cell>
          <cell r="O503">
            <v>0</v>
          </cell>
          <cell r="P503">
            <v>0</v>
          </cell>
          <cell r="Q503">
            <v>0</v>
          </cell>
          <cell r="R503" t="e">
            <v>#DIV/0!</v>
          </cell>
          <cell r="S503" t="e">
            <v>#DIV/0!</v>
          </cell>
          <cell r="T503" t="str">
            <v>NINC</v>
          </cell>
          <cell r="U503">
            <v>0</v>
          </cell>
        </row>
        <row r="504">
          <cell r="F504" t="str">
            <v>2999 - MANUTENÇÃO DE PRÉDIOS ADMINISTRATIVOS</v>
          </cell>
          <cell r="G504" t="str">
            <v>62.10.15.451.3024.2.999.33903900.00</v>
          </cell>
          <cell r="H504" t="str">
            <v>EXECUTIVO</v>
          </cell>
          <cell r="I504" t="str">
            <v>SUB-EM</v>
          </cell>
          <cell r="J504">
            <v>50000</v>
          </cell>
          <cell r="K504">
            <v>49273.45</v>
          </cell>
          <cell r="L504">
            <v>0</v>
          </cell>
          <cell r="M504" t="str">
            <v>NINC</v>
          </cell>
          <cell r="N504">
            <v>0</v>
          </cell>
          <cell r="O504">
            <v>0</v>
          </cell>
          <cell r="P504">
            <v>0</v>
          </cell>
          <cell r="Q504">
            <v>0</v>
          </cell>
          <cell r="R504" t="e">
            <v>#DIV/0!</v>
          </cell>
          <cell r="S504" t="e">
            <v>#DIV/0!</v>
          </cell>
          <cell r="T504" t="str">
            <v>NINC</v>
          </cell>
          <cell r="U504">
            <v>0</v>
          </cell>
        </row>
        <row r="505">
          <cell r="F505" t="str">
            <v>2999 - MANUTENÇÃO DE PRÉDIOS ADMINISTRATIVOS</v>
          </cell>
          <cell r="G505" t="str">
            <v>63.10.15.451.3024.2.999.33903900.00</v>
          </cell>
          <cell r="H505" t="str">
            <v>EXECUTIVO</v>
          </cell>
          <cell r="I505" t="str">
            <v>SUB-MP</v>
          </cell>
          <cell r="J505">
            <v>30000</v>
          </cell>
          <cell r="K505">
            <v>29570.35</v>
          </cell>
          <cell r="L505">
            <v>29570.35</v>
          </cell>
          <cell r="M505" t="str">
            <v>NINC</v>
          </cell>
          <cell r="N505">
            <v>0</v>
          </cell>
          <cell r="O505">
            <v>0</v>
          </cell>
          <cell r="P505">
            <v>0</v>
          </cell>
          <cell r="Q505">
            <v>0</v>
          </cell>
          <cell r="R505" t="e">
            <v>#DIV/0!</v>
          </cell>
          <cell r="S505" t="e">
            <v>#DIV/0!</v>
          </cell>
          <cell r="T505" t="str">
            <v>NINC</v>
          </cell>
          <cell r="U505">
            <v>0</v>
          </cell>
        </row>
        <row r="506">
          <cell r="F506" t="str">
            <v>2999 - MANUTENÇÃO DE PRÉDIOS ADMINISTRATIVOS</v>
          </cell>
          <cell r="G506" t="str">
            <v>64.10.15.451.3024.2.999.33903900.00</v>
          </cell>
          <cell r="H506" t="str">
            <v>EXECUTIVO</v>
          </cell>
          <cell r="I506" t="str">
            <v>SUB-IT</v>
          </cell>
          <cell r="J506">
            <v>1000</v>
          </cell>
          <cell r="K506">
            <v>0</v>
          </cell>
          <cell r="L506">
            <v>0</v>
          </cell>
          <cell r="M506" t="str">
            <v>NINC</v>
          </cell>
          <cell r="N506">
            <v>0</v>
          </cell>
          <cell r="O506">
            <v>0</v>
          </cell>
          <cell r="P506">
            <v>0</v>
          </cell>
          <cell r="Q506">
            <v>0</v>
          </cell>
          <cell r="R506" t="e">
            <v>#DIV/0!</v>
          </cell>
          <cell r="S506" t="e">
            <v>#DIV/0!</v>
          </cell>
          <cell r="T506" t="str">
            <v>NINC</v>
          </cell>
          <cell r="U506">
            <v>0</v>
          </cell>
        </row>
        <row r="507">
          <cell r="F507" t="str">
            <v>2999 - MANUTENÇÃO DE PRÉDIOS ADMINISTRATIVOS</v>
          </cell>
          <cell r="G507" t="str">
            <v>65.10.15.451.3024.2.999.33903900.00</v>
          </cell>
          <cell r="H507" t="str">
            <v>EXECUTIVO</v>
          </cell>
          <cell r="I507" t="str">
            <v>SUB-MO</v>
          </cell>
          <cell r="J507">
            <v>17600</v>
          </cell>
          <cell r="K507">
            <v>3855.79</v>
          </cell>
          <cell r="L507">
            <v>2955.79</v>
          </cell>
          <cell r="M507" t="str">
            <v>NINC</v>
          </cell>
          <cell r="N507">
            <v>0</v>
          </cell>
          <cell r="O507">
            <v>0</v>
          </cell>
          <cell r="P507">
            <v>0</v>
          </cell>
          <cell r="Q507">
            <v>0</v>
          </cell>
          <cell r="R507" t="e">
            <v>#DIV/0!</v>
          </cell>
          <cell r="S507" t="e">
            <v>#DIV/0!</v>
          </cell>
          <cell r="T507" t="str">
            <v>NINC</v>
          </cell>
          <cell r="U507">
            <v>0</v>
          </cell>
        </row>
        <row r="508">
          <cell r="F508" t="str">
            <v>2999 - MANUTENÇÃO DE PRÉDIOS ADMINISTRATIVOS</v>
          </cell>
          <cell r="G508" t="str">
            <v>66.10.15.451.3024.2.999.33903900.00</v>
          </cell>
          <cell r="H508" t="str">
            <v>EXECUTIVO</v>
          </cell>
          <cell r="I508" t="str">
            <v>SUB-AF</v>
          </cell>
          <cell r="J508">
            <v>16000</v>
          </cell>
          <cell r="K508">
            <v>12000</v>
          </cell>
          <cell r="L508">
            <v>12000</v>
          </cell>
          <cell r="M508" t="str">
            <v>NINC</v>
          </cell>
          <cell r="N508">
            <v>0</v>
          </cell>
          <cell r="O508">
            <v>0</v>
          </cell>
          <cell r="P508">
            <v>0</v>
          </cell>
          <cell r="Q508">
            <v>0</v>
          </cell>
          <cell r="R508" t="e">
            <v>#DIV/0!</v>
          </cell>
          <cell r="S508" t="e">
            <v>#DIV/0!</v>
          </cell>
          <cell r="T508" t="str">
            <v>NINC</v>
          </cell>
          <cell r="U508">
            <v>0</v>
          </cell>
        </row>
        <row r="509">
          <cell r="F509" t="str">
            <v>2999 - MANUTENÇÃO DE PRÉDIOS ADMINISTRATIVOS</v>
          </cell>
          <cell r="G509" t="str">
            <v>67.10.15.451.3024.2.999.33903900.00</v>
          </cell>
          <cell r="H509" t="str">
            <v>EXECUTIVO</v>
          </cell>
          <cell r="I509" t="str">
            <v>SUB-IQ</v>
          </cell>
          <cell r="J509">
            <v>7500</v>
          </cell>
          <cell r="K509">
            <v>0</v>
          </cell>
          <cell r="L509">
            <v>0</v>
          </cell>
          <cell r="M509" t="str">
            <v>NINC</v>
          </cell>
          <cell r="N509">
            <v>0</v>
          </cell>
          <cell r="O509">
            <v>0</v>
          </cell>
          <cell r="P509">
            <v>0</v>
          </cell>
          <cell r="Q509">
            <v>0</v>
          </cell>
          <cell r="R509" t="e">
            <v>#DIV/0!</v>
          </cell>
          <cell r="S509" t="e">
            <v>#DIV/0!</v>
          </cell>
          <cell r="T509" t="str">
            <v>NINC</v>
          </cell>
          <cell r="U509">
            <v>0</v>
          </cell>
        </row>
        <row r="510">
          <cell r="F510" t="str">
            <v>2999 - MANUTENÇÃO DE PRÉDIOS ADMINISTRATIVOS</v>
          </cell>
          <cell r="G510" t="str">
            <v>68.10.15.451.3024.2.999.33903900.00</v>
          </cell>
          <cell r="H510" t="str">
            <v>EXECUTIVO</v>
          </cell>
          <cell r="I510" t="str">
            <v>SUB-G</v>
          </cell>
          <cell r="J510">
            <v>1000</v>
          </cell>
          <cell r="K510">
            <v>0</v>
          </cell>
          <cell r="L510">
            <v>0</v>
          </cell>
          <cell r="M510" t="str">
            <v>NINC</v>
          </cell>
          <cell r="N510">
            <v>0</v>
          </cell>
          <cell r="O510">
            <v>0</v>
          </cell>
          <cell r="P510">
            <v>0</v>
          </cell>
          <cell r="Q510">
            <v>0</v>
          </cell>
          <cell r="R510" t="e">
            <v>#DIV/0!</v>
          </cell>
          <cell r="S510" t="e">
            <v>#DIV/0!</v>
          </cell>
          <cell r="T510" t="str">
            <v>NINC</v>
          </cell>
          <cell r="U510">
            <v>0</v>
          </cell>
        </row>
        <row r="511">
          <cell r="F511" t="str">
            <v>2999 - MANUTENÇÃO DE PRÉDIOS ADMINISTRATIVOS</v>
          </cell>
          <cell r="G511" t="str">
            <v>69.10.15.451.3024.2.999.33903900.00</v>
          </cell>
          <cell r="H511" t="str">
            <v>EXECUTIVO</v>
          </cell>
          <cell r="I511" t="str">
            <v>SUB-VP</v>
          </cell>
          <cell r="J511">
            <v>1000</v>
          </cell>
          <cell r="K511">
            <v>0</v>
          </cell>
          <cell r="L511">
            <v>0</v>
          </cell>
          <cell r="M511" t="str">
            <v>NINC</v>
          </cell>
          <cell r="N511">
            <v>0</v>
          </cell>
          <cell r="O511">
            <v>0</v>
          </cell>
          <cell r="P511">
            <v>0</v>
          </cell>
          <cell r="Q511">
            <v>0</v>
          </cell>
          <cell r="R511" t="e">
            <v>#DIV/0!</v>
          </cell>
          <cell r="S511" t="e">
            <v>#DIV/0!</v>
          </cell>
          <cell r="T511" t="str">
            <v>NINC</v>
          </cell>
          <cell r="U511">
            <v>0</v>
          </cell>
        </row>
        <row r="512">
          <cell r="F512" t="str">
            <v>2999 - MANUTENÇÃO DE PRÉDIOS ADMINISTRATIVOS</v>
          </cell>
          <cell r="G512" t="str">
            <v>70.10.15.451.3024.2.999.33903900.00</v>
          </cell>
          <cell r="H512" t="str">
            <v>EXECUTIVO</v>
          </cell>
          <cell r="I512" t="str">
            <v>SUB-SM</v>
          </cell>
          <cell r="J512">
            <v>130000</v>
          </cell>
          <cell r="K512">
            <v>0</v>
          </cell>
          <cell r="L512">
            <v>0</v>
          </cell>
          <cell r="M512" t="str">
            <v>NINC</v>
          </cell>
          <cell r="N512">
            <v>0</v>
          </cell>
          <cell r="O512">
            <v>0</v>
          </cell>
          <cell r="P512">
            <v>0</v>
          </cell>
          <cell r="Q512">
            <v>0</v>
          </cell>
          <cell r="R512" t="e">
            <v>#DIV/0!</v>
          </cell>
          <cell r="S512" t="e">
            <v>#DIV/0!</v>
          </cell>
          <cell r="T512" t="str">
            <v>NINC</v>
          </cell>
          <cell r="U512">
            <v>0</v>
          </cell>
        </row>
        <row r="513">
          <cell r="F513" t="str">
            <v>2999 - MANUTENÇÃO DE PRÉDIOS ADMINISTRATIVOS</v>
          </cell>
          <cell r="G513" t="str">
            <v>71.10.15.451.3024.2.999.33903900.00</v>
          </cell>
          <cell r="H513" t="str">
            <v>EXECUTIVO</v>
          </cell>
          <cell r="I513" t="str">
            <v>SUB-CT</v>
          </cell>
          <cell r="J513">
            <v>1000</v>
          </cell>
          <cell r="K513">
            <v>0</v>
          </cell>
          <cell r="L513">
            <v>0</v>
          </cell>
          <cell r="M513" t="str">
            <v>NINC</v>
          </cell>
          <cell r="N513">
            <v>0</v>
          </cell>
          <cell r="O513">
            <v>0</v>
          </cell>
          <cell r="P513">
            <v>0</v>
          </cell>
          <cell r="Q513">
            <v>0</v>
          </cell>
          <cell r="R513" t="e">
            <v>#DIV/0!</v>
          </cell>
          <cell r="S513" t="e">
            <v>#DIV/0!</v>
          </cell>
          <cell r="T513" t="str">
            <v>NINC</v>
          </cell>
          <cell r="U513">
            <v>0</v>
          </cell>
        </row>
        <row r="514">
          <cell r="F514" t="str">
            <v>2999 - MANUTENÇÃO DE PRÉDIOS ADMINISTRATIVOS</v>
          </cell>
          <cell r="G514" t="str">
            <v>72.10.15.451.3024.2.999.33903900.00</v>
          </cell>
          <cell r="H514" t="str">
            <v>EXECUTIVO</v>
          </cell>
          <cell r="I514" t="str">
            <v>SUB-SB</v>
          </cell>
          <cell r="J514">
            <v>1000</v>
          </cell>
          <cell r="K514">
            <v>0</v>
          </cell>
          <cell r="L514">
            <v>0</v>
          </cell>
          <cell r="M514" t="str">
            <v>NINC</v>
          </cell>
          <cell r="N514">
            <v>0</v>
          </cell>
          <cell r="O514">
            <v>0</v>
          </cell>
          <cell r="P514">
            <v>0</v>
          </cell>
          <cell r="Q514">
            <v>0</v>
          </cell>
          <cell r="R514" t="e">
            <v>#DIV/0!</v>
          </cell>
          <cell r="S514" t="e">
            <v>#DIV/0!</v>
          </cell>
          <cell r="T514" t="str">
            <v>NINC</v>
          </cell>
          <cell r="U514">
            <v>0</v>
          </cell>
        </row>
        <row r="515">
          <cell r="F515" t="str">
            <v>3000 - AQUISIÇÃO E CONSTRUÇÃO DE PRÉDIOS ADMINISTRATIVOS</v>
          </cell>
          <cell r="G515" t="str">
            <v>42.10.15.451.3011.3.000.44903900.00</v>
          </cell>
          <cell r="H515" t="str">
            <v>EXECUTIVO</v>
          </cell>
          <cell r="I515" t="str">
            <v>SUB-PJ</v>
          </cell>
          <cell r="J515">
            <v>1000</v>
          </cell>
          <cell r="K515">
            <v>0</v>
          </cell>
          <cell r="L515">
            <v>0</v>
          </cell>
          <cell r="M515" t="str">
            <v>NINC</v>
          </cell>
          <cell r="N515">
            <v>0</v>
          </cell>
          <cell r="O515">
            <v>0</v>
          </cell>
          <cell r="P515">
            <v>0</v>
          </cell>
          <cell r="Q515">
            <v>0</v>
          </cell>
          <cell r="R515" t="e">
            <v>#DIV/0!</v>
          </cell>
          <cell r="S515" t="e">
            <v>#DIV/0!</v>
          </cell>
          <cell r="T515" t="str">
            <v>NINC</v>
          </cell>
          <cell r="U515">
            <v>0</v>
          </cell>
        </row>
        <row r="516">
          <cell r="F516" t="str">
            <v>3000 - AQUISIÇÃO E CONSTRUÇÃO DE PRÉDIOS ADMINISTRATIVOS</v>
          </cell>
          <cell r="G516" t="str">
            <v>44.10.15.451.3011.3.000.44903900.00</v>
          </cell>
          <cell r="H516" t="str">
            <v>EXECUTIVO</v>
          </cell>
          <cell r="I516" t="str">
            <v>SUB-CV</v>
          </cell>
          <cell r="J516">
            <v>1000</v>
          </cell>
          <cell r="K516">
            <v>0</v>
          </cell>
          <cell r="L516">
            <v>0</v>
          </cell>
          <cell r="M516" t="str">
            <v>NINC</v>
          </cell>
          <cell r="N516">
            <v>0</v>
          </cell>
          <cell r="O516">
            <v>0</v>
          </cell>
          <cell r="P516">
            <v>0</v>
          </cell>
          <cell r="Q516">
            <v>0</v>
          </cell>
          <cell r="R516" t="e">
            <v>#DIV/0!</v>
          </cell>
          <cell r="S516" t="e">
            <v>#DIV/0!</v>
          </cell>
          <cell r="T516" t="str">
            <v>NINC</v>
          </cell>
          <cell r="U516">
            <v>0</v>
          </cell>
        </row>
        <row r="517">
          <cell r="F517" t="str">
            <v>3000 - AQUISIÇÃO E CONSTRUÇÃO DE PRÉDIOS ADMINISTRATIVOS</v>
          </cell>
          <cell r="G517" t="str">
            <v>46.10.15.451.3011.3.000.44903900.00</v>
          </cell>
          <cell r="H517" t="str">
            <v>EXECUTIVO</v>
          </cell>
          <cell r="I517" t="str">
            <v>SUB-JT</v>
          </cell>
          <cell r="J517">
            <v>1000</v>
          </cell>
          <cell r="K517">
            <v>0</v>
          </cell>
          <cell r="L517">
            <v>0</v>
          </cell>
          <cell r="M517" t="str">
            <v>NINC</v>
          </cell>
          <cell r="N517">
            <v>0</v>
          </cell>
          <cell r="O517">
            <v>0</v>
          </cell>
          <cell r="P517">
            <v>0</v>
          </cell>
          <cell r="Q517">
            <v>0</v>
          </cell>
          <cell r="R517" t="e">
            <v>#DIV/0!</v>
          </cell>
          <cell r="S517" t="e">
            <v>#DIV/0!</v>
          </cell>
          <cell r="T517" t="str">
            <v>NINC</v>
          </cell>
          <cell r="U517">
            <v>0</v>
          </cell>
        </row>
        <row r="518">
          <cell r="F518" t="str">
            <v>3000 - AQUISIÇÃO E CONSTRUÇÃO DE PRÉDIOS ADMINISTRATIVOS</v>
          </cell>
          <cell r="G518" t="str">
            <v>49.10.15.451.3011.3.000.44903900.00</v>
          </cell>
          <cell r="H518" t="str">
            <v>EXECUTIVO</v>
          </cell>
          <cell r="I518" t="str">
            <v>SUB-SÉ</v>
          </cell>
          <cell r="J518">
            <v>1000</v>
          </cell>
          <cell r="K518">
            <v>0</v>
          </cell>
          <cell r="L518">
            <v>0</v>
          </cell>
          <cell r="M518" t="str">
            <v>NINC</v>
          </cell>
          <cell r="N518">
            <v>0</v>
          </cell>
          <cell r="O518">
            <v>0</v>
          </cell>
          <cell r="P518">
            <v>0</v>
          </cell>
          <cell r="Q518">
            <v>0</v>
          </cell>
          <cell r="R518" t="e">
            <v>#DIV/0!</v>
          </cell>
          <cell r="S518" t="e">
            <v>#DIV/0!</v>
          </cell>
          <cell r="T518" t="str">
            <v>NINC</v>
          </cell>
          <cell r="U518">
            <v>0</v>
          </cell>
        </row>
        <row r="519">
          <cell r="F519" t="str">
            <v>3000 - AQUISIÇÃO E CONSTRUÇÃO DE PRÉDIOS ADMINISTRATIVOS</v>
          </cell>
          <cell r="G519" t="str">
            <v>50.10.15.451.3011.3.000.44903900.00</v>
          </cell>
          <cell r="H519" t="str">
            <v>EXECUTIVO</v>
          </cell>
          <cell r="I519" t="str">
            <v>SUB-BT</v>
          </cell>
          <cell r="J519">
            <v>1000</v>
          </cell>
          <cell r="K519">
            <v>0</v>
          </cell>
          <cell r="L519">
            <v>0</v>
          </cell>
          <cell r="M519" t="str">
            <v>NINC</v>
          </cell>
          <cell r="N519">
            <v>0</v>
          </cell>
          <cell r="O519">
            <v>0</v>
          </cell>
          <cell r="P519">
            <v>0</v>
          </cell>
          <cell r="Q519">
            <v>0</v>
          </cell>
          <cell r="R519" t="e">
            <v>#DIV/0!</v>
          </cell>
          <cell r="S519" t="e">
            <v>#DIV/0!</v>
          </cell>
          <cell r="T519" t="str">
            <v>NINC</v>
          </cell>
          <cell r="U519">
            <v>0</v>
          </cell>
        </row>
        <row r="520">
          <cell r="F520" t="str">
            <v>3000 - AQUISIÇÃO E CONSTRUÇÃO DE PRÉDIOS ADMINISTRATIVOS</v>
          </cell>
          <cell r="G520" t="str">
            <v>51.10.15.451.3011.3.000.44903900.00</v>
          </cell>
          <cell r="H520" t="str">
            <v>EXECUTIVO</v>
          </cell>
          <cell r="I520" t="str">
            <v>SUB-PI</v>
          </cell>
          <cell r="J520">
            <v>1000</v>
          </cell>
          <cell r="K520">
            <v>0</v>
          </cell>
          <cell r="L520">
            <v>0</v>
          </cell>
          <cell r="M520" t="str">
            <v>NINC</v>
          </cell>
          <cell r="N520">
            <v>0</v>
          </cell>
          <cell r="O520">
            <v>0</v>
          </cell>
          <cell r="P520">
            <v>0</v>
          </cell>
          <cell r="Q520">
            <v>0</v>
          </cell>
          <cell r="R520" t="e">
            <v>#DIV/0!</v>
          </cell>
          <cell r="S520" t="e">
            <v>#DIV/0!</v>
          </cell>
          <cell r="T520" t="str">
            <v>NINC</v>
          </cell>
          <cell r="U520">
            <v>0</v>
          </cell>
        </row>
        <row r="521">
          <cell r="F521" t="str">
            <v>3000 - AQUISIÇÃO E CONSTRUÇÃO DE PRÉDIOS ADMINISTRATIVOS</v>
          </cell>
          <cell r="G521" t="str">
            <v>51.10.15.451.3011.3.000.44905100.00</v>
          </cell>
          <cell r="H521" t="str">
            <v>EXECUTIVO</v>
          </cell>
          <cell r="I521" t="str">
            <v>SUB-PI</v>
          </cell>
          <cell r="J521">
            <v>1000</v>
          </cell>
          <cell r="K521">
            <v>0</v>
          </cell>
          <cell r="L521">
            <v>0</v>
          </cell>
          <cell r="M521" t="str">
            <v>NINC</v>
          </cell>
          <cell r="N521">
            <v>0</v>
          </cell>
          <cell r="O521">
            <v>0</v>
          </cell>
          <cell r="P521">
            <v>0</v>
          </cell>
          <cell r="Q521">
            <v>0</v>
          </cell>
          <cell r="R521" t="e">
            <v>#DIV/0!</v>
          </cell>
          <cell r="S521" t="e">
            <v>#DIV/0!</v>
          </cell>
          <cell r="T521" t="str">
            <v>NINC</v>
          </cell>
          <cell r="U521">
            <v>0</v>
          </cell>
        </row>
        <row r="522">
          <cell r="F522" t="str">
            <v>3000 - AQUISIÇÃO E CONSTRUÇÃO DE PRÉDIOS ADMINISTRATIVOS</v>
          </cell>
          <cell r="G522" t="str">
            <v>52.10.15.451.3011.3.000.44903900.00</v>
          </cell>
          <cell r="H522" t="str">
            <v>EXECUTIVO</v>
          </cell>
          <cell r="I522" t="str">
            <v>SUB-VM</v>
          </cell>
          <cell r="J522">
            <v>1000</v>
          </cell>
          <cell r="K522">
            <v>0</v>
          </cell>
          <cell r="L522">
            <v>0</v>
          </cell>
          <cell r="M522" t="str">
            <v>NINC</v>
          </cell>
          <cell r="N522">
            <v>0</v>
          </cell>
          <cell r="O522">
            <v>0</v>
          </cell>
          <cell r="P522">
            <v>0</v>
          </cell>
          <cell r="Q522">
            <v>0</v>
          </cell>
          <cell r="R522" t="e">
            <v>#DIV/0!</v>
          </cell>
          <cell r="S522" t="e">
            <v>#DIV/0!</v>
          </cell>
          <cell r="T522" t="str">
            <v>NINC</v>
          </cell>
          <cell r="U522">
            <v>0</v>
          </cell>
        </row>
        <row r="523">
          <cell r="F523" t="str">
            <v>3000 - AQUISIÇÃO E CONSTRUÇÃO DE PRÉDIOS ADMINISTRATIVOS</v>
          </cell>
          <cell r="G523" t="str">
            <v>53.10.15.451.3011.3.000.44903900.00</v>
          </cell>
          <cell r="H523" t="str">
            <v>EXECUTIVO</v>
          </cell>
          <cell r="I523" t="str">
            <v>SUB-IP</v>
          </cell>
          <cell r="J523">
            <v>6001000</v>
          </cell>
          <cell r="K523">
            <v>0</v>
          </cell>
          <cell r="L523">
            <v>0</v>
          </cell>
          <cell r="M523" t="str">
            <v>NINC</v>
          </cell>
          <cell r="N523">
            <v>0</v>
          </cell>
          <cell r="O523">
            <v>0</v>
          </cell>
          <cell r="P523">
            <v>0</v>
          </cell>
          <cell r="Q523">
            <v>0</v>
          </cell>
          <cell r="R523" t="e">
            <v>#DIV/0!</v>
          </cell>
          <cell r="S523" t="e">
            <v>#DIV/0!</v>
          </cell>
          <cell r="T523" t="str">
            <v>NINC</v>
          </cell>
          <cell r="U523">
            <v>0</v>
          </cell>
        </row>
        <row r="524">
          <cell r="F524" t="str">
            <v>3000 - AQUISIÇÃO E CONSTRUÇÃO DE PRÉDIOS ADMINISTRATIVOS</v>
          </cell>
          <cell r="G524" t="str">
            <v>55.10.15.451.3011.3.000.44903900.00</v>
          </cell>
          <cell r="H524" t="str">
            <v>EXECUTIVO</v>
          </cell>
          <cell r="I524" t="str">
            <v>SUB-JA</v>
          </cell>
          <cell r="J524">
            <v>1000</v>
          </cell>
          <cell r="K524">
            <v>0</v>
          </cell>
          <cell r="L524">
            <v>0</v>
          </cell>
          <cell r="M524" t="str">
            <v>NINC</v>
          </cell>
          <cell r="N524">
            <v>0</v>
          </cell>
          <cell r="O524">
            <v>0</v>
          </cell>
          <cell r="P524">
            <v>0</v>
          </cell>
          <cell r="Q524">
            <v>0</v>
          </cell>
          <cell r="R524" t="e">
            <v>#DIV/0!</v>
          </cell>
          <cell r="S524" t="e">
            <v>#DIV/0!</v>
          </cell>
          <cell r="T524" t="str">
            <v>NINC</v>
          </cell>
          <cell r="U524">
            <v>0</v>
          </cell>
        </row>
        <row r="525">
          <cell r="F525" t="str">
            <v>3000 - AQUISIÇÃO E CONSTRUÇÃO DE PRÉDIOS ADMINISTRATIVOS</v>
          </cell>
          <cell r="G525" t="str">
            <v>56.10.15.451.3011.3.000.44903900.00</v>
          </cell>
          <cell r="H525" t="str">
            <v>EXECUTIVO</v>
          </cell>
          <cell r="I525" t="str">
            <v>SUB-AD</v>
          </cell>
          <cell r="J525">
            <v>1000</v>
          </cell>
          <cell r="K525">
            <v>0</v>
          </cell>
          <cell r="L525">
            <v>0</v>
          </cell>
          <cell r="M525" t="str">
            <v>NINC</v>
          </cell>
          <cell r="N525">
            <v>0</v>
          </cell>
          <cell r="O525">
            <v>0</v>
          </cell>
          <cell r="P525">
            <v>0</v>
          </cell>
          <cell r="Q525">
            <v>0</v>
          </cell>
          <cell r="R525" t="e">
            <v>#DIV/0!</v>
          </cell>
          <cell r="S525" t="e">
            <v>#DIV/0!</v>
          </cell>
          <cell r="T525" t="str">
            <v>NINC</v>
          </cell>
          <cell r="U525">
            <v>0</v>
          </cell>
        </row>
        <row r="526">
          <cell r="F526" t="str">
            <v>3000 - AQUISIÇÃO E CONSTRUÇÃO DE PRÉDIOS ADMINISTRATIVOS</v>
          </cell>
          <cell r="G526" t="str">
            <v>57.10.15.451.3011.3.000.44903900.00</v>
          </cell>
          <cell r="H526" t="str">
            <v>EXECUTIVO</v>
          </cell>
          <cell r="I526" t="str">
            <v>SUB-CL</v>
          </cell>
          <cell r="J526">
            <v>1000</v>
          </cell>
          <cell r="K526">
            <v>0</v>
          </cell>
          <cell r="L526">
            <v>0</v>
          </cell>
          <cell r="M526" t="str">
            <v>NINC</v>
          </cell>
          <cell r="N526">
            <v>0</v>
          </cell>
          <cell r="O526">
            <v>0</v>
          </cell>
          <cell r="P526">
            <v>0</v>
          </cell>
          <cell r="Q526">
            <v>0</v>
          </cell>
          <cell r="R526" t="e">
            <v>#DIV/0!</v>
          </cell>
          <cell r="S526" t="e">
            <v>#DIV/0!</v>
          </cell>
          <cell r="T526" t="str">
            <v>NINC</v>
          </cell>
          <cell r="U526">
            <v>0</v>
          </cell>
        </row>
        <row r="527">
          <cell r="F527" t="str">
            <v>3000 - AQUISIÇÃO E CONSTRUÇÃO DE PRÉDIOS ADMINISTRATIVOS</v>
          </cell>
          <cell r="G527" t="str">
            <v>58.10.15.451.3011.3.000.44905100.00</v>
          </cell>
          <cell r="H527" t="str">
            <v>EXECUTIVO</v>
          </cell>
          <cell r="I527" t="str">
            <v>SUB-MB</v>
          </cell>
          <cell r="J527">
            <v>1000</v>
          </cell>
          <cell r="K527">
            <v>0</v>
          </cell>
          <cell r="L527">
            <v>0</v>
          </cell>
          <cell r="M527" t="str">
            <v>NINC</v>
          </cell>
          <cell r="N527">
            <v>0</v>
          </cell>
          <cell r="O527">
            <v>0</v>
          </cell>
          <cell r="P527">
            <v>0</v>
          </cell>
          <cell r="Q527">
            <v>0</v>
          </cell>
          <cell r="R527" t="e">
            <v>#DIV/0!</v>
          </cell>
          <cell r="S527" t="e">
            <v>#DIV/0!</v>
          </cell>
          <cell r="T527" t="str">
            <v>NINC</v>
          </cell>
          <cell r="U527">
            <v>0</v>
          </cell>
        </row>
        <row r="528">
          <cell r="F528" t="str">
            <v>3000 - AQUISIÇÃO E CONSTRUÇÃO DE PRÉDIOS ADMINISTRATIVOS</v>
          </cell>
          <cell r="G528" t="str">
            <v>62.10.15.451.3011.3.000.44903900.00</v>
          </cell>
          <cell r="H528" t="str">
            <v>EXECUTIVO</v>
          </cell>
          <cell r="I528" t="str">
            <v>SUB-EM</v>
          </cell>
          <cell r="J528">
            <v>1000</v>
          </cell>
          <cell r="K528">
            <v>0</v>
          </cell>
          <cell r="L528">
            <v>0</v>
          </cell>
          <cell r="M528" t="str">
            <v>NINC</v>
          </cell>
          <cell r="N528">
            <v>0</v>
          </cell>
          <cell r="O528">
            <v>0</v>
          </cell>
          <cell r="P528">
            <v>0</v>
          </cell>
          <cell r="Q528">
            <v>0</v>
          </cell>
          <cell r="R528" t="e">
            <v>#DIV/0!</v>
          </cell>
          <cell r="S528" t="e">
            <v>#DIV/0!</v>
          </cell>
          <cell r="T528" t="str">
            <v>NINC</v>
          </cell>
          <cell r="U528">
            <v>0</v>
          </cell>
        </row>
        <row r="529">
          <cell r="F529" t="str">
            <v>3000 - AQUISIÇÃO E CONSTRUÇÃO DE PRÉDIOS ADMINISTRATIVOS</v>
          </cell>
          <cell r="G529" t="str">
            <v>66.10.15.451.3011.3.000.44903900.00</v>
          </cell>
          <cell r="H529" t="str">
            <v>EXECUTIVO</v>
          </cell>
          <cell r="I529" t="str">
            <v>SUB-AF</v>
          </cell>
          <cell r="J529">
            <v>1000</v>
          </cell>
          <cell r="K529">
            <v>0</v>
          </cell>
          <cell r="L529">
            <v>0</v>
          </cell>
          <cell r="M529" t="str">
            <v>NINC</v>
          </cell>
          <cell r="N529">
            <v>0</v>
          </cell>
          <cell r="O529">
            <v>0</v>
          </cell>
          <cell r="P529">
            <v>0</v>
          </cell>
          <cell r="Q529">
            <v>0</v>
          </cell>
          <cell r="R529" t="e">
            <v>#DIV/0!</v>
          </cell>
          <cell r="S529" t="e">
            <v>#DIV/0!</v>
          </cell>
          <cell r="T529" t="str">
            <v>NINC</v>
          </cell>
          <cell r="U529">
            <v>0</v>
          </cell>
        </row>
        <row r="530">
          <cell r="F530" t="str">
            <v>3000 - AQUISIÇÃO E CONSTRUÇÃO DE PRÉDIOS ADMINISTRATIVOS</v>
          </cell>
          <cell r="G530" t="str">
            <v>68.10.15.451.3011.3.000.44903900.00</v>
          </cell>
          <cell r="H530" t="str">
            <v>EXECUTIVO</v>
          </cell>
          <cell r="I530" t="str">
            <v>SUB-G</v>
          </cell>
          <cell r="J530">
            <v>1000</v>
          </cell>
          <cell r="K530">
            <v>0</v>
          </cell>
          <cell r="L530">
            <v>0</v>
          </cell>
          <cell r="M530" t="str">
            <v>NINC</v>
          </cell>
          <cell r="N530">
            <v>0</v>
          </cell>
          <cell r="O530">
            <v>0</v>
          </cell>
          <cell r="P530">
            <v>0</v>
          </cell>
          <cell r="Q530">
            <v>0</v>
          </cell>
          <cell r="R530" t="e">
            <v>#DIV/0!</v>
          </cell>
          <cell r="S530" t="e">
            <v>#DIV/0!</v>
          </cell>
          <cell r="T530" t="str">
            <v>NINC</v>
          </cell>
          <cell r="U530">
            <v>0</v>
          </cell>
        </row>
        <row r="531">
          <cell r="F531" t="str">
            <v>3000 - AQUISIÇÃO E CONSTRUÇÃO DE PRÉDIOS ADMINISTRATIVOS</v>
          </cell>
          <cell r="G531" t="str">
            <v>70.10.15.451.3011.3.000.44903900.00</v>
          </cell>
          <cell r="H531" t="str">
            <v>EXECUTIVO</v>
          </cell>
          <cell r="I531" t="str">
            <v>SUB-SM</v>
          </cell>
          <cell r="J531">
            <v>1000</v>
          </cell>
          <cell r="K531">
            <v>0</v>
          </cell>
          <cell r="L531">
            <v>0</v>
          </cell>
          <cell r="M531" t="str">
            <v>NINC</v>
          </cell>
          <cell r="N531">
            <v>0</v>
          </cell>
          <cell r="O531">
            <v>0</v>
          </cell>
          <cell r="P531">
            <v>0</v>
          </cell>
          <cell r="Q531">
            <v>0</v>
          </cell>
          <cell r="R531" t="e">
            <v>#DIV/0!</v>
          </cell>
          <cell r="S531" t="e">
            <v>#DIV/0!</v>
          </cell>
          <cell r="T531" t="str">
            <v>NINC</v>
          </cell>
          <cell r="U531">
            <v>0</v>
          </cell>
        </row>
        <row r="532">
          <cell r="F532" t="str">
            <v>3000 - AQUISIÇÃO E CONSTRUÇÃO DE PRÉDIOS ADMINISTRATIVOS</v>
          </cell>
          <cell r="G532" t="str">
            <v>71.10.15.451.3011.3.000.44903900.00</v>
          </cell>
          <cell r="H532" t="str">
            <v>EXECUTIVO</v>
          </cell>
          <cell r="I532" t="str">
            <v>SUB-CT</v>
          </cell>
          <cell r="J532">
            <v>1000</v>
          </cell>
          <cell r="K532">
            <v>0</v>
          </cell>
          <cell r="L532">
            <v>0</v>
          </cell>
          <cell r="M532" t="str">
            <v>NINC</v>
          </cell>
          <cell r="N532">
            <v>0</v>
          </cell>
          <cell r="O532">
            <v>0</v>
          </cell>
          <cell r="P532">
            <v>0</v>
          </cell>
          <cell r="Q532">
            <v>0</v>
          </cell>
          <cell r="R532" t="e">
            <v>#DIV/0!</v>
          </cell>
          <cell r="S532" t="e">
            <v>#DIV/0!</v>
          </cell>
          <cell r="T532" t="str">
            <v>NINC</v>
          </cell>
          <cell r="U532">
            <v>0</v>
          </cell>
        </row>
        <row r="533">
          <cell r="F533" t="str">
            <v>3000 - AQUISIÇÃO E CONSTRUÇÃO DE PRÉDIOS ADMINISTRATIVOS</v>
          </cell>
          <cell r="G533" t="str">
            <v>72.10.15.451.3011.3.000.44903900.00</v>
          </cell>
          <cell r="H533" t="str">
            <v>EXECUTIVO</v>
          </cell>
          <cell r="I533" t="str">
            <v>SUB-SB</v>
          </cell>
          <cell r="J533">
            <v>1000</v>
          </cell>
          <cell r="K533">
            <v>0</v>
          </cell>
          <cell r="L533">
            <v>0</v>
          </cell>
          <cell r="M533" t="str">
            <v>NINC</v>
          </cell>
          <cell r="N533">
            <v>0</v>
          </cell>
          <cell r="O533">
            <v>0</v>
          </cell>
          <cell r="P533">
            <v>0</v>
          </cell>
          <cell r="Q533">
            <v>0</v>
          </cell>
          <cell r="R533" t="e">
            <v>#DIV/0!</v>
          </cell>
          <cell r="S533" t="e">
            <v>#DIV/0!</v>
          </cell>
          <cell r="T533" t="str">
            <v>NINC</v>
          </cell>
          <cell r="U533">
            <v>0</v>
          </cell>
        </row>
        <row r="534">
          <cell r="F534" t="str">
            <v>3000 - AQUISIÇÃO E CONSTRUÇÃO DE PRÉDIOS ADMINISTRATIVOS</v>
          </cell>
          <cell r="G534" t="str">
            <v>72.10.15.451.3011.3.000.44905100.00</v>
          </cell>
          <cell r="H534" t="str">
            <v>EXECUTIVO</v>
          </cell>
          <cell r="I534" t="str">
            <v>SUB-SB</v>
          </cell>
          <cell r="J534">
            <v>1000</v>
          </cell>
          <cell r="K534">
            <v>0</v>
          </cell>
          <cell r="L534">
            <v>0</v>
          </cell>
          <cell r="M534" t="str">
            <v>NINC</v>
          </cell>
          <cell r="N534">
            <v>0</v>
          </cell>
          <cell r="O534">
            <v>0</v>
          </cell>
          <cell r="P534">
            <v>0</v>
          </cell>
          <cell r="Q534">
            <v>0</v>
          </cell>
          <cell r="R534" t="e">
            <v>#DIV/0!</v>
          </cell>
          <cell r="S534" t="e">
            <v>#DIV/0!</v>
          </cell>
          <cell r="T534" t="str">
            <v>NINC</v>
          </cell>
          <cell r="U534">
            <v>0</v>
          </cell>
        </row>
        <row r="535">
          <cell r="F535" t="str">
            <v>3002 - AMPLIAÇÃO, REFORMA E REQUALIFICAÇÃO DE PRÉDIOS ADMINISTRATIVOS</v>
          </cell>
          <cell r="G535" t="str">
            <v>41.10.15.451.3011.3.002.44903900.00</v>
          </cell>
          <cell r="H535" t="str">
            <v>EXECUTIVO</v>
          </cell>
          <cell r="I535" t="str">
            <v>SUB-PR</v>
          </cell>
          <cell r="J535">
            <v>1000</v>
          </cell>
          <cell r="K535">
            <v>0</v>
          </cell>
          <cell r="L535">
            <v>0</v>
          </cell>
          <cell r="M535" t="str">
            <v>NINC</v>
          </cell>
          <cell r="N535">
            <v>0</v>
          </cell>
          <cell r="O535">
            <v>0</v>
          </cell>
          <cell r="P535">
            <v>0</v>
          </cell>
          <cell r="Q535">
            <v>0</v>
          </cell>
          <cell r="R535" t="e">
            <v>#DIV/0!</v>
          </cell>
          <cell r="S535" t="e">
            <v>#DIV/0!</v>
          </cell>
          <cell r="T535" t="str">
            <v>NINC</v>
          </cell>
          <cell r="U535">
            <v>0</v>
          </cell>
        </row>
        <row r="536">
          <cell r="F536" t="str">
            <v>3002 - AMPLIAÇÃO, REFORMA E REQUALIFICAÇÃO DE PRÉDIOS ADMINISTRATIVOS</v>
          </cell>
          <cell r="G536" t="str">
            <v>42.10.15.451.3011.3.002.44903900.00</v>
          </cell>
          <cell r="H536" t="str">
            <v>EXECUTIVO</v>
          </cell>
          <cell r="I536" t="str">
            <v>SUB-PJ</v>
          </cell>
          <cell r="J536">
            <v>1000</v>
          </cell>
          <cell r="K536">
            <v>0</v>
          </cell>
          <cell r="L536">
            <v>0</v>
          </cell>
          <cell r="M536" t="str">
            <v>NINC</v>
          </cell>
          <cell r="N536">
            <v>0</v>
          </cell>
          <cell r="O536">
            <v>0</v>
          </cell>
          <cell r="P536">
            <v>0</v>
          </cell>
          <cell r="Q536">
            <v>0</v>
          </cell>
          <cell r="R536" t="e">
            <v>#DIV/0!</v>
          </cell>
          <cell r="S536" t="e">
            <v>#DIV/0!</v>
          </cell>
          <cell r="T536" t="str">
            <v>NINC</v>
          </cell>
          <cell r="U536">
            <v>0</v>
          </cell>
        </row>
        <row r="537">
          <cell r="F537" t="str">
            <v>3002 - AMPLIAÇÃO, REFORMA E REQUALIFICAÇÃO DE PRÉDIOS ADMINISTRATIVOS</v>
          </cell>
          <cell r="G537" t="str">
            <v>42.10.15.451.3011.3.002.44905100.00</v>
          </cell>
          <cell r="H537" t="str">
            <v>EXECUTIVO</v>
          </cell>
          <cell r="I537" t="str">
            <v>SUB-PJ</v>
          </cell>
          <cell r="J537">
            <v>0</v>
          </cell>
          <cell r="K537">
            <v>2386305.58</v>
          </cell>
          <cell r="L537">
            <v>0</v>
          </cell>
          <cell r="M537" t="str">
            <v>NINC</v>
          </cell>
          <cell r="N537">
            <v>0</v>
          </cell>
          <cell r="O537">
            <v>0</v>
          </cell>
          <cell r="P537">
            <v>0</v>
          </cell>
          <cell r="Q537">
            <v>0</v>
          </cell>
          <cell r="R537" t="e">
            <v>#DIV/0!</v>
          </cell>
          <cell r="S537" t="e">
            <v>#DIV/0!</v>
          </cell>
          <cell r="T537" t="str">
            <v>NINC</v>
          </cell>
          <cell r="U537">
            <v>0</v>
          </cell>
        </row>
        <row r="538">
          <cell r="F538" t="str">
            <v>3002 - AMPLIAÇÃO, REFORMA E REQUALIFICAÇÃO DE PRÉDIOS ADMINISTRATIVOS</v>
          </cell>
          <cell r="G538" t="str">
            <v>43.10.15.451.3011.3.002.44903900.00</v>
          </cell>
          <cell r="H538" t="str">
            <v>EXECUTIVO</v>
          </cell>
          <cell r="I538" t="str">
            <v>SUB-FB</v>
          </cell>
          <cell r="J538">
            <v>1000</v>
          </cell>
          <cell r="K538">
            <v>0</v>
          </cell>
          <cell r="L538">
            <v>0</v>
          </cell>
          <cell r="M538" t="str">
            <v>NINC</v>
          </cell>
          <cell r="N538">
            <v>0</v>
          </cell>
          <cell r="O538">
            <v>0</v>
          </cell>
          <cell r="P538">
            <v>0</v>
          </cell>
          <cell r="Q538">
            <v>0</v>
          </cell>
          <cell r="R538" t="e">
            <v>#DIV/0!</v>
          </cell>
          <cell r="S538" t="e">
            <v>#DIV/0!</v>
          </cell>
          <cell r="T538" t="str">
            <v>NINC</v>
          </cell>
          <cell r="U538">
            <v>0</v>
          </cell>
        </row>
        <row r="539">
          <cell r="F539" t="str">
            <v>3002 - AMPLIAÇÃO, REFORMA E REQUALIFICAÇÃO DE PRÉDIOS ADMINISTRATIVOS</v>
          </cell>
          <cell r="G539" t="str">
            <v>44.10.15.451.3011.3.002.44903900.00</v>
          </cell>
          <cell r="H539" t="str">
            <v>EXECUTIVO</v>
          </cell>
          <cell r="I539" t="str">
            <v>SUB-CV</v>
          </cell>
          <cell r="J539">
            <v>1000</v>
          </cell>
          <cell r="K539">
            <v>0</v>
          </cell>
          <cell r="L539">
            <v>0</v>
          </cell>
          <cell r="M539" t="str">
            <v>NINC</v>
          </cell>
          <cell r="N539">
            <v>0</v>
          </cell>
          <cell r="O539">
            <v>0</v>
          </cell>
          <cell r="P539">
            <v>0</v>
          </cell>
          <cell r="Q539">
            <v>0</v>
          </cell>
          <cell r="R539" t="e">
            <v>#DIV/0!</v>
          </cell>
          <cell r="S539" t="e">
            <v>#DIV/0!</v>
          </cell>
          <cell r="T539" t="str">
            <v>NINC</v>
          </cell>
          <cell r="U539">
            <v>0</v>
          </cell>
        </row>
        <row r="540">
          <cell r="F540" t="str">
            <v>3002 - AMPLIAÇÃO, REFORMA E REQUALIFICAÇÃO DE PRÉDIOS ADMINISTRATIVOS</v>
          </cell>
          <cell r="G540" t="str">
            <v>45.10.15.451.3011.3.002.44903900.00</v>
          </cell>
          <cell r="H540" t="str">
            <v>EXECUTIVO</v>
          </cell>
          <cell r="I540" t="str">
            <v>SUB-ST</v>
          </cell>
          <cell r="J540">
            <v>1000</v>
          </cell>
          <cell r="K540">
            <v>0</v>
          </cell>
          <cell r="L540">
            <v>0</v>
          </cell>
          <cell r="M540" t="str">
            <v>NINC</v>
          </cell>
          <cell r="N540">
            <v>0</v>
          </cell>
          <cell r="O540">
            <v>0</v>
          </cell>
          <cell r="P540">
            <v>0</v>
          </cell>
          <cell r="Q540">
            <v>0</v>
          </cell>
          <cell r="R540" t="e">
            <v>#DIV/0!</v>
          </cell>
          <cell r="S540" t="e">
            <v>#DIV/0!</v>
          </cell>
          <cell r="T540" t="str">
            <v>NINC</v>
          </cell>
          <cell r="U540">
            <v>0</v>
          </cell>
        </row>
        <row r="541">
          <cell r="F541" t="str">
            <v>3002 - AMPLIAÇÃO, REFORMA E REQUALIFICAÇÃO DE PRÉDIOS ADMINISTRATIVOS</v>
          </cell>
          <cell r="G541" t="str">
            <v>46.10.15.451.3011.3.002.44903900.00</v>
          </cell>
          <cell r="H541" t="str">
            <v>EXECUTIVO</v>
          </cell>
          <cell r="I541" t="str">
            <v>SUB-JT</v>
          </cell>
          <cell r="J541">
            <v>1000</v>
          </cell>
          <cell r="K541">
            <v>0</v>
          </cell>
          <cell r="L541">
            <v>0</v>
          </cell>
          <cell r="M541" t="str">
            <v>NINC</v>
          </cell>
          <cell r="N541">
            <v>0</v>
          </cell>
          <cell r="O541">
            <v>0</v>
          </cell>
          <cell r="P541">
            <v>0</v>
          </cell>
          <cell r="Q541">
            <v>0</v>
          </cell>
          <cell r="R541" t="e">
            <v>#DIV/0!</v>
          </cell>
          <cell r="S541" t="e">
            <v>#DIV/0!</v>
          </cell>
          <cell r="T541" t="str">
            <v>NINC</v>
          </cell>
          <cell r="U541">
            <v>0</v>
          </cell>
        </row>
        <row r="542">
          <cell r="F542" t="str">
            <v>3002 - AMPLIAÇÃO, REFORMA E REQUALIFICAÇÃO DE PRÉDIOS ADMINISTRATIVOS</v>
          </cell>
          <cell r="G542" t="str">
            <v>47.10.15.451.3011.3.002.44905100.00</v>
          </cell>
          <cell r="H542" t="str">
            <v>EXECUTIVO</v>
          </cell>
          <cell r="I542" t="str">
            <v>SUB-MG</v>
          </cell>
          <cell r="J542">
            <v>1000</v>
          </cell>
          <cell r="K542">
            <v>0</v>
          </cell>
          <cell r="L542">
            <v>0</v>
          </cell>
          <cell r="M542" t="str">
            <v>NINC</v>
          </cell>
          <cell r="N542">
            <v>0</v>
          </cell>
          <cell r="O542">
            <v>0</v>
          </cell>
          <cell r="P542">
            <v>0</v>
          </cell>
          <cell r="Q542">
            <v>0</v>
          </cell>
          <cell r="R542" t="e">
            <v>#DIV/0!</v>
          </cell>
          <cell r="S542" t="e">
            <v>#DIV/0!</v>
          </cell>
          <cell r="T542" t="str">
            <v>NINC</v>
          </cell>
          <cell r="U542">
            <v>0</v>
          </cell>
        </row>
        <row r="543">
          <cell r="F543" t="str">
            <v>3002 - AMPLIAÇÃO, REFORMA E REQUALIFICAÇÃO DE PRÉDIOS ADMINISTRATIVOS</v>
          </cell>
          <cell r="G543" t="str">
            <v>48.10.15.451.3011.3.002.44903900.00</v>
          </cell>
          <cell r="H543" t="str">
            <v>EXECUTIVO</v>
          </cell>
          <cell r="I543" t="str">
            <v>SUB-LA</v>
          </cell>
          <cell r="J543">
            <v>1000</v>
          </cell>
          <cell r="K543">
            <v>0</v>
          </cell>
          <cell r="L543">
            <v>0</v>
          </cell>
          <cell r="M543" t="str">
            <v>NINC</v>
          </cell>
          <cell r="N543">
            <v>0</v>
          </cell>
          <cell r="O543">
            <v>0</v>
          </cell>
          <cell r="P543">
            <v>0</v>
          </cell>
          <cell r="Q543">
            <v>0</v>
          </cell>
          <cell r="R543" t="e">
            <v>#DIV/0!</v>
          </cell>
          <cell r="S543" t="e">
            <v>#DIV/0!</v>
          </cell>
          <cell r="T543" t="str">
            <v>NINC</v>
          </cell>
          <cell r="U543">
            <v>0</v>
          </cell>
        </row>
        <row r="544">
          <cell r="F544" t="str">
            <v>3002 - AMPLIAÇÃO, REFORMA E REQUALIFICAÇÃO DE PRÉDIOS ADMINISTRATIVOS</v>
          </cell>
          <cell r="G544" t="str">
            <v>49.10.15.451.3011.3.002.44903900.00</v>
          </cell>
          <cell r="H544" t="str">
            <v>EXECUTIVO</v>
          </cell>
          <cell r="I544" t="str">
            <v>SUB-SÉ</v>
          </cell>
          <cell r="J544">
            <v>1000</v>
          </cell>
          <cell r="K544">
            <v>0</v>
          </cell>
          <cell r="L544">
            <v>0</v>
          </cell>
          <cell r="M544" t="str">
            <v>NINC</v>
          </cell>
          <cell r="N544">
            <v>0</v>
          </cell>
          <cell r="O544">
            <v>0</v>
          </cell>
          <cell r="P544">
            <v>0</v>
          </cell>
          <cell r="Q544">
            <v>0</v>
          </cell>
          <cell r="R544" t="e">
            <v>#DIV/0!</v>
          </cell>
          <cell r="S544" t="e">
            <v>#DIV/0!</v>
          </cell>
          <cell r="T544" t="str">
            <v>NINC</v>
          </cell>
          <cell r="U544">
            <v>0</v>
          </cell>
        </row>
        <row r="545">
          <cell r="F545" t="str">
            <v>3002 - AMPLIAÇÃO, REFORMA E REQUALIFICAÇÃO DE PRÉDIOS ADMINISTRATIVOS</v>
          </cell>
          <cell r="G545" t="str">
            <v>50.10.15.451.3011.3.002.44903900.00</v>
          </cell>
          <cell r="H545" t="str">
            <v>EXECUTIVO</v>
          </cell>
          <cell r="I545" t="str">
            <v>SUB-BT</v>
          </cell>
          <cell r="J545">
            <v>1000</v>
          </cell>
          <cell r="K545">
            <v>0</v>
          </cell>
          <cell r="L545">
            <v>0</v>
          </cell>
          <cell r="M545" t="str">
            <v>NINC</v>
          </cell>
          <cell r="N545">
            <v>0</v>
          </cell>
          <cell r="O545">
            <v>0</v>
          </cell>
          <cell r="P545">
            <v>0</v>
          </cell>
          <cell r="Q545">
            <v>0</v>
          </cell>
          <cell r="R545" t="e">
            <v>#DIV/0!</v>
          </cell>
          <cell r="S545" t="e">
            <v>#DIV/0!</v>
          </cell>
          <cell r="T545" t="str">
            <v>NINC</v>
          </cell>
          <cell r="U545">
            <v>0</v>
          </cell>
        </row>
        <row r="546">
          <cell r="F546" t="str">
            <v>3002 - AMPLIAÇÃO, REFORMA E REQUALIFICAÇÃO DE PRÉDIOS ADMINISTRATIVOS</v>
          </cell>
          <cell r="G546" t="str">
            <v>51.10.15.451.3011.3.002.44903900.00</v>
          </cell>
          <cell r="H546" t="str">
            <v>EXECUTIVO</v>
          </cell>
          <cell r="I546" t="str">
            <v>SUB-PI</v>
          </cell>
          <cell r="J546">
            <v>1000</v>
          </cell>
          <cell r="K546">
            <v>0</v>
          </cell>
          <cell r="L546">
            <v>0</v>
          </cell>
          <cell r="M546" t="str">
            <v>NINC</v>
          </cell>
          <cell r="N546">
            <v>0</v>
          </cell>
          <cell r="O546">
            <v>0</v>
          </cell>
          <cell r="P546">
            <v>0</v>
          </cell>
          <cell r="Q546">
            <v>0</v>
          </cell>
          <cell r="R546" t="e">
            <v>#DIV/0!</v>
          </cell>
          <cell r="S546" t="e">
            <v>#DIV/0!</v>
          </cell>
          <cell r="T546" t="str">
            <v>NINC</v>
          </cell>
          <cell r="U546">
            <v>0</v>
          </cell>
        </row>
        <row r="547">
          <cell r="F547" t="str">
            <v>3002 - AMPLIAÇÃO, REFORMA E REQUALIFICAÇÃO DE PRÉDIOS ADMINISTRATIVOS</v>
          </cell>
          <cell r="G547" t="str">
            <v>52.10.15.451.3011.3.002.44903900.00</v>
          </cell>
          <cell r="H547" t="str">
            <v>EXECUTIVO</v>
          </cell>
          <cell r="I547" t="str">
            <v>SUB-VM</v>
          </cell>
          <cell r="J547">
            <v>1000</v>
          </cell>
          <cell r="K547">
            <v>0</v>
          </cell>
          <cell r="L547">
            <v>0</v>
          </cell>
          <cell r="M547" t="str">
            <v>NINC</v>
          </cell>
          <cell r="N547">
            <v>0</v>
          </cell>
          <cell r="O547">
            <v>0</v>
          </cell>
          <cell r="P547">
            <v>0</v>
          </cell>
          <cell r="Q547">
            <v>0</v>
          </cell>
          <cell r="R547" t="e">
            <v>#DIV/0!</v>
          </cell>
          <cell r="S547" t="e">
            <v>#DIV/0!</v>
          </cell>
          <cell r="T547" t="str">
            <v>NINC</v>
          </cell>
          <cell r="U547">
            <v>0</v>
          </cell>
        </row>
        <row r="548">
          <cell r="F548" t="str">
            <v>3002 - AMPLIAÇÃO, REFORMA E REQUALIFICAÇÃO DE PRÉDIOS ADMINISTRATIVOS</v>
          </cell>
          <cell r="G548" t="str">
            <v>53.10.15.451.3011.3.002.44903900.00</v>
          </cell>
          <cell r="H548" t="str">
            <v>EXECUTIVO</v>
          </cell>
          <cell r="I548" t="str">
            <v>SUB-IP</v>
          </cell>
          <cell r="J548">
            <v>1000</v>
          </cell>
          <cell r="K548">
            <v>1385151.79</v>
          </cell>
          <cell r="L548">
            <v>0</v>
          </cell>
          <cell r="M548" t="str">
            <v>NINC</v>
          </cell>
          <cell r="N548">
            <v>0</v>
          </cell>
          <cell r="O548">
            <v>0</v>
          </cell>
          <cell r="P548">
            <v>0</v>
          </cell>
          <cell r="Q548">
            <v>0</v>
          </cell>
          <cell r="R548" t="e">
            <v>#DIV/0!</v>
          </cell>
          <cell r="S548" t="e">
            <v>#DIV/0!</v>
          </cell>
          <cell r="T548" t="str">
            <v>NINC</v>
          </cell>
          <cell r="U548">
            <v>0</v>
          </cell>
        </row>
        <row r="549">
          <cell r="F549" t="str">
            <v>3002 - AMPLIAÇÃO, REFORMA E REQUALIFICAÇÃO DE PRÉDIOS ADMINISTRATIVOS</v>
          </cell>
          <cell r="G549" t="str">
            <v>54.10.15.451.3011.3.002.44903900.00</v>
          </cell>
          <cell r="H549" t="str">
            <v>EXECUTIVO</v>
          </cell>
          <cell r="I549" t="str">
            <v>SUB-SA</v>
          </cell>
          <cell r="J549">
            <v>1000</v>
          </cell>
          <cell r="K549">
            <v>3319741.8699999996</v>
          </cell>
          <cell r="L549">
            <v>2521281.7399999998</v>
          </cell>
          <cell r="M549" t="str">
            <v>NINC</v>
          </cell>
          <cell r="N549">
            <v>0</v>
          </cell>
          <cell r="O549">
            <v>0</v>
          </cell>
          <cell r="P549">
            <v>0</v>
          </cell>
          <cell r="Q549">
            <v>0</v>
          </cell>
          <cell r="R549" t="e">
            <v>#DIV/0!</v>
          </cell>
          <cell r="S549" t="e">
            <v>#DIV/0!</v>
          </cell>
          <cell r="T549" t="str">
            <v>NINC</v>
          </cell>
          <cell r="U549">
            <v>0</v>
          </cell>
        </row>
        <row r="550">
          <cell r="F550" t="str">
            <v>3002 - AMPLIAÇÃO, REFORMA E REQUALIFICAÇÃO DE PRÉDIOS ADMINISTRATIVOS</v>
          </cell>
          <cell r="G550" t="str">
            <v>55.10.15.451.3011.3.002.44903900.00</v>
          </cell>
          <cell r="H550" t="str">
            <v>EXECUTIVO</v>
          </cell>
          <cell r="I550" t="str">
            <v>SUB-JA</v>
          </cell>
          <cell r="J550">
            <v>1000</v>
          </cell>
          <cell r="K550">
            <v>0</v>
          </cell>
          <cell r="L550">
            <v>0</v>
          </cell>
          <cell r="M550" t="str">
            <v>NINC</v>
          </cell>
          <cell r="N550">
            <v>0</v>
          </cell>
          <cell r="O550">
            <v>0</v>
          </cell>
          <cell r="P550">
            <v>0</v>
          </cell>
          <cell r="Q550">
            <v>0</v>
          </cell>
          <cell r="R550" t="e">
            <v>#DIV/0!</v>
          </cell>
          <cell r="S550" t="e">
            <v>#DIV/0!</v>
          </cell>
          <cell r="T550" t="str">
            <v>NINC</v>
          </cell>
          <cell r="U550">
            <v>0</v>
          </cell>
        </row>
        <row r="551">
          <cell r="F551" t="str">
            <v>3002 - AMPLIAÇÃO, REFORMA E REQUALIFICAÇÃO DE PRÉDIOS ADMINISTRATIVOS</v>
          </cell>
          <cell r="G551" t="str">
            <v>56.10.15.451.3011.3.002.44903900.00</v>
          </cell>
          <cell r="H551" t="str">
            <v>EXECUTIVO</v>
          </cell>
          <cell r="I551" t="str">
            <v>SUB-AD</v>
          </cell>
          <cell r="J551">
            <v>1000</v>
          </cell>
          <cell r="K551">
            <v>0</v>
          </cell>
          <cell r="L551">
            <v>0</v>
          </cell>
          <cell r="M551" t="str">
            <v>NINC</v>
          </cell>
          <cell r="N551">
            <v>0</v>
          </cell>
          <cell r="O551">
            <v>0</v>
          </cell>
          <cell r="P551">
            <v>0</v>
          </cell>
          <cell r="Q551">
            <v>0</v>
          </cell>
          <cell r="R551" t="e">
            <v>#DIV/0!</v>
          </cell>
          <cell r="S551" t="e">
            <v>#DIV/0!</v>
          </cell>
          <cell r="T551" t="str">
            <v>NINC</v>
          </cell>
          <cell r="U551">
            <v>0</v>
          </cell>
        </row>
        <row r="552">
          <cell r="F552" t="str">
            <v>3002 - AMPLIAÇÃO, REFORMA E REQUALIFICAÇÃO DE PRÉDIOS ADMINISTRATIVOS</v>
          </cell>
          <cell r="G552" t="str">
            <v>57.10.15.451.3011.3.002.44903900.00</v>
          </cell>
          <cell r="H552" t="str">
            <v>EXECUTIVO</v>
          </cell>
          <cell r="I552" t="str">
            <v>SUB-CL</v>
          </cell>
          <cell r="J552">
            <v>1000</v>
          </cell>
          <cell r="K552">
            <v>83528.48000000001</v>
          </cell>
          <cell r="L552">
            <v>60229.93</v>
          </cell>
          <cell r="M552" t="str">
            <v>NINC</v>
          </cell>
          <cell r="N552">
            <v>0</v>
          </cell>
          <cell r="O552">
            <v>0</v>
          </cell>
          <cell r="P552">
            <v>0</v>
          </cell>
          <cell r="Q552">
            <v>0</v>
          </cell>
          <cell r="R552" t="e">
            <v>#DIV/0!</v>
          </cell>
          <cell r="S552" t="e">
            <v>#DIV/0!</v>
          </cell>
          <cell r="T552" t="str">
            <v>NINC</v>
          </cell>
          <cell r="U552">
            <v>0</v>
          </cell>
        </row>
        <row r="553">
          <cell r="F553" t="str">
            <v>3002 - AMPLIAÇÃO, REFORMA E REQUALIFICAÇÃO DE PRÉDIOS ADMINISTRATIVOS</v>
          </cell>
          <cell r="G553" t="str">
            <v>58.10.15.451.3011.3.002.44905100.00</v>
          </cell>
          <cell r="H553" t="str">
            <v>EXECUTIVO</v>
          </cell>
          <cell r="I553" t="str">
            <v>SUB-MB</v>
          </cell>
          <cell r="J553">
            <v>1000</v>
          </cell>
          <cell r="K553">
            <v>0</v>
          </cell>
          <cell r="L553">
            <v>0</v>
          </cell>
          <cell r="M553" t="str">
            <v>NINC</v>
          </cell>
          <cell r="N553">
            <v>0</v>
          </cell>
          <cell r="O553">
            <v>0</v>
          </cell>
          <cell r="P553">
            <v>0</v>
          </cell>
          <cell r="Q553">
            <v>0</v>
          </cell>
          <cell r="R553" t="e">
            <v>#DIV/0!</v>
          </cell>
          <cell r="S553" t="e">
            <v>#DIV/0!</v>
          </cell>
          <cell r="T553" t="str">
            <v>NINC</v>
          </cell>
          <cell r="U553">
            <v>0</v>
          </cell>
        </row>
        <row r="554">
          <cell r="F554" t="str">
            <v>3002 - AMPLIAÇÃO, REFORMA E REQUALIFICAÇÃO DE PRÉDIOS ADMINISTRATIVOS</v>
          </cell>
          <cell r="G554" t="str">
            <v>59.10.15.451.3011.3.002.44903900.00</v>
          </cell>
          <cell r="H554" t="str">
            <v>EXECUTIVO</v>
          </cell>
          <cell r="I554" t="str">
            <v>SUB-CS</v>
          </cell>
          <cell r="J554">
            <v>1000</v>
          </cell>
          <cell r="K554">
            <v>840535.05000000016</v>
          </cell>
          <cell r="L554">
            <v>760066.75</v>
          </cell>
          <cell r="M554" t="str">
            <v>NINC</v>
          </cell>
          <cell r="N554">
            <v>0</v>
          </cell>
          <cell r="O554">
            <v>0</v>
          </cell>
          <cell r="P554">
            <v>0</v>
          </cell>
          <cell r="Q554">
            <v>0</v>
          </cell>
          <cell r="R554" t="e">
            <v>#DIV/0!</v>
          </cell>
          <cell r="S554" t="e">
            <v>#DIV/0!</v>
          </cell>
          <cell r="T554" t="str">
            <v>NINC</v>
          </cell>
          <cell r="U554">
            <v>0</v>
          </cell>
        </row>
        <row r="555">
          <cell r="F555" t="str">
            <v>3002 - AMPLIAÇÃO, REFORMA E REQUALIFICAÇÃO DE PRÉDIOS ADMINISTRATIVOS</v>
          </cell>
          <cell r="G555" t="str">
            <v>60.10.15.451.3011.3.002.44903900.00</v>
          </cell>
          <cell r="H555" t="str">
            <v>EXECUTIVO</v>
          </cell>
          <cell r="I555" t="str">
            <v>SUB-PA</v>
          </cell>
          <cell r="J555">
            <v>501000</v>
          </cell>
          <cell r="K555">
            <v>902582.27</v>
          </cell>
          <cell r="L555">
            <v>0</v>
          </cell>
          <cell r="M555" t="str">
            <v>NINC</v>
          </cell>
          <cell r="N555">
            <v>0</v>
          </cell>
          <cell r="O555">
            <v>0</v>
          </cell>
          <cell r="P555">
            <v>0</v>
          </cell>
          <cell r="Q555">
            <v>0</v>
          </cell>
          <cell r="R555" t="e">
            <v>#DIV/0!</v>
          </cell>
          <cell r="S555" t="e">
            <v>#DIV/0!</v>
          </cell>
          <cell r="T555" t="str">
            <v>NINC</v>
          </cell>
          <cell r="U555">
            <v>0</v>
          </cell>
        </row>
        <row r="556">
          <cell r="F556" t="str">
            <v>3002 - AMPLIAÇÃO, REFORMA E REQUALIFICAÇÃO DE PRÉDIOS ADMINISTRATIVOS</v>
          </cell>
          <cell r="G556" t="str">
            <v>61.10.15.451.3011.3.002.44905100.00</v>
          </cell>
          <cell r="H556" t="str">
            <v>EXECUTIVO</v>
          </cell>
          <cell r="I556" t="str">
            <v>SUB-PE</v>
          </cell>
          <cell r="J556">
            <v>1000</v>
          </cell>
          <cell r="K556">
            <v>0</v>
          </cell>
          <cell r="L556">
            <v>0</v>
          </cell>
          <cell r="M556" t="str">
            <v>NINC</v>
          </cell>
          <cell r="N556">
            <v>0</v>
          </cell>
          <cell r="O556">
            <v>0</v>
          </cell>
          <cell r="P556">
            <v>0</v>
          </cell>
          <cell r="Q556">
            <v>0</v>
          </cell>
          <cell r="R556" t="e">
            <v>#DIV/0!</v>
          </cell>
          <cell r="S556" t="e">
            <v>#DIV/0!</v>
          </cell>
          <cell r="T556" t="str">
            <v>NINC</v>
          </cell>
          <cell r="U556">
            <v>0</v>
          </cell>
        </row>
        <row r="557">
          <cell r="F557" t="str">
            <v>3002 - AMPLIAÇÃO, REFORMA E REQUALIFICAÇÃO DE PRÉDIOS ADMINISTRATIVOS</v>
          </cell>
          <cell r="G557" t="str">
            <v>62.10.15.451.3011.3.002.44903900.00</v>
          </cell>
          <cell r="H557" t="str">
            <v>EXECUTIVO</v>
          </cell>
          <cell r="I557" t="str">
            <v>SUB-EM</v>
          </cell>
          <cell r="J557">
            <v>1000</v>
          </cell>
          <cell r="K557">
            <v>0</v>
          </cell>
          <cell r="L557">
            <v>0</v>
          </cell>
          <cell r="M557" t="str">
            <v>NINC</v>
          </cell>
          <cell r="N557">
            <v>0</v>
          </cell>
          <cell r="O557">
            <v>0</v>
          </cell>
          <cell r="P557">
            <v>0</v>
          </cell>
          <cell r="Q557">
            <v>0</v>
          </cell>
          <cell r="R557" t="e">
            <v>#DIV/0!</v>
          </cell>
          <cell r="S557" t="e">
            <v>#DIV/0!</v>
          </cell>
          <cell r="T557" t="str">
            <v>NINC</v>
          </cell>
          <cell r="U557">
            <v>0</v>
          </cell>
        </row>
        <row r="558">
          <cell r="F558" t="str">
            <v>3002 - AMPLIAÇÃO, REFORMA E REQUALIFICAÇÃO DE PRÉDIOS ADMINISTRATIVOS</v>
          </cell>
          <cell r="G558" t="str">
            <v>63.10.15.451.3011.3.002.44903900.00</v>
          </cell>
          <cell r="H558" t="str">
            <v>EXECUTIVO</v>
          </cell>
          <cell r="I558" t="str">
            <v>SUB-MP</v>
          </cell>
          <cell r="J558">
            <v>1000</v>
          </cell>
          <cell r="K558">
            <v>0</v>
          </cell>
          <cell r="L558">
            <v>0</v>
          </cell>
          <cell r="M558" t="str">
            <v>NINC</v>
          </cell>
          <cell r="N558">
            <v>0</v>
          </cell>
          <cell r="O558">
            <v>0</v>
          </cell>
          <cell r="P558">
            <v>0</v>
          </cell>
          <cell r="Q558">
            <v>0</v>
          </cell>
          <cell r="R558" t="e">
            <v>#DIV/0!</v>
          </cell>
          <cell r="S558" t="e">
            <v>#DIV/0!</v>
          </cell>
          <cell r="T558" t="str">
            <v>NINC</v>
          </cell>
          <cell r="U558">
            <v>0</v>
          </cell>
        </row>
        <row r="559">
          <cell r="F559" t="str">
            <v>3002 - AMPLIAÇÃO, REFORMA E REQUALIFICAÇÃO DE PRÉDIOS ADMINISTRATIVOS</v>
          </cell>
          <cell r="G559" t="str">
            <v>65.10.15.451.3011.3.002.44903900.00</v>
          </cell>
          <cell r="H559" t="str">
            <v>EXECUTIVO</v>
          </cell>
          <cell r="I559" t="str">
            <v>SUB-MO</v>
          </cell>
          <cell r="J559">
            <v>1000</v>
          </cell>
          <cell r="K559">
            <v>0</v>
          </cell>
          <cell r="L559">
            <v>0</v>
          </cell>
          <cell r="M559" t="str">
            <v>NINC</v>
          </cell>
          <cell r="N559">
            <v>0</v>
          </cell>
          <cell r="O559">
            <v>0</v>
          </cell>
          <cell r="P559">
            <v>0</v>
          </cell>
          <cell r="Q559">
            <v>0</v>
          </cell>
          <cell r="R559" t="e">
            <v>#DIV/0!</v>
          </cell>
          <cell r="S559" t="e">
            <v>#DIV/0!</v>
          </cell>
          <cell r="T559" t="str">
            <v>NINC</v>
          </cell>
          <cell r="U559">
            <v>0</v>
          </cell>
        </row>
        <row r="560">
          <cell r="F560" t="str">
            <v>3002 - AMPLIAÇÃO, REFORMA E REQUALIFICAÇÃO DE PRÉDIOS ADMINISTRATIVOS</v>
          </cell>
          <cell r="G560" t="str">
            <v>66.10.15.451.3011.3.002.44903900.00</v>
          </cell>
          <cell r="H560" t="str">
            <v>EXECUTIVO</v>
          </cell>
          <cell r="I560" t="str">
            <v>SUB-AF</v>
          </cell>
          <cell r="J560">
            <v>1000</v>
          </cell>
          <cell r="K560">
            <v>0</v>
          </cell>
          <cell r="L560">
            <v>0</v>
          </cell>
          <cell r="M560" t="str">
            <v>NINC</v>
          </cell>
          <cell r="N560">
            <v>0</v>
          </cell>
          <cell r="O560">
            <v>0</v>
          </cell>
          <cell r="P560">
            <v>0</v>
          </cell>
          <cell r="Q560">
            <v>0</v>
          </cell>
          <cell r="R560" t="e">
            <v>#DIV/0!</v>
          </cell>
          <cell r="S560" t="e">
            <v>#DIV/0!</v>
          </cell>
          <cell r="T560" t="str">
            <v>NINC</v>
          </cell>
          <cell r="U560">
            <v>0</v>
          </cell>
        </row>
        <row r="561">
          <cell r="F561" t="str">
            <v>3002 - AMPLIAÇÃO, REFORMA E REQUALIFICAÇÃO DE PRÉDIOS ADMINISTRATIVOS</v>
          </cell>
          <cell r="G561" t="str">
            <v>68.10.15.451.3011.3.002.44903900.00</v>
          </cell>
          <cell r="H561" t="str">
            <v>EXECUTIVO</v>
          </cell>
          <cell r="I561" t="str">
            <v>SUB-G</v>
          </cell>
          <cell r="J561">
            <v>1000</v>
          </cell>
          <cell r="K561">
            <v>0</v>
          </cell>
          <cell r="L561">
            <v>0</v>
          </cell>
          <cell r="M561" t="str">
            <v>NINC</v>
          </cell>
          <cell r="N561">
            <v>0</v>
          </cell>
          <cell r="O561">
            <v>0</v>
          </cell>
          <cell r="P561">
            <v>0</v>
          </cell>
          <cell r="Q561">
            <v>0</v>
          </cell>
          <cell r="R561" t="e">
            <v>#DIV/0!</v>
          </cell>
          <cell r="S561" t="e">
            <v>#DIV/0!</v>
          </cell>
          <cell r="T561" t="str">
            <v>NINC</v>
          </cell>
          <cell r="U561">
            <v>0</v>
          </cell>
        </row>
        <row r="562">
          <cell r="F562" t="str">
            <v>3002 - AMPLIAÇÃO, REFORMA E REQUALIFICAÇÃO DE PRÉDIOS ADMINISTRATIVOS</v>
          </cell>
          <cell r="G562" t="str">
            <v>69.10.15.451.3011.3.002.44903900.00</v>
          </cell>
          <cell r="H562" t="str">
            <v>EXECUTIVO</v>
          </cell>
          <cell r="I562" t="str">
            <v>SUB-VP</v>
          </cell>
          <cell r="J562">
            <v>1000</v>
          </cell>
          <cell r="K562">
            <v>128818.38</v>
          </cell>
          <cell r="L562">
            <v>100096</v>
          </cell>
          <cell r="M562" t="str">
            <v>NINC</v>
          </cell>
          <cell r="N562">
            <v>0</v>
          </cell>
          <cell r="O562">
            <v>0</v>
          </cell>
          <cell r="P562">
            <v>0</v>
          </cell>
          <cell r="Q562">
            <v>0</v>
          </cell>
          <cell r="R562" t="e">
            <v>#DIV/0!</v>
          </cell>
          <cell r="S562" t="e">
            <v>#DIV/0!</v>
          </cell>
          <cell r="T562" t="str">
            <v>NINC</v>
          </cell>
          <cell r="U562">
            <v>0</v>
          </cell>
        </row>
        <row r="563">
          <cell r="F563" t="str">
            <v>3002 - AMPLIAÇÃO, REFORMA E REQUALIFICAÇÃO DE PRÉDIOS ADMINISTRATIVOS</v>
          </cell>
          <cell r="G563" t="str">
            <v>70.10.15.451.3011.3.002.44903900.00</v>
          </cell>
          <cell r="H563" t="str">
            <v>EXECUTIVO</v>
          </cell>
          <cell r="I563" t="str">
            <v>SUB-SM</v>
          </cell>
          <cell r="J563">
            <v>1000</v>
          </cell>
          <cell r="K563">
            <v>0</v>
          </cell>
          <cell r="L563">
            <v>0</v>
          </cell>
          <cell r="M563" t="str">
            <v>NINC</v>
          </cell>
          <cell r="N563">
            <v>0</v>
          </cell>
          <cell r="O563">
            <v>0</v>
          </cell>
          <cell r="P563">
            <v>0</v>
          </cell>
          <cell r="Q563">
            <v>0</v>
          </cell>
          <cell r="R563" t="e">
            <v>#DIV/0!</v>
          </cell>
          <cell r="S563" t="e">
            <v>#DIV/0!</v>
          </cell>
          <cell r="T563" t="str">
            <v>NINC</v>
          </cell>
          <cell r="U563">
            <v>0</v>
          </cell>
        </row>
        <row r="564">
          <cell r="F564" t="str">
            <v>3002 - AMPLIAÇÃO, REFORMA E REQUALIFICAÇÃO DE PRÉDIOS ADMINISTRATIVOS</v>
          </cell>
          <cell r="G564" t="str">
            <v>71.10.15.451.3011.3.002.44903900.00</v>
          </cell>
          <cell r="H564" t="str">
            <v>EXECUTIVO</v>
          </cell>
          <cell r="I564" t="str">
            <v>SUB-CT</v>
          </cell>
          <cell r="J564">
            <v>1000</v>
          </cell>
          <cell r="K564">
            <v>0</v>
          </cell>
          <cell r="L564">
            <v>0</v>
          </cell>
          <cell r="M564" t="str">
            <v>NINC</v>
          </cell>
          <cell r="N564">
            <v>0</v>
          </cell>
          <cell r="O564">
            <v>0</v>
          </cell>
          <cell r="P564">
            <v>0</v>
          </cell>
          <cell r="Q564">
            <v>0</v>
          </cell>
          <cell r="R564" t="e">
            <v>#DIV/0!</v>
          </cell>
          <cell r="S564" t="e">
            <v>#DIV/0!</v>
          </cell>
          <cell r="T564" t="str">
            <v>NINC</v>
          </cell>
          <cell r="U564">
            <v>0</v>
          </cell>
        </row>
        <row r="565">
          <cell r="F565" t="str">
            <v>3002 - AMPLIAÇÃO, REFORMA E REQUALIFICAÇÃO DE PRÉDIOS ADMINISTRATIVOS</v>
          </cell>
          <cell r="G565" t="str">
            <v>72.10.15.451.3011.3.002.44905100.00</v>
          </cell>
          <cell r="H565" t="str">
            <v>EXECUTIVO</v>
          </cell>
          <cell r="I565" t="str">
            <v>SUB-SB</v>
          </cell>
          <cell r="J565">
            <v>1000</v>
          </cell>
          <cell r="K565">
            <v>0</v>
          </cell>
          <cell r="L565">
            <v>0</v>
          </cell>
          <cell r="M565" t="str">
            <v>NINC</v>
          </cell>
          <cell r="N565">
            <v>0</v>
          </cell>
          <cell r="O565">
            <v>0</v>
          </cell>
          <cell r="P565">
            <v>0</v>
          </cell>
          <cell r="Q565">
            <v>0</v>
          </cell>
          <cell r="R565" t="e">
            <v>#DIV/0!</v>
          </cell>
          <cell r="S565" t="e">
            <v>#DIV/0!</v>
          </cell>
          <cell r="T565" t="str">
            <v>NINC</v>
          </cell>
          <cell r="U565">
            <v>0</v>
          </cell>
        </row>
        <row r="566">
          <cell r="F566" t="str">
            <v>3350 - REFORMA E REQUALIFICAÇÃO DE ÁREAS PÚBLICAS</v>
          </cell>
          <cell r="G566" t="str">
            <v>05.10.15.451.3022.3.350.44903900.09</v>
          </cell>
          <cell r="H566" t="str">
            <v>EXECUTIVO</v>
          </cell>
          <cell r="I566" t="str">
            <v>SPU</v>
          </cell>
          <cell r="J566">
            <v>1920000</v>
          </cell>
          <cell r="K566">
            <v>0</v>
          </cell>
          <cell r="L566">
            <v>0</v>
          </cell>
          <cell r="M566" t="str">
            <v>NEX</v>
          </cell>
          <cell r="N566">
            <v>0.23</v>
          </cell>
          <cell r="O566">
            <v>441600</v>
          </cell>
          <cell r="P566">
            <v>0</v>
          </cell>
          <cell r="Q566">
            <v>0</v>
          </cell>
          <cell r="R566">
            <v>0</v>
          </cell>
          <cell r="S566">
            <v>0</v>
          </cell>
          <cell r="T566" t="str">
            <v>NEX</v>
          </cell>
          <cell r="U566">
            <v>0.09</v>
          </cell>
        </row>
        <row r="567">
          <cell r="F567" t="str">
            <v>3350 - REFORMA E REQUALIFICAÇÃO DE ÁREAS PÚBLICAS</v>
          </cell>
          <cell r="G567" t="str">
            <v>37.20.15.451.3022.3.350.44903900.08</v>
          </cell>
          <cell r="H567" t="str">
            <v>EXECUTIVO</v>
          </cell>
          <cell r="I567" t="str">
            <v>SMDU</v>
          </cell>
          <cell r="J567">
            <v>350000</v>
          </cell>
          <cell r="K567">
            <v>0</v>
          </cell>
          <cell r="L567">
            <v>0</v>
          </cell>
          <cell r="M567" t="str">
            <v>NEX</v>
          </cell>
          <cell r="N567">
            <v>0.23</v>
          </cell>
          <cell r="O567">
            <v>80500</v>
          </cell>
          <cell r="P567">
            <v>0</v>
          </cell>
          <cell r="Q567">
            <v>0</v>
          </cell>
          <cell r="R567">
            <v>0</v>
          </cell>
          <cell r="S567">
            <v>0</v>
          </cell>
          <cell r="T567" t="str">
            <v>NEX</v>
          </cell>
          <cell r="U567">
            <v>0.09</v>
          </cell>
        </row>
        <row r="568">
          <cell r="F568" t="str">
            <v>3350 - REFORMA E REQUALIFICAÇÃO DE ÁREAS PÚBLICAS</v>
          </cell>
          <cell r="G568" t="str">
            <v>37.30.15.451.3022.3.350.44903900.08</v>
          </cell>
          <cell r="H568" t="str">
            <v>EXECUTIVO</v>
          </cell>
          <cell r="I568" t="str">
            <v>SMDU</v>
          </cell>
          <cell r="J568">
            <v>1000</v>
          </cell>
          <cell r="K568">
            <v>0</v>
          </cell>
          <cell r="L568">
            <v>0</v>
          </cell>
          <cell r="M568" t="str">
            <v>NEX</v>
          </cell>
          <cell r="N568">
            <v>0.23</v>
          </cell>
          <cell r="O568">
            <v>230</v>
          </cell>
          <cell r="P568">
            <v>0</v>
          </cell>
          <cell r="Q568">
            <v>0</v>
          </cell>
          <cell r="R568">
            <v>0</v>
          </cell>
          <cell r="S568">
            <v>0</v>
          </cell>
          <cell r="T568" t="str">
            <v>NEX</v>
          </cell>
          <cell r="U568">
            <v>0.09</v>
          </cell>
        </row>
        <row r="569">
          <cell r="F569" t="str">
            <v>3350 - REFORMA E REQUALIFICAÇÃO DE ÁREAS PÚBLICAS</v>
          </cell>
          <cell r="G569" t="str">
            <v>37.40.15.451.3022.3.350.44905100.08</v>
          </cell>
          <cell r="H569" t="str">
            <v>EXECUTIVO</v>
          </cell>
          <cell r="I569" t="str">
            <v>SMDU</v>
          </cell>
          <cell r="J569">
            <v>1000</v>
          </cell>
          <cell r="K569">
            <v>0</v>
          </cell>
          <cell r="L569">
            <v>0</v>
          </cell>
          <cell r="M569" t="str">
            <v>NEX</v>
          </cell>
          <cell r="N569">
            <v>0.23</v>
          </cell>
          <cell r="O569">
            <v>230</v>
          </cell>
          <cell r="P569">
            <v>0</v>
          </cell>
          <cell r="Q569">
            <v>0</v>
          </cell>
          <cell r="R569">
            <v>0</v>
          </cell>
          <cell r="S569">
            <v>0</v>
          </cell>
          <cell r="T569" t="str">
            <v>NEX</v>
          </cell>
          <cell r="U569">
            <v>0.09</v>
          </cell>
        </row>
        <row r="570">
          <cell r="F570" t="str">
            <v>3350 - REFORMA E REQUALIFICAÇÃO DE ÁREAS PÚBLICAS</v>
          </cell>
          <cell r="G570" t="str">
            <v>37.50.15.451.3022.3.350.44903900.08</v>
          </cell>
          <cell r="H570" t="str">
            <v>EXECUTIVO</v>
          </cell>
          <cell r="I570" t="str">
            <v>SMDU</v>
          </cell>
          <cell r="J570">
            <v>8400000</v>
          </cell>
          <cell r="K570">
            <v>180383.86</v>
          </cell>
          <cell r="L570">
            <v>0</v>
          </cell>
          <cell r="M570" t="str">
            <v>NEX</v>
          </cell>
          <cell r="N570">
            <v>0.23</v>
          </cell>
          <cell r="O570">
            <v>1932000</v>
          </cell>
          <cell r="P570">
            <v>41488.287799999998</v>
          </cell>
          <cell r="Q570">
            <v>0</v>
          </cell>
          <cell r="R570">
            <v>0</v>
          </cell>
          <cell r="S570">
            <v>2.1474269047619048E-2</v>
          </cell>
          <cell r="T570" t="str">
            <v>NEX</v>
          </cell>
          <cell r="U570">
            <v>0.09</v>
          </cell>
        </row>
        <row r="571">
          <cell r="F571" t="str">
            <v>3350 - REFORMA E REQUALIFICAÇÃO DE ÁREAS PÚBLICAS</v>
          </cell>
          <cell r="G571" t="str">
            <v>37.50.15.451.3022.3.350.44905100.08</v>
          </cell>
          <cell r="H571" t="str">
            <v>EXECUTIVO</v>
          </cell>
          <cell r="I571" t="str">
            <v>SMDU</v>
          </cell>
          <cell r="J571">
            <v>23002000</v>
          </cell>
          <cell r="K571">
            <v>1122279.5</v>
          </cell>
          <cell r="L571">
            <v>699667.64</v>
          </cell>
          <cell r="M571" t="str">
            <v>NEX</v>
          </cell>
          <cell r="N571">
            <v>0.23</v>
          </cell>
          <cell r="O571">
            <v>5290460</v>
          </cell>
          <cell r="P571">
            <v>258124.285</v>
          </cell>
          <cell r="Q571">
            <v>160923.55720000001</v>
          </cell>
          <cell r="R571">
            <v>3.0417687157638467E-2</v>
          </cell>
          <cell r="S571">
            <v>4.8790518215807321E-2</v>
          </cell>
          <cell r="T571" t="str">
            <v>NEX</v>
          </cell>
          <cell r="U571">
            <v>0.09</v>
          </cell>
        </row>
        <row r="572">
          <cell r="F572" t="str">
            <v>3350 - REFORMA E REQUALIFICAÇÃO DE ÁREAS PÚBLICAS</v>
          </cell>
          <cell r="G572" t="str">
            <v>37.50.15.451.3022.3.350.44906100.08</v>
          </cell>
          <cell r="H572" t="str">
            <v>EXECUTIVO</v>
          </cell>
          <cell r="I572" t="str">
            <v>SMDU</v>
          </cell>
          <cell r="J572">
            <v>1000</v>
          </cell>
          <cell r="K572">
            <v>0</v>
          </cell>
          <cell r="L572">
            <v>0</v>
          </cell>
          <cell r="M572" t="str">
            <v>NEX</v>
          </cell>
          <cell r="N572">
            <v>0.23</v>
          </cell>
          <cell r="O572">
            <v>230</v>
          </cell>
          <cell r="P572">
            <v>0</v>
          </cell>
          <cell r="Q572">
            <v>0</v>
          </cell>
          <cell r="R572">
            <v>0</v>
          </cell>
          <cell r="S572">
            <v>0</v>
          </cell>
          <cell r="T572" t="str">
            <v>NEX</v>
          </cell>
          <cell r="U572">
            <v>0.09</v>
          </cell>
        </row>
        <row r="573">
          <cell r="F573" t="str">
            <v>3350 - REFORMA E REQUALIFICAÇÃO DE ÁREAS PÚBLICAS</v>
          </cell>
          <cell r="G573" t="str">
            <v>37.50.15.451.3022.3.350.44913900.08</v>
          </cell>
          <cell r="H573" t="str">
            <v>EXECUTIVO</v>
          </cell>
          <cell r="I573" t="str">
            <v>SMDU</v>
          </cell>
          <cell r="J573">
            <v>0</v>
          </cell>
          <cell r="K573">
            <v>358178.44</v>
          </cell>
          <cell r="L573">
            <v>0</v>
          </cell>
          <cell r="M573" t="str">
            <v>NEX</v>
          </cell>
          <cell r="N573">
            <v>0.23</v>
          </cell>
          <cell r="O573">
            <v>0</v>
          </cell>
          <cell r="P573">
            <v>82381.041200000007</v>
          </cell>
          <cell r="Q573">
            <v>0</v>
          </cell>
          <cell r="R573" t="e">
            <v>#DIV/0!</v>
          </cell>
          <cell r="S573" t="e">
            <v>#DIV/0!</v>
          </cell>
          <cell r="T573" t="str">
            <v>NEX</v>
          </cell>
          <cell r="U573">
            <v>0.09</v>
          </cell>
        </row>
        <row r="574">
          <cell r="F574" t="str">
            <v>3350 - REFORMA E REQUALIFICAÇÃO DE ÁREAS PÚBLICAS</v>
          </cell>
          <cell r="G574" t="str">
            <v>98.37.15.451.3022.3.350.44903900.08</v>
          </cell>
          <cell r="H574" t="str">
            <v>EXECUTIVO</v>
          </cell>
          <cell r="I574" t="str">
            <v>FUNDURB</v>
          </cell>
          <cell r="J574">
            <v>5097721</v>
          </cell>
          <cell r="K574">
            <v>7570000</v>
          </cell>
          <cell r="L574">
            <v>5727956.6799999997</v>
          </cell>
          <cell r="M574" t="str">
            <v>NEX</v>
          </cell>
          <cell r="N574">
            <v>0.23</v>
          </cell>
          <cell r="O574">
            <v>1172475.83</v>
          </cell>
          <cell r="P574">
            <v>1741100</v>
          </cell>
          <cell r="Q574">
            <v>1317430.0364000001</v>
          </cell>
          <cell r="R574">
            <v>1.1236308695591619</v>
          </cell>
          <cell r="S574">
            <v>1.4849773065257983</v>
          </cell>
          <cell r="T574" t="str">
            <v>NEX</v>
          </cell>
          <cell r="U574">
            <v>0.09</v>
          </cell>
        </row>
        <row r="575">
          <cell r="F575" t="str">
            <v>3350 - REFORMA E REQUALIFICAÇÃO DE ÁREAS PÚBLICAS</v>
          </cell>
          <cell r="G575" t="str">
            <v>98.37.15.451.3022.3.350.44905100.08</v>
          </cell>
          <cell r="H575" t="str">
            <v>EXECUTIVO</v>
          </cell>
          <cell r="I575" t="str">
            <v>FUNDURB</v>
          </cell>
          <cell r="J575">
            <v>0</v>
          </cell>
          <cell r="K575">
            <v>2647484.11</v>
          </cell>
          <cell r="L575">
            <v>0</v>
          </cell>
          <cell r="M575" t="str">
            <v>NEX</v>
          </cell>
          <cell r="N575">
            <v>0.23</v>
          </cell>
          <cell r="O575">
            <v>0</v>
          </cell>
          <cell r="P575">
            <v>608921.34530000004</v>
          </cell>
          <cell r="Q575">
            <v>0</v>
          </cell>
          <cell r="R575" t="e">
            <v>#DIV/0!</v>
          </cell>
          <cell r="S575" t="e">
            <v>#DIV/0!</v>
          </cell>
          <cell r="T575" t="str">
            <v>NEX</v>
          </cell>
          <cell r="U575">
            <v>0.09</v>
          </cell>
        </row>
        <row r="576">
          <cell r="F576" t="str">
            <v>3350 - REFORMA E REQUALIFICAÇÃO DE ÁREAS PÚBLICAS</v>
          </cell>
          <cell r="G576" t="str">
            <v>98.37.15.451.3022.3.350.44906100.08</v>
          </cell>
          <cell r="H576" t="str">
            <v>EXECUTIVO</v>
          </cell>
          <cell r="I576" t="str">
            <v>FUNDURB</v>
          </cell>
          <cell r="J576">
            <v>0</v>
          </cell>
          <cell r="K576">
            <v>0</v>
          </cell>
          <cell r="L576">
            <v>0</v>
          </cell>
          <cell r="M576" t="str">
            <v>NEX</v>
          </cell>
          <cell r="N576">
            <v>0.23</v>
          </cell>
          <cell r="O576">
            <v>0</v>
          </cell>
          <cell r="P576">
            <v>0</v>
          </cell>
          <cell r="Q576">
            <v>0</v>
          </cell>
          <cell r="R576" t="e">
            <v>#DIV/0!</v>
          </cell>
          <cell r="S576" t="e">
            <v>#DIV/0!</v>
          </cell>
          <cell r="T576" t="str">
            <v>NEX</v>
          </cell>
          <cell r="U576">
            <v>0.09</v>
          </cell>
        </row>
        <row r="577">
          <cell r="F577" t="str">
            <v>3350 - REFORMA E REQUALIFICAÇÃO DE ÁREAS PÚBLICAS</v>
          </cell>
          <cell r="G577" t="str">
            <v>98.37.15.451.3022.3.350.44913900.08</v>
          </cell>
          <cell r="H577" t="str">
            <v>EXECUTIVO</v>
          </cell>
          <cell r="I577" t="str">
            <v>FUNDURB</v>
          </cell>
          <cell r="J577">
            <v>8899000</v>
          </cell>
          <cell r="K577">
            <v>9296137.459999999</v>
          </cell>
          <cell r="L577">
            <v>6224410.1899999995</v>
          </cell>
          <cell r="M577" t="str">
            <v>NEX</v>
          </cell>
          <cell r="N577">
            <v>0.23</v>
          </cell>
          <cell r="O577">
            <v>2046770</v>
          </cell>
          <cell r="P577">
            <v>2138111.6157999998</v>
          </cell>
          <cell r="Q577">
            <v>1431614.3436999999</v>
          </cell>
          <cell r="R577">
            <v>0.69945052140689956</v>
          </cell>
          <cell r="S577">
            <v>1.0446272008090796</v>
          </cell>
          <cell r="T577" t="str">
            <v>NEX</v>
          </cell>
          <cell r="U577">
            <v>0.09</v>
          </cell>
        </row>
        <row r="578">
          <cell r="F578" t="str">
            <v>3380 - CONSTRUÇÃO DE PONTES, VIADUTOS E ALÇAS</v>
          </cell>
          <cell r="G578" t="str">
            <v>37.20.15.451.3009.3.380.44903900.08</v>
          </cell>
          <cell r="H578" t="str">
            <v>EXECUTIVO</v>
          </cell>
          <cell r="I578" t="str">
            <v>SMDU</v>
          </cell>
          <cell r="J578">
            <v>500000</v>
          </cell>
          <cell r="K578">
            <v>0</v>
          </cell>
          <cell r="L578">
            <v>0</v>
          </cell>
          <cell r="M578" t="str">
            <v>NINC</v>
          </cell>
          <cell r="N578">
            <v>0</v>
          </cell>
          <cell r="O578">
            <v>0</v>
          </cell>
          <cell r="P578">
            <v>0</v>
          </cell>
          <cell r="Q578">
            <v>0</v>
          </cell>
          <cell r="R578" t="e">
            <v>#DIV/0!</v>
          </cell>
          <cell r="S578" t="e">
            <v>#DIV/0!</v>
          </cell>
          <cell r="T578" t="str">
            <v>NINC</v>
          </cell>
          <cell r="U578">
            <v>0</v>
          </cell>
        </row>
        <row r="579">
          <cell r="F579" t="str">
            <v>3380 - CONSTRUÇÃO DE PONTES, VIADUTOS E ALÇAS</v>
          </cell>
          <cell r="G579" t="str">
            <v>37.20.15.451.3009.3.380.44905100.08</v>
          </cell>
          <cell r="H579" t="str">
            <v>EXECUTIVO</v>
          </cell>
          <cell r="I579" t="str">
            <v>SMDU</v>
          </cell>
          <cell r="J579">
            <v>40509120</v>
          </cell>
          <cell r="K579">
            <v>0</v>
          </cell>
          <cell r="L579">
            <v>0</v>
          </cell>
          <cell r="M579" t="str">
            <v>NINC</v>
          </cell>
          <cell r="N579">
            <v>0</v>
          </cell>
          <cell r="O579">
            <v>0</v>
          </cell>
          <cell r="P579">
            <v>0</v>
          </cell>
          <cell r="Q579">
            <v>0</v>
          </cell>
          <cell r="R579" t="e">
            <v>#DIV/0!</v>
          </cell>
          <cell r="S579" t="e">
            <v>#DIV/0!</v>
          </cell>
          <cell r="T579" t="str">
            <v>NINC</v>
          </cell>
          <cell r="U579">
            <v>0</v>
          </cell>
        </row>
        <row r="580">
          <cell r="F580" t="str">
            <v>3380 - CONSTRUÇÃO DE PONTES, VIADUTOS E ALÇAS</v>
          </cell>
          <cell r="G580" t="str">
            <v>37.20.15.451.3009.3.380.44906100.08</v>
          </cell>
          <cell r="H580" t="str">
            <v>EXECUTIVO</v>
          </cell>
          <cell r="I580" t="str">
            <v>SMDU</v>
          </cell>
          <cell r="J580">
            <v>2000000</v>
          </cell>
          <cell r="K580">
            <v>0</v>
          </cell>
          <cell r="L580">
            <v>0</v>
          </cell>
          <cell r="M580" t="str">
            <v>NINC</v>
          </cell>
          <cell r="N580">
            <v>0</v>
          </cell>
          <cell r="O580">
            <v>0</v>
          </cell>
          <cell r="P580">
            <v>0</v>
          </cell>
          <cell r="Q580">
            <v>0</v>
          </cell>
          <cell r="R580" t="e">
            <v>#DIV/0!</v>
          </cell>
          <cell r="S580" t="e">
            <v>#DIV/0!</v>
          </cell>
          <cell r="T580" t="str">
            <v>NINC</v>
          </cell>
          <cell r="U580">
            <v>0</v>
          </cell>
        </row>
        <row r="581">
          <cell r="F581" t="str">
            <v>3662 - APOIO E SUPORTE TÉCNICO PARA O DESENVOLVIMENTO DE AÇÕES PERTINENTES A FISCALIZAÇÃO E ESCRITURAÇÃO DE CERTIFICADOS DE POTENCIAL ADICIONAL DE CONSTRUÇÃO - CEPACS</v>
          </cell>
          <cell r="G581" t="str">
            <v>37.20.15.451.3022.3.662.44903900.08</v>
          </cell>
          <cell r="H581" t="str">
            <v>EXECUTIVO</v>
          </cell>
          <cell r="I581" t="str">
            <v>SMDU</v>
          </cell>
          <cell r="J581">
            <v>423333</v>
          </cell>
          <cell r="K581">
            <v>44948.59</v>
          </cell>
          <cell r="L581">
            <v>33160.1</v>
          </cell>
          <cell r="M581" t="str">
            <v>NINC</v>
          </cell>
          <cell r="N581">
            <v>0</v>
          </cell>
          <cell r="O581">
            <v>0</v>
          </cell>
          <cell r="P581">
            <v>0</v>
          </cell>
          <cell r="Q581">
            <v>0</v>
          </cell>
          <cell r="R581" t="e">
            <v>#DIV/0!</v>
          </cell>
          <cell r="S581" t="e">
            <v>#DIV/0!</v>
          </cell>
          <cell r="T581" t="str">
            <v>NINC</v>
          </cell>
          <cell r="U581">
            <v>0</v>
          </cell>
        </row>
        <row r="582">
          <cell r="F582" t="str">
            <v>3662 - APOIO E SUPORTE TÉCNICO PARA O DESENVOLVIMENTO DE AÇÕES PERTINENTES A FISCALIZAÇÃO E ESCRITURAÇÃO DE CERTIFICADOS DE POTENCIAL ADICIONAL DE CONSTRUÇÃO - CEPACS</v>
          </cell>
          <cell r="G582" t="str">
            <v>37.20.15.451.3022.3.662.44913900.08</v>
          </cell>
          <cell r="H582" t="str">
            <v>EXECUTIVO</v>
          </cell>
          <cell r="I582" t="str">
            <v>SMDU</v>
          </cell>
          <cell r="J582">
            <v>2044000</v>
          </cell>
          <cell r="K582">
            <v>0</v>
          </cell>
          <cell r="L582">
            <v>0</v>
          </cell>
          <cell r="M582" t="str">
            <v>NINC</v>
          </cell>
          <cell r="N582">
            <v>0</v>
          </cell>
          <cell r="O582">
            <v>0</v>
          </cell>
          <cell r="P582">
            <v>0</v>
          </cell>
          <cell r="Q582">
            <v>0</v>
          </cell>
          <cell r="R582" t="e">
            <v>#DIV/0!</v>
          </cell>
          <cell r="S582" t="e">
            <v>#DIV/0!</v>
          </cell>
          <cell r="T582" t="str">
            <v>NINC</v>
          </cell>
          <cell r="U582">
            <v>0</v>
          </cell>
        </row>
        <row r="583">
          <cell r="F583" t="str">
            <v>3662 - APOIO E SUPORTE TÉCNICO PARA O DESENVOLVIMENTO DE AÇÕES PERTINENTES A FISCALIZAÇÃO E ESCRITURAÇÃO DE CERTIFICADOS DE POTENCIAL ADICIONAL DE CONSTRUÇÃO - CEPACS</v>
          </cell>
          <cell r="G583" t="str">
            <v>37.30.15.451.3022.3.662.44903900.08</v>
          </cell>
          <cell r="H583" t="str">
            <v>EXECUTIVO</v>
          </cell>
          <cell r="I583" t="str">
            <v>SMDU</v>
          </cell>
          <cell r="J583">
            <v>423333</v>
          </cell>
          <cell r="K583">
            <v>554400</v>
          </cell>
          <cell r="L583">
            <v>33160.1</v>
          </cell>
          <cell r="M583" t="str">
            <v>NINC</v>
          </cell>
          <cell r="N583">
            <v>0</v>
          </cell>
          <cell r="O583">
            <v>0</v>
          </cell>
          <cell r="P583">
            <v>0</v>
          </cell>
          <cell r="Q583">
            <v>0</v>
          </cell>
          <cell r="R583" t="e">
            <v>#DIV/0!</v>
          </cell>
          <cell r="S583" t="e">
            <v>#DIV/0!</v>
          </cell>
          <cell r="T583" t="str">
            <v>NINC</v>
          </cell>
          <cell r="U583">
            <v>0</v>
          </cell>
        </row>
        <row r="584">
          <cell r="F584" t="str">
            <v>3662 - APOIO E SUPORTE TÉCNICO PARA O DESENVOLVIMENTO DE AÇÕES PERTINENTES A FISCALIZAÇÃO E ESCRITURAÇÃO DE CERTIFICADOS DE POTENCIAL ADICIONAL DE CONSTRUÇÃO - CEPACS</v>
          </cell>
          <cell r="G584" t="str">
            <v>37.30.15.451.3022.3.662.44913900.08</v>
          </cell>
          <cell r="H584" t="str">
            <v>EXECUTIVO</v>
          </cell>
          <cell r="I584" t="str">
            <v>SMDU</v>
          </cell>
          <cell r="J584">
            <v>4935500</v>
          </cell>
          <cell r="K584">
            <v>0</v>
          </cell>
          <cell r="L584">
            <v>0</v>
          </cell>
          <cell r="M584" t="str">
            <v>NINC</v>
          </cell>
          <cell r="N584">
            <v>0</v>
          </cell>
          <cell r="O584">
            <v>0</v>
          </cell>
          <cell r="P584">
            <v>0</v>
          </cell>
          <cell r="Q584">
            <v>0</v>
          </cell>
          <cell r="R584" t="e">
            <v>#DIV/0!</v>
          </cell>
          <cell r="S584" t="e">
            <v>#DIV/0!</v>
          </cell>
          <cell r="T584" t="str">
            <v>NINC</v>
          </cell>
          <cell r="U584">
            <v>0</v>
          </cell>
        </row>
        <row r="585">
          <cell r="F585" t="str">
            <v>3662 - APOIO E SUPORTE TÉCNICO PARA O DESENVOLVIMENTO DE AÇÕES PERTINENTES A FISCALIZAÇÃO E ESCRITURAÇÃO DE CERTIFICADOS DE POTENCIAL ADICIONAL DE CONSTRUÇÃO - CEPACS</v>
          </cell>
          <cell r="G585" t="str">
            <v>37.50.15.451.3022.3.662.44903900.08</v>
          </cell>
          <cell r="H585" t="str">
            <v>EXECUTIVO</v>
          </cell>
          <cell r="I585" t="str">
            <v>SMDU</v>
          </cell>
          <cell r="J585">
            <v>423333</v>
          </cell>
          <cell r="K585">
            <v>554400</v>
          </cell>
          <cell r="L585">
            <v>33160.1</v>
          </cell>
          <cell r="M585" t="str">
            <v>NINC</v>
          </cell>
          <cell r="N585">
            <v>0</v>
          </cell>
          <cell r="O585">
            <v>0</v>
          </cell>
          <cell r="P585">
            <v>0</v>
          </cell>
          <cell r="Q585">
            <v>0</v>
          </cell>
          <cell r="R585" t="e">
            <v>#DIV/0!</v>
          </cell>
          <cell r="S585" t="e">
            <v>#DIV/0!</v>
          </cell>
          <cell r="T585" t="str">
            <v>NINC</v>
          </cell>
          <cell r="U585">
            <v>0</v>
          </cell>
        </row>
        <row r="586">
          <cell r="F586" t="str">
            <v>3662 - APOIO E SUPORTE TÉCNICO PARA O DESENVOLVIMENTO DE AÇÕES PERTINENTES A FISCALIZAÇÃO E ESCRITURAÇÃO DE CERTIFICADOS DE POTENCIAL ADICIONAL DE CONSTRUÇÃO - CEPACS</v>
          </cell>
          <cell r="G586" t="str">
            <v>37.50.15.451.3022.3.662.44913900.08</v>
          </cell>
          <cell r="H586" t="str">
            <v>EXECUTIVO</v>
          </cell>
          <cell r="I586" t="str">
            <v>SMDU</v>
          </cell>
          <cell r="J586">
            <v>4935500</v>
          </cell>
          <cell r="K586">
            <v>0</v>
          </cell>
          <cell r="L586">
            <v>0</v>
          </cell>
          <cell r="M586" t="str">
            <v>NINC</v>
          </cell>
          <cell r="N586">
            <v>0</v>
          </cell>
          <cell r="O586">
            <v>0</v>
          </cell>
          <cell r="P586">
            <v>0</v>
          </cell>
          <cell r="Q586">
            <v>0</v>
          </cell>
          <cell r="R586" t="e">
            <v>#DIV/0!</v>
          </cell>
          <cell r="S586" t="e">
            <v>#DIV/0!</v>
          </cell>
          <cell r="T586" t="str">
            <v>NINC</v>
          </cell>
          <cell r="U586">
            <v>0</v>
          </cell>
        </row>
        <row r="587">
          <cell r="F587" t="str">
            <v>5085 - INTERVENÇÕES EM PRÓPRIOS MUNICIPAIS</v>
          </cell>
          <cell r="G587" t="str">
            <v>22.10.15.451.3022.5.085.44903900.00</v>
          </cell>
          <cell r="H587" t="str">
            <v>EXECUTIVO</v>
          </cell>
          <cell r="I587" t="str">
            <v>SIURB</v>
          </cell>
          <cell r="J587">
            <v>501000</v>
          </cell>
          <cell r="K587">
            <v>501000</v>
          </cell>
          <cell r="L587">
            <v>416843.55</v>
          </cell>
          <cell r="M587" t="str">
            <v>NINC</v>
          </cell>
          <cell r="N587">
            <v>0</v>
          </cell>
          <cell r="O587">
            <v>0</v>
          </cell>
          <cell r="P587">
            <v>0</v>
          </cell>
          <cell r="Q587">
            <v>0</v>
          </cell>
          <cell r="R587" t="e">
            <v>#DIV/0!</v>
          </cell>
          <cell r="S587" t="e">
            <v>#DIV/0!</v>
          </cell>
          <cell r="T587" t="str">
            <v>NINC</v>
          </cell>
          <cell r="U587">
            <v>0</v>
          </cell>
        </row>
        <row r="588">
          <cell r="F588" t="str">
            <v>5085 - INTERVENÇÕES EM PRÓPRIOS MUNICIPAIS</v>
          </cell>
          <cell r="G588" t="str">
            <v>22.10.15.451.3022.5.085.44905100.00</v>
          </cell>
          <cell r="H588" t="str">
            <v>EXECUTIVO</v>
          </cell>
          <cell r="I588" t="str">
            <v>SIURB</v>
          </cell>
          <cell r="J588">
            <v>1000</v>
          </cell>
          <cell r="K588">
            <v>194180.54</v>
          </cell>
          <cell r="L588">
            <v>194180.54</v>
          </cell>
          <cell r="M588" t="str">
            <v>NINC</v>
          </cell>
          <cell r="N588">
            <v>0</v>
          </cell>
          <cell r="O588">
            <v>0</v>
          </cell>
          <cell r="P588">
            <v>0</v>
          </cell>
          <cell r="Q588">
            <v>0</v>
          </cell>
          <cell r="R588" t="e">
            <v>#DIV/0!</v>
          </cell>
          <cell r="S588" t="e">
            <v>#DIV/0!</v>
          </cell>
          <cell r="T588" t="str">
            <v>NINC</v>
          </cell>
          <cell r="U588">
            <v>0</v>
          </cell>
        </row>
        <row r="589">
          <cell r="F589" t="str">
            <v>5086 - INTERVENÇÕES NO MOBILIÁRIO URBANO</v>
          </cell>
          <cell r="G589" t="str">
            <v>22.10.15.451.3022.5.086.44903900.00</v>
          </cell>
          <cell r="H589" t="str">
            <v>EXECUTIVO</v>
          </cell>
          <cell r="I589" t="str">
            <v>SIURB</v>
          </cell>
          <cell r="J589">
            <v>1000</v>
          </cell>
          <cell r="K589">
            <v>0</v>
          </cell>
          <cell r="L589">
            <v>0</v>
          </cell>
          <cell r="M589" t="str">
            <v>NINC</v>
          </cell>
          <cell r="N589">
            <v>0</v>
          </cell>
          <cell r="O589">
            <v>0</v>
          </cell>
          <cell r="P589">
            <v>0</v>
          </cell>
          <cell r="Q589">
            <v>0</v>
          </cell>
          <cell r="R589" t="e">
            <v>#DIV/0!</v>
          </cell>
          <cell r="S589" t="e">
            <v>#DIV/0!</v>
          </cell>
          <cell r="T589" t="str">
            <v>NINC</v>
          </cell>
          <cell r="U589">
            <v>0</v>
          </cell>
        </row>
        <row r="590">
          <cell r="F590" t="str">
            <v>5086 - INTERVENÇÕES NO MOBILIÁRIO URBANO</v>
          </cell>
          <cell r="G590" t="str">
            <v>22.10.15.451.3022.5.086.44905100.00</v>
          </cell>
          <cell r="H590" t="str">
            <v>EXECUTIVO</v>
          </cell>
          <cell r="I590" t="str">
            <v>SIURB</v>
          </cell>
          <cell r="J590">
            <v>1000</v>
          </cell>
          <cell r="K590">
            <v>0</v>
          </cell>
          <cell r="L590">
            <v>0</v>
          </cell>
          <cell r="M590" t="str">
            <v>NINC</v>
          </cell>
          <cell r="N590">
            <v>0</v>
          </cell>
          <cell r="O590">
            <v>0</v>
          </cell>
          <cell r="P590">
            <v>0</v>
          </cell>
          <cell r="Q590">
            <v>0</v>
          </cell>
          <cell r="R590" t="e">
            <v>#DIV/0!</v>
          </cell>
          <cell r="S590" t="e">
            <v>#DIV/0!</v>
          </cell>
          <cell r="T590" t="str">
            <v>NINC</v>
          </cell>
          <cell r="U590">
            <v>0</v>
          </cell>
        </row>
        <row r="591">
          <cell r="F591" t="str">
            <v>5086 - INTERVENÇÕES NO MOBILIÁRIO URBANO</v>
          </cell>
          <cell r="G591" t="str">
            <v>22.10.15.451.3022.5.086.44905200.00</v>
          </cell>
          <cell r="H591" t="str">
            <v>EXECUTIVO</v>
          </cell>
          <cell r="I591" t="str">
            <v>SIURB</v>
          </cell>
          <cell r="J591">
            <v>0</v>
          </cell>
          <cell r="K591">
            <v>872200</v>
          </cell>
          <cell r="L591">
            <v>386512</v>
          </cell>
          <cell r="M591" t="str">
            <v>NINC</v>
          </cell>
          <cell r="N591">
            <v>0</v>
          </cell>
          <cell r="O591">
            <v>0</v>
          </cell>
          <cell r="P591">
            <v>0</v>
          </cell>
          <cell r="Q591">
            <v>0</v>
          </cell>
          <cell r="R591" t="e">
            <v>#DIV/0!</v>
          </cell>
          <cell r="S591" t="e">
            <v>#DIV/0!</v>
          </cell>
          <cell r="T591" t="str">
            <v>NINC</v>
          </cell>
          <cell r="U591">
            <v>0</v>
          </cell>
        </row>
        <row r="592">
          <cell r="F592" t="str">
            <v>5100 - INTERVENÇÕES NO SISTEMA VIÁRIO</v>
          </cell>
          <cell r="G592" t="str">
            <v>22.10.15.451.3009.5.100.44903900.00</v>
          </cell>
          <cell r="H592" t="str">
            <v>EXECUTIVO</v>
          </cell>
          <cell r="I592" t="str">
            <v>SIURB</v>
          </cell>
          <cell r="J592">
            <v>1000</v>
          </cell>
          <cell r="K592">
            <v>0</v>
          </cell>
          <cell r="L592">
            <v>0</v>
          </cell>
          <cell r="M592" t="str">
            <v>NINC</v>
          </cell>
          <cell r="N592">
            <v>0</v>
          </cell>
          <cell r="O592">
            <v>0</v>
          </cell>
          <cell r="P592">
            <v>0</v>
          </cell>
          <cell r="Q592">
            <v>0</v>
          </cell>
          <cell r="R592" t="e">
            <v>#DIV/0!</v>
          </cell>
          <cell r="S592" t="e">
            <v>#DIV/0!</v>
          </cell>
          <cell r="T592" t="str">
            <v>NINC</v>
          </cell>
          <cell r="U592">
            <v>0</v>
          </cell>
        </row>
        <row r="593">
          <cell r="F593" t="str">
            <v>5100 - INTERVENÇÕES NO SISTEMA VIÁRIO</v>
          </cell>
          <cell r="G593" t="str">
            <v>22.10.15.451.3009.5.100.44905100.00</v>
          </cell>
          <cell r="H593" t="str">
            <v>EXECUTIVO</v>
          </cell>
          <cell r="I593" t="str">
            <v>SIURB</v>
          </cell>
          <cell r="J593">
            <v>1000</v>
          </cell>
          <cell r="K593">
            <v>0</v>
          </cell>
          <cell r="L593">
            <v>0</v>
          </cell>
          <cell r="M593" t="str">
            <v>NINC</v>
          </cell>
          <cell r="N593">
            <v>0</v>
          </cell>
          <cell r="O593">
            <v>0</v>
          </cell>
          <cell r="P593">
            <v>0</v>
          </cell>
          <cell r="Q593">
            <v>0</v>
          </cell>
          <cell r="R593" t="e">
            <v>#DIV/0!</v>
          </cell>
          <cell r="S593" t="e">
            <v>#DIV/0!</v>
          </cell>
          <cell r="T593" t="str">
            <v>NINC</v>
          </cell>
          <cell r="U593">
            <v>0</v>
          </cell>
        </row>
        <row r="594">
          <cell r="F594" t="str">
            <v>5100 - INTERVENÇÕES NO SISTEMA VIÁRIO</v>
          </cell>
          <cell r="G594" t="str">
            <v>22.10.15.451.3009.5.100.44905100.02</v>
          </cell>
          <cell r="H594" t="str">
            <v>EXECUTIVO</v>
          </cell>
          <cell r="I594" t="str">
            <v>SIURB</v>
          </cell>
          <cell r="J594">
            <v>1000</v>
          </cell>
          <cell r="K594">
            <v>0</v>
          </cell>
          <cell r="L594">
            <v>0</v>
          </cell>
          <cell r="M594" t="str">
            <v>NINC</v>
          </cell>
          <cell r="N594">
            <v>0</v>
          </cell>
          <cell r="O594">
            <v>0</v>
          </cell>
          <cell r="P594">
            <v>0</v>
          </cell>
          <cell r="Q594">
            <v>0</v>
          </cell>
          <cell r="R594" t="e">
            <v>#DIV/0!</v>
          </cell>
          <cell r="S594" t="e">
            <v>#DIV/0!</v>
          </cell>
          <cell r="T594" t="str">
            <v>NINC</v>
          </cell>
          <cell r="U594">
            <v>0</v>
          </cell>
        </row>
        <row r="595">
          <cell r="F595" t="str">
            <v>5100 - INTERVENÇÕES NO SISTEMA VIÁRIO</v>
          </cell>
          <cell r="G595" t="str">
            <v>22.10.15.451.3009.5.100.44905100.10</v>
          </cell>
          <cell r="H595" t="str">
            <v>EXECUTIVO</v>
          </cell>
          <cell r="I595" t="str">
            <v>SIURB</v>
          </cell>
          <cell r="J595">
            <v>6048390</v>
          </cell>
          <cell r="K595">
            <v>0</v>
          </cell>
          <cell r="L595">
            <v>0</v>
          </cell>
          <cell r="M595" t="str">
            <v>NINC</v>
          </cell>
          <cell r="N595">
            <v>0</v>
          </cell>
          <cell r="O595">
            <v>0</v>
          </cell>
          <cell r="P595">
            <v>0</v>
          </cell>
          <cell r="Q595">
            <v>0</v>
          </cell>
          <cell r="R595" t="e">
            <v>#DIV/0!</v>
          </cell>
          <cell r="S595" t="e">
            <v>#DIV/0!</v>
          </cell>
          <cell r="T595" t="str">
            <v>NINC</v>
          </cell>
          <cell r="U595">
            <v>0</v>
          </cell>
        </row>
        <row r="596">
          <cell r="F596" t="str">
            <v>5100 - INTERVENÇÕES NO SISTEMA VIÁRIO</v>
          </cell>
          <cell r="G596" t="str">
            <v>22.10.15.451.3009.5.100.44906100.00</v>
          </cell>
          <cell r="H596" t="str">
            <v>EXECUTIVO</v>
          </cell>
          <cell r="I596" t="str">
            <v>SIURB</v>
          </cell>
          <cell r="J596">
            <v>1000</v>
          </cell>
          <cell r="K596">
            <v>0</v>
          </cell>
          <cell r="L596">
            <v>0</v>
          </cell>
          <cell r="M596" t="str">
            <v>NINC</v>
          </cell>
          <cell r="N596">
            <v>0</v>
          </cell>
          <cell r="O596">
            <v>0</v>
          </cell>
          <cell r="P596">
            <v>0</v>
          </cell>
          <cell r="Q596">
            <v>0</v>
          </cell>
          <cell r="R596" t="e">
            <v>#DIV/0!</v>
          </cell>
          <cell r="S596" t="e">
            <v>#DIV/0!</v>
          </cell>
          <cell r="T596" t="str">
            <v>NINC</v>
          </cell>
          <cell r="U596">
            <v>0</v>
          </cell>
        </row>
        <row r="597">
          <cell r="F597" t="str">
            <v>5100 - INTERVENÇÕES NO SISTEMA VIÁRIO</v>
          </cell>
          <cell r="G597" t="str">
            <v>22.10.15.451.3009.5.100.44909200.00</v>
          </cell>
          <cell r="H597" t="str">
            <v>EXECUTIVO</v>
          </cell>
          <cell r="I597" t="str">
            <v>SIURB</v>
          </cell>
          <cell r="J597">
            <v>0</v>
          </cell>
          <cell r="K597">
            <v>809305.35</v>
          </cell>
          <cell r="L597">
            <v>0</v>
          </cell>
          <cell r="M597" t="str">
            <v>NINC</v>
          </cell>
          <cell r="N597">
            <v>0</v>
          </cell>
          <cell r="O597">
            <v>0</v>
          </cell>
          <cell r="P597">
            <v>0</v>
          </cell>
          <cell r="Q597">
            <v>0</v>
          </cell>
          <cell r="R597" t="e">
            <v>#DIV/0!</v>
          </cell>
          <cell r="S597" t="e">
            <v>#DIV/0!</v>
          </cell>
          <cell r="T597" t="str">
            <v>NINC</v>
          </cell>
          <cell r="U597">
            <v>0</v>
          </cell>
        </row>
        <row r="598">
          <cell r="F598" t="str">
            <v>5100 - INTERVENÇÕES NO SISTEMA VIÁRIO</v>
          </cell>
          <cell r="G598" t="str">
            <v>22.10.15.451.3009.5.100.44909300.00</v>
          </cell>
          <cell r="H598" t="str">
            <v>EXECUTIVO</v>
          </cell>
          <cell r="I598" t="str">
            <v>SIURB</v>
          </cell>
          <cell r="J598">
            <v>1000</v>
          </cell>
          <cell r="K598">
            <v>0</v>
          </cell>
          <cell r="L598">
            <v>0</v>
          </cell>
          <cell r="M598" t="str">
            <v>NINC</v>
          </cell>
          <cell r="N598">
            <v>0</v>
          </cell>
          <cell r="O598">
            <v>0</v>
          </cell>
          <cell r="P598">
            <v>0</v>
          </cell>
          <cell r="Q598">
            <v>0</v>
          </cell>
          <cell r="R598" t="e">
            <v>#DIV/0!</v>
          </cell>
          <cell r="S598" t="e">
            <v>#DIV/0!</v>
          </cell>
          <cell r="T598" t="str">
            <v>NINC</v>
          </cell>
          <cell r="U598">
            <v>0</v>
          </cell>
        </row>
        <row r="599">
          <cell r="F599" t="str">
            <v>5100 - INTERVENÇÕES NO SISTEMA VIÁRIO</v>
          </cell>
          <cell r="G599" t="str">
            <v>22.10.15.451.3009.5.100.44919200.00</v>
          </cell>
          <cell r="H599" t="str">
            <v>EXECUTIVO</v>
          </cell>
          <cell r="I599" t="str">
            <v>SIURB</v>
          </cell>
          <cell r="J599">
            <v>0</v>
          </cell>
          <cell r="K599">
            <v>31948.05</v>
          </cell>
          <cell r="L599">
            <v>31948.05</v>
          </cell>
          <cell r="M599" t="str">
            <v>NINC</v>
          </cell>
          <cell r="N599">
            <v>0</v>
          </cell>
          <cell r="O599">
            <v>0</v>
          </cell>
          <cell r="P599">
            <v>0</v>
          </cell>
          <cell r="Q599">
            <v>0</v>
          </cell>
          <cell r="R599" t="e">
            <v>#DIV/0!</v>
          </cell>
          <cell r="S599" t="e">
            <v>#DIV/0!</v>
          </cell>
          <cell r="T599" t="str">
            <v>NINC</v>
          </cell>
          <cell r="U599">
            <v>0</v>
          </cell>
        </row>
        <row r="600">
          <cell r="F600" t="str">
            <v>5100 - INTERVENÇÕES NO SISTEMA VIÁRIO</v>
          </cell>
          <cell r="G600" t="str">
            <v>37.20.15.451.3009.5.100.44903600.08</v>
          </cell>
          <cell r="H600" t="str">
            <v>EXECUTIVO</v>
          </cell>
          <cell r="I600" t="str">
            <v>SMDU</v>
          </cell>
          <cell r="J600">
            <v>2293200</v>
          </cell>
          <cell r="K600">
            <v>0</v>
          </cell>
          <cell r="L600">
            <v>0</v>
          </cell>
          <cell r="M600" t="str">
            <v>NINC</v>
          </cell>
          <cell r="N600">
            <v>0</v>
          </cell>
          <cell r="O600">
            <v>0</v>
          </cell>
          <cell r="P600">
            <v>0</v>
          </cell>
          <cell r="Q600">
            <v>0</v>
          </cell>
          <cell r="R600" t="e">
            <v>#DIV/0!</v>
          </cell>
          <cell r="S600" t="e">
            <v>#DIV/0!</v>
          </cell>
          <cell r="T600" t="str">
            <v>NINC</v>
          </cell>
          <cell r="U600">
            <v>0</v>
          </cell>
        </row>
        <row r="601">
          <cell r="F601" t="str">
            <v>5100 - INTERVENÇÕES NO SISTEMA VIÁRIO</v>
          </cell>
          <cell r="G601" t="str">
            <v>37.20.15.451.3009.5.100.44903900.08</v>
          </cell>
          <cell r="H601" t="str">
            <v>EXECUTIVO</v>
          </cell>
          <cell r="I601" t="str">
            <v>SMDU</v>
          </cell>
          <cell r="J601">
            <v>11000000</v>
          </cell>
          <cell r="K601">
            <v>0</v>
          </cell>
          <cell r="L601">
            <v>0</v>
          </cell>
          <cell r="M601" t="str">
            <v>NINC</v>
          </cell>
          <cell r="N601">
            <v>0</v>
          </cell>
          <cell r="O601">
            <v>0</v>
          </cell>
          <cell r="P601">
            <v>0</v>
          </cell>
          <cell r="Q601">
            <v>0</v>
          </cell>
          <cell r="R601" t="e">
            <v>#DIV/0!</v>
          </cell>
          <cell r="S601" t="e">
            <v>#DIV/0!</v>
          </cell>
          <cell r="T601" t="str">
            <v>NINC</v>
          </cell>
          <cell r="U601">
            <v>0</v>
          </cell>
        </row>
        <row r="602">
          <cell r="F602" t="str">
            <v>5100 - INTERVENÇÕES NO SISTEMA VIÁRIO</v>
          </cell>
          <cell r="G602" t="str">
            <v>37.20.15.451.3009.5.100.44904700.08</v>
          </cell>
          <cell r="H602" t="str">
            <v>EXECUTIVO</v>
          </cell>
          <cell r="I602" t="str">
            <v>SMDU</v>
          </cell>
          <cell r="J602">
            <v>139000</v>
          </cell>
          <cell r="K602">
            <v>0</v>
          </cell>
          <cell r="L602">
            <v>0</v>
          </cell>
          <cell r="M602" t="str">
            <v>NINC</v>
          </cell>
          <cell r="N602">
            <v>0</v>
          </cell>
          <cell r="O602">
            <v>0</v>
          </cell>
          <cell r="P602">
            <v>0</v>
          </cell>
          <cell r="Q602">
            <v>0</v>
          </cell>
          <cell r="R602" t="e">
            <v>#DIV/0!</v>
          </cell>
          <cell r="S602" t="e">
            <v>#DIV/0!</v>
          </cell>
          <cell r="T602" t="str">
            <v>NINC</v>
          </cell>
          <cell r="U602">
            <v>0</v>
          </cell>
        </row>
        <row r="603">
          <cell r="F603" t="str">
            <v>5100 - INTERVENÇÕES NO SISTEMA VIÁRIO</v>
          </cell>
          <cell r="G603" t="str">
            <v>37.20.15.451.3009.5.100.44905100.08</v>
          </cell>
          <cell r="H603" t="str">
            <v>EXECUTIVO</v>
          </cell>
          <cell r="I603" t="str">
            <v>SMDU</v>
          </cell>
          <cell r="J603">
            <v>1000</v>
          </cell>
          <cell r="K603">
            <v>0</v>
          </cell>
          <cell r="L603">
            <v>0</v>
          </cell>
          <cell r="M603" t="str">
            <v>NINC</v>
          </cell>
          <cell r="N603">
            <v>0</v>
          </cell>
          <cell r="O603">
            <v>0</v>
          </cell>
          <cell r="P603">
            <v>0</v>
          </cell>
          <cell r="Q603">
            <v>0</v>
          </cell>
          <cell r="R603" t="e">
            <v>#DIV/0!</v>
          </cell>
          <cell r="S603" t="e">
            <v>#DIV/0!</v>
          </cell>
          <cell r="T603" t="str">
            <v>NINC</v>
          </cell>
          <cell r="U603">
            <v>0</v>
          </cell>
        </row>
        <row r="604">
          <cell r="F604" t="str">
            <v>5100 - INTERVENÇÕES NO SISTEMA VIÁRIO</v>
          </cell>
          <cell r="G604" t="str">
            <v>37.20.15.451.3009.5.100.44906100.08</v>
          </cell>
          <cell r="H604" t="str">
            <v>EXECUTIVO</v>
          </cell>
          <cell r="I604" t="str">
            <v>SMDU</v>
          </cell>
          <cell r="J604">
            <v>105156000</v>
          </cell>
          <cell r="K604">
            <v>0</v>
          </cell>
          <cell r="L604">
            <v>0</v>
          </cell>
          <cell r="M604" t="str">
            <v>NINC</v>
          </cell>
          <cell r="N604">
            <v>0</v>
          </cell>
          <cell r="O604">
            <v>0</v>
          </cell>
          <cell r="P604">
            <v>0</v>
          </cell>
          <cell r="Q604">
            <v>0</v>
          </cell>
          <cell r="R604" t="e">
            <v>#DIV/0!</v>
          </cell>
          <cell r="S604" t="e">
            <v>#DIV/0!</v>
          </cell>
          <cell r="T604" t="str">
            <v>NINC</v>
          </cell>
          <cell r="U604">
            <v>0</v>
          </cell>
        </row>
        <row r="605">
          <cell r="F605" t="str">
            <v>5100 - INTERVENÇÕES NO SISTEMA VIÁRIO</v>
          </cell>
          <cell r="G605" t="str">
            <v>37.30.15.451.3009.5.100.44903600.08</v>
          </cell>
          <cell r="H605" t="str">
            <v>EXECUTIVO</v>
          </cell>
          <cell r="I605" t="str">
            <v>SMDU</v>
          </cell>
          <cell r="J605">
            <v>491712</v>
          </cell>
          <cell r="K605">
            <v>363278.18999999994</v>
          </cell>
          <cell r="L605">
            <v>291013.56</v>
          </cell>
          <cell r="M605" t="str">
            <v>NINC</v>
          </cell>
          <cell r="N605">
            <v>0</v>
          </cell>
          <cell r="O605">
            <v>0</v>
          </cell>
          <cell r="P605">
            <v>0</v>
          </cell>
          <cell r="Q605">
            <v>0</v>
          </cell>
          <cell r="R605" t="e">
            <v>#DIV/0!</v>
          </cell>
          <cell r="S605" t="e">
            <v>#DIV/0!</v>
          </cell>
          <cell r="T605" t="str">
            <v>NINC</v>
          </cell>
          <cell r="U605">
            <v>0</v>
          </cell>
        </row>
        <row r="606">
          <cell r="F606" t="str">
            <v>5100 - INTERVENÇÕES NO SISTEMA VIÁRIO</v>
          </cell>
          <cell r="G606" t="str">
            <v>37.30.15.451.3009.5.100.44903900.08</v>
          </cell>
          <cell r="H606" t="str">
            <v>EXECUTIVO</v>
          </cell>
          <cell r="I606" t="str">
            <v>SMDU</v>
          </cell>
          <cell r="J606">
            <v>5270600</v>
          </cell>
          <cell r="K606">
            <v>2971865.92</v>
          </cell>
          <cell r="L606">
            <v>1748169.67</v>
          </cell>
          <cell r="M606" t="str">
            <v>NINC</v>
          </cell>
          <cell r="N606">
            <v>0</v>
          </cell>
          <cell r="O606">
            <v>0</v>
          </cell>
          <cell r="P606">
            <v>0</v>
          </cell>
          <cell r="Q606">
            <v>0</v>
          </cell>
          <cell r="R606" t="e">
            <v>#DIV/0!</v>
          </cell>
          <cell r="S606" t="e">
            <v>#DIV/0!</v>
          </cell>
          <cell r="T606" t="str">
            <v>NINC</v>
          </cell>
          <cell r="U606">
            <v>0</v>
          </cell>
        </row>
        <row r="607">
          <cell r="F607" t="str">
            <v>5100 - INTERVENÇÕES NO SISTEMA VIÁRIO</v>
          </cell>
          <cell r="G607" t="str">
            <v>37.30.15.451.3009.5.100.44904700.08</v>
          </cell>
          <cell r="H607" t="str">
            <v>EXECUTIVO</v>
          </cell>
          <cell r="I607" t="str">
            <v>SMDU</v>
          </cell>
          <cell r="J607">
            <v>38340</v>
          </cell>
          <cell r="K607">
            <v>32882.89</v>
          </cell>
          <cell r="L607">
            <v>11217.86</v>
          </cell>
          <cell r="M607" t="str">
            <v>NINC</v>
          </cell>
          <cell r="N607">
            <v>0</v>
          </cell>
          <cell r="O607">
            <v>0</v>
          </cell>
          <cell r="P607">
            <v>0</v>
          </cell>
          <cell r="Q607">
            <v>0</v>
          </cell>
          <cell r="R607" t="e">
            <v>#DIV/0!</v>
          </cell>
          <cell r="S607" t="e">
            <v>#DIV/0!</v>
          </cell>
          <cell r="T607" t="str">
            <v>NINC</v>
          </cell>
          <cell r="U607">
            <v>0</v>
          </cell>
        </row>
        <row r="608">
          <cell r="F608" t="str">
            <v>5100 - INTERVENÇÕES NO SISTEMA VIÁRIO</v>
          </cell>
          <cell r="G608" t="str">
            <v>37.30.15.451.3009.5.100.44905100.08</v>
          </cell>
          <cell r="H608" t="str">
            <v>EXECUTIVO</v>
          </cell>
          <cell r="I608" t="str">
            <v>SMDU</v>
          </cell>
          <cell r="J608">
            <v>1000</v>
          </cell>
          <cell r="K608">
            <v>800653.85</v>
          </cell>
          <cell r="L608">
            <v>509225.74</v>
          </cell>
          <cell r="M608" t="str">
            <v>NINC</v>
          </cell>
          <cell r="N608">
            <v>0</v>
          </cell>
          <cell r="O608">
            <v>0</v>
          </cell>
          <cell r="P608">
            <v>0</v>
          </cell>
          <cell r="Q608">
            <v>0</v>
          </cell>
          <cell r="R608" t="e">
            <v>#DIV/0!</v>
          </cell>
          <cell r="S608" t="e">
            <v>#DIV/0!</v>
          </cell>
          <cell r="T608" t="str">
            <v>NINC</v>
          </cell>
          <cell r="U608">
            <v>0</v>
          </cell>
        </row>
        <row r="609">
          <cell r="F609" t="str">
            <v>5100 - INTERVENÇÕES NO SISTEMA VIÁRIO</v>
          </cell>
          <cell r="G609" t="str">
            <v>37.30.15.451.3009.5.100.44906100.08</v>
          </cell>
          <cell r="H609" t="str">
            <v>EXECUTIVO</v>
          </cell>
          <cell r="I609" t="str">
            <v>SMDU</v>
          </cell>
          <cell r="J609">
            <v>24669822</v>
          </cell>
          <cell r="K609">
            <v>4572468.55</v>
          </cell>
          <cell r="L609">
            <v>4572468.55</v>
          </cell>
          <cell r="M609" t="str">
            <v>NINC</v>
          </cell>
          <cell r="N609">
            <v>0</v>
          </cell>
          <cell r="O609">
            <v>0</v>
          </cell>
          <cell r="P609">
            <v>0</v>
          </cell>
          <cell r="Q609">
            <v>0</v>
          </cell>
          <cell r="R609" t="e">
            <v>#DIV/0!</v>
          </cell>
          <cell r="S609" t="e">
            <v>#DIV/0!</v>
          </cell>
          <cell r="T609" t="str">
            <v>NINC</v>
          </cell>
          <cell r="U609">
            <v>0</v>
          </cell>
        </row>
        <row r="610">
          <cell r="F610" t="str">
            <v>5100 - INTERVENÇÕES NO SISTEMA VIÁRIO</v>
          </cell>
          <cell r="G610" t="str">
            <v>37.40.15.451.3009.5.100.44905100.08</v>
          </cell>
          <cell r="H610" t="str">
            <v>EXECUTIVO</v>
          </cell>
          <cell r="I610" t="str">
            <v>SMDU</v>
          </cell>
          <cell r="J610">
            <v>708022</v>
          </cell>
          <cell r="K610">
            <v>0</v>
          </cell>
          <cell r="L610">
            <v>0</v>
          </cell>
          <cell r="M610" t="str">
            <v>NINC</v>
          </cell>
          <cell r="N610">
            <v>0</v>
          </cell>
          <cell r="O610">
            <v>0</v>
          </cell>
          <cell r="P610">
            <v>0</v>
          </cell>
          <cell r="Q610">
            <v>0</v>
          </cell>
          <cell r="R610" t="e">
            <v>#DIV/0!</v>
          </cell>
          <cell r="S610" t="e">
            <v>#DIV/0!</v>
          </cell>
          <cell r="T610" t="str">
            <v>NINC</v>
          </cell>
          <cell r="U610">
            <v>0</v>
          </cell>
        </row>
        <row r="611">
          <cell r="F611" t="str">
            <v>5100 - INTERVENÇÕES NO SISTEMA VIÁRIO</v>
          </cell>
          <cell r="G611" t="str">
            <v>37.50.15.451.3009.5.100.44903900.08</v>
          </cell>
          <cell r="H611" t="str">
            <v>EXECUTIVO</v>
          </cell>
          <cell r="I611" t="str">
            <v>SMDU</v>
          </cell>
          <cell r="J611">
            <v>3138500</v>
          </cell>
          <cell r="K611">
            <v>273514.72999999986</v>
          </cell>
          <cell r="L611">
            <v>13514.73</v>
          </cell>
          <cell r="M611" t="str">
            <v>NINC</v>
          </cell>
          <cell r="N611">
            <v>0</v>
          </cell>
          <cell r="O611">
            <v>0</v>
          </cell>
          <cell r="P611">
            <v>0</v>
          </cell>
          <cell r="Q611">
            <v>0</v>
          </cell>
          <cell r="R611" t="e">
            <v>#DIV/0!</v>
          </cell>
          <cell r="S611" t="e">
            <v>#DIV/0!</v>
          </cell>
          <cell r="T611" t="str">
            <v>NINC</v>
          </cell>
          <cell r="U611">
            <v>0</v>
          </cell>
        </row>
        <row r="612">
          <cell r="F612" t="str">
            <v>5100 - INTERVENÇÕES NO SISTEMA VIÁRIO</v>
          </cell>
          <cell r="G612" t="str">
            <v>37.50.15.451.3009.5.100.44905100.08</v>
          </cell>
          <cell r="H612" t="str">
            <v>EXECUTIVO</v>
          </cell>
          <cell r="I612" t="str">
            <v>SMDU</v>
          </cell>
          <cell r="J612">
            <v>11765706</v>
          </cell>
          <cell r="K612">
            <v>0</v>
          </cell>
          <cell r="L612">
            <v>0</v>
          </cell>
          <cell r="M612" t="str">
            <v>NINC</v>
          </cell>
          <cell r="N612">
            <v>0</v>
          </cell>
          <cell r="O612">
            <v>0</v>
          </cell>
          <cell r="P612">
            <v>0</v>
          </cell>
          <cell r="Q612">
            <v>0</v>
          </cell>
          <cell r="R612" t="e">
            <v>#DIV/0!</v>
          </cell>
          <cell r="S612" t="e">
            <v>#DIV/0!</v>
          </cell>
          <cell r="T612" t="str">
            <v>NINC</v>
          </cell>
          <cell r="U612">
            <v>0</v>
          </cell>
        </row>
        <row r="613">
          <cell r="F613" t="str">
            <v>5100 - INTERVENÇÕES NO SISTEMA VIÁRIO</v>
          </cell>
          <cell r="G613" t="str">
            <v>37.50.15.451.3009.5.100.44906100.08</v>
          </cell>
          <cell r="H613" t="str">
            <v>EXECUTIVO</v>
          </cell>
          <cell r="I613" t="str">
            <v>SMDU</v>
          </cell>
          <cell r="J613">
            <v>20301652</v>
          </cell>
          <cell r="K613">
            <v>0</v>
          </cell>
          <cell r="L613">
            <v>0</v>
          </cell>
          <cell r="M613" t="str">
            <v>NINC</v>
          </cell>
          <cell r="N613">
            <v>0</v>
          </cell>
          <cell r="O613">
            <v>0</v>
          </cell>
          <cell r="P613">
            <v>0</v>
          </cell>
          <cell r="Q613">
            <v>0</v>
          </cell>
          <cell r="R613" t="e">
            <v>#DIV/0!</v>
          </cell>
          <cell r="S613" t="e">
            <v>#DIV/0!</v>
          </cell>
          <cell r="T613" t="str">
            <v>NINC</v>
          </cell>
          <cell r="U613">
            <v>0</v>
          </cell>
        </row>
        <row r="614">
          <cell r="F614" t="str">
            <v>5100 - INTERVENÇÕES NO SISTEMA VIÁRIO</v>
          </cell>
          <cell r="G614" t="str">
            <v>87.10.15.451.3009.5.100.44903900.08</v>
          </cell>
          <cell r="H614" t="str">
            <v>EXECUTIVO</v>
          </cell>
          <cell r="I614" t="str">
            <v>FMDT</v>
          </cell>
          <cell r="J614">
            <v>1000</v>
          </cell>
          <cell r="K614">
            <v>0</v>
          </cell>
          <cell r="L614">
            <v>0</v>
          </cell>
          <cell r="M614" t="str">
            <v>NINC</v>
          </cell>
          <cell r="N614">
            <v>0</v>
          </cell>
          <cell r="O614">
            <v>0</v>
          </cell>
          <cell r="P614">
            <v>0</v>
          </cell>
          <cell r="Q614">
            <v>0</v>
          </cell>
          <cell r="R614" t="e">
            <v>#DIV/0!</v>
          </cell>
          <cell r="S614" t="e">
            <v>#DIV/0!</v>
          </cell>
          <cell r="T614" t="str">
            <v>NINC</v>
          </cell>
          <cell r="U614">
            <v>0</v>
          </cell>
        </row>
        <row r="615">
          <cell r="F615" t="str">
            <v>5100 - INTERVENÇÕES NO SISTEMA VIÁRIO</v>
          </cell>
          <cell r="G615" t="str">
            <v>87.10.15.451.3009.5.100.44905100.08</v>
          </cell>
          <cell r="H615" t="str">
            <v>EXECUTIVO</v>
          </cell>
          <cell r="I615" t="str">
            <v>FMDT</v>
          </cell>
          <cell r="J615">
            <v>1000</v>
          </cell>
          <cell r="K615">
            <v>0</v>
          </cell>
          <cell r="L615">
            <v>0</v>
          </cell>
          <cell r="M615" t="str">
            <v>NINC</v>
          </cell>
          <cell r="N615">
            <v>0</v>
          </cell>
          <cell r="O615">
            <v>0</v>
          </cell>
          <cell r="P615">
            <v>0</v>
          </cell>
          <cell r="Q615">
            <v>0</v>
          </cell>
          <cell r="R615" t="e">
            <v>#DIV/0!</v>
          </cell>
          <cell r="S615" t="e">
            <v>#DIV/0!</v>
          </cell>
          <cell r="T615" t="str">
            <v>NINC</v>
          </cell>
          <cell r="U615">
            <v>0</v>
          </cell>
        </row>
        <row r="616">
          <cell r="F616" t="str">
            <v>5100 - INTERVENÇÕES NO SISTEMA VIÁRIO</v>
          </cell>
          <cell r="G616" t="str">
            <v>98.20.15.451.3009.5.100.44905100.08</v>
          </cell>
          <cell r="H616" t="str">
            <v>EXECUTIVO</v>
          </cell>
          <cell r="I616" t="str">
            <v>FUNDURB</v>
          </cell>
          <cell r="J616">
            <v>1000</v>
          </cell>
          <cell r="K616">
            <v>27823393.719999999</v>
          </cell>
          <cell r="L616">
            <v>19626371.010000002</v>
          </cell>
          <cell r="M616" t="str">
            <v>NINC</v>
          </cell>
          <cell r="N616">
            <v>0</v>
          </cell>
          <cell r="O616">
            <v>0</v>
          </cell>
          <cell r="P616">
            <v>0</v>
          </cell>
          <cell r="Q616">
            <v>0</v>
          </cell>
          <cell r="R616" t="e">
            <v>#DIV/0!</v>
          </cell>
          <cell r="S616" t="e">
            <v>#DIV/0!</v>
          </cell>
          <cell r="T616" t="str">
            <v>NINC</v>
          </cell>
          <cell r="U616">
            <v>0</v>
          </cell>
        </row>
        <row r="617">
          <cell r="F617" t="str">
            <v>5100 - INTERVENÇÕES NO SISTEMA VIÁRIO</v>
          </cell>
          <cell r="G617" t="str">
            <v>98.22.15.451.3009.5.100.44903900.08</v>
          </cell>
          <cell r="H617" t="str">
            <v>EXECUTIVO</v>
          </cell>
          <cell r="I617" t="str">
            <v>FUNDURB</v>
          </cell>
          <cell r="J617">
            <v>8610000</v>
          </cell>
          <cell r="K617">
            <v>6880576.2800000003</v>
          </cell>
          <cell r="L617">
            <v>4030334.85</v>
          </cell>
          <cell r="M617" t="str">
            <v>NINC</v>
          </cell>
          <cell r="N617">
            <v>0</v>
          </cell>
          <cell r="O617">
            <v>0</v>
          </cell>
          <cell r="P617">
            <v>0</v>
          </cell>
          <cell r="Q617">
            <v>0</v>
          </cell>
          <cell r="R617" t="e">
            <v>#DIV/0!</v>
          </cell>
          <cell r="S617" t="e">
            <v>#DIV/0!</v>
          </cell>
          <cell r="T617" t="str">
            <v>NINC</v>
          </cell>
          <cell r="U617">
            <v>0</v>
          </cell>
        </row>
        <row r="618">
          <cell r="F618" t="str">
            <v>5100 - INTERVENÇÕES NO SISTEMA VIÁRIO</v>
          </cell>
          <cell r="G618" t="str">
            <v>98.22.15.451.3009.5.100.44905100.08</v>
          </cell>
          <cell r="H618" t="str">
            <v>EXECUTIVO</v>
          </cell>
          <cell r="I618" t="str">
            <v>FUNDURB</v>
          </cell>
          <cell r="J618">
            <v>80499000</v>
          </cell>
          <cell r="K618">
            <v>14554829.609999999</v>
          </cell>
          <cell r="L618">
            <v>11117223.93</v>
          </cell>
          <cell r="M618" t="str">
            <v>NINC</v>
          </cell>
          <cell r="N618">
            <v>0</v>
          </cell>
          <cell r="O618">
            <v>0</v>
          </cell>
          <cell r="P618">
            <v>0</v>
          </cell>
          <cell r="Q618">
            <v>0</v>
          </cell>
          <cell r="R618" t="e">
            <v>#DIV/0!</v>
          </cell>
          <cell r="S618" t="e">
            <v>#DIV/0!</v>
          </cell>
          <cell r="T618" t="str">
            <v>NINC</v>
          </cell>
          <cell r="U618">
            <v>0</v>
          </cell>
        </row>
        <row r="619">
          <cell r="F619" t="str">
            <v>5100 - INTERVENÇÕES NO SISTEMA VIÁRIO</v>
          </cell>
          <cell r="G619" t="str">
            <v>98.22.15.451.3009.5.100.44906100.08</v>
          </cell>
          <cell r="H619" t="str">
            <v>EXECUTIVO</v>
          </cell>
          <cell r="I619" t="str">
            <v>FUNDURB</v>
          </cell>
          <cell r="J619">
            <v>0</v>
          </cell>
          <cell r="K619">
            <v>2282479.48</v>
          </cell>
          <cell r="L619">
            <v>1216509.58</v>
          </cell>
          <cell r="M619" t="str">
            <v>NINC</v>
          </cell>
          <cell r="N619">
            <v>0</v>
          </cell>
          <cell r="O619">
            <v>0</v>
          </cell>
          <cell r="P619">
            <v>0</v>
          </cell>
          <cell r="Q619">
            <v>0</v>
          </cell>
          <cell r="R619" t="e">
            <v>#DIV/0!</v>
          </cell>
          <cell r="S619" t="e">
            <v>#DIV/0!</v>
          </cell>
          <cell r="T619" t="str">
            <v>NINC</v>
          </cell>
          <cell r="U619">
            <v>0</v>
          </cell>
        </row>
        <row r="620">
          <cell r="F620" t="str">
            <v>5100 - INTERVENÇÕES NO SISTEMA VIÁRIO</v>
          </cell>
          <cell r="G620" t="str">
            <v>98.22.15.451.3009.5.100.44914700.08</v>
          </cell>
          <cell r="H620" t="str">
            <v>EXECUTIVO</v>
          </cell>
          <cell r="I620" t="str">
            <v>FUNDURB</v>
          </cell>
          <cell r="J620">
            <v>0</v>
          </cell>
          <cell r="K620">
            <v>0</v>
          </cell>
          <cell r="L620">
            <v>0</v>
          </cell>
          <cell r="M620" t="str">
            <v>NINC</v>
          </cell>
          <cell r="N620">
            <v>0</v>
          </cell>
          <cell r="O620">
            <v>0</v>
          </cell>
          <cell r="P620">
            <v>0</v>
          </cell>
          <cell r="Q620">
            <v>0</v>
          </cell>
          <cell r="R620" t="e">
            <v>#DIV/0!</v>
          </cell>
          <cell r="S620" t="e">
            <v>#DIV/0!</v>
          </cell>
          <cell r="T620" t="str">
            <v>NINC</v>
          </cell>
          <cell r="U620">
            <v>0</v>
          </cell>
        </row>
        <row r="621">
          <cell r="F621" t="str">
            <v>5160 - IMPLANTAÇÃO, AMPLIAÇÃO E REQUALIFICAÇÃO DA REDE DE ILUMINAÇÃO PÚBLICA</v>
          </cell>
          <cell r="G621" t="str">
            <v>99.10.15.451.3022.5.160.44903000.08</v>
          </cell>
          <cell r="H621" t="str">
            <v>EXECUTIVO</v>
          </cell>
          <cell r="I621" t="str">
            <v>FUNDIP</v>
          </cell>
          <cell r="J621">
            <v>1000</v>
          </cell>
          <cell r="K621">
            <v>0</v>
          </cell>
          <cell r="L621">
            <v>0</v>
          </cell>
          <cell r="M621" t="str">
            <v>NINC</v>
          </cell>
          <cell r="N621">
            <v>0</v>
          </cell>
          <cell r="O621">
            <v>0</v>
          </cell>
          <cell r="P621">
            <v>0</v>
          </cell>
          <cell r="Q621">
            <v>0</v>
          </cell>
          <cell r="R621" t="e">
            <v>#DIV/0!</v>
          </cell>
          <cell r="S621" t="e">
            <v>#DIV/0!</v>
          </cell>
          <cell r="T621" t="str">
            <v>NINC</v>
          </cell>
          <cell r="U621">
            <v>0</v>
          </cell>
        </row>
        <row r="622">
          <cell r="F622" t="str">
            <v>5160 - IMPLANTAÇÃO, AMPLIAÇÃO E REQUALIFICAÇÃO DA REDE DE ILUMINAÇÃO PÚBLICA</v>
          </cell>
          <cell r="G622" t="str">
            <v>99.10.15.451.3022.5.160.44903900.08</v>
          </cell>
          <cell r="H622" t="str">
            <v>EXECUTIVO</v>
          </cell>
          <cell r="I622" t="str">
            <v>FUNDIP</v>
          </cell>
          <cell r="J622">
            <v>1000</v>
          </cell>
          <cell r="K622">
            <v>0</v>
          </cell>
          <cell r="L622">
            <v>0</v>
          </cell>
          <cell r="M622" t="str">
            <v>NINC</v>
          </cell>
          <cell r="N622">
            <v>0</v>
          </cell>
          <cell r="O622">
            <v>0</v>
          </cell>
          <cell r="P622">
            <v>0</v>
          </cell>
          <cell r="Q622">
            <v>0</v>
          </cell>
          <cell r="R622" t="e">
            <v>#DIV/0!</v>
          </cell>
          <cell r="S622" t="e">
            <v>#DIV/0!</v>
          </cell>
          <cell r="T622" t="str">
            <v>NINC</v>
          </cell>
          <cell r="U622">
            <v>0</v>
          </cell>
        </row>
        <row r="623">
          <cell r="F623" t="str">
            <v>5160 - IMPLANTAÇÃO, AMPLIAÇÃO E REQUALIFICAÇÃO DA REDE DE ILUMINAÇÃO PÚBLICA</v>
          </cell>
          <cell r="G623" t="str">
            <v>99.10.15.451.3022.5.160.44905100.08</v>
          </cell>
          <cell r="H623" t="str">
            <v>EXECUTIVO</v>
          </cell>
          <cell r="I623" t="str">
            <v>FUNDIP</v>
          </cell>
          <cell r="J623">
            <v>1000</v>
          </cell>
          <cell r="K623">
            <v>0</v>
          </cell>
          <cell r="L623">
            <v>0</v>
          </cell>
          <cell r="M623" t="str">
            <v>NINC</v>
          </cell>
          <cell r="N623">
            <v>0</v>
          </cell>
          <cell r="O623">
            <v>0</v>
          </cell>
          <cell r="P623">
            <v>0</v>
          </cell>
          <cell r="Q623">
            <v>0</v>
          </cell>
          <cell r="R623" t="e">
            <v>#DIV/0!</v>
          </cell>
          <cell r="S623" t="e">
            <v>#DIV/0!</v>
          </cell>
          <cell r="T623" t="str">
            <v>NINC</v>
          </cell>
          <cell r="U623">
            <v>0</v>
          </cell>
        </row>
        <row r="624">
          <cell r="F624" t="str">
            <v>5187 - RECUPERAÇÃO E REFORÇO DE OBRAS DE ARTE ESPECIAIS - OAE - PROGRAMA DE METAS 3.C</v>
          </cell>
          <cell r="G624" t="str">
            <v>07.10.15.451.3009.5.187.44905100.08</v>
          </cell>
          <cell r="H624" t="str">
            <v>EXECUTIVO</v>
          </cell>
          <cell r="I624" t="str">
            <v>FMD</v>
          </cell>
          <cell r="J624">
            <v>43890000</v>
          </cell>
          <cell r="K624">
            <v>0</v>
          </cell>
          <cell r="L624">
            <v>0</v>
          </cell>
          <cell r="M624" t="str">
            <v>NINC</v>
          </cell>
          <cell r="N624">
            <v>0</v>
          </cell>
          <cell r="O624">
            <v>0</v>
          </cell>
          <cell r="P624">
            <v>0</v>
          </cell>
          <cell r="Q624">
            <v>0</v>
          </cell>
          <cell r="R624" t="e">
            <v>#DIV/0!</v>
          </cell>
          <cell r="S624" t="e">
            <v>#DIV/0!</v>
          </cell>
          <cell r="T624" t="str">
            <v>NINC</v>
          </cell>
          <cell r="U624">
            <v>0</v>
          </cell>
        </row>
        <row r="625">
          <cell r="F625" t="str">
            <v>5187 - RECUPERAÇÃO E REFORÇO DE OBRAS DE ARTE ESPECIAIS - OAE - PROGRAMA DE METAS 3.C</v>
          </cell>
          <cell r="G625" t="str">
            <v>22.10.15.451.3009.5.187.44905100.00</v>
          </cell>
          <cell r="H625" t="str">
            <v>EXECUTIVO</v>
          </cell>
          <cell r="I625" t="str">
            <v>SIURB</v>
          </cell>
          <cell r="J625">
            <v>1000</v>
          </cell>
          <cell r="K625">
            <v>0</v>
          </cell>
          <cell r="L625">
            <v>0</v>
          </cell>
          <cell r="M625" t="str">
            <v>NINC</v>
          </cell>
          <cell r="N625">
            <v>0</v>
          </cell>
          <cell r="O625">
            <v>0</v>
          </cell>
          <cell r="P625">
            <v>0</v>
          </cell>
          <cell r="Q625">
            <v>0</v>
          </cell>
          <cell r="R625" t="e">
            <v>#DIV/0!</v>
          </cell>
          <cell r="S625" t="e">
            <v>#DIV/0!</v>
          </cell>
          <cell r="T625" t="str">
            <v>NINC</v>
          </cell>
          <cell r="U625">
            <v>0</v>
          </cell>
        </row>
        <row r="626">
          <cell r="F626" t="str">
            <v>5187 - RECUPERAÇÃO E REFORÇO DE OBRAS DE ARTE ESPECIAIS - OAE - PROGRAMA DE METAS 3.C</v>
          </cell>
          <cell r="G626" t="str">
            <v>87.10.15.451.3009.5.187.44903900.08</v>
          </cell>
          <cell r="H626" t="str">
            <v>EXECUTIVO</v>
          </cell>
          <cell r="I626" t="str">
            <v>FMDT</v>
          </cell>
          <cell r="J626">
            <v>1000</v>
          </cell>
          <cell r="K626">
            <v>0</v>
          </cell>
          <cell r="L626">
            <v>0</v>
          </cell>
          <cell r="M626" t="str">
            <v>NINC</v>
          </cell>
          <cell r="N626">
            <v>0</v>
          </cell>
          <cell r="O626">
            <v>0</v>
          </cell>
          <cell r="P626">
            <v>0</v>
          </cell>
          <cell r="Q626">
            <v>0</v>
          </cell>
          <cell r="R626" t="e">
            <v>#DIV/0!</v>
          </cell>
          <cell r="S626" t="e">
            <v>#DIV/0!</v>
          </cell>
          <cell r="T626" t="str">
            <v>NINC</v>
          </cell>
          <cell r="U626">
            <v>0</v>
          </cell>
        </row>
        <row r="627">
          <cell r="F627" t="str">
            <v>5187 - RECUPERAÇÃO E REFORÇO DE OBRAS DE ARTE ESPECIAIS - OAE - PROGRAMA DE METAS 3.C</v>
          </cell>
          <cell r="G627" t="str">
            <v>87.10.15.451.3009.5.187.44905100.08</v>
          </cell>
          <cell r="H627" t="str">
            <v>EXECUTIVO</v>
          </cell>
          <cell r="I627" t="str">
            <v>FMDT</v>
          </cell>
          <cell r="J627">
            <v>1000</v>
          </cell>
          <cell r="K627">
            <v>0</v>
          </cell>
          <cell r="L627">
            <v>0</v>
          </cell>
          <cell r="M627" t="str">
            <v>NINC</v>
          </cell>
          <cell r="N627">
            <v>0</v>
          </cell>
          <cell r="O627">
            <v>0</v>
          </cell>
          <cell r="P627">
            <v>0</v>
          </cell>
          <cell r="Q627">
            <v>0</v>
          </cell>
          <cell r="R627" t="e">
            <v>#DIV/0!</v>
          </cell>
          <cell r="S627" t="e">
            <v>#DIV/0!</v>
          </cell>
          <cell r="T627" t="str">
            <v>NINC</v>
          </cell>
          <cell r="U627">
            <v>0</v>
          </cell>
        </row>
        <row r="628">
          <cell r="F628" t="str">
            <v>5187 - RECUPERAÇÃO E REFORÇO DE OBRAS DE ARTE ESPECIAIS - OAE - PROGRAMA DE METAS 3.C</v>
          </cell>
          <cell r="G628" t="str">
            <v>87.10.15.451.3009.5.187.44909200.08</v>
          </cell>
          <cell r="H628" t="str">
            <v>EXECUTIVO</v>
          </cell>
          <cell r="I628" t="str">
            <v>FMDT</v>
          </cell>
          <cell r="J628">
            <v>0</v>
          </cell>
          <cell r="K628">
            <v>11660.35</v>
          </cell>
          <cell r="L628">
            <v>0</v>
          </cell>
          <cell r="M628" t="str">
            <v>NINC</v>
          </cell>
          <cell r="N628">
            <v>0</v>
          </cell>
          <cell r="O628">
            <v>0</v>
          </cell>
          <cell r="P628">
            <v>0</v>
          </cell>
          <cell r="Q628">
            <v>0</v>
          </cell>
          <cell r="R628" t="e">
            <v>#DIV/0!</v>
          </cell>
          <cell r="S628" t="e">
            <v>#DIV/0!</v>
          </cell>
          <cell r="T628" t="str">
            <v>NINC</v>
          </cell>
          <cell r="U628">
            <v>0</v>
          </cell>
        </row>
        <row r="629">
          <cell r="F629" t="str">
            <v>5187 - RECUPERAÇÃO E REFORÇO DE OBRAS DE ARTE ESPECIAIS - OAE - PROGRAMA DE METAS 3.C</v>
          </cell>
          <cell r="G629" t="str">
            <v>98.22.15.451.3009.5.187.44905100.08</v>
          </cell>
          <cell r="H629" t="str">
            <v>EXECUTIVO</v>
          </cell>
          <cell r="I629" t="str">
            <v>FUNDURB</v>
          </cell>
          <cell r="J629">
            <v>17500000</v>
          </cell>
          <cell r="K629">
            <v>16037917.920000002</v>
          </cell>
          <cell r="L629">
            <v>10895684.909999998</v>
          </cell>
          <cell r="M629" t="str">
            <v>NINC</v>
          </cell>
          <cell r="N629">
            <v>0</v>
          </cell>
          <cell r="O629">
            <v>0</v>
          </cell>
          <cell r="P629">
            <v>0</v>
          </cell>
          <cell r="Q629">
            <v>0</v>
          </cell>
          <cell r="R629" t="e">
            <v>#DIV/0!</v>
          </cell>
          <cell r="S629" t="e">
            <v>#DIV/0!</v>
          </cell>
          <cell r="T629" t="str">
            <v>NINC</v>
          </cell>
          <cell r="U629">
            <v>0</v>
          </cell>
        </row>
        <row r="630">
          <cell r="F630" t="str">
            <v>5287 - INSPEÇÃO DE OBRAS DE ARTES ESPECIAIS - OAE - PROGRAMA DE METAS 3.B</v>
          </cell>
          <cell r="G630" t="str">
            <v>07.10.15.451.3009.5.287.44903900.08</v>
          </cell>
          <cell r="H630" t="str">
            <v>EXECUTIVO</v>
          </cell>
          <cell r="I630" t="str">
            <v>FMD</v>
          </cell>
          <cell r="J630">
            <v>81210000</v>
          </cell>
          <cell r="K630">
            <v>2762562.16</v>
          </cell>
          <cell r="L630">
            <v>0</v>
          </cell>
          <cell r="M630" t="str">
            <v>NINC</v>
          </cell>
          <cell r="N630">
            <v>0</v>
          </cell>
          <cell r="O630">
            <v>0</v>
          </cell>
          <cell r="P630">
            <v>0</v>
          </cell>
          <cell r="Q630">
            <v>0</v>
          </cell>
          <cell r="R630" t="e">
            <v>#DIV/0!</v>
          </cell>
          <cell r="S630" t="e">
            <v>#DIV/0!</v>
          </cell>
          <cell r="T630" t="str">
            <v>NINC</v>
          </cell>
          <cell r="U630">
            <v>0</v>
          </cell>
        </row>
        <row r="631">
          <cell r="F631" t="str">
            <v>5287 - INSPEÇÃO DE OBRAS DE ARTES ESPECIAIS - OAE - PROGRAMA DE METAS 3.B</v>
          </cell>
          <cell r="G631" t="str">
            <v>22.10.15.451.3009.5.287.44903900.00</v>
          </cell>
          <cell r="H631" t="str">
            <v>EXECUTIVO</v>
          </cell>
          <cell r="I631" t="str">
            <v>SIURB</v>
          </cell>
          <cell r="J631">
            <v>1000</v>
          </cell>
          <cell r="K631">
            <v>0</v>
          </cell>
          <cell r="L631">
            <v>0</v>
          </cell>
          <cell r="M631" t="str">
            <v>NINC</v>
          </cell>
          <cell r="N631">
            <v>0</v>
          </cell>
          <cell r="O631">
            <v>0</v>
          </cell>
          <cell r="P631">
            <v>0</v>
          </cell>
          <cell r="Q631">
            <v>0</v>
          </cell>
          <cell r="R631" t="e">
            <v>#DIV/0!</v>
          </cell>
          <cell r="S631" t="e">
            <v>#DIV/0!</v>
          </cell>
          <cell r="T631" t="str">
            <v>NINC</v>
          </cell>
          <cell r="U631">
            <v>0</v>
          </cell>
        </row>
        <row r="632">
          <cell r="F632" t="str">
            <v>5287 - INSPEÇÃO DE OBRAS DE ARTES ESPECIAIS - OAE - PROGRAMA DE METAS 3.B</v>
          </cell>
          <cell r="G632" t="str">
            <v>87.10.15.451.3009.5.287.44903900.08</v>
          </cell>
          <cell r="H632" t="str">
            <v>EXECUTIVO</v>
          </cell>
          <cell r="I632" t="str">
            <v>FMDT</v>
          </cell>
          <cell r="J632">
            <v>1000</v>
          </cell>
          <cell r="K632">
            <v>0</v>
          </cell>
          <cell r="L632">
            <v>0</v>
          </cell>
          <cell r="M632" t="str">
            <v>NINC</v>
          </cell>
          <cell r="N632">
            <v>0</v>
          </cell>
          <cell r="O632">
            <v>0</v>
          </cell>
          <cell r="P632">
            <v>0</v>
          </cell>
          <cell r="Q632">
            <v>0</v>
          </cell>
          <cell r="R632" t="e">
            <v>#DIV/0!</v>
          </cell>
          <cell r="S632" t="e">
            <v>#DIV/0!</v>
          </cell>
          <cell r="T632" t="str">
            <v>NINC</v>
          </cell>
          <cell r="U632">
            <v>0</v>
          </cell>
        </row>
        <row r="633">
          <cell r="F633" t="str">
            <v>5287 - INSPEÇÃO DE OBRAS DE ARTES ESPECIAIS - OAE - PROGRAMA DE METAS 3.B</v>
          </cell>
          <cell r="G633" t="str">
            <v>98.22.15.451.3009.5.287.44903900.08</v>
          </cell>
          <cell r="H633" t="str">
            <v>EXECUTIVO</v>
          </cell>
          <cell r="I633" t="str">
            <v>FUNDURB</v>
          </cell>
          <cell r="J633">
            <v>35000000</v>
          </cell>
          <cell r="K633">
            <v>15089720.68</v>
          </cell>
          <cell r="L633">
            <v>1092207.53</v>
          </cell>
          <cell r="M633" t="str">
            <v>NINC</v>
          </cell>
          <cell r="N633">
            <v>0</v>
          </cell>
          <cell r="O633">
            <v>0</v>
          </cell>
          <cell r="P633">
            <v>0</v>
          </cell>
          <cell r="Q633">
            <v>0</v>
          </cell>
          <cell r="R633" t="e">
            <v>#DIV/0!</v>
          </cell>
          <cell r="S633" t="e">
            <v>#DIV/0!</v>
          </cell>
          <cell r="T633" t="str">
            <v>NINC</v>
          </cell>
          <cell r="U633">
            <v>0</v>
          </cell>
        </row>
        <row r="634">
          <cell r="F634" t="str">
            <v>5409 - IMPLANTAÇÃO DE ESTRUTURA TURÍSTICA NO TRIÂNGULO HISTÓRICO - PROGRAMA DE METAS 6</v>
          </cell>
          <cell r="G634" t="str">
            <v>07.10.15.451.3022.5.409.44905100.08</v>
          </cell>
          <cell r="H634" t="str">
            <v>EXECUTIVO</v>
          </cell>
          <cell r="I634" t="str">
            <v>FMD</v>
          </cell>
          <cell r="J634">
            <v>18090264</v>
          </cell>
          <cell r="K634">
            <v>0</v>
          </cell>
          <cell r="L634">
            <v>0</v>
          </cell>
          <cell r="M634" t="str">
            <v>NEX</v>
          </cell>
          <cell r="N634">
            <v>0.23</v>
          </cell>
          <cell r="O634">
            <v>4160760.72</v>
          </cell>
          <cell r="P634">
            <v>0</v>
          </cell>
          <cell r="Q634">
            <v>0</v>
          </cell>
          <cell r="R634">
            <v>0</v>
          </cell>
          <cell r="S634">
            <v>0</v>
          </cell>
          <cell r="T634" t="str">
            <v>NEX</v>
          </cell>
          <cell r="U634">
            <v>0.09</v>
          </cell>
        </row>
        <row r="635">
          <cell r="F635" t="str">
            <v>5417 - PROJETOS DE MOBILIDADE URBANA ORIUNDOS DE RECURSOS DE DESESTATIZAÇÕES E PARCERIAS</v>
          </cell>
          <cell r="G635" t="str">
            <v>07.10.15.451.3009.5.417.44903900.08</v>
          </cell>
          <cell r="H635" t="str">
            <v>EXECUTIVO</v>
          </cell>
          <cell r="I635" t="str">
            <v>FMD</v>
          </cell>
          <cell r="J635">
            <v>0</v>
          </cell>
          <cell r="K635">
            <v>38533975.290000007</v>
          </cell>
          <cell r="L635">
            <v>3927816.54</v>
          </cell>
          <cell r="M635" t="str">
            <v>NEX</v>
          </cell>
          <cell r="N635">
            <v>0.23</v>
          </cell>
          <cell r="O635">
            <v>0</v>
          </cell>
          <cell r="P635">
            <v>8862814.3167000022</v>
          </cell>
          <cell r="Q635">
            <v>903397.80420000001</v>
          </cell>
          <cell r="R635" t="e">
            <v>#DIV/0!</v>
          </cell>
          <cell r="S635" t="e">
            <v>#DIV/0!</v>
          </cell>
          <cell r="T635" t="str">
            <v>NEX</v>
          </cell>
          <cell r="U635">
            <v>0.09</v>
          </cell>
        </row>
        <row r="636">
          <cell r="F636" t="str">
            <v>5417 - PROJETOS DE MOBILIDADE URBANA ORIUNDOS DE RECURSOS DE DESESTATIZAÇÕES E PARCERIAS</v>
          </cell>
          <cell r="G636" t="str">
            <v>07.10.15.451.3009.5.417.44905100.08</v>
          </cell>
          <cell r="H636" t="str">
            <v>EXECUTIVO</v>
          </cell>
          <cell r="I636" t="str">
            <v>FMD</v>
          </cell>
          <cell r="J636">
            <v>186530000</v>
          </cell>
          <cell r="K636">
            <v>35385181</v>
          </cell>
          <cell r="L636">
            <v>14322495.75</v>
          </cell>
          <cell r="M636" t="str">
            <v>NEX</v>
          </cell>
          <cell r="N636">
            <v>0.23</v>
          </cell>
          <cell r="O636">
            <v>42901900</v>
          </cell>
          <cell r="P636">
            <v>8138591.6299999999</v>
          </cell>
          <cell r="Q636">
            <v>3294174.0225</v>
          </cell>
          <cell r="R636">
            <v>7.6783872567415423E-2</v>
          </cell>
          <cell r="S636">
            <v>0.18970235886988687</v>
          </cell>
          <cell r="T636" t="str">
            <v>NEX</v>
          </cell>
          <cell r="U636">
            <v>0.09</v>
          </cell>
        </row>
        <row r="637">
          <cell r="F637" t="str">
            <v>5418 - PROJETOS DE DESENVOLVIMENTO URBANO ORIUNDOS DE RECURSOS DE DESESTATIZAÇÕES E PARCERIAS</v>
          </cell>
          <cell r="G637" t="str">
            <v>07.10.15.451.3009.5.418.44903900.08</v>
          </cell>
          <cell r="H637" t="str">
            <v>EXECUTIVO</v>
          </cell>
          <cell r="I637" t="str">
            <v>FMD</v>
          </cell>
          <cell r="J637">
            <v>12503278</v>
          </cell>
          <cell r="K637">
            <v>0</v>
          </cell>
          <cell r="L637">
            <v>0</v>
          </cell>
          <cell r="M637" t="str">
            <v>NEX</v>
          </cell>
          <cell r="N637">
            <v>0.23</v>
          </cell>
          <cell r="O637">
            <v>2875753.94</v>
          </cell>
          <cell r="P637">
            <v>0</v>
          </cell>
          <cell r="Q637">
            <v>0</v>
          </cell>
          <cell r="R637">
            <v>0</v>
          </cell>
          <cell r="S637">
            <v>0</v>
          </cell>
          <cell r="T637" t="str">
            <v>NEX</v>
          </cell>
          <cell r="U637">
            <v>0.09</v>
          </cell>
        </row>
        <row r="638">
          <cell r="F638" t="str">
            <v>5500 - ÁREA DE INTERVENÇÃO URBANA - AIU VILA ANDRADE</v>
          </cell>
          <cell r="G638" t="str">
            <v>98.37.15.451.3022.5.500.44903900.08</v>
          </cell>
          <cell r="H638" t="str">
            <v>EXECUTIVO</v>
          </cell>
          <cell r="I638" t="str">
            <v>FUNDURB</v>
          </cell>
          <cell r="J638">
            <v>1000</v>
          </cell>
          <cell r="K638">
            <v>0</v>
          </cell>
          <cell r="L638">
            <v>0</v>
          </cell>
          <cell r="M638" t="str">
            <v>NINC</v>
          </cell>
          <cell r="N638">
            <v>0</v>
          </cell>
          <cell r="O638">
            <v>0</v>
          </cell>
          <cell r="P638">
            <v>0</v>
          </cell>
          <cell r="Q638">
            <v>0</v>
          </cell>
          <cell r="R638" t="e">
            <v>#DIV/0!</v>
          </cell>
          <cell r="S638" t="e">
            <v>#DIV/0!</v>
          </cell>
          <cell r="T638" t="str">
            <v>NINC</v>
          </cell>
          <cell r="U638">
            <v>0</v>
          </cell>
        </row>
        <row r="639">
          <cell r="F639" t="str">
            <v>5512 - ÁREA DE INTERVENÇÃO URBANA - AIU JURUBATUBA</v>
          </cell>
          <cell r="G639" t="str">
            <v>98.37.15.451.3022.5.512.44903900.08</v>
          </cell>
          <cell r="H639" t="str">
            <v>EXECUTIVO</v>
          </cell>
          <cell r="I639" t="str">
            <v>FUNDURB</v>
          </cell>
          <cell r="J639">
            <v>1000</v>
          </cell>
          <cell r="K639">
            <v>0</v>
          </cell>
          <cell r="L639">
            <v>0</v>
          </cell>
          <cell r="M639" t="str">
            <v>NINC</v>
          </cell>
          <cell r="N639">
            <v>0</v>
          </cell>
          <cell r="O639">
            <v>0</v>
          </cell>
          <cell r="P639">
            <v>0</v>
          </cell>
          <cell r="Q639">
            <v>0</v>
          </cell>
          <cell r="R639" t="e">
            <v>#DIV/0!</v>
          </cell>
          <cell r="S639" t="e">
            <v>#DIV/0!</v>
          </cell>
          <cell r="T639" t="str">
            <v>NINC</v>
          </cell>
          <cell r="U639">
            <v>0</v>
          </cell>
        </row>
        <row r="640">
          <cell r="F640" t="str">
            <v>5523 - ÁREA DE INTERVENÇÃO URBANA - AIU INTERLAGOS</v>
          </cell>
          <cell r="G640" t="str">
            <v>98.37.15.451.3022.5.523.44903900.08</v>
          </cell>
          <cell r="H640" t="str">
            <v>EXECUTIVO</v>
          </cell>
          <cell r="I640" t="str">
            <v>FUNDURB</v>
          </cell>
          <cell r="J640">
            <v>1000</v>
          </cell>
          <cell r="K640">
            <v>0</v>
          </cell>
          <cell r="L640">
            <v>0</v>
          </cell>
          <cell r="M640" t="str">
            <v>NINC</v>
          </cell>
          <cell r="N640">
            <v>0</v>
          </cell>
          <cell r="O640">
            <v>0</v>
          </cell>
          <cell r="P640">
            <v>0</v>
          </cell>
          <cell r="Q640">
            <v>0</v>
          </cell>
          <cell r="R640" t="e">
            <v>#DIV/0!</v>
          </cell>
          <cell r="S640" t="e">
            <v>#DIV/0!</v>
          </cell>
          <cell r="T640" t="str">
            <v>NINC</v>
          </cell>
          <cell r="U640">
            <v>0</v>
          </cell>
        </row>
        <row r="641">
          <cell r="F641" t="str">
            <v>9133 - AUMENTO DE CAPITAL DA SÃO PAULO URBANISMO - SP URBANISMO</v>
          </cell>
          <cell r="G641" t="str">
            <v>37.10.15.451.3022.9.133.45906500.00</v>
          </cell>
          <cell r="H641" t="str">
            <v>EXECUTIVO</v>
          </cell>
          <cell r="I641" t="str">
            <v>SMDU</v>
          </cell>
          <cell r="J641">
            <v>1000</v>
          </cell>
          <cell r="K641">
            <v>0</v>
          </cell>
          <cell r="L641">
            <v>0</v>
          </cell>
          <cell r="M641" t="str">
            <v>NINC</v>
          </cell>
          <cell r="N641">
            <v>0</v>
          </cell>
          <cell r="O641">
            <v>0</v>
          </cell>
          <cell r="P641">
            <v>0</v>
          </cell>
          <cell r="Q641">
            <v>0</v>
          </cell>
          <cell r="R641" t="e">
            <v>#DIV/0!</v>
          </cell>
          <cell r="S641" t="e">
            <v>#DIV/0!</v>
          </cell>
          <cell r="T641" t="str">
            <v>NINC</v>
          </cell>
          <cell r="U641">
            <v>0</v>
          </cell>
        </row>
        <row r="642">
          <cell r="F642" t="str">
            <v>1002 - PAVIMENTAÇÃO - RUA DOS PINHAIS - JARDIM PROGRESSO</v>
          </cell>
          <cell r="G642" t="str">
            <v>59.10.15.452.3022.1.002.44905100.01</v>
          </cell>
          <cell r="H642" t="str">
            <v>EXECUTIVO</v>
          </cell>
          <cell r="I642" t="str">
            <v>SUB-CS</v>
          </cell>
          <cell r="J642">
            <v>100000</v>
          </cell>
          <cell r="K642">
            <v>0</v>
          </cell>
          <cell r="L642">
            <v>0</v>
          </cell>
          <cell r="M642" t="str">
            <v>NINC</v>
          </cell>
          <cell r="N642">
            <v>0</v>
          </cell>
          <cell r="O642">
            <v>0</v>
          </cell>
          <cell r="P642">
            <v>0</v>
          </cell>
          <cell r="Q642">
            <v>0</v>
          </cell>
          <cell r="R642" t="e">
            <v>#DIV/0!</v>
          </cell>
          <cell r="S642" t="e">
            <v>#DIV/0!</v>
          </cell>
          <cell r="T642" t="str">
            <v>NINC</v>
          </cell>
          <cell r="U642">
            <v>0</v>
          </cell>
        </row>
        <row r="643">
          <cell r="F643" t="str">
            <v>1006 - PAVIMENTAÇÃO - ESTRADA DA REPRESA - JARDIM NORONHA</v>
          </cell>
          <cell r="G643" t="str">
            <v>60.10.15.452.3022.1.006.44905100.01</v>
          </cell>
          <cell r="H643" t="str">
            <v>EXECUTIVO</v>
          </cell>
          <cell r="I643" t="str">
            <v>SUB-PA</v>
          </cell>
          <cell r="J643">
            <v>100000</v>
          </cell>
          <cell r="K643">
            <v>0</v>
          </cell>
          <cell r="L643">
            <v>0</v>
          </cell>
          <cell r="M643" t="str">
            <v>NINC</v>
          </cell>
          <cell r="N643">
            <v>0</v>
          </cell>
          <cell r="O643">
            <v>0</v>
          </cell>
          <cell r="P643">
            <v>0</v>
          </cell>
          <cell r="Q643">
            <v>0</v>
          </cell>
          <cell r="R643" t="e">
            <v>#DIV/0!</v>
          </cell>
          <cell r="S643" t="e">
            <v>#DIV/0!</v>
          </cell>
          <cell r="T643" t="str">
            <v>NINC</v>
          </cell>
          <cell r="U643">
            <v>0</v>
          </cell>
        </row>
        <row r="644">
          <cell r="F644" t="str">
            <v>1007 - PAVIMENTAÇÃO - RUA MARIA DA COSTA BEZERRA/RUA JACEGUAVA - JARDIM LARANJEIRAS</v>
          </cell>
          <cell r="G644" t="str">
            <v>60.10.15.452.3022.1.007.44905100.01</v>
          </cell>
          <cell r="H644" t="str">
            <v>EXECUTIVO</v>
          </cell>
          <cell r="I644" t="str">
            <v>SUB-PA</v>
          </cell>
          <cell r="J644">
            <v>100000</v>
          </cell>
          <cell r="K644">
            <v>0</v>
          </cell>
          <cell r="L644">
            <v>0</v>
          </cell>
          <cell r="M644" t="str">
            <v>NINC</v>
          </cell>
          <cell r="N644">
            <v>0</v>
          </cell>
          <cell r="O644">
            <v>0</v>
          </cell>
          <cell r="P644">
            <v>0</v>
          </cell>
          <cell r="Q644">
            <v>0</v>
          </cell>
          <cell r="R644" t="e">
            <v>#DIV/0!</v>
          </cell>
          <cell r="S644" t="e">
            <v>#DIV/0!</v>
          </cell>
          <cell r="T644" t="str">
            <v>NINC</v>
          </cell>
          <cell r="U644">
            <v>0</v>
          </cell>
        </row>
        <row r="645">
          <cell r="F645" t="str">
            <v>1008 - PAVIMENTAÇÃO - RUA ELIAS XAVIER DE PAULA - RECANTO CAMPO BELO</v>
          </cell>
          <cell r="G645" t="str">
            <v>60.10.15.452.3022.1.008.44905100.01</v>
          </cell>
          <cell r="H645" t="str">
            <v>EXECUTIVO</v>
          </cell>
          <cell r="I645" t="str">
            <v>SUB-PA</v>
          </cell>
          <cell r="J645">
            <v>100000</v>
          </cell>
          <cell r="K645">
            <v>0</v>
          </cell>
          <cell r="L645">
            <v>0</v>
          </cell>
          <cell r="M645" t="str">
            <v>NINC</v>
          </cell>
          <cell r="N645">
            <v>0</v>
          </cell>
          <cell r="O645">
            <v>0</v>
          </cell>
          <cell r="P645">
            <v>0</v>
          </cell>
          <cell r="Q645">
            <v>0</v>
          </cell>
          <cell r="R645" t="e">
            <v>#DIV/0!</v>
          </cell>
          <cell r="S645" t="e">
            <v>#DIV/0!</v>
          </cell>
          <cell r="T645" t="str">
            <v>NINC</v>
          </cell>
          <cell r="U645">
            <v>0</v>
          </cell>
        </row>
        <row r="646">
          <cell r="F646" t="str">
            <v>1009 - PAVIMENTAÇÃO (CASCALHAMENTO) - TRAVESSA PARTICULAR/RUA MARIA TEREZA DE ANDRADE - SÍTIO REPRESA</v>
          </cell>
          <cell r="G646" t="str">
            <v>60.10.15.452.3022.1.009.44905100.01</v>
          </cell>
          <cell r="H646" t="str">
            <v>EXECUTIVO</v>
          </cell>
          <cell r="I646" t="str">
            <v>SUB-PA</v>
          </cell>
          <cell r="J646">
            <v>50000</v>
          </cell>
          <cell r="K646">
            <v>0</v>
          </cell>
          <cell r="L646">
            <v>0</v>
          </cell>
          <cell r="M646" t="str">
            <v>NINC</v>
          </cell>
          <cell r="N646">
            <v>0</v>
          </cell>
          <cell r="O646">
            <v>0</v>
          </cell>
          <cell r="P646">
            <v>0</v>
          </cell>
          <cell r="Q646">
            <v>0</v>
          </cell>
          <cell r="R646" t="e">
            <v>#DIV/0!</v>
          </cell>
          <cell r="S646" t="e">
            <v>#DIV/0!</v>
          </cell>
          <cell r="T646" t="str">
            <v>NINC</v>
          </cell>
          <cell r="U646">
            <v>0</v>
          </cell>
        </row>
        <row r="647">
          <cell r="F647" t="str">
            <v>1011 - TAPA BURACOS RUAS EM GERAL - DISTRITO SAPOPEMBA</v>
          </cell>
          <cell r="G647" t="str">
            <v>72.10.15.452.3022.1.011.33903900.00</v>
          </cell>
          <cell r="H647" t="str">
            <v>EXECUTIVO</v>
          </cell>
          <cell r="I647" t="str">
            <v>SUB-SB</v>
          </cell>
          <cell r="J647">
            <v>1100000</v>
          </cell>
          <cell r="K647">
            <v>0</v>
          </cell>
          <cell r="L647">
            <v>0</v>
          </cell>
          <cell r="M647" t="str">
            <v>NINC</v>
          </cell>
          <cell r="N647">
            <v>0</v>
          </cell>
          <cell r="O647">
            <v>0</v>
          </cell>
          <cell r="P647">
            <v>0</v>
          </cell>
          <cell r="Q647">
            <v>0</v>
          </cell>
          <cell r="R647" t="e">
            <v>#DIV/0!</v>
          </cell>
          <cell r="S647" t="e">
            <v>#DIV/0!</v>
          </cell>
          <cell r="T647" t="str">
            <v>NINC</v>
          </cell>
          <cell r="U647">
            <v>0</v>
          </cell>
        </row>
        <row r="648">
          <cell r="F648" t="str">
            <v>1036 - PASSEIO, GUIA E SARGETA NA ESTRADA DO IGUATEMI</v>
          </cell>
          <cell r="G648" t="str">
            <v>71.10.15.452.3022.1.036.44905100.00</v>
          </cell>
          <cell r="H648" t="str">
            <v>EXECUTIVO</v>
          </cell>
          <cell r="I648" t="str">
            <v>SUB-CT</v>
          </cell>
          <cell r="J648">
            <v>1000</v>
          </cell>
          <cell r="K648">
            <v>0</v>
          </cell>
          <cell r="L648">
            <v>0</v>
          </cell>
          <cell r="M648" t="str">
            <v>NINC</v>
          </cell>
          <cell r="N648">
            <v>0</v>
          </cell>
          <cell r="O648">
            <v>0</v>
          </cell>
          <cell r="P648">
            <v>0</v>
          </cell>
          <cell r="Q648">
            <v>0</v>
          </cell>
          <cell r="R648" t="e">
            <v>#DIV/0!</v>
          </cell>
          <cell r="S648" t="e">
            <v>#DIV/0!</v>
          </cell>
          <cell r="T648" t="str">
            <v>NINC</v>
          </cell>
          <cell r="U648">
            <v>0</v>
          </cell>
        </row>
        <row r="649">
          <cell r="F649" t="str">
            <v>1037 - PAVIMENTAÇÃO E SISTEMA DE DRENAGEM NA RUA AMAZONAS</v>
          </cell>
          <cell r="G649" t="str">
            <v>71.10.15.452.3022.1.037.44905100.01</v>
          </cell>
          <cell r="H649" t="str">
            <v>EXECUTIVO</v>
          </cell>
          <cell r="I649" t="str">
            <v>SUB-CT</v>
          </cell>
          <cell r="J649">
            <v>1000</v>
          </cell>
          <cell r="K649">
            <v>0</v>
          </cell>
          <cell r="L649">
            <v>0</v>
          </cell>
          <cell r="M649" t="str">
            <v>NINC</v>
          </cell>
          <cell r="N649">
            <v>0</v>
          </cell>
          <cell r="O649">
            <v>0</v>
          </cell>
          <cell r="P649">
            <v>0</v>
          </cell>
          <cell r="Q649">
            <v>0</v>
          </cell>
          <cell r="R649" t="e">
            <v>#DIV/0!</v>
          </cell>
          <cell r="S649" t="e">
            <v>#DIV/0!</v>
          </cell>
          <cell r="T649" t="str">
            <v>NINC</v>
          </cell>
          <cell r="U649">
            <v>0</v>
          </cell>
        </row>
        <row r="650">
          <cell r="F650" t="str">
            <v>1045 - RECAPEAMENTO DA RUA ARRAIAL DE SÃO BARTOLOMEU NO TRECHO DE PARALELEPÍPEDO LOCALIZADA NA VILA CARMOSINA EM ITAQUERA</v>
          </cell>
          <cell r="G650" t="str">
            <v>67.10.15.452.3022.1.045.44905100.01</v>
          </cell>
          <cell r="H650" t="str">
            <v>EXECUTIVO</v>
          </cell>
          <cell r="I650" t="str">
            <v>SUB-IQ</v>
          </cell>
          <cell r="J650">
            <v>1000</v>
          </cell>
          <cell r="K650">
            <v>0</v>
          </cell>
          <cell r="L650">
            <v>0</v>
          </cell>
          <cell r="M650" t="str">
            <v>NINC</v>
          </cell>
          <cell r="N650">
            <v>0</v>
          </cell>
          <cell r="O650">
            <v>0</v>
          </cell>
          <cell r="P650">
            <v>0</v>
          </cell>
          <cell r="Q650">
            <v>0</v>
          </cell>
          <cell r="R650" t="e">
            <v>#DIV/0!</v>
          </cell>
          <cell r="S650" t="e">
            <v>#DIV/0!</v>
          </cell>
          <cell r="T650" t="str">
            <v>NINC</v>
          </cell>
          <cell r="U650">
            <v>0</v>
          </cell>
        </row>
        <row r="651">
          <cell r="F651" t="str">
            <v>1046 - PAVIMENTAÇÃO DA RUA 15 DE NOVEMBRO NO BAIRRO DE JARDIM SÃO FRANCISCO EM SÃO MATEUS</v>
          </cell>
          <cell r="G651" t="str">
            <v>70.10.15.452.3022.1.046.44905100.01</v>
          </cell>
          <cell r="H651" t="str">
            <v>EXECUTIVO</v>
          </cell>
          <cell r="I651" t="str">
            <v>SUB-SM</v>
          </cell>
          <cell r="J651">
            <v>1000</v>
          </cell>
          <cell r="K651">
            <v>0</v>
          </cell>
          <cell r="L651">
            <v>0</v>
          </cell>
          <cell r="M651" t="str">
            <v>NINC</v>
          </cell>
          <cell r="N651">
            <v>0</v>
          </cell>
          <cell r="O651">
            <v>0</v>
          </cell>
          <cell r="P651">
            <v>0</v>
          </cell>
          <cell r="Q651">
            <v>0</v>
          </cell>
          <cell r="R651" t="e">
            <v>#DIV/0!</v>
          </cell>
          <cell r="S651" t="e">
            <v>#DIV/0!</v>
          </cell>
          <cell r="T651" t="str">
            <v>NINC</v>
          </cell>
          <cell r="U651">
            <v>0</v>
          </cell>
        </row>
        <row r="652">
          <cell r="F652" t="str">
            <v>1066 - REQUALIFICAÇÃO DE PASSEIOS COM ACESSIBILIDADE NA AV. ZUMKELLER ENTRE A RUA PONTE GROSSA E AV. SANTA INÊS</v>
          </cell>
          <cell r="G652" t="str">
            <v>45.10.15.452.3006.1.066.44903900.00</v>
          </cell>
          <cell r="H652" t="str">
            <v>EXECUTIVO</v>
          </cell>
          <cell r="I652" t="str">
            <v>SUB-ST</v>
          </cell>
          <cell r="J652">
            <v>390000</v>
          </cell>
          <cell r="K652">
            <v>0</v>
          </cell>
          <cell r="L652">
            <v>0</v>
          </cell>
          <cell r="M652" t="str">
            <v>NEX</v>
          </cell>
          <cell r="N652">
            <v>0.23</v>
          </cell>
          <cell r="O652">
            <v>89700</v>
          </cell>
          <cell r="P652">
            <v>0</v>
          </cell>
          <cell r="Q652">
            <v>0</v>
          </cell>
          <cell r="R652">
            <v>0</v>
          </cell>
          <cell r="S652">
            <v>0</v>
          </cell>
          <cell r="T652" t="str">
            <v>NEX</v>
          </cell>
          <cell r="U652">
            <v>0.09</v>
          </cell>
        </row>
        <row r="653">
          <cell r="F653" t="str">
            <v>1067 - REFORMA E ACESSIBILIDADE EM PASSEIOS PÚBLICOS NA RUA EZEQUIEL FREIRE ENTRE AS RUAS OLAVO EGÍDIO E DARZAN</v>
          </cell>
          <cell r="G653" t="str">
            <v>45.10.15.452.3006.1.067.44903900.00</v>
          </cell>
          <cell r="H653" t="str">
            <v>EXECUTIVO</v>
          </cell>
          <cell r="I653" t="str">
            <v>SUB-ST</v>
          </cell>
          <cell r="J653">
            <v>580000</v>
          </cell>
          <cell r="K653">
            <v>0</v>
          </cell>
          <cell r="L653">
            <v>0</v>
          </cell>
          <cell r="M653" t="str">
            <v>NEX</v>
          </cell>
          <cell r="N653">
            <v>0.23</v>
          </cell>
          <cell r="O653">
            <v>133400</v>
          </cell>
          <cell r="P653">
            <v>0</v>
          </cell>
          <cell r="Q653">
            <v>0</v>
          </cell>
          <cell r="R653">
            <v>0</v>
          </cell>
          <cell r="S653">
            <v>0</v>
          </cell>
          <cell r="T653" t="str">
            <v>NEX</v>
          </cell>
          <cell r="U653">
            <v>0.09</v>
          </cell>
        </row>
        <row r="654">
          <cell r="F654" t="str">
            <v>1068 - REQUALIFICAÇÃO DE PASSEIOS LATERAIS COM ACESSIBILIDADE NA AV. CRUZEIRO DO SUL - TRECHO ENTRE AS PROXIMIDADES DA RUA CONS. SARAIVA E AV. GAL ATALIBA LEONEL E TRECHO ENTRE AS PROXIMIDADES DA R. CEL. ANTONIO DE CARVALHO E ESTAÇÃO DE METRÔ TIETÊ</v>
          </cell>
          <cell r="G654" t="str">
            <v>45.10.15.452.3006.1.068.44903900.00</v>
          </cell>
          <cell r="H654" t="str">
            <v>EXECUTIVO</v>
          </cell>
          <cell r="I654" t="str">
            <v>SUB-ST</v>
          </cell>
          <cell r="J654">
            <v>1050000</v>
          </cell>
          <cell r="K654">
            <v>0</v>
          </cell>
          <cell r="L654">
            <v>0</v>
          </cell>
          <cell r="M654" t="str">
            <v>NEX</v>
          </cell>
          <cell r="N654">
            <v>0.23</v>
          </cell>
          <cell r="O654">
            <v>241500</v>
          </cell>
          <cell r="P654">
            <v>0</v>
          </cell>
          <cell r="Q654">
            <v>0</v>
          </cell>
          <cell r="R654">
            <v>0</v>
          </cell>
          <cell r="S654">
            <v>0</v>
          </cell>
          <cell r="T654" t="str">
            <v>NEX</v>
          </cell>
          <cell r="U654">
            <v>0.09</v>
          </cell>
        </row>
        <row r="655">
          <cell r="F655" t="str">
            <v>1069 - REQUALIFICAÇÃO DE PASSEIOS COM ACESSIBILIDADE NA AV. NOVA CANTAREIRA ENTRE AS RUAS JOSÉ DE ALBUQUERQUE DE MEDEIROS E JUNCAL</v>
          </cell>
          <cell r="G655" t="str">
            <v>45.10.15.452.3006.1.069.44903900.00</v>
          </cell>
          <cell r="H655" t="str">
            <v>EXECUTIVO</v>
          </cell>
          <cell r="I655" t="str">
            <v>SUB-ST</v>
          </cell>
          <cell r="J655">
            <v>850000</v>
          </cell>
          <cell r="K655">
            <v>0</v>
          </cell>
          <cell r="L655">
            <v>0</v>
          </cell>
          <cell r="M655" t="str">
            <v>NEX</v>
          </cell>
          <cell r="N655">
            <v>0.23</v>
          </cell>
          <cell r="O655">
            <v>195500</v>
          </cell>
          <cell r="P655">
            <v>0</v>
          </cell>
          <cell r="Q655">
            <v>0</v>
          </cell>
          <cell r="R655">
            <v>0</v>
          </cell>
          <cell r="S655">
            <v>0</v>
          </cell>
          <cell r="T655" t="str">
            <v>NEX</v>
          </cell>
          <cell r="U655">
            <v>0.09</v>
          </cell>
        </row>
        <row r="656">
          <cell r="F656" t="str">
            <v>1080 - PAVIMENTAÇÃO DE RUAS NOS BAIRROS BOSQUE DO SOL, PARQUE RECREIO, BARRAGEM E JARDIM SILVEIRA - PARELHEIROS</v>
          </cell>
          <cell r="G656" t="str">
            <v>12.10.15.452.3022.1.080.44905100.01</v>
          </cell>
          <cell r="H656" t="str">
            <v>EXECUTIVO</v>
          </cell>
          <cell r="I656" t="str">
            <v>SMSUB</v>
          </cell>
          <cell r="J656">
            <v>1190000</v>
          </cell>
          <cell r="K656">
            <v>0</v>
          </cell>
          <cell r="L656">
            <v>0</v>
          </cell>
          <cell r="M656" t="str">
            <v>NINC</v>
          </cell>
          <cell r="N656">
            <v>0</v>
          </cell>
          <cell r="O656">
            <v>0</v>
          </cell>
          <cell r="P656">
            <v>0</v>
          </cell>
          <cell r="Q656">
            <v>0</v>
          </cell>
          <cell r="R656" t="e">
            <v>#DIV/0!</v>
          </cell>
          <cell r="S656" t="e">
            <v>#DIV/0!</v>
          </cell>
          <cell r="T656" t="str">
            <v>NINC</v>
          </cell>
          <cell r="U656">
            <v>0</v>
          </cell>
        </row>
        <row r="657">
          <cell r="F657" t="str">
            <v>1081 - PAVIMENTAÇÃO DA RUA GUARÁ - JARDIM MARILDA - CAPELA DO SOCORRO</v>
          </cell>
          <cell r="G657" t="str">
            <v>12.10.15.452.3022.1.081.44905100.01</v>
          </cell>
          <cell r="H657" t="str">
            <v>EXECUTIVO</v>
          </cell>
          <cell r="I657" t="str">
            <v>SMSUB</v>
          </cell>
          <cell r="J657">
            <v>300000</v>
          </cell>
          <cell r="K657">
            <v>0</v>
          </cell>
          <cell r="L657">
            <v>0</v>
          </cell>
          <cell r="M657" t="str">
            <v>NINC</v>
          </cell>
          <cell r="N657">
            <v>0</v>
          </cell>
          <cell r="O657">
            <v>0</v>
          </cell>
          <cell r="P657">
            <v>0</v>
          </cell>
          <cell r="Q657">
            <v>0</v>
          </cell>
          <cell r="R657" t="e">
            <v>#DIV/0!</v>
          </cell>
          <cell r="S657" t="e">
            <v>#DIV/0!</v>
          </cell>
          <cell r="T657" t="str">
            <v>NINC</v>
          </cell>
          <cell r="U657">
            <v>0</v>
          </cell>
        </row>
        <row r="658">
          <cell r="F658" t="str">
            <v>1108 - RECAPEAMENTO TRECHO ENTRE AV. ORATÓRIO E RUA SEBASTIÃO BORGES DA SILVA (+/- 250 MTS) - RUA DOMINGOS PIRES BRITOS (03262-030)</v>
          </cell>
          <cell r="G658" t="str">
            <v>12.10.15.452.3022.1.108.44905100.01</v>
          </cell>
          <cell r="H658" t="str">
            <v>EXECUTIVO</v>
          </cell>
          <cell r="I658" t="str">
            <v>SMSUB</v>
          </cell>
          <cell r="J658">
            <v>300000</v>
          </cell>
          <cell r="K658">
            <v>0</v>
          </cell>
          <cell r="L658">
            <v>0</v>
          </cell>
          <cell r="M658" t="str">
            <v>NINC</v>
          </cell>
          <cell r="N658">
            <v>0</v>
          </cell>
          <cell r="O658">
            <v>0</v>
          </cell>
          <cell r="P658">
            <v>0</v>
          </cell>
          <cell r="Q658">
            <v>0</v>
          </cell>
          <cell r="R658" t="e">
            <v>#DIV/0!</v>
          </cell>
          <cell r="S658" t="e">
            <v>#DIV/0!</v>
          </cell>
          <cell r="T658" t="str">
            <v>NINC</v>
          </cell>
          <cell r="U658">
            <v>0</v>
          </cell>
        </row>
        <row r="659">
          <cell r="F659" t="str">
            <v>1110 - RECAPEAMENTO TRECHO ENTRE AV. ZELINA E RUA DAS ROSEIRAS (+/- 500 MTS) - RUA INÁCIO (03142-001)</v>
          </cell>
          <cell r="G659" t="str">
            <v>12.10.15.452.3022.1.110.44905100.01</v>
          </cell>
          <cell r="H659" t="str">
            <v>EXECUTIVO</v>
          </cell>
          <cell r="I659" t="str">
            <v>SMSUB</v>
          </cell>
          <cell r="J659">
            <v>500000</v>
          </cell>
          <cell r="K659">
            <v>0</v>
          </cell>
          <cell r="L659">
            <v>0</v>
          </cell>
          <cell r="M659" t="str">
            <v>NINC</v>
          </cell>
          <cell r="N659">
            <v>0</v>
          </cell>
          <cell r="O659">
            <v>0</v>
          </cell>
          <cell r="P659">
            <v>0</v>
          </cell>
          <cell r="Q659">
            <v>0</v>
          </cell>
          <cell r="R659" t="e">
            <v>#DIV/0!</v>
          </cell>
          <cell r="S659" t="e">
            <v>#DIV/0!</v>
          </cell>
          <cell r="T659" t="str">
            <v>NINC</v>
          </cell>
          <cell r="U659">
            <v>0</v>
          </cell>
        </row>
        <row r="660">
          <cell r="F660" t="str">
            <v>1111 - PAVIMENTAÇÃO - RUA MINERADORA DIAMANTINA (03243-010)</v>
          </cell>
          <cell r="G660" t="str">
            <v>12.10.15.452.3022.1.111.44905100.01</v>
          </cell>
          <cell r="H660" t="str">
            <v>EXECUTIVO</v>
          </cell>
          <cell r="I660" t="str">
            <v>SMSUB</v>
          </cell>
          <cell r="J660">
            <v>500000</v>
          </cell>
          <cell r="K660">
            <v>0</v>
          </cell>
          <cell r="L660">
            <v>0</v>
          </cell>
          <cell r="M660" t="str">
            <v>NINC</v>
          </cell>
          <cell r="N660">
            <v>0</v>
          </cell>
          <cell r="O660">
            <v>0</v>
          </cell>
          <cell r="P660">
            <v>0</v>
          </cell>
          <cell r="Q660">
            <v>0</v>
          </cell>
          <cell r="R660" t="e">
            <v>#DIV/0!</v>
          </cell>
          <cell r="S660" t="e">
            <v>#DIV/0!</v>
          </cell>
          <cell r="T660" t="str">
            <v>NINC</v>
          </cell>
          <cell r="U660">
            <v>0</v>
          </cell>
        </row>
        <row r="661">
          <cell r="F661" t="str">
            <v>1114 - PAVIMENTAÇÃO DE RUAS E AVENIDAS NAS SUBPREFEITURAS DE CIDADE ADEMAR, SANTO AMARO, CAPELA DO SOCORRO E PARELHEIROS</v>
          </cell>
          <cell r="G661" t="str">
            <v>12.10.15.452.3022.1.114.44905100.01</v>
          </cell>
          <cell r="H661" t="str">
            <v>EXECUTIVO</v>
          </cell>
          <cell r="I661" t="str">
            <v>SMSUB</v>
          </cell>
          <cell r="J661">
            <v>500000</v>
          </cell>
          <cell r="K661">
            <v>0</v>
          </cell>
          <cell r="L661">
            <v>0</v>
          </cell>
          <cell r="M661" t="str">
            <v>NINC</v>
          </cell>
          <cell r="N661">
            <v>0</v>
          </cell>
          <cell r="O661">
            <v>0</v>
          </cell>
          <cell r="P661">
            <v>0</v>
          </cell>
          <cell r="Q661">
            <v>0</v>
          </cell>
          <cell r="R661" t="e">
            <v>#DIV/0!</v>
          </cell>
          <cell r="S661" t="e">
            <v>#DIV/0!</v>
          </cell>
          <cell r="T661" t="str">
            <v>NINC</v>
          </cell>
          <cell r="U661">
            <v>0</v>
          </cell>
        </row>
        <row r="662">
          <cell r="F662" t="str">
            <v>1115 - PAVIMENTAÇÃO ASFÁLTICA DE TODA A EXTENSÃO DA RUA RIO BONITO</v>
          </cell>
          <cell r="G662" t="str">
            <v>12.10.15.452.3022.1.115.44905100.01</v>
          </cell>
          <cell r="H662" t="str">
            <v>EXECUTIVO</v>
          </cell>
          <cell r="I662" t="str">
            <v>SMSUB</v>
          </cell>
          <cell r="J662">
            <v>500000</v>
          </cell>
          <cell r="K662">
            <v>0</v>
          </cell>
          <cell r="L662">
            <v>0</v>
          </cell>
          <cell r="M662" t="str">
            <v>NINC</v>
          </cell>
          <cell r="N662">
            <v>0</v>
          </cell>
          <cell r="O662">
            <v>0</v>
          </cell>
          <cell r="P662">
            <v>0</v>
          </cell>
          <cell r="Q662">
            <v>0</v>
          </cell>
          <cell r="R662" t="e">
            <v>#DIV/0!</v>
          </cell>
          <cell r="S662" t="e">
            <v>#DIV/0!</v>
          </cell>
          <cell r="T662" t="str">
            <v>NINC</v>
          </cell>
          <cell r="U662">
            <v>0</v>
          </cell>
        </row>
        <row r="663">
          <cell r="F663" t="str">
            <v>1116 - PAVIMENTAÇÃO ASFALTICA DE TODA A EXTENSÃO DA RUA JOSÉ KAUER</v>
          </cell>
          <cell r="G663" t="str">
            <v>12.10.15.452.3022.1.116.44905100.01</v>
          </cell>
          <cell r="H663" t="str">
            <v>EXECUTIVO</v>
          </cell>
          <cell r="I663" t="str">
            <v>SMSUB</v>
          </cell>
          <cell r="J663">
            <v>300000</v>
          </cell>
          <cell r="K663">
            <v>0</v>
          </cell>
          <cell r="L663">
            <v>0</v>
          </cell>
          <cell r="M663" t="str">
            <v>NINC</v>
          </cell>
          <cell r="N663">
            <v>0</v>
          </cell>
          <cell r="O663">
            <v>0</v>
          </cell>
          <cell r="P663">
            <v>0</v>
          </cell>
          <cell r="Q663">
            <v>0</v>
          </cell>
          <cell r="R663" t="e">
            <v>#DIV/0!</v>
          </cell>
          <cell r="S663" t="e">
            <v>#DIV/0!</v>
          </cell>
          <cell r="T663" t="str">
            <v>NINC</v>
          </cell>
          <cell r="U663">
            <v>0</v>
          </cell>
        </row>
        <row r="664">
          <cell r="F664" t="str">
            <v>1117 - PAVIMENTAÇÃO ASFALTICA DE TODA A EXTENSÃO DA RUA GONÇALVES DIAS</v>
          </cell>
          <cell r="G664" t="str">
            <v>12.10.15.452.3022.1.117.44905100.01</v>
          </cell>
          <cell r="H664" t="str">
            <v>EXECUTIVO</v>
          </cell>
          <cell r="I664" t="str">
            <v>SMSUB</v>
          </cell>
          <cell r="J664">
            <v>800000</v>
          </cell>
          <cell r="K664">
            <v>0</v>
          </cell>
          <cell r="L664">
            <v>0</v>
          </cell>
          <cell r="M664" t="str">
            <v>NINC</v>
          </cell>
          <cell r="N664">
            <v>0</v>
          </cell>
          <cell r="O664">
            <v>0</v>
          </cell>
          <cell r="P664">
            <v>0</v>
          </cell>
          <cell r="Q664">
            <v>0</v>
          </cell>
          <cell r="R664" t="e">
            <v>#DIV/0!</v>
          </cell>
          <cell r="S664" t="e">
            <v>#DIV/0!</v>
          </cell>
          <cell r="T664" t="str">
            <v>NINC</v>
          </cell>
          <cell r="U664">
            <v>0</v>
          </cell>
        </row>
        <row r="665">
          <cell r="F665" t="str">
            <v>1118 - PAVIMENTAÇÃO ASFALTICA DE TODA A EXTENSÃO DA RUA BEHRING</v>
          </cell>
          <cell r="G665" t="str">
            <v>12.10.15.452.3022.1.118.44905100.01</v>
          </cell>
          <cell r="H665" t="str">
            <v>EXECUTIVO</v>
          </cell>
          <cell r="I665" t="str">
            <v>SMSUB</v>
          </cell>
          <cell r="J665">
            <v>300000</v>
          </cell>
          <cell r="K665">
            <v>0</v>
          </cell>
          <cell r="L665">
            <v>0</v>
          </cell>
          <cell r="M665" t="str">
            <v>NINC</v>
          </cell>
          <cell r="N665">
            <v>0</v>
          </cell>
          <cell r="O665">
            <v>0</v>
          </cell>
          <cell r="P665">
            <v>0</v>
          </cell>
          <cell r="Q665">
            <v>0</v>
          </cell>
          <cell r="R665" t="e">
            <v>#DIV/0!</v>
          </cell>
          <cell r="S665" t="e">
            <v>#DIV/0!</v>
          </cell>
          <cell r="T665" t="str">
            <v>NINC</v>
          </cell>
          <cell r="U665">
            <v>0</v>
          </cell>
        </row>
        <row r="666">
          <cell r="F666" t="str">
            <v>1119 - PAVIMENTAÇÃO ASFÁLTICA DE TODA A EXTENSÃO DA RUA JÚLIO CÉZAR DA SILVA</v>
          </cell>
          <cell r="G666" t="str">
            <v>12.10.15.452.3022.1.119.44905100.01</v>
          </cell>
          <cell r="H666" t="str">
            <v>EXECUTIVO</v>
          </cell>
          <cell r="I666" t="str">
            <v>SMSUB</v>
          </cell>
          <cell r="J666">
            <v>200000</v>
          </cell>
          <cell r="K666">
            <v>0</v>
          </cell>
          <cell r="L666">
            <v>0</v>
          </cell>
          <cell r="M666" t="str">
            <v>NINC</v>
          </cell>
          <cell r="N666">
            <v>0</v>
          </cell>
          <cell r="O666">
            <v>0</v>
          </cell>
          <cell r="P666">
            <v>0</v>
          </cell>
          <cell r="Q666">
            <v>0</v>
          </cell>
          <cell r="R666" t="e">
            <v>#DIV/0!</v>
          </cell>
          <cell r="S666" t="e">
            <v>#DIV/0!</v>
          </cell>
          <cell r="T666" t="str">
            <v>NINC</v>
          </cell>
          <cell r="U666">
            <v>0</v>
          </cell>
        </row>
        <row r="667">
          <cell r="F667" t="str">
            <v>1120 - PAVIMENTAÇÃO ASFÁLTICA DE TODA A EXTENSÃO DA RUA JOSÉ MONTEIRO</v>
          </cell>
          <cell r="G667" t="str">
            <v>12.10.15.452.3022.1.120.44905100.01</v>
          </cell>
          <cell r="H667" t="str">
            <v>EXECUTIVO</v>
          </cell>
          <cell r="I667" t="str">
            <v>SMSUB</v>
          </cell>
          <cell r="J667">
            <v>200000</v>
          </cell>
          <cell r="K667">
            <v>0</v>
          </cell>
          <cell r="L667">
            <v>0</v>
          </cell>
          <cell r="M667" t="str">
            <v>NINC</v>
          </cell>
          <cell r="N667">
            <v>0</v>
          </cell>
          <cell r="O667">
            <v>0</v>
          </cell>
          <cell r="P667">
            <v>0</v>
          </cell>
          <cell r="Q667">
            <v>0</v>
          </cell>
          <cell r="R667" t="e">
            <v>#DIV/0!</v>
          </cell>
          <cell r="S667" t="e">
            <v>#DIV/0!</v>
          </cell>
          <cell r="T667" t="str">
            <v>NINC</v>
          </cell>
          <cell r="U667">
            <v>0</v>
          </cell>
        </row>
        <row r="668">
          <cell r="F668" t="str">
            <v>1121 - PAVIMENTAÇÃO ASFÁLTICA DE TODA A EXTENSÃO DA RUA LARGO SENADOR MORAIS DE BARROS</v>
          </cell>
          <cell r="G668" t="str">
            <v>12.10.15.452.3022.1.121.44905100.01</v>
          </cell>
          <cell r="H668" t="str">
            <v>EXECUTIVO</v>
          </cell>
          <cell r="I668" t="str">
            <v>SMSUB</v>
          </cell>
          <cell r="J668">
            <v>250000</v>
          </cell>
          <cell r="K668">
            <v>0</v>
          </cell>
          <cell r="L668">
            <v>0</v>
          </cell>
          <cell r="M668" t="str">
            <v>NINC</v>
          </cell>
          <cell r="N668">
            <v>0</v>
          </cell>
          <cell r="O668">
            <v>0</v>
          </cell>
          <cell r="P668">
            <v>0</v>
          </cell>
          <cell r="Q668">
            <v>0</v>
          </cell>
          <cell r="R668" t="e">
            <v>#DIV/0!</v>
          </cell>
          <cell r="S668" t="e">
            <v>#DIV/0!</v>
          </cell>
          <cell r="T668" t="str">
            <v>NINC</v>
          </cell>
          <cell r="U668">
            <v>0</v>
          </cell>
        </row>
        <row r="669">
          <cell r="F669" t="str">
            <v>1122 - PAVIMENTAÇÃO ASFÁLTICA DE TODA A EXTENSÃO DA RUA RUBINO DE OLIVEIRA</v>
          </cell>
          <cell r="G669" t="str">
            <v>12.10.15.452.3022.1.122.44905100.01</v>
          </cell>
          <cell r="H669" t="str">
            <v>EXECUTIVO</v>
          </cell>
          <cell r="I669" t="str">
            <v>SMSUB</v>
          </cell>
          <cell r="J669">
            <v>500000</v>
          </cell>
          <cell r="K669">
            <v>0</v>
          </cell>
          <cell r="L669">
            <v>0</v>
          </cell>
          <cell r="M669" t="str">
            <v>NINC</v>
          </cell>
          <cell r="N669">
            <v>0</v>
          </cell>
          <cell r="O669">
            <v>0</v>
          </cell>
          <cell r="P669">
            <v>0</v>
          </cell>
          <cell r="Q669">
            <v>0</v>
          </cell>
          <cell r="R669" t="e">
            <v>#DIV/0!</v>
          </cell>
          <cell r="S669" t="e">
            <v>#DIV/0!</v>
          </cell>
          <cell r="T669" t="str">
            <v>NINC</v>
          </cell>
          <cell r="U669">
            <v>0</v>
          </cell>
        </row>
        <row r="670">
          <cell r="F670" t="str">
            <v>1123 - PAVIMENTAÇÃO ASFÁLTICA DE TODA A EXTENSÃO DA RUA CACHOEIRA</v>
          </cell>
          <cell r="G670" t="str">
            <v>12.10.15.452.3022.1.123.44905100.01</v>
          </cell>
          <cell r="H670" t="str">
            <v>EXECUTIVO</v>
          </cell>
          <cell r="I670" t="str">
            <v>SMSUB</v>
          </cell>
          <cell r="J670">
            <v>500000</v>
          </cell>
          <cell r="K670">
            <v>0</v>
          </cell>
          <cell r="L670">
            <v>0</v>
          </cell>
          <cell r="M670" t="str">
            <v>NINC</v>
          </cell>
          <cell r="N670">
            <v>0</v>
          </cell>
          <cell r="O670">
            <v>0</v>
          </cell>
          <cell r="P670">
            <v>0</v>
          </cell>
          <cell r="Q670">
            <v>0</v>
          </cell>
          <cell r="R670" t="e">
            <v>#DIV/0!</v>
          </cell>
          <cell r="S670" t="e">
            <v>#DIV/0!</v>
          </cell>
          <cell r="T670" t="str">
            <v>NINC</v>
          </cell>
          <cell r="U670">
            <v>0</v>
          </cell>
        </row>
        <row r="671">
          <cell r="F671" t="str">
            <v>1124 - PAVIMENTAÇÃO ASFÁLTICA DE TODA A EXTENSÃO DA RUA DR CARLOS BOTELHO</v>
          </cell>
          <cell r="G671" t="str">
            <v>12.10.15.452.3022.1.124.44905100.01</v>
          </cell>
          <cell r="H671" t="str">
            <v>EXECUTIVO</v>
          </cell>
          <cell r="I671" t="str">
            <v>SMSUB</v>
          </cell>
          <cell r="J671">
            <v>300000</v>
          </cell>
          <cell r="K671">
            <v>0</v>
          </cell>
          <cell r="L671">
            <v>0</v>
          </cell>
          <cell r="M671" t="str">
            <v>NINC</v>
          </cell>
          <cell r="N671">
            <v>0</v>
          </cell>
          <cell r="O671">
            <v>0</v>
          </cell>
          <cell r="P671">
            <v>0</v>
          </cell>
          <cell r="Q671">
            <v>0</v>
          </cell>
          <cell r="R671" t="e">
            <v>#DIV/0!</v>
          </cell>
          <cell r="S671" t="e">
            <v>#DIV/0!</v>
          </cell>
          <cell r="T671" t="str">
            <v>NINC</v>
          </cell>
          <cell r="U671">
            <v>0</v>
          </cell>
        </row>
        <row r="672">
          <cell r="F672" t="str">
            <v>1125 - PAVIMENTAÇÃO ASFÁLTICA DE TODA A EXTENSÃO DA RUA JOÃO BOEMER</v>
          </cell>
          <cell r="G672" t="str">
            <v>12.10.15.452.3022.1.125.44905100.01</v>
          </cell>
          <cell r="H672" t="str">
            <v>EXECUTIVO</v>
          </cell>
          <cell r="I672" t="str">
            <v>SMSUB</v>
          </cell>
          <cell r="J672">
            <v>600000</v>
          </cell>
          <cell r="K672">
            <v>0</v>
          </cell>
          <cell r="L672">
            <v>0</v>
          </cell>
          <cell r="M672" t="str">
            <v>NINC</v>
          </cell>
          <cell r="N672">
            <v>0</v>
          </cell>
          <cell r="O672">
            <v>0</v>
          </cell>
          <cell r="P672">
            <v>0</v>
          </cell>
          <cell r="Q672">
            <v>0</v>
          </cell>
          <cell r="R672" t="e">
            <v>#DIV/0!</v>
          </cell>
          <cell r="S672" t="e">
            <v>#DIV/0!</v>
          </cell>
          <cell r="T672" t="str">
            <v>NINC</v>
          </cell>
          <cell r="U672">
            <v>0</v>
          </cell>
        </row>
        <row r="673">
          <cell r="F673" t="str">
            <v>1126 - PAVIMENTAÇÃO ASFÁLTICA DE TODA A EXTENSÃO DA AVENIDA CELSO GARCIA</v>
          </cell>
          <cell r="G673" t="str">
            <v>12.10.15.452.3022.1.126.44905100.01</v>
          </cell>
          <cell r="H673" t="str">
            <v>EXECUTIVO</v>
          </cell>
          <cell r="I673" t="str">
            <v>SMSUB</v>
          </cell>
          <cell r="J673">
            <v>1000000</v>
          </cell>
          <cell r="K673">
            <v>0</v>
          </cell>
          <cell r="L673">
            <v>0</v>
          </cell>
          <cell r="M673" t="str">
            <v>NINC</v>
          </cell>
          <cell r="N673">
            <v>0</v>
          </cell>
          <cell r="O673">
            <v>0</v>
          </cell>
          <cell r="P673">
            <v>0</v>
          </cell>
          <cell r="Q673">
            <v>0</v>
          </cell>
          <cell r="R673" t="e">
            <v>#DIV/0!</v>
          </cell>
          <cell r="S673" t="e">
            <v>#DIV/0!</v>
          </cell>
          <cell r="T673" t="str">
            <v>NINC</v>
          </cell>
          <cell r="U673">
            <v>0</v>
          </cell>
        </row>
        <row r="674">
          <cell r="F674" t="str">
            <v>1127 - PAVIMENTAÇÃO E RECAPEAMENTO DA RUA BARÃO DE PENEDO - ÁGUA RASA</v>
          </cell>
          <cell r="G674" t="str">
            <v>12.10.15.452.3022.1.127.44905100.01</v>
          </cell>
          <cell r="H674" t="str">
            <v>EXECUTIVO</v>
          </cell>
          <cell r="I674" t="str">
            <v>SMSUB</v>
          </cell>
          <cell r="J674">
            <v>250000</v>
          </cell>
          <cell r="K674">
            <v>0</v>
          </cell>
          <cell r="L674">
            <v>0</v>
          </cell>
          <cell r="M674" t="str">
            <v>NINC</v>
          </cell>
          <cell r="N674">
            <v>0</v>
          </cell>
          <cell r="O674">
            <v>0</v>
          </cell>
          <cell r="P674">
            <v>0</v>
          </cell>
          <cell r="Q674">
            <v>0</v>
          </cell>
          <cell r="R674" t="e">
            <v>#DIV/0!</v>
          </cell>
          <cell r="S674" t="e">
            <v>#DIV/0!</v>
          </cell>
          <cell r="T674" t="str">
            <v>NINC</v>
          </cell>
          <cell r="U674">
            <v>0</v>
          </cell>
        </row>
        <row r="675">
          <cell r="F675" t="str">
            <v>1128 - PAVIMENTAÇÃO E RECAPEAMENTO DA RUA TAPATI - ÁGUA RASA</v>
          </cell>
          <cell r="G675" t="str">
            <v>12.10.15.452.3022.1.128.44905100.01</v>
          </cell>
          <cell r="H675" t="str">
            <v>EXECUTIVO</v>
          </cell>
          <cell r="I675" t="str">
            <v>SMSUB</v>
          </cell>
          <cell r="J675">
            <v>250000</v>
          </cell>
          <cell r="K675">
            <v>0</v>
          </cell>
          <cell r="L675">
            <v>0</v>
          </cell>
          <cell r="M675" t="str">
            <v>NINC</v>
          </cell>
          <cell r="N675">
            <v>0</v>
          </cell>
          <cell r="O675">
            <v>0</v>
          </cell>
          <cell r="P675">
            <v>0</v>
          </cell>
          <cell r="Q675">
            <v>0</v>
          </cell>
          <cell r="R675" t="e">
            <v>#DIV/0!</v>
          </cell>
          <cell r="S675" t="e">
            <v>#DIV/0!</v>
          </cell>
          <cell r="T675" t="str">
            <v>NINC</v>
          </cell>
          <cell r="U675">
            <v>0</v>
          </cell>
        </row>
        <row r="676">
          <cell r="F676" t="str">
            <v>1129 - PAVIMENTAÇÃO E RECAPEAMENTO DA RUA ATALAIA VELHA - ÁGUA RASA</v>
          </cell>
          <cell r="G676" t="str">
            <v>12.10.15.452.3022.1.129.44905100.01</v>
          </cell>
          <cell r="H676" t="str">
            <v>EXECUTIVO</v>
          </cell>
          <cell r="I676" t="str">
            <v>SMSUB</v>
          </cell>
          <cell r="J676">
            <v>250000</v>
          </cell>
          <cell r="K676">
            <v>0</v>
          </cell>
          <cell r="L676">
            <v>0</v>
          </cell>
          <cell r="M676" t="str">
            <v>NINC</v>
          </cell>
          <cell r="N676">
            <v>0</v>
          </cell>
          <cell r="O676">
            <v>0</v>
          </cell>
          <cell r="P676">
            <v>0</v>
          </cell>
          <cell r="Q676">
            <v>0</v>
          </cell>
          <cell r="R676" t="e">
            <v>#DIV/0!</v>
          </cell>
          <cell r="S676" t="e">
            <v>#DIV/0!</v>
          </cell>
          <cell r="T676" t="str">
            <v>NINC</v>
          </cell>
          <cell r="U676">
            <v>0</v>
          </cell>
        </row>
        <row r="677">
          <cell r="F677" t="str">
            <v>1130 - PAVIMENTAÇÃO E RECAPEAMENTO DA RUA BOA VEREDA - ÁGUA RASA</v>
          </cell>
          <cell r="G677" t="str">
            <v>12.10.15.452.3022.1.130.44905100.01</v>
          </cell>
          <cell r="H677" t="str">
            <v>EXECUTIVO</v>
          </cell>
          <cell r="I677" t="str">
            <v>SMSUB</v>
          </cell>
          <cell r="J677">
            <v>250000</v>
          </cell>
          <cell r="K677">
            <v>0</v>
          </cell>
          <cell r="L677">
            <v>0</v>
          </cell>
          <cell r="M677" t="str">
            <v>NINC</v>
          </cell>
          <cell r="N677">
            <v>0</v>
          </cell>
          <cell r="O677">
            <v>0</v>
          </cell>
          <cell r="P677">
            <v>0</v>
          </cell>
          <cell r="Q677">
            <v>0</v>
          </cell>
          <cell r="R677" t="e">
            <v>#DIV/0!</v>
          </cell>
          <cell r="S677" t="e">
            <v>#DIV/0!</v>
          </cell>
          <cell r="T677" t="str">
            <v>NINC</v>
          </cell>
          <cell r="U677">
            <v>0</v>
          </cell>
        </row>
        <row r="678">
          <cell r="F678" t="str">
            <v>1132 - PAVIMENTAÇÃO E RECAPEAMENTO DA RUA FERNANDO FALCÃO - ALTO DA MOOCA</v>
          </cell>
          <cell r="G678" t="str">
            <v>12.10.15.452.3022.1.132.44905100.01</v>
          </cell>
          <cell r="H678" t="str">
            <v>EXECUTIVO</v>
          </cell>
          <cell r="I678" t="str">
            <v>SMSUB</v>
          </cell>
          <cell r="J678">
            <v>250000</v>
          </cell>
          <cell r="K678">
            <v>0</v>
          </cell>
          <cell r="L678">
            <v>0</v>
          </cell>
          <cell r="M678" t="str">
            <v>NINC</v>
          </cell>
          <cell r="N678">
            <v>0</v>
          </cell>
          <cell r="O678">
            <v>0</v>
          </cell>
          <cell r="P678">
            <v>0</v>
          </cell>
          <cell r="Q678">
            <v>0</v>
          </cell>
          <cell r="R678" t="e">
            <v>#DIV/0!</v>
          </cell>
          <cell r="S678" t="e">
            <v>#DIV/0!</v>
          </cell>
          <cell r="T678" t="str">
            <v>NINC</v>
          </cell>
          <cell r="U678">
            <v>0</v>
          </cell>
        </row>
        <row r="679">
          <cell r="F679" t="str">
            <v>1133 - PAVIMENTAÇÃO E RECAPEAMENTO DA RUA GASPAR AFONSO - ALTO DA MOOCA</v>
          </cell>
          <cell r="G679" t="str">
            <v>12.10.15.452.3022.1.133.44905100.01</v>
          </cell>
          <cell r="H679" t="str">
            <v>EXECUTIVO</v>
          </cell>
          <cell r="I679" t="str">
            <v>SMSUB</v>
          </cell>
          <cell r="J679">
            <v>250000</v>
          </cell>
          <cell r="K679">
            <v>0</v>
          </cell>
          <cell r="L679">
            <v>0</v>
          </cell>
          <cell r="M679" t="str">
            <v>NINC</v>
          </cell>
          <cell r="N679">
            <v>0</v>
          </cell>
          <cell r="O679">
            <v>0</v>
          </cell>
          <cell r="P679">
            <v>0</v>
          </cell>
          <cell r="Q679">
            <v>0</v>
          </cell>
          <cell r="R679" t="e">
            <v>#DIV/0!</v>
          </cell>
          <cell r="S679" t="e">
            <v>#DIV/0!</v>
          </cell>
          <cell r="T679" t="str">
            <v>NINC</v>
          </cell>
          <cell r="U679">
            <v>0</v>
          </cell>
        </row>
        <row r="680">
          <cell r="F680" t="str">
            <v>1134 - PAVIMENTAÇÃO E RECAPEAMENTO DA RUA JOÁ - ALTO DA MOOCA</v>
          </cell>
          <cell r="G680" t="str">
            <v>12.10.15.452.3022.1.134.44905100.01</v>
          </cell>
          <cell r="H680" t="str">
            <v>EXECUTIVO</v>
          </cell>
          <cell r="I680" t="str">
            <v>SMSUB</v>
          </cell>
          <cell r="J680">
            <v>250000</v>
          </cell>
          <cell r="K680">
            <v>0</v>
          </cell>
          <cell r="L680">
            <v>0</v>
          </cell>
          <cell r="M680" t="str">
            <v>NINC</v>
          </cell>
          <cell r="N680">
            <v>0</v>
          </cell>
          <cell r="O680">
            <v>0</v>
          </cell>
          <cell r="P680">
            <v>0</v>
          </cell>
          <cell r="Q680">
            <v>0</v>
          </cell>
          <cell r="R680" t="e">
            <v>#DIV/0!</v>
          </cell>
          <cell r="S680" t="e">
            <v>#DIV/0!</v>
          </cell>
          <cell r="T680" t="str">
            <v>NINC</v>
          </cell>
          <cell r="U680">
            <v>0</v>
          </cell>
        </row>
        <row r="681">
          <cell r="F681" t="str">
            <v>1135 - PAVIMENTAÇÃO E RECAPEAMENTO DA RUA MINISTRO MACEDO COUTO - BELENZINHO</v>
          </cell>
          <cell r="G681" t="str">
            <v>12.10.15.452.3022.1.135.44905100.01</v>
          </cell>
          <cell r="H681" t="str">
            <v>EXECUTIVO</v>
          </cell>
          <cell r="I681" t="str">
            <v>SMSUB</v>
          </cell>
          <cell r="J681">
            <v>250000</v>
          </cell>
          <cell r="K681">
            <v>0</v>
          </cell>
          <cell r="L681">
            <v>0</v>
          </cell>
          <cell r="M681" t="str">
            <v>NINC</v>
          </cell>
          <cell r="N681">
            <v>0</v>
          </cell>
          <cell r="O681">
            <v>0</v>
          </cell>
          <cell r="P681">
            <v>0</v>
          </cell>
          <cell r="Q681">
            <v>0</v>
          </cell>
          <cell r="R681" t="e">
            <v>#DIV/0!</v>
          </cell>
          <cell r="S681" t="e">
            <v>#DIV/0!</v>
          </cell>
          <cell r="T681" t="str">
            <v>NINC</v>
          </cell>
          <cell r="U681">
            <v>0</v>
          </cell>
        </row>
        <row r="682">
          <cell r="F682" t="str">
            <v>1136 - PAVIMENTAÇÃO E RECAPEAMENTO DA RUA GASPAR COQUEIRO - CAMPO LIMPO</v>
          </cell>
          <cell r="G682" t="str">
            <v>12.10.15.452.3022.1.136.44905100.01</v>
          </cell>
          <cell r="H682" t="str">
            <v>EXECUTIVO</v>
          </cell>
          <cell r="I682" t="str">
            <v>SMSUB</v>
          </cell>
          <cell r="J682">
            <v>250000</v>
          </cell>
          <cell r="K682">
            <v>0</v>
          </cell>
          <cell r="L682">
            <v>0</v>
          </cell>
          <cell r="M682" t="str">
            <v>NINC</v>
          </cell>
          <cell r="N682">
            <v>0</v>
          </cell>
          <cell r="O682">
            <v>0</v>
          </cell>
          <cell r="P682">
            <v>0</v>
          </cell>
          <cell r="Q682">
            <v>0</v>
          </cell>
          <cell r="R682" t="e">
            <v>#DIV/0!</v>
          </cell>
          <cell r="S682" t="e">
            <v>#DIV/0!</v>
          </cell>
          <cell r="T682" t="str">
            <v>NINC</v>
          </cell>
          <cell r="U682">
            <v>0</v>
          </cell>
        </row>
        <row r="683">
          <cell r="F683" t="str">
            <v>1137 - PAVIMENTAÇÃO E RECAPEAMENTO DE VIAS - PROGRAMA DE METAS 3.A</v>
          </cell>
          <cell r="G683" t="str">
            <v>07.10.15.452.3022.1.137.44903900.08</v>
          </cell>
          <cell r="H683" t="str">
            <v>EXECUTIVO</v>
          </cell>
          <cell r="I683" t="str">
            <v>FMD</v>
          </cell>
          <cell r="J683">
            <v>0</v>
          </cell>
          <cell r="K683">
            <v>130806105.44</v>
          </cell>
          <cell r="L683">
            <v>66918233.269999996</v>
          </cell>
          <cell r="M683" t="str">
            <v>NINC</v>
          </cell>
          <cell r="N683">
            <v>0</v>
          </cell>
          <cell r="O683">
            <v>0</v>
          </cell>
          <cell r="P683">
            <v>0</v>
          </cell>
          <cell r="Q683">
            <v>0</v>
          </cell>
          <cell r="R683" t="e">
            <v>#DIV/0!</v>
          </cell>
          <cell r="S683" t="e">
            <v>#DIV/0!</v>
          </cell>
          <cell r="T683" t="str">
            <v>NINC</v>
          </cell>
          <cell r="U683">
            <v>0</v>
          </cell>
        </row>
        <row r="684">
          <cell r="F684" t="str">
            <v>1137 - PAVIMENTAÇÃO E RECAPEAMENTO DE VIAS - PROGRAMA DE METAS 3.A</v>
          </cell>
          <cell r="G684" t="str">
            <v>07.10.15.452.3022.1.137.44905100.08</v>
          </cell>
          <cell r="H684" t="str">
            <v>EXECUTIVO</v>
          </cell>
          <cell r="I684" t="str">
            <v>FMD</v>
          </cell>
          <cell r="J684">
            <v>810000000</v>
          </cell>
          <cell r="K684">
            <v>0</v>
          </cell>
          <cell r="L684">
            <v>0</v>
          </cell>
          <cell r="M684" t="str">
            <v>NINC</v>
          </cell>
          <cell r="N684">
            <v>0</v>
          </cell>
          <cell r="O684">
            <v>0</v>
          </cell>
          <cell r="P684">
            <v>0</v>
          </cell>
          <cell r="Q684">
            <v>0</v>
          </cell>
          <cell r="R684" t="e">
            <v>#DIV/0!</v>
          </cell>
          <cell r="S684" t="e">
            <v>#DIV/0!</v>
          </cell>
          <cell r="T684" t="str">
            <v>NINC</v>
          </cell>
          <cell r="U684">
            <v>0</v>
          </cell>
        </row>
        <row r="685">
          <cell r="F685" t="str">
            <v>1137 - PAVIMENTAÇÃO E RECAPEAMENTO DE VIAS - PROGRAMA DE METAS 3.A</v>
          </cell>
          <cell r="G685" t="str">
            <v>12.10.15.452.3022.1.137.44903500.00</v>
          </cell>
          <cell r="H685" t="str">
            <v>EXECUTIVO</v>
          </cell>
          <cell r="I685" t="str">
            <v>SMSUB</v>
          </cell>
          <cell r="J685">
            <v>1000</v>
          </cell>
          <cell r="K685">
            <v>11231740.219999999</v>
          </cell>
          <cell r="L685">
            <v>6343878.6600000011</v>
          </cell>
          <cell r="M685" t="str">
            <v>NINC</v>
          </cell>
          <cell r="N685">
            <v>0</v>
          </cell>
          <cell r="O685">
            <v>0</v>
          </cell>
          <cell r="P685">
            <v>0</v>
          </cell>
          <cell r="Q685">
            <v>0</v>
          </cell>
          <cell r="R685" t="e">
            <v>#DIV/0!</v>
          </cell>
          <cell r="S685" t="e">
            <v>#DIV/0!</v>
          </cell>
          <cell r="T685" t="str">
            <v>NINC</v>
          </cell>
          <cell r="U685">
            <v>0</v>
          </cell>
        </row>
        <row r="686">
          <cell r="F686" t="str">
            <v>1137 - PAVIMENTAÇÃO E RECAPEAMENTO DE VIAS - PROGRAMA DE METAS 3.A</v>
          </cell>
          <cell r="G686" t="str">
            <v>12.10.15.452.3022.1.137.44903900.00</v>
          </cell>
          <cell r="H686" t="str">
            <v>EXECUTIVO</v>
          </cell>
          <cell r="I686" t="str">
            <v>SMSUB</v>
          </cell>
          <cell r="J686">
            <v>1000</v>
          </cell>
          <cell r="K686">
            <v>26751754.059999999</v>
          </cell>
          <cell r="L686">
            <v>26692969.93</v>
          </cell>
          <cell r="M686" t="str">
            <v>NINC</v>
          </cell>
          <cell r="N686">
            <v>0</v>
          </cell>
          <cell r="O686">
            <v>0</v>
          </cell>
          <cell r="P686">
            <v>0</v>
          </cell>
          <cell r="Q686">
            <v>0</v>
          </cell>
          <cell r="R686" t="e">
            <v>#DIV/0!</v>
          </cell>
          <cell r="S686" t="e">
            <v>#DIV/0!</v>
          </cell>
          <cell r="T686" t="str">
            <v>NINC</v>
          </cell>
          <cell r="U686">
            <v>0</v>
          </cell>
        </row>
        <row r="687">
          <cell r="F687" t="str">
            <v>1137 - PAVIMENTAÇÃO E RECAPEAMENTO DE VIAS - PROGRAMA DE METAS 3.A</v>
          </cell>
          <cell r="G687" t="str">
            <v>12.10.15.452.3022.1.137.44903900.01</v>
          </cell>
          <cell r="H687" t="str">
            <v>EXECUTIVO</v>
          </cell>
          <cell r="I687" t="str">
            <v>SMSUB</v>
          </cell>
          <cell r="J687">
            <v>0</v>
          </cell>
          <cell r="K687">
            <v>491069184.10000002</v>
          </cell>
          <cell r="L687">
            <v>475784514.92000002</v>
          </cell>
          <cell r="M687" t="str">
            <v>NINC</v>
          </cell>
          <cell r="N687">
            <v>0</v>
          </cell>
          <cell r="O687">
            <v>0</v>
          </cell>
          <cell r="P687">
            <v>0</v>
          </cell>
          <cell r="Q687">
            <v>0</v>
          </cell>
          <cell r="R687" t="e">
            <v>#DIV/0!</v>
          </cell>
          <cell r="S687" t="e">
            <v>#DIV/0!</v>
          </cell>
          <cell r="T687" t="str">
            <v>NINC</v>
          </cell>
          <cell r="U687">
            <v>0</v>
          </cell>
        </row>
        <row r="688">
          <cell r="F688" t="str">
            <v>1137 - PAVIMENTAÇÃO E RECAPEAMENTO DE VIAS - PROGRAMA DE METAS 3.A</v>
          </cell>
          <cell r="G688" t="str">
            <v>12.10.15.452.3022.1.137.44903900.02</v>
          </cell>
          <cell r="H688" t="str">
            <v>EXECUTIVO</v>
          </cell>
          <cell r="I688" t="str">
            <v>SMSUB</v>
          </cell>
          <cell r="J688">
            <v>651429</v>
          </cell>
          <cell r="K688">
            <v>0</v>
          </cell>
          <cell r="L688">
            <v>0</v>
          </cell>
          <cell r="M688" t="str">
            <v>NINC</v>
          </cell>
          <cell r="N688">
            <v>0</v>
          </cell>
          <cell r="O688">
            <v>0</v>
          </cell>
          <cell r="P688">
            <v>0</v>
          </cell>
          <cell r="Q688">
            <v>0</v>
          </cell>
          <cell r="R688" t="e">
            <v>#DIV/0!</v>
          </cell>
          <cell r="S688" t="e">
            <v>#DIV/0!</v>
          </cell>
          <cell r="T688" t="str">
            <v>NINC</v>
          </cell>
          <cell r="U688">
            <v>0</v>
          </cell>
        </row>
        <row r="689">
          <cell r="F689" t="str">
            <v>1137 - PAVIMENTAÇÃO E RECAPEAMENTO DE VIAS - PROGRAMA DE METAS 3.A</v>
          </cell>
          <cell r="G689" t="str">
            <v>12.10.15.452.3022.1.137.44905100.00</v>
          </cell>
          <cell r="H689" t="str">
            <v>EXECUTIVO</v>
          </cell>
          <cell r="I689" t="str">
            <v>SMSUB</v>
          </cell>
          <cell r="J689">
            <v>1000</v>
          </cell>
          <cell r="K689">
            <v>1472305.2799999998</v>
          </cell>
          <cell r="L689">
            <v>1241803.2</v>
          </cell>
          <cell r="M689" t="str">
            <v>NINC</v>
          </cell>
          <cell r="N689">
            <v>0</v>
          </cell>
          <cell r="O689">
            <v>0</v>
          </cell>
          <cell r="P689">
            <v>0</v>
          </cell>
          <cell r="Q689">
            <v>0</v>
          </cell>
          <cell r="R689" t="e">
            <v>#DIV/0!</v>
          </cell>
          <cell r="S689" t="e">
            <v>#DIV/0!</v>
          </cell>
          <cell r="T689" t="str">
            <v>NINC</v>
          </cell>
          <cell r="U689">
            <v>0</v>
          </cell>
        </row>
        <row r="690">
          <cell r="F690" t="str">
            <v>1137 - PAVIMENTAÇÃO E RECAPEAMENTO DE VIAS - PROGRAMA DE METAS 3.A</v>
          </cell>
          <cell r="G690" t="str">
            <v>12.10.15.452.3022.1.137.44905100.01</v>
          </cell>
          <cell r="H690" t="str">
            <v>EXECUTIVO</v>
          </cell>
          <cell r="I690" t="str">
            <v>SMSUB</v>
          </cell>
          <cell r="J690">
            <v>319507000</v>
          </cell>
          <cell r="K690">
            <v>0</v>
          </cell>
          <cell r="L690">
            <v>0</v>
          </cell>
          <cell r="M690" t="str">
            <v>NINC</v>
          </cell>
          <cell r="N690">
            <v>0</v>
          </cell>
          <cell r="O690">
            <v>0</v>
          </cell>
          <cell r="P690">
            <v>0</v>
          </cell>
          <cell r="Q690">
            <v>0</v>
          </cell>
          <cell r="R690" t="e">
            <v>#DIV/0!</v>
          </cell>
          <cell r="S690" t="e">
            <v>#DIV/0!</v>
          </cell>
          <cell r="T690" t="str">
            <v>NINC</v>
          </cell>
          <cell r="U690">
            <v>0</v>
          </cell>
        </row>
        <row r="691">
          <cell r="F691" t="str">
            <v>1137 - PAVIMENTAÇÃO E RECAPEAMENTO DE VIAS - PROGRAMA DE METAS 3.A</v>
          </cell>
          <cell r="G691" t="str">
            <v>12.10.15.452.3022.1.137.44905100.02</v>
          </cell>
          <cell r="H691" t="str">
            <v>EXECUTIVO</v>
          </cell>
          <cell r="I691" t="str">
            <v>SMSUB</v>
          </cell>
          <cell r="J691">
            <v>3426552</v>
          </cell>
          <cell r="K691">
            <v>2259596.06</v>
          </cell>
          <cell r="L691">
            <v>0</v>
          </cell>
          <cell r="M691" t="str">
            <v>NINC</v>
          </cell>
          <cell r="N691">
            <v>0</v>
          </cell>
          <cell r="O691">
            <v>0</v>
          </cell>
          <cell r="P691">
            <v>0</v>
          </cell>
          <cell r="Q691">
            <v>0</v>
          </cell>
          <cell r="R691" t="e">
            <v>#DIV/0!</v>
          </cell>
          <cell r="S691" t="e">
            <v>#DIV/0!</v>
          </cell>
          <cell r="T691" t="str">
            <v>NINC</v>
          </cell>
          <cell r="U691">
            <v>0</v>
          </cell>
        </row>
        <row r="692">
          <cell r="F692" t="str">
            <v>1137 - PAVIMENTAÇÃO E RECAPEAMENTO DE VIAS - PROGRAMA DE METAS 3.A</v>
          </cell>
          <cell r="G692" t="str">
            <v>12.10.15.452.3022.1.137.44909200.00</v>
          </cell>
          <cell r="H692" t="str">
            <v>EXECUTIVO</v>
          </cell>
          <cell r="I692" t="str">
            <v>SMSUB</v>
          </cell>
          <cell r="J692">
            <v>0</v>
          </cell>
          <cell r="K692">
            <v>1984148.84</v>
          </cell>
          <cell r="L692">
            <v>1984148.84</v>
          </cell>
          <cell r="M692" t="str">
            <v>NINC</v>
          </cell>
          <cell r="N692">
            <v>0</v>
          </cell>
          <cell r="O692">
            <v>0</v>
          </cell>
          <cell r="P692">
            <v>0</v>
          </cell>
          <cell r="Q692">
            <v>0</v>
          </cell>
          <cell r="R692" t="e">
            <v>#DIV/0!</v>
          </cell>
          <cell r="S692" t="e">
            <v>#DIV/0!</v>
          </cell>
          <cell r="T692" t="str">
            <v>NINC</v>
          </cell>
          <cell r="U692">
            <v>0</v>
          </cell>
        </row>
        <row r="693">
          <cell r="F693" t="str">
            <v>1137 - PAVIMENTAÇÃO E RECAPEAMENTO DE VIAS - PROGRAMA DE METAS 3.A</v>
          </cell>
          <cell r="G693" t="str">
            <v>20.10.15.452.3022.1.137.44905100.00</v>
          </cell>
          <cell r="H693" t="str">
            <v>EXECUTIVO</v>
          </cell>
          <cell r="I693" t="str">
            <v>SMT</v>
          </cell>
          <cell r="J693">
            <v>1000</v>
          </cell>
          <cell r="K693">
            <v>0</v>
          </cell>
          <cell r="L693">
            <v>0</v>
          </cell>
          <cell r="M693" t="str">
            <v>NINC</v>
          </cell>
          <cell r="N693">
            <v>0</v>
          </cell>
          <cell r="O693">
            <v>0</v>
          </cell>
          <cell r="P693">
            <v>0</v>
          </cell>
          <cell r="Q693">
            <v>0</v>
          </cell>
          <cell r="R693" t="e">
            <v>#DIV/0!</v>
          </cell>
          <cell r="S693" t="e">
            <v>#DIV/0!</v>
          </cell>
          <cell r="T693" t="str">
            <v>NINC</v>
          </cell>
          <cell r="U693">
            <v>0</v>
          </cell>
        </row>
        <row r="694">
          <cell r="F694" t="str">
            <v>1137 - PAVIMENTAÇÃO E RECAPEAMENTO DE VIAS - PROGRAMA DE METAS 3.A</v>
          </cell>
          <cell r="G694" t="str">
            <v>87.10.15.452.3022.1.137.44905100.08</v>
          </cell>
          <cell r="H694" t="str">
            <v>EXECUTIVO</v>
          </cell>
          <cell r="I694" t="str">
            <v>FMDT</v>
          </cell>
          <cell r="J694">
            <v>1000</v>
          </cell>
          <cell r="K694">
            <v>0</v>
          </cell>
          <cell r="L694">
            <v>0</v>
          </cell>
          <cell r="M694" t="str">
            <v>NINC</v>
          </cell>
          <cell r="N694">
            <v>0</v>
          </cell>
          <cell r="O694">
            <v>0</v>
          </cell>
          <cell r="P694">
            <v>0</v>
          </cell>
          <cell r="Q694">
            <v>0</v>
          </cell>
          <cell r="R694" t="e">
            <v>#DIV/0!</v>
          </cell>
          <cell r="S694" t="e">
            <v>#DIV/0!</v>
          </cell>
          <cell r="T694" t="str">
            <v>NINC</v>
          </cell>
          <cell r="U694">
            <v>0</v>
          </cell>
        </row>
        <row r="695">
          <cell r="F695" t="str">
            <v>1137 - PAVIMENTAÇÃO E RECAPEAMENTO DE VIAS - PROGRAMA DE METAS 3.A</v>
          </cell>
          <cell r="G695" t="str">
            <v>98.12.15.452.3022.1.137.44903900.08</v>
          </cell>
          <cell r="H695" t="str">
            <v>EXECUTIVO</v>
          </cell>
          <cell r="I695" t="str">
            <v>FUNDURB</v>
          </cell>
          <cell r="J695">
            <v>1000</v>
          </cell>
          <cell r="K695">
            <v>30570821.629999999</v>
          </cell>
          <cell r="L695">
            <v>22734175.009999998</v>
          </cell>
          <cell r="M695" t="str">
            <v>NINC</v>
          </cell>
          <cell r="N695">
            <v>0</v>
          </cell>
          <cell r="O695">
            <v>0</v>
          </cell>
          <cell r="P695">
            <v>0</v>
          </cell>
          <cell r="Q695">
            <v>0</v>
          </cell>
          <cell r="R695" t="e">
            <v>#DIV/0!</v>
          </cell>
          <cell r="S695" t="e">
            <v>#DIV/0!</v>
          </cell>
          <cell r="T695" t="str">
            <v>NINC</v>
          </cell>
          <cell r="U695">
            <v>0</v>
          </cell>
        </row>
        <row r="696">
          <cell r="F696" t="str">
            <v>1138 - PAVIMENTAÇÃO E RECAPEAMENTO DA RUA JURARATERE - ITAIM PAULISTA</v>
          </cell>
          <cell r="G696" t="str">
            <v>12.10.15.452.3022.1.138.44905100.01</v>
          </cell>
          <cell r="H696" t="str">
            <v>EXECUTIVO</v>
          </cell>
          <cell r="I696" t="str">
            <v>SMSUB</v>
          </cell>
          <cell r="J696">
            <v>250000</v>
          </cell>
          <cell r="K696">
            <v>0</v>
          </cell>
          <cell r="L696">
            <v>0</v>
          </cell>
          <cell r="M696" t="str">
            <v>NINC</v>
          </cell>
          <cell r="N696">
            <v>0</v>
          </cell>
          <cell r="O696">
            <v>0</v>
          </cell>
          <cell r="P696">
            <v>0</v>
          </cell>
          <cell r="Q696">
            <v>0</v>
          </cell>
          <cell r="R696" t="e">
            <v>#DIV/0!</v>
          </cell>
          <cell r="S696" t="e">
            <v>#DIV/0!</v>
          </cell>
          <cell r="T696" t="str">
            <v>NINC</v>
          </cell>
          <cell r="U696">
            <v>0</v>
          </cell>
        </row>
        <row r="697">
          <cell r="F697" t="str">
            <v>1139 - PAVIMENTAÇÃO E RECAPEAMENTO DA AV DR JOSÉ ARTUR DA NOVA - ITAIM PAULISTA</v>
          </cell>
          <cell r="G697" t="str">
            <v>12.10.15.452.3022.1.139.44905100.01</v>
          </cell>
          <cell r="H697" t="str">
            <v>EXECUTIVO</v>
          </cell>
          <cell r="I697" t="str">
            <v>SMSUB</v>
          </cell>
          <cell r="J697">
            <v>250000</v>
          </cell>
          <cell r="K697">
            <v>0</v>
          </cell>
          <cell r="L697">
            <v>0</v>
          </cell>
          <cell r="M697" t="str">
            <v>NINC</v>
          </cell>
          <cell r="N697">
            <v>0</v>
          </cell>
          <cell r="O697">
            <v>0</v>
          </cell>
          <cell r="P697">
            <v>0</v>
          </cell>
          <cell r="Q697">
            <v>0</v>
          </cell>
          <cell r="R697" t="e">
            <v>#DIV/0!</v>
          </cell>
          <cell r="S697" t="e">
            <v>#DIV/0!</v>
          </cell>
          <cell r="T697" t="str">
            <v>NINC</v>
          </cell>
          <cell r="U697">
            <v>0</v>
          </cell>
        </row>
        <row r="698">
          <cell r="F698" t="str">
            <v>1140 - PAVIMENTAÇÃO E RECAPEAMENTO DA AVENIDA DOS IPÊS - ITAIM PAULISTA</v>
          </cell>
          <cell r="G698" t="str">
            <v>12.10.15.452.3022.1.140.44905100.01</v>
          </cell>
          <cell r="H698" t="str">
            <v>EXECUTIVO</v>
          </cell>
          <cell r="I698" t="str">
            <v>SMSUB</v>
          </cell>
          <cell r="J698">
            <v>250000</v>
          </cell>
          <cell r="K698">
            <v>0</v>
          </cell>
          <cell r="L698">
            <v>0</v>
          </cell>
          <cell r="M698" t="str">
            <v>NINC</v>
          </cell>
          <cell r="N698">
            <v>0</v>
          </cell>
          <cell r="O698">
            <v>0</v>
          </cell>
          <cell r="P698">
            <v>0</v>
          </cell>
          <cell r="Q698">
            <v>0</v>
          </cell>
          <cell r="R698" t="e">
            <v>#DIV/0!</v>
          </cell>
          <cell r="S698" t="e">
            <v>#DIV/0!</v>
          </cell>
          <cell r="T698" t="str">
            <v>NINC</v>
          </cell>
          <cell r="U698">
            <v>0</v>
          </cell>
        </row>
        <row r="699">
          <cell r="F699" t="str">
            <v>1141 - PAVIMENTAÇÃO E RECAPEAMENTO DA RUA IPÊ ROXO - ITAIM PAULISTA</v>
          </cell>
          <cell r="G699" t="str">
            <v>12.10.15.452.3022.1.141.44905100.01</v>
          </cell>
          <cell r="H699" t="str">
            <v>EXECUTIVO</v>
          </cell>
          <cell r="I699" t="str">
            <v>SMSUB</v>
          </cell>
          <cell r="J699">
            <v>250000</v>
          </cell>
          <cell r="K699">
            <v>0</v>
          </cell>
          <cell r="L699">
            <v>0</v>
          </cell>
          <cell r="M699" t="str">
            <v>NINC</v>
          </cell>
          <cell r="N699">
            <v>0</v>
          </cell>
          <cell r="O699">
            <v>0</v>
          </cell>
          <cell r="P699">
            <v>0</v>
          </cell>
          <cell r="Q699">
            <v>0</v>
          </cell>
          <cell r="R699" t="e">
            <v>#DIV/0!</v>
          </cell>
          <cell r="S699" t="e">
            <v>#DIV/0!</v>
          </cell>
          <cell r="T699" t="str">
            <v>NINC</v>
          </cell>
          <cell r="U699">
            <v>0</v>
          </cell>
        </row>
        <row r="700">
          <cell r="F700" t="str">
            <v>1142 - PAVIMENTAÇÃO E RECAPEAMENTO DA RUA LAGOA DE CAJUBA - ITAIM PAULISTA</v>
          </cell>
          <cell r="G700" t="str">
            <v>12.10.15.452.3022.1.142.44905100.01</v>
          </cell>
          <cell r="H700" t="str">
            <v>EXECUTIVO</v>
          </cell>
          <cell r="I700" t="str">
            <v>SMSUB</v>
          </cell>
          <cell r="J700">
            <v>250000</v>
          </cell>
          <cell r="K700">
            <v>0</v>
          </cell>
          <cell r="L700">
            <v>0</v>
          </cell>
          <cell r="M700" t="str">
            <v>NINC</v>
          </cell>
          <cell r="N700">
            <v>0</v>
          </cell>
          <cell r="O700">
            <v>0</v>
          </cell>
          <cell r="P700">
            <v>0</v>
          </cell>
          <cell r="Q700">
            <v>0</v>
          </cell>
          <cell r="R700" t="e">
            <v>#DIV/0!</v>
          </cell>
          <cell r="S700" t="e">
            <v>#DIV/0!</v>
          </cell>
          <cell r="T700" t="str">
            <v>NINC</v>
          </cell>
          <cell r="U700">
            <v>0</v>
          </cell>
        </row>
        <row r="701">
          <cell r="F701" t="str">
            <v>1143 - PAVIMENTAÇÃO E RECAPEAMENTO DA RUA IGARAÇU - ITAIM PAULISTA</v>
          </cell>
          <cell r="G701" t="str">
            <v>12.10.15.452.3022.1.143.44905100.01</v>
          </cell>
          <cell r="H701" t="str">
            <v>EXECUTIVO</v>
          </cell>
          <cell r="I701" t="str">
            <v>SMSUB</v>
          </cell>
          <cell r="J701">
            <v>250000</v>
          </cell>
          <cell r="K701">
            <v>0</v>
          </cell>
          <cell r="L701">
            <v>0</v>
          </cell>
          <cell r="M701" t="str">
            <v>NINC</v>
          </cell>
          <cell r="N701">
            <v>0</v>
          </cell>
          <cell r="O701">
            <v>0</v>
          </cell>
          <cell r="P701">
            <v>0</v>
          </cell>
          <cell r="Q701">
            <v>0</v>
          </cell>
          <cell r="R701" t="e">
            <v>#DIV/0!</v>
          </cell>
          <cell r="S701" t="e">
            <v>#DIV/0!</v>
          </cell>
          <cell r="T701" t="str">
            <v>NINC</v>
          </cell>
          <cell r="U701">
            <v>0</v>
          </cell>
        </row>
        <row r="702">
          <cell r="F702" t="str">
            <v>1144 - PAVIMENTAÇÃO E RECAPEAMENTO DA RUA BASILIO SALAZAR - ITAIM PAULISTA</v>
          </cell>
          <cell r="G702" t="str">
            <v>12.10.15.452.3022.1.144.44905100.01</v>
          </cell>
          <cell r="H702" t="str">
            <v>EXECUTIVO</v>
          </cell>
          <cell r="I702" t="str">
            <v>SMSUB</v>
          </cell>
          <cell r="J702">
            <v>250000</v>
          </cell>
          <cell r="K702">
            <v>0</v>
          </cell>
          <cell r="L702">
            <v>0</v>
          </cell>
          <cell r="M702" t="str">
            <v>NINC</v>
          </cell>
          <cell r="N702">
            <v>0</v>
          </cell>
          <cell r="O702">
            <v>0</v>
          </cell>
          <cell r="P702">
            <v>0</v>
          </cell>
          <cell r="Q702">
            <v>0</v>
          </cell>
          <cell r="R702" t="e">
            <v>#DIV/0!</v>
          </cell>
          <cell r="S702" t="e">
            <v>#DIV/0!</v>
          </cell>
          <cell r="T702" t="str">
            <v>NINC</v>
          </cell>
          <cell r="U702">
            <v>0</v>
          </cell>
        </row>
        <row r="703">
          <cell r="F703" t="str">
            <v>1145 - PAVIMENTAÇÃO E RECAPEAMENTO DA RUA GERÔNIMO BARBOSA DA SILVA - ITAIM PAULISTA</v>
          </cell>
          <cell r="G703" t="str">
            <v>12.10.15.452.3022.1.145.44905100.01</v>
          </cell>
          <cell r="H703" t="str">
            <v>EXECUTIVO</v>
          </cell>
          <cell r="I703" t="str">
            <v>SMSUB</v>
          </cell>
          <cell r="J703">
            <v>250000</v>
          </cell>
          <cell r="K703">
            <v>0</v>
          </cell>
          <cell r="L703">
            <v>0</v>
          </cell>
          <cell r="M703" t="str">
            <v>NINC</v>
          </cell>
          <cell r="N703">
            <v>0</v>
          </cell>
          <cell r="O703">
            <v>0</v>
          </cell>
          <cell r="P703">
            <v>0</v>
          </cell>
          <cell r="Q703">
            <v>0</v>
          </cell>
          <cell r="R703" t="e">
            <v>#DIV/0!</v>
          </cell>
          <cell r="S703" t="e">
            <v>#DIV/0!</v>
          </cell>
          <cell r="T703" t="str">
            <v>NINC</v>
          </cell>
          <cell r="U703">
            <v>0</v>
          </cell>
        </row>
        <row r="704">
          <cell r="F704" t="str">
            <v>1146 - PAVIMENTAÇÃO E RECAPEAMENTO DA RUA ANTONIO JOÃO DE MEDEIROS - ITAIM PAULISTA</v>
          </cell>
          <cell r="G704" t="str">
            <v>12.10.15.452.3022.1.146.44905100.01</v>
          </cell>
          <cell r="H704" t="str">
            <v>EXECUTIVO</v>
          </cell>
          <cell r="I704" t="str">
            <v>SMSUB</v>
          </cell>
          <cell r="J704">
            <v>250000</v>
          </cell>
          <cell r="K704">
            <v>0</v>
          </cell>
          <cell r="L704">
            <v>0</v>
          </cell>
          <cell r="M704" t="str">
            <v>NINC</v>
          </cell>
          <cell r="N704">
            <v>0</v>
          </cell>
          <cell r="O704">
            <v>0</v>
          </cell>
          <cell r="P704">
            <v>0</v>
          </cell>
          <cell r="Q704">
            <v>0</v>
          </cell>
          <cell r="R704" t="e">
            <v>#DIV/0!</v>
          </cell>
          <cell r="S704" t="e">
            <v>#DIV/0!</v>
          </cell>
          <cell r="T704" t="str">
            <v>NINC</v>
          </cell>
          <cell r="U704">
            <v>0</v>
          </cell>
        </row>
        <row r="705">
          <cell r="F705" t="str">
            <v>1147 - PAVIMENTAÇÃO E RECAPEAMENTO DA RUA CORNÉLIO ARZÃO - ITAIM PAULISTA</v>
          </cell>
          <cell r="G705" t="str">
            <v>12.10.15.452.3022.1.147.44905100.01</v>
          </cell>
          <cell r="H705" t="str">
            <v>EXECUTIVO</v>
          </cell>
          <cell r="I705" t="str">
            <v>SMSUB</v>
          </cell>
          <cell r="J705">
            <v>250000</v>
          </cell>
          <cell r="K705">
            <v>0</v>
          </cell>
          <cell r="L705">
            <v>0</v>
          </cell>
          <cell r="M705" t="str">
            <v>NINC</v>
          </cell>
          <cell r="N705">
            <v>0</v>
          </cell>
          <cell r="O705">
            <v>0</v>
          </cell>
          <cell r="P705">
            <v>0</v>
          </cell>
          <cell r="Q705">
            <v>0</v>
          </cell>
          <cell r="R705" t="e">
            <v>#DIV/0!</v>
          </cell>
          <cell r="S705" t="e">
            <v>#DIV/0!</v>
          </cell>
          <cell r="T705" t="str">
            <v>NINC</v>
          </cell>
          <cell r="U705">
            <v>0</v>
          </cell>
        </row>
        <row r="706">
          <cell r="F706" t="str">
            <v>1148 - PAVIMENTAÇÃO E RECAPEAMENTO DA RUA VISCONDE DE ALJEZUR - ITAIM PAULISTA</v>
          </cell>
          <cell r="G706" t="str">
            <v>12.10.15.452.3022.1.148.44905100.01</v>
          </cell>
          <cell r="H706" t="str">
            <v>EXECUTIVO</v>
          </cell>
          <cell r="I706" t="str">
            <v>SMSUB</v>
          </cell>
          <cell r="J706">
            <v>250000</v>
          </cell>
          <cell r="K706">
            <v>0</v>
          </cell>
          <cell r="L706">
            <v>0</v>
          </cell>
          <cell r="M706" t="str">
            <v>NINC</v>
          </cell>
          <cell r="N706">
            <v>0</v>
          </cell>
          <cell r="O706">
            <v>0</v>
          </cell>
          <cell r="P706">
            <v>0</v>
          </cell>
          <cell r="Q706">
            <v>0</v>
          </cell>
          <cell r="R706" t="e">
            <v>#DIV/0!</v>
          </cell>
          <cell r="S706" t="e">
            <v>#DIV/0!</v>
          </cell>
          <cell r="T706" t="str">
            <v>NINC</v>
          </cell>
          <cell r="U706">
            <v>0</v>
          </cell>
        </row>
        <row r="707">
          <cell r="F707" t="str">
            <v>1149 - PAVIMENTAÇÃO E RECAPEAMENTO DA AVENIDA FERNANDO PACHECO JORDÃO - ITAIM PAULISTA</v>
          </cell>
          <cell r="G707" t="str">
            <v>12.10.15.452.3022.1.149.44905100.01</v>
          </cell>
          <cell r="H707" t="str">
            <v>EXECUTIVO</v>
          </cell>
          <cell r="I707" t="str">
            <v>SMSUB</v>
          </cell>
          <cell r="J707">
            <v>250000</v>
          </cell>
          <cell r="K707">
            <v>0</v>
          </cell>
          <cell r="L707">
            <v>0</v>
          </cell>
          <cell r="M707" t="str">
            <v>NINC</v>
          </cell>
          <cell r="N707">
            <v>0</v>
          </cell>
          <cell r="O707">
            <v>0</v>
          </cell>
          <cell r="P707">
            <v>0</v>
          </cell>
          <cell r="Q707">
            <v>0</v>
          </cell>
          <cell r="R707" t="e">
            <v>#DIV/0!</v>
          </cell>
          <cell r="S707" t="e">
            <v>#DIV/0!</v>
          </cell>
          <cell r="T707" t="str">
            <v>NINC</v>
          </cell>
          <cell r="U707">
            <v>0</v>
          </cell>
        </row>
        <row r="708">
          <cell r="F708" t="str">
            <v>1150 - PAVIMENTAÇÃO E RECAPEAMENTO DA RUA GUARAITÁ - ITAIM PAULISTA</v>
          </cell>
          <cell r="G708" t="str">
            <v>12.10.15.452.3022.1.150.44905100.01</v>
          </cell>
          <cell r="H708" t="str">
            <v>EXECUTIVO</v>
          </cell>
          <cell r="I708" t="str">
            <v>SMSUB</v>
          </cell>
          <cell r="J708">
            <v>250000</v>
          </cell>
          <cell r="K708">
            <v>0</v>
          </cell>
          <cell r="L708">
            <v>0</v>
          </cell>
          <cell r="M708" t="str">
            <v>NINC</v>
          </cell>
          <cell r="N708">
            <v>0</v>
          </cell>
          <cell r="O708">
            <v>0</v>
          </cell>
          <cell r="P708">
            <v>0</v>
          </cell>
          <cell r="Q708">
            <v>0</v>
          </cell>
          <cell r="R708" t="e">
            <v>#DIV/0!</v>
          </cell>
          <cell r="S708" t="e">
            <v>#DIV/0!</v>
          </cell>
          <cell r="T708" t="str">
            <v>NINC</v>
          </cell>
          <cell r="U708">
            <v>0</v>
          </cell>
        </row>
        <row r="709">
          <cell r="F709" t="str">
            <v>1151 - PAVIMENTAÇÃO E RECAPEAMENTO DA AVENIDA DOS IGARAPÉS - ITAIM PAULISTA</v>
          </cell>
          <cell r="G709" t="str">
            <v>12.10.15.452.3022.1.151.44905100.01</v>
          </cell>
          <cell r="H709" t="str">
            <v>EXECUTIVO</v>
          </cell>
          <cell r="I709" t="str">
            <v>SMSUB</v>
          </cell>
          <cell r="J709">
            <v>250000</v>
          </cell>
          <cell r="K709">
            <v>0</v>
          </cell>
          <cell r="L709">
            <v>0</v>
          </cell>
          <cell r="M709" t="str">
            <v>NINC</v>
          </cell>
          <cell r="N709">
            <v>0</v>
          </cell>
          <cell r="O709">
            <v>0</v>
          </cell>
          <cell r="P709">
            <v>0</v>
          </cell>
          <cell r="Q709">
            <v>0</v>
          </cell>
          <cell r="R709" t="e">
            <v>#DIV/0!</v>
          </cell>
          <cell r="S709" t="e">
            <v>#DIV/0!</v>
          </cell>
          <cell r="T709" t="str">
            <v>NINC</v>
          </cell>
          <cell r="U709">
            <v>0</v>
          </cell>
        </row>
        <row r="710">
          <cell r="F710" t="str">
            <v>1152 - PAVIMENTAÇÃO E RECAPEAMENTO DA AVENIDA ITAIM - ITAIM PAULISTA</v>
          </cell>
          <cell r="G710" t="str">
            <v>12.10.15.452.3022.1.152.44905100.01</v>
          </cell>
          <cell r="H710" t="str">
            <v>EXECUTIVO</v>
          </cell>
          <cell r="I710" t="str">
            <v>SMSUB</v>
          </cell>
          <cell r="J710">
            <v>250000</v>
          </cell>
          <cell r="K710">
            <v>0</v>
          </cell>
          <cell r="L710">
            <v>0</v>
          </cell>
          <cell r="M710" t="str">
            <v>NINC</v>
          </cell>
          <cell r="N710">
            <v>0</v>
          </cell>
          <cell r="O710">
            <v>0</v>
          </cell>
          <cell r="P710">
            <v>0</v>
          </cell>
          <cell r="Q710">
            <v>0</v>
          </cell>
          <cell r="R710" t="e">
            <v>#DIV/0!</v>
          </cell>
          <cell r="S710" t="e">
            <v>#DIV/0!</v>
          </cell>
          <cell r="T710" t="str">
            <v>NINC</v>
          </cell>
          <cell r="U710">
            <v>0</v>
          </cell>
        </row>
        <row r="711">
          <cell r="F711" t="str">
            <v>1153 - PAVIMENTAÇÃO E RECAPEAMENTO DA AVENIDA MANOEL BUENO DA FONSECA - ITAIM PAULISTA</v>
          </cell>
          <cell r="G711" t="str">
            <v>12.10.15.452.3022.1.153.44905100.01</v>
          </cell>
          <cell r="H711" t="str">
            <v>EXECUTIVO</v>
          </cell>
          <cell r="I711" t="str">
            <v>SMSUB</v>
          </cell>
          <cell r="J711">
            <v>250000</v>
          </cell>
          <cell r="K711">
            <v>0</v>
          </cell>
          <cell r="L711">
            <v>0</v>
          </cell>
          <cell r="M711" t="str">
            <v>NINC</v>
          </cell>
          <cell r="N711">
            <v>0</v>
          </cell>
          <cell r="O711">
            <v>0</v>
          </cell>
          <cell r="P711">
            <v>0</v>
          </cell>
          <cell r="Q711">
            <v>0</v>
          </cell>
          <cell r="R711" t="e">
            <v>#DIV/0!</v>
          </cell>
          <cell r="S711" t="e">
            <v>#DIV/0!</v>
          </cell>
          <cell r="T711" t="str">
            <v>NINC</v>
          </cell>
          <cell r="U711">
            <v>0</v>
          </cell>
        </row>
        <row r="712">
          <cell r="F712" t="str">
            <v>1154 - PAVIMENTAÇÃO E RECAPEAMENTO DA RUA ANA GERTRUDES VIEIRA - ITAIM PAULISTA</v>
          </cell>
          <cell r="G712" t="str">
            <v>12.10.15.452.3022.1.154.44905100.01</v>
          </cell>
          <cell r="H712" t="str">
            <v>EXECUTIVO</v>
          </cell>
          <cell r="I712" t="str">
            <v>SMSUB</v>
          </cell>
          <cell r="J712">
            <v>250000</v>
          </cell>
          <cell r="K712">
            <v>0</v>
          </cell>
          <cell r="L712">
            <v>0</v>
          </cell>
          <cell r="M712" t="str">
            <v>NINC</v>
          </cell>
          <cell r="N712">
            <v>0</v>
          </cell>
          <cell r="O712">
            <v>0</v>
          </cell>
          <cell r="P712">
            <v>0</v>
          </cell>
          <cell r="Q712">
            <v>0</v>
          </cell>
          <cell r="R712" t="e">
            <v>#DIV/0!</v>
          </cell>
          <cell r="S712" t="e">
            <v>#DIV/0!</v>
          </cell>
          <cell r="T712" t="str">
            <v>NINC</v>
          </cell>
          <cell r="U712">
            <v>0</v>
          </cell>
        </row>
        <row r="713">
          <cell r="F713" t="str">
            <v>1155 - PAVIMENTAÇÃO E RECAPEAMENTO DA RUA TRISTÃO JOSÉ FERREIRA - ITAIM PAULISTA</v>
          </cell>
          <cell r="G713" t="str">
            <v>12.10.15.452.3022.1.155.44905100.01</v>
          </cell>
          <cell r="H713" t="str">
            <v>EXECUTIVO</v>
          </cell>
          <cell r="I713" t="str">
            <v>SMSUB</v>
          </cell>
          <cell r="J713">
            <v>250000</v>
          </cell>
          <cell r="K713">
            <v>0</v>
          </cell>
          <cell r="L713">
            <v>0</v>
          </cell>
          <cell r="M713" t="str">
            <v>NINC</v>
          </cell>
          <cell r="N713">
            <v>0</v>
          </cell>
          <cell r="O713">
            <v>0</v>
          </cell>
          <cell r="P713">
            <v>0</v>
          </cell>
          <cell r="Q713">
            <v>0</v>
          </cell>
          <cell r="R713" t="e">
            <v>#DIV/0!</v>
          </cell>
          <cell r="S713" t="e">
            <v>#DIV/0!</v>
          </cell>
          <cell r="T713" t="str">
            <v>NINC</v>
          </cell>
          <cell r="U713">
            <v>0</v>
          </cell>
        </row>
        <row r="714">
          <cell r="F714" t="str">
            <v>1156 - PAVIMENTAÇÃO E RECAPEAMENTO DA AVENIDA FERNANDO PACHECO JORDÃO - JARDIM CAMARGO NOVO</v>
          </cell>
          <cell r="G714" t="str">
            <v>12.10.15.452.3022.1.156.44905100.01</v>
          </cell>
          <cell r="H714" t="str">
            <v>EXECUTIVO</v>
          </cell>
          <cell r="I714" t="str">
            <v>SMSUB</v>
          </cell>
          <cell r="J714">
            <v>250000</v>
          </cell>
          <cell r="K714">
            <v>0</v>
          </cell>
          <cell r="L714">
            <v>0</v>
          </cell>
          <cell r="M714" t="str">
            <v>NINC</v>
          </cell>
          <cell r="N714">
            <v>0</v>
          </cell>
          <cell r="O714">
            <v>0</v>
          </cell>
          <cell r="P714">
            <v>0</v>
          </cell>
          <cell r="Q714">
            <v>0</v>
          </cell>
          <cell r="R714" t="e">
            <v>#DIV/0!</v>
          </cell>
          <cell r="S714" t="e">
            <v>#DIV/0!</v>
          </cell>
          <cell r="T714" t="str">
            <v>NINC</v>
          </cell>
          <cell r="U714">
            <v>0</v>
          </cell>
        </row>
        <row r="715">
          <cell r="F715" t="str">
            <v>1157 - PAVIMENTAÇÃO E RECAPEAMENTO DA RUA GUARARÁ ENTRE A RUA PAMPLONA E RUA BRIGADEIRO LUIS ANTONIO - JARDIM PAULISTA</v>
          </cell>
          <cell r="G715" t="str">
            <v>12.10.15.452.3022.1.157.44905100.01</v>
          </cell>
          <cell r="H715" t="str">
            <v>EXECUTIVO</v>
          </cell>
          <cell r="I715" t="str">
            <v>SMSUB</v>
          </cell>
          <cell r="J715">
            <v>250000</v>
          </cell>
          <cell r="K715">
            <v>0</v>
          </cell>
          <cell r="L715">
            <v>0</v>
          </cell>
          <cell r="M715" t="str">
            <v>NINC</v>
          </cell>
          <cell r="N715">
            <v>0</v>
          </cell>
          <cell r="O715">
            <v>0</v>
          </cell>
          <cell r="P715">
            <v>0</v>
          </cell>
          <cell r="Q715">
            <v>0</v>
          </cell>
          <cell r="R715" t="e">
            <v>#DIV/0!</v>
          </cell>
          <cell r="S715" t="e">
            <v>#DIV/0!</v>
          </cell>
          <cell r="T715" t="str">
            <v>NINC</v>
          </cell>
          <cell r="U715">
            <v>0</v>
          </cell>
        </row>
        <row r="716">
          <cell r="F716" t="str">
            <v>1158 - PAVIMENTAÇÃO E RECAPEAMENTO DA RUA BATATAIS ENTRE A RUA PAMPLONA E RUA BRIGADEIRO LUIS ANTONIO - JARDIM PAULISTA</v>
          </cell>
          <cell r="G716" t="str">
            <v>12.10.15.452.3022.1.158.44905100.01</v>
          </cell>
          <cell r="H716" t="str">
            <v>EXECUTIVO</v>
          </cell>
          <cell r="I716" t="str">
            <v>SMSUB</v>
          </cell>
          <cell r="J716">
            <v>250000</v>
          </cell>
          <cell r="K716">
            <v>0</v>
          </cell>
          <cell r="L716">
            <v>0</v>
          </cell>
          <cell r="M716" t="str">
            <v>NINC</v>
          </cell>
          <cell r="N716">
            <v>0</v>
          </cell>
          <cell r="O716">
            <v>0</v>
          </cell>
          <cell r="P716">
            <v>0</v>
          </cell>
          <cell r="Q716">
            <v>0</v>
          </cell>
          <cell r="R716" t="e">
            <v>#DIV/0!</v>
          </cell>
          <cell r="S716" t="e">
            <v>#DIV/0!</v>
          </cell>
          <cell r="T716" t="str">
            <v>NINC</v>
          </cell>
          <cell r="U716">
            <v>0</v>
          </cell>
        </row>
        <row r="717">
          <cell r="F717" t="str">
            <v>1159 - PAVIMENTAÇÃO E RECAPEAMENTO DA RUA NOITE E DIA - JARDIM SÃO CARLOS</v>
          </cell>
          <cell r="G717" t="str">
            <v>12.10.15.452.3022.1.159.44905100.01</v>
          </cell>
          <cell r="H717" t="str">
            <v>EXECUTIVO</v>
          </cell>
          <cell r="I717" t="str">
            <v>SMSUB</v>
          </cell>
          <cell r="J717">
            <v>250000</v>
          </cell>
          <cell r="K717">
            <v>0</v>
          </cell>
          <cell r="L717">
            <v>0</v>
          </cell>
          <cell r="M717" t="str">
            <v>NINC</v>
          </cell>
          <cell r="N717">
            <v>0</v>
          </cell>
          <cell r="O717">
            <v>0</v>
          </cell>
          <cell r="P717">
            <v>0</v>
          </cell>
          <cell r="Q717">
            <v>0</v>
          </cell>
          <cell r="R717" t="e">
            <v>#DIV/0!</v>
          </cell>
          <cell r="S717" t="e">
            <v>#DIV/0!</v>
          </cell>
          <cell r="T717" t="str">
            <v>NINC</v>
          </cell>
          <cell r="U717">
            <v>0</v>
          </cell>
        </row>
        <row r="718">
          <cell r="F718" t="str">
            <v>1160 - PAVIMENTAÇÃO E RECAPEAMENTO DA PRAÇA CAMPANHA - MOOCA</v>
          </cell>
          <cell r="G718" t="str">
            <v>12.10.15.452.3022.1.160.44905100.01</v>
          </cell>
          <cell r="H718" t="str">
            <v>EXECUTIVO</v>
          </cell>
          <cell r="I718" t="str">
            <v>SMSUB</v>
          </cell>
          <cell r="J718">
            <v>250000</v>
          </cell>
          <cell r="K718">
            <v>0</v>
          </cell>
          <cell r="L718">
            <v>0</v>
          </cell>
          <cell r="M718" t="str">
            <v>NINC</v>
          </cell>
          <cell r="N718">
            <v>0</v>
          </cell>
          <cell r="O718">
            <v>0</v>
          </cell>
          <cell r="P718">
            <v>0</v>
          </cell>
          <cell r="Q718">
            <v>0</v>
          </cell>
          <cell r="R718" t="e">
            <v>#DIV/0!</v>
          </cell>
          <cell r="S718" t="e">
            <v>#DIV/0!</v>
          </cell>
          <cell r="T718" t="str">
            <v>NINC</v>
          </cell>
          <cell r="U718">
            <v>0</v>
          </cell>
        </row>
        <row r="719">
          <cell r="F719" t="str">
            <v>1161 - PAVIMENTAÇÃO E RECAPEAMENTO DA RUA QUARITERE - PARQUE DA MOOCA</v>
          </cell>
          <cell r="G719" t="str">
            <v>12.10.15.452.3022.1.161.44905100.01</v>
          </cell>
          <cell r="H719" t="str">
            <v>EXECUTIVO</v>
          </cell>
          <cell r="I719" t="str">
            <v>SMSUB</v>
          </cell>
          <cell r="J719">
            <v>250000</v>
          </cell>
          <cell r="K719">
            <v>0</v>
          </cell>
          <cell r="L719">
            <v>0</v>
          </cell>
          <cell r="M719" t="str">
            <v>NINC</v>
          </cell>
          <cell r="N719">
            <v>0</v>
          </cell>
          <cell r="O719">
            <v>0</v>
          </cell>
          <cell r="P719">
            <v>0</v>
          </cell>
          <cell r="Q719">
            <v>0</v>
          </cell>
          <cell r="R719" t="e">
            <v>#DIV/0!</v>
          </cell>
          <cell r="S719" t="e">
            <v>#DIV/0!</v>
          </cell>
          <cell r="T719" t="str">
            <v>NINC</v>
          </cell>
          <cell r="U719">
            <v>0</v>
          </cell>
        </row>
        <row r="720">
          <cell r="F720" t="str">
            <v>1162 - PAVIMENTAÇÃO E RECAPEAMENTO DA TRAVESSA HERING - QUARTA PARADA</v>
          </cell>
          <cell r="G720" t="str">
            <v>12.10.15.452.3022.1.162.44905100.01</v>
          </cell>
          <cell r="H720" t="str">
            <v>EXECUTIVO</v>
          </cell>
          <cell r="I720" t="str">
            <v>SMSUB</v>
          </cell>
          <cell r="J720">
            <v>250000</v>
          </cell>
          <cell r="K720">
            <v>0</v>
          </cell>
          <cell r="L720">
            <v>0</v>
          </cell>
          <cell r="M720" t="str">
            <v>NINC</v>
          </cell>
          <cell r="N720">
            <v>0</v>
          </cell>
          <cell r="O720">
            <v>0</v>
          </cell>
          <cell r="P720">
            <v>0</v>
          </cell>
          <cell r="Q720">
            <v>0</v>
          </cell>
          <cell r="R720" t="e">
            <v>#DIV/0!</v>
          </cell>
          <cell r="S720" t="e">
            <v>#DIV/0!</v>
          </cell>
          <cell r="T720" t="str">
            <v>NINC</v>
          </cell>
          <cell r="U720">
            <v>0</v>
          </cell>
        </row>
        <row r="721">
          <cell r="F721" t="str">
            <v>1163 - PAVIMENTAÇÃO E RECAPEAMENTO DA RUA MTE VALENTIM - QUARTA PARADA</v>
          </cell>
          <cell r="G721" t="str">
            <v>12.10.15.452.3022.1.163.44905100.01</v>
          </cell>
          <cell r="H721" t="str">
            <v>EXECUTIVO</v>
          </cell>
          <cell r="I721" t="str">
            <v>SMSUB</v>
          </cell>
          <cell r="J721">
            <v>250000</v>
          </cell>
          <cell r="K721">
            <v>0</v>
          </cell>
          <cell r="L721">
            <v>0</v>
          </cell>
          <cell r="M721" t="str">
            <v>NINC</v>
          </cell>
          <cell r="N721">
            <v>0</v>
          </cell>
          <cell r="O721">
            <v>0</v>
          </cell>
          <cell r="P721">
            <v>0</v>
          </cell>
          <cell r="Q721">
            <v>0</v>
          </cell>
          <cell r="R721" t="e">
            <v>#DIV/0!</v>
          </cell>
          <cell r="S721" t="e">
            <v>#DIV/0!</v>
          </cell>
          <cell r="T721" t="str">
            <v>NINC</v>
          </cell>
          <cell r="U721">
            <v>0</v>
          </cell>
        </row>
        <row r="722">
          <cell r="F722" t="str">
            <v>1164 - PAVIMENTAÇÃO E RECAPEAMENTO DA AVENIDA JACU PÊSSEGO - SÃO MIGUEL PAULISTA</v>
          </cell>
          <cell r="G722" t="str">
            <v>12.10.15.452.3022.1.164.44905100.01</v>
          </cell>
          <cell r="H722" t="str">
            <v>EXECUTIVO</v>
          </cell>
          <cell r="I722" t="str">
            <v>SMSUB</v>
          </cell>
          <cell r="J722">
            <v>250000</v>
          </cell>
          <cell r="K722">
            <v>0</v>
          </cell>
          <cell r="L722">
            <v>0</v>
          </cell>
          <cell r="M722" t="str">
            <v>NINC</v>
          </cell>
          <cell r="N722">
            <v>0</v>
          </cell>
          <cell r="O722">
            <v>0</v>
          </cell>
          <cell r="P722">
            <v>0</v>
          </cell>
          <cell r="Q722">
            <v>0</v>
          </cell>
          <cell r="R722" t="e">
            <v>#DIV/0!</v>
          </cell>
          <cell r="S722" t="e">
            <v>#DIV/0!</v>
          </cell>
          <cell r="T722" t="str">
            <v>NINC</v>
          </cell>
          <cell r="U722">
            <v>0</v>
          </cell>
        </row>
        <row r="723">
          <cell r="F723" t="str">
            <v>1165 - PAVIMENTAÇÃO E RECAPEAMENTO DA RUA TORIBA - VILA CANERO</v>
          </cell>
          <cell r="G723" t="str">
            <v>12.10.15.452.3022.1.165.44905100.01</v>
          </cell>
          <cell r="H723" t="str">
            <v>EXECUTIVO</v>
          </cell>
          <cell r="I723" t="str">
            <v>SMSUB</v>
          </cell>
          <cell r="J723">
            <v>250000</v>
          </cell>
          <cell r="K723">
            <v>0</v>
          </cell>
          <cell r="L723">
            <v>0</v>
          </cell>
          <cell r="M723" t="str">
            <v>NINC</v>
          </cell>
          <cell r="N723">
            <v>0</v>
          </cell>
          <cell r="O723">
            <v>0</v>
          </cell>
          <cell r="P723">
            <v>0</v>
          </cell>
          <cell r="Q723">
            <v>0</v>
          </cell>
          <cell r="R723" t="e">
            <v>#DIV/0!</v>
          </cell>
          <cell r="S723" t="e">
            <v>#DIV/0!</v>
          </cell>
          <cell r="T723" t="str">
            <v>NINC</v>
          </cell>
          <cell r="U723">
            <v>0</v>
          </cell>
        </row>
        <row r="724">
          <cell r="F724" t="str">
            <v>1166 - PAVIMENTAÇÃO E RECAPEAMENTO DA RUA CACHOEIRA DO MANGANAL - VILA ITAIM</v>
          </cell>
          <cell r="G724" t="str">
            <v>12.10.15.452.3022.1.166.44905100.01</v>
          </cell>
          <cell r="H724" t="str">
            <v>EXECUTIVO</v>
          </cell>
          <cell r="I724" t="str">
            <v>SMSUB</v>
          </cell>
          <cell r="J724">
            <v>250000</v>
          </cell>
          <cell r="K724">
            <v>0</v>
          </cell>
          <cell r="L724">
            <v>0</v>
          </cell>
          <cell r="M724" t="str">
            <v>NINC</v>
          </cell>
          <cell r="N724">
            <v>0</v>
          </cell>
          <cell r="O724">
            <v>0</v>
          </cell>
          <cell r="P724">
            <v>0</v>
          </cell>
          <cell r="Q724">
            <v>0</v>
          </cell>
          <cell r="R724" t="e">
            <v>#DIV/0!</v>
          </cell>
          <cell r="S724" t="e">
            <v>#DIV/0!</v>
          </cell>
          <cell r="T724" t="str">
            <v>NINC</v>
          </cell>
          <cell r="U724">
            <v>0</v>
          </cell>
        </row>
        <row r="725">
          <cell r="F725" t="str">
            <v>1167 - PAVIMENTAÇÃO E RECAPEAMENTO DA ESTRADA DOM JOÃO NERY - VILA LOURDES</v>
          </cell>
          <cell r="G725" t="str">
            <v>12.10.15.452.3022.1.167.44905100.01</v>
          </cell>
          <cell r="H725" t="str">
            <v>EXECUTIVO</v>
          </cell>
          <cell r="I725" t="str">
            <v>SMSUB</v>
          </cell>
          <cell r="J725">
            <v>250000</v>
          </cell>
          <cell r="K725">
            <v>0</v>
          </cell>
          <cell r="L725">
            <v>0</v>
          </cell>
          <cell r="M725" t="str">
            <v>NINC</v>
          </cell>
          <cell r="N725">
            <v>0</v>
          </cell>
          <cell r="O725">
            <v>0</v>
          </cell>
          <cell r="P725">
            <v>0</v>
          </cell>
          <cell r="Q725">
            <v>0</v>
          </cell>
          <cell r="R725" t="e">
            <v>#DIV/0!</v>
          </cell>
          <cell r="S725" t="e">
            <v>#DIV/0!</v>
          </cell>
          <cell r="T725" t="str">
            <v>NINC</v>
          </cell>
          <cell r="U725">
            <v>0</v>
          </cell>
        </row>
        <row r="726">
          <cell r="F726" t="str">
            <v>1168 - PAVIMENTAÇÃO E RECAPEAMENTO DA RUA TANQUE VELHO - VILA NIVI</v>
          </cell>
          <cell r="G726" t="str">
            <v>12.10.15.452.3022.1.168.44905100.01</v>
          </cell>
          <cell r="H726" t="str">
            <v>EXECUTIVO</v>
          </cell>
          <cell r="I726" t="str">
            <v>SMSUB</v>
          </cell>
          <cell r="J726">
            <v>250000</v>
          </cell>
          <cell r="K726">
            <v>0</v>
          </cell>
          <cell r="L726">
            <v>0</v>
          </cell>
          <cell r="M726" t="str">
            <v>NINC</v>
          </cell>
          <cell r="N726">
            <v>0</v>
          </cell>
          <cell r="O726">
            <v>0</v>
          </cell>
          <cell r="P726">
            <v>0</v>
          </cell>
          <cell r="Q726">
            <v>0</v>
          </cell>
          <cell r="R726" t="e">
            <v>#DIV/0!</v>
          </cell>
          <cell r="S726" t="e">
            <v>#DIV/0!</v>
          </cell>
          <cell r="T726" t="str">
            <v>NINC</v>
          </cell>
          <cell r="U726">
            <v>0</v>
          </cell>
        </row>
        <row r="727">
          <cell r="F727" t="str">
            <v>1169 - REFORMA E ACESSIBILIDADE EM PASSEIOS PÚBLICOS - PROGRAMA DE METAS 2.C</v>
          </cell>
          <cell r="G727" t="str">
            <v>07.10.15.452.3006.1.169.44903900.08</v>
          </cell>
          <cell r="H727" t="str">
            <v>EXECUTIVO</v>
          </cell>
          <cell r="I727" t="str">
            <v>FMD</v>
          </cell>
          <cell r="J727">
            <v>158467585</v>
          </cell>
          <cell r="K727">
            <v>31714190.859999996</v>
          </cell>
          <cell r="L727">
            <v>14352029.5</v>
          </cell>
          <cell r="M727" t="str">
            <v>NEX</v>
          </cell>
          <cell r="N727">
            <v>0.23</v>
          </cell>
          <cell r="O727">
            <v>36447544.550000004</v>
          </cell>
          <cell r="P727">
            <v>7294263.8977999995</v>
          </cell>
          <cell r="Q727">
            <v>3300966.7850000001</v>
          </cell>
          <cell r="R727">
            <v>9.0567604093922421E-2</v>
          </cell>
          <cell r="S727">
            <v>0.20013046112869073</v>
          </cell>
          <cell r="T727" t="str">
            <v>NEX</v>
          </cell>
          <cell r="U727">
            <v>0.09</v>
          </cell>
        </row>
        <row r="728">
          <cell r="F728" t="str">
            <v>1169 - REFORMA E ACESSIBILIDADE EM PASSEIOS PÚBLICOS - PROGRAMA DE METAS 2.C</v>
          </cell>
          <cell r="G728" t="str">
            <v>07.10.15.452.3006.1.169.44903900.10</v>
          </cell>
          <cell r="H728" t="str">
            <v>EXECUTIVO</v>
          </cell>
          <cell r="I728" t="str">
            <v>FMD</v>
          </cell>
          <cell r="J728">
            <v>360625004</v>
          </cell>
          <cell r="K728">
            <v>0</v>
          </cell>
          <cell r="L728">
            <v>0</v>
          </cell>
          <cell r="M728" t="str">
            <v>NEX</v>
          </cell>
          <cell r="N728">
            <v>0.23</v>
          </cell>
          <cell r="O728">
            <v>82943750.920000002</v>
          </cell>
          <cell r="P728">
            <v>0</v>
          </cell>
          <cell r="Q728">
            <v>0</v>
          </cell>
          <cell r="R728">
            <v>0</v>
          </cell>
          <cell r="S728">
            <v>0</v>
          </cell>
          <cell r="T728" t="str">
            <v>NEX</v>
          </cell>
          <cell r="U728">
            <v>0.09</v>
          </cell>
        </row>
        <row r="729">
          <cell r="F729" t="str">
            <v>1169 - REFORMA E ACESSIBILIDADE EM PASSEIOS PÚBLICOS - PROGRAMA DE METAS 2.C</v>
          </cell>
          <cell r="G729" t="str">
            <v>12.10.15.452.3006.1.169.44903900.00</v>
          </cell>
          <cell r="H729" t="str">
            <v>EXECUTIVO</v>
          </cell>
          <cell r="I729" t="str">
            <v>SMSUB</v>
          </cell>
          <cell r="J729">
            <v>1000</v>
          </cell>
          <cell r="K729">
            <v>141537.01</v>
          </cell>
          <cell r="L729">
            <v>0</v>
          </cell>
          <cell r="M729" t="str">
            <v>NEX</v>
          </cell>
          <cell r="N729">
            <v>0.23</v>
          </cell>
          <cell r="O729">
            <v>230</v>
          </cell>
          <cell r="P729">
            <v>32553.512300000002</v>
          </cell>
          <cell r="Q729">
            <v>0</v>
          </cell>
          <cell r="R729">
            <v>0</v>
          </cell>
          <cell r="S729">
            <v>141.53701000000001</v>
          </cell>
          <cell r="T729" t="str">
            <v>NEX</v>
          </cell>
          <cell r="U729">
            <v>0.09</v>
          </cell>
        </row>
        <row r="730">
          <cell r="F730" t="str">
            <v>1169 - REFORMA E ACESSIBILIDADE EM PASSEIOS PÚBLICOS - PROGRAMA DE METAS 2.C</v>
          </cell>
          <cell r="G730" t="str">
            <v>12.10.15.452.3006.1.169.44903900.02</v>
          </cell>
          <cell r="H730" t="str">
            <v>EXECUTIVO</v>
          </cell>
          <cell r="I730" t="str">
            <v>SMSUB</v>
          </cell>
          <cell r="J730">
            <v>911878</v>
          </cell>
          <cell r="K730">
            <v>0</v>
          </cell>
          <cell r="L730">
            <v>0</v>
          </cell>
          <cell r="M730" t="str">
            <v>NEX</v>
          </cell>
          <cell r="N730">
            <v>0.23</v>
          </cell>
          <cell r="O730">
            <v>209731.94</v>
          </cell>
          <cell r="P730">
            <v>0</v>
          </cell>
          <cell r="Q730">
            <v>0</v>
          </cell>
          <cell r="R730">
            <v>0</v>
          </cell>
          <cell r="S730">
            <v>0</v>
          </cell>
          <cell r="T730" t="str">
            <v>NEX</v>
          </cell>
          <cell r="U730">
            <v>0.09</v>
          </cell>
        </row>
        <row r="731">
          <cell r="F731" t="str">
            <v>1169 - REFORMA E ACESSIBILIDADE EM PASSEIOS PÚBLICOS - PROGRAMA DE METAS 2.C</v>
          </cell>
          <cell r="G731" t="str">
            <v>37.40.15.452.3006.1.169.44903900.08</v>
          </cell>
          <cell r="H731" t="str">
            <v>EXECUTIVO</v>
          </cell>
          <cell r="I731" t="str">
            <v>SMDU</v>
          </cell>
          <cell r="J731">
            <v>244800</v>
          </cell>
          <cell r="K731">
            <v>0</v>
          </cell>
          <cell r="L731">
            <v>0</v>
          </cell>
          <cell r="M731" t="str">
            <v>NEX</v>
          </cell>
          <cell r="N731">
            <v>0.23</v>
          </cell>
          <cell r="O731">
            <v>56304</v>
          </cell>
          <cell r="P731">
            <v>0</v>
          </cell>
          <cell r="Q731">
            <v>0</v>
          </cell>
          <cell r="R731">
            <v>0</v>
          </cell>
          <cell r="S731">
            <v>0</v>
          </cell>
          <cell r="T731" t="str">
            <v>NEX</v>
          </cell>
          <cell r="U731">
            <v>0.09</v>
          </cell>
        </row>
        <row r="732">
          <cell r="F732" t="str">
            <v>1169 - REFORMA E ACESSIBILIDADE EM PASSEIOS PÚBLICOS - PROGRAMA DE METAS 2.C</v>
          </cell>
          <cell r="G732" t="str">
            <v>37.40.15.452.3006.1.169.44905100.08</v>
          </cell>
          <cell r="H732" t="str">
            <v>EXECUTIVO</v>
          </cell>
          <cell r="I732" t="str">
            <v>SMDU</v>
          </cell>
          <cell r="J732">
            <v>6120000</v>
          </cell>
          <cell r="K732">
            <v>0</v>
          </cell>
          <cell r="L732">
            <v>0</v>
          </cell>
          <cell r="M732" t="str">
            <v>NEX</v>
          </cell>
          <cell r="N732">
            <v>0.23</v>
          </cell>
          <cell r="O732">
            <v>1407600</v>
          </cell>
          <cell r="P732">
            <v>0</v>
          </cell>
          <cell r="Q732">
            <v>0</v>
          </cell>
          <cell r="R732">
            <v>0</v>
          </cell>
          <cell r="S732">
            <v>0</v>
          </cell>
          <cell r="T732" t="str">
            <v>NEX</v>
          </cell>
          <cell r="U732">
            <v>0.09</v>
          </cell>
        </row>
        <row r="733">
          <cell r="F733" t="str">
            <v>1169 - REFORMA E ACESSIBILIDADE EM PASSEIOS PÚBLICOS - PROGRAMA DE METAS 2.C</v>
          </cell>
          <cell r="G733" t="str">
            <v>41.10.15.452.3006.1.169.44905100.00</v>
          </cell>
          <cell r="H733" t="str">
            <v>EXECUTIVO</v>
          </cell>
          <cell r="I733" t="str">
            <v>SUB-PR</v>
          </cell>
          <cell r="J733">
            <v>1000</v>
          </cell>
          <cell r="K733">
            <v>0</v>
          </cell>
          <cell r="L733">
            <v>0</v>
          </cell>
          <cell r="M733" t="str">
            <v>NEX</v>
          </cell>
          <cell r="N733">
            <v>0.23</v>
          </cell>
          <cell r="O733">
            <v>230</v>
          </cell>
          <cell r="P733">
            <v>0</v>
          </cell>
          <cell r="Q733">
            <v>0</v>
          </cell>
          <cell r="R733">
            <v>0</v>
          </cell>
          <cell r="S733">
            <v>0</v>
          </cell>
          <cell r="T733" t="str">
            <v>NEX</v>
          </cell>
          <cell r="U733">
            <v>0.09</v>
          </cell>
        </row>
        <row r="734">
          <cell r="F734" t="str">
            <v>1169 - REFORMA E ACESSIBILIDADE EM PASSEIOS PÚBLICOS - PROGRAMA DE METAS 2.C</v>
          </cell>
          <cell r="G734" t="str">
            <v>42.10.15.452.3006.1.169.44905100.00</v>
          </cell>
          <cell r="H734" t="str">
            <v>EXECUTIVO</v>
          </cell>
          <cell r="I734" t="str">
            <v>SUB-PJ</v>
          </cell>
          <cell r="J734">
            <v>1000</v>
          </cell>
          <cell r="K734">
            <v>0</v>
          </cell>
          <cell r="L734">
            <v>0</v>
          </cell>
          <cell r="M734" t="str">
            <v>NEX</v>
          </cell>
          <cell r="N734">
            <v>0.23</v>
          </cell>
          <cell r="O734">
            <v>230</v>
          </cell>
          <cell r="P734">
            <v>0</v>
          </cell>
          <cell r="Q734">
            <v>0</v>
          </cell>
          <cell r="R734">
            <v>0</v>
          </cell>
          <cell r="S734">
            <v>0</v>
          </cell>
          <cell r="T734" t="str">
            <v>NEX</v>
          </cell>
          <cell r="U734">
            <v>0.09</v>
          </cell>
        </row>
        <row r="735">
          <cell r="F735" t="str">
            <v>1169 - REFORMA E ACESSIBILIDADE EM PASSEIOS PÚBLICOS - PROGRAMA DE METAS 2.C</v>
          </cell>
          <cell r="G735" t="str">
            <v>43.10.15.452.3006.1.169.44905100.00</v>
          </cell>
          <cell r="H735" t="str">
            <v>EXECUTIVO</v>
          </cell>
          <cell r="I735" t="str">
            <v>SUB-FB</v>
          </cell>
          <cell r="J735">
            <v>1000</v>
          </cell>
          <cell r="K735">
            <v>0</v>
          </cell>
          <cell r="L735">
            <v>0</v>
          </cell>
          <cell r="M735" t="str">
            <v>NEX</v>
          </cell>
          <cell r="N735">
            <v>0.23</v>
          </cell>
          <cell r="O735">
            <v>230</v>
          </cell>
          <cell r="P735">
            <v>0</v>
          </cell>
          <cell r="Q735">
            <v>0</v>
          </cell>
          <cell r="R735">
            <v>0</v>
          </cell>
          <cell r="S735">
            <v>0</v>
          </cell>
          <cell r="T735" t="str">
            <v>NEX</v>
          </cell>
          <cell r="U735">
            <v>0.09</v>
          </cell>
        </row>
        <row r="736">
          <cell r="F736" t="str">
            <v>1169 - REFORMA E ACESSIBILIDADE EM PASSEIOS PÚBLICOS - PROGRAMA DE METAS 2.C</v>
          </cell>
          <cell r="G736" t="str">
            <v>44.10.15.452.3006.1.169.44903900.00</v>
          </cell>
          <cell r="H736" t="str">
            <v>EXECUTIVO</v>
          </cell>
          <cell r="I736" t="str">
            <v>SUB-CV</v>
          </cell>
          <cell r="J736">
            <v>1000</v>
          </cell>
          <cell r="K736">
            <v>0</v>
          </cell>
          <cell r="L736">
            <v>0</v>
          </cell>
          <cell r="M736" t="str">
            <v>NEX</v>
          </cell>
          <cell r="N736">
            <v>0.23</v>
          </cell>
          <cell r="O736">
            <v>230</v>
          </cell>
          <cell r="P736">
            <v>0</v>
          </cell>
          <cell r="Q736">
            <v>0</v>
          </cell>
          <cell r="R736">
            <v>0</v>
          </cell>
          <cell r="S736">
            <v>0</v>
          </cell>
          <cell r="T736" t="str">
            <v>NEX</v>
          </cell>
          <cell r="U736">
            <v>0.09</v>
          </cell>
        </row>
        <row r="737">
          <cell r="F737" t="str">
            <v>1169 - REFORMA E ACESSIBILIDADE EM PASSEIOS PÚBLICOS - PROGRAMA DE METAS 2.C</v>
          </cell>
          <cell r="G737" t="str">
            <v>45.10.15.452.3006.1.169.44903900.00</v>
          </cell>
          <cell r="H737" t="str">
            <v>EXECUTIVO</v>
          </cell>
          <cell r="I737" t="str">
            <v>SUB-ST</v>
          </cell>
          <cell r="J737">
            <v>1000</v>
          </cell>
          <cell r="K737">
            <v>0</v>
          </cell>
          <cell r="L737">
            <v>0</v>
          </cell>
          <cell r="M737" t="str">
            <v>NEX</v>
          </cell>
          <cell r="N737">
            <v>0.23</v>
          </cell>
          <cell r="O737">
            <v>230</v>
          </cell>
          <cell r="P737">
            <v>0</v>
          </cell>
          <cell r="Q737">
            <v>0</v>
          </cell>
          <cell r="R737">
            <v>0</v>
          </cell>
          <cell r="S737">
            <v>0</v>
          </cell>
          <cell r="T737" t="str">
            <v>NEX</v>
          </cell>
          <cell r="U737">
            <v>0.09</v>
          </cell>
        </row>
        <row r="738">
          <cell r="F738" t="str">
            <v>1169 - REFORMA E ACESSIBILIDADE EM PASSEIOS PÚBLICOS - PROGRAMA DE METAS 2.C</v>
          </cell>
          <cell r="G738" t="str">
            <v>46.10.15.452.3006.1.169.44903900.00</v>
          </cell>
          <cell r="H738" t="str">
            <v>EXECUTIVO</v>
          </cell>
          <cell r="I738" t="str">
            <v>SUB-JT</v>
          </cell>
          <cell r="J738">
            <v>1000</v>
          </cell>
          <cell r="K738">
            <v>0</v>
          </cell>
          <cell r="L738">
            <v>0</v>
          </cell>
          <cell r="M738" t="str">
            <v>NEX</v>
          </cell>
          <cell r="N738">
            <v>0.23</v>
          </cell>
          <cell r="O738">
            <v>230</v>
          </cell>
          <cell r="P738">
            <v>0</v>
          </cell>
          <cell r="Q738">
            <v>0</v>
          </cell>
          <cell r="R738">
            <v>0</v>
          </cell>
          <cell r="S738">
            <v>0</v>
          </cell>
          <cell r="T738" t="str">
            <v>NEX</v>
          </cell>
          <cell r="U738">
            <v>0.09</v>
          </cell>
        </row>
        <row r="739">
          <cell r="F739" t="str">
            <v>1169 - REFORMA E ACESSIBILIDADE EM PASSEIOS PÚBLICOS - PROGRAMA DE METAS 2.C</v>
          </cell>
          <cell r="G739" t="str">
            <v>47.10.15.452.3006.1.169.44905100.00</v>
          </cell>
          <cell r="H739" t="str">
            <v>EXECUTIVO</v>
          </cell>
          <cell r="I739" t="str">
            <v>SUB-MG</v>
          </cell>
          <cell r="J739">
            <v>1000</v>
          </cell>
          <cell r="K739">
            <v>0</v>
          </cell>
          <cell r="L739">
            <v>0</v>
          </cell>
          <cell r="M739" t="str">
            <v>NEX</v>
          </cell>
          <cell r="N739">
            <v>0.23</v>
          </cell>
          <cell r="O739">
            <v>230</v>
          </cell>
          <cell r="P739">
            <v>0</v>
          </cell>
          <cell r="Q739">
            <v>0</v>
          </cell>
          <cell r="R739">
            <v>0</v>
          </cell>
          <cell r="S739">
            <v>0</v>
          </cell>
          <cell r="T739" t="str">
            <v>NEX</v>
          </cell>
          <cell r="U739">
            <v>0.09</v>
          </cell>
        </row>
        <row r="740">
          <cell r="F740" t="str">
            <v>1169 - REFORMA E ACESSIBILIDADE EM PASSEIOS PÚBLICOS - PROGRAMA DE METAS 2.C</v>
          </cell>
          <cell r="G740" t="str">
            <v>48.10.15.452.3006.1.169.44903900.00</v>
          </cell>
          <cell r="H740" t="str">
            <v>EXECUTIVO</v>
          </cell>
          <cell r="I740" t="str">
            <v>SUB-LA</v>
          </cell>
          <cell r="J740">
            <v>1001000</v>
          </cell>
          <cell r="K740">
            <v>0</v>
          </cell>
          <cell r="L740">
            <v>0</v>
          </cell>
          <cell r="M740" t="str">
            <v>NEX</v>
          </cell>
          <cell r="N740">
            <v>0.23</v>
          </cell>
          <cell r="O740">
            <v>230230</v>
          </cell>
          <cell r="P740">
            <v>0</v>
          </cell>
          <cell r="Q740">
            <v>0</v>
          </cell>
          <cell r="R740">
            <v>0</v>
          </cell>
          <cell r="S740">
            <v>0</v>
          </cell>
          <cell r="T740" t="str">
            <v>NEX</v>
          </cell>
          <cell r="U740">
            <v>0.09</v>
          </cell>
        </row>
        <row r="741">
          <cell r="F741" t="str">
            <v>1169 - REFORMA E ACESSIBILIDADE EM PASSEIOS PÚBLICOS - PROGRAMA DE METAS 2.C</v>
          </cell>
          <cell r="G741" t="str">
            <v>49.10.15.452.3006.1.169.44903900.00</v>
          </cell>
          <cell r="H741" t="str">
            <v>EXECUTIVO</v>
          </cell>
          <cell r="I741" t="str">
            <v>SUB-SÉ</v>
          </cell>
          <cell r="J741">
            <v>1000</v>
          </cell>
          <cell r="K741">
            <v>0</v>
          </cell>
          <cell r="L741">
            <v>0</v>
          </cell>
          <cell r="M741" t="str">
            <v>NEX</v>
          </cell>
          <cell r="N741">
            <v>0.23</v>
          </cell>
          <cell r="O741">
            <v>230</v>
          </cell>
          <cell r="P741">
            <v>0</v>
          </cell>
          <cell r="Q741">
            <v>0</v>
          </cell>
          <cell r="R741">
            <v>0</v>
          </cell>
          <cell r="S741">
            <v>0</v>
          </cell>
          <cell r="T741" t="str">
            <v>NEX</v>
          </cell>
          <cell r="U741">
            <v>0.09</v>
          </cell>
        </row>
        <row r="742">
          <cell r="F742" t="str">
            <v>1169 - REFORMA E ACESSIBILIDADE EM PASSEIOS PÚBLICOS - PROGRAMA DE METAS 2.C</v>
          </cell>
          <cell r="G742" t="str">
            <v>50.10.15.452.3006.1.169.44903900.00</v>
          </cell>
          <cell r="H742" t="str">
            <v>EXECUTIVO</v>
          </cell>
          <cell r="I742" t="str">
            <v>SUB-BT</v>
          </cell>
          <cell r="J742">
            <v>1000</v>
          </cell>
          <cell r="K742">
            <v>0</v>
          </cell>
          <cell r="L742">
            <v>0</v>
          </cell>
          <cell r="M742" t="str">
            <v>NEX</v>
          </cell>
          <cell r="N742">
            <v>0.23</v>
          </cell>
          <cell r="O742">
            <v>230</v>
          </cell>
          <cell r="P742">
            <v>0</v>
          </cell>
          <cell r="Q742">
            <v>0</v>
          </cell>
          <cell r="R742">
            <v>0</v>
          </cell>
          <cell r="S742">
            <v>0</v>
          </cell>
          <cell r="T742" t="str">
            <v>NEX</v>
          </cell>
          <cell r="U742">
            <v>0.09</v>
          </cell>
        </row>
        <row r="743">
          <cell r="F743" t="str">
            <v>1169 - REFORMA E ACESSIBILIDADE EM PASSEIOS PÚBLICOS - PROGRAMA DE METAS 2.C</v>
          </cell>
          <cell r="G743" t="str">
            <v>51.10.15.452.3006.1.169.44903900.00</v>
          </cell>
          <cell r="H743" t="str">
            <v>EXECUTIVO</v>
          </cell>
          <cell r="I743" t="str">
            <v>SUB-PI</v>
          </cell>
          <cell r="J743">
            <v>1000</v>
          </cell>
          <cell r="K743">
            <v>0</v>
          </cell>
          <cell r="L743">
            <v>0</v>
          </cell>
          <cell r="M743" t="str">
            <v>NEX</v>
          </cell>
          <cell r="N743">
            <v>0.23</v>
          </cell>
          <cell r="O743">
            <v>230</v>
          </cell>
          <cell r="P743">
            <v>0</v>
          </cell>
          <cell r="Q743">
            <v>0</v>
          </cell>
          <cell r="R743">
            <v>0</v>
          </cell>
          <cell r="S743">
            <v>0</v>
          </cell>
          <cell r="T743" t="str">
            <v>NEX</v>
          </cell>
          <cell r="U743">
            <v>0.09</v>
          </cell>
        </row>
        <row r="744">
          <cell r="F744" t="str">
            <v>1169 - REFORMA E ACESSIBILIDADE EM PASSEIOS PÚBLICOS - PROGRAMA DE METAS 2.C</v>
          </cell>
          <cell r="G744" t="str">
            <v>52.10.15.452.3006.1.169.44905100.00</v>
          </cell>
          <cell r="H744" t="str">
            <v>EXECUTIVO</v>
          </cell>
          <cell r="I744" t="str">
            <v>SUB-VM</v>
          </cell>
          <cell r="J744">
            <v>1000</v>
          </cell>
          <cell r="K744">
            <v>0</v>
          </cell>
          <cell r="L744">
            <v>0</v>
          </cell>
          <cell r="M744" t="str">
            <v>NEX</v>
          </cell>
          <cell r="N744">
            <v>0.23</v>
          </cell>
          <cell r="O744">
            <v>230</v>
          </cell>
          <cell r="P744">
            <v>0</v>
          </cell>
          <cell r="Q744">
            <v>0</v>
          </cell>
          <cell r="R744">
            <v>0</v>
          </cell>
          <cell r="S744">
            <v>0</v>
          </cell>
          <cell r="T744" t="str">
            <v>NEX</v>
          </cell>
          <cell r="U744">
            <v>0.09</v>
          </cell>
        </row>
        <row r="745">
          <cell r="F745" t="str">
            <v>1169 - REFORMA E ACESSIBILIDADE EM PASSEIOS PÚBLICOS - PROGRAMA DE METAS 2.C</v>
          </cell>
          <cell r="G745" t="str">
            <v>53.10.15.452.3006.1.169.44903900.00</v>
          </cell>
          <cell r="H745" t="str">
            <v>EXECUTIVO</v>
          </cell>
          <cell r="I745" t="str">
            <v>SUB-IP</v>
          </cell>
          <cell r="J745">
            <v>1000</v>
          </cell>
          <cell r="K745">
            <v>0</v>
          </cell>
          <cell r="L745">
            <v>0</v>
          </cell>
          <cell r="M745" t="str">
            <v>NEX</v>
          </cell>
          <cell r="N745">
            <v>0.23</v>
          </cell>
          <cell r="O745">
            <v>230</v>
          </cell>
          <cell r="P745">
            <v>0</v>
          </cell>
          <cell r="Q745">
            <v>0</v>
          </cell>
          <cell r="R745">
            <v>0</v>
          </cell>
          <cell r="S745">
            <v>0</v>
          </cell>
          <cell r="T745" t="str">
            <v>NEX</v>
          </cell>
          <cell r="U745">
            <v>0.09</v>
          </cell>
        </row>
        <row r="746">
          <cell r="F746" t="str">
            <v>1169 - REFORMA E ACESSIBILIDADE EM PASSEIOS PÚBLICOS - PROGRAMA DE METAS 2.C</v>
          </cell>
          <cell r="G746" t="str">
            <v>53.10.15.452.3006.1.169.44905100.00</v>
          </cell>
          <cell r="H746" t="str">
            <v>EXECUTIVO</v>
          </cell>
          <cell r="I746" t="str">
            <v>SUB-IP</v>
          </cell>
          <cell r="J746">
            <v>1000</v>
          </cell>
          <cell r="K746">
            <v>0</v>
          </cell>
          <cell r="L746">
            <v>0</v>
          </cell>
          <cell r="M746" t="str">
            <v>NEX</v>
          </cell>
          <cell r="N746">
            <v>0.23</v>
          </cell>
          <cell r="O746">
            <v>230</v>
          </cell>
          <cell r="P746">
            <v>0</v>
          </cell>
          <cell r="Q746">
            <v>0</v>
          </cell>
          <cell r="R746">
            <v>0</v>
          </cell>
          <cell r="S746">
            <v>0</v>
          </cell>
          <cell r="T746" t="str">
            <v>NEX</v>
          </cell>
          <cell r="U746">
            <v>0.09</v>
          </cell>
        </row>
        <row r="747">
          <cell r="F747" t="str">
            <v>1169 - REFORMA E ACESSIBILIDADE EM PASSEIOS PÚBLICOS - PROGRAMA DE METAS 2.C</v>
          </cell>
          <cell r="G747" t="str">
            <v>54.10.15.452.3006.1.169.44905100.00</v>
          </cell>
          <cell r="H747" t="str">
            <v>EXECUTIVO</v>
          </cell>
          <cell r="I747" t="str">
            <v>SUB-SA</v>
          </cell>
          <cell r="J747">
            <v>1000</v>
          </cell>
          <cell r="K747">
            <v>0</v>
          </cell>
          <cell r="L747">
            <v>0</v>
          </cell>
          <cell r="M747" t="str">
            <v>NEX</v>
          </cell>
          <cell r="N747">
            <v>0.23</v>
          </cell>
          <cell r="O747">
            <v>230</v>
          </cell>
          <cell r="P747">
            <v>0</v>
          </cell>
          <cell r="Q747">
            <v>0</v>
          </cell>
          <cell r="R747">
            <v>0</v>
          </cell>
          <cell r="S747">
            <v>0</v>
          </cell>
          <cell r="T747" t="str">
            <v>NEX</v>
          </cell>
          <cell r="U747">
            <v>0.09</v>
          </cell>
        </row>
        <row r="748">
          <cell r="F748" t="str">
            <v>1169 - REFORMA E ACESSIBILIDADE EM PASSEIOS PÚBLICOS - PROGRAMA DE METAS 2.C</v>
          </cell>
          <cell r="G748" t="str">
            <v>55.10.15.452.3006.1.169.44903900.00</v>
          </cell>
          <cell r="H748" t="str">
            <v>EXECUTIVO</v>
          </cell>
          <cell r="I748" t="str">
            <v>SUB-JA</v>
          </cell>
          <cell r="J748">
            <v>0</v>
          </cell>
          <cell r="K748">
            <v>299991.03000000003</v>
          </cell>
          <cell r="L748">
            <v>299991.03000000003</v>
          </cell>
          <cell r="M748" t="str">
            <v>NEX</v>
          </cell>
          <cell r="N748">
            <v>0.23</v>
          </cell>
          <cell r="O748">
            <v>0</v>
          </cell>
          <cell r="P748">
            <v>68997.936900000015</v>
          </cell>
          <cell r="Q748">
            <v>68997.936900000015</v>
          </cell>
          <cell r="R748" t="e">
            <v>#DIV/0!</v>
          </cell>
          <cell r="S748" t="e">
            <v>#DIV/0!</v>
          </cell>
          <cell r="T748" t="str">
            <v>NEX</v>
          </cell>
          <cell r="U748">
            <v>0.09</v>
          </cell>
        </row>
        <row r="749">
          <cell r="F749" t="str">
            <v>1169 - REFORMA E ACESSIBILIDADE EM PASSEIOS PÚBLICOS - PROGRAMA DE METAS 2.C</v>
          </cell>
          <cell r="G749" t="str">
            <v>55.10.15.452.3006.1.169.44905100.00</v>
          </cell>
          <cell r="H749" t="str">
            <v>EXECUTIVO</v>
          </cell>
          <cell r="I749" t="str">
            <v>SUB-JA</v>
          </cell>
          <cell r="J749">
            <v>1000</v>
          </cell>
          <cell r="K749">
            <v>0</v>
          </cell>
          <cell r="L749">
            <v>0</v>
          </cell>
          <cell r="M749" t="str">
            <v>NEX</v>
          </cell>
          <cell r="N749">
            <v>0.23</v>
          </cell>
          <cell r="O749">
            <v>230</v>
          </cell>
          <cell r="P749">
            <v>0</v>
          </cell>
          <cell r="Q749">
            <v>0</v>
          </cell>
          <cell r="R749">
            <v>0</v>
          </cell>
          <cell r="S749">
            <v>0</v>
          </cell>
          <cell r="T749" t="str">
            <v>NEX</v>
          </cell>
          <cell r="U749">
            <v>0.09</v>
          </cell>
        </row>
        <row r="750">
          <cell r="F750" t="str">
            <v>1169 - REFORMA E ACESSIBILIDADE EM PASSEIOS PÚBLICOS - PROGRAMA DE METAS 2.C</v>
          </cell>
          <cell r="G750" t="str">
            <v>56.10.15.452.3006.1.169.44903900.00</v>
          </cell>
          <cell r="H750" t="str">
            <v>EXECUTIVO</v>
          </cell>
          <cell r="I750" t="str">
            <v>SUB-AD</v>
          </cell>
          <cell r="J750">
            <v>1000</v>
          </cell>
          <cell r="K750">
            <v>0</v>
          </cell>
          <cell r="L750">
            <v>0</v>
          </cell>
          <cell r="M750" t="str">
            <v>NEX</v>
          </cell>
          <cell r="N750">
            <v>0.23</v>
          </cell>
          <cell r="O750">
            <v>230</v>
          </cell>
          <cell r="P750">
            <v>0</v>
          </cell>
          <cell r="Q750">
            <v>0</v>
          </cell>
          <cell r="R750">
            <v>0</v>
          </cell>
          <cell r="S750">
            <v>0</v>
          </cell>
          <cell r="T750" t="str">
            <v>NEX</v>
          </cell>
          <cell r="U750">
            <v>0.09</v>
          </cell>
        </row>
        <row r="751">
          <cell r="F751" t="str">
            <v>1169 - REFORMA E ACESSIBILIDADE EM PASSEIOS PÚBLICOS - PROGRAMA DE METAS 2.C</v>
          </cell>
          <cell r="G751" t="str">
            <v>57.10.15.452.3006.1.169.44905100.00</v>
          </cell>
          <cell r="H751" t="str">
            <v>EXECUTIVO</v>
          </cell>
          <cell r="I751" t="str">
            <v>SUB-CL</v>
          </cell>
          <cell r="J751">
            <v>1000</v>
          </cell>
          <cell r="K751">
            <v>0</v>
          </cell>
          <cell r="L751">
            <v>0</v>
          </cell>
          <cell r="M751" t="str">
            <v>NEX</v>
          </cell>
          <cell r="N751">
            <v>0.23</v>
          </cell>
          <cell r="O751">
            <v>230</v>
          </cell>
          <cell r="P751">
            <v>0</v>
          </cell>
          <cell r="Q751">
            <v>0</v>
          </cell>
          <cell r="R751">
            <v>0</v>
          </cell>
          <cell r="S751">
            <v>0</v>
          </cell>
          <cell r="T751" t="str">
            <v>NEX</v>
          </cell>
          <cell r="U751">
            <v>0.09</v>
          </cell>
        </row>
        <row r="752">
          <cell r="F752" t="str">
            <v>1169 - REFORMA E ACESSIBILIDADE EM PASSEIOS PÚBLICOS - PROGRAMA DE METAS 2.C</v>
          </cell>
          <cell r="G752" t="str">
            <v>58.10.15.452.3006.1.169.44905100.00</v>
          </cell>
          <cell r="H752" t="str">
            <v>EXECUTIVO</v>
          </cell>
          <cell r="I752" t="str">
            <v>SUB-MB</v>
          </cell>
          <cell r="J752">
            <v>1000</v>
          </cell>
          <cell r="K752">
            <v>0</v>
          </cell>
          <cell r="L752">
            <v>0</v>
          </cell>
          <cell r="M752" t="str">
            <v>NEX</v>
          </cell>
          <cell r="N752">
            <v>0.23</v>
          </cell>
          <cell r="O752">
            <v>230</v>
          </cell>
          <cell r="P752">
            <v>0</v>
          </cell>
          <cell r="Q752">
            <v>0</v>
          </cell>
          <cell r="R752">
            <v>0</v>
          </cell>
          <cell r="S752">
            <v>0</v>
          </cell>
          <cell r="T752" t="str">
            <v>NEX</v>
          </cell>
          <cell r="U752">
            <v>0.09</v>
          </cell>
        </row>
        <row r="753">
          <cell r="F753" t="str">
            <v>1169 - REFORMA E ACESSIBILIDADE EM PASSEIOS PÚBLICOS - PROGRAMA DE METAS 2.C</v>
          </cell>
          <cell r="G753" t="str">
            <v>59.10.15.452.3006.1.169.44905100.00</v>
          </cell>
          <cell r="H753" t="str">
            <v>EXECUTIVO</v>
          </cell>
          <cell r="I753" t="str">
            <v>SUB-CS</v>
          </cell>
          <cell r="J753">
            <v>1000</v>
          </cell>
          <cell r="K753">
            <v>0</v>
          </cell>
          <cell r="L753">
            <v>0</v>
          </cell>
          <cell r="M753" t="str">
            <v>NEX</v>
          </cell>
          <cell r="N753">
            <v>0.23</v>
          </cell>
          <cell r="O753">
            <v>230</v>
          </cell>
          <cell r="P753">
            <v>0</v>
          </cell>
          <cell r="Q753">
            <v>0</v>
          </cell>
          <cell r="R753">
            <v>0</v>
          </cell>
          <cell r="S753">
            <v>0</v>
          </cell>
          <cell r="T753" t="str">
            <v>NEX</v>
          </cell>
          <cell r="U753">
            <v>0.09</v>
          </cell>
        </row>
        <row r="754">
          <cell r="F754" t="str">
            <v>1169 - REFORMA E ACESSIBILIDADE EM PASSEIOS PÚBLICOS - PROGRAMA DE METAS 2.C</v>
          </cell>
          <cell r="G754" t="str">
            <v>60.10.15.452.3006.1.169.44905100.00</v>
          </cell>
          <cell r="H754" t="str">
            <v>EXECUTIVO</v>
          </cell>
          <cell r="I754" t="str">
            <v>SUB-PA</v>
          </cell>
          <cell r="J754">
            <v>1000</v>
          </cell>
          <cell r="K754">
            <v>0</v>
          </cell>
          <cell r="L754">
            <v>0</v>
          </cell>
          <cell r="M754" t="str">
            <v>NEX</v>
          </cell>
          <cell r="N754">
            <v>0.23</v>
          </cell>
          <cell r="O754">
            <v>230</v>
          </cell>
          <cell r="P754">
            <v>0</v>
          </cell>
          <cell r="Q754">
            <v>0</v>
          </cell>
          <cell r="R754">
            <v>0</v>
          </cell>
          <cell r="S754">
            <v>0</v>
          </cell>
          <cell r="T754" t="str">
            <v>NEX</v>
          </cell>
          <cell r="U754">
            <v>0.09</v>
          </cell>
        </row>
        <row r="755">
          <cell r="F755" t="str">
            <v>1169 - REFORMA E ACESSIBILIDADE EM PASSEIOS PÚBLICOS - PROGRAMA DE METAS 2.C</v>
          </cell>
          <cell r="G755" t="str">
            <v>61.10.15.452.3006.1.169.44903900.00</v>
          </cell>
          <cell r="H755" t="str">
            <v>EXECUTIVO</v>
          </cell>
          <cell r="I755" t="str">
            <v>SUB-PE</v>
          </cell>
          <cell r="J755">
            <v>1000</v>
          </cell>
          <cell r="K755">
            <v>0</v>
          </cell>
          <cell r="L755">
            <v>0</v>
          </cell>
          <cell r="M755" t="str">
            <v>NEX</v>
          </cell>
          <cell r="N755">
            <v>0.23</v>
          </cell>
          <cell r="O755">
            <v>230</v>
          </cell>
          <cell r="P755">
            <v>0</v>
          </cell>
          <cell r="Q755">
            <v>0</v>
          </cell>
          <cell r="R755">
            <v>0</v>
          </cell>
          <cell r="S755">
            <v>0</v>
          </cell>
          <cell r="T755" t="str">
            <v>NEX</v>
          </cell>
          <cell r="U755">
            <v>0.09</v>
          </cell>
        </row>
        <row r="756">
          <cell r="F756" t="str">
            <v>1169 - REFORMA E ACESSIBILIDADE EM PASSEIOS PÚBLICOS - PROGRAMA DE METAS 2.C</v>
          </cell>
          <cell r="G756" t="str">
            <v>62.10.15.452.3006.1.169.44905100.00</v>
          </cell>
          <cell r="H756" t="str">
            <v>EXECUTIVO</v>
          </cell>
          <cell r="I756" t="str">
            <v>SUB-EM</v>
          </cell>
          <cell r="J756">
            <v>1000</v>
          </cell>
          <cell r="K756">
            <v>0</v>
          </cell>
          <cell r="L756">
            <v>0</v>
          </cell>
          <cell r="M756" t="str">
            <v>NEX</v>
          </cell>
          <cell r="N756">
            <v>0.23</v>
          </cell>
          <cell r="O756">
            <v>230</v>
          </cell>
          <cell r="P756">
            <v>0</v>
          </cell>
          <cell r="Q756">
            <v>0</v>
          </cell>
          <cell r="R756">
            <v>0</v>
          </cell>
          <cell r="S756">
            <v>0</v>
          </cell>
          <cell r="T756" t="str">
            <v>NEX</v>
          </cell>
          <cell r="U756">
            <v>0.09</v>
          </cell>
        </row>
        <row r="757">
          <cell r="F757" t="str">
            <v>1169 - REFORMA E ACESSIBILIDADE EM PASSEIOS PÚBLICOS - PROGRAMA DE METAS 2.C</v>
          </cell>
          <cell r="G757" t="str">
            <v>63.10.15.452.3006.1.169.44905100.00</v>
          </cell>
          <cell r="H757" t="str">
            <v>EXECUTIVO</v>
          </cell>
          <cell r="I757" t="str">
            <v>SUB-MP</v>
          </cell>
          <cell r="J757">
            <v>1000</v>
          </cell>
          <cell r="K757">
            <v>0</v>
          </cell>
          <cell r="L757">
            <v>0</v>
          </cell>
          <cell r="M757" t="str">
            <v>NEX</v>
          </cell>
          <cell r="N757">
            <v>0.23</v>
          </cell>
          <cell r="O757">
            <v>230</v>
          </cell>
          <cell r="P757">
            <v>0</v>
          </cell>
          <cell r="Q757">
            <v>0</v>
          </cell>
          <cell r="R757">
            <v>0</v>
          </cell>
          <cell r="S757">
            <v>0</v>
          </cell>
          <cell r="T757" t="str">
            <v>NEX</v>
          </cell>
          <cell r="U757">
            <v>0.09</v>
          </cell>
        </row>
        <row r="758">
          <cell r="F758" t="str">
            <v>1169 - REFORMA E ACESSIBILIDADE EM PASSEIOS PÚBLICOS - PROGRAMA DE METAS 2.C</v>
          </cell>
          <cell r="G758" t="str">
            <v>64.10.15.452.3006.1.169.44903900.00</v>
          </cell>
          <cell r="H758" t="str">
            <v>EXECUTIVO</v>
          </cell>
          <cell r="I758" t="str">
            <v>SUB-IT</v>
          </cell>
          <cell r="J758">
            <v>1000</v>
          </cell>
          <cell r="K758">
            <v>0</v>
          </cell>
          <cell r="L758">
            <v>0</v>
          </cell>
          <cell r="M758" t="str">
            <v>NEX</v>
          </cell>
          <cell r="N758">
            <v>0.23</v>
          </cell>
          <cell r="O758">
            <v>230</v>
          </cell>
          <cell r="P758">
            <v>0</v>
          </cell>
          <cell r="Q758">
            <v>0</v>
          </cell>
          <cell r="R758">
            <v>0</v>
          </cell>
          <cell r="S758">
            <v>0</v>
          </cell>
          <cell r="T758" t="str">
            <v>NEX</v>
          </cell>
          <cell r="U758">
            <v>0.09</v>
          </cell>
        </row>
        <row r="759">
          <cell r="F759" t="str">
            <v>1169 - REFORMA E ACESSIBILIDADE EM PASSEIOS PÚBLICOS - PROGRAMA DE METAS 2.C</v>
          </cell>
          <cell r="G759" t="str">
            <v>65.10.15.452.3006.1.169.44903900.00</v>
          </cell>
          <cell r="H759" t="str">
            <v>EXECUTIVO</v>
          </cell>
          <cell r="I759" t="str">
            <v>SUB-MO</v>
          </cell>
          <cell r="J759">
            <v>1000</v>
          </cell>
          <cell r="K759">
            <v>0</v>
          </cell>
          <cell r="L759">
            <v>0</v>
          </cell>
          <cell r="M759" t="str">
            <v>NEX</v>
          </cell>
          <cell r="N759">
            <v>0.23</v>
          </cell>
          <cell r="O759">
            <v>230</v>
          </cell>
          <cell r="P759">
            <v>0</v>
          </cell>
          <cell r="Q759">
            <v>0</v>
          </cell>
          <cell r="R759">
            <v>0</v>
          </cell>
          <cell r="S759">
            <v>0</v>
          </cell>
          <cell r="T759" t="str">
            <v>NEX</v>
          </cell>
          <cell r="U759">
            <v>0.09</v>
          </cell>
        </row>
        <row r="760">
          <cell r="F760" t="str">
            <v>1169 - REFORMA E ACESSIBILIDADE EM PASSEIOS PÚBLICOS - PROGRAMA DE METAS 2.C</v>
          </cell>
          <cell r="G760" t="str">
            <v>66.10.15.452.3006.1.169.44905100.00</v>
          </cell>
          <cell r="H760" t="str">
            <v>EXECUTIVO</v>
          </cell>
          <cell r="I760" t="str">
            <v>SUB-AF</v>
          </cell>
          <cell r="J760">
            <v>1000</v>
          </cell>
          <cell r="K760">
            <v>0</v>
          </cell>
          <cell r="L760">
            <v>0</v>
          </cell>
          <cell r="M760" t="str">
            <v>NEX</v>
          </cell>
          <cell r="N760">
            <v>0.23</v>
          </cell>
          <cell r="O760">
            <v>230</v>
          </cell>
          <cell r="P760">
            <v>0</v>
          </cell>
          <cell r="Q760">
            <v>0</v>
          </cell>
          <cell r="R760">
            <v>0</v>
          </cell>
          <cell r="S760">
            <v>0</v>
          </cell>
          <cell r="T760" t="str">
            <v>NEX</v>
          </cell>
          <cell r="U760">
            <v>0.09</v>
          </cell>
        </row>
        <row r="761">
          <cell r="F761" t="str">
            <v>1169 - REFORMA E ACESSIBILIDADE EM PASSEIOS PÚBLICOS - PROGRAMA DE METAS 2.C</v>
          </cell>
          <cell r="G761" t="str">
            <v>67.10.15.452.3006.1.169.44903900.00</v>
          </cell>
          <cell r="H761" t="str">
            <v>EXECUTIVO</v>
          </cell>
          <cell r="I761" t="str">
            <v>SUB-IQ</v>
          </cell>
          <cell r="J761">
            <v>1000</v>
          </cell>
          <cell r="K761">
            <v>0</v>
          </cell>
          <cell r="L761">
            <v>0</v>
          </cell>
          <cell r="M761" t="str">
            <v>NEX</v>
          </cell>
          <cell r="N761">
            <v>0.23</v>
          </cell>
          <cell r="O761">
            <v>230</v>
          </cell>
          <cell r="P761">
            <v>0</v>
          </cell>
          <cell r="Q761">
            <v>0</v>
          </cell>
          <cell r="R761">
            <v>0</v>
          </cell>
          <cell r="S761">
            <v>0</v>
          </cell>
          <cell r="T761" t="str">
            <v>NEX</v>
          </cell>
          <cell r="U761">
            <v>0.09</v>
          </cell>
        </row>
        <row r="762">
          <cell r="F762" t="str">
            <v>1169 - REFORMA E ACESSIBILIDADE EM PASSEIOS PÚBLICOS - PROGRAMA DE METAS 2.C</v>
          </cell>
          <cell r="G762" t="str">
            <v>68.10.15.452.3006.1.169.44905100.00</v>
          </cell>
          <cell r="H762" t="str">
            <v>EXECUTIVO</v>
          </cell>
          <cell r="I762" t="str">
            <v>SUB-G</v>
          </cell>
          <cell r="J762">
            <v>1000</v>
          </cell>
          <cell r="K762">
            <v>0</v>
          </cell>
          <cell r="L762">
            <v>0</v>
          </cell>
          <cell r="M762" t="str">
            <v>NEX</v>
          </cell>
          <cell r="N762">
            <v>0.23</v>
          </cell>
          <cell r="O762">
            <v>230</v>
          </cell>
          <cell r="P762">
            <v>0</v>
          </cell>
          <cell r="Q762">
            <v>0</v>
          </cell>
          <cell r="R762">
            <v>0</v>
          </cell>
          <cell r="S762">
            <v>0</v>
          </cell>
          <cell r="T762" t="str">
            <v>NEX</v>
          </cell>
          <cell r="U762">
            <v>0.09</v>
          </cell>
        </row>
        <row r="763">
          <cell r="F763" t="str">
            <v>1169 - REFORMA E ACESSIBILIDADE EM PASSEIOS PÚBLICOS - PROGRAMA DE METAS 2.C</v>
          </cell>
          <cell r="G763" t="str">
            <v>69.10.15.452.3006.1.169.44903900.00</v>
          </cell>
          <cell r="H763" t="str">
            <v>EXECUTIVO</v>
          </cell>
          <cell r="I763" t="str">
            <v>SUB-VP</v>
          </cell>
          <cell r="J763">
            <v>1000</v>
          </cell>
          <cell r="K763">
            <v>0</v>
          </cell>
          <cell r="L763">
            <v>0</v>
          </cell>
          <cell r="M763" t="str">
            <v>NEX</v>
          </cell>
          <cell r="N763">
            <v>0.23</v>
          </cell>
          <cell r="O763">
            <v>230</v>
          </cell>
          <cell r="P763">
            <v>0</v>
          </cell>
          <cell r="Q763">
            <v>0</v>
          </cell>
          <cell r="R763">
            <v>0</v>
          </cell>
          <cell r="S763">
            <v>0</v>
          </cell>
          <cell r="T763" t="str">
            <v>NEX</v>
          </cell>
          <cell r="U763">
            <v>0.09</v>
          </cell>
        </row>
        <row r="764">
          <cell r="F764" t="str">
            <v>1169 - REFORMA E ACESSIBILIDADE EM PASSEIOS PÚBLICOS - PROGRAMA DE METAS 2.C</v>
          </cell>
          <cell r="G764" t="str">
            <v>70.10.15.452.3006.1.169.44903900.00</v>
          </cell>
          <cell r="H764" t="str">
            <v>EXECUTIVO</v>
          </cell>
          <cell r="I764" t="str">
            <v>SUB-SM</v>
          </cell>
          <cell r="J764">
            <v>1000</v>
          </cell>
          <cell r="K764">
            <v>0</v>
          </cell>
          <cell r="L764">
            <v>0</v>
          </cell>
          <cell r="M764" t="str">
            <v>NEX</v>
          </cell>
          <cell r="N764">
            <v>0.23</v>
          </cell>
          <cell r="O764">
            <v>230</v>
          </cell>
          <cell r="P764">
            <v>0</v>
          </cell>
          <cell r="Q764">
            <v>0</v>
          </cell>
          <cell r="R764">
            <v>0</v>
          </cell>
          <cell r="S764">
            <v>0</v>
          </cell>
          <cell r="T764" t="str">
            <v>NEX</v>
          </cell>
          <cell r="U764">
            <v>0.09</v>
          </cell>
        </row>
        <row r="765">
          <cell r="F765" t="str">
            <v>1169 - REFORMA E ACESSIBILIDADE EM PASSEIOS PÚBLICOS - PROGRAMA DE METAS 2.C</v>
          </cell>
          <cell r="G765" t="str">
            <v>71.10.15.452.3006.1.169.44903900.00</v>
          </cell>
          <cell r="H765" t="str">
            <v>EXECUTIVO</v>
          </cell>
          <cell r="I765" t="str">
            <v>SUB-CT</v>
          </cell>
          <cell r="J765">
            <v>1000</v>
          </cell>
          <cell r="K765">
            <v>0</v>
          </cell>
          <cell r="L765">
            <v>0</v>
          </cell>
          <cell r="M765" t="str">
            <v>NEX</v>
          </cell>
          <cell r="N765">
            <v>0.23</v>
          </cell>
          <cell r="O765">
            <v>230</v>
          </cell>
          <cell r="P765">
            <v>0</v>
          </cell>
          <cell r="Q765">
            <v>0</v>
          </cell>
          <cell r="R765">
            <v>0</v>
          </cell>
          <cell r="S765">
            <v>0</v>
          </cell>
          <cell r="T765" t="str">
            <v>NEX</v>
          </cell>
          <cell r="U765">
            <v>0.09</v>
          </cell>
        </row>
        <row r="766">
          <cell r="F766" t="str">
            <v>1169 - REFORMA E ACESSIBILIDADE EM PASSEIOS PÚBLICOS - PROGRAMA DE METAS 2.C</v>
          </cell>
          <cell r="G766" t="str">
            <v>72.10.15.452.3006.1.169.44903900.00</v>
          </cell>
          <cell r="H766" t="str">
            <v>EXECUTIVO</v>
          </cell>
          <cell r="I766" t="str">
            <v>SUB-SB</v>
          </cell>
          <cell r="J766">
            <v>1000</v>
          </cell>
          <cell r="K766">
            <v>0</v>
          </cell>
          <cell r="L766">
            <v>0</v>
          </cell>
          <cell r="M766" t="str">
            <v>NEX</v>
          </cell>
          <cell r="N766">
            <v>0.23</v>
          </cell>
          <cell r="O766">
            <v>230</v>
          </cell>
          <cell r="P766">
            <v>0</v>
          </cell>
          <cell r="Q766">
            <v>0</v>
          </cell>
          <cell r="R766">
            <v>0</v>
          </cell>
          <cell r="S766">
            <v>0</v>
          </cell>
          <cell r="T766" t="str">
            <v>NEX</v>
          </cell>
          <cell r="U766">
            <v>0.09</v>
          </cell>
        </row>
        <row r="767">
          <cell r="F767" t="str">
            <v>1169 - REFORMA E ACESSIBILIDADE EM PASSEIOS PÚBLICOS - PROGRAMA DE METAS 2.C</v>
          </cell>
          <cell r="G767" t="str">
            <v>72.10.15.452.3006.1.169.44905100.00</v>
          </cell>
          <cell r="H767" t="str">
            <v>EXECUTIVO</v>
          </cell>
          <cell r="I767" t="str">
            <v>SUB-SB</v>
          </cell>
          <cell r="J767">
            <v>1000</v>
          </cell>
          <cell r="K767">
            <v>0</v>
          </cell>
          <cell r="L767">
            <v>0</v>
          </cell>
          <cell r="M767" t="str">
            <v>NEX</v>
          </cell>
          <cell r="N767">
            <v>0.23</v>
          </cell>
          <cell r="O767">
            <v>230</v>
          </cell>
          <cell r="P767">
            <v>0</v>
          </cell>
          <cell r="Q767">
            <v>0</v>
          </cell>
          <cell r="R767">
            <v>0</v>
          </cell>
          <cell r="S767">
            <v>0</v>
          </cell>
          <cell r="T767" t="str">
            <v>NEX</v>
          </cell>
          <cell r="U767">
            <v>0.09</v>
          </cell>
        </row>
        <row r="768">
          <cell r="F768" t="str">
            <v>1169 - REFORMA E ACESSIBILIDADE EM PASSEIOS PÚBLICOS - PROGRAMA DE METAS 2.C</v>
          </cell>
          <cell r="G768" t="str">
            <v>87.10.15.452.3006.1.169.44905100.08</v>
          </cell>
          <cell r="H768" t="str">
            <v>EXECUTIVO</v>
          </cell>
          <cell r="I768" t="str">
            <v>FMDT</v>
          </cell>
          <cell r="J768">
            <v>1000</v>
          </cell>
          <cell r="K768">
            <v>0</v>
          </cell>
          <cell r="L768">
            <v>0</v>
          </cell>
          <cell r="M768" t="str">
            <v>NEX</v>
          </cell>
          <cell r="N768">
            <v>0.23</v>
          </cell>
          <cell r="O768">
            <v>230</v>
          </cell>
          <cell r="P768">
            <v>0</v>
          </cell>
          <cell r="Q768">
            <v>0</v>
          </cell>
          <cell r="R768">
            <v>0</v>
          </cell>
          <cell r="S768">
            <v>0</v>
          </cell>
          <cell r="T768" t="str">
            <v>NEX</v>
          </cell>
          <cell r="U768">
            <v>0.09</v>
          </cell>
        </row>
        <row r="769">
          <cell r="F769" t="str">
            <v>1169 - REFORMA E ACESSIBILIDADE EM PASSEIOS PÚBLICOS - PROGRAMA DE METAS 2.C</v>
          </cell>
          <cell r="G769" t="str">
            <v>98.12.15.452.3006.1.169.44903500.08</v>
          </cell>
          <cell r="H769" t="str">
            <v>EXECUTIVO</v>
          </cell>
          <cell r="I769" t="str">
            <v>FUNDURB</v>
          </cell>
          <cell r="J769">
            <v>0</v>
          </cell>
          <cell r="K769">
            <v>0</v>
          </cell>
          <cell r="L769">
            <v>0</v>
          </cell>
          <cell r="M769" t="str">
            <v>NEX</v>
          </cell>
          <cell r="N769">
            <v>0.23</v>
          </cell>
          <cell r="O769">
            <v>0</v>
          </cell>
          <cell r="P769">
            <v>0</v>
          </cell>
          <cell r="Q769">
            <v>0</v>
          </cell>
          <cell r="R769" t="e">
            <v>#DIV/0!</v>
          </cell>
          <cell r="S769" t="e">
            <v>#DIV/0!</v>
          </cell>
          <cell r="T769" t="str">
            <v>NEX</v>
          </cell>
          <cell r="U769">
            <v>0.09</v>
          </cell>
        </row>
        <row r="770">
          <cell r="F770" t="str">
            <v>1169 - REFORMA E ACESSIBILIDADE EM PASSEIOS PÚBLICOS - PROGRAMA DE METAS 2.C</v>
          </cell>
          <cell r="G770" t="str">
            <v>98.12.15.452.3006.1.169.44903900.08</v>
          </cell>
          <cell r="H770" t="str">
            <v>EXECUTIVO</v>
          </cell>
          <cell r="I770" t="str">
            <v>FUNDURB</v>
          </cell>
          <cell r="J770">
            <v>71222415</v>
          </cell>
          <cell r="K770">
            <v>106750023.75</v>
          </cell>
          <cell r="L770">
            <v>74300704.989999995</v>
          </cell>
          <cell r="M770" t="str">
            <v>NEX</v>
          </cell>
          <cell r="N770">
            <v>0.23</v>
          </cell>
          <cell r="O770">
            <v>16381155.450000001</v>
          </cell>
          <cell r="P770">
            <v>24552505.462500002</v>
          </cell>
          <cell r="Q770">
            <v>17089162.147700001</v>
          </cell>
          <cell r="R770">
            <v>1.0432208033103061</v>
          </cell>
          <cell r="S770">
            <v>1.4988262297761175</v>
          </cell>
          <cell r="T770" t="str">
            <v>NEX</v>
          </cell>
          <cell r="U770">
            <v>0.09</v>
          </cell>
        </row>
        <row r="771">
          <cell r="F771" t="str">
            <v>1169 - REFORMA E ACESSIBILIDADE EM PASSEIOS PÚBLICOS - PROGRAMA DE METAS 2.C</v>
          </cell>
          <cell r="G771" t="str">
            <v>98.12.15.452.3006.1.169.44905100.08</v>
          </cell>
          <cell r="H771" t="str">
            <v>EXECUTIVO</v>
          </cell>
          <cell r="I771" t="str">
            <v>FUNDURB</v>
          </cell>
          <cell r="J771">
            <v>0</v>
          </cell>
          <cell r="K771">
            <v>359011.59</v>
          </cell>
          <cell r="L771">
            <v>24948.13</v>
          </cell>
          <cell r="M771" t="str">
            <v>NEX</v>
          </cell>
          <cell r="N771">
            <v>0.23</v>
          </cell>
          <cell r="O771">
            <v>0</v>
          </cell>
          <cell r="P771">
            <v>82572.665700000012</v>
          </cell>
          <cell r="Q771">
            <v>5738.0699000000004</v>
          </cell>
          <cell r="R771" t="e">
            <v>#DIV/0!</v>
          </cell>
          <cell r="S771" t="e">
            <v>#DIV/0!</v>
          </cell>
          <cell r="T771" t="str">
            <v>NEX</v>
          </cell>
          <cell r="U771">
            <v>0.09</v>
          </cell>
        </row>
        <row r="772">
          <cell r="F772" t="str">
            <v>1169 - REFORMA E ACESSIBILIDADE EM PASSEIOS PÚBLICOS - PROGRAMA DE METAS 2.C</v>
          </cell>
          <cell r="G772" t="str">
            <v>98.12.15.452.3006.1.169.44909200.08</v>
          </cell>
          <cell r="H772" t="str">
            <v>EXECUTIVO</v>
          </cell>
          <cell r="I772" t="str">
            <v>FUNDURB</v>
          </cell>
          <cell r="J772">
            <v>0</v>
          </cell>
          <cell r="K772">
            <v>1302421.18</v>
          </cell>
          <cell r="L772">
            <v>0</v>
          </cell>
          <cell r="M772" t="str">
            <v>NEX</v>
          </cell>
          <cell r="N772">
            <v>0.23</v>
          </cell>
          <cell r="O772">
            <v>0</v>
          </cell>
          <cell r="P772">
            <v>299556.8714</v>
          </cell>
          <cell r="Q772">
            <v>0</v>
          </cell>
          <cell r="R772" t="e">
            <v>#DIV/0!</v>
          </cell>
          <cell r="S772" t="e">
            <v>#DIV/0!</v>
          </cell>
          <cell r="T772" t="str">
            <v>NEX</v>
          </cell>
          <cell r="U772">
            <v>0.09</v>
          </cell>
        </row>
        <row r="773">
          <cell r="F773" t="str">
            <v>1171 - PROJETO DO CET - ALARGAMENTO DA CALÇADA, READEQUAÇÃO DE DRENAGEM, RETIRADA DE ESTACIONAMENTO E RECAPEMENTO DA VIA NA RUA INGLESA</v>
          </cell>
          <cell r="G773" t="str">
            <v>12.10.15.452.3022.1.171.44905100.01</v>
          </cell>
          <cell r="H773" t="str">
            <v>EXECUTIVO</v>
          </cell>
          <cell r="I773" t="str">
            <v>SMSUB</v>
          </cell>
          <cell r="J773">
            <v>350000</v>
          </cell>
          <cell r="K773">
            <v>0</v>
          </cell>
          <cell r="L773">
            <v>0</v>
          </cell>
          <cell r="M773" t="str">
            <v>NINC</v>
          </cell>
          <cell r="N773">
            <v>0</v>
          </cell>
          <cell r="O773">
            <v>0</v>
          </cell>
          <cell r="P773">
            <v>0</v>
          </cell>
          <cell r="Q773">
            <v>0</v>
          </cell>
          <cell r="R773" t="e">
            <v>#DIV/0!</v>
          </cell>
          <cell r="S773" t="e">
            <v>#DIV/0!</v>
          </cell>
          <cell r="T773" t="str">
            <v>NINC</v>
          </cell>
          <cell r="U773">
            <v>0</v>
          </cell>
        </row>
        <row r="774">
          <cell r="F774" t="str">
            <v>1172 - READEQUAÇÃO VIÁRIA COM ALARGAMENTO DE CALÇADA E ADAPTAÇÃO DA DRENAGEM E RECAPEAMENTO DO ENTRONCAMENTO DA AV. ATALIBA LEONEL, ENTRE AS RUAS LADÁRIO E PROXIMIDADES DA RUA BORGES LADÁRIO</v>
          </cell>
          <cell r="G774" t="str">
            <v>12.10.15.452.3022.1.172.44905100.01</v>
          </cell>
          <cell r="H774" t="str">
            <v>EXECUTIVO</v>
          </cell>
          <cell r="I774" t="str">
            <v>SMSUB</v>
          </cell>
          <cell r="J774">
            <v>360000</v>
          </cell>
          <cell r="K774">
            <v>0</v>
          </cell>
          <cell r="L774">
            <v>0</v>
          </cell>
          <cell r="M774" t="str">
            <v>NINC</v>
          </cell>
          <cell r="N774">
            <v>0</v>
          </cell>
          <cell r="O774">
            <v>0</v>
          </cell>
          <cell r="P774">
            <v>0</v>
          </cell>
          <cell r="Q774">
            <v>0</v>
          </cell>
          <cell r="R774" t="e">
            <v>#DIV/0!</v>
          </cell>
          <cell r="S774" t="e">
            <v>#DIV/0!</v>
          </cell>
          <cell r="T774" t="str">
            <v>NINC</v>
          </cell>
          <cell r="U774">
            <v>0</v>
          </cell>
        </row>
        <row r="775">
          <cell r="F775" t="str">
            <v>1313 - RECAPEAMENTO ASFÁLTICO NA AV. MIGUEL ESTEFANO - SAÚDE</v>
          </cell>
          <cell r="G775" t="str">
            <v>12.10.15.452.3022.1.313.44905100.01</v>
          </cell>
          <cell r="H775" t="str">
            <v>EXECUTIVO</v>
          </cell>
          <cell r="I775" t="str">
            <v>SMSUB</v>
          </cell>
          <cell r="J775">
            <v>2000000</v>
          </cell>
          <cell r="K775">
            <v>0</v>
          </cell>
          <cell r="L775">
            <v>0</v>
          </cell>
          <cell r="M775" t="str">
            <v>NINC</v>
          </cell>
          <cell r="N775">
            <v>0</v>
          </cell>
          <cell r="O775">
            <v>0</v>
          </cell>
          <cell r="P775">
            <v>0</v>
          </cell>
          <cell r="Q775">
            <v>0</v>
          </cell>
          <cell r="R775" t="e">
            <v>#DIV/0!</v>
          </cell>
          <cell r="S775" t="e">
            <v>#DIV/0!</v>
          </cell>
          <cell r="T775" t="str">
            <v>NINC</v>
          </cell>
          <cell r="U775">
            <v>0</v>
          </cell>
        </row>
        <row r="776">
          <cell r="F776" t="str">
            <v>1352 - E7481 - CAPEAMENTO ASFÁLTICO NA RUA GENERAL SÍLVIO CORRÊA DE ANDRADE - VILA INDUSTRIAL - CEP 03250-010</v>
          </cell>
          <cell r="G776" t="str">
            <v>12.10.15.452.3022.1.352.44905100.00</v>
          </cell>
          <cell r="H776" t="str">
            <v>EMENDA</v>
          </cell>
          <cell r="I776" t="str">
            <v>SMSUB</v>
          </cell>
          <cell r="J776">
            <v>100000</v>
          </cell>
          <cell r="K776">
            <v>0</v>
          </cell>
          <cell r="L776">
            <v>0</v>
          </cell>
          <cell r="M776" t="str">
            <v>NINC</v>
          </cell>
          <cell r="N776">
            <v>0</v>
          </cell>
          <cell r="O776">
            <v>0</v>
          </cell>
          <cell r="P776">
            <v>0</v>
          </cell>
          <cell r="Q776">
            <v>0</v>
          </cell>
          <cell r="R776" t="e">
            <v>#DIV/0!</v>
          </cell>
          <cell r="S776" t="e">
            <v>#DIV/0!</v>
          </cell>
          <cell r="T776" t="str">
            <v>NINC</v>
          </cell>
          <cell r="U776">
            <v>0</v>
          </cell>
        </row>
        <row r="777">
          <cell r="F777" t="str">
            <v>1353 - E7482 - PAVIMENTAÇÃO ASFÁLTICA NA RUA IGARAPÉ DOS ANJOS- VILA SÃO NICOLAU - ENTRE O CÓRREGO DAS ÁGUAS VERMELHAS E RUA FRUTA DE GUARIBA</v>
          </cell>
          <cell r="G777" t="str">
            <v>12.10.15.452.3022.1.353.44905100.00</v>
          </cell>
          <cell r="H777" t="str">
            <v>EMENDA</v>
          </cell>
          <cell r="I777" t="str">
            <v>SMSUB</v>
          </cell>
          <cell r="J777">
            <v>150000</v>
          </cell>
          <cell r="K777">
            <v>0</v>
          </cell>
          <cell r="L777">
            <v>0</v>
          </cell>
          <cell r="M777" t="str">
            <v>NINC</v>
          </cell>
          <cell r="N777">
            <v>0</v>
          </cell>
          <cell r="O777">
            <v>0</v>
          </cell>
          <cell r="P777">
            <v>0</v>
          </cell>
          <cell r="Q777">
            <v>0</v>
          </cell>
          <cell r="R777" t="e">
            <v>#DIV/0!</v>
          </cell>
          <cell r="S777" t="e">
            <v>#DIV/0!</v>
          </cell>
          <cell r="T777" t="str">
            <v>NINC</v>
          </cell>
          <cell r="U777">
            <v>0</v>
          </cell>
        </row>
        <row r="778">
          <cell r="F778" t="str">
            <v>1354 - E7493 - ALONGAMENTO VIÁRIO DA RUA PELICANO - ITABERABA II PARA O PROLONGAMENTO DA LINHA DE ÔNIBUS Nº 8050-31</v>
          </cell>
          <cell r="G778" t="str">
            <v>41.10.15.452.3022.1.354.33903900.00</v>
          </cell>
          <cell r="H778" t="str">
            <v>EMENDA</v>
          </cell>
          <cell r="I778" t="str">
            <v>SUB-PR</v>
          </cell>
          <cell r="J778">
            <v>80000</v>
          </cell>
          <cell r="K778">
            <v>0</v>
          </cell>
          <cell r="L778">
            <v>0</v>
          </cell>
          <cell r="M778" t="str">
            <v>NINC</v>
          </cell>
          <cell r="N778">
            <v>0</v>
          </cell>
          <cell r="O778">
            <v>0</v>
          </cell>
          <cell r="P778">
            <v>0</v>
          </cell>
          <cell r="Q778">
            <v>0</v>
          </cell>
          <cell r="R778" t="e">
            <v>#DIV/0!</v>
          </cell>
          <cell r="S778" t="e">
            <v>#DIV/0!</v>
          </cell>
          <cell r="T778" t="str">
            <v>NINC</v>
          </cell>
          <cell r="U778">
            <v>0</v>
          </cell>
        </row>
        <row r="779">
          <cell r="F779" t="str">
            <v>1355 - E7495 - CAPEAMENTO ASFÁLTICO DA RUA JURUBEBA DO CAMPO - CEP 03251-160</v>
          </cell>
          <cell r="G779" t="str">
            <v>12.10.15.452.3022.1.355.44905100.00</v>
          </cell>
          <cell r="H779" t="str">
            <v>EMENDA</v>
          </cell>
          <cell r="I779" t="str">
            <v>SMSUB</v>
          </cell>
          <cell r="J779">
            <v>100000</v>
          </cell>
          <cell r="K779">
            <v>0</v>
          </cell>
          <cell r="L779">
            <v>0</v>
          </cell>
          <cell r="M779" t="str">
            <v>NINC</v>
          </cell>
          <cell r="N779">
            <v>0</v>
          </cell>
          <cell r="O779">
            <v>0</v>
          </cell>
          <cell r="P779">
            <v>0</v>
          </cell>
          <cell r="Q779">
            <v>0</v>
          </cell>
          <cell r="R779" t="e">
            <v>#DIV/0!</v>
          </cell>
          <cell r="S779" t="e">
            <v>#DIV/0!</v>
          </cell>
          <cell r="T779" t="str">
            <v>NINC</v>
          </cell>
          <cell r="U779">
            <v>0</v>
          </cell>
        </row>
        <row r="780">
          <cell r="F780" t="str">
            <v>1356 - E2182 - CAPEAMENTO DA RUA R. DELFIM MAIA - JARDIM DAS ROSAS - DISTRITO DO CAPÃO REDONDO - CEP 05893-080</v>
          </cell>
          <cell r="G780" t="str">
            <v>12.10.15.452.3022.1.356.44905100.00</v>
          </cell>
          <cell r="H780" t="str">
            <v>EMENDA</v>
          </cell>
          <cell r="I780" t="str">
            <v>SMSUB</v>
          </cell>
          <cell r="J780">
            <v>50000</v>
          </cell>
          <cell r="K780">
            <v>0</v>
          </cell>
          <cell r="L780">
            <v>0</v>
          </cell>
          <cell r="M780" t="str">
            <v>NINC</v>
          </cell>
          <cell r="N780">
            <v>0</v>
          </cell>
          <cell r="O780">
            <v>0</v>
          </cell>
          <cell r="P780">
            <v>0</v>
          </cell>
          <cell r="Q780">
            <v>0</v>
          </cell>
          <cell r="R780" t="e">
            <v>#DIV/0!</v>
          </cell>
          <cell r="S780" t="e">
            <v>#DIV/0!</v>
          </cell>
          <cell r="T780" t="str">
            <v>NINC</v>
          </cell>
          <cell r="U780">
            <v>0</v>
          </cell>
        </row>
        <row r="781">
          <cell r="F781" t="str">
            <v>1362 - E855 - IMPLANTAÇÃO DE ILUMINAÇÃO NA QUADRA DA RUA PEDRO DE PASTRANA</v>
          </cell>
          <cell r="G781" t="str">
            <v>42.10.15.452.3022.1.362.44905100.00</v>
          </cell>
          <cell r="H781" t="str">
            <v>EMENDA</v>
          </cell>
          <cell r="I781" t="str">
            <v>SUB-PJ</v>
          </cell>
          <cell r="J781">
            <v>30000</v>
          </cell>
          <cell r="K781">
            <v>0</v>
          </cell>
          <cell r="L781">
            <v>0</v>
          </cell>
          <cell r="M781" t="str">
            <v>NEX</v>
          </cell>
          <cell r="N781">
            <v>0.23</v>
          </cell>
          <cell r="O781">
            <v>6900</v>
          </cell>
          <cell r="P781">
            <v>0</v>
          </cell>
          <cell r="Q781">
            <v>0</v>
          </cell>
          <cell r="R781">
            <v>0</v>
          </cell>
          <cell r="S781">
            <v>0</v>
          </cell>
          <cell r="T781" t="str">
            <v>NEX</v>
          </cell>
          <cell r="U781">
            <v>0.09</v>
          </cell>
        </row>
        <row r="782">
          <cell r="F782" t="str">
            <v>1401 - PAVIMENTAÇÃO E RECAPEAMENTO DE VIAS DA SUBPREFEITURA DO IPIRANGA</v>
          </cell>
          <cell r="G782" t="str">
            <v>53.10.15.452.3022.1.401.44905100.01</v>
          </cell>
          <cell r="H782" t="str">
            <v>EXECUTIVO</v>
          </cell>
          <cell r="I782" t="str">
            <v>SUB-IP</v>
          </cell>
          <cell r="J782">
            <v>4000000</v>
          </cell>
          <cell r="K782">
            <v>0</v>
          </cell>
          <cell r="L782">
            <v>0</v>
          </cell>
          <cell r="M782" t="str">
            <v>NINC</v>
          </cell>
          <cell r="N782">
            <v>0</v>
          </cell>
          <cell r="O782">
            <v>0</v>
          </cell>
          <cell r="P782">
            <v>0</v>
          </cell>
          <cell r="Q782">
            <v>0</v>
          </cell>
          <cell r="R782" t="e">
            <v>#DIV/0!</v>
          </cell>
          <cell r="S782" t="e">
            <v>#DIV/0!</v>
          </cell>
          <cell r="T782" t="str">
            <v>NINC</v>
          </cell>
          <cell r="U782">
            <v>0</v>
          </cell>
        </row>
        <row r="783">
          <cell r="F783" t="str">
            <v>1406 - COLOCAÇÃO DE GUIA E SARJETAS</v>
          </cell>
          <cell r="G783" t="str">
            <v>60.10.15.452.3022.1.406.44905100.00</v>
          </cell>
          <cell r="H783" t="str">
            <v>EXECUTIVO</v>
          </cell>
          <cell r="I783" t="str">
            <v>SUB-PA</v>
          </cell>
          <cell r="J783">
            <v>500000</v>
          </cell>
          <cell r="K783">
            <v>0</v>
          </cell>
          <cell r="L783">
            <v>0</v>
          </cell>
          <cell r="M783" t="str">
            <v>NINC</v>
          </cell>
          <cell r="N783">
            <v>0</v>
          </cell>
          <cell r="O783">
            <v>0</v>
          </cell>
          <cell r="P783">
            <v>0</v>
          </cell>
          <cell r="Q783">
            <v>0</v>
          </cell>
          <cell r="R783" t="e">
            <v>#DIV/0!</v>
          </cell>
          <cell r="S783" t="e">
            <v>#DIV/0!</v>
          </cell>
          <cell r="T783" t="str">
            <v>NINC</v>
          </cell>
          <cell r="U783">
            <v>0</v>
          </cell>
        </row>
        <row r="784">
          <cell r="F784" t="str">
            <v>1407 - COLOCAÇÃO DE CAPA ASFÁSTICA</v>
          </cell>
          <cell r="G784" t="str">
            <v>60.10.15.452.3022.1.407.44905100.01</v>
          </cell>
          <cell r="H784" t="str">
            <v>EXECUTIVO</v>
          </cell>
          <cell r="I784" t="str">
            <v>SUB-PA</v>
          </cell>
          <cell r="J784">
            <v>500000</v>
          </cell>
          <cell r="K784">
            <v>0</v>
          </cell>
          <cell r="L784">
            <v>0</v>
          </cell>
          <cell r="M784" t="str">
            <v>NINC</v>
          </cell>
          <cell r="N784">
            <v>0</v>
          </cell>
          <cell r="O784">
            <v>0</v>
          </cell>
          <cell r="P784">
            <v>0</v>
          </cell>
          <cell r="Q784">
            <v>0</v>
          </cell>
          <cell r="R784" t="e">
            <v>#DIV/0!</v>
          </cell>
          <cell r="S784" t="e">
            <v>#DIV/0!</v>
          </cell>
          <cell r="T784" t="str">
            <v>NINC</v>
          </cell>
          <cell r="U784">
            <v>0</v>
          </cell>
        </row>
        <row r="785">
          <cell r="F785" t="str">
            <v>1488 - E1351 - PAVIMENTAÇÃO DE RUAS DOS BAIRROS: BOSQUE DO SOL, PARQUE RECREIO, BARRAGEM E JARDIM SILVEIRA - PARELHEIROS</v>
          </cell>
          <cell r="G785" t="str">
            <v>60.10.15.452.3022.1.488.44905100.00</v>
          </cell>
          <cell r="H785" t="str">
            <v>EMENDA</v>
          </cell>
          <cell r="I785" t="str">
            <v>SUB-PA</v>
          </cell>
          <cell r="J785">
            <v>1110000</v>
          </cell>
          <cell r="K785">
            <v>0</v>
          </cell>
          <cell r="L785">
            <v>0</v>
          </cell>
          <cell r="M785" t="str">
            <v>NINC</v>
          </cell>
          <cell r="N785">
            <v>0</v>
          </cell>
          <cell r="O785">
            <v>0</v>
          </cell>
          <cell r="P785">
            <v>0</v>
          </cell>
          <cell r="Q785">
            <v>0</v>
          </cell>
          <cell r="R785" t="e">
            <v>#DIV/0!</v>
          </cell>
          <cell r="S785" t="e">
            <v>#DIV/0!</v>
          </cell>
          <cell r="T785" t="str">
            <v>NINC</v>
          </cell>
          <cell r="U785">
            <v>0</v>
          </cell>
        </row>
        <row r="786">
          <cell r="F786" t="str">
            <v>1495 - E1358 - PAVIMENTAÇÃO DA RUA RIO GUARÁ - JARDIM MARILDA - CAPELA DO SOCORRO</v>
          </cell>
          <cell r="G786" t="str">
            <v>59.10.15.452.3022.1.495.44905100.00</v>
          </cell>
          <cell r="H786" t="str">
            <v>EMENDA</v>
          </cell>
          <cell r="I786" t="str">
            <v>SUB-CS</v>
          </cell>
          <cell r="J786">
            <v>300000</v>
          </cell>
          <cell r="K786">
            <v>0</v>
          </cell>
          <cell r="L786">
            <v>0</v>
          </cell>
          <cell r="M786" t="str">
            <v>NINC</v>
          </cell>
          <cell r="N786">
            <v>0</v>
          </cell>
          <cell r="O786">
            <v>0</v>
          </cell>
          <cell r="P786">
            <v>0</v>
          </cell>
          <cell r="Q786">
            <v>0</v>
          </cell>
          <cell r="R786" t="e">
            <v>#DIV/0!</v>
          </cell>
          <cell r="S786" t="e">
            <v>#DIV/0!</v>
          </cell>
          <cell r="T786" t="str">
            <v>NINC</v>
          </cell>
          <cell r="U786">
            <v>0</v>
          </cell>
        </row>
        <row r="787">
          <cell r="F787" t="str">
            <v>1511 - E1367 - PAVIMENTAÇÃO DA RUA RIO PARAITINGA - JARDIM AURIVERDE - CAPELA DO SOCORRO</v>
          </cell>
          <cell r="G787" t="str">
            <v>59.10.15.452.3022.1.511.44905100.00</v>
          </cell>
          <cell r="H787" t="str">
            <v>EMENDA</v>
          </cell>
          <cell r="I787" t="str">
            <v>SUB-CS</v>
          </cell>
          <cell r="J787">
            <v>150000</v>
          </cell>
          <cell r="K787">
            <v>0</v>
          </cell>
          <cell r="L787">
            <v>0</v>
          </cell>
          <cell r="M787" t="str">
            <v>NINC</v>
          </cell>
          <cell r="N787">
            <v>0</v>
          </cell>
          <cell r="O787">
            <v>0</v>
          </cell>
          <cell r="P787">
            <v>0</v>
          </cell>
          <cell r="Q787">
            <v>0</v>
          </cell>
          <cell r="R787" t="e">
            <v>#DIV/0!</v>
          </cell>
          <cell r="S787" t="e">
            <v>#DIV/0!</v>
          </cell>
          <cell r="T787" t="str">
            <v>NINC</v>
          </cell>
          <cell r="U787">
            <v>0</v>
          </cell>
        </row>
        <row r="788">
          <cell r="F788" t="str">
            <v>1548 - E868 - PAVIMENTAÇÃO DA RUA CARLOS MARIGUELA NA CHÁCARAS CLEY</v>
          </cell>
          <cell r="G788" t="str">
            <v>41.10.15.452.3022.1.548.44905100.00</v>
          </cell>
          <cell r="H788" t="str">
            <v>EMENDA</v>
          </cell>
          <cell r="I788" t="str">
            <v>SUB-PR</v>
          </cell>
          <cell r="J788">
            <v>50000</v>
          </cell>
          <cell r="K788">
            <v>0</v>
          </cell>
          <cell r="L788">
            <v>0</v>
          </cell>
          <cell r="M788" t="str">
            <v>NINC</v>
          </cell>
          <cell r="N788">
            <v>0</v>
          </cell>
          <cell r="O788">
            <v>0</v>
          </cell>
          <cell r="P788">
            <v>0</v>
          </cell>
          <cell r="Q788">
            <v>0</v>
          </cell>
          <cell r="R788" t="e">
            <v>#DIV/0!</v>
          </cell>
          <cell r="S788" t="e">
            <v>#DIV/0!</v>
          </cell>
          <cell r="T788" t="str">
            <v>NINC</v>
          </cell>
          <cell r="U788">
            <v>0</v>
          </cell>
        </row>
        <row r="789">
          <cell r="F789" t="str">
            <v>1549 - E869 - PAVIMENTAÇÃO DA RUA AVARÉ - SITIO ITABERABA I</v>
          </cell>
          <cell r="G789" t="str">
            <v>41.10.15.452.3022.1.549.44905100.00</v>
          </cell>
          <cell r="H789" t="str">
            <v>EMENDA</v>
          </cell>
          <cell r="I789" t="str">
            <v>SUB-PR</v>
          </cell>
          <cell r="J789">
            <v>50000</v>
          </cell>
          <cell r="K789">
            <v>0</v>
          </cell>
          <cell r="L789">
            <v>0</v>
          </cell>
          <cell r="M789" t="str">
            <v>NINC</v>
          </cell>
          <cell r="N789">
            <v>0</v>
          </cell>
          <cell r="O789">
            <v>0</v>
          </cell>
          <cell r="P789">
            <v>0</v>
          </cell>
          <cell r="Q789">
            <v>0</v>
          </cell>
          <cell r="R789" t="e">
            <v>#DIV/0!</v>
          </cell>
          <cell r="S789" t="e">
            <v>#DIV/0!</v>
          </cell>
          <cell r="T789" t="str">
            <v>NINC</v>
          </cell>
          <cell r="U789">
            <v>0</v>
          </cell>
        </row>
        <row r="790">
          <cell r="F790" t="str">
            <v>1550 - E875 - IMPLANTAÇÃO DE ROTA SEGURA - TRECHO LAR ESCOLA SÃO FRANCISCO A ESTAÇÃO DO METRO AACD - RUA DOS AÇORES / RUA DO GAMA / RUA TEJO E RUA PEDRO DE TOLEDO</v>
          </cell>
          <cell r="G790" t="str">
            <v>52.10.15.452.3006.1.550.44903900.00</v>
          </cell>
          <cell r="H790" t="str">
            <v>EMENDA</v>
          </cell>
          <cell r="I790" t="str">
            <v>SUB-VM</v>
          </cell>
          <cell r="J790">
            <v>50000</v>
          </cell>
          <cell r="K790">
            <v>0</v>
          </cell>
          <cell r="L790">
            <v>0</v>
          </cell>
          <cell r="M790" t="str">
            <v>NINC</v>
          </cell>
          <cell r="N790">
            <v>0</v>
          </cell>
          <cell r="O790">
            <v>0</v>
          </cell>
          <cell r="P790">
            <v>0</v>
          </cell>
          <cell r="Q790">
            <v>0</v>
          </cell>
          <cell r="R790" t="e">
            <v>#DIV/0!</v>
          </cell>
          <cell r="S790" t="e">
            <v>#DIV/0!</v>
          </cell>
          <cell r="T790" t="str">
            <v>NINC</v>
          </cell>
          <cell r="U790">
            <v>0</v>
          </cell>
        </row>
        <row r="791">
          <cell r="F791" t="str">
            <v>1559 - E6910 - ASFALTAR RUA BENEDITO SCHUNK - EXTENSÃO EMBURA - CIPÓ DO MEIO</v>
          </cell>
          <cell r="G791" t="str">
            <v>60.10.15.452.3022.1.559.44905100.00</v>
          </cell>
          <cell r="H791" t="str">
            <v>EMENDA</v>
          </cell>
          <cell r="I791" t="str">
            <v>SUB-PA</v>
          </cell>
          <cell r="J791">
            <v>30000</v>
          </cell>
          <cell r="K791">
            <v>0</v>
          </cell>
          <cell r="L791">
            <v>0</v>
          </cell>
          <cell r="M791" t="str">
            <v>NINC</v>
          </cell>
          <cell r="N791">
            <v>0</v>
          </cell>
          <cell r="O791">
            <v>0</v>
          </cell>
          <cell r="P791">
            <v>0</v>
          </cell>
          <cell r="Q791">
            <v>0</v>
          </cell>
          <cell r="R791" t="e">
            <v>#DIV/0!</v>
          </cell>
          <cell r="S791" t="e">
            <v>#DIV/0!</v>
          </cell>
          <cell r="T791" t="str">
            <v>NINC</v>
          </cell>
          <cell r="U791">
            <v>0</v>
          </cell>
        </row>
        <row r="792">
          <cell r="F792" t="str">
            <v>1560 - E6911 - ASFALTAR RUA HUMBERTO BRANDINI</v>
          </cell>
          <cell r="G792" t="str">
            <v>60.10.15.452.3022.1.560.44905100.00</v>
          </cell>
          <cell r="H792" t="str">
            <v>EMENDA</v>
          </cell>
          <cell r="I792" t="str">
            <v>SUB-PA</v>
          </cell>
          <cell r="J792">
            <v>30000</v>
          </cell>
          <cell r="K792">
            <v>0</v>
          </cell>
          <cell r="L792">
            <v>0</v>
          </cell>
          <cell r="M792" t="str">
            <v>NINC</v>
          </cell>
          <cell r="N792">
            <v>0</v>
          </cell>
          <cell r="O792">
            <v>0</v>
          </cell>
          <cell r="P792">
            <v>0</v>
          </cell>
          <cell r="Q792">
            <v>0</v>
          </cell>
          <cell r="R792" t="e">
            <v>#DIV/0!</v>
          </cell>
          <cell r="S792" t="e">
            <v>#DIV/0!</v>
          </cell>
          <cell r="T792" t="str">
            <v>NINC</v>
          </cell>
          <cell r="U792">
            <v>0</v>
          </cell>
        </row>
        <row r="793">
          <cell r="F793" t="str">
            <v>1561 - E6912 - ASFALTAR RUA JACEGUAY, LIGAÇÃO ESTRADA JACEGUAVA DIVISA EMBU-GUAÇU</v>
          </cell>
          <cell r="G793" t="str">
            <v>60.10.15.452.3022.1.561.44905100.00</v>
          </cell>
          <cell r="H793" t="str">
            <v>EMENDA</v>
          </cell>
          <cell r="I793" t="str">
            <v>SUB-PA</v>
          </cell>
          <cell r="J793">
            <v>30000</v>
          </cell>
          <cell r="K793">
            <v>0</v>
          </cell>
          <cell r="L793">
            <v>0</v>
          </cell>
          <cell r="M793" t="str">
            <v>NINC</v>
          </cell>
          <cell r="N793">
            <v>0</v>
          </cell>
          <cell r="O793">
            <v>0</v>
          </cell>
          <cell r="P793">
            <v>0</v>
          </cell>
          <cell r="Q793">
            <v>0</v>
          </cell>
          <cell r="R793" t="e">
            <v>#DIV/0!</v>
          </cell>
          <cell r="S793" t="e">
            <v>#DIV/0!</v>
          </cell>
          <cell r="T793" t="str">
            <v>NINC</v>
          </cell>
          <cell r="U793">
            <v>0</v>
          </cell>
        </row>
        <row r="794">
          <cell r="F794" t="str">
            <v>1578 - E6932 - GUIA, SARJETA E ASFALTAMENTO - ESTRADA TAQUARUSSU - JARDIM SANTO HUMBERTUS</v>
          </cell>
          <cell r="G794" t="str">
            <v>60.10.15.452.3022.1.578.44905100.00</v>
          </cell>
          <cell r="H794" t="str">
            <v>EMENDA</v>
          </cell>
          <cell r="I794" t="str">
            <v>SUB-PA</v>
          </cell>
          <cell r="J794">
            <v>30000</v>
          </cell>
          <cell r="K794">
            <v>0</v>
          </cell>
          <cell r="L794">
            <v>0</v>
          </cell>
          <cell r="M794" t="str">
            <v>NINC</v>
          </cell>
          <cell r="N794">
            <v>0</v>
          </cell>
          <cell r="O794">
            <v>0</v>
          </cell>
          <cell r="P794">
            <v>0</v>
          </cell>
          <cell r="Q794">
            <v>0</v>
          </cell>
          <cell r="R794" t="e">
            <v>#DIV/0!</v>
          </cell>
          <cell r="S794" t="e">
            <v>#DIV/0!</v>
          </cell>
          <cell r="T794" t="str">
            <v>NINC</v>
          </cell>
          <cell r="U794">
            <v>0</v>
          </cell>
        </row>
        <row r="795">
          <cell r="F795" t="str">
            <v>1579 - E6933 - GUIA, SARJETA E ASFALTAMENTO - RUA GRIMALD - JARDIM SANTO HUMBERTUS</v>
          </cell>
          <cell r="G795" t="str">
            <v>60.10.15.452.3022.1.579.44905100.00</v>
          </cell>
          <cell r="H795" t="str">
            <v>EMENDA</v>
          </cell>
          <cell r="I795" t="str">
            <v>SUB-PA</v>
          </cell>
          <cell r="J795">
            <v>30000</v>
          </cell>
          <cell r="K795">
            <v>0</v>
          </cell>
          <cell r="L795">
            <v>0</v>
          </cell>
          <cell r="M795" t="str">
            <v>NINC</v>
          </cell>
          <cell r="N795">
            <v>0</v>
          </cell>
          <cell r="O795">
            <v>0</v>
          </cell>
          <cell r="P795">
            <v>0</v>
          </cell>
          <cell r="Q795">
            <v>0</v>
          </cell>
          <cell r="R795" t="e">
            <v>#DIV/0!</v>
          </cell>
          <cell r="S795" t="e">
            <v>#DIV/0!</v>
          </cell>
          <cell r="T795" t="str">
            <v>NINC</v>
          </cell>
          <cell r="U795">
            <v>0</v>
          </cell>
        </row>
        <row r="796">
          <cell r="F796" t="str">
            <v>1580 - E6934 - GUIA, SARJETA E ASFALTAMENTO - RUA GRIMALDE ARCURI</v>
          </cell>
          <cell r="G796" t="str">
            <v>60.10.15.452.3022.1.580.44905100.00</v>
          </cell>
          <cell r="H796" t="str">
            <v>EMENDA</v>
          </cell>
          <cell r="I796" t="str">
            <v>SUB-PA</v>
          </cell>
          <cell r="J796">
            <v>30000</v>
          </cell>
          <cell r="K796">
            <v>0</v>
          </cell>
          <cell r="L796">
            <v>0</v>
          </cell>
          <cell r="M796" t="str">
            <v>NINC</v>
          </cell>
          <cell r="N796">
            <v>0</v>
          </cell>
          <cell r="O796">
            <v>0</v>
          </cell>
          <cell r="P796">
            <v>0</v>
          </cell>
          <cell r="Q796">
            <v>0</v>
          </cell>
          <cell r="R796" t="e">
            <v>#DIV/0!</v>
          </cell>
          <cell r="S796" t="e">
            <v>#DIV/0!</v>
          </cell>
          <cell r="T796" t="str">
            <v>NINC</v>
          </cell>
          <cell r="U796">
            <v>0</v>
          </cell>
        </row>
        <row r="797">
          <cell r="F797" t="str">
            <v>1581 - E6935 - GUIA, SARJETA E ASFALTAMENTO - RUA MATILDE LUFTS BARBOSA - JARDIM ALVIVERDE</v>
          </cell>
          <cell r="G797" t="str">
            <v>60.10.15.452.3022.1.581.44905100.00</v>
          </cell>
          <cell r="H797" t="str">
            <v>EMENDA</v>
          </cell>
          <cell r="I797" t="str">
            <v>SUB-PA</v>
          </cell>
          <cell r="J797">
            <v>30000</v>
          </cell>
          <cell r="K797">
            <v>0</v>
          </cell>
          <cell r="L797">
            <v>0</v>
          </cell>
          <cell r="M797" t="str">
            <v>NINC</v>
          </cell>
          <cell r="N797">
            <v>0</v>
          </cell>
          <cell r="O797">
            <v>0</v>
          </cell>
          <cell r="P797">
            <v>0</v>
          </cell>
          <cell r="Q797">
            <v>0</v>
          </cell>
          <cell r="R797" t="e">
            <v>#DIV/0!</v>
          </cell>
          <cell r="S797" t="e">
            <v>#DIV/0!</v>
          </cell>
          <cell r="T797" t="str">
            <v>NINC</v>
          </cell>
          <cell r="U797">
            <v>0</v>
          </cell>
        </row>
        <row r="798">
          <cell r="F798" t="str">
            <v>1582 - E6936 - GUIA, SARJETA E ASFALTAMENTO RUA ANTONIO DA SILVA FERREIRA -- JARDIM SANTO HUMBERTUS</v>
          </cell>
          <cell r="G798" t="str">
            <v>60.10.15.452.3022.1.582.44905100.00</v>
          </cell>
          <cell r="H798" t="str">
            <v>EMENDA</v>
          </cell>
          <cell r="I798" t="str">
            <v>SUB-PA</v>
          </cell>
          <cell r="J798">
            <v>30000</v>
          </cell>
          <cell r="K798">
            <v>0</v>
          </cell>
          <cell r="L798">
            <v>0</v>
          </cell>
          <cell r="M798" t="str">
            <v>NINC</v>
          </cell>
          <cell r="N798">
            <v>0</v>
          </cell>
          <cell r="O798">
            <v>0</v>
          </cell>
          <cell r="P798">
            <v>0</v>
          </cell>
          <cell r="Q798">
            <v>0</v>
          </cell>
          <cell r="R798" t="e">
            <v>#DIV/0!</v>
          </cell>
          <cell r="S798" t="e">
            <v>#DIV/0!</v>
          </cell>
          <cell r="T798" t="str">
            <v>NINC</v>
          </cell>
          <cell r="U798">
            <v>0</v>
          </cell>
        </row>
        <row r="799">
          <cell r="F799" t="str">
            <v>1593 - E6950 - REVITALIZAÇÃO DE CALÇADAS E ACESSIBILIDADE - PRAÇA ALFONSO BOGLIO MARTI</v>
          </cell>
          <cell r="G799" t="str">
            <v>59.10.15.452.3006.1.593.44903900.00</v>
          </cell>
          <cell r="H799" t="str">
            <v>EMENDA</v>
          </cell>
          <cell r="I799" t="str">
            <v>SUB-CS</v>
          </cell>
          <cell r="J799">
            <v>30000</v>
          </cell>
          <cell r="K799">
            <v>0</v>
          </cell>
          <cell r="L799">
            <v>0</v>
          </cell>
          <cell r="M799" t="str">
            <v>NEX</v>
          </cell>
          <cell r="N799">
            <v>0.23</v>
          </cell>
          <cell r="O799">
            <v>6900</v>
          </cell>
          <cell r="P799">
            <v>0</v>
          </cell>
          <cell r="Q799">
            <v>0</v>
          </cell>
          <cell r="R799">
            <v>0</v>
          </cell>
          <cell r="S799">
            <v>0</v>
          </cell>
          <cell r="T799" t="str">
            <v>NEX</v>
          </cell>
          <cell r="U799">
            <v>0.09</v>
          </cell>
        </row>
        <row r="800">
          <cell r="F800" t="str">
            <v>1605 - E6966 - RUA DOS TROVADORES - PARELHEIROS - 300 M DE ASFALTO, GUIA, SARJETA E DRENAGEM</v>
          </cell>
          <cell r="G800" t="str">
            <v>60.10.15.452.3022.1.605.44905100.00</v>
          </cell>
          <cell r="H800" t="str">
            <v>EMENDA</v>
          </cell>
          <cell r="I800" t="str">
            <v>SUB-PA</v>
          </cell>
          <cell r="J800">
            <v>30000</v>
          </cell>
          <cell r="K800">
            <v>0</v>
          </cell>
          <cell r="L800">
            <v>0</v>
          </cell>
          <cell r="M800" t="str">
            <v>NINC</v>
          </cell>
          <cell r="N800">
            <v>0</v>
          </cell>
          <cell r="O800">
            <v>0</v>
          </cell>
          <cell r="P800">
            <v>0</v>
          </cell>
          <cell r="Q800">
            <v>0</v>
          </cell>
          <cell r="R800" t="e">
            <v>#DIV/0!</v>
          </cell>
          <cell r="S800" t="e">
            <v>#DIV/0!</v>
          </cell>
          <cell r="T800" t="str">
            <v>NINC</v>
          </cell>
          <cell r="U800">
            <v>0</v>
          </cell>
        </row>
        <row r="801">
          <cell r="F801" t="str">
            <v>1635 - E640 - REALIZAÇÃO DE PESQUISA PARA IMPLANTAÇÃO DO BAIRRO AMIGO DO IDOSO, ÁREA DA SUBVM</v>
          </cell>
          <cell r="G801" t="str">
            <v>52.10.15.452.3022.1.635.33903900.00</v>
          </cell>
          <cell r="H801" t="str">
            <v>EMENDA</v>
          </cell>
          <cell r="I801" t="str">
            <v>SUB-VM</v>
          </cell>
          <cell r="J801">
            <v>100000</v>
          </cell>
          <cell r="K801">
            <v>0</v>
          </cell>
          <cell r="L801">
            <v>0</v>
          </cell>
          <cell r="M801" t="str">
            <v>NINC</v>
          </cell>
          <cell r="N801">
            <v>0</v>
          </cell>
          <cell r="O801">
            <v>0</v>
          </cell>
          <cell r="P801">
            <v>0</v>
          </cell>
          <cell r="Q801">
            <v>0</v>
          </cell>
          <cell r="R801" t="e">
            <v>#DIV/0!</v>
          </cell>
          <cell r="S801" t="e">
            <v>#DIV/0!</v>
          </cell>
          <cell r="T801" t="str">
            <v>NINC</v>
          </cell>
          <cell r="U801">
            <v>0</v>
          </cell>
        </row>
        <row r="802">
          <cell r="F802" t="str">
            <v>1706 - IMPLANTAÇÃO E CONSTRUÇÃO DE ECOPONTOS - PROGRAMA DE METAS 28.A</v>
          </cell>
          <cell r="G802" t="str">
            <v>07.10.15.452.3005.1.706.44905100.08</v>
          </cell>
          <cell r="H802" t="str">
            <v>EXECUTIVO</v>
          </cell>
          <cell r="I802" t="str">
            <v>FMD</v>
          </cell>
          <cell r="J802">
            <v>6000000</v>
          </cell>
          <cell r="K802">
            <v>0</v>
          </cell>
          <cell r="L802">
            <v>0</v>
          </cell>
          <cell r="M802" t="str">
            <v>NEX</v>
          </cell>
          <cell r="N802">
            <v>0.23</v>
          </cell>
          <cell r="O802">
            <v>1380000</v>
          </cell>
          <cell r="P802">
            <v>0</v>
          </cell>
          <cell r="Q802">
            <v>0</v>
          </cell>
          <cell r="R802">
            <v>0</v>
          </cell>
          <cell r="S802">
            <v>0</v>
          </cell>
          <cell r="T802" t="str">
            <v>NEX</v>
          </cell>
          <cell r="U802">
            <v>0.09</v>
          </cell>
        </row>
        <row r="803">
          <cell r="F803" t="str">
            <v>1706 - IMPLANTAÇÃO E CONSTRUÇÃO DE ECOPONTOS - PROGRAMA DE METAS 28.A</v>
          </cell>
          <cell r="G803" t="str">
            <v>81.10.15.452.3005.1.706.44903900.00</v>
          </cell>
          <cell r="H803" t="str">
            <v>EXECUTIVO</v>
          </cell>
          <cell r="I803" t="str">
            <v>AMLURB</v>
          </cell>
          <cell r="J803">
            <v>1000</v>
          </cell>
          <cell r="K803">
            <v>0</v>
          </cell>
          <cell r="L803">
            <v>0</v>
          </cell>
          <cell r="M803" t="str">
            <v>NEX</v>
          </cell>
          <cell r="N803">
            <v>0.23</v>
          </cell>
          <cell r="O803">
            <v>230</v>
          </cell>
          <cell r="P803">
            <v>0</v>
          </cell>
          <cell r="Q803">
            <v>0</v>
          </cell>
          <cell r="R803">
            <v>0</v>
          </cell>
          <cell r="S803">
            <v>0</v>
          </cell>
          <cell r="T803" t="str">
            <v>NEX</v>
          </cell>
          <cell r="U803">
            <v>0.09</v>
          </cell>
        </row>
        <row r="804">
          <cell r="F804" t="str">
            <v>1706 - IMPLANTAÇÃO E CONSTRUÇÃO DE ECOPONTOS - PROGRAMA DE METAS 28.A</v>
          </cell>
          <cell r="G804" t="str">
            <v>81.10.15.452.3005.1.706.44905100.00</v>
          </cell>
          <cell r="H804" t="str">
            <v>EXECUTIVO</v>
          </cell>
          <cell r="I804" t="str">
            <v>AMLURB</v>
          </cell>
          <cell r="J804">
            <v>1000</v>
          </cell>
          <cell r="K804">
            <v>0</v>
          </cell>
          <cell r="L804">
            <v>0</v>
          </cell>
          <cell r="M804" t="str">
            <v>NEX</v>
          </cell>
          <cell r="N804">
            <v>0.23</v>
          </cell>
          <cell r="O804">
            <v>230</v>
          </cell>
          <cell r="P804">
            <v>0</v>
          </cell>
          <cell r="Q804">
            <v>0</v>
          </cell>
          <cell r="R804">
            <v>0</v>
          </cell>
          <cell r="S804">
            <v>0</v>
          </cell>
          <cell r="T804" t="str">
            <v>NEX</v>
          </cell>
          <cell r="U804">
            <v>0.09</v>
          </cell>
        </row>
        <row r="805">
          <cell r="F805" t="str">
            <v>1706 - IMPLANTAÇÃO E CONSTRUÇÃO DE ECOPONTOS - PROGRAMA DE METAS 28.A</v>
          </cell>
          <cell r="G805" t="str">
            <v>81.10.15.452.3005.1.706.44905200.00</v>
          </cell>
          <cell r="H805" t="str">
            <v>EXECUTIVO</v>
          </cell>
          <cell r="I805" t="str">
            <v>AMLURB</v>
          </cell>
          <cell r="J805">
            <v>1000</v>
          </cell>
          <cell r="K805">
            <v>0</v>
          </cell>
          <cell r="L805">
            <v>0</v>
          </cell>
          <cell r="M805" t="str">
            <v>NEX</v>
          </cell>
          <cell r="N805">
            <v>0.23</v>
          </cell>
          <cell r="O805">
            <v>230</v>
          </cell>
          <cell r="P805">
            <v>0</v>
          </cell>
          <cell r="Q805">
            <v>0</v>
          </cell>
          <cell r="R805">
            <v>0</v>
          </cell>
          <cell r="S805">
            <v>0</v>
          </cell>
          <cell r="T805" t="str">
            <v>NEX</v>
          </cell>
          <cell r="U805">
            <v>0.09</v>
          </cell>
        </row>
        <row r="806">
          <cell r="F806" t="str">
            <v>1706 - IMPLANTAÇÃO E CONSTRUÇÃO DE ECOPONTOS - PROGRAMA DE METAS 28.A</v>
          </cell>
          <cell r="G806" t="str">
            <v>98.12.15.452.3005.1.706.44905100.08</v>
          </cell>
          <cell r="H806" t="str">
            <v>EXECUTIVO</v>
          </cell>
          <cell r="I806" t="str">
            <v>FUNDURB</v>
          </cell>
          <cell r="J806">
            <v>14000000</v>
          </cell>
          <cell r="K806">
            <v>7756564.6100000003</v>
          </cell>
          <cell r="L806">
            <v>5878552.4199999999</v>
          </cell>
          <cell r="M806" t="str">
            <v>NEX</v>
          </cell>
          <cell r="N806">
            <v>0.23</v>
          </cell>
          <cell r="O806">
            <v>3220000</v>
          </cell>
          <cell r="P806">
            <v>1784009.8603000001</v>
          </cell>
          <cell r="Q806">
            <v>1352067.0566</v>
          </cell>
          <cell r="R806">
            <v>0.41989660142857144</v>
          </cell>
          <cell r="S806">
            <v>0.55404032928571434</v>
          </cell>
          <cell r="T806" t="str">
            <v>NEX</v>
          </cell>
          <cell r="U806">
            <v>0.09</v>
          </cell>
        </row>
        <row r="807">
          <cell r="F807" t="str">
            <v>1707 - AMPLIAÇÃO, REFORMA E REQUALIFICAÇÃO DE ECOPONTOS</v>
          </cell>
          <cell r="G807" t="str">
            <v>81.10.15.452.3005.1.707.44903900.00</v>
          </cell>
          <cell r="H807" t="str">
            <v>EXECUTIVO</v>
          </cell>
          <cell r="I807" t="str">
            <v>AMLURB</v>
          </cell>
          <cell r="J807">
            <v>1000</v>
          </cell>
          <cell r="K807">
            <v>0</v>
          </cell>
          <cell r="L807">
            <v>0</v>
          </cell>
          <cell r="M807" t="str">
            <v>NEX</v>
          </cell>
          <cell r="N807">
            <v>0.23</v>
          </cell>
          <cell r="O807">
            <v>230</v>
          </cell>
          <cell r="P807">
            <v>0</v>
          </cell>
          <cell r="Q807">
            <v>0</v>
          </cell>
          <cell r="R807">
            <v>0</v>
          </cell>
          <cell r="S807">
            <v>0</v>
          </cell>
          <cell r="T807" t="str">
            <v>NEX</v>
          </cell>
          <cell r="U807">
            <v>0.09</v>
          </cell>
        </row>
        <row r="808">
          <cell r="F808" t="str">
            <v>1707 - AMPLIAÇÃO, REFORMA E REQUALIFICAÇÃO DE ECOPONTOS</v>
          </cell>
          <cell r="G808" t="str">
            <v>81.10.15.452.3005.1.707.44905100.00</v>
          </cell>
          <cell r="H808" t="str">
            <v>EXECUTIVO</v>
          </cell>
          <cell r="I808" t="str">
            <v>AMLURB</v>
          </cell>
          <cell r="J808">
            <v>1000</v>
          </cell>
          <cell r="K808">
            <v>0</v>
          </cell>
          <cell r="L808">
            <v>0</v>
          </cell>
          <cell r="M808" t="str">
            <v>NEX</v>
          </cell>
          <cell r="N808">
            <v>0.23</v>
          </cell>
          <cell r="O808">
            <v>230</v>
          </cell>
          <cell r="P808">
            <v>0</v>
          </cell>
          <cell r="Q808">
            <v>0</v>
          </cell>
          <cell r="R808">
            <v>0</v>
          </cell>
          <cell r="S808">
            <v>0</v>
          </cell>
          <cell r="T808" t="str">
            <v>NEX</v>
          </cell>
          <cell r="U808">
            <v>0.09</v>
          </cell>
        </row>
        <row r="809">
          <cell r="F809" t="str">
            <v>1708 - IMPLANTAÇÃO DE PÁTIOS DE COMPOSTAGEM - PROGRAMA DE METAS 30.L</v>
          </cell>
          <cell r="G809" t="str">
            <v>81.10.15.452.3005.1.708.44905100.00</v>
          </cell>
          <cell r="H809" t="str">
            <v>EXECUTIVO</v>
          </cell>
          <cell r="I809" t="str">
            <v>AMLURB</v>
          </cell>
          <cell r="J809">
            <v>5206000</v>
          </cell>
          <cell r="K809">
            <v>0</v>
          </cell>
          <cell r="L809">
            <v>0</v>
          </cell>
          <cell r="M809" t="str">
            <v>NEX</v>
          </cell>
          <cell r="N809">
            <v>0.23</v>
          </cell>
          <cell r="O809">
            <v>1197380</v>
          </cell>
          <cell r="P809">
            <v>0</v>
          </cell>
          <cell r="Q809">
            <v>0</v>
          </cell>
          <cell r="R809">
            <v>0</v>
          </cell>
          <cell r="S809">
            <v>0</v>
          </cell>
          <cell r="T809" t="str">
            <v>NEX</v>
          </cell>
          <cell r="U809">
            <v>0.09</v>
          </cell>
        </row>
        <row r="810">
          <cell r="F810" t="str">
            <v>1733 - E507 - VÍDEO PROSPECÇÃO PARA DIAGNÓSTICO TERMÍTICO DAS ÁRVORES VIÁRIAS DA CIDADE DE SÃO PAULO</v>
          </cell>
          <cell r="G810" t="str">
            <v>12.10.15.452.3005.1.733.33903900.00</v>
          </cell>
          <cell r="H810" t="str">
            <v>EMENDA</v>
          </cell>
          <cell r="I810" t="str">
            <v>SMSUB</v>
          </cell>
          <cell r="J810">
            <v>500000</v>
          </cell>
          <cell r="K810">
            <v>0</v>
          </cell>
          <cell r="L810">
            <v>0</v>
          </cell>
          <cell r="M810" t="str">
            <v>NEX</v>
          </cell>
          <cell r="N810">
            <v>0.23</v>
          </cell>
          <cell r="O810">
            <v>115000</v>
          </cell>
          <cell r="P810">
            <v>0</v>
          </cell>
          <cell r="Q810">
            <v>0</v>
          </cell>
          <cell r="R810">
            <v>0</v>
          </cell>
          <cell r="S810">
            <v>0</v>
          </cell>
          <cell r="T810" t="str">
            <v>NEX</v>
          </cell>
          <cell r="U810">
            <v>0.09</v>
          </cell>
        </row>
        <row r="811">
          <cell r="F811" t="str">
            <v>1882 - PAVIMENTAÇÃO - RUA RAUL DE AZEVEDO - JARDIM MAGDALENA</v>
          </cell>
          <cell r="G811" t="str">
            <v>59.10.15.452.3022.1.882.44905100.01</v>
          </cell>
          <cell r="H811" t="str">
            <v>EXECUTIVO</v>
          </cell>
          <cell r="I811" t="str">
            <v>SUB-CS</v>
          </cell>
          <cell r="J811">
            <v>100000</v>
          </cell>
          <cell r="K811">
            <v>0</v>
          </cell>
          <cell r="L811">
            <v>0</v>
          </cell>
          <cell r="M811" t="str">
            <v>NINC</v>
          </cell>
          <cell r="N811">
            <v>0</v>
          </cell>
          <cell r="O811">
            <v>0</v>
          </cell>
          <cell r="P811">
            <v>0</v>
          </cell>
          <cell r="Q811">
            <v>0</v>
          </cell>
          <cell r="R811" t="e">
            <v>#DIV/0!</v>
          </cell>
          <cell r="S811" t="e">
            <v>#DIV/0!</v>
          </cell>
          <cell r="T811" t="str">
            <v>NINC</v>
          </cell>
          <cell r="U811">
            <v>0</v>
          </cell>
        </row>
        <row r="812">
          <cell r="F812" t="str">
            <v>1883 - PAVIMENTAÇÃO (CALÇADA) - RUA RAUL DE AZEVEDO - JARDIM MAGDALENA</v>
          </cell>
          <cell r="G812" t="str">
            <v>59.10.15.452.3022.1.883.44905100.01</v>
          </cell>
          <cell r="H812" t="str">
            <v>EXECUTIVO</v>
          </cell>
          <cell r="I812" t="str">
            <v>SUB-CS</v>
          </cell>
          <cell r="J812">
            <v>100000</v>
          </cell>
          <cell r="K812">
            <v>0</v>
          </cell>
          <cell r="L812">
            <v>0</v>
          </cell>
          <cell r="M812" t="str">
            <v>NINC</v>
          </cell>
          <cell r="N812">
            <v>0</v>
          </cell>
          <cell r="O812">
            <v>0</v>
          </cell>
          <cell r="P812">
            <v>0</v>
          </cell>
          <cell r="Q812">
            <v>0</v>
          </cell>
          <cell r="R812" t="e">
            <v>#DIV/0!</v>
          </cell>
          <cell r="S812" t="e">
            <v>#DIV/0!</v>
          </cell>
          <cell r="T812" t="str">
            <v>NINC</v>
          </cell>
          <cell r="U812">
            <v>0</v>
          </cell>
        </row>
        <row r="813">
          <cell r="F813" t="str">
            <v>1884 - PAVIMENTAÇÃO - TRAVESSA FRANCISCO JOSÉ RODRIGUES - JARDIM PARIS</v>
          </cell>
          <cell r="G813" t="str">
            <v>59.10.15.452.3022.1.884.44905100.01</v>
          </cell>
          <cell r="H813" t="str">
            <v>EXECUTIVO</v>
          </cell>
          <cell r="I813" t="str">
            <v>SUB-CS</v>
          </cell>
          <cell r="J813">
            <v>100000</v>
          </cell>
          <cell r="K813">
            <v>0</v>
          </cell>
          <cell r="L813">
            <v>0</v>
          </cell>
          <cell r="M813" t="str">
            <v>NINC</v>
          </cell>
          <cell r="N813">
            <v>0</v>
          </cell>
          <cell r="O813">
            <v>0</v>
          </cell>
          <cell r="P813">
            <v>0</v>
          </cell>
          <cell r="Q813">
            <v>0</v>
          </cell>
          <cell r="R813" t="e">
            <v>#DIV/0!</v>
          </cell>
          <cell r="S813" t="e">
            <v>#DIV/0!</v>
          </cell>
          <cell r="T813" t="str">
            <v>NINC</v>
          </cell>
          <cell r="U813">
            <v>0</v>
          </cell>
        </row>
        <row r="814">
          <cell r="F814" t="str">
            <v>1887 - TAPA BURACO - RUA NORIVAL LACERDA - JARDIM Mº VIRGÍNIA</v>
          </cell>
          <cell r="G814" t="str">
            <v>59.10.15.452.3022.1.887.33903900.00</v>
          </cell>
          <cell r="H814" t="str">
            <v>EXECUTIVO</v>
          </cell>
          <cell r="I814" t="str">
            <v>SUB-CS</v>
          </cell>
          <cell r="J814">
            <v>50000</v>
          </cell>
          <cell r="K814">
            <v>0</v>
          </cell>
          <cell r="L814">
            <v>0</v>
          </cell>
          <cell r="M814" t="str">
            <v>NINC</v>
          </cell>
          <cell r="N814">
            <v>0</v>
          </cell>
          <cell r="O814">
            <v>0</v>
          </cell>
          <cell r="P814">
            <v>0</v>
          </cell>
          <cell r="Q814">
            <v>0</v>
          </cell>
          <cell r="R814" t="e">
            <v>#DIV/0!</v>
          </cell>
          <cell r="S814" t="e">
            <v>#DIV/0!</v>
          </cell>
          <cell r="T814" t="str">
            <v>NINC</v>
          </cell>
          <cell r="U814">
            <v>0</v>
          </cell>
        </row>
        <row r="815">
          <cell r="F815" t="str">
            <v>1892 - PAVIMENTAÇÃO - RUA DAS CONCHAS - AMERICANÓPOLIS</v>
          </cell>
          <cell r="G815" t="str">
            <v>56.10.15.452.3022.1.892.44905100.01</v>
          </cell>
          <cell r="H815" t="str">
            <v>EXECUTIVO</v>
          </cell>
          <cell r="I815" t="str">
            <v>SUB-AD</v>
          </cell>
          <cell r="J815">
            <v>100000</v>
          </cell>
          <cell r="K815">
            <v>0</v>
          </cell>
          <cell r="L815">
            <v>0</v>
          </cell>
          <cell r="M815" t="str">
            <v>NINC</v>
          </cell>
          <cell r="N815">
            <v>0</v>
          </cell>
          <cell r="O815">
            <v>0</v>
          </cell>
          <cell r="P815">
            <v>0</v>
          </cell>
          <cell r="Q815">
            <v>0</v>
          </cell>
          <cell r="R815" t="e">
            <v>#DIV/0!</v>
          </cell>
          <cell r="S815" t="e">
            <v>#DIV/0!</v>
          </cell>
          <cell r="T815" t="str">
            <v>NINC</v>
          </cell>
          <cell r="U815">
            <v>0</v>
          </cell>
        </row>
        <row r="816">
          <cell r="F816" t="str">
            <v>1893 - PAVIMENTAÇÃO - RUA GRAZIELLA PARETTO - SETE PRAIAS</v>
          </cell>
          <cell r="G816" t="str">
            <v>56.10.15.452.3022.1.893.44905100.01</v>
          </cell>
          <cell r="H816" t="str">
            <v>EXECUTIVO</v>
          </cell>
          <cell r="I816" t="str">
            <v>SUB-AD</v>
          </cell>
          <cell r="J816">
            <v>100000</v>
          </cell>
          <cell r="K816">
            <v>0</v>
          </cell>
          <cell r="L816">
            <v>0</v>
          </cell>
          <cell r="M816" t="str">
            <v>NINC</v>
          </cell>
          <cell r="N816">
            <v>0</v>
          </cell>
          <cell r="O816">
            <v>0</v>
          </cell>
          <cell r="P816">
            <v>0</v>
          </cell>
          <cell r="Q816">
            <v>0</v>
          </cell>
          <cell r="R816" t="e">
            <v>#DIV/0!</v>
          </cell>
          <cell r="S816" t="e">
            <v>#DIV/0!</v>
          </cell>
          <cell r="T816" t="str">
            <v>NINC</v>
          </cell>
          <cell r="U816">
            <v>0</v>
          </cell>
        </row>
        <row r="817">
          <cell r="F817" t="str">
            <v>1894 - PAVIMENTAÇÃO - VIELA SÃO FRANCISCO DE PAULA/RUA PAPA GREGÓRIO MAGNO - VILA MISSIONÁRIA</v>
          </cell>
          <cell r="G817" t="str">
            <v>56.10.15.452.3022.1.894.44905100.01</v>
          </cell>
          <cell r="H817" t="str">
            <v>EXECUTIVO</v>
          </cell>
          <cell r="I817" t="str">
            <v>SUB-AD</v>
          </cell>
          <cell r="J817">
            <v>100000</v>
          </cell>
          <cell r="K817">
            <v>0</v>
          </cell>
          <cell r="L817">
            <v>0</v>
          </cell>
          <cell r="M817" t="str">
            <v>NINC</v>
          </cell>
          <cell r="N817">
            <v>0</v>
          </cell>
          <cell r="O817">
            <v>0</v>
          </cell>
          <cell r="P817">
            <v>0</v>
          </cell>
          <cell r="Q817">
            <v>0</v>
          </cell>
          <cell r="R817" t="e">
            <v>#DIV/0!</v>
          </cell>
          <cell r="S817" t="e">
            <v>#DIV/0!</v>
          </cell>
          <cell r="T817" t="str">
            <v>NINC</v>
          </cell>
          <cell r="U817">
            <v>0</v>
          </cell>
        </row>
        <row r="818">
          <cell r="F818" t="str">
            <v>1895 - TAPA BURACO - RUA BALTAZAR GOMES DE ALARCÃO - JARDIM MIRIAM</v>
          </cell>
          <cell r="G818" t="str">
            <v>56.10.15.452.3022.1.895.33903900.00</v>
          </cell>
          <cell r="H818" t="str">
            <v>EXECUTIVO</v>
          </cell>
          <cell r="I818" t="str">
            <v>SUB-AD</v>
          </cell>
          <cell r="J818">
            <v>50000</v>
          </cell>
          <cell r="K818">
            <v>0</v>
          </cell>
          <cell r="L818">
            <v>0</v>
          </cell>
          <cell r="M818" t="str">
            <v>NINC</v>
          </cell>
          <cell r="N818">
            <v>0</v>
          </cell>
          <cell r="O818">
            <v>0</v>
          </cell>
          <cell r="P818">
            <v>0</v>
          </cell>
          <cell r="Q818">
            <v>0</v>
          </cell>
          <cell r="R818" t="e">
            <v>#DIV/0!</v>
          </cell>
          <cell r="S818" t="e">
            <v>#DIV/0!</v>
          </cell>
          <cell r="T818" t="str">
            <v>NINC</v>
          </cell>
          <cell r="U818">
            <v>0</v>
          </cell>
        </row>
        <row r="819">
          <cell r="F819" t="str">
            <v>1897 - PAVIMENTAÇÃO - RUA ALFRED MESSEL - PQ. SANTO ANTONIO</v>
          </cell>
          <cell r="G819" t="str">
            <v>58.10.15.452.3022.1.897.44905100.01</v>
          </cell>
          <cell r="H819" t="str">
            <v>EXECUTIVO</v>
          </cell>
          <cell r="I819" t="str">
            <v>SUB-MB</v>
          </cell>
          <cell r="J819">
            <v>100000</v>
          </cell>
          <cell r="K819">
            <v>0</v>
          </cell>
          <cell r="L819">
            <v>0</v>
          </cell>
          <cell r="M819" t="str">
            <v>NINC</v>
          </cell>
          <cell r="N819">
            <v>0</v>
          </cell>
          <cell r="O819">
            <v>0</v>
          </cell>
          <cell r="P819">
            <v>0</v>
          </cell>
          <cell r="Q819">
            <v>0</v>
          </cell>
          <cell r="R819" t="e">
            <v>#DIV/0!</v>
          </cell>
          <cell r="S819" t="e">
            <v>#DIV/0!</v>
          </cell>
          <cell r="T819" t="str">
            <v>NINC</v>
          </cell>
          <cell r="U819">
            <v>0</v>
          </cell>
        </row>
        <row r="820">
          <cell r="F820" t="str">
            <v>1898 - TAPA BURACO - RUA GIUSEPPE BOSCHI - JARDIM MIRIAM</v>
          </cell>
          <cell r="G820" t="str">
            <v>58.10.15.452.3022.1.898.33903900.00</v>
          </cell>
          <cell r="H820" t="str">
            <v>EXECUTIVO</v>
          </cell>
          <cell r="I820" t="str">
            <v>SUB-MB</v>
          </cell>
          <cell r="J820">
            <v>50000</v>
          </cell>
          <cell r="K820">
            <v>0</v>
          </cell>
          <cell r="L820">
            <v>0</v>
          </cell>
          <cell r="M820" t="str">
            <v>NINC</v>
          </cell>
          <cell r="N820">
            <v>0</v>
          </cell>
          <cell r="O820">
            <v>0</v>
          </cell>
          <cell r="P820">
            <v>0</v>
          </cell>
          <cell r="Q820">
            <v>0</v>
          </cell>
          <cell r="R820" t="e">
            <v>#DIV/0!</v>
          </cell>
          <cell r="S820" t="e">
            <v>#DIV/0!</v>
          </cell>
          <cell r="T820" t="str">
            <v>NINC</v>
          </cell>
          <cell r="U820">
            <v>0</v>
          </cell>
        </row>
        <row r="821">
          <cell r="F821" t="str">
            <v>1899 - TAPA BURACO - RUA JOSÉ RODRIGUES MACIEL - JARDIM OTERO</v>
          </cell>
          <cell r="G821" t="str">
            <v>58.10.15.452.3022.1.899.33903900.00</v>
          </cell>
          <cell r="H821" t="str">
            <v>EXECUTIVO</v>
          </cell>
          <cell r="I821" t="str">
            <v>SUB-MB</v>
          </cell>
          <cell r="J821">
            <v>50000</v>
          </cell>
          <cell r="K821">
            <v>0</v>
          </cell>
          <cell r="L821">
            <v>0</v>
          </cell>
          <cell r="M821" t="str">
            <v>NINC</v>
          </cell>
          <cell r="N821">
            <v>0</v>
          </cell>
          <cell r="O821">
            <v>0</v>
          </cell>
          <cell r="P821">
            <v>0</v>
          </cell>
          <cell r="Q821">
            <v>0</v>
          </cell>
          <cell r="R821" t="e">
            <v>#DIV/0!</v>
          </cell>
          <cell r="S821" t="e">
            <v>#DIV/0!</v>
          </cell>
          <cell r="T821" t="str">
            <v>NINC</v>
          </cell>
          <cell r="U821">
            <v>0</v>
          </cell>
        </row>
        <row r="822">
          <cell r="F822" t="str">
            <v>1900 - TAPA BURACO - RUA ANTÔNIO AMARAL FERREIRA - PQ. SANTO ANTONIO</v>
          </cell>
          <cell r="G822" t="str">
            <v>58.10.15.452.3022.1.900.33903900.00</v>
          </cell>
          <cell r="H822" t="str">
            <v>EXECUTIVO</v>
          </cell>
          <cell r="I822" t="str">
            <v>SUB-MB</v>
          </cell>
          <cell r="J822">
            <v>50000</v>
          </cell>
          <cell r="K822">
            <v>0</v>
          </cell>
          <cell r="L822">
            <v>0</v>
          </cell>
          <cell r="M822" t="str">
            <v>NINC</v>
          </cell>
          <cell r="N822">
            <v>0</v>
          </cell>
          <cell r="O822">
            <v>0</v>
          </cell>
          <cell r="P822">
            <v>0</v>
          </cell>
          <cell r="Q822">
            <v>0</v>
          </cell>
          <cell r="R822" t="e">
            <v>#DIV/0!</v>
          </cell>
          <cell r="S822" t="e">
            <v>#DIV/0!</v>
          </cell>
          <cell r="T822" t="str">
            <v>NINC</v>
          </cell>
          <cell r="U822">
            <v>0</v>
          </cell>
        </row>
        <row r="823">
          <cell r="F823" t="str">
            <v>1902 - TAPA BURACOS - RUA ANTÔNIO COVELLO - VILA SANTA CATARINA</v>
          </cell>
          <cell r="G823" t="str">
            <v>55.10.15.452.3022.1.902.33903900.00</v>
          </cell>
          <cell r="H823" t="str">
            <v>EXECUTIVO</v>
          </cell>
          <cell r="I823" t="str">
            <v>SUB-JA</v>
          </cell>
          <cell r="J823">
            <v>50000</v>
          </cell>
          <cell r="K823">
            <v>0</v>
          </cell>
          <cell r="L823">
            <v>0</v>
          </cell>
          <cell r="M823" t="str">
            <v>NINC</v>
          </cell>
          <cell r="N823">
            <v>0</v>
          </cell>
          <cell r="O823">
            <v>0</v>
          </cell>
          <cell r="P823">
            <v>0</v>
          </cell>
          <cell r="Q823">
            <v>0</v>
          </cell>
          <cell r="R823" t="e">
            <v>#DIV/0!</v>
          </cell>
          <cell r="S823" t="e">
            <v>#DIV/0!</v>
          </cell>
          <cell r="T823" t="str">
            <v>NINC</v>
          </cell>
          <cell r="U823">
            <v>0</v>
          </cell>
        </row>
        <row r="824">
          <cell r="F824" t="str">
            <v>2031 - EQUIPES DE MANUTENÇÃO E LIMPEZA NA SUBPREFEITURA DE CIDADE TIRADENTES</v>
          </cell>
          <cell r="G824" t="str">
            <v>71.10.15.452.3022.2.031.33903900.00</v>
          </cell>
          <cell r="H824" t="str">
            <v>EXECUTIVO</v>
          </cell>
          <cell r="I824" t="str">
            <v>SUB-CT</v>
          </cell>
          <cell r="J824">
            <v>1000000</v>
          </cell>
          <cell r="K824">
            <v>0</v>
          </cell>
          <cell r="L824">
            <v>0</v>
          </cell>
          <cell r="M824" t="str">
            <v>NEX</v>
          </cell>
          <cell r="N824">
            <v>0.23</v>
          </cell>
          <cell r="O824">
            <v>230000</v>
          </cell>
          <cell r="P824">
            <v>0</v>
          </cell>
          <cell r="Q824">
            <v>0</v>
          </cell>
          <cell r="R824">
            <v>0</v>
          </cell>
          <cell r="S824">
            <v>0</v>
          </cell>
          <cell r="T824" t="str">
            <v>NEX</v>
          </cell>
          <cell r="U824">
            <v>0.09</v>
          </cell>
        </row>
        <row r="825">
          <cell r="F825" t="str">
            <v>2032 - EQUIPES DE MANUTENÇÃO E LIMPEZA NA SUBPREFEITURA DE GUAINAZES</v>
          </cell>
          <cell r="G825" t="str">
            <v>68.10.15.452.3022.2.032.33903900.00</v>
          </cell>
          <cell r="H825" t="str">
            <v>EXECUTIVO</v>
          </cell>
          <cell r="I825" t="str">
            <v>SUB-G</v>
          </cell>
          <cell r="J825">
            <v>2000000</v>
          </cell>
          <cell r="K825">
            <v>0</v>
          </cell>
          <cell r="L825">
            <v>0</v>
          </cell>
          <cell r="M825" t="str">
            <v>NEX</v>
          </cell>
          <cell r="N825">
            <v>0.23</v>
          </cell>
          <cell r="O825">
            <v>460000</v>
          </cell>
          <cell r="P825">
            <v>0</v>
          </cell>
          <cell r="Q825">
            <v>0</v>
          </cell>
          <cell r="R825">
            <v>0</v>
          </cell>
          <cell r="S825">
            <v>0</v>
          </cell>
          <cell r="T825" t="str">
            <v>NEX</v>
          </cell>
          <cell r="U825">
            <v>0.09</v>
          </cell>
        </row>
        <row r="826">
          <cell r="F826" t="str">
            <v>2185 - E1366 - PINTURA, MANUTENÇÃO DA QUADRA E MANUTENÇÃO DE PLAYGROUND À RUA HENRIQUE GRANADO - JARDIM ICARAÍ - CAPELA DO SOCORRO</v>
          </cell>
          <cell r="G826" t="str">
            <v>59.10.15.452.3022.2.185.33903900.00</v>
          </cell>
          <cell r="H826" t="str">
            <v>EMENDA</v>
          </cell>
          <cell r="I826" t="str">
            <v>SUB-CS</v>
          </cell>
          <cell r="J826">
            <v>80000</v>
          </cell>
          <cell r="K826">
            <v>0</v>
          </cell>
          <cell r="L826">
            <v>0</v>
          </cell>
          <cell r="M826" t="str">
            <v>NEX</v>
          </cell>
          <cell r="N826">
            <v>0.23</v>
          </cell>
          <cell r="O826">
            <v>18400</v>
          </cell>
          <cell r="P826">
            <v>0</v>
          </cell>
          <cell r="Q826">
            <v>0</v>
          </cell>
          <cell r="R826">
            <v>0</v>
          </cell>
          <cell r="S826">
            <v>0</v>
          </cell>
          <cell r="T826" t="str">
            <v>NEX</v>
          </cell>
          <cell r="U826">
            <v>0.09</v>
          </cell>
        </row>
        <row r="827">
          <cell r="F827" t="str">
            <v>2186 - E3370 - MANUTENÇÃO/ADEQUAÇÃO DE LOGRADOURO, RUA TRANSATLANTICA S/N - CONDOMÍNIO MANACÁ, SP/PA</v>
          </cell>
          <cell r="G827" t="str">
            <v>59.10.15.452.3022.2.186.33903900.00</v>
          </cell>
          <cell r="H827" t="str">
            <v>EMENDA</v>
          </cell>
          <cell r="I827" t="str">
            <v>SUB-CS</v>
          </cell>
          <cell r="J827">
            <v>30000</v>
          </cell>
          <cell r="K827">
            <v>0</v>
          </cell>
          <cell r="L827">
            <v>0</v>
          </cell>
          <cell r="M827" t="str">
            <v>NINC</v>
          </cell>
          <cell r="N827">
            <v>0</v>
          </cell>
          <cell r="O827">
            <v>0</v>
          </cell>
          <cell r="P827">
            <v>0</v>
          </cell>
          <cell r="Q827">
            <v>0</v>
          </cell>
          <cell r="R827" t="e">
            <v>#DIV/0!</v>
          </cell>
          <cell r="S827" t="e">
            <v>#DIV/0!</v>
          </cell>
          <cell r="T827" t="str">
            <v>NINC</v>
          </cell>
          <cell r="U827">
            <v>0</v>
          </cell>
        </row>
        <row r="828">
          <cell r="F828" t="str">
            <v>2187 - E3371 - MANUTENÇÃO/ADEQUAÇÃO DE LOGRADOURO, RUA MARABA S/N - CONDOMÍNIO MANACÁ, SP/PA</v>
          </cell>
          <cell r="G828" t="str">
            <v>59.10.15.452.3022.2.187.33903900.00</v>
          </cell>
          <cell r="H828" t="str">
            <v>EMENDA</v>
          </cell>
          <cell r="I828" t="str">
            <v>SUB-CS</v>
          </cell>
          <cell r="J828">
            <v>30000</v>
          </cell>
          <cell r="K828">
            <v>0</v>
          </cell>
          <cell r="L828">
            <v>0</v>
          </cell>
          <cell r="M828" t="str">
            <v>NINC</v>
          </cell>
          <cell r="N828">
            <v>0</v>
          </cell>
          <cell r="O828">
            <v>0</v>
          </cell>
          <cell r="P828">
            <v>0</v>
          </cell>
          <cell r="Q828">
            <v>0</v>
          </cell>
          <cell r="R828" t="e">
            <v>#DIV/0!</v>
          </cell>
          <cell r="S828" t="e">
            <v>#DIV/0!</v>
          </cell>
          <cell r="T828" t="str">
            <v>NINC</v>
          </cell>
          <cell r="U828">
            <v>0</v>
          </cell>
        </row>
        <row r="829">
          <cell r="F829" t="str">
            <v>2188 - E3372 - MANUTENÇÃO/ADEQUAÇÃO DE LOGRADOURO, RUA XINGU S/N - CONDOMÍNIO MANACÁ, SP/PA</v>
          </cell>
          <cell r="G829" t="str">
            <v>59.10.15.452.3022.2.188.33903900.00</v>
          </cell>
          <cell r="H829" t="str">
            <v>EMENDA</v>
          </cell>
          <cell r="I829" t="str">
            <v>SUB-CS</v>
          </cell>
          <cell r="J829">
            <v>30000</v>
          </cell>
          <cell r="K829">
            <v>0</v>
          </cell>
          <cell r="L829">
            <v>0</v>
          </cell>
          <cell r="M829" t="str">
            <v>NINC</v>
          </cell>
          <cell r="N829">
            <v>0</v>
          </cell>
          <cell r="O829">
            <v>0</v>
          </cell>
          <cell r="P829">
            <v>0</v>
          </cell>
          <cell r="Q829">
            <v>0</v>
          </cell>
          <cell r="R829" t="e">
            <v>#DIV/0!</v>
          </cell>
          <cell r="S829" t="e">
            <v>#DIV/0!</v>
          </cell>
          <cell r="T829" t="str">
            <v>NINC</v>
          </cell>
          <cell r="U829">
            <v>0</v>
          </cell>
        </row>
        <row r="830">
          <cell r="F830" t="str">
            <v>2189 - E3373 - MANUTENÇÃO/ADEQUAÇÃO DE LOGRADOURO, RUA BELEM S/N - CONDOMÍNIO MANACÁ, SP/PA</v>
          </cell>
          <cell r="G830" t="str">
            <v>59.10.15.452.3022.2.189.33903900.00</v>
          </cell>
          <cell r="H830" t="str">
            <v>EMENDA</v>
          </cell>
          <cell r="I830" t="str">
            <v>SUB-CS</v>
          </cell>
          <cell r="J830">
            <v>30000</v>
          </cell>
          <cell r="K830">
            <v>0</v>
          </cell>
          <cell r="L830">
            <v>0</v>
          </cell>
          <cell r="M830" t="str">
            <v>NINC</v>
          </cell>
          <cell r="N830">
            <v>0</v>
          </cell>
          <cell r="O830">
            <v>0</v>
          </cell>
          <cell r="P830">
            <v>0</v>
          </cell>
          <cell r="Q830">
            <v>0</v>
          </cell>
          <cell r="R830" t="e">
            <v>#DIV/0!</v>
          </cell>
          <cell r="S830" t="e">
            <v>#DIV/0!</v>
          </cell>
          <cell r="T830" t="str">
            <v>NINC</v>
          </cell>
          <cell r="U830">
            <v>0</v>
          </cell>
        </row>
        <row r="831">
          <cell r="F831" t="str">
            <v>2190 - E3374 - MANUTENÇÃO/ADEQUAÇÃO DE LOGRADOURO, RUA ROMÃO BISPO S/N CONDOMÍNIO MANACÁ, SP/PA</v>
          </cell>
          <cell r="G831" t="str">
            <v>59.10.15.452.3022.2.190.33903900.00</v>
          </cell>
          <cell r="H831" t="str">
            <v>EMENDA</v>
          </cell>
          <cell r="I831" t="str">
            <v>SUB-CS</v>
          </cell>
          <cell r="J831">
            <v>30000</v>
          </cell>
          <cell r="K831">
            <v>0</v>
          </cell>
          <cell r="L831">
            <v>0</v>
          </cell>
          <cell r="M831" t="str">
            <v>NINC</v>
          </cell>
          <cell r="N831">
            <v>0</v>
          </cell>
          <cell r="O831">
            <v>0</v>
          </cell>
          <cell r="P831">
            <v>0</v>
          </cell>
          <cell r="Q831">
            <v>0</v>
          </cell>
          <cell r="R831" t="e">
            <v>#DIV/0!</v>
          </cell>
          <cell r="S831" t="e">
            <v>#DIV/0!</v>
          </cell>
          <cell r="T831" t="str">
            <v>NINC</v>
          </cell>
          <cell r="U831">
            <v>0</v>
          </cell>
        </row>
        <row r="832">
          <cell r="F832" t="str">
            <v>2191 - E3375 - MANUTENÇÃO/ADEQUAÇÃO DE LOGRADOURO, RUA AMAZONAS S/N - CONDOMÍNIO MANACÁ, SP/PA</v>
          </cell>
          <cell r="G832" t="str">
            <v>59.10.15.452.3022.2.191.33903900.00</v>
          </cell>
          <cell r="H832" t="str">
            <v>EMENDA</v>
          </cell>
          <cell r="I832" t="str">
            <v>SUB-CS</v>
          </cell>
          <cell r="J832">
            <v>30000</v>
          </cell>
          <cell r="K832">
            <v>0</v>
          </cell>
          <cell r="L832">
            <v>0</v>
          </cell>
          <cell r="M832" t="str">
            <v>NINC</v>
          </cell>
          <cell r="N832">
            <v>0</v>
          </cell>
          <cell r="O832">
            <v>0</v>
          </cell>
          <cell r="P832">
            <v>0</v>
          </cell>
          <cell r="Q832">
            <v>0</v>
          </cell>
          <cell r="R832" t="e">
            <v>#DIV/0!</v>
          </cell>
          <cell r="S832" t="e">
            <v>#DIV/0!</v>
          </cell>
          <cell r="T832" t="str">
            <v>NINC</v>
          </cell>
          <cell r="U832">
            <v>0</v>
          </cell>
        </row>
        <row r="833">
          <cell r="F833" t="str">
            <v>2193 - E3376 - MANUTENÇÃO/ADEQUAÇÃO DE LOGRADOURO, RUA DUAS IRMÃS S/N - JD. ALMEIDA, SP/PA</v>
          </cell>
          <cell r="G833" t="str">
            <v>59.10.15.452.3022.2.193.33903900.00</v>
          </cell>
          <cell r="H833" t="str">
            <v>EMENDA</v>
          </cell>
          <cell r="I833" t="str">
            <v>SUB-CS</v>
          </cell>
          <cell r="J833">
            <v>30000</v>
          </cell>
          <cell r="K833">
            <v>0</v>
          </cell>
          <cell r="L833">
            <v>0</v>
          </cell>
          <cell r="M833" t="str">
            <v>NINC</v>
          </cell>
          <cell r="N833">
            <v>0</v>
          </cell>
          <cell r="O833">
            <v>0</v>
          </cell>
          <cell r="P833">
            <v>0</v>
          </cell>
          <cell r="Q833">
            <v>0</v>
          </cell>
          <cell r="R833" t="e">
            <v>#DIV/0!</v>
          </cell>
          <cell r="S833" t="e">
            <v>#DIV/0!</v>
          </cell>
          <cell r="T833" t="str">
            <v>NINC</v>
          </cell>
          <cell r="U833">
            <v>0</v>
          </cell>
        </row>
        <row r="834">
          <cell r="F834" t="str">
            <v>2199 - E7615 - MANUTENÇÃO/ADEQUAÇÃO, CAMPO COLORADO, RUA PROFº OSCAR BARRETO FILHO, 260 - PQ. AMÉRICA, SP/CS</v>
          </cell>
          <cell r="G834" t="str">
            <v>59.10.15.452.3022.2.199.33903900.00</v>
          </cell>
          <cell r="H834" t="str">
            <v>EMENDA</v>
          </cell>
          <cell r="I834" t="str">
            <v>SUB-CS</v>
          </cell>
          <cell r="J834">
            <v>30000</v>
          </cell>
          <cell r="K834">
            <v>0</v>
          </cell>
          <cell r="L834">
            <v>0</v>
          </cell>
          <cell r="M834" t="str">
            <v>NEX</v>
          </cell>
          <cell r="N834">
            <v>0.23</v>
          </cell>
          <cell r="O834">
            <v>6900</v>
          </cell>
          <cell r="P834">
            <v>0</v>
          </cell>
          <cell r="Q834">
            <v>0</v>
          </cell>
          <cell r="R834">
            <v>0</v>
          </cell>
          <cell r="S834">
            <v>0</v>
          </cell>
          <cell r="T834" t="str">
            <v>NEX</v>
          </cell>
          <cell r="U834">
            <v>0.09</v>
          </cell>
        </row>
        <row r="835">
          <cell r="F835" t="str">
            <v>2200 - E7616 - MANUTENÇÃO/ADEQUAÇÃO, QUADRA RUA SÃO CAETANO DO SUL S/N, GRAJAÚ, SP/CS</v>
          </cell>
          <cell r="G835" t="str">
            <v>59.10.15.452.3022.2.200.33903900.00</v>
          </cell>
          <cell r="H835" t="str">
            <v>EMENDA</v>
          </cell>
          <cell r="I835" t="str">
            <v>SUB-CS</v>
          </cell>
          <cell r="J835">
            <v>30000</v>
          </cell>
          <cell r="K835">
            <v>0</v>
          </cell>
          <cell r="L835">
            <v>0</v>
          </cell>
          <cell r="M835" t="str">
            <v>NEX</v>
          </cell>
          <cell r="N835">
            <v>0.23</v>
          </cell>
          <cell r="O835">
            <v>6900</v>
          </cell>
          <cell r="P835">
            <v>0</v>
          </cell>
          <cell r="Q835">
            <v>0</v>
          </cell>
          <cell r="R835">
            <v>0</v>
          </cell>
          <cell r="S835">
            <v>0</v>
          </cell>
          <cell r="T835" t="str">
            <v>NEX</v>
          </cell>
          <cell r="U835">
            <v>0.09</v>
          </cell>
        </row>
        <row r="836">
          <cell r="F836" t="str">
            <v>2201 - E7617 - MANUTENÇÃO/ADEQUAÇÃO, GINÁSIO MULTIUSO, RUA JOSÉ ANTUNES CERDEIRA, 71 - PQ. AMÉRICA, SP/CS</v>
          </cell>
          <cell r="G836" t="str">
            <v>59.10.15.452.3022.2.201.33903900.00</v>
          </cell>
          <cell r="H836" t="str">
            <v>EMENDA</v>
          </cell>
          <cell r="I836" t="str">
            <v>SUB-CS</v>
          </cell>
          <cell r="J836">
            <v>30000</v>
          </cell>
          <cell r="K836">
            <v>0</v>
          </cell>
          <cell r="L836">
            <v>0</v>
          </cell>
          <cell r="M836" t="str">
            <v>NEX</v>
          </cell>
          <cell r="N836">
            <v>0.23</v>
          </cell>
          <cell r="O836">
            <v>6900</v>
          </cell>
          <cell r="P836">
            <v>0</v>
          </cell>
          <cell r="Q836">
            <v>0</v>
          </cell>
          <cell r="R836">
            <v>0</v>
          </cell>
          <cell r="S836">
            <v>0</v>
          </cell>
          <cell r="T836" t="str">
            <v>NEX</v>
          </cell>
          <cell r="U836">
            <v>0.09</v>
          </cell>
        </row>
        <row r="837">
          <cell r="F837" t="str">
            <v>2202 - E7619 - MANUTENÇÃO/ADEQUAÇÃO, QUADRA, LOCALIZADA NA RUA ANTÔNIO CARLOS ALBERTO BARROS MACHADO S/N, JD. 7 DE SETEMBRO, SP/CS</v>
          </cell>
          <cell r="G837" t="str">
            <v>59.10.15.452.3022.2.202.33903900.00</v>
          </cell>
          <cell r="H837" t="str">
            <v>EMENDA</v>
          </cell>
          <cell r="I837" t="str">
            <v>SUB-CS</v>
          </cell>
          <cell r="J837">
            <v>30000</v>
          </cell>
          <cell r="K837">
            <v>0</v>
          </cell>
          <cell r="L837">
            <v>0</v>
          </cell>
          <cell r="M837" t="str">
            <v>NEX</v>
          </cell>
          <cell r="N837">
            <v>0.23</v>
          </cell>
          <cell r="O837">
            <v>6900</v>
          </cell>
          <cell r="P837">
            <v>0</v>
          </cell>
          <cell r="Q837">
            <v>0</v>
          </cell>
          <cell r="R837">
            <v>0</v>
          </cell>
          <cell r="S837">
            <v>0</v>
          </cell>
          <cell r="T837" t="str">
            <v>NEX</v>
          </cell>
          <cell r="U837">
            <v>0.09</v>
          </cell>
        </row>
        <row r="838">
          <cell r="F838" t="str">
            <v>2203 - E7621 - MANUTENÇÃO/ADEQUAÇÃO DE LOGRADOURO, TRAVESSA BOA VISTA, TRAV. RUA QUILARAIBA S/N, JD. TANGARA, SP/CS</v>
          </cell>
          <cell r="G838" t="str">
            <v>59.10.15.452.3022.2.203.33903900.00</v>
          </cell>
          <cell r="H838" t="str">
            <v>EMENDA</v>
          </cell>
          <cell r="I838" t="str">
            <v>SUB-CS</v>
          </cell>
          <cell r="J838">
            <v>30000</v>
          </cell>
          <cell r="K838">
            <v>0</v>
          </cell>
          <cell r="L838">
            <v>0</v>
          </cell>
          <cell r="M838" t="str">
            <v>NINC</v>
          </cell>
          <cell r="N838">
            <v>0</v>
          </cell>
          <cell r="O838">
            <v>0</v>
          </cell>
          <cell r="P838">
            <v>0</v>
          </cell>
          <cell r="Q838">
            <v>0</v>
          </cell>
          <cell r="R838" t="e">
            <v>#DIV/0!</v>
          </cell>
          <cell r="S838" t="e">
            <v>#DIV/0!</v>
          </cell>
          <cell r="T838" t="str">
            <v>NINC</v>
          </cell>
          <cell r="U838">
            <v>0</v>
          </cell>
        </row>
        <row r="839">
          <cell r="F839" t="str">
            <v>2204 - E7622 - MANUTENÇÃO/ADEQUAÇÃO, VIELA DO CAMPO, ENTRE AS RUAS JOÃO EGIDIO ADAMOLE/RUA CONSTELAÇÃO DO OITANTE, JD. CAMPINAS, SP/CS</v>
          </cell>
          <cell r="G839" t="str">
            <v>59.10.15.452.3022.2.204.33903900.00</v>
          </cell>
          <cell r="H839" t="str">
            <v>EMENDA</v>
          </cell>
          <cell r="I839" t="str">
            <v>SUB-CS</v>
          </cell>
          <cell r="J839">
            <v>30000</v>
          </cell>
          <cell r="K839">
            <v>0</v>
          </cell>
          <cell r="L839">
            <v>0</v>
          </cell>
          <cell r="M839" t="str">
            <v>NEX</v>
          </cell>
          <cell r="N839">
            <v>0.23</v>
          </cell>
          <cell r="O839">
            <v>6900</v>
          </cell>
          <cell r="P839">
            <v>0</v>
          </cell>
          <cell r="Q839">
            <v>0</v>
          </cell>
          <cell r="R839">
            <v>0</v>
          </cell>
          <cell r="S839">
            <v>0</v>
          </cell>
          <cell r="T839" t="str">
            <v>NEX</v>
          </cell>
          <cell r="U839">
            <v>0.09</v>
          </cell>
        </row>
        <row r="840">
          <cell r="F840" t="str">
            <v>2205 - E7624 - MANUTENÇÃO/ADEQUAÇÃO, CAMPO DA FERNANDO NOBRE, RUA FERNANDO NOBRE S/N, JD. CASTRO ALVES, SP/CS</v>
          </cell>
          <cell r="G840" t="str">
            <v>59.10.15.452.3022.2.205.33903900.00</v>
          </cell>
          <cell r="H840" t="str">
            <v>EMENDA</v>
          </cell>
          <cell r="I840" t="str">
            <v>SUB-CS</v>
          </cell>
          <cell r="J840">
            <v>30000</v>
          </cell>
          <cell r="K840">
            <v>0</v>
          </cell>
          <cell r="L840">
            <v>0</v>
          </cell>
          <cell r="M840" t="str">
            <v>NEX</v>
          </cell>
          <cell r="N840">
            <v>0.23</v>
          </cell>
          <cell r="O840">
            <v>6900</v>
          </cell>
          <cell r="P840">
            <v>0</v>
          </cell>
          <cell r="Q840">
            <v>0</v>
          </cell>
          <cell r="R840">
            <v>0</v>
          </cell>
          <cell r="S840">
            <v>0</v>
          </cell>
          <cell r="T840" t="str">
            <v>NEX</v>
          </cell>
          <cell r="U840">
            <v>0.09</v>
          </cell>
        </row>
        <row r="841">
          <cell r="F841" t="str">
            <v>2206 - E7640 - MANUTENÇÃO/ADEQUAÇÃO, CAMPO DOS BANDEIRANTES, RUA RIO PARAÍBA S/N - VILA NICARÁGUA, SP/CS</v>
          </cell>
          <cell r="G841" t="str">
            <v>59.10.15.452.3022.2.206.33903900.00</v>
          </cell>
          <cell r="H841" t="str">
            <v>EMENDA</v>
          </cell>
          <cell r="I841" t="str">
            <v>SUB-CS</v>
          </cell>
          <cell r="J841">
            <v>30000</v>
          </cell>
          <cell r="K841">
            <v>0</v>
          </cell>
          <cell r="L841">
            <v>0</v>
          </cell>
          <cell r="M841" t="str">
            <v>NEX</v>
          </cell>
          <cell r="N841">
            <v>0.23</v>
          </cell>
          <cell r="O841">
            <v>6900</v>
          </cell>
          <cell r="P841">
            <v>0</v>
          </cell>
          <cell r="Q841">
            <v>0</v>
          </cell>
          <cell r="R841">
            <v>0</v>
          </cell>
          <cell r="S841">
            <v>0</v>
          </cell>
          <cell r="T841" t="str">
            <v>NEX</v>
          </cell>
          <cell r="U841">
            <v>0.09</v>
          </cell>
        </row>
        <row r="842">
          <cell r="F842" t="str">
            <v>2207 - E7670 - MANUTENÇÃO/ADEQUAÇÃO, VIELA SEM NOME, TRAV. RUA BARÃO DE CUNHA DE ARARIPE S/N - JD. SÁBIA, SP/CS</v>
          </cell>
          <cell r="G842" t="str">
            <v>59.10.15.452.3022.2.207.33903900.00</v>
          </cell>
          <cell r="H842" t="str">
            <v>EMENDA</v>
          </cell>
          <cell r="I842" t="str">
            <v>SUB-CS</v>
          </cell>
          <cell r="J842">
            <v>30000</v>
          </cell>
          <cell r="K842">
            <v>0</v>
          </cell>
          <cell r="L842">
            <v>0</v>
          </cell>
          <cell r="M842" t="str">
            <v>NEX</v>
          </cell>
          <cell r="N842">
            <v>0.23</v>
          </cell>
          <cell r="O842">
            <v>6900</v>
          </cell>
          <cell r="P842">
            <v>0</v>
          </cell>
          <cell r="Q842">
            <v>0</v>
          </cell>
          <cell r="R842">
            <v>0</v>
          </cell>
          <cell r="S842">
            <v>0</v>
          </cell>
          <cell r="T842" t="str">
            <v>NEX</v>
          </cell>
          <cell r="U842">
            <v>0.09</v>
          </cell>
        </row>
        <row r="843">
          <cell r="F843" t="str">
            <v>2208 - E7673 - MANUTENÇÃO/ADEQUAÇÃO, SEDE JD. SÃO RAFAEL, RUA FRANCISCO CORREIA VASQUEZ, SP/CS</v>
          </cell>
          <cell r="G843" t="str">
            <v>59.10.15.452.3022.2.208.33903900.00</v>
          </cell>
          <cell r="H843" t="str">
            <v>EMENDA</v>
          </cell>
          <cell r="I843" t="str">
            <v>SUB-CS</v>
          </cell>
          <cell r="J843">
            <v>30000</v>
          </cell>
          <cell r="K843">
            <v>0</v>
          </cell>
          <cell r="L843">
            <v>0</v>
          </cell>
          <cell r="M843" t="str">
            <v>NINC</v>
          </cell>
          <cell r="N843">
            <v>0</v>
          </cell>
          <cell r="O843">
            <v>0</v>
          </cell>
          <cell r="P843">
            <v>0</v>
          </cell>
          <cell r="Q843">
            <v>0</v>
          </cell>
          <cell r="R843" t="e">
            <v>#DIV/0!</v>
          </cell>
          <cell r="S843" t="e">
            <v>#DIV/0!</v>
          </cell>
          <cell r="T843" t="str">
            <v>NINC</v>
          </cell>
          <cell r="U843">
            <v>0</v>
          </cell>
        </row>
        <row r="844">
          <cell r="F844" t="str">
            <v>2209 - E7676 - MANUTENÇÃO/ADEQUAÇÃO, PRAÇA/QUADRA, TRAVESSA QUILARAIBA S/N - JD TANGARÁ, SP/CS</v>
          </cell>
          <cell r="G844" t="str">
            <v>59.10.15.452.3022.2.209.33903900.00</v>
          </cell>
          <cell r="H844" t="str">
            <v>EMENDA</v>
          </cell>
          <cell r="I844" t="str">
            <v>SUB-CS</v>
          </cell>
          <cell r="J844">
            <v>30000</v>
          </cell>
          <cell r="K844">
            <v>0</v>
          </cell>
          <cell r="L844">
            <v>0</v>
          </cell>
          <cell r="M844" t="str">
            <v>NEX</v>
          </cell>
          <cell r="N844">
            <v>0.23</v>
          </cell>
          <cell r="O844">
            <v>6900</v>
          </cell>
          <cell r="P844">
            <v>0</v>
          </cell>
          <cell r="Q844">
            <v>0</v>
          </cell>
          <cell r="R844">
            <v>0</v>
          </cell>
          <cell r="S844">
            <v>0</v>
          </cell>
          <cell r="T844" t="str">
            <v>NEX</v>
          </cell>
          <cell r="U844">
            <v>0.09</v>
          </cell>
        </row>
        <row r="845">
          <cell r="F845" t="str">
            <v>2210 - E3331 - MANUTENÇÃO/ADEQUAÇÃO, ESTRADA SCHMIDT S/N - TOCA DO TATU, SP/CS</v>
          </cell>
          <cell r="G845" t="str">
            <v>59.10.15.452.3022.2.210.33903900.00</v>
          </cell>
          <cell r="H845" t="str">
            <v>EMENDA</v>
          </cell>
          <cell r="I845" t="str">
            <v>SUB-CS</v>
          </cell>
          <cell r="J845">
            <v>30000</v>
          </cell>
          <cell r="K845">
            <v>0</v>
          </cell>
          <cell r="L845">
            <v>0</v>
          </cell>
          <cell r="M845" t="str">
            <v>NINC</v>
          </cell>
          <cell r="N845">
            <v>0</v>
          </cell>
          <cell r="O845">
            <v>0</v>
          </cell>
          <cell r="P845">
            <v>0</v>
          </cell>
          <cell r="Q845">
            <v>0</v>
          </cell>
          <cell r="R845" t="e">
            <v>#DIV/0!</v>
          </cell>
          <cell r="S845" t="e">
            <v>#DIV/0!</v>
          </cell>
          <cell r="T845" t="str">
            <v>NINC</v>
          </cell>
          <cell r="U845">
            <v>0</v>
          </cell>
        </row>
        <row r="846">
          <cell r="F846" t="str">
            <v>2211 - E3344 - MANUTENÇÃO/ADEQUAÇÃO DE LOGRADOURO, ESCADÃO, LOCALIZADO NA RUA CORONEL ARLINDO DE OLIVEIRA ALTURA N° 18, LIGANDO A RUA ROSA FUSKILHO À VIELA IPOJUCA LINS ARAÚJO - PARQUE ALTO DO RIO BONITO, SP/CS</v>
          </cell>
          <cell r="G846" t="str">
            <v>59.10.15.452.3022.2.211.33903900.00</v>
          </cell>
          <cell r="H846" t="str">
            <v>EMENDA</v>
          </cell>
          <cell r="I846" t="str">
            <v>SUB-CS</v>
          </cell>
          <cell r="J846">
            <v>30000</v>
          </cell>
          <cell r="K846">
            <v>0</v>
          </cell>
          <cell r="L846">
            <v>0</v>
          </cell>
          <cell r="M846" t="str">
            <v>NINC</v>
          </cell>
          <cell r="N846">
            <v>0</v>
          </cell>
          <cell r="O846">
            <v>0</v>
          </cell>
          <cell r="P846">
            <v>0</v>
          </cell>
          <cell r="Q846">
            <v>0</v>
          </cell>
          <cell r="R846" t="e">
            <v>#DIV/0!</v>
          </cell>
          <cell r="S846" t="e">
            <v>#DIV/0!</v>
          </cell>
          <cell r="T846" t="str">
            <v>NINC</v>
          </cell>
          <cell r="U846">
            <v>0</v>
          </cell>
        </row>
        <row r="847">
          <cell r="F847" t="str">
            <v>2212 - E3347 - MANUTENÇÃO/ADEQUAÇÃO DE LOGRADOURO, TRAVESSA BARAÚNA, PQ. RESIDENCIAL COCAIA, SP/CS</v>
          </cell>
          <cell r="G847" t="str">
            <v>59.10.15.452.3022.2.212.33903900.00</v>
          </cell>
          <cell r="H847" t="str">
            <v>EMENDA</v>
          </cell>
          <cell r="I847" t="str">
            <v>SUB-CS</v>
          </cell>
          <cell r="J847">
            <v>30000</v>
          </cell>
          <cell r="K847">
            <v>0</v>
          </cell>
          <cell r="L847">
            <v>0</v>
          </cell>
          <cell r="M847" t="str">
            <v>NINC</v>
          </cell>
          <cell r="N847">
            <v>0</v>
          </cell>
          <cell r="O847">
            <v>0</v>
          </cell>
          <cell r="P847">
            <v>0</v>
          </cell>
          <cell r="Q847">
            <v>0</v>
          </cell>
          <cell r="R847" t="e">
            <v>#DIV/0!</v>
          </cell>
          <cell r="S847" t="e">
            <v>#DIV/0!</v>
          </cell>
          <cell r="T847" t="str">
            <v>NINC</v>
          </cell>
          <cell r="U847">
            <v>0</v>
          </cell>
        </row>
        <row r="848">
          <cell r="F848" t="str">
            <v>2213 - E3359 - MANUTENÇÃO/ADEQUAÇÃO DE LOGRADOURO, QUADRA, RUA DANIEL ALOMIA, 325 - JD. SIPRAMAR, SP/CS</v>
          </cell>
          <cell r="G848" t="str">
            <v>59.10.15.452.3022.2.213.33903900.00</v>
          </cell>
          <cell r="H848" t="str">
            <v>EMENDA</v>
          </cell>
          <cell r="I848" t="str">
            <v>SUB-CS</v>
          </cell>
          <cell r="J848">
            <v>30000</v>
          </cell>
          <cell r="K848">
            <v>0</v>
          </cell>
          <cell r="L848">
            <v>0</v>
          </cell>
          <cell r="M848" t="str">
            <v>NINC</v>
          </cell>
          <cell r="N848">
            <v>0</v>
          </cell>
          <cell r="O848">
            <v>0</v>
          </cell>
          <cell r="P848">
            <v>0</v>
          </cell>
          <cell r="Q848">
            <v>0</v>
          </cell>
          <cell r="R848" t="e">
            <v>#DIV/0!</v>
          </cell>
          <cell r="S848" t="e">
            <v>#DIV/0!</v>
          </cell>
          <cell r="T848" t="str">
            <v>NINC</v>
          </cell>
          <cell r="U848">
            <v>0</v>
          </cell>
        </row>
        <row r="849">
          <cell r="F849" t="str">
            <v>2214 - E3360 - MANUTENÇÃO/ADEQUAÇÃO DE LOGRADOURO, PRAÇA, RUA BARTOLOMEU BOLONHA COM TRAVESSA DAS OLIMPIADAS - JD SILVEIRA, SP/PA</v>
          </cell>
          <cell r="G849" t="str">
            <v>60.10.15.452.3022.2.214.33903900.00</v>
          </cell>
          <cell r="H849" t="str">
            <v>EMENDA</v>
          </cell>
          <cell r="I849" t="str">
            <v>SUB-PA</v>
          </cell>
          <cell r="J849">
            <v>30000</v>
          </cell>
          <cell r="K849">
            <v>0</v>
          </cell>
          <cell r="L849">
            <v>0</v>
          </cell>
          <cell r="M849" t="str">
            <v>NINC</v>
          </cell>
          <cell r="N849">
            <v>0</v>
          </cell>
          <cell r="O849">
            <v>0</v>
          </cell>
          <cell r="P849">
            <v>0</v>
          </cell>
          <cell r="Q849">
            <v>0</v>
          </cell>
          <cell r="R849" t="e">
            <v>#DIV/0!</v>
          </cell>
          <cell r="S849" t="e">
            <v>#DIV/0!</v>
          </cell>
          <cell r="T849" t="str">
            <v>NINC</v>
          </cell>
          <cell r="U849">
            <v>0</v>
          </cell>
        </row>
        <row r="850">
          <cell r="F850" t="str">
            <v>2215 - E3361 - MANUTENÇÃO/ADEQUAÇÃO DE LOGRADOURO, RUA MICHEL RIDOLF S/N - COLONIA - SANTA TEREZINHA, SP/PA</v>
          </cell>
          <cell r="G850" t="str">
            <v>60.10.15.452.3022.2.215.33903900.00</v>
          </cell>
          <cell r="H850" t="str">
            <v>EMENDA</v>
          </cell>
          <cell r="I850" t="str">
            <v>SUB-PA</v>
          </cell>
          <cell r="J850">
            <v>30000</v>
          </cell>
          <cell r="K850">
            <v>0</v>
          </cell>
          <cell r="L850">
            <v>0</v>
          </cell>
          <cell r="M850" t="str">
            <v>NINC</v>
          </cell>
          <cell r="N850">
            <v>0</v>
          </cell>
          <cell r="O850">
            <v>0</v>
          </cell>
          <cell r="P850">
            <v>0</v>
          </cell>
          <cell r="Q850">
            <v>0</v>
          </cell>
          <cell r="R850" t="e">
            <v>#DIV/0!</v>
          </cell>
          <cell r="S850" t="e">
            <v>#DIV/0!</v>
          </cell>
          <cell r="T850" t="str">
            <v>NINC</v>
          </cell>
          <cell r="U850">
            <v>0</v>
          </cell>
        </row>
        <row r="851">
          <cell r="F851" t="str">
            <v>2216 - E3362 - MANUTENÇÃO DE PASSEIO E LOGRADOURO, RUA LUCAS ROCHEL S/N - COLONIA - SANTA TEREZINHA, SP/PA</v>
          </cell>
          <cell r="G851" t="str">
            <v>60.10.15.452.3022.2.216.33903900.00</v>
          </cell>
          <cell r="H851" t="str">
            <v>EMENDA</v>
          </cell>
          <cell r="I851" t="str">
            <v>SUB-PA</v>
          </cell>
          <cell r="J851">
            <v>30000</v>
          </cell>
          <cell r="K851">
            <v>0</v>
          </cell>
          <cell r="L851">
            <v>0</v>
          </cell>
          <cell r="M851" t="str">
            <v>NINC</v>
          </cell>
          <cell r="N851">
            <v>0</v>
          </cell>
          <cell r="O851">
            <v>0</v>
          </cell>
          <cell r="P851">
            <v>0</v>
          </cell>
          <cell r="Q851">
            <v>0</v>
          </cell>
          <cell r="R851" t="e">
            <v>#DIV/0!</v>
          </cell>
          <cell r="S851" t="e">
            <v>#DIV/0!</v>
          </cell>
          <cell r="T851" t="str">
            <v>NINC</v>
          </cell>
          <cell r="U851">
            <v>0</v>
          </cell>
        </row>
        <row r="852">
          <cell r="F852" t="str">
            <v>2217 - E3363 - MANUTENÇÃO/ADEQUAÇÃO DE LOGRADOURO, RUA ROCHEL S/N - COLONIA - SANTA TEREZINHA, SP/PA</v>
          </cell>
          <cell r="G852" t="str">
            <v>60.10.15.452.3022.2.217.33903900.00</v>
          </cell>
          <cell r="H852" t="str">
            <v>EMENDA</v>
          </cell>
          <cell r="I852" t="str">
            <v>SUB-PA</v>
          </cell>
          <cell r="J852">
            <v>30000</v>
          </cell>
          <cell r="K852">
            <v>0</v>
          </cell>
          <cell r="L852">
            <v>0</v>
          </cell>
          <cell r="M852" t="str">
            <v>NINC</v>
          </cell>
          <cell r="N852">
            <v>0</v>
          </cell>
          <cell r="O852">
            <v>0</v>
          </cell>
          <cell r="P852">
            <v>0</v>
          </cell>
          <cell r="Q852">
            <v>0</v>
          </cell>
          <cell r="R852" t="e">
            <v>#DIV/0!</v>
          </cell>
          <cell r="S852" t="e">
            <v>#DIV/0!</v>
          </cell>
          <cell r="T852" t="str">
            <v>NINC</v>
          </cell>
          <cell r="U852">
            <v>0</v>
          </cell>
        </row>
        <row r="853">
          <cell r="F853" t="str">
            <v>2218 - E3364 - MANUTENÇÃO/ADEQUAÇÃO DE LOGRADOURO, QUADRA, RUA DOMENICO LANZETI - JD SÃO NORBERTO, SP/PA</v>
          </cell>
          <cell r="G853" t="str">
            <v>60.10.15.452.3022.2.218.33903900.00</v>
          </cell>
          <cell r="H853" t="str">
            <v>EMENDA</v>
          </cell>
          <cell r="I853" t="str">
            <v>SUB-PA</v>
          </cell>
          <cell r="J853">
            <v>30000</v>
          </cell>
          <cell r="K853">
            <v>0</v>
          </cell>
          <cell r="L853">
            <v>0</v>
          </cell>
          <cell r="M853" t="str">
            <v>NEX</v>
          </cell>
          <cell r="N853">
            <v>0.23</v>
          </cell>
          <cell r="O853">
            <v>6900</v>
          </cell>
          <cell r="P853">
            <v>0</v>
          </cell>
          <cell r="Q853">
            <v>0</v>
          </cell>
          <cell r="R853">
            <v>0</v>
          </cell>
          <cell r="S853">
            <v>0</v>
          </cell>
          <cell r="T853" t="str">
            <v>NEX</v>
          </cell>
          <cell r="U853">
            <v>0.09</v>
          </cell>
        </row>
        <row r="854">
          <cell r="F854" t="str">
            <v>2219 - E3365 - MANUTENÇÃO/ADEQUAÇÃO DE LOGRADOURO, RUA AMÉRICO COXA S/N - JD ROSCHEL, SP/PA</v>
          </cell>
          <cell r="G854" t="str">
            <v>60.10.15.452.3022.2.219.33903900.00</v>
          </cell>
          <cell r="H854" t="str">
            <v>EMENDA</v>
          </cell>
          <cell r="I854" t="str">
            <v>SUB-PA</v>
          </cell>
          <cell r="J854">
            <v>30000</v>
          </cell>
          <cell r="K854">
            <v>0</v>
          </cell>
          <cell r="L854">
            <v>0</v>
          </cell>
          <cell r="M854" t="str">
            <v>NINC</v>
          </cell>
          <cell r="N854">
            <v>0</v>
          </cell>
          <cell r="O854">
            <v>0</v>
          </cell>
          <cell r="P854">
            <v>0</v>
          </cell>
          <cell r="Q854">
            <v>0</v>
          </cell>
          <cell r="R854" t="e">
            <v>#DIV/0!</v>
          </cell>
          <cell r="S854" t="e">
            <v>#DIV/0!</v>
          </cell>
          <cell r="T854" t="str">
            <v>NINC</v>
          </cell>
          <cell r="U854">
            <v>0</v>
          </cell>
        </row>
        <row r="855">
          <cell r="F855" t="str">
            <v>2220 - E3366 - MANUTENÇÃO/ADEQUAÇÃO DE LOGRADOURO, PRAÇA, ENTRE AS RUAS BARTOLOMEU BOLONHA/TRAV DAS OLIMPÍADAS S/N, JD. SILVEIRA, SP/PA</v>
          </cell>
          <cell r="G855" t="str">
            <v>60.10.15.452.3022.2.220.33903900.00</v>
          </cell>
          <cell r="H855" t="str">
            <v>EMENDA</v>
          </cell>
          <cell r="I855" t="str">
            <v>SUB-PA</v>
          </cell>
          <cell r="J855">
            <v>30000</v>
          </cell>
          <cell r="K855">
            <v>0</v>
          </cell>
          <cell r="L855">
            <v>0</v>
          </cell>
          <cell r="M855" t="str">
            <v>NEX</v>
          </cell>
          <cell r="N855">
            <v>0.23</v>
          </cell>
          <cell r="O855">
            <v>6900</v>
          </cell>
          <cell r="P855">
            <v>0</v>
          </cell>
          <cell r="Q855">
            <v>0</v>
          </cell>
          <cell r="R855">
            <v>0</v>
          </cell>
          <cell r="S855">
            <v>0</v>
          </cell>
          <cell r="T855" t="str">
            <v>NEX</v>
          </cell>
          <cell r="U855">
            <v>0.09</v>
          </cell>
        </row>
        <row r="856">
          <cell r="F856" t="str">
            <v>2221 - E3367 - MANUTENÇÃO DE PASSEIO E LOGRADOURO, AVENIDA PABLO LERUDA S/N - PARQUE DO TERCEIRO LAGO, SP/PA</v>
          </cell>
          <cell r="G856" t="str">
            <v>60.10.15.452.3022.2.221.33903900.00</v>
          </cell>
          <cell r="H856" t="str">
            <v>EMENDA</v>
          </cell>
          <cell r="I856" t="str">
            <v>SUB-PA</v>
          </cell>
          <cell r="J856">
            <v>30000</v>
          </cell>
          <cell r="K856">
            <v>0</v>
          </cell>
          <cell r="L856">
            <v>0</v>
          </cell>
          <cell r="M856" t="str">
            <v>NINC</v>
          </cell>
          <cell r="N856">
            <v>0</v>
          </cell>
          <cell r="O856">
            <v>0</v>
          </cell>
          <cell r="P856">
            <v>0</v>
          </cell>
          <cell r="Q856">
            <v>0</v>
          </cell>
          <cell r="R856" t="e">
            <v>#DIV/0!</v>
          </cell>
          <cell r="S856" t="e">
            <v>#DIV/0!</v>
          </cell>
          <cell r="T856" t="str">
            <v>NINC</v>
          </cell>
          <cell r="U856">
            <v>0</v>
          </cell>
        </row>
        <row r="857">
          <cell r="F857" t="str">
            <v>2222 - E3368 - MANUTENÇÃO/ADEQUAÇÃO DE LOGRADOURO, CAMPO - ÁREA, RUA MARCELO BERNADINI X RUA DOIS - RESIDENCIAL VILELA, SP/PA</v>
          </cell>
          <cell r="G857" t="str">
            <v>60.10.15.452.3022.2.222.33903900.00</v>
          </cell>
          <cell r="H857" t="str">
            <v>EMENDA</v>
          </cell>
          <cell r="I857" t="str">
            <v>SUB-PA</v>
          </cell>
          <cell r="J857">
            <v>30000</v>
          </cell>
          <cell r="K857">
            <v>0</v>
          </cell>
          <cell r="L857">
            <v>0</v>
          </cell>
          <cell r="M857" t="str">
            <v>NINC</v>
          </cell>
          <cell r="N857">
            <v>0</v>
          </cell>
          <cell r="O857">
            <v>0</v>
          </cell>
          <cell r="P857">
            <v>0</v>
          </cell>
          <cell r="Q857">
            <v>0</v>
          </cell>
          <cell r="R857" t="e">
            <v>#DIV/0!</v>
          </cell>
          <cell r="S857" t="e">
            <v>#DIV/0!</v>
          </cell>
          <cell r="T857" t="str">
            <v>NINC</v>
          </cell>
          <cell r="U857">
            <v>0</v>
          </cell>
        </row>
        <row r="858">
          <cell r="F858" t="str">
            <v>2223 - E3369 - MANUTENÇÃO/ADEQUAÇÃO DE LOGRADOURO, RUA VISCONDE DE EVERDAL S/N - JD SÃO FRANCISCO, SP/PA</v>
          </cell>
          <cell r="G858" t="str">
            <v>60.10.15.452.3022.2.223.33903900.00</v>
          </cell>
          <cell r="H858" t="str">
            <v>EMENDA</v>
          </cell>
          <cell r="I858" t="str">
            <v>SUB-PA</v>
          </cell>
          <cell r="J858">
            <v>30000</v>
          </cell>
          <cell r="K858">
            <v>0</v>
          </cell>
          <cell r="L858">
            <v>0</v>
          </cell>
          <cell r="M858" t="str">
            <v>NINC</v>
          </cell>
          <cell r="N858">
            <v>0</v>
          </cell>
          <cell r="O858">
            <v>0</v>
          </cell>
          <cell r="P858">
            <v>0</v>
          </cell>
          <cell r="Q858">
            <v>0</v>
          </cell>
          <cell r="R858" t="e">
            <v>#DIV/0!</v>
          </cell>
          <cell r="S858" t="e">
            <v>#DIV/0!</v>
          </cell>
          <cell r="T858" t="str">
            <v>NINC</v>
          </cell>
          <cell r="U858">
            <v>0</v>
          </cell>
        </row>
        <row r="859">
          <cell r="F859" t="str">
            <v>2339 - MANUTENÇÃO E OPERAÇÃO NO SERVIÇO DE GUIAS E SARJETAS (VIAS E LOGRADOUROS) - PROGRAMA DE METAS 4.A</v>
          </cell>
          <cell r="G859" t="str">
            <v>12.10.15.452.3022.2.339.33903000.00</v>
          </cell>
          <cell r="H859" t="str">
            <v>EXECUTIVO</v>
          </cell>
          <cell r="I859" t="str">
            <v>SMSUB</v>
          </cell>
          <cell r="J859">
            <v>7200000</v>
          </cell>
          <cell r="K859">
            <v>4921124.16</v>
          </cell>
          <cell r="L859">
            <v>4912012.4000000004</v>
          </cell>
          <cell r="M859" t="str">
            <v>NINC</v>
          </cell>
          <cell r="N859">
            <v>0</v>
          </cell>
          <cell r="O859">
            <v>0</v>
          </cell>
          <cell r="P859">
            <v>0</v>
          </cell>
          <cell r="Q859">
            <v>0</v>
          </cell>
          <cell r="R859" t="e">
            <v>#DIV/0!</v>
          </cell>
          <cell r="S859" t="e">
            <v>#DIV/0!</v>
          </cell>
          <cell r="T859" t="str">
            <v>NINC</v>
          </cell>
          <cell r="U859">
            <v>0</v>
          </cell>
        </row>
        <row r="860">
          <cell r="F860" t="str">
            <v>2339 - MANUTENÇÃO E OPERAÇÃO NO SERVIÇO DE GUIAS E SARJETAS (VIAS E LOGRADOUROS) - PROGRAMA DE METAS 4.A</v>
          </cell>
          <cell r="G860" t="str">
            <v>12.10.15.452.3022.2.339.33903900.00</v>
          </cell>
          <cell r="H860" t="str">
            <v>EXECUTIVO</v>
          </cell>
          <cell r="I860" t="str">
            <v>SMSUB</v>
          </cell>
          <cell r="J860">
            <v>24314335</v>
          </cell>
          <cell r="K860">
            <v>23923477.740000002</v>
          </cell>
          <cell r="L860">
            <v>23000730.579999998</v>
          </cell>
          <cell r="M860" t="str">
            <v>NINC</v>
          </cell>
          <cell r="N860">
            <v>0</v>
          </cell>
          <cell r="O860">
            <v>0</v>
          </cell>
          <cell r="P860">
            <v>0</v>
          </cell>
          <cell r="Q860">
            <v>0</v>
          </cell>
          <cell r="R860" t="e">
            <v>#DIV/0!</v>
          </cell>
          <cell r="S860" t="e">
            <v>#DIV/0!</v>
          </cell>
          <cell r="T860" t="str">
            <v>NINC</v>
          </cell>
          <cell r="U860">
            <v>0</v>
          </cell>
        </row>
        <row r="861">
          <cell r="F861" t="str">
            <v>2339 - MANUTENÇÃO E OPERAÇÃO NO SERVIÇO DE GUIAS E SARJETAS (VIAS E LOGRADOUROS) - PROGRAMA DE METAS 4.A</v>
          </cell>
          <cell r="G861" t="str">
            <v>41.10.15.452.3022.2.339.33903000.00</v>
          </cell>
          <cell r="H861" t="str">
            <v>EXECUTIVO</v>
          </cell>
          <cell r="I861" t="str">
            <v>SUB-PR</v>
          </cell>
          <cell r="J861">
            <v>300000</v>
          </cell>
          <cell r="K861">
            <v>299957.3</v>
          </cell>
          <cell r="L861">
            <v>299957.30000000005</v>
          </cell>
          <cell r="M861" t="str">
            <v>NINC</v>
          </cell>
          <cell r="N861">
            <v>0</v>
          </cell>
          <cell r="O861">
            <v>0</v>
          </cell>
          <cell r="P861">
            <v>0</v>
          </cell>
          <cell r="Q861">
            <v>0</v>
          </cell>
          <cell r="R861" t="e">
            <v>#DIV/0!</v>
          </cell>
          <cell r="S861" t="e">
            <v>#DIV/0!</v>
          </cell>
          <cell r="T861" t="str">
            <v>NINC</v>
          </cell>
          <cell r="U861">
            <v>0</v>
          </cell>
        </row>
        <row r="862">
          <cell r="F862" t="str">
            <v>2339 - MANUTENÇÃO E OPERAÇÃO NO SERVIÇO DE GUIAS E SARJETAS (VIAS E LOGRADOUROS) - PROGRAMA DE METAS 4.A</v>
          </cell>
          <cell r="G862" t="str">
            <v>41.10.15.452.3022.2.339.33903900.00</v>
          </cell>
          <cell r="H862" t="str">
            <v>EXECUTIVO</v>
          </cell>
          <cell r="I862" t="str">
            <v>SUB-PR</v>
          </cell>
          <cell r="J862">
            <v>1736674</v>
          </cell>
          <cell r="K862">
            <v>2149152.39</v>
          </cell>
          <cell r="L862">
            <v>1840616.57</v>
          </cell>
          <cell r="M862" t="str">
            <v>NINC</v>
          </cell>
          <cell r="N862">
            <v>0</v>
          </cell>
          <cell r="O862">
            <v>0</v>
          </cell>
          <cell r="P862">
            <v>0</v>
          </cell>
          <cell r="Q862">
            <v>0</v>
          </cell>
          <cell r="R862" t="e">
            <v>#DIV/0!</v>
          </cell>
          <cell r="S862" t="e">
            <v>#DIV/0!</v>
          </cell>
          <cell r="T862" t="str">
            <v>NINC</v>
          </cell>
          <cell r="U862">
            <v>0</v>
          </cell>
        </row>
        <row r="863">
          <cell r="F863" t="str">
            <v>2339 - MANUTENÇÃO E OPERAÇÃO NO SERVIÇO DE GUIAS E SARJETAS (VIAS E LOGRADOUROS) - PROGRAMA DE METAS 4.A</v>
          </cell>
          <cell r="G863" t="str">
            <v>41.10.15.452.3022.2.339.33909200.00</v>
          </cell>
          <cell r="H863" t="str">
            <v>EXECUTIVO</v>
          </cell>
          <cell r="I863" t="str">
            <v>SUB-PR</v>
          </cell>
          <cell r="J863">
            <v>0</v>
          </cell>
          <cell r="K863">
            <v>16225.5</v>
          </cell>
          <cell r="L863">
            <v>0</v>
          </cell>
          <cell r="M863" t="str">
            <v>NINC</v>
          </cell>
          <cell r="N863">
            <v>0</v>
          </cell>
          <cell r="O863">
            <v>0</v>
          </cell>
          <cell r="P863">
            <v>0</v>
          </cell>
          <cell r="Q863">
            <v>0</v>
          </cell>
          <cell r="R863" t="e">
            <v>#DIV/0!</v>
          </cell>
          <cell r="S863" t="e">
            <v>#DIV/0!</v>
          </cell>
          <cell r="T863" t="str">
            <v>NINC</v>
          </cell>
          <cell r="U863">
            <v>0</v>
          </cell>
        </row>
        <row r="864">
          <cell r="F864" t="str">
            <v>2339 - MANUTENÇÃO E OPERAÇÃO NO SERVIÇO DE GUIAS E SARJETAS (VIAS E LOGRADOUROS) - PROGRAMA DE METAS 4.A</v>
          </cell>
          <cell r="G864" t="str">
            <v>42.10.15.452.3022.2.339.33903000.00</v>
          </cell>
          <cell r="H864" t="str">
            <v>EXECUTIVO</v>
          </cell>
          <cell r="I864" t="str">
            <v>SUB-PJ</v>
          </cell>
          <cell r="J864">
            <v>404036</v>
          </cell>
          <cell r="K864">
            <v>402759.76</v>
          </cell>
          <cell r="L864">
            <v>201442.26</v>
          </cell>
          <cell r="M864" t="str">
            <v>NINC</v>
          </cell>
          <cell r="N864">
            <v>0</v>
          </cell>
          <cell r="O864">
            <v>0</v>
          </cell>
          <cell r="P864">
            <v>0</v>
          </cell>
          <cell r="Q864">
            <v>0</v>
          </cell>
          <cell r="R864" t="e">
            <v>#DIV/0!</v>
          </cell>
          <cell r="S864" t="e">
            <v>#DIV/0!</v>
          </cell>
          <cell r="T864" t="str">
            <v>NINC</v>
          </cell>
          <cell r="U864">
            <v>0</v>
          </cell>
        </row>
        <row r="865">
          <cell r="F865" t="str">
            <v>2339 - MANUTENÇÃO E OPERAÇÃO NO SERVIÇO DE GUIAS E SARJETAS (VIAS E LOGRADOUROS) - PROGRAMA DE METAS 4.A</v>
          </cell>
          <cell r="G865" t="str">
            <v>42.10.15.452.3022.2.339.33903900.00</v>
          </cell>
          <cell r="H865" t="str">
            <v>EXECUTIVO</v>
          </cell>
          <cell r="I865" t="str">
            <v>SUB-PJ</v>
          </cell>
          <cell r="J865">
            <v>2000000</v>
          </cell>
          <cell r="K865">
            <v>2604262.4700000002</v>
          </cell>
          <cell r="L865">
            <v>1867921.9199999997</v>
          </cell>
          <cell r="M865" t="str">
            <v>NINC</v>
          </cell>
          <cell r="N865">
            <v>0</v>
          </cell>
          <cell r="O865">
            <v>0</v>
          </cell>
          <cell r="P865">
            <v>0</v>
          </cell>
          <cell r="Q865">
            <v>0</v>
          </cell>
          <cell r="R865" t="e">
            <v>#DIV/0!</v>
          </cell>
          <cell r="S865" t="e">
            <v>#DIV/0!</v>
          </cell>
          <cell r="T865" t="str">
            <v>NINC</v>
          </cell>
          <cell r="U865">
            <v>0</v>
          </cell>
        </row>
        <row r="866">
          <cell r="F866" t="str">
            <v>2339 - MANUTENÇÃO E OPERAÇÃO NO SERVIÇO DE GUIAS E SARJETAS (VIAS E LOGRADOUROS) - PROGRAMA DE METAS 4.A</v>
          </cell>
          <cell r="G866" t="str">
            <v>43.10.15.452.3022.2.339.33903000.00</v>
          </cell>
          <cell r="H866" t="str">
            <v>EXECUTIVO</v>
          </cell>
          <cell r="I866" t="str">
            <v>SUB-FB</v>
          </cell>
          <cell r="J866">
            <v>1000</v>
          </cell>
          <cell r="K866">
            <v>0</v>
          </cell>
          <cell r="L866">
            <v>0</v>
          </cell>
          <cell r="M866" t="str">
            <v>NINC</v>
          </cell>
          <cell r="N866">
            <v>0</v>
          </cell>
          <cell r="O866">
            <v>0</v>
          </cell>
          <cell r="P866">
            <v>0</v>
          </cell>
          <cell r="Q866">
            <v>0</v>
          </cell>
          <cell r="R866" t="e">
            <v>#DIV/0!</v>
          </cell>
          <cell r="S866" t="e">
            <v>#DIV/0!</v>
          </cell>
          <cell r="T866" t="str">
            <v>NINC</v>
          </cell>
          <cell r="U866">
            <v>0</v>
          </cell>
        </row>
        <row r="867">
          <cell r="F867" t="str">
            <v>2339 - MANUTENÇÃO E OPERAÇÃO NO SERVIÇO DE GUIAS E SARJETAS (VIAS E LOGRADOUROS) - PROGRAMA DE METAS 4.A</v>
          </cell>
          <cell r="G867" t="str">
            <v>43.10.15.452.3022.2.339.33903900.00</v>
          </cell>
          <cell r="H867" t="str">
            <v>EXECUTIVO</v>
          </cell>
          <cell r="I867" t="str">
            <v>SUB-FB</v>
          </cell>
          <cell r="J867">
            <v>1000</v>
          </cell>
          <cell r="K867">
            <v>0</v>
          </cell>
          <cell r="L867">
            <v>0</v>
          </cell>
          <cell r="M867" t="str">
            <v>NINC</v>
          </cell>
          <cell r="N867">
            <v>0</v>
          </cell>
          <cell r="O867">
            <v>0</v>
          </cell>
          <cell r="P867">
            <v>0</v>
          </cell>
          <cell r="Q867">
            <v>0</v>
          </cell>
          <cell r="R867" t="e">
            <v>#DIV/0!</v>
          </cell>
          <cell r="S867" t="e">
            <v>#DIV/0!</v>
          </cell>
          <cell r="T867" t="str">
            <v>NINC</v>
          </cell>
          <cell r="U867">
            <v>0</v>
          </cell>
        </row>
        <row r="868">
          <cell r="F868" t="str">
            <v>2339 - MANUTENÇÃO E OPERAÇÃO NO SERVIÇO DE GUIAS E SARJETAS (VIAS E LOGRADOUROS) - PROGRAMA DE METAS 4.A</v>
          </cell>
          <cell r="G868" t="str">
            <v>44.10.15.452.3022.2.339.33903000.00</v>
          </cell>
          <cell r="H868" t="str">
            <v>EXECUTIVO</v>
          </cell>
          <cell r="I868" t="str">
            <v>SUB-CV</v>
          </cell>
          <cell r="J868">
            <v>161172</v>
          </cell>
          <cell r="K868">
            <v>131664.01</v>
          </cell>
          <cell r="L868">
            <v>43772</v>
          </cell>
          <cell r="M868" t="str">
            <v>NINC</v>
          </cell>
          <cell r="N868">
            <v>0</v>
          </cell>
          <cell r="O868">
            <v>0</v>
          </cell>
          <cell r="P868">
            <v>0</v>
          </cell>
          <cell r="Q868">
            <v>0</v>
          </cell>
          <cell r="R868" t="e">
            <v>#DIV/0!</v>
          </cell>
          <cell r="S868" t="e">
            <v>#DIV/0!</v>
          </cell>
          <cell r="T868" t="str">
            <v>NINC</v>
          </cell>
          <cell r="U868">
            <v>0</v>
          </cell>
        </row>
        <row r="869">
          <cell r="F869" t="str">
            <v>2339 - MANUTENÇÃO E OPERAÇÃO NO SERVIÇO DE GUIAS E SARJETAS (VIAS E LOGRADOUROS) - PROGRAMA DE METAS 4.A</v>
          </cell>
          <cell r="G869" t="str">
            <v>44.10.15.452.3022.2.339.33903900.00</v>
          </cell>
          <cell r="H869" t="str">
            <v>EXECUTIVO</v>
          </cell>
          <cell r="I869" t="str">
            <v>SUB-CV</v>
          </cell>
          <cell r="J869">
            <v>2000000</v>
          </cell>
          <cell r="K869">
            <v>2140636.12</v>
          </cell>
          <cell r="L869">
            <v>1905130</v>
          </cell>
          <cell r="M869" t="str">
            <v>NINC</v>
          </cell>
          <cell r="N869">
            <v>0</v>
          </cell>
          <cell r="O869">
            <v>0</v>
          </cell>
          <cell r="P869">
            <v>0</v>
          </cell>
          <cell r="Q869">
            <v>0</v>
          </cell>
          <cell r="R869" t="e">
            <v>#DIV/0!</v>
          </cell>
          <cell r="S869" t="e">
            <v>#DIV/0!</v>
          </cell>
          <cell r="T869" t="str">
            <v>NINC</v>
          </cell>
          <cell r="U869">
            <v>0</v>
          </cell>
        </row>
        <row r="870">
          <cell r="F870" t="str">
            <v>2339 - MANUTENÇÃO E OPERAÇÃO NO SERVIÇO DE GUIAS E SARJETAS (VIAS E LOGRADOUROS) - PROGRAMA DE METAS 4.A</v>
          </cell>
          <cell r="G870" t="str">
            <v>45.10.15.452.3022.2.339.33903000.00</v>
          </cell>
          <cell r="H870" t="str">
            <v>EXECUTIVO</v>
          </cell>
          <cell r="I870" t="str">
            <v>SUB-ST</v>
          </cell>
          <cell r="J870">
            <v>248048</v>
          </cell>
          <cell r="K870">
            <v>476041.24999999994</v>
          </cell>
          <cell r="L870">
            <v>423970.26000000007</v>
          </cell>
          <cell r="M870" t="str">
            <v>NINC</v>
          </cell>
          <cell r="N870">
            <v>0</v>
          </cell>
          <cell r="O870">
            <v>0</v>
          </cell>
          <cell r="P870">
            <v>0</v>
          </cell>
          <cell r="Q870">
            <v>0</v>
          </cell>
          <cell r="R870" t="e">
            <v>#DIV/0!</v>
          </cell>
          <cell r="S870" t="e">
            <v>#DIV/0!</v>
          </cell>
          <cell r="T870" t="str">
            <v>NINC</v>
          </cell>
          <cell r="U870">
            <v>0</v>
          </cell>
        </row>
        <row r="871">
          <cell r="F871" t="str">
            <v>2339 - MANUTENÇÃO E OPERAÇÃO NO SERVIÇO DE GUIAS E SARJETAS (VIAS E LOGRADOUROS) - PROGRAMA DE METAS 4.A</v>
          </cell>
          <cell r="G871" t="str">
            <v>45.10.15.452.3022.2.339.33903900.00</v>
          </cell>
          <cell r="H871" t="str">
            <v>EXECUTIVO</v>
          </cell>
          <cell r="I871" t="str">
            <v>SUB-ST</v>
          </cell>
          <cell r="J871">
            <v>1900605</v>
          </cell>
          <cell r="K871">
            <v>2634643.6399999997</v>
          </cell>
          <cell r="L871">
            <v>2211262.0599999996</v>
          </cell>
          <cell r="M871" t="str">
            <v>NINC</v>
          </cell>
          <cell r="N871">
            <v>0</v>
          </cell>
          <cell r="O871">
            <v>0</v>
          </cell>
          <cell r="P871">
            <v>0</v>
          </cell>
          <cell r="Q871">
            <v>0</v>
          </cell>
          <cell r="R871" t="e">
            <v>#DIV/0!</v>
          </cell>
          <cell r="S871" t="e">
            <v>#DIV/0!</v>
          </cell>
          <cell r="T871" t="str">
            <v>NINC</v>
          </cell>
          <cell r="U871">
            <v>0</v>
          </cell>
        </row>
        <row r="872">
          <cell r="F872" t="str">
            <v>2339 - MANUTENÇÃO E OPERAÇÃO NO SERVIÇO DE GUIAS E SARJETAS (VIAS E LOGRADOUROS) - PROGRAMA DE METAS 4.A</v>
          </cell>
          <cell r="G872" t="str">
            <v>46.10.15.452.3022.2.339.33903000.00</v>
          </cell>
          <cell r="H872" t="str">
            <v>EXECUTIVO</v>
          </cell>
          <cell r="I872" t="str">
            <v>SUB-JT</v>
          </cell>
          <cell r="J872">
            <v>300000</v>
          </cell>
          <cell r="K872">
            <v>299582.99</v>
          </cell>
          <cell r="L872">
            <v>284028.34999999998</v>
          </cell>
          <cell r="M872" t="str">
            <v>NINC</v>
          </cell>
          <cell r="N872">
            <v>0</v>
          </cell>
          <cell r="O872">
            <v>0</v>
          </cell>
          <cell r="P872">
            <v>0</v>
          </cell>
          <cell r="Q872">
            <v>0</v>
          </cell>
          <cell r="R872" t="e">
            <v>#DIV/0!</v>
          </cell>
          <cell r="S872" t="e">
            <v>#DIV/0!</v>
          </cell>
          <cell r="T872" t="str">
            <v>NINC</v>
          </cell>
          <cell r="U872">
            <v>0</v>
          </cell>
        </row>
        <row r="873">
          <cell r="F873" t="str">
            <v>2339 - MANUTENÇÃO E OPERAÇÃO NO SERVIÇO DE GUIAS E SARJETAS (VIAS E LOGRADOUROS) - PROGRAMA DE METAS 4.A</v>
          </cell>
          <cell r="G873" t="str">
            <v>46.10.15.452.3022.2.339.33903900.00</v>
          </cell>
          <cell r="H873" t="str">
            <v>EXECUTIVO</v>
          </cell>
          <cell r="I873" t="str">
            <v>SUB-JT</v>
          </cell>
          <cell r="J873">
            <v>2802155</v>
          </cell>
          <cell r="K873">
            <v>2781540.8499999996</v>
          </cell>
          <cell r="L873">
            <v>2428107.19</v>
          </cell>
          <cell r="M873" t="str">
            <v>NINC</v>
          </cell>
          <cell r="N873">
            <v>0</v>
          </cell>
          <cell r="O873">
            <v>0</v>
          </cell>
          <cell r="P873">
            <v>0</v>
          </cell>
          <cell r="Q873">
            <v>0</v>
          </cell>
          <cell r="R873" t="e">
            <v>#DIV/0!</v>
          </cell>
          <cell r="S873" t="e">
            <v>#DIV/0!</v>
          </cell>
          <cell r="T873" t="str">
            <v>NINC</v>
          </cell>
          <cell r="U873">
            <v>0</v>
          </cell>
        </row>
        <row r="874">
          <cell r="F874" t="str">
            <v>2339 - MANUTENÇÃO E OPERAÇÃO NO SERVIÇO DE GUIAS E SARJETAS (VIAS E LOGRADOUROS) - PROGRAMA DE METAS 4.A</v>
          </cell>
          <cell r="G874" t="str">
            <v>47.10.15.452.3022.2.339.33903000.00</v>
          </cell>
          <cell r="H874" t="str">
            <v>EXECUTIVO</v>
          </cell>
          <cell r="I874" t="str">
            <v>SUB-MG</v>
          </cell>
          <cell r="J874">
            <v>540000</v>
          </cell>
          <cell r="K874">
            <v>428173.80999999994</v>
          </cell>
          <cell r="L874">
            <v>428173.22000000003</v>
          </cell>
          <cell r="M874" t="str">
            <v>NINC</v>
          </cell>
          <cell r="N874">
            <v>0</v>
          </cell>
          <cell r="O874">
            <v>0</v>
          </cell>
          <cell r="P874">
            <v>0</v>
          </cell>
          <cell r="Q874">
            <v>0</v>
          </cell>
          <cell r="R874" t="e">
            <v>#DIV/0!</v>
          </cell>
          <cell r="S874" t="e">
            <v>#DIV/0!</v>
          </cell>
          <cell r="T874" t="str">
            <v>NINC</v>
          </cell>
          <cell r="U874">
            <v>0</v>
          </cell>
        </row>
        <row r="875">
          <cell r="F875" t="str">
            <v>2339 - MANUTENÇÃO E OPERAÇÃO NO SERVIÇO DE GUIAS E SARJETAS (VIAS E LOGRADOUROS) - PROGRAMA DE METAS 4.A</v>
          </cell>
          <cell r="G875" t="str">
            <v>47.10.15.452.3022.2.339.33903900.00</v>
          </cell>
          <cell r="H875" t="str">
            <v>EXECUTIVO</v>
          </cell>
          <cell r="I875" t="str">
            <v>SUB-MG</v>
          </cell>
          <cell r="J875">
            <v>3842703</v>
          </cell>
          <cell r="K875">
            <v>4882046.04</v>
          </cell>
          <cell r="L875">
            <v>4355708.25</v>
          </cell>
          <cell r="M875" t="str">
            <v>NINC</v>
          </cell>
          <cell r="N875">
            <v>0</v>
          </cell>
          <cell r="O875">
            <v>0</v>
          </cell>
          <cell r="P875">
            <v>0</v>
          </cell>
          <cell r="Q875">
            <v>0</v>
          </cell>
          <cell r="R875" t="e">
            <v>#DIV/0!</v>
          </cell>
          <cell r="S875" t="e">
            <v>#DIV/0!</v>
          </cell>
          <cell r="T875" t="str">
            <v>NINC</v>
          </cell>
          <cell r="U875">
            <v>0</v>
          </cell>
        </row>
        <row r="876">
          <cell r="F876" t="str">
            <v>2339 - MANUTENÇÃO E OPERAÇÃO NO SERVIÇO DE GUIAS E SARJETAS (VIAS E LOGRADOUROS) - PROGRAMA DE METAS 4.A</v>
          </cell>
          <cell r="G876" t="str">
            <v>48.10.15.452.3022.2.339.33903000.00</v>
          </cell>
          <cell r="H876" t="str">
            <v>EXECUTIVO</v>
          </cell>
          <cell r="I876" t="str">
            <v>SUB-LA</v>
          </cell>
          <cell r="J876">
            <v>461000</v>
          </cell>
          <cell r="K876">
            <v>276035.77</v>
          </cell>
          <cell r="L876">
            <v>256766.57</v>
          </cell>
          <cell r="M876" t="str">
            <v>NINC</v>
          </cell>
          <cell r="N876">
            <v>0</v>
          </cell>
          <cell r="O876">
            <v>0</v>
          </cell>
          <cell r="P876">
            <v>0</v>
          </cell>
          <cell r="Q876">
            <v>0</v>
          </cell>
          <cell r="R876" t="e">
            <v>#DIV/0!</v>
          </cell>
          <cell r="S876" t="e">
            <v>#DIV/0!</v>
          </cell>
          <cell r="T876" t="str">
            <v>NINC</v>
          </cell>
          <cell r="U876">
            <v>0</v>
          </cell>
        </row>
        <row r="877">
          <cell r="F877" t="str">
            <v>2339 - MANUTENÇÃO E OPERAÇÃO NO SERVIÇO DE GUIAS E SARJETAS (VIAS E LOGRADOUROS) - PROGRAMA DE METAS 4.A</v>
          </cell>
          <cell r="G877" t="str">
            <v>48.10.15.452.3022.2.339.33903900.00</v>
          </cell>
          <cell r="H877" t="str">
            <v>EXECUTIVO</v>
          </cell>
          <cell r="I877" t="str">
            <v>SUB-LA</v>
          </cell>
          <cell r="J877">
            <v>3687378</v>
          </cell>
          <cell r="K877">
            <v>5158409.2300000004</v>
          </cell>
          <cell r="L877">
            <v>4667578.71</v>
          </cell>
          <cell r="M877" t="str">
            <v>NINC</v>
          </cell>
          <cell r="N877">
            <v>0</v>
          </cell>
          <cell r="O877">
            <v>0</v>
          </cell>
          <cell r="P877">
            <v>0</v>
          </cell>
          <cell r="Q877">
            <v>0</v>
          </cell>
          <cell r="R877" t="e">
            <v>#DIV/0!</v>
          </cell>
          <cell r="S877" t="e">
            <v>#DIV/0!</v>
          </cell>
          <cell r="T877" t="str">
            <v>NINC</v>
          </cell>
          <cell r="U877">
            <v>0</v>
          </cell>
        </row>
        <row r="878">
          <cell r="F878" t="str">
            <v>2339 - MANUTENÇÃO E OPERAÇÃO NO SERVIÇO DE GUIAS E SARJETAS (VIAS E LOGRADOUROS) - PROGRAMA DE METAS 4.A</v>
          </cell>
          <cell r="G878" t="str">
            <v>48.10.15.452.3022.2.339.33909200.00</v>
          </cell>
          <cell r="H878" t="str">
            <v>EXECUTIVO</v>
          </cell>
          <cell r="I878" t="str">
            <v>SUB-LA</v>
          </cell>
          <cell r="J878">
            <v>0</v>
          </cell>
          <cell r="K878">
            <v>1851.22</v>
          </cell>
          <cell r="L878">
            <v>1851.22</v>
          </cell>
          <cell r="M878" t="str">
            <v>NINC</v>
          </cell>
          <cell r="N878">
            <v>0</v>
          </cell>
          <cell r="O878">
            <v>0</v>
          </cell>
          <cell r="P878">
            <v>0</v>
          </cell>
          <cell r="Q878">
            <v>0</v>
          </cell>
          <cell r="R878" t="e">
            <v>#DIV/0!</v>
          </cell>
          <cell r="S878" t="e">
            <v>#DIV/0!</v>
          </cell>
          <cell r="T878" t="str">
            <v>NINC</v>
          </cell>
          <cell r="U878">
            <v>0</v>
          </cell>
        </row>
        <row r="879">
          <cell r="F879" t="str">
            <v>2339 - MANUTENÇÃO E OPERAÇÃO NO SERVIÇO DE GUIAS E SARJETAS (VIAS E LOGRADOUROS) - PROGRAMA DE METAS 4.A</v>
          </cell>
          <cell r="G879" t="str">
            <v>49.10.15.452.3022.2.339.33903000.00</v>
          </cell>
          <cell r="H879" t="str">
            <v>EXECUTIVO</v>
          </cell>
          <cell r="I879" t="str">
            <v>SUB-SÉ</v>
          </cell>
          <cell r="J879">
            <v>2700000</v>
          </cell>
          <cell r="K879">
            <v>3117969.1900000004</v>
          </cell>
          <cell r="L879">
            <v>2164970.9299999997</v>
          </cell>
          <cell r="M879" t="str">
            <v>NINC</v>
          </cell>
          <cell r="N879">
            <v>0</v>
          </cell>
          <cell r="O879">
            <v>0</v>
          </cell>
          <cell r="P879">
            <v>0</v>
          </cell>
          <cell r="Q879">
            <v>0</v>
          </cell>
          <cell r="R879" t="e">
            <v>#DIV/0!</v>
          </cell>
          <cell r="S879" t="e">
            <v>#DIV/0!</v>
          </cell>
          <cell r="T879" t="str">
            <v>NINC</v>
          </cell>
          <cell r="U879">
            <v>0</v>
          </cell>
        </row>
        <row r="880">
          <cell r="F880" t="str">
            <v>2339 - MANUTENÇÃO E OPERAÇÃO NO SERVIÇO DE GUIAS E SARJETAS (VIAS E LOGRADOUROS) - PROGRAMA DE METAS 4.A</v>
          </cell>
          <cell r="G880" t="str">
            <v>49.10.15.452.3022.2.339.33903900.00</v>
          </cell>
          <cell r="H880" t="str">
            <v>EXECUTIVO</v>
          </cell>
          <cell r="I880" t="str">
            <v>SUB-SÉ</v>
          </cell>
          <cell r="J880">
            <v>19689056</v>
          </cell>
          <cell r="K880">
            <v>20017499.240000002</v>
          </cell>
          <cell r="L880">
            <v>18080690.780000001</v>
          </cell>
          <cell r="M880" t="str">
            <v>NINC</v>
          </cell>
          <cell r="N880">
            <v>0</v>
          </cell>
          <cell r="O880">
            <v>0</v>
          </cell>
          <cell r="P880">
            <v>0</v>
          </cell>
          <cell r="Q880">
            <v>0</v>
          </cell>
          <cell r="R880" t="e">
            <v>#DIV/0!</v>
          </cell>
          <cell r="S880" t="e">
            <v>#DIV/0!</v>
          </cell>
          <cell r="T880" t="str">
            <v>NINC</v>
          </cell>
          <cell r="U880">
            <v>0</v>
          </cell>
        </row>
        <row r="881">
          <cell r="F881" t="str">
            <v>2339 - MANUTENÇÃO E OPERAÇÃO NO SERVIÇO DE GUIAS E SARJETAS (VIAS E LOGRADOUROS) - PROGRAMA DE METAS 4.A</v>
          </cell>
          <cell r="G881" t="str">
            <v>50.10.15.452.3022.2.339.33903000.00</v>
          </cell>
          <cell r="H881" t="str">
            <v>EXECUTIVO</v>
          </cell>
          <cell r="I881" t="str">
            <v>SUB-BT</v>
          </cell>
          <cell r="J881">
            <v>1000</v>
          </cell>
          <cell r="K881">
            <v>0</v>
          </cell>
          <cell r="L881">
            <v>0</v>
          </cell>
          <cell r="M881" t="str">
            <v>NINC</v>
          </cell>
          <cell r="N881">
            <v>0</v>
          </cell>
          <cell r="O881">
            <v>0</v>
          </cell>
          <cell r="P881">
            <v>0</v>
          </cell>
          <cell r="Q881">
            <v>0</v>
          </cell>
          <cell r="R881" t="e">
            <v>#DIV/0!</v>
          </cell>
          <cell r="S881" t="e">
            <v>#DIV/0!</v>
          </cell>
          <cell r="T881" t="str">
            <v>NINC</v>
          </cell>
          <cell r="U881">
            <v>0</v>
          </cell>
        </row>
        <row r="882">
          <cell r="F882" t="str">
            <v>2339 - MANUTENÇÃO E OPERAÇÃO NO SERVIÇO DE GUIAS E SARJETAS (VIAS E LOGRADOUROS) - PROGRAMA DE METAS 4.A</v>
          </cell>
          <cell r="G882" t="str">
            <v>50.10.15.452.3022.2.339.33903900.00</v>
          </cell>
          <cell r="H882" t="str">
            <v>EXECUTIVO</v>
          </cell>
          <cell r="I882" t="str">
            <v>SUB-BT</v>
          </cell>
          <cell r="J882">
            <v>2100000</v>
          </cell>
          <cell r="K882">
            <v>1879215.74</v>
          </cell>
          <cell r="L882">
            <v>1548818.7</v>
          </cell>
          <cell r="M882" t="str">
            <v>NINC</v>
          </cell>
          <cell r="N882">
            <v>0</v>
          </cell>
          <cell r="O882">
            <v>0</v>
          </cell>
          <cell r="P882">
            <v>0</v>
          </cell>
          <cell r="Q882">
            <v>0</v>
          </cell>
          <cell r="R882" t="e">
            <v>#DIV/0!</v>
          </cell>
          <cell r="S882" t="e">
            <v>#DIV/0!</v>
          </cell>
          <cell r="T882" t="str">
            <v>NINC</v>
          </cell>
          <cell r="U882">
            <v>0</v>
          </cell>
        </row>
        <row r="883">
          <cell r="F883" t="str">
            <v>2339 - MANUTENÇÃO E OPERAÇÃO NO SERVIÇO DE GUIAS E SARJETAS (VIAS E LOGRADOUROS) - PROGRAMA DE METAS 4.A</v>
          </cell>
          <cell r="G883" t="str">
            <v>51.10.15.452.3022.2.339.33903000.00</v>
          </cell>
          <cell r="H883" t="str">
            <v>EXECUTIVO</v>
          </cell>
          <cell r="I883" t="str">
            <v>SUB-PI</v>
          </cell>
          <cell r="J883">
            <v>411520</v>
          </cell>
          <cell r="K883">
            <v>410856.46999999991</v>
          </cell>
          <cell r="L883">
            <v>385850.37000000005</v>
          </cell>
          <cell r="M883" t="str">
            <v>NINC</v>
          </cell>
          <cell r="N883">
            <v>0</v>
          </cell>
          <cell r="O883">
            <v>0</v>
          </cell>
          <cell r="P883">
            <v>0</v>
          </cell>
          <cell r="Q883">
            <v>0</v>
          </cell>
          <cell r="R883" t="e">
            <v>#DIV/0!</v>
          </cell>
          <cell r="S883" t="e">
            <v>#DIV/0!</v>
          </cell>
          <cell r="T883" t="str">
            <v>NINC</v>
          </cell>
          <cell r="U883">
            <v>0</v>
          </cell>
        </row>
        <row r="884">
          <cell r="F884" t="str">
            <v>2339 - MANUTENÇÃO E OPERAÇÃO NO SERVIÇO DE GUIAS E SARJETAS (VIAS E LOGRADOUROS) - PROGRAMA DE METAS 4.A</v>
          </cell>
          <cell r="G884" t="str">
            <v>51.10.15.452.3022.2.339.33903900.00</v>
          </cell>
          <cell r="H884" t="str">
            <v>EXECUTIVO</v>
          </cell>
          <cell r="I884" t="str">
            <v>SUB-PI</v>
          </cell>
          <cell r="J884">
            <v>4582083</v>
          </cell>
          <cell r="K884">
            <v>5738583.3399999999</v>
          </cell>
          <cell r="L884">
            <v>5160752.49</v>
          </cell>
          <cell r="M884" t="str">
            <v>NINC</v>
          </cell>
          <cell r="N884">
            <v>0</v>
          </cell>
          <cell r="O884">
            <v>0</v>
          </cell>
          <cell r="P884">
            <v>0</v>
          </cell>
          <cell r="Q884">
            <v>0</v>
          </cell>
          <cell r="R884" t="e">
            <v>#DIV/0!</v>
          </cell>
          <cell r="S884" t="e">
            <v>#DIV/0!</v>
          </cell>
          <cell r="T884" t="str">
            <v>NINC</v>
          </cell>
          <cell r="U884">
            <v>0</v>
          </cell>
        </row>
        <row r="885">
          <cell r="F885" t="str">
            <v>2339 - MANUTENÇÃO E OPERAÇÃO NO SERVIÇO DE GUIAS E SARJETAS (VIAS E LOGRADOUROS) - PROGRAMA DE METAS 4.A</v>
          </cell>
          <cell r="G885" t="str">
            <v>52.10.15.452.3022.2.339.33903000.00</v>
          </cell>
          <cell r="H885" t="str">
            <v>EXECUTIVO</v>
          </cell>
          <cell r="I885" t="str">
            <v>SUB-VM</v>
          </cell>
          <cell r="J885">
            <v>240000</v>
          </cell>
          <cell r="K885">
            <v>402002.16</v>
          </cell>
          <cell r="L885">
            <v>261238.16</v>
          </cell>
          <cell r="M885" t="str">
            <v>NINC</v>
          </cell>
          <cell r="N885">
            <v>0</v>
          </cell>
          <cell r="O885">
            <v>0</v>
          </cell>
          <cell r="P885">
            <v>0</v>
          </cell>
          <cell r="Q885">
            <v>0</v>
          </cell>
          <cell r="R885" t="e">
            <v>#DIV/0!</v>
          </cell>
          <cell r="S885" t="e">
            <v>#DIV/0!</v>
          </cell>
          <cell r="T885" t="str">
            <v>NINC</v>
          </cell>
          <cell r="U885">
            <v>0</v>
          </cell>
        </row>
        <row r="886">
          <cell r="F886" t="str">
            <v>2339 - MANUTENÇÃO E OPERAÇÃO NO SERVIÇO DE GUIAS E SARJETAS (VIAS E LOGRADOUROS) - PROGRAMA DE METAS 4.A</v>
          </cell>
          <cell r="G886" t="str">
            <v>52.10.15.452.3022.2.339.33903900.00</v>
          </cell>
          <cell r="H886" t="str">
            <v>EXECUTIVO</v>
          </cell>
          <cell r="I886" t="str">
            <v>SUB-VM</v>
          </cell>
          <cell r="J886">
            <v>4059620</v>
          </cell>
          <cell r="K886">
            <v>5929940.7300000004</v>
          </cell>
          <cell r="L886">
            <v>5277278.0399999991</v>
          </cell>
          <cell r="M886" t="str">
            <v>NINC</v>
          </cell>
          <cell r="N886">
            <v>0</v>
          </cell>
          <cell r="O886">
            <v>0</v>
          </cell>
          <cell r="P886">
            <v>0</v>
          </cell>
          <cell r="Q886">
            <v>0</v>
          </cell>
          <cell r="R886" t="e">
            <v>#DIV/0!</v>
          </cell>
          <cell r="S886" t="e">
            <v>#DIV/0!</v>
          </cell>
          <cell r="T886" t="str">
            <v>NINC</v>
          </cell>
          <cell r="U886">
            <v>0</v>
          </cell>
        </row>
        <row r="887">
          <cell r="F887" t="str">
            <v>2339 - MANUTENÇÃO E OPERAÇÃO NO SERVIÇO DE GUIAS E SARJETAS (VIAS E LOGRADOUROS) - PROGRAMA DE METAS 4.A</v>
          </cell>
          <cell r="G887" t="str">
            <v>53.10.15.452.3022.2.339.33903000.00</v>
          </cell>
          <cell r="H887" t="str">
            <v>EXECUTIVO</v>
          </cell>
          <cell r="I887" t="str">
            <v>SUB-IP</v>
          </cell>
          <cell r="J887">
            <v>195724</v>
          </cell>
          <cell r="K887">
            <v>195080.12</v>
          </cell>
          <cell r="L887">
            <v>163747.16</v>
          </cell>
          <cell r="M887" t="str">
            <v>NINC</v>
          </cell>
          <cell r="N887">
            <v>0</v>
          </cell>
          <cell r="O887">
            <v>0</v>
          </cell>
          <cell r="P887">
            <v>0</v>
          </cell>
          <cell r="Q887">
            <v>0</v>
          </cell>
          <cell r="R887" t="e">
            <v>#DIV/0!</v>
          </cell>
          <cell r="S887" t="e">
            <v>#DIV/0!</v>
          </cell>
          <cell r="T887" t="str">
            <v>NINC</v>
          </cell>
          <cell r="U887">
            <v>0</v>
          </cell>
        </row>
        <row r="888">
          <cell r="F888" t="str">
            <v>2339 - MANUTENÇÃO E OPERAÇÃO NO SERVIÇO DE GUIAS E SARJETAS (VIAS E LOGRADOUROS) - PROGRAMA DE METAS 4.A</v>
          </cell>
          <cell r="G888" t="str">
            <v>53.10.15.452.3022.2.339.33903900.00</v>
          </cell>
          <cell r="H888" t="str">
            <v>EXECUTIVO</v>
          </cell>
          <cell r="I888" t="str">
            <v>SUB-IP</v>
          </cell>
          <cell r="J888">
            <v>2000000</v>
          </cell>
          <cell r="K888">
            <v>2981312.54</v>
          </cell>
          <cell r="L888">
            <v>2258393.35</v>
          </cell>
          <cell r="M888" t="str">
            <v>NINC</v>
          </cell>
          <cell r="N888">
            <v>0</v>
          </cell>
          <cell r="O888">
            <v>0</v>
          </cell>
          <cell r="P888">
            <v>0</v>
          </cell>
          <cell r="Q888">
            <v>0</v>
          </cell>
          <cell r="R888" t="e">
            <v>#DIV/0!</v>
          </cell>
          <cell r="S888" t="e">
            <v>#DIV/0!</v>
          </cell>
          <cell r="T888" t="str">
            <v>NINC</v>
          </cell>
          <cell r="U888">
            <v>0</v>
          </cell>
        </row>
        <row r="889">
          <cell r="F889" t="str">
            <v>2339 - MANUTENÇÃO E OPERAÇÃO NO SERVIÇO DE GUIAS E SARJETAS (VIAS E LOGRADOUROS) - PROGRAMA DE METAS 4.A</v>
          </cell>
          <cell r="G889" t="str">
            <v>54.10.15.452.3022.2.339.33903000.00</v>
          </cell>
          <cell r="H889" t="str">
            <v>EXECUTIVO</v>
          </cell>
          <cell r="I889" t="str">
            <v>SUB-SA</v>
          </cell>
          <cell r="J889">
            <v>342751</v>
          </cell>
          <cell r="K889">
            <v>342730.76</v>
          </cell>
          <cell r="L889">
            <v>339303</v>
          </cell>
          <cell r="M889" t="str">
            <v>NINC</v>
          </cell>
          <cell r="N889">
            <v>0</v>
          </cell>
          <cell r="O889">
            <v>0</v>
          </cell>
          <cell r="P889">
            <v>0</v>
          </cell>
          <cell r="Q889">
            <v>0</v>
          </cell>
          <cell r="R889" t="e">
            <v>#DIV/0!</v>
          </cell>
          <cell r="S889" t="e">
            <v>#DIV/0!</v>
          </cell>
          <cell r="T889" t="str">
            <v>NINC</v>
          </cell>
          <cell r="U889">
            <v>0</v>
          </cell>
        </row>
        <row r="890">
          <cell r="F890" t="str">
            <v>2339 - MANUTENÇÃO E OPERAÇÃO NO SERVIÇO DE GUIAS E SARJETAS (VIAS E LOGRADOUROS) - PROGRAMA DE METAS 4.A</v>
          </cell>
          <cell r="G890" t="str">
            <v>54.10.15.452.3022.2.339.33903900.00</v>
          </cell>
          <cell r="H890" t="str">
            <v>EXECUTIVO</v>
          </cell>
          <cell r="I890" t="str">
            <v>SUB-SA</v>
          </cell>
          <cell r="J890">
            <v>3638932</v>
          </cell>
          <cell r="K890">
            <v>3756220.62</v>
          </cell>
          <cell r="L890">
            <v>3399179.01</v>
          </cell>
          <cell r="M890" t="str">
            <v>NINC</v>
          </cell>
          <cell r="N890">
            <v>0</v>
          </cell>
          <cell r="O890">
            <v>0</v>
          </cell>
          <cell r="P890">
            <v>0</v>
          </cell>
          <cell r="Q890">
            <v>0</v>
          </cell>
          <cell r="R890" t="e">
            <v>#DIV/0!</v>
          </cell>
          <cell r="S890" t="e">
            <v>#DIV/0!</v>
          </cell>
          <cell r="T890" t="str">
            <v>NINC</v>
          </cell>
          <cell r="U890">
            <v>0</v>
          </cell>
        </row>
        <row r="891">
          <cell r="F891" t="str">
            <v>2339 - MANUTENÇÃO E OPERAÇÃO NO SERVIÇO DE GUIAS E SARJETAS (VIAS E LOGRADOUROS) - PROGRAMA DE METAS 4.A</v>
          </cell>
          <cell r="G891" t="str">
            <v>55.10.15.452.3022.2.339.33903000.00</v>
          </cell>
          <cell r="H891" t="str">
            <v>EXECUTIVO</v>
          </cell>
          <cell r="I891" t="str">
            <v>SUB-JA</v>
          </cell>
          <cell r="J891">
            <v>12505</v>
          </cell>
          <cell r="K891">
            <v>213624.2</v>
          </cell>
          <cell r="L891">
            <v>213624.2</v>
          </cell>
          <cell r="M891" t="str">
            <v>NINC</v>
          </cell>
          <cell r="N891">
            <v>0</v>
          </cell>
          <cell r="O891">
            <v>0</v>
          </cell>
          <cell r="P891">
            <v>0</v>
          </cell>
          <cell r="Q891">
            <v>0</v>
          </cell>
          <cell r="R891" t="e">
            <v>#DIV/0!</v>
          </cell>
          <cell r="S891" t="e">
            <v>#DIV/0!</v>
          </cell>
          <cell r="T891" t="str">
            <v>NINC</v>
          </cell>
          <cell r="U891">
            <v>0</v>
          </cell>
        </row>
        <row r="892">
          <cell r="F892" t="str">
            <v>2339 - MANUTENÇÃO E OPERAÇÃO NO SERVIÇO DE GUIAS E SARJETAS (VIAS E LOGRADOUROS) - PROGRAMA DE METAS 4.A</v>
          </cell>
          <cell r="G892" t="str">
            <v>55.10.15.452.3022.2.339.33903900.00</v>
          </cell>
          <cell r="H892" t="str">
            <v>EXECUTIVO</v>
          </cell>
          <cell r="I892" t="str">
            <v>SUB-JA</v>
          </cell>
          <cell r="J892">
            <v>400000</v>
          </cell>
          <cell r="K892">
            <v>1581954.78</v>
          </cell>
          <cell r="L892">
            <v>1087403.6600000001</v>
          </cell>
          <cell r="M892" t="str">
            <v>NINC</v>
          </cell>
          <cell r="N892">
            <v>0</v>
          </cell>
          <cell r="O892">
            <v>0</v>
          </cell>
          <cell r="P892">
            <v>0</v>
          </cell>
          <cell r="Q892">
            <v>0</v>
          </cell>
          <cell r="R892" t="e">
            <v>#DIV/0!</v>
          </cell>
          <cell r="S892" t="e">
            <v>#DIV/0!</v>
          </cell>
          <cell r="T892" t="str">
            <v>NINC</v>
          </cell>
          <cell r="U892">
            <v>0</v>
          </cell>
        </row>
        <row r="893">
          <cell r="F893" t="str">
            <v>2339 - MANUTENÇÃO E OPERAÇÃO NO SERVIÇO DE GUIAS E SARJETAS (VIAS E LOGRADOUROS) - PROGRAMA DE METAS 4.A</v>
          </cell>
          <cell r="G893" t="str">
            <v>55.10.15.452.3022.2.339.33909200.00</v>
          </cell>
          <cell r="H893" t="str">
            <v>EXECUTIVO</v>
          </cell>
          <cell r="I893" t="str">
            <v>SUB-JA</v>
          </cell>
          <cell r="J893">
            <v>0</v>
          </cell>
          <cell r="K893">
            <v>45728.01</v>
          </cell>
          <cell r="L893">
            <v>45726.01</v>
          </cell>
          <cell r="M893" t="str">
            <v>NINC</v>
          </cell>
          <cell r="N893">
            <v>0</v>
          </cell>
          <cell r="O893">
            <v>0</v>
          </cell>
          <cell r="P893">
            <v>0</v>
          </cell>
          <cell r="Q893">
            <v>0</v>
          </cell>
          <cell r="R893" t="e">
            <v>#DIV/0!</v>
          </cell>
          <cell r="S893" t="e">
            <v>#DIV/0!</v>
          </cell>
          <cell r="T893" t="str">
            <v>NINC</v>
          </cell>
          <cell r="U893">
            <v>0</v>
          </cell>
        </row>
        <row r="894">
          <cell r="F894" t="str">
            <v>2339 - MANUTENÇÃO E OPERAÇÃO NO SERVIÇO DE GUIAS E SARJETAS (VIAS E LOGRADOUROS) - PROGRAMA DE METAS 4.A</v>
          </cell>
          <cell r="G894" t="str">
            <v>56.10.15.452.3022.2.339.33903000.00</v>
          </cell>
          <cell r="H894" t="str">
            <v>EXECUTIVO</v>
          </cell>
          <cell r="I894" t="str">
            <v>SUB-AD</v>
          </cell>
          <cell r="J894">
            <v>300000</v>
          </cell>
          <cell r="K894">
            <v>580333.21</v>
          </cell>
          <cell r="L894">
            <v>549641.61</v>
          </cell>
          <cell r="M894" t="str">
            <v>NINC</v>
          </cell>
          <cell r="N894">
            <v>0</v>
          </cell>
          <cell r="O894">
            <v>0</v>
          </cell>
          <cell r="P894">
            <v>0</v>
          </cell>
          <cell r="Q894">
            <v>0</v>
          </cell>
          <cell r="R894" t="e">
            <v>#DIV/0!</v>
          </cell>
          <cell r="S894" t="e">
            <v>#DIV/0!</v>
          </cell>
          <cell r="T894" t="str">
            <v>NINC</v>
          </cell>
          <cell r="U894">
            <v>0</v>
          </cell>
        </row>
        <row r="895">
          <cell r="F895" t="str">
            <v>2339 - MANUTENÇÃO E OPERAÇÃO NO SERVIÇO DE GUIAS E SARJETAS (VIAS E LOGRADOUROS) - PROGRAMA DE METAS 4.A</v>
          </cell>
          <cell r="G895" t="str">
            <v>56.10.15.452.3022.2.339.33903900.00</v>
          </cell>
          <cell r="H895" t="str">
            <v>EXECUTIVO</v>
          </cell>
          <cell r="I895" t="str">
            <v>SUB-AD</v>
          </cell>
          <cell r="J895">
            <v>2557389</v>
          </cell>
          <cell r="K895">
            <v>4338424.4000000004</v>
          </cell>
          <cell r="L895">
            <v>3587558.69</v>
          </cell>
          <cell r="M895" t="str">
            <v>NINC</v>
          </cell>
          <cell r="N895">
            <v>0</v>
          </cell>
          <cell r="O895">
            <v>0</v>
          </cell>
          <cell r="P895">
            <v>0</v>
          </cell>
          <cell r="Q895">
            <v>0</v>
          </cell>
          <cell r="R895" t="e">
            <v>#DIV/0!</v>
          </cell>
          <cell r="S895" t="e">
            <v>#DIV/0!</v>
          </cell>
          <cell r="T895" t="str">
            <v>NINC</v>
          </cell>
          <cell r="U895">
            <v>0</v>
          </cell>
        </row>
        <row r="896">
          <cell r="F896" t="str">
            <v>2339 - MANUTENÇÃO E OPERAÇÃO NO SERVIÇO DE GUIAS E SARJETAS (VIAS E LOGRADOUROS) - PROGRAMA DE METAS 4.A</v>
          </cell>
          <cell r="G896" t="str">
            <v>57.10.15.452.3022.2.339.33903000.00</v>
          </cell>
          <cell r="H896" t="str">
            <v>EXECUTIVO</v>
          </cell>
          <cell r="I896" t="str">
            <v>SUB-CL</v>
          </cell>
          <cell r="J896">
            <v>287746</v>
          </cell>
          <cell r="K896">
            <v>251625.08000000002</v>
          </cell>
          <cell r="L896">
            <v>228825.08000000002</v>
          </cell>
          <cell r="M896" t="str">
            <v>NINC</v>
          </cell>
          <cell r="N896">
            <v>0</v>
          </cell>
          <cell r="O896">
            <v>0</v>
          </cell>
          <cell r="P896">
            <v>0</v>
          </cell>
          <cell r="Q896">
            <v>0</v>
          </cell>
          <cell r="R896" t="e">
            <v>#DIV/0!</v>
          </cell>
          <cell r="S896" t="e">
            <v>#DIV/0!</v>
          </cell>
          <cell r="T896" t="str">
            <v>NINC</v>
          </cell>
          <cell r="U896">
            <v>0</v>
          </cell>
        </row>
        <row r="897">
          <cell r="F897" t="str">
            <v>2339 - MANUTENÇÃO E OPERAÇÃO NO SERVIÇO DE GUIAS E SARJETAS (VIAS E LOGRADOUROS) - PROGRAMA DE METAS 4.A</v>
          </cell>
          <cell r="G897" t="str">
            <v>57.10.15.452.3022.2.339.33903900.00</v>
          </cell>
          <cell r="H897" t="str">
            <v>EXECUTIVO</v>
          </cell>
          <cell r="I897" t="str">
            <v>SUB-CL</v>
          </cell>
          <cell r="J897">
            <v>3351458</v>
          </cell>
          <cell r="K897">
            <v>4097741.8399999994</v>
          </cell>
          <cell r="L897">
            <v>3682735.86</v>
          </cell>
          <cell r="M897" t="str">
            <v>NINC</v>
          </cell>
          <cell r="N897">
            <v>0</v>
          </cell>
          <cell r="O897">
            <v>0</v>
          </cell>
          <cell r="P897">
            <v>0</v>
          </cell>
          <cell r="Q897">
            <v>0</v>
          </cell>
          <cell r="R897" t="e">
            <v>#DIV/0!</v>
          </cell>
          <cell r="S897" t="e">
            <v>#DIV/0!</v>
          </cell>
          <cell r="T897" t="str">
            <v>NINC</v>
          </cell>
          <cell r="U897">
            <v>0</v>
          </cell>
        </row>
        <row r="898">
          <cell r="F898" t="str">
            <v>2339 - MANUTENÇÃO E OPERAÇÃO NO SERVIÇO DE GUIAS E SARJETAS (VIAS E LOGRADOUROS) - PROGRAMA DE METAS 4.A</v>
          </cell>
          <cell r="G898" t="str">
            <v>58.10.15.452.3022.2.339.33903000.00</v>
          </cell>
          <cell r="H898" t="str">
            <v>EXECUTIVO</v>
          </cell>
          <cell r="I898" t="str">
            <v>SUB-MB</v>
          </cell>
          <cell r="J898">
            <v>150000</v>
          </cell>
          <cell r="K898">
            <v>226632.7</v>
          </cell>
          <cell r="L898">
            <v>197832.7</v>
          </cell>
          <cell r="M898" t="str">
            <v>NINC</v>
          </cell>
          <cell r="N898">
            <v>0</v>
          </cell>
          <cell r="O898">
            <v>0</v>
          </cell>
          <cell r="P898">
            <v>0</v>
          </cell>
          <cell r="Q898">
            <v>0</v>
          </cell>
          <cell r="R898" t="e">
            <v>#DIV/0!</v>
          </cell>
          <cell r="S898" t="e">
            <v>#DIV/0!</v>
          </cell>
          <cell r="T898" t="str">
            <v>NINC</v>
          </cell>
          <cell r="U898">
            <v>0</v>
          </cell>
        </row>
        <row r="899">
          <cell r="F899" t="str">
            <v>2339 - MANUTENÇÃO E OPERAÇÃO NO SERVIÇO DE GUIAS E SARJETAS (VIAS E LOGRADOUROS) - PROGRAMA DE METAS 4.A</v>
          </cell>
          <cell r="G899" t="str">
            <v>58.10.15.452.3022.2.339.33903900.00</v>
          </cell>
          <cell r="H899" t="str">
            <v>EXECUTIVO</v>
          </cell>
          <cell r="I899" t="str">
            <v>SUB-MB</v>
          </cell>
          <cell r="J899">
            <v>3942602</v>
          </cell>
          <cell r="K899">
            <v>3074922.8499999996</v>
          </cell>
          <cell r="L899">
            <v>2818257.9800000004</v>
          </cell>
          <cell r="M899" t="str">
            <v>NINC</v>
          </cell>
          <cell r="N899">
            <v>0</v>
          </cell>
          <cell r="O899">
            <v>0</v>
          </cell>
          <cell r="P899">
            <v>0</v>
          </cell>
          <cell r="Q899">
            <v>0</v>
          </cell>
          <cell r="R899" t="e">
            <v>#DIV/0!</v>
          </cell>
          <cell r="S899" t="e">
            <v>#DIV/0!</v>
          </cell>
          <cell r="T899" t="str">
            <v>NINC</v>
          </cell>
          <cell r="U899">
            <v>0</v>
          </cell>
        </row>
        <row r="900">
          <cell r="F900" t="str">
            <v>2339 - MANUTENÇÃO E OPERAÇÃO NO SERVIÇO DE GUIAS E SARJETAS (VIAS E LOGRADOUROS) - PROGRAMA DE METAS 4.A</v>
          </cell>
          <cell r="G900" t="str">
            <v>59.10.15.452.3022.2.339.33903000.00</v>
          </cell>
          <cell r="H900" t="str">
            <v>EXECUTIVO</v>
          </cell>
          <cell r="I900" t="str">
            <v>SUB-CS</v>
          </cell>
          <cell r="J900">
            <v>600000</v>
          </cell>
          <cell r="K900">
            <v>757123.44</v>
          </cell>
          <cell r="L900">
            <v>751543.44</v>
          </cell>
          <cell r="M900" t="str">
            <v>NINC</v>
          </cell>
          <cell r="N900">
            <v>0</v>
          </cell>
          <cell r="O900">
            <v>0</v>
          </cell>
          <cell r="P900">
            <v>0</v>
          </cell>
          <cell r="Q900">
            <v>0</v>
          </cell>
          <cell r="R900" t="e">
            <v>#DIV/0!</v>
          </cell>
          <cell r="S900" t="e">
            <v>#DIV/0!</v>
          </cell>
          <cell r="T900" t="str">
            <v>NINC</v>
          </cell>
          <cell r="U900">
            <v>0</v>
          </cell>
        </row>
        <row r="901">
          <cell r="F901" t="str">
            <v>2339 - MANUTENÇÃO E OPERAÇÃO NO SERVIÇO DE GUIAS E SARJETAS (VIAS E LOGRADOUROS) - PROGRAMA DE METAS 4.A</v>
          </cell>
          <cell r="G901" t="str">
            <v>59.10.15.452.3022.2.339.33903900.00</v>
          </cell>
          <cell r="H901" t="str">
            <v>EXECUTIVO</v>
          </cell>
          <cell r="I901" t="str">
            <v>SUB-CS</v>
          </cell>
          <cell r="J901">
            <v>2775823</v>
          </cell>
          <cell r="K901">
            <v>3899206.0100000002</v>
          </cell>
          <cell r="L901">
            <v>3645114.9899999998</v>
          </cell>
          <cell r="M901" t="str">
            <v>NINC</v>
          </cell>
          <cell r="N901">
            <v>0</v>
          </cell>
          <cell r="O901">
            <v>0</v>
          </cell>
          <cell r="P901">
            <v>0</v>
          </cell>
          <cell r="Q901">
            <v>0</v>
          </cell>
          <cell r="R901" t="e">
            <v>#DIV/0!</v>
          </cell>
          <cell r="S901" t="e">
            <v>#DIV/0!</v>
          </cell>
          <cell r="T901" t="str">
            <v>NINC</v>
          </cell>
          <cell r="U901">
            <v>0</v>
          </cell>
        </row>
        <row r="902">
          <cell r="F902" t="str">
            <v>2339 - MANUTENÇÃO E OPERAÇÃO NO SERVIÇO DE GUIAS E SARJETAS (VIAS E LOGRADOUROS) - PROGRAMA DE METAS 4.A</v>
          </cell>
          <cell r="G902" t="str">
            <v>60.10.15.452.3022.2.339.33903000.00</v>
          </cell>
          <cell r="H902" t="str">
            <v>EXECUTIVO</v>
          </cell>
          <cell r="I902" t="str">
            <v>SUB-PA</v>
          </cell>
          <cell r="J902">
            <v>240000</v>
          </cell>
          <cell r="K902">
            <v>239995.35</v>
          </cell>
          <cell r="L902">
            <v>239995.35</v>
          </cell>
          <cell r="M902" t="str">
            <v>NINC</v>
          </cell>
          <cell r="N902">
            <v>0</v>
          </cell>
          <cell r="O902">
            <v>0</v>
          </cell>
          <cell r="P902">
            <v>0</v>
          </cell>
          <cell r="Q902">
            <v>0</v>
          </cell>
          <cell r="R902" t="e">
            <v>#DIV/0!</v>
          </cell>
          <cell r="S902" t="e">
            <v>#DIV/0!</v>
          </cell>
          <cell r="T902" t="str">
            <v>NINC</v>
          </cell>
          <cell r="U902">
            <v>0</v>
          </cell>
        </row>
        <row r="903">
          <cell r="F903" t="str">
            <v>2339 - MANUTENÇÃO E OPERAÇÃO NO SERVIÇO DE GUIAS E SARJETAS (VIAS E LOGRADOUROS) - PROGRAMA DE METAS 4.A</v>
          </cell>
          <cell r="G903" t="str">
            <v>60.10.15.452.3022.2.339.33903900.00</v>
          </cell>
          <cell r="H903" t="str">
            <v>EXECUTIVO</v>
          </cell>
          <cell r="I903" t="str">
            <v>SUB-PA</v>
          </cell>
          <cell r="J903">
            <v>1314000</v>
          </cell>
          <cell r="K903">
            <v>3145354.8200000003</v>
          </cell>
          <cell r="L903">
            <v>2816951.0599999996</v>
          </cell>
          <cell r="M903" t="str">
            <v>NINC</v>
          </cell>
          <cell r="N903">
            <v>0</v>
          </cell>
          <cell r="O903">
            <v>0</v>
          </cell>
          <cell r="P903">
            <v>0</v>
          </cell>
          <cell r="Q903">
            <v>0</v>
          </cell>
          <cell r="R903" t="e">
            <v>#DIV/0!</v>
          </cell>
          <cell r="S903" t="e">
            <v>#DIV/0!</v>
          </cell>
          <cell r="T903" t="str">
            <v>NINC</v>
          </cell>
          <cell r="U903">
            <v>0</v>
          </cell>
        </row>
        <row r="904">
          <cell r="F904" t="str">
            <v>2339 - MANUTENÇÃO E OPERAÇÃO NO SERVIÇO DE GUIAS E SARJETAS (VIAS E LOGRADOUROS) - PROGRAMA DE METAS 4.A</v>
          </cell>
          <cell r="G904" t="str">
            <v>61.10.15.452.3022.2.339.33903000.00</v>
          </cell>
          <cell r="H904" t="str">
            <v>EXECUTIVO</v>
          </cell>
          <cell r="I904" t="str">
            <v>SUB-PE</v>
          </cell>
          <cell r="J904">
            <v>500000</v>
          </cell>
          <cell r="K904">
            <v>475610.34</v>
          </cell>
          <cell r="L904">
            <v>394827.78</v>
          </cell>
          <cell r="M904" t="str">
            <v>NINC</v>
          </cell>
          <cell r="N904">
            <v>0</v>
          </cell>
          <cell r="O904">
            <v>0</v>
          </cell>
          <cell r="P904">
            <v>0</v>
          </cell>
          <cell r="Q904">
            <v>0</v>
          </cell>
          <cell r="R904" t="e">
            <v>#DIV/0!</v>
          </cell>
          <cell r="S904" t="e">
            <v>#DIV/0!</v>
          </cell>
          <cell r="T904" t="str">
            <v>NINC</v>
          </cell>
          <cell r="U904">
            <v>0</v>
          </cell>
        </row>
        <row r="905">
          <cell r="F905" t="str">
            <v>2339 - MANUTENÇÃO E OPERAÇÃO NO SERVIÇO DE GUIAS E SARJETAS (VIAS E LOGRADOUROS) - PROGRAMA DE METAS 4.A</v>
          </cell>
          <cell r="G905" t="str">
            <v>61.10.15.452.3022.2.339.33903900.00</v>
          </cell>
          <cell r="H905" t="str">
            <v>EXECUTIVO</v>
          </cell>
          <cell r="I905" t="str">
            <v>SUB-PE</v>
          </cell>
          <cell r="J905">
            <v>4836611</v>
          </cell>
          <cell r="K905">
            <v>5261008.16</v>
          </cell>
          <cell r="L905">
            <v>4787903.3899999997</v>
          </cell>
          <cell r="M905" t="str">
            <v>NINC</v>
          </cell>
          <cell r="N905">
            <v>0</v>
          </cell>
          <cell r="O905">
            <v>0</v>
          </cell>
          <cell r="P905">
            <v>0</v>
          </cell>
          <cell r="Q905">
            <v>0</v>
          </cell>
          <cell r="R905" t="e">
            <v>#DIV/0!</v>
          </cell>
          <cell r="S905" t="e">
            <v>#DIV/0!</v>
          </cell>
          <cell r="T905" t="str">
            <v>NINC</v>
          </cell>
          <cell r="U905">
            <v>0</v>
          </cell>
        </row>
        <row r="906">
          <cell r="F906" t="str">
            <v>2339 - MANUTENÇÃO E OPERAÇÃO NO SERVIÇO DE GUIAS E SARJETAS (VIAS E LOGRADOUROS) - PROGRAMA DE METAS 4.A</v>
          </cell>
          <cell r="G906" t="str">
            <v>62.10.15.452.3022.2.339.33903000.00</v>
          </cell>
          <cell r="H906" t="str">
            <v>EXECUTIVO</v>
          </cell>
          <cell r="I906" t="str">
            <v>SUB-EM</v>
          </cell>
          <cell r="J906">
            <v>340000</v>
          </cell>
          <cell r="K906">
            <v>339968.92000000004</v>
          </cell>
          <cell r="L906">
            <v>293160.92</v>
          </cell>
          <cell r="M906" t="str">
            <v>NINC</v>
          </cell>
          <cell r="N906">
            <v>0</v>
          </cell>
          <cell r="O906">
            <v>0</v>
          </cell>
          <cell r="P906">
            <v>0</v>
          </cell>
          <cell r="Q906">
            <v>0</v>
          </cell>
          <cell r="R906" t="e">
            <v>#DIV/0!</v>
          </cell>
          <cell r="S906" t="e">
            <v>#DIV/0!</v>
          </cell>
          <cell r="T906" t="str">
            <v>NINC</v>
          </cell>
          <cell r="U906">
            <v>0</v>
          </cell>
        </row>
        <row r="907">
          <cell r="F907" t="str">
            <v>2339 - MANUTENÇÃO E OPERAÇÃO NO SERVIÇO DE GUIAS E SARJETAS (VIAS E LOGRADOUROS) - PROGRAMA DE METAS 4.A</v>
          </cell>
          <cell r="G907" t="str">
            <v>62.10.15.452.3022.2.339.33903900.00</v>
          </cell>
          <cell r="H907" t="str">
            <v>EXECUTIVO</v>
          </cell>
          <cell r="I907" t="str">
            <v>SUB-EM</v>
          </cell>
          <cell r="J907">
            <v>2727731</v>
          </cell>
          <cell r="K907">
            <v>4948569.97</v>
          </cell>
          <cell r="L907">
            <v>3917971.24</v>
          </cell>
          <cell r="M907" t="str">
            <v>NINC</v>
          </cell>
          <cell r="N907">
            <v>0</v>
          </cell>
          <cell r="O907">
            <v>0</v>
          </cell>
          <cell r="P907">
            <v>0</v>
          </cell>
          <cell r="Q907">
            <v>0</v>
          </cell>
          <cell r="R907" t="e">
            <v>#DIV/0!</v>
          </cell>
          <cell r="S907" t="e">
            <v>#DIV/0!</v>
          </cell>
          <cell r="T907" t="str">
            <v>NINC</v>
          </cell>
          <cell r="U907">
            <v>0</v>
          </cell>
        </row>
        <row r="908">
          <cell r="F908" t="str">
            <v>2339 - MANUTENÇÃO E OPERAÇÃO NO SERVIÇO DE GUIAS E SARJETAS (VIAS E LOGRADOUROS) - PROGRAMA DE METAS 4.A</v>
          </cell>
          <cell r="G908" t="str">
            <v>63.10.15.452.3022.2.339.33903000.00</v>
          </cell>
          <cell r="H908" t="str">
            <v>EXECUTIVO</v>
          </cell>
          <cell r="I908" t="str">
            <v>SUB-MP</v>
          </cell>
          <cell r="J908">
            <v>262720</v>
          </cell>
          <cell r="K908">
            <v>250808.52</v>
          </cell>
          <cell r="L908">
            <v>216271.80000000002</v>
          </cell>
          <cell r="M908" t="str">
            <v>NINC</v>
          </cell>
          <cell r="N908">
            <v>0</v>
          </cell>
          <cell r="O908">
            <v>0</v>
          </cell>
          <cell r="P908">
            <v>0</v>
          </cell>
          <cell r="Q908">
            <v>0</v>
          </cell>
          <cell r="R908" t="e">
            <v>#DIV/0!</v>
          </cell>
          <cell r="S908" t="e">
            <v>#DIV/0!</v>
          </cell>
          <cell r="T908" t="str">
            <v>NINC</v>
          </cell>
          <cell r="U908">
            <v>0</v>
          </cell>
        </row>
        <row r="909">
          <cell r="F909" t="str">
            <v>2339 - MANUTENÇÃO E OPERAÇÃO NO SERVIÇO DE GUIAS E SARJETAS (VIAS E LOGRADOUROS) - PROGRAMA DE METAS 4.A</v>
          </cell>
          <cell r="G909" t="str">
            <v>63.10.15.452.3022.2.339.33903900.00</v>
          </cell>
          <cell r="H909" t="str">
            <v>EXECUTIVO</v>
          </cell>
          <cell r="I909" t="str">
            <v>SUB-MP</v>
          </cell>
          <cell r="J909">
            <v>2246112</v>
          </cell>
          <cell r="K909">
            <v>3045390.91</v>
          </cell>
          <cell r="L909">
            <v>2496632.1</v>
          </cell>
          <cell r="M909" t="str">
            <v>NINC</v>
          </cell>
          <cell r="N909">
            <v>0</v>
          </cell>
          <cell r="O909">
            <v>0</v>
          </cell>
          <cell r="P909">
            <v>0</v>
          </cell>
          <cell r="Q909">
            <v>0</v>
          </cell>
          <cell r="R909" t="e">
            <v>#DIV/0!</v>
          </cell>
          <cell r="S909" t="e">
            <v>#DIV/0!</v>
          </cell>
          <cell r="T909" t="str">
            <v>NINC</v>
          </cell>
          <cell r="U909">
            <v>0</v>
          </cell>
        </row>
        <row r="910">
          <cell r="F910" t="str">
            <v>2339 - MANUTENÇÃO E OPERAÇÃO NO SERVIÇO DE GUIAS E SARJETAS (VIAS E LOGRADOUROS) - PROGRAMA DE METAS 4.A</v>
          </cell>
          <cell r="G910" t="str">
            <v>64.10.15.452.3022.2.339.33903000.00</v>
          </cell>
          <cell r="H910" t="str">
            <v>EXECUTIVO</v>
          </cell>
          <cell r="I910" t="str">
            <v>SUB-IT</v>
          </cell>
          <cell r="J910">
            <v>300000</v>
          </cell>
          <cell r="K910">
            <v>334410.72000000003</v>
          </cell>
          <cell r="L910">
            <v>238777.99</v>
          </cell>
          <cell r="M910" t="str">
            <v>NINC</v>
          </cell>
          <cell r="N910">
            <v>0</v>
          </cell>
          <cell r="O910">
            <v>0</v>
          </cell>
          <cell r="P910">
            <v>0</v>
          </cell>
          <cell r="Q910">
            <v>0</v>
          </cell>
          <cell r="R910" t="e">
            <v>#DIV/0!</v>
          </cell>
          <cell r="S910" t="e">
            <v>#DIV/0!</v>
          </cell>
          <cell r="T910" t="str">
            <v>NINC</v>
          </cell>
          <cell r="U910">
            <v>0</v>
          </cell>
        </row>
        <row r="911">
          <cell r="F911" t="str">
            <v>2339 - MANUTENÇÃO E OPERAÇÃO NO SERVIÇO DE GUIAS E SARJETAS (VIAS E LOGRADOUROS) - PROGRAMA DE METAS 4.A</v>
          </cell>
          <cell r="G911" t="str">
            <v>64.10.15.452.3022.2.339.33903900.00</v>
          </cell>
          <cell r="H911" t="str">
            <v>EXECUTIVO</v>
          </cell>
          <cell r="I911" t="str">
            <v>SUB-IT</v>
          </cell>
          <cell r="J911">
            <v>2372312</v>
          </cell>
          <cell r="K911">
            <v>2896585.72</v>
          </cell>
          <cell r="L911">
            <v>2385665.5400000005</v>
          </cell>
          <cell r="M911" t="str">
            <v>NINC</v>
          </cell>
          <cell r="N911">
            <v>0</v>
          </cell>
          <cell r="O911">
            <v>0</v>
          </cell>
          <cell r="P911">
            <v>0</v>
          </cell>
          <cell r="Q911">
            <v>0</v>
          </cell>
          <cell r="R911" t="e">
            <v>#DIV/0!</v>
          </cell>
          <cell r="S911" t="e">
            <v>#DIV/0!</v>
          </cell>
          <cell r="T911" t="str">
            <v>NINC</v>
          </cell>
          <cell r="U911">
            <v>0</v>
          </cell>
        </row>
        <row r="912">
          <cell r="F912" t="str">
            <v>2339 - MANUTENÇÃO E OPERAÇÃO NO SERVIÇO DE GUIAS E SARJETAS (VIAS E LOGRADOUROS) - PROGRAMA DE METAS 4.A</v>
          </cell>
          <cell r="G912" t="str">
            <v>64.10.15.452.3022.2.339.33909200.00</v>
          </cell>
          <cell r="H912" t="str">
            <v>EXECUTIVO</v>
          </cell>
          <cell r="I912" t="str">
            <v>SUB-IT</v>
          </cell>
          <cell r="J912">
            <v>0</v>
          </cell>
          <cell r="K912">
            <v>735.99</v>
          </cell>
          <cell r="L912">
            <v>735.99</v>
          </cell>
          <cell r="M912" t="str">
            <v>NINC</v>
          </cell>
          <cell r="N912">
            <v>0</v>
          </cell>
          <cell r="O912">
            <v>0</v>
          </cell>
          <cell r="P912">
            <v>0</v>
          </cell>
          <cell r="Q912">
            <v>0</v>
          </cell>
          <cell r="R912" t="e">
            <v>#DIV/0!</v>
          </cell>
          <cell r="S912" t="e">
            <v>#DIV/0!</v>
          </cell>
          <cell r="T912" t="str">
            <v>NINC</v>
          </cell>
          <cell r="U912">
            <v>0</v>
          </cell>
        </row>
        <row r="913">
          <cell r="F913" t="str">
            <v>2339 - MANUTENÇÃO E OPERAÇÃO NO SERVIÇO DE GUIAS E SARJETAS (VIAS E LOGRADOUROS) - PROGRAMA DE METAS 4.A</v>
          </cell>
          <cell r="G913" t="str">
            <v>65.10.15.452.3022.2.339.33903000.00</v>
          </cell>
          <cell r="H913" t="str">
            <v>EXECUTIVO</v>
          </cell>
          <cell r="I913" t="str">
            <v>SUB-MO</v>
          </cell>
          <cell r="J913">
            <v>294402</v>
          </cell>
          <cell r="K913">
            <v>232575.15</v>
          </cell>
          <cell r="L913">
            <v>214099</v>
          </cell>
          <cell r="M913" t="str">
            <v>NINC</v>
          </cell>
          <cell r="N913">
            <v>0</v>
          </cell>
          <cell r="O913">
            <v>0</v>
          </cell>
          <cell r="P913">
            <v>0</v>
          </cell>
          <cell r="Q913">
            <v>0</v>
          </cell>
          <cell r="R913" t="e">
            <v>#DIV/0!</v>
          </cell>
          <cell r="S913" t="e">
            <v>#DIV/0!</v>
          </cell>
          <cell r="T913" t="str">
            <v>NINC</v>
          </cell>
          <cell r="U913">
            <v>0</v>
          </cell>
        </row>
        <row r="914">
          <cell r="F914" t="str">
            <v>2339 - MANUTENÇÃO E OPERAÇÃO NO SERVIÇO DE GUIAS E SARJETAS (VIAS E LOGRADOUROS) - PROGRAMA DE METAS 4.A</v>
          </cell>
          <cell r="G914" t="str">
            <v>65.10.15.452.3022.2.339.33903900.00</v>
          </cell>
          <cell r="H914" t="str">
            <v>EXECUTIVO</v>
          </cell>
          <cell r="I914" t="str">
            <v>SUB-MO</v>
          </cell>
          <cell r="J914">
            <v>5532658</v>
          </cell>
          <cell r="K914">
            <v>6037064.46</v>
          </cell>
          <cell r="L914">
            <v>5441980.9999999991</v>
          </cell>
          <cell r="M914" t="str">
            <v>NINC</v>
          </cell>
          <cell r="N914">
            <v>0</v>
          </cell>
          <cell r="O914">
            <v>0</v>
          </cell>
          <cell r="P914">
            <v>0</v>
          </cell>
          <cell r="Q914">
            <v>0</v>
          </cell>
          <cell r="R914" t="e">
            <v>#DIV/0!</v>
          </cell>
          <cell r="S914" t="e">
            <v>#DIV/0!</v>
          </cell>
          <cell r="T914" t="str">
            <v>NINC</v>
          </cell>
          <cell r="U914">
            <v>0</v>
          </cell>
        </row>
        <row r="915">
          <cell r="F915" t="str">
            <v>2339 - MANUTENÇÃO E OPERAÇÃO NO SERVIÇO DE GUIAS E SARJETAS (VIAS E LOGRADOUROS) - PROGRAMA DE METAS 4.A</v>
          </cell>
          <cell r="G915" t="str">
            <v>66.10.15.452.3022.2.339.33903000.00</v>
          </cell>
          <cell r="H915" t="str">
            <v>EXECUTIVO</v>
          </cell>
          <cell r="I915" t="str">
            <v>SUB-AF</v>
          </cell>
          <cell r="J915">
            <v>154839</v>
          </cell>
          <cell r="K915">
            <v>306845.40999999997</v>
          </cell>
          <cell r="L915">
            <v>237836.03999999998</v>
          </cell>
          <cell r="M915" t="str">
            <v>NINC</v>
          </cell>
          <cell r="N915">
            <v>0</v>
          </cell>
          <cell r="O915">
            <v>0</v>
          </cell>
          <cell r="P915">
            <v>0</v>
          </cell>
          <cell r="Q915">
            <v>0</v>
          </cell>
          <cell r="R915" t="e">
            <v>#DIV/0!</v>
          </cell>
          <cell r="S915" t="e">
            <v>#DIV/0!</v>
          </cell>
          <cell r="T915" t="str">
            <v>NINC</v>
          </cell>
          <cell r="U915">
            <v>0</v>
          </cell>
        </row>
        <row r="916">
          <cell r="F916" t="str">
            <v>2339 - MANUTENÇÃO E OPERAÇÃO NO SERVIÇO DE GUIAS E SARJETAS (VIAS E LOGRADOUROS) - PROGRAMA DE METAS 4.A</v>
          </cell>
          <cell r="G916" t="str">
            <v>66.10.15.452.3022.2.339.33903900.00</v>
          </cell>
          <cell r="H916" t="str">
            <v>EXECUTIVO</v>
          </cell>
          <cell r="I916" t="str">
            <v>SUB-AF</v>
          </cell>
          <cell r="J916">
            <v>3317175</v>
          </cell>
          <cell r="K916">
            <v>4157332.08</v>
          </cell>
          <cell r="L916">
            <v>3372860.29</v>
          </cell>
          <cell r="M916" t="str">
            <v>NINC</v>
          </cell>
          <cell r="N916">
            <v>0</v>
          </cell>
          <cell r="O916">
            <v>0</v>
          </cell>
          <cell r="P916">
            <v>0</v>
          </cell>
          <cell r="Q916">
            <v>0</v>
          </cell>
          <cell r="R916" t="e">
            <v>#DIV/0!</v>
          </cell>
          <cell r="S916" t="e">
            <v>#DIV/0!</v>
          </cell>
          <cell r="T916" t="str">
            <v>NINC</v>
          </cell>
          <cell r="U916">
            <v>0</v>
          </cell>
        </row>
        <row r="917">
          <cell r="F917" t="str">
            <v>2339 - MANUTENÇÃO E OPERAÇÃO NO SERVIÇO DE GUIAS E SARJETAS (VIAS E LOGRADOUROS) - PROGRAMA DE METAS 4.A</v>
          </cell>
          <cell r="G917" t="str">
            <v>67.10.15.452.3022.2.339.33903000.00</v>
          </cell>
          <cell r="H917" t="str">
            <v>EXECUTIVO</v>
          </cell>
          <cell r="I917" t="str">
            <v>SUB-IQ</v>
          </cell>
          <cell r="J917">
            <v>79000</v>
          </cell>
          <cell r="K917">
            <v>131323.6</v>
          </cell>
          <cell r="L917">
            <v>43198.25</v>
          </cell>
          <cell r="M917" t="str">
            <v>NINC</v>
          </cell>
          <cell r="N917">
            <v>0</v>
          </cell>
          <cell r="O917">
            <v>0</v>
          </cell>
          <cell r="P917">
            <v>0</v>
          </cell>
          <cell r="Q917">
            <v>0</v>
          </cell>
          <cell r="R917" t="e">
            <v>#DIV/0!</v>
          </cell>
          <cell r="S917" t="e">
            <v>#DIV/0!</v>
          </cell>
          <cell r="T917" t="str">
            <v>NINC</v>
          </cell>
          <cell r="U917">
            <v>0</v>
          </cell>
        </row>
        <row r="918">
          <cell r="F918" t="str">
            <v>2339 - MANUTENÇÃO E OPERAÇÃO NO SERVIÇO DE GUIAS E SARJETAS (VIAS E LOGRADOUROS) - PROGRAMA DE METAS 4.A</v>
          </cell>
          <cell r="G918" t="str">
            <v>67.10.15.452.3022.2.339.33903900.00</v>
          </cell>
          <cell r="H918" t="str">
            <v>EXECUTIVO</v>
          </cell>
          <cell r="I918" t="str">
            <v>SUB-IQ</v>
          </cell>
          <cell r="J918">
            <v>3060098</v>
          </cell>
          <cell r="K918">
            <v>4145807.52</v>
          </cell>
          <cell r="L918">
            <v>3485944.5200000009</v>
          </cell>
          <cell r="M918" t="str">
            <v>NINC</v>
          </cell>
          <cell r="N918">
            <v>0</v>
          </cell>
          <cell r="O918">
            <v>0</v>
          </cell>
          <cell r="P918">
            <v>0</v>
          </cell>
          <cell r="Q918">
            <v>0</v>
          </cell>
          <cell r="R918" t="e">
            <v>#DIV/0!</v>
          </cell>
          <cell r="S918" t="e">
            <v>#DIV/0!</v>
          </cell>
          <cell r="T918" t="str">
            <v>NINC</v>
          </cell>
          <cell r="U918">
            <v>0</v>
          </cell>
        </row>
        <row r="919">
          <cell r="F919" t="str">
            <v>2339 - MANUTENÇÃO E OPERAÇÃO NO SERVIÇO DE GUIAS E SARJETAS (VIAS E LOGRADOUROS) - PROGRAMA DE METAS 4.A</v>
          </cell>
          <cell r="G919" t="str">
            <v>68.10.15.452.3022.2.339.33903000.00</v>
          </cell>
          <cell r="H919" t="str">
            <v>EXECUTIVO</v>
          </cell>
          <cell r="I919" t="str">
            <v>SUB-G</v>
          </cell>
          <cell r="J919">
            <v>1000</v>
          </cell>
          <cell r="K919">
            <v>142864.76</v>
          </cell>
          <cell r="L919">
            <v>58454.46</v>
          </cell>
          <cell r="M919" t="str">
            <v>NINC</v>
          </cell>
          <cell r="N919">
            <v>0</v>
          </cell>
          <cell r="O919">
            <v>0</v>
          </cell>
          <cell r="P919">
            <v>0</v>
          </cell>
          <cell r="Q919">
            <v>0</v>
          </cell>
          <cell r="R919" t="e">
            <v>#DIV/0!</v>
          </cell>
          <cell r="S919" t="e">
            <v>#DIV/0!</v>
          </cell>
          <cell r="T919" t="str">
            <v>NINC</v>
          </cell>
          <cell r="U919">
            <v>0</v>
          </cell>
        </row>
        <row r="920">
          <cell r="F920" t="str">
            <v>2339 - MANUTENÇÃO E OPERAÇÃO NO SERVIÇO DE GUIAS E SARJETAS (VIAS E LOGRADOUROS) - PROGRAMA DE METAS 4.A</v>
          </cell>
          <cell r="G920" t="str">
            <v>68.10.15.452.3022.2.339.33903900.00</v>
          </cell>
          <cell r="H920" t="str">
            <v>EXECUTIVO</v>
          </cell>
          <cell r="I920" t="str">
            <v>SUB-G</v>
          </cell>
          <cell r="J920">
            <v>1000</v>
          </cell>
          <cell r="K920">
            <v>3110888.89</v>
          </cell>
          <cell r="L920">
            <v>2642226.5099999998</v>
          </cell>
          <cell r="M920" t="str">
            <v>NINC</v>
          </cell>
          <cell r="N920">
            <v>0</v>
          </cell>
          <cell r="O920">
            <v>0</v>
          </cell>
          <cell r="P920">
            <v>0</v>
          </cell>
          <cell r="Q920">
            <v>0</v>
          </cell>
          <cell r="R920" t="e">
            <v>#DIV/0!</v>
          </cell>
          <cell r="S920" t="e">
            <v>#DIV/0!</v>
          </cell>
          <cell r="T920" t="str">
            <v>NINC</v>
          </cell>
          <cell r="U920">
            <v>0</v>
          </cell>
        </row>
        <row r="921">
          <cell r="F921" t="str">
            <v>2339 - MANUTENÇÃO E OPERAÇÃO NO SERVIÇO DE GUIAS E SARJETAS (VIAS E LOGRADOUROS) - PROGRAMA DE METAS 4.A</v>
          </cell>
          <cell r="G921" t="str">
            <v>69.10.15.452.3022.2.339.33903000.00</v>
          </cell>
          <cell r="H921" t="str">
            <v>EXECUTIVO</v>
          </cell>
          <cell r="I921" t="str">
            <v>SUB-VP</v>
          </cell>
          <cell r="J921">
            <v>151000</v>
          </cell>
          <cell r="K921">
            <v>150810.6</v>
          </cell>
          <cell r="L921">
            <v>135626.6</v>
          </cell>
          <cell r="M921" t="str">
            <v>NINC</v>
          </cell>
          <cell r="N921">
            <v>0</v>
          </cell>
          <cell r="O921">
            <v>0</v>
          </cell>
          <cell r="P921">
            <v>0</v>
          </cell>
          <cell r="Q921">
            <v>0</v>
          </cell>
          <cell r="R921" t="e">
            <v>#DIV/0!</v>
          </cell>
          <cell r="S921" t="e">
            <v>#DIV/0!</v>
          </cell>
          <cell r="T921" t="str">
            <v>NINC</v>
          </cell>
          <cell r="U921">
            <v>0</v>
          </cell>
        </row>
        <row r="922">
          <cell r="F922" t="str">
            <v>2339 - MANUTENÇÃO E OPERAÇÃO NO SERVIÇO DE GUIAS E SARJETAS (VIAS E LOGRADOUROS) - PROGRAMA DE METAS 4.A</v>
          </cell>
          <cell r="G922" t="str">
            <v>69.10.15.452.3022.2.339.33903900.00</v>
          </cell>
          <cell r="H922" t="str">
            <v>EXECUTIVO</v>
          </cell>
          <cell r="I922" t="str">
            <v>SUB-VP</v>
          </cell>
          <cell r="J922">
            <v>4002336</v>
          </cell>
          <cell r="K922">
            <v>4515248.82</v>
          </cell>
          <cell r="L922">
            <v>4006059.08</v>
          </cell>
          <cell r="M922" t="str">
            <v>NINC</v>
          </cell>
          <cell r="N922">
            <v>0</v>
          </cell>
          <cell r="O922">
            <v>0</v>
          </cell>
          <cell r="P922">
            <v>0</v>
          </cell>
          <cell r="Q922">
            <v>0</v>
          </cell>
          <cell r="R922" t="e">
            <v>#DIV/0!</v>
          </cell>
          <cell r="S922" t="e">
            <v>#DIV/0!</v>
          </cell>
          <cell r="T922" t="str">
            <v>NINC</v>
          </cell>
          <cell r="U922">
            <v>0</v>
          </cell>
        </row>
        <row r="923">
          <cell r="F923" t="str">
            <v>2339 - MANUTENÇÃO E OPERAÇÃO NO SERVIÇO DE GUIAS E SARJETAS (VIAS E LOGRADOUROS) - PROGRAMA DE METAS 4.A</v>
          </cell>
          <cell r="G923" t="str">
            <v>70.10.15.452.3022.2.339.33903000.00</v>
          </cell>
          <cell r="H923" t="str">
            <v>EXECUTIVO</v>
          </cell>
          <cell r="I923" t="str">
            <v>SUB-SM</v>
          </cell>
          <cell r="J923">
            <v>300000</v>
          </cell>
          <cell r="K923">
            <v>197322.9</v>
          </cell>
          <cell r="L923">
            <v>197322.9</v>
          </cell>
          <cell r="M923" t="str">
            <v>NINC</v>
          </cell>
          <cell r="N923">
            <v>0</v>
          </cell>
          <cell r="O923">
            <v>0</v>
          </cell>
          <cell r="P923">
            <v>0</v>
          </cell>
          <cell r="Q923">
            <v>0</v>
          </cell>
          <cell r="R923" t="e">
            <v>#DIV/0!</v>
          </cell>
          <cell r="S923" t="e">
            <v>#DIV/0!</v>
          </cell>
          <cell r="T923" t="str">
            <v>NINC</v>
          </cell>
          <cell r="U923">
            <v>0</v>
          </cell>
        </row>
        <row r="924">
          <cell r="F924" t="str">
            <v>2339 - MANUTENÇÃO E OPERAÇÃO NO SERVIÇO DE GUIAS E SARJETAS (VIAS E LOGRADOUROS) - PROGRAMA DE METAS 4.A</v>
          </cell>
          <cell r="G924" t="str">
            <v>70.10.15.452.3022.2.339.33903900.00</v>
          </cell>
          <cell r="H924" t="str">
            <v>EXECUTIVO</v>
          </cell>
          <cell r="I924" t="str">
            <v>SUB-SM</v>
          </cell>
          <cell r="J924">
            <v>2203142</v>
          </cell>
          <cell r="K924">
            <v>2134767.1799999997</v>
          </cell>
          <cell r="L924">
            <v>2047326.6200000003</v>
          </cell>
          <cell r="M924" t="str">
            <v>NINC</v>
          </cell>
          <cell r="N924">
            <v>0</v>
          </cell>
          <cell r="O924">
            <v>0</v>
          </cell>
          <cell r="P924">
            <v>0</v>
          </cell>
          <cell r="Q924">
            <v>0</v>
          </cell>
          <cell r="R924" t="e">
            <v>#DIV/0!</v>
          </cell>
          <cell r="S924" t="e">
            <v>#DIV/0!</v>
          </cell>
          <cell r="T924" t="str">
            <v>NINC</v>
          </cell>
          <cell r="U924">
            <v>0</v>
          </cell>
        </row>
        <row r="925">
          <cell r="F925" t="str">
            <v>2339 - MANUTENÇÃO E OPERAÇÃO NO SERVIÇO DE GUIAS E SARJETAS (VIAS E LOGRADOUROS) - PROGRAMA DE METAS 4.A</v>
          </cell>
          <cell r="G925" t="str">
            <v>71.10.15.452.3022.2.339.33903000.00</v>
          </cell>
          <cell r="H925" t="str">
            <v>EXECUTIVO</v>
          </cell>
          <cell r="I925" t="str">
            <v>SUB-CT</v>
          </cell>
          <cell r="J925">
            <v>300000</v>
          </cell>
          <cell r="K925">
            <v>236177.06</v>
          </cell>
          <cell r="L925">
            <v>149387.33000000002</v>
          </cell>
          <cell r="M925" t="str">
            <v>NINC</v>
          </cell>
          <cell r="N925">
            <v>0</v>
          </cell>
          <cell r="O925">
            <v>0</v>
          </cell>
          <cell r="P925">
            <v>0</v>
          </cell>
          <cell r="Q925">
            <v>0</v>
          </cell>
          <cell r="R925" t="e">
            <v>#DIV/0!</v>
          </cell>
          <cell r="S925" t="e">
            <v>#DIV/0!</v>
          </cell>
          <cell r="T925" t="str">
            <v>NINC</v>
          </cell>
          <cell r="U925">
            <v>0</v>
          </cell>
        </row>
        <row r="926">
          <cell r="F926" t="str">
            <v>2339 - MANUTENÇÃO E OPERAÇÃO NO SERVIÇO DE GUIAS E SARJETAS (VIAS E LOGRADOUROS) - PROGRAMA DE METAS 4.A</v>
          </cell>
          <cell r="G926" t="str">
            <v>71.10.15.452.3022.2.339.33903900.00</v>
          </cell>
          <cell r="H926" t="str">
            <v>EXECUTIVO</v>
          </cell>
          <cell r="I926" t="str">
            <v>SUB-CT</v>
          </cell>
          <cell r="J926">
            <v>1675842</v>
          </cell>
          <cell r="K926">
            <v>2608282.67</v>
          </cell>
          <cell r="L926">
            <v>2307627.25</v>
          </cell>
          <cell r="M926" t="str">
            <v>NINC</v>
          </cell>
          <cell r="N926">
            <v>0</v>
          </cell>
          <cell r="O926">
            <v>0</v>
          </cell>
          <cell r="P926">
            <v>0</v>
          </cell>
          <cell r="Q926">
            <v>0</v>
          </cell>
          <cell r="R926" t="e">
            <v>#DIV/0!</v>
          </cell>
          <cell r="S926" t="e">
            <v>#DIV/0!</v>
          </cell>
          <cell r="T926" t="str">
            <v>NINC</v>
          </cell>
          <cell r="U926">
            <v>0</v>
          </cell>
        </row>
        <row r="927">
          <cell r="F927" t="str">
            <v>2339 - MANUTENÇÃO E OPERAÇÃO NO SERVIÇO DE GUIAS E SARJETAS (VIAS E LOGRADOUROS) - PROGRAMA DE METAS 4.A</v>
          </cell>
          <cell r="G927" t="str">
            <v>72.10.15.452.3022.2.339.33903000.00</v>
          </cell>
          <cell r="H927" t="str">
            <v>EXECUTIVO</v>
          </cell>
          <cell r="I927" t="str">
            <v>SUB-SB</v>
          </cell>
          <cell r="J927">
            <v>224874</v>
          </cell>
          <cell r="K927">
            <v>185219.7</v>
          </cell>
          <cell r="L927">
            <v>185219.7</v>
          </cell>
          <cell r="M927" t="str">
            <v>NINC</v>
          </cell>
          <cell r="N927">
            <v>0</v>
          </cell>
          <cell r="O927">
            <v>0</v>
          </cell>
          <cell r="P927">
            <v>0</v>
          </cell>
          <cell r="Q927">
            <v>0</v>
          </cell>
          <cell r="R927" t="e">
            <v>#DIV/0!</v>
          </cell>
          <cell r="S927" t="e">
            <v>#DIV/0!</v>
          </cell>
          <cell r="T927" t="str">
            <v>NINC</v>
          </cell>
          <cell r="U927">
            <v>0</v>
          </cell>
        </row>
        <row r="928">
          <cell r="F928" t="str">
            <v>2339 - MANUTENÇÃO E OPERAÇÃO NO SERVIÇO DE GUIAS E SARJETAS (VIAS E LOGRADOUROS) - PROGRAMA DE METAS 4.A</v>
          </cell>
          <cell r="G928" t="str">
            <v>72.10.15.452.3022.2.339.33903900.00</v>
          </cell>
          <cell r="H928" t="str">
            <v>EXECUTIVO</v>
          </cell>
          <cell r="I928" t="str">
            <v>SUB-SB</v>
          </cell>
          <cell r="J928">
            <v>2598389</v>
          </cell>
          <cell r="K928">
            <v>2511286.2599999998</v>
          </cell>
          <cell r="L928">
            <v>2071306.6400000001</v>
          </cell>
          <cell r="M928" t="str">
            <v>NINC</v>
          </cell>
          <cell r="N928">
            <v>0</v>
          </cell>
          <cell r="O928">
            <v>0</v>
          </cell>
          <cell r="P928">
            <v>0</v>
          </cell>
          <cell r="Q928">
            <v>0</v>
          </cell>
          <cell r="R928" t="e">
            <v>#DIV/0!</v>
          </cell>
          <cell r="S928" t="e">
            <v>#DIV/0!</v>
          </cell>
          <cell r="T928" t="str">
            <v>NINC</v>
          </cell>
          <cell r="U928">
            <v>0</v>
          </cell>
        </row>
        <row r="929">
          <cell r="F929" t="str">
            <v>2340 - OPERAÇÃO TAPA BURACO - PROGRAMA DE METAS 4.A</v>
          </cell>
          <cell r="G929" t="str">
            <v>12.10.15.452.3022.2.340.33903000.00</v>
          </cell>
          <cell r="H929" t="str">
            <v>EXECUTIVO</v>
          </cell>
          <cell r="I929" t="str">
            <v>SMSUB</v>
          </cell>
          <cell r="J929">
            <v>59970000</v>
          </cell>
          <cell r="K929">
            <v>53408164.839999996</v>
          </cell>
          <cell r="L929">
            <v>48108468.140000001</v>
          </cell>
          <cell r="M929" t="str">
            <v>NINC</v>
          </cell>
          <cell r="N929">
            <v>0</v>
          </cell>
          <cell r="O929">
            <v>0</v>
          </cell>
          <cell r="P929">
            <v>0</v>
          </cell>
          <cell r="Q929">
            <v>0</v>
          </cell>
          <cell r="R929" t="e">
            <v>#DIV/0!</v>
          </cell>
          <cell r="S929" t="e">
            <v>#DIV/0!</v>
          </cell>
          <cell r="T929" t="str">
            <v>NINC</v>
          </cell>
          <cell r="U929">
            <v>0</v>
          </cell>
        </row>
        <row r="930">
          <cell r="F930" t="str">
            <v>2340 - OPERAÇÃO TAPA BURACO - PROGRAMA DE METAS 4.A</v>
          </cell>
          <cell r="G930" t="str">
            <v>12.10.15.452.3022.2.340.33903500.00</v>
          </cell>
          <cell r="H930" t="str">
            <v>EXECUTIVO</v>
          </cell>
          <cell r="I930" t="str">
            <v>SMSUB</v>
          </cell>
          <cell r="J930">
            <v>0</v>
          </cell>
          <cell r="K930">
            <v>0</v>
          </cell>
          <cell r="L930">
            <v>0</v>
          </cell>
          <cell r="M930" t="str">
            <v>NINC</v>
          </cell>
          <cell r="N930">
            <v>0</v>
          </cell>
          <cell r="O930">
            <v>0</v>
          </cell>
          <cell r="P930">
            <v>0</v>
          </cell>
          <cell r="Q930">
            <v>0</v>
          </cell>
          <cell r="R930" t="e">
            <v>#DIV/0!</v>
          </cell>
          <cell r="S930" t="e">
            <v>#DIV/0!</v>
          </cell>
          <cell r="T930" t="str">
            <v>NINC</v>
          </cell>
          <cell r="U930">
            <v>0</v>
          </cell>
        </row>
        <row r="931">
          <cell r="F931" t="str">
            <v>2340 - OPERAÇÃO TAPA BURACO - PROGRAMA DE METAS 4.A</v>
          </cell>
          <cell r="G931" t="str">
            <v>12.10.15.452.3022.2.340.33903900.00</v>
          </cell>
          <cell r="H931" t="str">
            <v>EXECUTIVO</v>
          </cell>
          <cell r="I931" t="str">
            <v>SMSUB</v>
          </cell>
          <cell r="J931">
            <v>64670052</v>
          </cell>
          <cell r="K931">
            <v>96446881</v>
          </cell>
          <cell r="L931">
            <v>69565507.49000001</v>
          </cell>
          <cell r="M931" t="str">
            <v>NINC</v>
          </cell>
          <cell r="N931">
            <v>0</v>
          </cell>
          <cell r="O931">
            <v>0</v>
          </cell>
          <cell r="P931">
            <v>0</v>
          </cell>
          <cell r="Q931">
            <v>0</v>
          </cell>
          <cell r="R931" t="e">
            <v>#DIV/0!</v>
          </cell>
          <cell r="S931" t="e">
            <v>#DIV/0!</v>
          </cell>
          <cell r="T931" t="str">
            <v>NINC</v>
          </cell>
          <cell r="U931">
            <v>0</v>
          </cell>
        </row>
        <row r="932">
          <cell r="F932" t="str">
            <v>2340 - OPERAÇÃO TAPA BURACO - PROGRAMA DE METAS 4.A</v>
          </cell>
          <cell r="G932" t="str">
            <v>41.10.15.452.3022.2.340.33903900.00</v>
          </cell>
          <cell r="H932" t="str">
            <v>EXECUTIVO</v>
          </cell>
          <cell r="I932" t="str">
            <v>SUB-PR</v>
          </cell>
          <cell r="J932">
            <v>2400000</v>
          </cell>
          <cell r="K932">
            <v>0</v>
          </cell>
          <cell r="L932">
            <v>0</v>
          </cell>
          <cell r="M932" t="str">
            <v>NINC</v>
          </cell>
          <cell r="N932">
            <v>0</v>
          </cell>
          <cell r="O932">
            <v>0</v>
          </cell>
          <cell r="P932">
            <v>0</v>
          </cell>
          <cell r="Q932">
            <v>0</v>
          </cell>
          <cell r="R932" t="e">
            <v>#DIV/0!</v>
          </cell>
          <cell r="S932" t="e">
            <v>#DIV/0!</v>
          </cell>
          <cell r="T932" t="str">
            <v>NINC</v>
          </cell>
          <cell r="U932">
            <v>0</v>
          </cell>
        </row>
        <row r="933">
          <cell r="F933" t="str">
            <v>2340 - OPERAÇÃO TAPA BURACO - PROGRAMA DE METAS 4.A</v>
          </cell>
          <cell r="G933" t="str">
            <v>42.10.15.452.3022.2.340.33903900.00</v>
          </cell>
          <cell r="H933" t="str">
            <v>EXECUTIVO</v>
          </cell>
          <cell r="I933" t="str">
            <v>SUB-PJ</v>
          </cell>
          <cell r="J933">
            <v>2605105</v>
          </cell>
          <cell r="K933">
            <v>2599667.79</v>
          </cell>
          <cell r="L933">
            <v>2456218.9900000002</v>
          </cell>
          <cell r="M933" t="str">
            <v>NINC</v>
          </cell>
          <cell r="N933">
            <v>0</v>
          </cell>
          <cell r="O933">
            <v>0</v>
          </cell>
          <cell r="P933">
            <v>0</v>
          </cell>
          <cell r="Q933">
            <v>0</v>
          </cell>
          <cell r="R933" t="e">
            <v>#DIV/0!</v>
          </cell>
          <cell r="S933" t="e">
            <v>#DIV/0!</v>
          </cell>
          <cell r="T933" t="str">
            <v>NINC</v>
          </cell>
          <cell r="U933">
            <v>0</v>
          </cell>
        </row>
        <row r="934">
          <cell r="F934" t="str">
            <v>2340 - OPERAÇÃO TAPA BURACO - PROGRAMA DE METAS 4.A</v>
          </cell>
          <cell r="G934" t="str">
            <v>43.10.15.452.3022.2.340.33903900.00</v>
          </cell>
          <cell r="H934" t="str">
            <v>EXECUTIVO</v>
          </cell>
          <cell r="I934" t="str">
            <v>SUB-FB</v>
          </cell>
          <cell r="J934">
            <v>3473473</v>
          </cell>
          <cell r="K934">
            <v>3337289.6</v>
          </cell>
          <cell r="L934">
            <v>3198822.8899999997</v>
          </cell>
          <cell r="M934" t="str">
            <v>NINC</v>
          </cell>
          <cell r="N934">
            <v>0</v>
          </cell>
          <cell r="O934">
            <v>0</v>
          </cell>
          <cell r="P934">
            <v>0</v>
          </cell>
          <cell r="Q934">
            <v>0</v>
          </cell>
          <cell r="R934" t="e">
            <v>#DIV/0!</v>
          </cell>
          <cell r="S934" t="e">
            <v>#DIV/0!</v>
          </cell>
          <cell r="T934" t="str">
            <v>NINC</v>
          </cell>
          <cell r="U934">
            <v>0</v>
          </cell>
        </row>
        <row r="935">
          <cell r="F935" t="str">
            <v>2340 - OPERAÇÃO TAPA BURACO - PROGRAMA DE METAS 4.A</v>
          </cell>
          <cell r="G935" t="str">
            <v>44.10.15.452.3022.2.340.33903900.00</v>
          </cell>
          <cell r="H935" t="str">
            <v>EXECUTIVO</v>
          </cell>
          <cell r="I935" t="str">
            <v>SUB-CV</v>
          </cell>
          <cell r="J935">
            <v>2170921</v>
          </cell>
          <cell r="K935">
            <v>1939651.6199999999</v>
          </cell>
          <cell r="L935">
            <v>1367085.52</v>
          </cell>
          <cell r="M935" t="str">
            <v>NINC</v>
          </cell>
          <cell r="N935">
            <v>0</v>
          </cell>
          <cell r="O935">
            <v>0</v>
          </cell>
          <cell r="P935">
            <v>0</v>
          </cell>
          <cell r="Q935">
            <v>0</v>
          </cell>
          <cell r="R935" t="e">
            <v>#DIV/0!</v>
          </cell>
          <cell r="S935" t="e">
            <v>#DIV/0!</v>
          </cell>
          <cell r="T935" t="str">
            <v>NINC</v>
          </cell>
          <cell r="U935">
            <v>0</v>
          </cell>
        </row>
        <row r="936">
          <cell r="F936" t="str">
            <v>2340 - OPERAÇÃO TAPA BURACO - PROGRAMA DE METAS 4.A</v>
          </cell>
          <cell r="G936" t="str">
            <v>45.10.15.452.3022.2.340.33903900.00</v>
          </cell>
          <cell r="H936" t="str">
            <v>EXECUTIVO</v>
          </cell>
          <cell r="I936" t="str">
            <v>SUB-ST</v>
          </cell>
          <cell r="J936">
            <v>3473473</v>
          </cell>
          <cell r="K936">
            <v>2344390.6</v>
          </cell>
          <cell r="L936">
            <v>2344390.2000000002</v>
          </cell>
          <cell r="M936" t="str">
            <v>NINC</v>
          </cell>
          <cell r="N936">
            <v>0</v>
          </cell>
          <cell r="O936">
            <v>0</v>
          </cell>
          <cell r="P936">
            <v>0</v>
          </cell>
          <cell r="Q936">
            <v>0</v>
          </cell>
          <cell r="R936" t="e">
            <v>#DIV/0!</v>
          </cell>
          <cell r="S936" t="e">
            <v>#DIV/0!</v>
          </cell>
          <cell r="T936" t="str">
            <v>NINC</v>
          </cell>
          <cell r="U936">
            <v>0</v>
          </cell>
        </row>
        <row r="937">
          <cell r="F937" t="str">
            <v>2340 - OPERAÇÃO TAPA BURACO - PROGRAMA DE METAS 4.A</v>
          </cell>
          <cell r="G937" t="str">
            <v>46.10.15.452.3022.2.340.33903900.00</v>
          </cell>
          <cell r="H937" t="str">
            <v>EXECUTIVO</v>
          </cell>
          <cell r="I937" t="str">
            <v>SUB-JT</v>
          </cell>
          <cell r="J937">
            <v>2822197</v>
          </cell>
          <cell r="K937">
            <v>1980182.6799999997</v>
          </cell>
          <cell r="L937">
            <v>1828162.25</v>
          </cell>
          <cell r="M937" t="str">
            <v>NINC</v>
          </cell>
          <cell r="N937">
            <v>0</v>
          </cell>
          <cell r="O937">
            <v>0</v>
          </cell>
          <cell r="P937">
            <v>0</v>
          </cell>
          <cell r="Q937">
            <v>0</v>
          </cell>
          <cell r="R937" t="e">
            <v>#DIV/0!</v>
          </cell>
          <cell r="S937" t="e">
            <v>#DIV/0!</v>
          </cell>
          <cell r="T937" t="str">
            <v>NINC</v>
          </cell>
          <cell r="U937">
            <v>0</v>
          </cell>
        </row>
        <row r="938">
          <cell r="F938" t="str">
            <v>2340 - OPERAÇÃO TAPA BURACO - PROGRAMA DE METAS 4.A</v>
          </cell>
          <cell r="G938" t="str">
            <v>47.10.15.452.3022.2.340.33903900.00</v>
          </cell>
          <cell r="H938" t="str">
            <v>EXECUTIVO</v>
          </cell>
          <cell r="I938" t="str">
            <v>SUB-MG</v>
          </cell>
          <cell r="J938">
            <v>2171921</v>
          </cell>
          <cell r="K938">
            <v>1543464.79</v>
          </cell>
          <cell r="L938">
            <v>1311464.4399999997</v>
          </cell>
          <cell r="M938" t="str">
            <v>NINC</v>
          </cell>
          <cell r="N938">
            <v>0</v>
          </cell>
          <cell r="O938">
            <v>0</v>
          </cell>
          <cell r="P938">
            <v>0</v>
          </cell>
          <cell r="Q938">
            <v>0</v>
          </cell>
          <cell r="R938" t="e">
            <v>#DIV/0!</v>
          </cell>
          <cell r="S938" t="e">
            <v>#DIV/0!</v>
          </cell>
          <cell r="T938" t="str">
            <v>NINC</v>
          </cell>
          <cell r="U938">
            <v>0</v>
          </cell>
        </row>
        <row r="939">
          <cell r="F939" t="str">
            <v>2340 - OPERAÇÃO TAPA BURACO - PROGRAMA DE METAS 4.A</v>
          </cell>
          <cell r="G939" t="str">
            <v>48.10.15.452.3022.2.340.33903900.00</v>
          </cell>
          <cell r="H939" t="str">
            <v>EXECUTIVO</v>
          </cell>
          <cell r="I939" t="str">
            <v>SUB-LA</v>
          </cell>
          <cell r="J939">
            <v>3473473</v>
          </cell>
          <cell r="K939">
            <v>3021265.77</v>
          </cell>
          <cell r="L939">
            <v>3021265.7700000005</v>
          </cell>
          <cell r="M939" t="str">
            <v>NINC</v>
          </cell>
          <cell r="N939">
            <v>0</v>
          </cell>
          <cell r="O939">
            <v>0</v>
          </cell>
          <cell r="P939">
            <v>0</v>
          </cell>
          <cell r="Q939">
            <v>0</v>
          </cell>
          <cell r="R939" t="e">
            <v>#DIV/0!</v>
          </cell>
          <cell r="S939" t="e">
            <v>#DIV/0!</v>
          </cell>
          <cell r="T939" t="str">
            <v>NINC</v>
          </cell>
          <cell r="U939">
            <v>0</v>
          </cell>
        </row>
        <row r="940">
          <cell r="F940" t="str">
            <v>2340 - OPERAÇÃO TAPA BURACO - PROGRAMA DE METAS 4.A</v>
          </cell>
          <cell r="G940" t="str">
            <v>49.10.15.452.3022.2.340.33903900.00</v>
          </cell>
          <cell r="H940" t="str">
            <v>EXECUTIVO</v>
          </cell>
          <cell r="I940" t="str">
            <v>SUB-SÉ</v>
          </cell>
          <cell r="J940">
            <v>4341841</v>
          </cell>
          <cell r="K940">
            <v>4110328.59</v>
          </cell>
          <cell r="L940">
            <v>3794975.4</v>
          </cell>
          <cell r="M940" t="str">
            <v>NINC</v>
          </cell>
          <cell r="N940">
            <v>0</v>
          </cell>
          <cell r="O940">
            <v>0</v>
          </cell>
          <cell r="P940">
            <v>0</v>
          </cell>
          <cell r="Q940">
            <v>0</v>
          </cell>
          <cell r="R940" t="e">
            <v>#DIV/0!</v>
          </cell>
          <cell r="S940" t="e">
            <v>#DIV/0!</v>
          </cell>
          <cell r="T940" t="str">
            <v>NINC</v>
          </cell>
          <cell r="U940">
            <v>0</v>
          </cell>
        </row>
        <row r="941">
          <cell r="F941" t="str">
            <v>2340 - OPERAÇÃO TAPA BURACO - PROGRAMA DE METAS 4.A</v>
          </cell>
          <cell r="G941" t="str">
            <v>50.10.15.452.3022.2.340.33903900.00</v>
          </cell>
          <cell r="H941" t="str">
            <v>EXECUTIVO</v>
          </cell>
          <cell r="I941" t="str">
            <v>SUB-BT</v>
          </cell>
          <cell r="J941">
            <v>4124749</v>
          </cell>
          <cell r="K941">
            <v>4644326.67</v>
          </cell>
          <cell r="L941">
            <v>4556694.5499999989</v>
          </cell>
          <cell r="M941" t="str">
            <v>NINC</v>
          </cell>
          <cell r="N941">
            <v>0</v>
          </cell>
          <cell r="O941">
            <v>0</v>
          </cell>
          <cell r="P941">
            <v>0</v>
          </cell>
          <cell r="Q941">
            <v>0</v>
          </cell>
          <cell r="R941" t="e">
            <v>#DIV/0!</v>
          </cell>
          <cell r="S941" t="e">
            <v>#DIV/0!</v>
          </cell>
          <cell r="T941" t="str">
            <v>NINC</v>
          </cell>
          <cell r="U941">
            <v>0</v>
          </cell>
        </row>
        <row r="942">
          <cell r="F942" t="str">
            <v>2340 - OPERAÇÃO TAPA BURACO - PROGRAMA DE METAS 4.A</v>
          </cell>
          <cell r="G942" t="str">
            <v>51.10.15.452.3022.2.340.33903900.00</v>
          </cell>
          <cell r="H942" t="str">
            <v>EXECUTIVO</v>
          </cell>
          <cell r="I942" t="str">
            <v>SUB-PI</v>
          </cell>
          <cell r="J942">
            <v>3533586</v>
          </cell>
          <cell r="K942">
            <v>3966915</v>
          </cell>
          <cell r="L942">
            <v>3447800.16</v>
          </cell>
          <cell r="M942" t="str">
            <v>NINC</v>
          </cell>
          <cell r="N942">
            <v>0</v>
          </cell>
          <cell r="O942">
            <v>0</v>
          </cell>
          <cell r="P942">
            <v>0</v>
          </cell>
          <cell r="Q942">
            <v>0</v>
          </cell>
          <cell r="R942" t="e">
            <v>#DIV/0!</v>
          </cell>
          <cell r="S942" t="e">
            <v>#DIV/0!</v>
          </cell>
          <cell r="T942" t="str">
            <v>NINC</v>
          </cell>
          <cell r="U942">
            <v>0</v>
          </cell>
        </row>
        <row r="943">
          <cell r="F943" t="str">
            <v>2340 - OPERAÇÃO TAPA BURACO - PROGRAMA DE METAS 4.A</v>
          </cell>
          <cell r="G943" t="str">
            <v>52.10.15.452.3022.2.340.33903900.00</v>
          </cell>
          <cell r="H943" t="str">
            <v>EXECUTIVO</v>
          </cell>
          <cell r="I943" t="str">
            <v>SUB-VM</v>
          </cell>
          <cell r="J943">
            <v>3907657</v>
          </cell>
          <cell r="K943">
            <v>3547613.3600000003</v>
          </cell>
          <cell r="L943">
            <v>3021996.0700000003</v>
          </cell>
          <cell r="M943" t="str">
            <v>NINC</v>
          </cell>
          <cell r="N943">
            <v>0</v>
          </cell>
          <cell r="O943">
            <v>0</v>
          </cell>
          <cell r="P943">
            <v>0</v>
          </cell>
          <cell r="Q943">
            <v>0</v>
          </cell>
          <cell r="R943" t="e">
            <v>#DIV/0!</v>
          </cell>
          <cell r="S943" t="e">
            <v>#DIV/0!</v>
          </cell>
          <cell r="T943" t="str">
            <v>NINC</v>
          </cell>
          <cell r="U943">
            <v>0</v>
          </cell>
        </row>
        <row r="944">
          <cell r="F944" t="str">
            <v>2340 - OPERAÇÃO TAPA BURACO - PROGRAMA DE METAS 4.A</v>
          </cell>
          <cell r="G944" t="str">
            <v>53.10.15.452.3022.2.340.33903900.00</v>
          </cell>
          <cell r="H944" t="str">
            <v>EXECUTIVO</v>
          </cell>
          <cell r="I944" t="str">
            <v>SUB-IP</v>
          </cell>
          <cell r="J944">
            <v>3473967</v>
          </cell>
          <cell r="K944">
            <v>4212348</v>
          </cell>
          <cell r="L944">
            <v>3251839.55</v>
          </cell>
          <cell r="M944" t="str">
            <v>NINC</v>
          </cell>
          <cell r="N944">
            <v>0</v>
          </cell>
          <cell r="O944">
            <v>0</v>
          </cell>
          <cell r="P944">
            <v>0</v>
          </cell>
          <cell r="Q944">
            <v>0</v>
          </cell>
          <cell r="R944" t="e">
            <v>#DIV/0!</v>
          </cell>
          <cell r="S944" t="e">
            <v>#DIV/0!</v>
          </cell>
          <cell r="T944" t="str">
            <v>NINC</v>
          </cell>
          <cell r="U944">
            <v>0</v>
          </cell>
        </row>
        <row r="945">
          <cell r="F945" t="str">
            <v>2340 - OPERAÇÃO TAPA BURACO - PROGRAMA DE METAS 4.A</v>
          </cell>
          <cell r="G945" t="str">
            <v>54.10.15.452.3022.2.340.33903900.00</v>
          </cell>
          <cell r="H945" t="str">
            <v>EXECUTIVO</v>
          </cell>
          <cell r="I945" t="str">
            <v>SUB-SA</v>
          </cell>
          <cell r="J945">
            <v>3473473</v>
          </cell>
          <cell r="K945">
            <v>4306946.54</v>
          </cell>
          <cell r="L945">
            <v>3021916.48</v>
          </cell>
          <cell r="M945" t="str">
            <v>NINC</v>
          </cell>
          <cell r="N945">
            <v>0</v>
          </cell>
          <cell r="O945">
            <v>0</v>
          </cell>
          <cell r="P945">
            <v>0</v>
          </cell>
          <cell r="Q945">
            <v>0</v>
          </cell>
          <cell r="R945" t="e">
            <v>#DIV/0!</v>
          </cell>
          <cell r="S945" t="e">
            <v>#DIV/0!</v>
          </cell>
          <cell r="T945" t="str">
            <v>NINC</v>
          </cell>
          <cell r="U945">
            <v>0</v>
          </cell>
        </row>
        <row r="946">
          <cell r="F946" t="str">
            <v>2340 - OPERAÇÃO TAPA BURACO - PROGRAMA DE METAS 4.A</v>
          </cell>
          <cell r="G946" t="str">
            <v>55.10.15.452.3022.2.340.33903900.00</v>
          </cell>
          <cell r="H946" t="str">
            <v>EXECUTIVO</v>
          </cell>
          <cell r="I946" t="str">
            <v>SUB-JA</v>
          </cell>
          <cell r="J946">
            <v>2170921</v>
          </cell>
          <cell r="K946">
            <v>1398135.2799999998</v>
          </cell>
          <cell r="L946">
            <v>1338135.28</v>
          </cell>
          <cell r="M946" t="str">
            <v>NINC</v>
          </cell>
          <cell r="N946">
            <v>0</v>
          </cell>
          <cell r="O946">
            <v>0</v>
          </cell>
          <cell r="P946">
            <v>0</v>
          </cell>
          <cell r="Q946">
            <v>0</v>
          </cell>
          <cell r="R946" t="e">
            <v>#DIV/0!</v>
          </cell>
          <cell r="S946" t="e">
            <v>#DIV/0!</v>
          </cell>
          <cell r="T946" t="str">
            <v>NINC</v>
          </cell>
          <cell r="U946">
            <v>0</v>
          </cell>
        </row>
        <row r="947">
          <cell r="F947" t="str">
            <v>2340 - OPERAÇÃO TAPA BURACO - PROGRAMA DE METAS 4.A</v>
          </cell>
          <cell r="G947" t="str">
            <v>56.10.15.452.3022.2.340.33903900.00</v>
          </cell>
          <cell r="H947" t="str">
            <v>EXECUTIVO</v>
          </cell>
          <cell r="I947" t="str">
            <v>SUB-AD</v>
          </cell>
          <cell r="J947">
            <v>3256381</v>
          </cell>
          <cell r="K947">
            <v>3327644.2</v>
          </cell>
          <cell r="L947">
            <v>3327644.2</v>
          </cell>
          <cell r="M947" t="str">
            <v>NINC</v>
          </cell>
          <cell r="N947">
            <v>0</v>
          </cell>
          <cell r="O947">
            <v>0</v>
          </cell>
          <cell r="P947">
            <v>0</v>
          </cell>
          <cell r="Q947">
            <v>0</v>
          </cell>
          <cell r="R947" t="e">
            <v>#DIV/0!</v>
          </cell>
          <cell r="S947" t="e">
            <v>#DIV/0!</v>
          </cell>
          <cell r="T947" t="str">
            <v>NINC</v>
          </cell>
          <cell r="U947">
            <v>0</v>
          </cell>
        </row>
        <row r="948">
          <cell r="F948" t="str">
            <v>2340 - OPERAÇÃO TAPA BURACO - PROGRAMA DE METAS 4.A</v>
          </cell>
          <cell r="G948" t="str">
            <v>57.10.15.452.3022.2.340.33903900.00</v>
          </cell>
          <cell r="H948" t="str">
            <v>EXECUTIVO</v>
          </cell>
          <cell r="I948" t="str">
            <v>SUB-CL</v>
          </cell>
          <cell r="J948">
            <v>3907657</v>
          </cell>
          <cell r="K948">
            <v>3622915.83</v>
          </cell>
          <cell r="L948">
            <v>3579398.31</v>
          </cell>
          <cell r="M948" t="str">
            <v>NINC</v>
          </cell>
          <cell r="N948">
            <v>0</v>
          </cell>
          <cell r="O948">
            <v>0</v>
          </cell>
          <cell r="P948">
            <v>0</v>
          </cell>
          <cell r="Q948">
            <v>0</v>
          </cell>
          <cell r="R948" t="e">
            <v>#DIV/0!</v>
          </cell>
          <cell r="S948" t="e">
            <v>#DIV/0!</v>
          </cell>
          <cell r="T948" t="str">
            <v>NINC</v>
          </cell>
          <cell r="U948">
            <v>0</v>
          </cell>
        </row>
        <row r="949">
          <cell r="F949" t="str">
            <v>2340 - OPERAÇÃO TAPA BURACO - PROGRAMA DE METAS 4.A</v>
          </cell>
          <cell r="G949" t="str">
            <v>58.10.15.452.3022.2.340.33903900.00</v>
          </cell>
          <cell r="H949" t="str">
            <v>EXECUTIVO</v>
          </cell>
          <cell r="I949" t="str">
            <v>SUB-MB</v>
          </cell>
          <cell r="J949">
            <v>2822197</v>
          </cell>
          <cell r="K949">
            <v>3837371.71</v>
          </cell>
          <cell r="L949">
            <v>3260231.03</v>
          </cell>
          <cell r="M949" t="str">
            <v>NINC</v>
          </cell>
          <cell r="N949">
            <v>0</v>
          </cell>
          <cell r="O949">
            <v>0</v>
          </cell>
          <cell r="P949">
            <v>0</v>
          </cell>
          <cell r="Q949">
            <v>0</v>
          </cell>
          <cell r="R949" t="e">
            <v>#DIV/0!</v>
          </cell>
          <cell r="S949" t="e">
            <v>#DIV/0!</v>
          </cell>
          <cell r="T949" t="str">
            <v>NINC</v>
          </cell>
          <cell r="U949">
            <v>0</v>
          </cell>
        </row>
        <row r="950">
          <cell r="F950" t="str">
            <v>2340 - OPERAÇÃO TAPA BURACO - PROGRAMA DE METAS 4.A</v>
          </cell>
          <cell r="G950" t="str">
            <v>59.10.15.452.3022.2.340.33903900.00</v>
          </cell>
          <cell r="H950" t="str">
            <v>EXECUTIVO</v>
          </cell>
          <cell r="I950" t="str">
            <v>SUB-CS</v>
          </cell>
          <cell r="J950">
            <v>4124749</v>
          </cell>
          <cell r="K950">
            <v>4430654.88</v>
          </cell>
          <cell r="L950">
            <v>4423140.9399999995</v>
          </cell>
          <cell r="M950" t="str">
            <v>NINC</v>
          </cell>
          <cell r="N950">
            <v>0</v>
          </cell>
          <cell r="O950">
            <v>0</v>
          </cell>
          <cell r="P950">
            <v>0</v>
          </cell>
          <cell r="Q950">
            <v>0</v>
          </cell>
          <cell r="R950" t="e">
            <v>#DIV/0!</v>
          </cell>
          <cell r="S950" t="e">
            <v>#DIV/0!</v>
          </cell>
          <cell r="T950" t="str">
            <v>NINC</v>
          </cell>
          <cell r="U950">
            <v>0</v>
          </cell>
        </row>
        <row r="951">
          <cell r="F951" t="str">
            <v>2340 - OPERAÇÃO TAPA BURACO - PROGRAMA DE METAS 4.A</v>
          </cell>
          <cell r="G951" t="str">
            <v>60.10.15.452.3022.2.340.33903900.00</v>
          </cell>
          <cell r="H951" t="str">
            <v>EXECUTIVO</v>
          </cell>
          <cell r="I951" t="str">
            <v>SUB-PA</v>
          </cell>
          <cell r="J951">
            <v>1783073</v>
          </cell>
          <cell r="K951">
            <v>2529749.1399999997</v>
          </cell>
          <cell r="L951">
            <v>2292310.0700000003</v>
          </cell>
          <cell r="M951" t="str">
            <v>NINC</v>
          </cell>
          <cell r="N951">
            <v>0</v>
          </cell>
          <cell r="O951">
            <v>0</v>
          </cell>
          <cell r="P951">
            <v>0</v>
          </cell>
          <cell r="Q951">
            <v>0</v>
          </cell>
          <cell r="R951" t="e">
            <v>#DIV/0!</v>
          </cell>
          <cell r="S951" t="e">
            <v>#DIV/0!</v>
          </cell>
          <cell r="T951" t="str">
            <v>NINC</v>
          </cell>
          <cell r="U951">
            <v>0</v>
          </cell>
        </row>
        <row r="952">
          <cell r="F952" t="str">
            <v>2340 - OPERAÇÃO TAPA BURACO - PROGRAMA DE METAS 4.A</v>
          </cell>
          <cell r="G952" t="str">
            <v>61.10.15.452.3022.2.340.33903900.00</v>
          </cell>
          <cell r="H952" t="str">
            <v>EXECUTIVO</v>
          </cell>
          <cell r="I952" t="str">
            <v>SUB-PE</v>
          </cell>
          <cell r="J952">
            <v>3690565</v>
          </cell>
          <cell r="K952">
            <v>4906455.5900000008</v>
          </cell>
          <cell r="L952">
            <v>4906455.59</v>
          </cell>
          <cell r="M952" t="str">
            <v>NINC</v>
          </cell>
          <cell r="N952">
            <v>0</v>
          </cell>
          <cell r="O952">
            <v>0</v>
          </cell>
          <cell r="P952">
            <v>0</v>
          </cell>
          <cell r="Q952">
            <v>0</v>
          </cell>
          <cell r="R952" t="e">
            <v>#DIV/0!</v>
          </cell>
          <cell r="S952" t="e">
            <v>#DIV/0!</v>
          </cell>
          <cell r="T952" t="str">
            <v>NINC</v>
          </cell>
          <cell r="U952">
            <v>0</v>
          </cell>
        </row>
        <row r="953">
          <cell r="F953" t="str">
            <v>2340 - OPERAÇÃO TAPA BURACO - PROGRAMA DE METAS 4.A</v>
          </cell>
          <cell r="G953" t="str">
            <v>62.10.15.452.3022.2.340.33903900.00</v>
          </cell>
          <cell r="H953" t="str">
            <v>EXECUTIVO</v>
          </cell>
          <cell r="I953" t="str">
            <v>SUB-EM</v>
          </cell>
          <cell r="J953">
            <v>2170921</v>
          </cell>
          <cell r="K953">
            <v>0</v>
          </cell>
          <cell r="L953">
            <v>0</v>
          </cell>
          <cell r="M953" t="str">
            <v>NINC</v>
          </cell>
          <cell r="N953">
            <v>0</v>
          </cell>
          <cell r="O953">
            <v>0</v>
          </cell>
          <cell r="P953">
            <v>0</v>
          </cell>
          <cell r="Q953">
            <v>0</v>
          </cell>
          <cell r="R953" t="e">
            <v>#DIV/0!</v>
          </cell>
          <cell r="S953" t="e">
            <v>#DIV/0!</v>
          </cell>
          <cell r="T953" t="str">
            <v>NINC</v>
          </cell>
          <cell r="U953">
            <v>0</v>
          </cell>
        </row>
        <row r="954">
          <cell r="F954" t="str">
            <v>2340 - OPERAÇÃO TAPA BURACO - PROGRAMA DE METAS 4.A</v>
          </cell>
          <cell r="G954" t="str">
            <v>63.10.15.452.3022.2.340.33903900.00</v>
          </cell>
          <cell r="H954" t="str">
            <v>EXECUTIVO</v>
          </cell>
          <cell r="I954" t="str">
            <v>SUB-MP</v>
          </cell>
          <cell r="J954">
            <v>2605105</v>
          </cell>
          <cell r="K954">
            <v>2686263.35</v>
          </cell>
          <cell r="L954">
            <v>2362282.6599999997</v>
          </cell>
          <cell r="M954" t="str">
            <v>NINC</v>
          </cell>
          <cell r="N954">
            <v>0</v>
          </cell>
          <cell r="O954">
            <v>0</v>
          </cell>
          <cell r="P954">
            <v>0</v>
          </cell>
          <cell r="Q954">
            <v>0</v>
          </cell>
          <cell r="R954" t="e">
            <v>#DIV/0!</v>
          </cell>
          <cell r="S954" t="e">
            <v>#DIV/0!</v>
          </cell>
          <cell r="T954" t="str">
            <v>NINC</v>
          </cell>
          <cell r="U954">
            <v>0</v>
          </cell>
        </row>
        <row r="955">
          <cell r="F955" t="str">
            <v>2340 - OPERAÇÃO TAPA BURACO - PROGRAMA DE METAS 4.A</v>
          </cell>
          <cell r="G955" t="str">
            <v>64.10.15.452.3022.2.340.33903900.00</v>
          </cell>
          <cell r="H955" t="str">
            <v>EXECUTIVO</v>
          </cell>
          <cell r="I955" t="str">
            <v>SUB-IT</v>
          </cell>
          <cell r="J955">
            <v>2506774</v>
          </cell>
          <cell r="K955">
            <v>2344923.5200000005</v>
          </cell>
          <cell r="L955">
            <v>2063120.29</v>
          </cell>
          <cell r="M955" t="str">
            <v>NINC</v>
          </cell>
          <cell r="N955">
            <v>0</v>
          </cell>
          <cell r="O955">
            <v>0</v>
          </cell>
          <cell r="P955">
            <v>0</v>
          </cell>
          <cell r="Q955">
            <v>0</v>
          </cell>
          <cell r="R955" t="e">
            <v>#DIV/0!</v>
          </cell>
          <cell r="S955" t="e">
            <v>#DIV/0!</v>
          </cell>
          <cell r="T955" t="str">
            <v>NINC</v>
          </cell>
          <cell r="U955">
            <v>0</v>
          </cell>
        </row>
        <row r="956">
          <cell r="F956" t="str">
            <v>2340 - OPERAÇÃO TAPA BURACO - PROGRAMA DE METAS 4.A</v>
          </cell>
          <cell r="G956" t="str">
            <v>65.10.15.452.3022.2.340.33903900.00</v>
          </cell>
          <cell r="H956" t="str">
            <v>EXECUTIVO</v>
          </cell>
          <cell r="I956" t="str">
            <v>SUB-MO</v>
          </cell>
          <cell r="J956">
            <v>2170921</v>
          </cell>
          <cell r="K956">
            <v>2154419.7599999998</v>
          </cell>
          <cell r="L956">
            <v>2148519.34</v>
          </cell>
          <cell r="M956" t="str">
            <v>NINC</v>
          </cell>
          <cell r="N956">
            <v>0</v>
          </cell>
          <cell r="O956">
            <v>0</v>
          </cell>
          <cell r="P956">
            <v>0</v>
          </cell>
          <cell r="Q956">
            <v>0</v>
          </cell>
          <cell r="R956" t="e">
            <v>#DIV/0!</v>
          </cell>
          <cell r="S956" t="e">
            <v>#DIV/0!</v>
          </cell>
          <cell r="T956" t="str">
            <v>NINC</v>
          </cell>
          <cell r="U956">
            <v>0</v>
          </cell>
        </row>
        <row r="957">
          <cell r="F957" t="str">
            <v>2340 - OPERAÇÃO TAPA BURACO - PROGRAMA DE METAS 4.A</v>
          </cell>
          <cell r="G957" t="str">
            <v>66.10.15.452.3022.2.340.33903900.00</v>
          </cell>
          <cell r="H957" t="str">
            <v>EXECUTIVO</v>
          </cell>
          <cell r="I957" t="str">
            <v>SUB-AF</v>
          </cell>
          <cell r="J957">
            <v>2170921</v>
          </cell>
          <cell r="K957">
            <v>1746340.5</v>
          </cell>
          <cell r="L957">
            <v>1522898.78</v>
          </cell>
          <cell r="M957" t="str">
            <v>NINC</v>
          </cell>
          <cell r="N957">
            <v>0</v>
          </cell>
          <cell r="O957">
            <v>0</v>
          </cell>
          <cell r="P957">
            <v>0</v>
          </cell>
          <cell r="Q957">
            <v>0</v>
          </cell>
          <cell r="R957" t="e">
            <v>#DIV/0!</v>
          </cell>
          <cell r="S957" t="e">
            <v>#DIV/0!</v>
          </cell>
          <cell r="T957" t="str">
            <v>NINC</v>
          </cell>
          <cell r="U957">
            <v>0</v>
          </cell>
        </row>
        <row r="958">
          <cell r="F958" t="str">
            <v>2340 - OPERAÇÃO TAPA BURACO - PROGRAMA DE METAS 4.A</v>
          </cell>
          <cell r="G958" t="str">
            <v>67.10.15.452.3022.2.340.33903900.00</v>
          </cell>
          <cell r="H958" t="str">
            <v>EXECUTIVO</v>
          </cell>
          <cell r="I958" t="str">
            <v>SUB-IQ</v>
          </cell>
          <cell r="J958">
            <v>2670921</v>
          </cell>
          <cell r="K958">
            <v>2224641.4300000002</v>
          </cell>
          <cell r="L958">
            <v>2224641.4300000002</v>
          </cell>
          <cell r="M958" t="str">
            <v>NINC</v>
          </cell>
          <cell r="N958">
            <v>0</v>
          </cell>
          <cell r="O958">
            <v>0</v>
          </cell>
          <cell r="P958">
            <v>0</v>
          </cell>
          <cell r="Q958">
            <v>0</v>
          </cell>
          <cell r="R958" t="e">
            <v>#DIV/0!</v>
          </cell>
          <cell r="S958" t="e">
            <v>#DIV/0!</v>
          </cell>
          <cell r="T958" t="str">
            <v>NINC</v>
          </cell>
          <cell r="U958">
            <v>0</v>
          </cell>
        </row>
        <row r="959">
          <cell r="F959" t="str">
            <v>2340 - OPERAÇÃO TAPA BURACO - PROGRAMA DE METAS 4.A</v>
          </cell>
          <cell r="G959" t="str">
            <v>68.10.15.452.3022.2.340.33903900.00</v>
          </cell>
          <cell r="H959" t="str">
            <v>EXECUTIVO</v>
          </cell>
          <cell r="I959" t="str">
            <v>SUB-G</v>
          </cell>
          <cell r="J959">
            <v>2388013</v>
          </cell>
          <cell r="K959">
            <v>2237926.3999999999</v>
          </cell>
          <cell r="L959">
            <v>2237926.3999999999</v>
          </cell>
          <cell r="M959" t="str">
            <v>NINC</v>
          </cell>
          <cell r="N959">
            <v>0</v>
          </cell>
          <cell r="O959">
            <v>0</v>
          </cell>
          <cell r="P959">
            <v>0</v>
          </cell>
          <cell r="Q959">
            <v>0</v>
          </cell>
          <cell r="R959" t="e">
            <v>#DIV/0!</v>
          </cell>
          <cell r="S959" t="e">
            <v>#DIV/0!</v>
          </cell>
          <cell r="T959" t="str">
            <v>NINC</v>
          </cell>
          <cell r="U959">
            <v>0</v>
          </cell>
        </row>
        <row r="960">
          <cell r="F960" t="str">
            <v>2340 - OPERAÇÃO TAPA BURACO - PROGRAMA DE METAS 4.A</v>
          </cell>
          <cell r="G960" t="str">
            <v>69.10.15.452.3022.2.340.33903900.00</v>
          </cell>
          <cell r="H960" t="str">
            <v>EXECUTIVO</v>
          </cell>
          <cell r="I960" t="str">
            <v>SUB-VP</v>
          </cell>
          <cell r="J960">
            <v>2167921</v>
          </cell>
          <cell r="K960">
            <v>1479159.06</v>
          </cell>
          <cell r="L960">
            <v>1476863.66</v>
          </cell>
          <cell r="M960" t="str">
            <v>NINC</v>
          </cell>
          <cell r="N960">
            <v>0</v>
          </cell>
          <cell r="O960">
            <v>0</v>
          </cell>
          <cell r="P960">
            <v>0</v>
          </cell>
          <cell r="Q960">
            <v>0</v>
          </cell>
          <cell r="R960" t="e">
            <v>#DIV/0!</v>
          </cell>
          <cell r="S960" t="e">
            <v>#DIV/0!</v>
          </cell>
          <cell r="T960" t="str">
            <v>NINC</v>
          </cell>
          <cell r="U960">
            <v>0</v>
          </cell>
        </row>
        <row r="961">
          <cell r="F961" t="str">
            <v>2340 - OPERAÇÃO TAPA BURACO - PROGRAMA DE METAS 4.A</v>
          </cell>
          <cell r="G961" t="str">
            <v>70.10.15.452.3022.2.340.33903900.00</v>
          </cell>
          <cell r="H961" t="str">
            <v>EXECUTIVO</v>
          </cell>
          <cell r="I961" t="str">
            <v>SUB-SM</v>
          </cell>
          <cell r="J961">
            <v>3039289</v>
          </cell>
          <cell r="K961">
            <v>4158061.9</v>
          </cell>
          <cell r="L961">
            <v>2985474.68</v>
          </cell>
          <cell r="M961" t="str">
            <v>NINC</v>
          </cell>
          <cell r="N961">
            <v>0</v>
          </cell>
          <cell r="O961">
            <v>0</v>
          </cell>
          <cell r="P961">
            <v>0</v>
          </cell>
          <cell r="Q961">
            <v>0</v>
          </cell>
          <cell r="R961" t="e">
            <v>#DIV/0!</v>
          </cell>
          <cell r="S961" t="e">
            <v>#DIV/0!</v>
          </cell>
          <cell r="T961" t="str">
            <v>NINC</v>
          </cell>
          <cell r="U961">
            <v>0</v>
          </cell>
        </row>
        <row r="962">
          <cell r="F962" t="str">
            <v>2340 - OPERAÇÃO TAPA BURACO - PROGRAMA DE METAS 4.A</v>
          </cell>
          <cell r="G962" t="str">
            <v>71.10.15.452.3022.2.340.33903900.00</v>
          </cell>
          <cell r="H962" t="str">
            <v>EXECUTIVO</v>
          </cell>
          <cell r="I962" t="str">
            <v>SUB-CT</v>
          </cell>
          <cell r="J962">
            <v>2170921</v>
          </cell>
          <cell r="K962">
            <v>2206230.62</v>
          </cell>
          <cell r="L962">
            <v>1882142.2100000002</v>
          </cell>
          <cell r="M962" t="str">
            <v>NINC</v>
          </cell>
          <cell r="N962">
            <v>0</v>
          </cell>
          <cell r="O962">
            <v>0</v>
          </cell>
          <cell r="P962">
            <v>0</v>
          </cell>
          <cell r="Q962">
            <v>0</v>
          </cell>
          <cell r="R962" t="e">
            <v>#DIV/0!</v>
          </cell>
          <cell r="S962" t="e">
            <v>#DIV/0!</v>
          </cell>
          <cell r="T962" t="str">
            <v>NINC</v>
          </cell>
          <cell r="U962">
            <v>0</v>
          </cell>
        </row>
        <row r="963">
          <cell r="F963" t="str">
            <v>2340 - OPERAÇÃO TAPA BURACO - PROGRAMA DE METAS 4.A</v>
          </cell>
          <cell r="G963" t="str">
            <v>72.10.15.452.3022.2.340.33903900.00</v>
          </cell>
          <cell r="H963" t="str">
            <v>EXECUTIVO</v>
          </cell>
          <cell r="I963" t="str">
            <v>SUB-SB</v>
          </cell>
          <cell r="J963">
            <v>2168921</v>
          </cell>
          <cell r="K963">
            <v>1631177.72</v>
          </cell>
          <cell r="L963">
            <v>1444441.6099999999</v>
          </cell>
          <cell r="M963" t="str">
            <v>NINC</v>
          </cell>
          <cell r="N963">
            <v>0</v>
          </cell>
          <cell r="O963">
            <v>0</v>
          </cell>
          <cell r="P963">
            <v>0</v>
          </cell>
          <cell r="Q963">
            <v>0</v>
          </cell>
          <cell r="R963" t="e">
            <v>#DIV/0!</v>
          </cell>
          <cell r="S963" t="e">
            <v>#DIV/0!</v>
          </cell>
          <cell r="T963" t="str">
            <v>NINC</v>
          </cell>
          <cell r="U963">
            <v>0</v>
          </cell>
        </row>
        <row r="964">
          <cell r="F964" t="str">
            <v>2341 - MANUTENÇÃO DE VIAS E ÁREAS PÚBLICAS</v>
          </cell>
          <cell r="G964" t="str">
            <v>12.10.15.452.3022.2.341.33903000.00</v>
          </cell>
          <cell r="H964" t="str">
            <v>EXECUTIVO</v>
          </cell>
          <cell r="I964" t="str">
            <v>SMSUB</v>
          </cell>
          <cell r="J964">
            <v>1120000</v>
          </cell>
          <cell r="K964">
            <v>7806223.6400000006</v>
          </cell>
          <cell r="L964">
            <v>6348401.2999999998</v>
          </cell>
          <cell r="M964" t="str">
            <v>NINC</v>
          </cell>
          <cell r="N964">
            <v>0</v>
          </cell>
          <cell r="O964">
            <v>0</v>
          </cell>
          <cell r="P964">
            <v>0</v>
          </cell>
          <cell r="Q964">
            <v>0</v>
          </cell>
          <cell r="R964" t="e">
            <v>#DIV/0!</v>
          </cell>
          <cell r="S964" t="e">
            <v>#DIV/0!</v>
          </cell>
          <cell r="T964" t="str">
            <v>NINC</v>
          </cell>
          <cell r="U964">
            <v>0</v>
          </cell>
        </row>
        <row r="965">
          <cell r="F965" t="str">
            <v>2341 - MANUTENÇÃO DE VIAS E ÁREAS PÚBLICAS</v>
          </cell>
          <cell r="G965" t="str">
            <v>12.10.15.452.3022.2.341.33903900.00</v>
          </cell>
          <cell r="H965" t="str">
            <v>EXECUTIVO</v>
          </cell>
          <cell r="I965" t="str">
            <v>SMSUB</v>
          </cell>
          <cell r="J965">
            <v>27942119</v>
          </cell>
          <cell r="K965">
            <v>50649262.740000002</v>
          </cell>
          <cell r="L965">
            <v>46056204.760000005</v>
          </cell>
          <cell r="M965" t="str">
            <v>NINC</v>
          </cell>
          <cell r="N965">
            <v>0</v>
          </cell>
          <cell r="O965">
            <v>0</v>
          </cell>
          <cell r="P965">
            <v>0</v>
          </cell>
          <cell r="Q965">
            <v>0</v>
          </cell>
          <cell r="R965" t="e">
            <v>#DIV/0!</v>
          </cell>
          <cell r="S965" t="e">
            <v>#DIV/0!</v>
          </cell>
          <cell r="T965" t="str">
            <v>NINC</v>
          </cell>
          <cell r="U965">
            <v>0</v>
          </cell>
        </row>
        <row r="966">
          <cell r="F966" t="str">
            <v>2341 - MANUTENÇÃO DE VIAS E ÁREAS PÚBLICAS</v>
          </cell>
          <cell r="G966" t="str">
            <v>12.10.15.452.3022.2.341.33909200.00</v>
          </cell>
          <cell r="H966" t="str">
            <v>EXECUTIVO</v>
          </cell>
          <cell r="I966" t="str">
            <v>SMSUB</v>
          </cell>
          <cell r="J966">
            <v>0</v>
          </cell>
          <cell r="K966">
            <v>28530</v>
          </cell>
          <cell r="L966">
            <v>28530</v>
          </cell>
          <cell r="M966" t="str">
            <v>NINC</v>
          </cell>
          <cell r="N966">
            <v>0</v>
          </cell>
          <cell r="O966">
            <v>0</v>
          </cell>
          <cell r="P966">
            <v>0</v>
          </cell>
          <cell r="Q966">
            <v>0</v>
          </cell>
          <cell r="R966" t="e">
            <v>#DIV/0!</v>
          </cell>
          <cell r="S966" t="e">
            <v>#DIV/0!</v>
          </cell>
          <cell r="T966" t="str">
            <v>NINC</v>
          </cell>
          <cell r="U966">
            <v>0</v>
          </cell>
        </row>
        <row r="967">
          <cell r="F967" t="str">
            <v>2341 - MANUTENÇÃO DE VIAS E ÁREAS PÚBLICAS</v>
          </cell>
          <cell r="G967" t="str">
            <v>41.10.15.452.3022.2.341.33903000.00</v>
          </cell>
          <cell r="H967" t="str">
            <v>EXECUTIVO</v>
          </cell>
          <cell r="I967" t="str">
            <v>SUB-PR</v>
          </cell>
          <cell r="J967">
            <v>200000</v>
          </cell>
          <cell r="K967">
            <v>98844.46</v>
          </cell>
          <cell r="L967">
            <v>78270.959999999992</v>
          </cell>
          <cell r="M967" t="str">
            <v>NINC</v>
          </cell>
          <cell r="N967">
            <v>0</v>
          </cell>
          <cell r="O967">
            <v>0</v>
          </cell>
          <cell r="P967">
            <v>0</v>
          </cell>
          <cell r="Q967">
            <v>0</v>
          </cell>
          <cell r="R967" t="e">
            <v>#DIV/0!</v>
          </cell>
          <cell r="S967" t="e">
            <v>#DIV/0!</v>
          </cell>
          <cell r="T967" t="str">
            <v>NINC</v>
          </cell>
          <cell r="U967">
            <v>0</v>
          </cell>
        </row>
        <row r="968">
          <cell r="F968" t="str">
            <v>2341 - MANUTENÇÃO DE VIAS E ÁREAS PÚBLICAS</v>
          </cell>
          <cell r="G968" t="str">
            <v>41.10.15.452.3022.2.341.33903900.00</v>
          </cell>
          <cell r="H968" t="str">
            <v>EXECUTIVO</v>
          </cell>
          <cell r="I968" t="str">
            <v>SUB-PR</v>
          </cell>
          <cell r="J968">
            <v>2300000</v>
          </cell>
          <cell r="K968">
            <v>2117616.41</v>
          </cell>
          <cell r="L968">
            <v>1899403.5699999998</v>
          </cell>
          <cell r="M968" t="str">
            <v>NINC</v>
          </cell>
          <cell r="N968">
            <v>0</v>
          </cell>
          <cell r="O968">
            <v>0</v>
          </cell>
          <cell r="P968">
            <v>0</v>
          </cell>
          <cell r="Q968">
            <v>0</v>
          </cell>
          <cell r="R968" t="e">
            <v>#DIV/0!</v>
          </cell>
          <cell r="S968" t="e">
            <v>#DIV/0!</v>
          </cell>
          <cell r="T968" t="str">
            <v>NINC</v>
          </cell>
          <cell r="U968">
            <v>0</v>
          </cell>
        </row>
        <row r="969">
          <cell r="F969" t="str">
            <v>2341 - MANUTENÇÃO DE VIAS E ÁREAS PÚBLICAS</v>
          </cell>
          <cell r="G969" t="str">
            <v>42.10.15.452.3022.2.341.33903000.00</v>
          </cell>
          <cell r="H969" t="str">
            <v>EXECUTIVO</v>
          </cell>
          <cell r="I969" t="str">
            <v>SUB-PJ</v>
          </cell>
          <cell r="J969">
            <v>200000</v>
          </cell>
          <cell r="K969">
            <v>271899.46999999997</v>
          </cell>
          <cell r="L969">
            <v>143129.47</v>
          </cell>
          <cell r="M969" t="str">
            <v>NINC</v>
          </cell>
          <cell r="N969">
            <v>0</v>
          </cell>
          <cell r="O969">
            <v>0</v>
          </cell>
          <cell r="P969">
            <v>0</v>
          </cell>
          <cell r="Q969">
            <v>0</v>
          </cell>
          <cell r="R969" t="e">
            <v>#DIV/0!</v>
          </cell>
          <cell r="S969" t="e">
            <v>#DIV/0!</v>
          </cell>
          <cell r="T969" t="str">
            <v>NINC</v>
          </cell>
          <cell r="U969">
            <v>0</v>
          </cell>
        </row>
        <row r="970">
          <cell r="F970" t="str">
            <v>2341 - MANUTENÇÃO DE VIAS E ÁREAS PÚBLICAS</v>
          </cell>
          <cell r="G970" t="str">
            <v>42.10.15.452.3022.2.341.33903900.00</v>
          </cell>
          <cell r="H970" t="str">
            <v>EXECUTIVO</v>
          </cell>
          <cell r="I970" t="str">
            <v>SUB-PJ</v>
          </cell>
          <cell r="J970">
            <v>2615317</v>
          </cell>
          <cell r="K970">
            <v>2368686.29</v>
          </cell>
          <cell r="L970">
            <v>2135020.81</v>
          </cell>
          <cell r="M970" t="str">
            <v>NINC</v>
          </cell>
          <cell r="N970">
            <v>0</v>
          </cell>
          <cell r="O970">
            <v>0</v>
          </cell>
          <cell r="P970">
            <v>0</v>
          </cell>
          <cell r="Q970">
            <v>0</v>
          </cell>
          <cell r="R970" t="e">
            <v>#DIV/0!</v>
          </cell>
          <cell r="S970" t="e">
            <v>#DIV/0!</v>
          </cell>
          <cell r="T970" t="str">
            <v>NINC</v>
          </cell>
          <cell r="U970">
            <v>0</v>
          </cell>
        </row>
        <row r="971">
          <cell r="F971" t="str">
            <v>2341 - MANUTENÇÃO DE VIAS E ÁREAS PÚBLICAS</v>
          </cell>
          <cell r="G971" t="str">
            <v>43.10.15.452.3022.2.341.33903000.00</v>
          </cell>
          <cell r="H971" t="str">
            <v>EXECUTIVO</v>
          </cell>
          <cell r="I971" t="str">
            <v>SUB-FB</v>
          </cell>
          <cell r="J971">
            <v>447000</v>
          </cell>
          <cell r="K971">
            <v>413951.55000000005</v>
          </cell>
          <cell r="L971">
            <v>351233.57</v>
          </cell>
          <cell r="M971" t="str">
            <v>NINC</v>
          </cell>
          <cell r="N971">
            <v>0</v>
          </cell>
          <cell r="O971">
            <v>0</v>
          </cell>
          <cell r="P971">
            <v>0</v>
          </cell>
          <cell r="Q971">
            <v>0</v>
          </cell>
          <cell r="R971" t="e">
            <v>#DIV/0!</v>
          </cell>
          <cell r="S971" t="e">
            <v>#DIV/0!</v>
          </cell>
          <cell r="T971" t="str">
            <v>NINC</v>
          </cell>
          <cell r="U971">
            <v>0</v>
          </cell>
        </row>
        <row r="972">
          <cell r="F972" t="str">
            <v>2341 - MANUTENÇÃO DE VIAS E ÁREAS PÚBLICAS</v>
          </cell>
          <cell r="G972" t="str">
            <v>43.10.15.452.3022.2.341.33903900.00</v>
          </cell>
          <cell r="H972" t="str">
            <v>EXECUTIVO</v>
          </cell>
          <cell r="I972" t="str">
            <v>SUB-FB</v>
          </cell>
          <cell r="J972">
            <v>3206085</v>
          </cell>
          <cell r="K972">
            <v>3618249.82</v>
          </cell>
          <cell r="L972">
            <v>3176985.3699999992</v>
          </cell>
          <cell r="M972" t="str">
            <v>NINC</v>
          </cell>
          <cell r="N972">
            <v>0</v>
          </cell>
          <cell r="O972">
            <v>0</v>
          </cell>
          <cell r="P972">
            <v>0</v>
          </cell>
          <cell r="Q972">
            <v>0</v>
          </cell>
          <cell r="R972" t="e">
            <v>#DIV/0!</v>
          </cell>
          <cell r="S972" t="e">
            <v>#DIV/0!</v>
          </cell>
          <cell r="T972" t="str">
            <v>NINC</v>
          </cell>
          <cell r="U972">
            <v>0</v>
          </cell>
        </row>
        <row r="973">
          <cell r="F973" t="str">
            <v>2341 - MANUTENÇÃO DE VIAS E ÁREAS PÚBLICAS</v>
          </cell>
          <cell r="G973" t="str">
            <v>44.10.15.452.3022.2.341.33903000.00</v>
          </cell>
          <cell r="H973" t="str">
            <v>EXECUTIVO</v>
          </cell>
          <cell r="I973" t="str">
            <v>SUB-CV</v>
          </cell>
          <cell r="J973">
            <v>50000</v>
          </cell>
          <cell r="K973">
            <v>0</v>
          </cell>
          <cell r="L973">
            <v>0</v>
          </cell>
          <cell r="M973" t="str">
            <v>NINC</v>
          </cell>
          <cell r="N973">
            <v>0</v>
          </cell>
          <cell r="O973">
            <v>0</v>
          </cell>
          <cell r="P973">
            <v>0</v>
          </cell>
          <cell r="Q973">
            <v>0</v>
          </cell>
          <cell r="R973" t="e">
            <v>#DIV/0!</v>
          </cell>
          <cell r="S973" t="e">
            <v>#DIV/0!</v>
          </cell>
          <cell r="T973" t="str">
            <v>NINC</v>
          </cell>
          <cell r="U973">
            <v>0</v>
          </cell>
        </row>
        <row r="974">
          <cell r="F974" t="str">
            <v>2341 - MANUTENÇÃO DE VIAS E ÁREAS PÚBLICAS</v>
          </cell>
          <cell r="G974" t="str">
            <v>44.10.15.452.3022.2.341.33903900.00</v>
          </cell>
          <cell r="H974" t="str">
            <v>EXECUTIVO</v>
          </cell>
          <cell r="I974" t="str">
            <v>SUB-CV</v>
          </cell>
          <cell r="J974">
            <v>389298</v>
          </cell>
          <cell r="K974">
            <v>385792.22</v>
          </cell>
          <cell r="L974">
            <v>338723.14</v>
          </cell>
          <cell r="M974" t="str">
            <v>NINC</v>
          </cell>
          <cell r="N974">
            <v>0</v>
          </cell>
          <cell r="O974">
            <v>0</v>
          </cell>
          <cell r="P974">
            <v>0</v>
          </cell>
          <cell r="Q974">
            <v>0</v>
          </cell>
          <cell r="R974" t="e">
            <v>#DIV/0!</v>
          </cell>
          <cell r="S974" t="e">
            <v>#DIV/0!</v>
          </cell>
          <cell r="T974" t="str">
            <v>NINC</v>
          </cell>
          <cell r="U974">
            <v>0</v>
          </cell>
        </row>
        <row r="975">
          <cell r="F975" t="str">
            <v>2341 - MANUTENÇÃO DE VIAS E ÁREAS PÚBLICAS</v>
          </cell>
          <cell r="G975" t="str">
            <v>45.10.15.452.3022.2.341.33903000.00</v>
          </cell>
          <cell r="H975" t="str">
            <v>EXECUTIVO</v>
          </cell>
          <cell r="I975" t="str">
            <v>SUB-ST</v>
          </cell>
          <cell r="J975">
            <v>1000</v>
          </cell>
          <cell r="K975">
            <v>0</v>
          </cell>
          <cell r="L975">
            <v>0</v>
          </cell>
          <cell r="M975" t="str">
            <v>NINC</v>
          </cell>
          <cell r="N975">
            <v>0</v>
          </cell>
          <cell r="O975">
            <v>0</v>
          </cell>
          <cell r="P975">
            <v>0</v>
          </cell>
          <cell r="Q975">
            <v>0</v>
          </cell>
          <cell r="R975" t="e">
            <v>#DIV/0!</v>
          </cell>
          <cell r="S975" t="e">
            <v>#DIV/0!</v>
          </cell>
          <cell r="T975" t="str">
            <v>NINC</v>
          </cell>
          <cell r="U975">
            <v>0</v>
          </cell>
        </row>
        <row r="976">
          <cell r="F976" t="str">
            <v>2341 - MANUTENÇÃO DE VIAS E ÁREAS PÚBLICAS</v>
          </cell>
          <cell r="G976" t="str">
            <v>45.10.15.452.3022.2.341.33903900.00</v>
          </cell>
          <cell r="H976" t="str">
            <v>EXECUTIVO</v>
          </cell>
          <cell r="I976" t="str">
            <v>SUB-ST</v>
          </cell>
          <cell r="J976">
            <v>1000</v>
          </cell>
          <cell r="K976">
            <v>0</v>
          </cell>
          <cell r="L976">
            <v>0</v>
          </cell>
          <cell r="M976" t="str">
            <v>NINC</v>
          </cell>
          <cell r="N976">
            <v>0</v>
          </cell>
          <cell r="O976">
            <v>0</v>
          </cell>
          <cell r="P976">
            <v>0</v>
          </cell>
          <cell r="Q976">
            <v>0</v>
          </cell>
          <cell r="R976" t="e">
            <v>#DIV/0!</v>
          </cell>
          <cell r="S976" t="e">
            <v>#DIV/0!</v>
          </cell>
          <cell r="T976" t="str">
            <v>NINC</v>
          </cell>
          <cell r="U976">
            <v>0</v>
          </cell>
        </row>
        <row r="977">
          <cell r="F977" t="str">
            <v>2341 - MANUTENÇÃO DE VIAS E ÁREAS PÚBLICAS</v>
          </cell>
          <cell r="G977" t="str">
            <v>46.10.15.452.3022.2.341.33903000.00</v>
          </cell>
          <cell r="H977" t="str">
            <v>EXECUTIVO</v>
          </cell>
          <cell r="I977" t="str">
            <v>SUB-JT</v>
          </cell>
          <cell r="J977">
            <v>100000</v>
          </cell>
          <cell r="K977">
            <v>78560.42</v>
          </cell>
          <cell r="L977">
            <v>59007.92</v>
          </cell>
          <cell r="M977" t="str">
            <v>NINC</v>
          </cell>
          <cell r="N977">
            <v>0</v>
          </cell>
          <cell r="O977">
            <v>0</v>
          </cell>
          <cell r="P977">
            <v>0</v>
          </cell>
          <cell r="Q977">
            <v>0</v>
          </cell>
          <cell r="R977" t="e">
            <v>#DIV/0!</v>
          </cell>
          <cell r="S977" t="e">
            <v>#DIV/0!</v>
          </cell>
          <cell r="T977" t="str">
            <v>NINC</v>
          </cell>
          <cell r="U977">
            <v>0</v>
          </cell>
        </row>
        <row r="978">
          <cell r="F978" t="str">
            <v>2341 - MANUTENÇÃO DE VIAS E ÁREAS PÚBLICAS</v>
          </cell>
          <cell r="G978" t="str">
            <v>46.10.15.452.3022.2.341.33903900.00</v>
          </cell>
          <cell r="H978" t="str">
            <v>EXECUTIVO</v>
          </cell>
          <cell r="I978" t="str">
            <v>SUB-JT</v>
          </cell>
          <cell r="J978">
            <v>587587</v>
          </cell>
          <cell r="K978">
            <v>107217</v>
          </cell>
          <cell r="L978">
            <v>1318.53</v>
          </cell>
          <cell r="M978" t="str">
            <v>NINC</v>
          </cell>
          <cell r="N978">
            <v>0</v>
          </cell>
          <cell r="O978">
            <v>0</v>
          </cell>
          <cell r="P978">
            <v>0</v>
          </cell>
          <cell r="Q978">
            <v>0</v>
          </cell>
          <cell r="R978" t="e">
            <v>#DIV/0!</v>
          </cell>
          <cell r="S978" t="e">
            <v>#DIV/0!</v>
          </cell>
          <cell r="T978" t="str">
            <v>NINC</v>
          </cell>
          <cell r="U978">
            <v>0</v>
          </cell>
        </row>
        <row r="979">
          <cell r="F979" t="str">
            <v>2341 - MANUTENÇÃO DE VIAS E ÁREAS PÚBLICAS</v>
          </cell>
          <cell r="G979" t="str">
            <v>47.10.15.452.3022.2.341.33903000.00</v>
          </cell>
          <cell r="H979" t="str">
            <v>EXECUTIVO</v>
          </cell>
          <cell r="I979" t="str">
            <v>SUB-MG</v>
          </cell>
          <cell r="J979">
            <v>1000</v>
          </cell>
          <cell r="K979">
            <v>0</v>
          </cell>
          <cell r="L979">
            <v>0</v>
          </cell>
          <cell r="M979" t="str">
            <v>NINC</v>
          </cell>
          <cell r="N979">
            <v>0</v>
          </cell>
          <cell r="O979">
            <v>0</v>
          </cell>
          <cell r="P979">
            <v>0</v>
          </cell>
          <cell r="Q979">
            <v>0</v>
          </cell>
          <cell r="R979" t="e">
            <v>#DIV/0!</v>
          </cell>
          <cell r="S979" t="e">
            <v>#DIV/0!</v>
          </cell>
          <cell r="T979" t="str">
            <v>NINC</v>
          </cell>
          <cell r="U979">
            <v>0</v>
          </cell>
        </row>
        <row r="980">
          <cell r="F980" t="str">
            <v>2341 - MANUTENÇÃO DE VIAS E ÁREAS PÚBLICAS</v>
          </cell>
          <cell r="G980" t="str">
            <v>47.10.15.452.3022.2.341.33903900.00</v>
          </cell>
          <cell r="H980" t="str">
            <v>EXECUTIVO</v>
          </cell>
          <cell r="I980" t="str">
            <v>SUB-MG</v>
          </cell>
          <cell r="J980">
            <v>1000</v>
          </cell>
          <cell r="K980">
            <v>0</v>
          </cell>
          <cell r="L980">
            <v>0</v>
          </cell>
          <cell r="M980" t="str">
            <v>NINC</v>
          </cell>
          <cell r="N980">
            <v>0</v>
          </cell>
          <cell r="O980">
            <v>0</v>
          </cell>
          <cell r="P980">
            <v>0</v>
          </cell>
          <cell r="Q980">
            <v>0</v>
          </cell>
          <cell r="R980" t="e">
            <v>#DIV/0!</v>
          </cell>
          <cell r="S980" t="e">
            <v>#DIV/0!</v>
          </cell>
          <cell r="T980" t="str">
            <v>NINC</v>
          </cell>
          <cell r="U980">
            <v>0</v>
          </cell>
        </row>
        <row r="981">
          <cell r="F981" t="str">
            <v>2341 - MANUTENÇÃO DE VIAS E ÁREAS PÚBLICAS</v>
          </cell>
          <cell r="G981" t="str">
            <v>48.10.15.452.3022.2.341.33903000.00</v>
          </cell>
          <cell r="H981" t="str">
            <v>EXECUTIVO</v>
          </cell>
          <cell r="I981" t="str">
            <v>SUB-LA</v>
          </cell>
          <cell r="J981">
            <v>1000</v>
          </cell>
          <cell r="K981">
            <v>0</v>
          </cell>
          <cell r="L981">
            <v>0</v>
          </cell>
          <cell r="M981" t="str">
            <v>NINC</v>
          </cell>
          <cell r="N981">
            <v>0</v>
          </cell>
          <cell r="O981">
            <v>0</v>
          </cell>
          <cell r="P981">
            <v>0</v>
          </cell>
          <cell r="Q981">
            <v>0</v>
          </cell>
          <cell r="R981" t="e">
            <v>#DIV/0!</v>
          </cell>
          <cell r="S981" t="e">
            <v>#DIV/0!</v>
          </cell>
          <cell r="T981" t="str">
            <v>NINC</v>
          </cell>
          <cell r="U981">
            <v>0</v>
          </cell>
        </row>
        <row r="982">
          <cell r="F982" t="str">
            <v>2341 - MANUTENÇÃO DE VIAS E ÁREAS PÚBLICAS</v>
          </cell>
          <cell r="G982" t="str">
            <v>48.10.15.452.3022.2.341.33903900.00</v>
          </cell>
          <cell r="H982" t="str">
            <v>EXECUTIVO</v>
          </cell>
          <cell r="I982" t="str">
            <v>SUB-LA</v>
          </cell>
          <cell r="J982">
            <v>1000</v>
          </cell>
          <cell r="K982">
            <v>0</v>
          </cell>
          <cell r="L982">
            <v>0</v>
          </cell>
          <cell r="M982" t="str">
            <v>NINC</v>
          </cell>
          <cell r="N982">
            <v>0</v>
          </cell>
          <cell r="O982">
            <v>0</v>
          </cell>
          <cell r="P982">
            <v>0</v>
          </cell>
          <cell r="Q982">
            <v>0</v>
          </cell>
          <cell r="R982" t="e">
            <v>#DIV/0!</v>
          </cell>
          <cell r="S982" t="e">
            <v>#DIV/0!</v>
          </cell>
          <cell r="T982" t="str">
            <v>NINC</v>
          </cell>
          <cell r="U982">
            <v>0</v>
          </cell>
        </row>
        <row r="983">
          <cell r="F983" t="str">
            <v>2341 - MANUTENÇÃO DE VIAS E ÁREAS PÚBLICAS</v>
          </cell>
          <cell r="G983" t="str">
            <v>49.10.15.452.3022.2.341.33903000.00</v>
          </cell>
          <cell r="H983" t="str">
            <v>EXECUTIVO</v>
          </cell>
          <cell r="I983" t="str">
            <v>SUB-SÉ</v>
          </cell>
          <cell r="J983">
            <v>300000</v>
          </cell>
          <cell r="K983">
            <v>800481.17999999993</v>
          </cell>
          <cell r="L983">
            <v>262449.3</v>
          </cell>
          <cell r="M983" t="str">
            <v>NINC</v>
          </cell>
          <cell r="N983">
            <v>0</v>
          </cell>
          <cell r="O983">
            <v>0</v>
          </cell>
          <cell r="P983">
            <v>0</v>
          </cell>
          <cell r="Q983">
            <v>0</v>
          </cell>
          <cell r="R983" t="e">
            <v>#DIV/0!</v>
          </cell>
          <cell r="S983" t="e">
            <v>#DIV/0!</v>
          </cell>
          <cell r="T983" t="str">
            <v>NINC</v>
          </cell>
          <cell r="U983">
            <v>0</v>
          </cell>
        </row>
        <row r="984">
          <cell r="F984" t="str">
            <v>2341 - MANUTENÇÃO DE VIAS E ÁREAS PÚBLICAS</v>
          </cell>
          <cell r="G984" t="str">
            <v>49.10.15.452.3022.2.341.33903900.00</v>
          </cell>
          <cell r="H984" t="str">
            <v>EXECUTIVO</v>
          </cell>
          <cell r="I984" t="str">
            <v>SUB-SÉ</v>
          </cell>
          <cell r="J984">
            <v>6265267</v>
          </cell>
          <cell r="K984">
            <v>13188676.929999998</v>
          </cell>
          <cell r="L984">
            <v>11005370.139999999</v>
          </cell>
          <cell r="M984" t="str">
            <v>NINC</v>
          </cell>
          <cell r="N984">
            <v>0</v>
          </cell>
          <cell r="O984">
            <v>0</v>
          </cell>
          <cell r="P984">
            <v>0</v>
          </cell>
          <cell r="Q984">
            <v>0</v>
          </cell>
          <cell r="R984" t="e">
            <v>#DIV/0!</v>
          </cell>
          <cell r="S984" t="e">
            <v>#DIV/0!</v>
          </cell>
          <cell r="T984" t="str">
            <v>NINC</v>
          </cell>
          <cell r="U984">
            <v>0</v>
          </cell>
        </row>
        <row r="985">
          <cell r="F985" t="str">
            <v>2341 - MANUTENÇÃO DE VIAS E ÁREAS PÚBLICAS</v>
          </cell>
          <cell r="G985" t="str">
            <v>50.10.15.452.3022.2.341.33903000.00</v>
          </cell>
          <cell r="H985" t="str">
            <v>EXECUTIVO</v>
          </cell>
          <cell r="I985" t="str">
            <v>SUB-BT</v>
          </cell>
          <cell r="J985">
            <v>150000</v>
          </cell>
          <cell r="K985">
            <v>149998.66</v>
          </cell>
          <cell r="L985">
            <v>138588.66</v>
          </cell>
          <cell r="M985" t="str">
            <v>NINC</v>
          </cell>
          <cell r="N985">
            <v>0</v>
          </cell>
          <cell r="O985">
            <v>0</v>
          </cell>
          <cell r="P985">
            <v>0</v>
          </cell>
          <cell r="Q985">
            <v>0</v>
          </cell>
          <cell r="R985" t="e">
            <v>#DIV/0!</v>
          </cell>
          <cell r="S985" t="e">
            <v>#DIV/0!</v>
          </cell>
          <cell r="T985" t="str">
            <v>NINC</v>
          </cell>
          <cell r="U985">
            <v>0</v>
          </cell>
        </row>
        <row r="986">
          <cell r="F986" t="str">
            <v>2341 - MANUTENÇÃO DE VIAS E ÁREAS PÚBLICAS</v>
          </cell>
          <cell r="G986" t="str">
            <v>50.10.15.452.3022.2.341.33903900.00</v>
          </cell>
          <cell r="H986" t="str">
            <v>EXECUTIVO</v>
          </cell>
          <cell r="I986" t="str">
            <v>SUB-BT</v>
          </cell>
          <cell r="J986">
            <v>1443000</v>
          </cell>
          <cell r="K986">
            <v>2275787.48</v>
          </cell>
          <cell r="L986">
            <v>1943030.99</v>
          </cell>
          <cell r="M986" t="str">
            <v>NINC</v>
          </cell>
          <cell r="N986">
            <v>0</v>
          </cell>
          <cell r="O986">
            <v>0</v>
          </cell>
          <cell r="P986">
            <v>0</v>
          </cell>
          <cell r="Q986">
            <v>0</v>
          </cell>
          <cell r="R986" t="e">
            <v>#DIV/0!</v>
          </cell>
          <cell r="S986" t="e">
            <v>#DIV/0!</v>
          </cell>
          <cell r="T986" t="str">
            <v>NINC</v>
          </cell>
          <cell r="U986">
            <v>0</v>
          </cell>
        </row>
        <row r="987">
          <cell r="F987" t="str">
            <v>2341 - MANUTENÇÃO DE VIAS E ÁREAS PÚBLICAS</v>
          </cell>
          <cell r="G987" t="str">
            <v>51.10.15.452.3022.2.341.33903000.00</v>
          </cell>
          <cell r="H987" t="str">
            <v>EXECUTIVO</v>
          </cell>
          <cell r="I987" t="str">
            <v>SUB-PI</v>
          </cell>
          <cell r="J987">
            <v>1000</v>
          </cell>
          <cell r="K987">
            <v>0</v>
          </cell>
          <cell r="L987">
            <v>0</v>
          </cell>
          <cell r="M987" t="str">
            <v>NINC</v>
          </cell>
          <cell r="N987">
            <v>0</v>
          </cell>
          <cell r="O987">
            <v>0</v>
          </cell>
          <cell r="P987">
            <v>0</v>
          </cell>
          <cell r="Q987">
            <v>0</v>
          </cell>
          <cell r="R987" t="e">
            <v>#DIV/0!</v>
          </cell>
          <cell r="S987" t="e">
            <v>#DIV/0!</v>
          </cell>
          <cell r="T987" t="str">
            <v>NINC</v>
          </cell>
          <cell r="U987">
            <v>0</v>
          </cell>
        </row>
        <row r="988">
          <cell r="F988" t="str">
            <v>2341 - MANUTENÇÃO DE VIAS E ÁREAS PÚBLICAS</v>
          </cell>
          <cell r="G988" t="str">
            <v>51.10.15.452.3022.2.341.33903900.00</v>
          </cell>
          <cell r="H988" t="str">
            <v>EXECUTIVO</v>
          </cell>
          <cell r="I988" t="str">
            <v>SUB-PI</v>
          </cell>
          <cell r="J988">
            <v>1000</v>
          </cell>
          <cell r="K988">
            <v>0</v>
          </cell>
          <cell r="L988">
            <v>0</v>
          </cell>
          <cell r="M988" t="str">
            <v>NINC</v>
          </cell>
          <cell r="N988">
            <v>0</v>
          </cell>
          <cell r="O988">
            <v>0</v>
          </cell>
          <cell r="P988">
            <v>0</v>
          </cell>
          <cell r="Q988">
            <v>0</v>
          </cell>
          <cell r="R988" t="e">
            <v>#DIV/0!</v>
          </cell>
          <cell r="S988" t="e">
            <v>#DIV/0!</v>
          </cell>
          <cell r="T988" t="str">
            <v>NINC</v>
          </cell>
          <cell r="U988">
            <v>0</v>
          </cell>
        </row>
        <row r="989">
          <cell r="F989" t="str">
            <v>2341 - MANUTENÇÃO DE VIAS E ÁREAS PÚBLICAS</v>
          </cell>
          <cell r="G989" t="str">
            <v>52.10.15.452.3022.2.341.33903000.00</v>
          </cell>
          <cell r="H989" t="str">
            <v>EXECUTIVO</v>
          </cell>
          <cell r="I989" t="str">
            <v>SUB-VM</v>
          </cell>
          <cell r="J989">
            <v>60000</v>
          </cell>
          <cell r="K989">
            <v>6627</v>
          </cell>
          <cell r="L989">
            <v>6627</v>
          </cell>
          <cell r="M989" t="str">
            <v>NINC</v>
          </cell>
          <cell r="N989">
            <v>0</v>
          </cell>
          <cell r="O989">
            <v>0</v>
          </cell>
          <cell r="P989">
            <v>0</v>
          </cell>
          <cell r="Q989">
            <v>0</v>
          </cell>
          <cell r="R989" t="e">
            <v>#DIV/0!</v>
          </cell>
          <cell r="S989" t="e">
            <v>#DIV/0!</v>
          </cell>
          <cell r="T989" t="str">
            <v>NINC</v>
          </cell>
          <cell r="U989">
            <v>0</v>
          </cell>
        </row>
        <row r="990">
          <cell r="F990" t="str">
            <v>2341 - MANUTENÇÃO DE VIAS E ÁREAS PÚBLICAS</v>
          </cell>
          <cell r="G990" t="str">
            <v>52.10.15.452.3022.2.341.33903900.00</v>
          </cell>
          <cell r="H990" t="str">
            <v>EXECUTIVO</v>
          </cell>
          <cell r="I990" t="str">
            <v>SUB-VM</v>
          </cell>
          <cell r="J990">
            <v>2544742</v>
          </cell>
          <cell r="K990">
            <v>652683.73</v>
          </cell>
          <cell r="L990">
            <v>597286.24</v>
          </cell>
          <cell r="M990" t="str">
            <v>NINC</v>
          </cell>
          <cell r="N990">
            <v>0</v>
          </cell>
          <cell r="O990">
            <v>0</v>
          </cell>
          <cell r="P990">
            <v>0</v>
          </cell>
          <cell r="Q990">
            <v>0</v>
          </cell>
          <cell r="R990" t="e">
            <v>#DIV/0!</v>
          </cell>
          <cell r="S990" t="e">
            <v>#DIV/0!</v>
          </cell>
          <cell r="T990" t="str">
            <v>NINC</v>
          </cell>
          <cell r="U990">
            <v>0</v>
          </cell>
        </row>
        <row r="991">
          <cell r="F991" t="str">
            <v>2341 - MANUTENÇÃO DE VIAS E ÁREAS PÚBLICAS</v>
          </cell>
          <cell r="G991" t="str">
            <v>52.10.15.452.3022.2.341.33909200.00</v>
          </cell>
          <cell r="H991" t="str">
            <v>EXECUTIVO</v>
          </cell>
          <cell r="I991" t="str">
            <v>SUB-VM</v>
          </cell>
          <cell r="J991">
            <v>0</v>
          </cell>
          <cell r="K991">
            <v>1400</v>
          </cell>
          <cell r="L991">
            <v>1400</v>
          </cell>
          <cell r="M991" t="str">
            <v>NINC</v>
          </cell>
          <cell r="N991">
            <v>0</v>
          </cell>
          <cell r="O991">
            <v>0</v>
          </cell>
          <cell r="P991">
            <v>0</v>
          </cell>
          <cell r="Q991">
            <v>0</v>
          </cell>
          <cell r="R991" t="e">
            <v>#DIV/0!</v>
          </cell>
          <cell r="S991" t="e">
            <v>#DIV/0!</v>
          </cell>
          <cell r="T991" t="str">
            <v>NINC</v>
          </cell>
          <cell r="U991">
            <v>0</v>
          </cell>
        </row>
        <row r="992">
          <cell r="F992" t="str">
            <v>2341 - MANUTENÇÃO DE VIAS E ÁREAS PÚBLICAS</v>
          </cell>
          <cell r="G992" t="str">
            <v>53.10.15.452.3022.2.341.33903000.00</v>
          </cell>
          <cell r="H992" t="str">
            <v>EXECUTIVO</v>
          </cell>
          <cell r="I992" t="str">
            <v>SUB-IP</v>
          </cell>
          <cell r="J992">
            <v>50000</v>
          </cell>
          <cell r="K992">
            <v>50000</v>
          </cell>
          <cell r="L992">
            <v>42832</v>
          </cell>
          <cell r="M992" t="str">
            <v>NINC</v>
          </cell>
          <cell r="N992">
            <v>0</v>
          </cell>
          <cell r="O992">
            <v>0</v>
          </cell>
          <cell r="P992">
            <v>0</v>
          </cell>
          <cell r="Q992">
            <v>0</v>
          </cell>
          <cell r="R992" t="e">
            <v>#DIV/0!</v>
          </cell>
          <cell r="S992" t="e">
            <v>#DIV/0!</v>
          </cell>
          <cell r="T992" t="str">
            <v>NINC</v>
          </cell>
          <cell r="U992">
            <v>0</v>
          </cell>
        </row>
        <row r="993">
          <cell r="F993" t="str">
            <v>2341 - MANUTENÇÃO DE VIAS E ÁREAS PÚBLICAS</v>
          </cell>
          <cell r="G993" t="str">
            <v>53.10.15.452.3022.2.341.33903900.00</v>
          </cell>
          <cell r="H993" t="str">
            <v>EXECUTIVO</v>
          </cell>
          <cell r="I993" t="str">
            <v>SUB-IP</v>
          </cell>
          <cell r="J993">
            <v>739758</v>
          </cell>
          <cell r="K993">
            <v>739758</v>
          </cell>
          <cell r="L993">
            <v>713626.15</v>
          </cell>
          <cell r="M993" t="str">
            <v>NINC</v>
          </cell>
          <cell r="N993">
            <v>0</v>
          </cell>
          <cell r="O993">
            <v>0</v>
          </cell>
          <cell r="P993">
            <v>0</v>
          </cell>
          <cell r="Q993">
            <v>0</v>
          </cell>
          <cell r="R993" t="e">
            <v>#DIV/0!</v>
          </cell>
          <cell r="S993" t="e">
            <v>#DIV/0!</v>
          </cell>
          <cell r="T993" t="str">
            <v>NINC</v>
          </cell>
          <cell r="U993">
            <v>0</v>
          </cell>
        </row>
        <row r="994">
          <cell r="F994" t="str">
            <v>2341 - MANUTENÇÃO DE VIAS E ÁREAS PÚBLICAS</v>
          </cell>
          <cell r="G994" t="str">
            <v>54.10.15.452.3022.2.341.33903000.00</v>
          </cell>
          <cell r="H994" t="str">
            <v>EXECUTIVO</v>
          </cell>
          <cell r="I994" t="str">
            <v>SUB-SA</v>
          </cell>
          <cell r="J994">
            <v>85438</v>
          </cell>
          <cell r="K994">
            <v>80498.880000000005</v>
          </cell>
          <cell r="L994">
            <v>59359.880000000005</v>
          </cell>
          <cell r="M994" t="str">
            <v>NINC</v>
          </cell>
          <cell r="N994">
            <v>0</v>
          </cell>
          <cell r="O994">
            <v>0</v>
          </cell>
          <cell r="P994">
            <v>0</v>
          </cell>
          <cell r="Q994">
            <v>0</v>
          </cell>
          <cell r="R994" t="e">
            <v>#DIV/0!</v>
          </cell>
          <cell r="S994" t="e">
            <v>#DIV/0!</v>
          </cell>
          <cell r="T994" t="str">
            <v>NINC</v>
          </cell>
          <cell r="U994">
            <v>0</v>
          </cell>
        </row>
        <row r="995">
          <cell r="F995" t="str">
            <v>2341 - MANUTENÇÃO DE VIAS E ÁREAS PÚBLICAS</v>
          </cell>
          <cell r="G995" t="str">
            <v>54.10.15.452.3022.2.341.33903900.00</v>
          </cell>
          <cell r="H995" t="str">
            <v>EXECUTIVO</v>
          </cell>
          <cell r="I995" t="str">
            <v>SUB-SA</v>
          </cell>
          <cell r="J995">
            <v>3641754</v>
          </cell>
          <cell r="K995">
            <v>3641754</v>
          </cell>
          <cell r="L995">
            <v>2661952.94</v>
          </cell>
          <cell r="M995" t="str">
            <v>NINC</v>
          </cell>
          <cell r="N995">
            <v>0</v>
          </cell>
          <cell r="O995">
            <v>0</v>
          </cell>
          <cell r="P995">
            <v>0</v>
          </cell>
          <cell r="Q995">
            <v>0</v>
          </cell>
          <cell r="R995" t="e">
            <v>#DIV/0!</v>
          </cell>
          <cell r="S995" t="e">
            <v>#DIV/0!</v>
          </cell>
          <cell r="T995" t="str">
            <v>NINC</v>
          </cell>
          <cell r="U995">
            <v>0</v>
          </cell>
        </row>
        <row r="996">
          <cell r="F996" t="str">
            <v>2341 - MANUTENÇÃO DE VIAS E ÁREAS PÚBLICAS</v>
          </cell>
          <cell r="G996" t="str">
            <v>55.10.15.452.3022.2.341.33903000.00</v>
          </cell>
          <cell r="H996" t="str">
            <v>EXECUTIVO</v>
          </cell>
          <cell r="I996" t="str">
            <v>SUB-JA</v>
          </cell>
          <cell r="J996">
            <v>807896</v>
          </cell>
          <cell r="K996">
            <v>306655.18</v>
          </cell>
          <cell r="L996">
            <v>306655.18</v>
          </cell>
          <cell r="M996" t="str">
            <v>NINC</v>
          </cell>
          <cell r="N996">
            <v>0</v>
          </cell>
          <cell r="O996">
            <v>0</v>
          </cell>
          <cell r="P996">
            <v>0</v>
          </cell>
          <cell r="Q996">
            <v>0</v>
          </cell>
          <cell r="R996" t="e">
            <v>#DIV/0!</v>
          </cell>
          <cell r="S996" t="e">
            <v>#DIV/0!</v>
          </cell>
          <cell r="T996" t="str">
            <v>NINC</v>
          </cell>
          <cell r="U996">
            <v>0</v>
          </cell>
        </row>
        <row r="997">
          <cell r="F997" t="str">
            <v>2341 - MANUTENÇÃO DE VIAS E ÁREAS PÚBLICAS</v>
          </cell>
          <cell r="G997" t="str">
            <v>55.10.15.452.3022.2.341.33903900.00</v>
          </cell>
          <cell r="H997" t="str">
            <v>EXECUTIVO</v>
          </cell>
          <cell r="I997" t="str">
            <v>SUB-JA</v>
          </cell>
          <cell r="J997">
            <v>7857088</v>
          </cell>
          <cell r="K997">
            <v>4123240.67</v>
          </cell>
          <cell r="L997">
            <v>4098328.6199999996</v>
          </cell>
          <cell r="M997" t="str">
            <v>NINC</v>
          </cell>
          <cell r="N997">
            <v>0</v>
          </cell>
          <cell r="O997">
            <v>0</v>
          </cell>
          <cell r="P997">
            <v>0</v>
          </cell>
          <cell r="Q997">
            <v>0</v>
          </cell>
          <cell r="R997" t="e">
            <v>#DIV/0!</v>
          </cell>
          <cell r="S997" t="e">
            <v>#DIV/0!</v>
          </cell>
          <cell r="T997" t="str">
            <v>NINC</v>
          </cell>
          <cell r="U997">
            <v>0</v>
          </cell>
        </row>
        <row r="998">
          <cell r="F998" t="str">
            <v>2341 - MANUTENÇÃO DE VIAS E ÁREAS PÚBLICAS</v>
          </cell>
          <cell r="G998" t="str">
            <v>55.10.15.452.3022.2.341.33909200.00</v>
          </cell>
          <cell r="H998" t="str">
            <v>EXECUTIVO</v>
          </cell>
          <cell r="I998" t="str">
            <v>SUB-JA</v>
          </cell>
          <cell r="J998">
            <v>0</v>
          </cell>
          <cell r="K998">
            <v>31289.040000000001</v>
          </cell>
          <cell r="L998">
            <v>31289.040000000001</v>
          </cell>
          <cell r="M998" t="str">
            <v>NINC</v>
          </cell>
          <cell r="N998">
            <v>0</v>
          </cell>
          <cell r="O998">
            <v>0</v>
          </cell>
          <cell r="P998">
            <v>0</v>
          </cell>
          <cell r="Q998">
            <v>0</v>
          </cell>
          <cell r="R998" t="e">
            <v>#DIV/0!</v>
          </cell>
          <cell r="S998" t="e">
            <v>#DIV/0!</v>
          </cell>
          <cell r="T998" t="str">
            <v>NINC</v>
          </cell>
          <cell r="U998">
            <v>0</v>
          </cell>
        </row>
        <row r="999">
          <cell r="F999" t="str">
            <v>2341 - MANUTENÇÃO DE VIAS E ÁREAS PÚBLICAS</v>
          </cell>
          <cell r="G999" t="str">
            <v>56.10.15.452.3022.2.341.33903000.00</v>
          </cell>
          <cell r="H999" t="str">
            <v>EXECUTIVO</v>
          </cell>
          <cell r="I999" t="str">
            <v>SUB-AD</v>
          </cell>
          <cell r="J999">
            <v>200000</v>
          </cell>
          <cell r="K999">
            <v>199247.15999999997</v>
          </cell>
          <cell r="L999">
            <v>199247.15999999997</v>
          </cell>
          <cell r="M999" t="str">
            <v>NINC</v>
          </cell>
          <cell r="N999">
            <v>0</v>
          </cell>
          <cell r="O999">
            <v>0</v>
          </cell>
          <cell r="P999">
            <v>0</v>
          </cell>
          <cell r="Q999">
            <v>0</v>
          </cell>
          <cell r="R999" t="e">
            <v>#DIV/0!</v>
          </cell>
          <cell r="S999" t="e">
            <v>#DIV/0!</v>
          </cell>
          <cell r="T999" t="str">
            <v>NINC</v>
          </cell>
          <cell r="U999">
            <v>0</v>
          </cell>
        </row>
        <row r="1000">
          <cell r="F1000" t="str">
            <v>2341 - MANUTENÇÃO DE VIAS E ÁREAS PÚBLICAS</v>
          </cell>
          <cell r="G1000" t="str">
            <v>56.10.15.452.3022.2.341.33903900.00</v>
          </cell>
          <cell r="H1000" t="str">
            <v>EXECUTIVO</v>
          </cell>
          <cell r="I1000" t="str">
            <v>SUB-AD</v>
          </cell>
          <cell r="J1000">
            <v>3338853</v>
          </cell>
          <cell r="K1000">
            <v>3041919.17</v>
          </cell>
          <cell r="L1000">
            <v>2687255.55</v>
          </cell>
          <cell r="M1000" t="str">
            <v>NINC</v>
          </cell>
          <cell r="N1000">
            <v>0</v>
          </cell>
          <cell r="O1000">
            <v>0</v>
          </cell>
          <cell r="P1000">
            <v>0</v>
          </cell>
          <cell r="Q1000">
            <v>0</v>
          </cell>
          <cell r="R1000" t="e">
            <v>#DIV/0!</v>
          </cell>
          <cell r="S1000" t="e">
            <v>#DIV/0!</v>
          </cell>
          <cell r="T1000" t="str">
            <v>NINC</v>
          </cell>
          <cell r="U1000">
            <v>0</v>
          </cell>
        </row>
      </sheetData>
      <sheetData sheetId="14" refreshError="1"/>
      <sheetData sheetId="15" refreshError="1">
        <row r="2">
          <cell r="F2" t="str">
            <v>1209 - REGULARIZAÇÃO FUNDIÁRIA DO BAIRRO BALNEÁRIO NOVO SÃO JOSÉ</v>
          </cell>
          <cell r="G2" t="str">
            <v>86.14.16.451.3002.1.209.44903900.03</v>
          </cell>
          <cell r="H2" t="str">
            <v>EXECUTIVO</v>
          </cell>
          <cell r="I2" t="str">
            <v>FMSAI</v>
          </cell>
          <cell r="J2">
            <v>250000</v>
          </cell>
          <cell r="K2">
            <v>0</v>
          </cell>
          <cell r="L2">
            <v>0</v>
          </cell>
          <cell r="M2" t="str">
            <v>NEX</v>
          </cell>
          <cell r="N2">
            <v>0.23</v>
          </cell>
          <cell r="O2">
            <v>57500</v>
          </cell>
          <cell r="P2">
            <v>0</v>
          </cell>
          <cell r="Q2">
            <v>0</v>
          </cell>
          <cell r="R2">
            <v>0</v>
          </cell>
          <cell r="S2">
            <v>0</v>
          </cell>
          <cell r="T2" t="str">
            <v>NEX</v>
          </cell>
          <cell r="U2">
            <v>0.09</v>
          </cell>
        </row>
        <row r="3">
          <cell r="F3" t="str">
            <v>1226 - CONSTRUÇÃO DE UNIDADES HABITACIONAIS - EMPREENDIMENTO HABITACIONAL DE INTERESSE SOCIAL - EHIS - TERRA PROMETIDA/PETROBRÁS - LEI N° 15.842/2013</v>
          </cell>
          <cell r="G3" t="str">
            <v>98.14.16.451.3002.1.226.44906100.08</v>
          </cell>
          <cell r="H3" t="str">
            <v>EXECUTIVO</v>
          </cell>
          <cell r="I3" t="str">
            <v>FUNDURB</v>
          </cell>
          <cell r="J3">
            <v>1000</v>
          </cell>
          <cell r="K3">
            <v>0</v>
          </cell>
          <cell r="L3">
            <v>0</v>
          </cell>
          <cell r="M3" t="str">
            <v>NINC</v>
          </cell>
          <cell r="N3">
            <v>0</v>
          </cell>
          <cell r="O3">
            <v>0</v>
          </cell>
          <cell r="P3">
            <v>0</v>
          </cell>
          <cell r="Q3">
            <v>0</v>
          </cell>
          <cell r="R3" t="e">
            <v>#DIV/0!</v>
          </cell>
          <cell r="S3" t="e">
            <v>#DIV/0!</v>
          </cell>
          <cell r="T3" t="str">
            <v>NINC</v>
          </cell>
          <cell r="U3">
            <v>0</v>
          </cell>
        </row>
        <row r="4">
          <cell r="F4" t="str">
            <v>1227 - URBANIZAÇÃO DA FAVELA DO BAMBURRAL, NO DISTRITO DE PERUS, COM CONSTRUÇÃO DE UNIDADES HABITACIONAIS PARA O ATENDIMENTO DE 529 FAMÍLIAS. - OBRA EM ANDAMENTO, LOTE 14 DO PROGRAMA DE URBANIZAÇÃO DE FAVELAS, CT 14/10 - CONV. 709.</v>
          </cell>
          <cell r="G4" t="str">
            <v>86.14.16.451.3002.1.227.44905100.03</v>
          </cell>
          <cell r="H4" t="str">
            <v>EXECUTIVO</v>
          </cell>
          <cell r="I4" t="str">
            <v>FMSAI</v>
          </cell>
          <cell r="J4">
            <v>1000</v>
          </cell>
          <cell r="K4">
            <v>0</v>
          </cell>
          <cell r="L4">
            <v>0</v>
          </cell>
          <cell r="M4" t="str">
            <v>NINC</v>
          </cell>
          <cell r="N4">
            <v>0</v>
          </cell>
          <cell r="O4">
            <v>0</v>
          </cell>
          <cell r="P4">
            <v>0</v>
          </cell>
          <cell r="Q4">
            <v>0</v>
          </cell>
          <cell r="R4" t="e">
            <v>#DIV/0!</v>
          </cell>
          <cell r="S4" t="e">
            <v>#DIV/0!</v>
          </cell>
          <cell r="T4" t="str">
            <v>NINC</v>
          </cell>
          <cell r="U4">
            <v>0</v>
          </cell>
        </row>
        <row r="5">
          <cell r="F5" t="str">
            <v>1250 - URBANIZAÇÃO DA OCUPAÇÃO VILA NOVA PALESTINA</v>
          </cell>
          <cell r="G5" t="str">
            <v>14.10.16.451.3002.1.250.44905100.00</v>
          </cell>
          <cell r="H5" t="str">
            <v>EXECUTIVO</v>
          </cell>
          <cell r="I5" t="str">
            <v>SEHAB</v>
          </cell>
          <cell r="J5">
            <v>1000</v>
          </cell>
          <cell r="K5">
            <v>0</v>
          </cell>
          <cell r="L5">
            <v>0</v>
          </cell>
          <cell r="M5" t="str">
            <v>NINC</v>
          </cell>
          <cell r="N5">
            <v>0</v>
          </cell>
          <cell r="O5">
            <v>0</v>
          </cell>
          <cell r="P5">
            <v>0</v>
          </cell>
          <cell r="Q5">
            <v>0</v>
          </cell>
          <cell r="R5" t="e">
            <v>#DIV/0!</v>
          </cell>
          <cell r="S5" t="e">
            <v>#DIV/0!</v>
          </cell>
          <cell r="T5" t="str">
            <v>NINC</v>
          </cell>
          <cell r="U5">
            <v>0</v>
          </cell>
        </row>
        <row r="6">
          <cell r="F6" t="str">
            <v>1351 - E7084 - REGULARIZAÇÃO FUNDIÁRIA NA CIDADE DE SÃO PAULO</v>
          </cell>
          <cell r="G6" t="str">
            <v>14.10.16.451.3002.1.351.44905100.00</v>
          </cell>
          <cell r="H6" t="str">
            <v>EXECUTIVO</v>
          </cell>
          <cell r="I6" t="str">
            <v>SEHAB</v>
          </cell>
          <cell r="J6">
            <v>1000000</v>
          </cell>
          <cell r="K6">
            <v>0</v>
          </cell>
          <cell r="L6">
            <v>0</v>
          </cell>
          <cell r="M6" t="str">
            <v>NEX</v>
          </cell>
          <cell r="N6">
            <v>0.23</v>
          </cell>
          <cell r="O6">
            <v>230000</v>
          </cell>
          <cell r="P6">
            <v>0</v>
          </cell>
          <cell r="Q6">
            <v>0</v>
          </cell>
          <cell r="R6">
            <v>0</v>
          </cell>
          <cell r="S6">
            <v>0</v>
          </cell>
          <cell r="T6" t="str">
            <v>NEX</v>
          </cell>
          <cell r="U6">
            <v>0.09</v>
          </cell>
        </row>
        <row r="7">
          <cell r="F7" t="str">
            <v>3354 - CONSTRUÇÃO DE UNIDADES HABITACIONAIS</v>
          </cell>
          <cell r="G7" t="str">
            <v>14.10.16.451.3002.3.354.44903900.02</v>
          </cell>
          <cell r="H7" t="str">
            <v>EXECUTIVO</v>
          </cell>
          <cell r="I7" t="str">
            <v>SEHAB</v>
          </cell>
          <cell r="J7">
            <v>1000</v>
          </cell>
          <cell r="K7">
            <v>0</v>
          </cell>
          <cell r="L7">
            <v>0</v>
          </cell>
          <cell r="M7" t="str">
            <v>NEX</v>
          </cell>
          <cell r="N7">
            <v>0.23</v>
          </cell>
          <cell r="O7">
            <v>230</v>
          </cell>
          <cell r="P7">
            <v>0</v>
          </cell>
          <cell r="Q7">
            <v>0</v>
          </cell>
          <cell r="R7">
            <v>0</v>
          </cell>
          <cell r="S7">
            <v>0</v>
          </cell>
          <cell r="T7" t="str">
            <v>NEX</v>
          </cell>
          <cell r="U7">
            <v>0.09</v>
          </cell>
        </row>
        <row r="8">
          <cell r="F8" t="str">
            <v>3354 - CONSTRUÇÃO DE UNIDADES HABITACIONAIS</v>
          </cell>
          <cell r="G8" t="str">
            <v>14.10.16.451.3002.3.354.44903900.08</v>
          </cell>
          <cell r="H8" t="str">
            <v>EXECUTIVO</v>
          </cell>
          <cell r="I8" t="str">
            <v>SEHAB</v>
          </cell>
          <cell r="J8">
            <v>640000</v>
          </cell>
          <cell r="K8">
            <v>0</v>
          </cell>
          <cell r="L8">
            <v>0</v>
          </cell>
          <cell r="M8" t="str">
            <v>NEX</v>
          </cell>
          <cell r="N8">
            <v>0.23</v>
          </cell>
          <cell r="O8">
            <v>147200</v>
          </cell>
          <cell r="P8">
            <v>0</v>
          </cell>
          <cell r="Q8">
            <v>0</v>
          </cell>
          <cell r="R8">
            <v>0</v>
          </cell>
          <cell r="S8">
            <v>0</v>
          </cell>
          <cell r="T8" t="str">
            <v>NEX</v>
          </cell>
          <cell r="U8">
            <v>0.09</v>
          </cell>
        </row>
        <row r="9">
          <cell r="F9" t="str">
            <v>3354 - CONSTRUÇÃO DE UNIDADES HABITACIONAIS</v>
          </cell>
          <cell r="G9" t="str">
            <v>14.10.16.451.3002.3.354.44905100.00</v>
          </cell>
          <cell r="H9" t="str">
            <v>EXECUTIVO</v>
          </cell>
          <cell r="I9" t="str">
            <v>SEHAB</v>
          </cell>
          <cell r="J9">
            <v>0</v>
          </cell>
          <cell r="K9">
            <v>106377.87</v>
          </cell>
          <cell r="L9">
            <v>0</v>
          </cell>
          <cell r="M9" t="str">
            <v>NEX</v>
          </cell>
          <cell r="N9">
            <v>0.23</v>
          </cell>
          <cell r="O9">
            <v>0</v>
          </cell>
          <cell r="P9">
            <v>24466.910100000001</v>
          </cell>
          <cell r="Q9">
            <v>0</v>
          </cell>
          <cell r="R9" t="e">
            <v>#DIV/0!</v>
          </cell>
          <cell r="S9" t="e">
            <v>#DIV/0!</v>
          </cell>
          <cell r="T9" t="str">
            <v>NEX</v>
          </cell>
          <cell r="U9">
            <v>0.09</v>
          </cell>
        </row>
        <row r="10">
          <cell r="F10" t="str">
            <v>3354 - CONSTRUÇÃO DE UNIDADES HABITACIONAIS</v>
          </cell>
          <cell r="G10" t="str">
            <v>14.10.16.451.3002.3.354.44905100.01</v>
          </cell>
          <cell r="H10" t="str">
            <v>EXECUTIVO</v>
          </cell>
          <cell r="I10" t="str">
            <v>SEHAB</v>
          </cell>
          <cell r="J10">
            <v>1000</v>
          </cell>
          <cell r="K10">
            <v>0</v>
          </cell>
          <cell r="L10">
            <v>0</v>
          </cell>
          <cell r="M10" t="str">
            <v>NEX</v>
          </cell>
          <cell r="N10">
            <v>0.23</v>
          </cell>
          <cell r="O10">
            <v>230</v>
          </cell>
          <cell r="P10">
            <v>0</v>
          </cell>
          <cell r="Q10">
            <v>0</v>
          </cell>
          <cell r="R10">
            <v>0</v>
          </cell>
          <cell r="S10">
            <v>0</v>
          </cell>
          <cell r="T10" t="str">
            <v>NEX</v>
          </cell>
          <cell r="U10">
            <v>0.09</v>
          </cell>
        </row>
        <row r="11">
          <cell r="F11" t="str">
            <v>3354 - CONSTRUÇÃO DE UNIDADES HABITACIONAIS</v>
          </cell>
          <cell r="G11" t="str">
            <v>14.10.16.451.3002.3.354.44905100.02</v>
          </cell>
          <cell r="H11" t="str">
            <v>EXECUTIVO</v>
          </cell>
          <cell r="I11" t="str">
            <v>SEHAB</v>
          </cell>
          <cell r="J11">
            <v>7500000</v>
          </cell>
          <cell r="K11">
            <v>0</v>
          </cell>
          <cell r="L11">
            <v>0</v>
          </cell>
          <cell r="M11" t="str">
            <v>NEX</v>
          </cell>
          <cell r="N11">
            <v>0.23</v>
          </cell>
          <cell r="O11">
            <v>1725000</v>
          </cell>
          <cell r="P11">
            <v>0</v>
          </cell>
          <cell r="Q11">
            <v>0</v>
          </cell>
          <cell r="R11">
            <v>0</v>
          </cell>
          <cell r="S11">
            <v>0</v>
          </cell>
          <cell r="T11" t="str">
            <v>NEX</v>
          </cell>
          <cell r="U11">
            <v>0.09</v>
          </cell>
        </row>
        <row r="12">
          <cell r="F12" t="str">
            <v>3354 - CONSTRUÇÃO DE UNIDADES HABITACIONAIS</v>
          </cell>
          <cell r="G12" t="str">
            <v>14.10.16.451.3002.3.354.44905100.03</v>
          </cell>
          <cell r="H12" t="str">
            <v>EXECUTIVO</v>
          </cell>
          <cell r="I12" t="str">
            <v>SEHAB</v>
          </cell>
          <cell r="J12">
            <v>27666255</v>
          </cell>
          <cell r="K12">
            <v>0</v>
          </cell>
          <cell r="L12">
            <v>0</v>
          </cell>
          <cell r="M12" t="str">
            <v>NEX</v>
          </cell>
          <cell r="N12">
            <v>0.23</v>
          </cell>
          <cell r="O12">
            <v>6363238.6500000004</v>
          </cell>
          <cell r="P12">
            <v>0</v>
          </cell>
          <cell r="Q12">
            <v>0</v>
          </cell>
          <cell r="R12">
            <v>0</v>
          </cell>
          <cell r="S12">
            <v>0</v>
          </cell>
          <cell r="T12" t="str">
            <v>NEX</v>
          </cell>
          <cell r="U12">
            <v>0.09</v>
          </cell>
        </row>
        <row r="13">
          <cell r="F13" t="str">
            <v>3354 - CONSTRUÇÃO DE UNIDADES HABITACIONAIS</v>
          </cell>
          <cell r="G13" t="str">
            <v>14.10.16.451.3002.3.354.44905100.10</v>
          </cell>
          <cell r="H13" t="str">
            <v>EXECUTIVO</v>
          </cell>
          <cell r="I13" t="str">
            <v>SEHAB</v>
          </cell>
          <cell r="J13">
            <v>21100000</v>
          </cell>
          <cell r="K13">
            <v>0</v>
          </cell>
          <cell r="L13">
            <v>0</v>
          </cell>
          <cell r="M13" t="str">
            <v>NEX</v>
          </cell>
          <cell r="N13">
            <v>0.23</v>
          </cell>
          <cell r="O13">
            <v>4853000</v>
          </cell>
          <cell r="P13">
            <v>0</v>
          </cell>
          <cell r="Q13">
            <v>0</v>
          </cell>
          <cell r="R13">
            <v>0</v>
          </cell>
          <cell r="S13">
            <v>0</v>
          </cell>
          <cell r="T13" t="str">
            <v>NEX</v>
          </cell>
          <cell r="U13">
            <v>0.09</v>
          </cell>
        </row>
        <row r="14">
          <cell r="F14" t="str">
            <v>3354 - CONSTRUÇÃO DE UNIDADES HABITACIONAIS</v>
          </cell>
          <cell r="G14" t="str">
            <v>14.10.16.451.3002.3.354.44916100.00</v>
          </cell>
          <cell r="H14" t="str">
            <v>EXECUTIVO</v>
          </cell>
          <cell r="I14" t="str">
            <v>SEHAB</v>
          </cell>
          <cell r="J14">
            <v>81789000</v>
          </cell>
          <cell r="K14">
            <v>75700000</v>
          </cell>
          <cell r="L14">
            <v>75700000</v>
          </cell>
          <cell r="M14" t="str">
            <v>NEX</v>
          </cell>
          <cell r="N14">
            <v>0.23</v>
          </cell>
          <cell r="O14">
            <v>18811470</v>
          </cell>
          <cell r="P14">
            <v>17411000</v>
          </cell>
          <cell r="Q14">
            <v>17411000</v>
          </cell>
          <cell r="R14">
            <v>0.92555233588868924</v>
          </cell>
          <cell r="S14">
            <v>0.92555233588868924</v>
          </cell>
          <cell r="T14" t="str">
            <v>NEX</v>
          </cell>
          <cell r="U14">
            <v>0.09</v>
          </cell>
        </row>
        <row r="15">
          <cell r="F15" t="str">
            <v>3354 - CONSTRUÇÃO DE UNIDADES HABITACIONAIS</v>
          </cell>
          <cell r="G15" t="str">
            <v>37.20.16.451.3002.3.354.44903900.08</v>
          </cell>
          <cell r="H15" t="str">
            <v>EXECUTIVO</v>
          </cell>
          <cell r="I15" t="str">
            <v>SMDU</v>
          </cell>
          <cell r="J15">
            <v>4956417</v>
          </cell>
          <cell r="K15">
            <v>0</v>
          </cell>
          <cell r="L15">
            <v>0</v>
          </cell>
          <cell r="M15" t="str">
            <v>NEX</v>
          </cell>
          <cell r="N15">
            <v>0.23</v>
          </cell>
          <cell r="O15">
            <v>1139975.9100000001</v>
          </cell>
          <cell r="P15">
            <v>0</v>
          </cell>
          <cell r="Q15">
            <v>0</v>
          </cell>
          <cell r="R15">
            <v>0</v>
          </cell>
          <cell r="S15">
            <v>0</v>
          </cell>
          <cell r="T15" t="str">
            <v>NEX</v>
          </cell>
          <cell r="U15">
            <v>0.09</v>
          </cell>
        </row>
        <row r="16">
          <cell r="F16" t="str">
            <v>3354 - CONSTRUÇÃO DE UNIDADES HABITACIONAIS</v>
          </cell>
          <cell r="G16" t="str">
            <v>37.20.16.451.3002.3.354.44905100.08</v>
          </cell>
          <cell r="H16" t="str">
            <v>EXECUTIVO</v>
          </cell>
          <cell r="I16" t="str">
            <v>SMDU</v>
          </cell>
          <cell r="J16">
            <v>76458264</v>
          </cell>
          <cell r="K16">
            <v>0</v>
          </cell>
          <cell r="L16">
            <v>0</v>
          </cell>
          <cell r="M16" t="str">
            <v>NEX</v>
          </cell>
          <cell r="N16">
            <v>0.23</v>
          </cell>
          <cell r="O16">
            <v>17585400.720000003</v>
          </cell>
          <cell r="P16">
            <v>0</v>
          </cell>
          <cell r="Q16">
            <v>0</v>
          </cell>
          <cell r="R16">
            <v>0</v>
          </cell>
          <cell r="S16">
            <v>0</v>
          </cell>
          <cell r="T16" t="str">
            <v>NEX</v>
          </cell>
          <cell r="U16">
            <v>0.09</v>
          </cell>
        </row>
        <row r="17">
          <cell r="F17" t="str">
            <v>3354 - CONSTRUÇÃO DE UNIDADES HABITACIONAIS</v>
          </cell>
          <cell r="G17" t="str">
            <v>37.20.16.451.3002.3.354.44906100.08</v>
          </cell>
          <cell r="H17" t="str">
            <v>EXECUTIVO</v>
          </cell>
          <cell r="I17" t="str">
            <v>SMDU</v>
          </cell>
          <cell r="J17">
            <v>7000000</v>
          </cell>
          <cell r="K17">
            <v>0</v>
          </cell>
          <cell r="L17">
            <v>0</v>
          </cell>
          <cell r="M17" t="str">
            <v>NEX</v>
          </cell>
          <cell r="N17">
            <v>0.23</v>
          </cell>
          <cell r="O17">
            <v>1610000</v>
          </cell>
          <cell r="P17">
            <v>0</v>
          </cell>
          <cell r="Q17">
            <v>0</v>
          </cell>
          <cell r="R17">
            <v>0</v>
          </cell>
          <cell r="S17">
            <v>0</v>
          </cell>
          <cell r="T17" t="str">
            <v>NEX</v>
          </cell>
          <cell r="U17">
            <v>0.09</v>
          </cell>
        </row>
        <row r="18">
          <cell r="F18" t="str">
            <v>3354 - CONSTRUÇÃO DE UNIDADES HABITACIONAIS</v>
          </cell>
          <cell r="G18" t="str">
            <v>37.30.16.451.3002.3.354.44903600.08</v>
          </cell>
          <cell r="H18" t="str">
            <v>EXECUTIVO</v>
          </cell>
          <cell r="I18" t="str">
            <v>SMDU</v>
          </cell>
          <cell r="J18">
            <v>186828</v>
          </cell>
          <cell r="K18">
            <v>153109.00999999998</v>
          </cell>
          <cell r="L18">
            <v>140352.71</v>
          </cell>
          <cell r="M18" t="str">
            <v>NEX</v>
          </cell>
          <cell r="N18">
            <v>0.23</v>
          </cell>
          <cell r="O18">
            <v>42970.44</v>
          </cell>
          <cell r="P18">
            <v>35215.0723</v>
          </cell>
          <cell r="Q18">
            <v>32281.123299999999</v>
          </cell>
          <cell r="R18">
            <v>0.75124023165692499</v>
          </cell>
          <cell r="S18">
            <v>0.81951854111803368</v>
          </cell>
          <cell r="T18" t="str">
            <v>NEX</v>
          </cell>
          <cell r="U18">
            <v>0.09</v>
          </cell>
        </row>
        <row r="19">
          <cell r="F19" t="str">
            <v>3354 - CONSTRUÇÃO DE UNIDADES HABITACIONAIS</v>
          </cell>
          <cell r="G19" t="str">
            <v>37.30.16.451.3002.3.354.44903900.08</v>
          </cell>
          <cell r="H19" t="str">
            <v>EXECUTIVO</v>
          </cell>
          <cell r="I19" t="str">
            <v>SMDU</v>
          </cell>
          <cell r="J19">
            <v>5399000</v>
          </cell>
          <cell r="K19">
            <v>2875521.45</v>
          </cell>
          <cell r="L19">
            <v>1540899.45</v>
          </cell>
          <cell r="M19" t="str">
            <v>NEX</v>
          </cell>
          <cell r="N19">
            <v>0.23</v>
          </cell>
          <cell r="O19">
            <v>1241770</v>
          </cell>
          <cell r="P19">
            <v>661369.93350000004</v>
          </cell>
          <cell r="Q19">
            <v>354406.87349999999</v>
          </cell>
          <cell r="R19">
            <v>0.28540460270420448</v>
          </cell>
          <cell r="S19">
            <v>0.53260260233376555</v>
          </cell>
          <cell r="T19" t="str">
            <v>NEX</v>
          </cell>
          <cell r="U19">
            <v>0.09</v>
          </cell>
        </row>
        <row r="20">
          <cell r="F20" t="str">
            <v>3354 - CONSTRUÇÃO DE UNIDADES HABITACIONAIS</v>
          </cell>
          <cell r="G20" t="str">
            <v>37.30.16.451.3002.3.354.44904700.08</v>
          </cell>
          <cell r="H20" t="str">
            <v>EXECUTIVO</v>
          </cell>
          <cell r="I20" t="str">
            <v>SMDU</v>
          </cell>
          <cell r="J20">
            <v>7368</v>
          </cell>
          <cell r="K20">
            <v>7364.76</v>
          </cell>
          <cell r="L20">
            <v>4073.76</v>
          </cell>
          <cell r="M20" t="str">
            <v>NEX</v>
          </cell>
          <cell r="N20">
            <v>0.23</v>
          </cell>
          <cell r="O20">
            <v>1694.64</v>
          </cell>
          <cell r="P20">
            <v>1693.8948</v>
          </cell>
          <cell r="Q20">
            <v>936.96480000000008</v>
          </cell>
          <cell r="R20">
            <v>0.55289902280130299</v>
          </cell>
          <cell r="S20">
            <v>0.99956026058631919</v>
          </cell>
          <cell r="T20" t="str">
            <v>NEX</v>
          </cell>
          <cell r="U20">
            <v>0.09</v>
          </cell>
        </row>
        <row r="21">
          <cell r="F21" t="str">
            <v>3354 - CONSTRUÇÃO DE UNIDADES HABITACIONAIS</v>
          </cell>
          <cell r="G21" t="str">
            <v>37.30.16.451.3002.3.354.44904800.08</v>
          </cell>
          <cell r="H21" t="str">
            <v>EXECUTIVO</v>
          </cell>
          <cell r="I21" t="str">
            <v>SMDU</v>
          </cell>
          <cell r="J21">
            <v>6004800</v>
          </cell>
          <cell r="K21">
            <v>6004800</v>
          </cell>
          <cell r="L21">
            <v>5911800</v>
          </cell>
          <cell r="M21" t="str">
            <v>NEX</v>
          </cell>
          <cell r="N21">
            <v>0.23</v>
          </cell>
          <cell r="O21">
            <v>1381104</v>
          </cell>
          <cell r="P21">
            <v>1381104</v>
          </cell>
          <cell r="Q21">
            <v>1359714</v>
          </cell>
          <cell r="R21">
            <v>0.98451239008792968</v>
          </cell>
          <cell r="S21">
            <v>1</v>
          </cell>
          <cell r="T21" t="str">
            <v>NEX</v>
          </cell>
          <cell r="U21">
            <v>0.09</v>
          </cell>
        </row>
        <row r="22">
          <cell r="F22" t="str">
            <v>3354 - CONSTRUÇÃO DE UNIDADES HABITACIONAIS</v>
          </cell>
          <cell r="G22" t="str">
            <v>37.30.16.451.3002.3.354.44906100.08</v>
          </cell>
          <cell r="H22" t="str">
            <v>EXECUTIVO</v>
          </cell>
          <cell r="I22" t="str">
            <v>SMDU</v>
          </cell>
          <cell r="J22">
            <v>6437000</v>
          </cell>
          <cell r="K22">
            <v>1154813.8600000001</v>
          </cell>
          <cell r="L22">
            <v>1154813.8600000001</v>
          </cell>
          <cell r="M22" t="str">
            <v>NEX</v>
          </cell>
          <cell r="N22">
            <v>0.23</v>
          </cell>
          <cell r="O22">
            <v>1480510</v>
          </cell>
          <cell r="P22">
            <v>265607.18780000001</v>
          </cell>
          <cell r="Q22">
            <v>265607.18780000001</v>
          </cell>
          <cell r="R22">
            <v>0.17940249495106417</v>
          </cell>
          <cell r="S22">
            <v>0.17940249495106417</v>
          </cell>
          <cell r="T22" t="str">
            <v>NEX</v>
          </cell>
          <cell r="U22">
            <v>0.09</v>
          </cell>
        </row>
        <row r="23">
          <cell r="F23" t="str">
            <v>3354 - CONSTRUÇÃO DE UNIDADES HABITACIONAIS</v>
          </cell>
          <cell r="G23" t="str">
            <v>37.40.16.451.3002.3.354.44905100.08</v>
          </cell>
          <cell r="H23" t="str">
            <v>EXECUTIVO</v>
          </cell>
          <cell r="I23" t="str">
            <v>SMDU</v>
          </cell>
          <cell r="J23">
            <v>1000</v>
          </cell>
          <cell r="K23">
            <v>0</v>
          </cell>
          <cell r="L23">
            <v>0</v>
          </cell>
          <cell r="M23" t="str">
            <v>NEX</v>
          </cell>
          <cell r="N23">
            <v>0.23</v>
          </cell>
          <cell r="O23">
            <v>230</v>
          </cell>
          <cell r="P23">
            <v>0</v>
          </cell>
          <cell r="Q23">
            <v>0</v>
          </cell>
          <cell r="R23">
            <v>0</v>
          </cell>
          <cell r="S23">
            <v>0</v>
          </cell>
          <cell r="T23" t="str">
            <v>NEX</v>
          </cell>
          <cell r="U23">
            <v>0.09</v>
          </cell>
        </row>
        <row r="24">
          <cell r="F24" t="str">
            <v>3354 - CONSTRUÇÃO DE UNIDADES HABITACIONAIS</v>
          </cell>
          <cell r="G24" t="str">
            <v>37.50.16.451.3002.3.354.44903900.08</v>
          </cell>
          <cell r="H24" t="str">
            <v>EXECUTIVO</v>
          </cell>
          <cell r="I24" t="str">
            <v>SMDU</v>
          </cell>
          <cell r="J24">
            <v>0</v>
          </cell>
          <cell r="K24">
            <v>1762187.1</v>
          </cell>
          <cell r="L24">
            <v>745212.67999999993</v>
          </cell>
          <cell r="M24" t="str">
            <v>NEX</v>
          </cell>
          <cell r="N24">
            <v>0.23</v>
          </cell>
          <cell r="O24">
            <v>0</v>
          </cell>
          <cell r="P24">
            <v>405303.03300000005</v>
          </cell>
          <cell r="Q24">
            <v>171398.91639999999</v>
          </cell>
          <cell r="R24" t="e">
            <v>#DIV/0!</v>
          </cell>
          <cell r="S24" t="e">
            <v>#DIV/0!</v>
          </cell>
          <cell r="T24" t="str">
            <v>NEX</v>
          </cell>
          <cell r="U24">
            <v>0.09</v>
          </cell>
        </row>
        <row r="25">
          <cell r="F25" t="str">
            <v>3354 - CONSTRUÇÃO DE UNIDADES HABITACIONAIS</v>
          </cell>
          <cell r="G25" t="str">
            <v>37.50.16.451.3002.3.354.44905100.08</v>
          </cell>
          <cell r="H25" t="str">
            <v>EXECUTIVO</v>
          </cell>
          <cell r="I25" t="str">
            <v>SMDU</v>
          </cell>
          <cell r="J25">
            <v>1000</v>
          </cell>
          <cell r="K25">
            <v>12737192.690000001</v>
          </cell>
          <cell r="L25">
            <v>3671550.52</v>
          </cell>
          <cell r="M25" t="str">
            <v>NEX</v>
          </cell>
          <cell r="N25">
            <v>0.23</v>
          </cell>
          <cell r="O25">
            <v>230</v>
          </cell>
          <cell r="P25">
            <v>2929554.3187000006</v>
          </cell>
          <cell r="Q25">
            <v>844456.61960000009</v>
          </cell>
          <cell r="R25">
            <v>3671.5505200000002</v>
          </cell>
          <cell r="S25">
            <v>12737.192690000003</v>
          </cell>
          <cell r="T25" t="str">
            <v>NEX</v>
          </cell>
          <cell r="U25">
            <v>0.09</v>
          </cell>
        </row>
        <row r="26">
          <cell r="F26" t="str">
            <v>3354 - CONSTRUÇÃO DE UNIDADES HABITACIONAIS</v>
          </cell>
          <cell r="G26" t="str">
            <v>86.14.16.451.3002.3.354.44903900.03</v>
          </cell>
          <cell r="H26" t="str">
            <v>EXECUTIVO</v>
          </cell>
          <cell r="I26" t="str">
            <v>FMSAI</v>
          </cell>
          <cell r="J26">
            <v>1000</v>
          </cell>
          <cell r="K26">
            <v>201985.77000000002</v>
          </cell>
          <cell r="L26">
            <v>0</v>
          </cell>
          <cell r="M26" t="str">
            <v>NEX</v>
          </cell>
          <cell r="N26">
            <v>0.23</v>
          </cell>
          <cell r="O26">
            <v>230</v>
          </cell>
          <cell r="P26">
            <v>46456.727100000004</v>
          </cell>
          <cell r="Q26">
            <v>0</v>
          </cell>
          <cell r="R26">
            <v>0</v>
          </cell>
          <cell r="S26">
            <v>201.98577</v>
          </cell>
          <cell r="T26" t="str">
            <v>NEX</v>
          </cell>
          <cell r="U26">
            <v>0.09</v>
          </cell>
        </row>
        <row r="27">
          <cell r="F27" t="str">
            <v>3354 - CONSTRUÇÃO DE UNIDADES HABITACIONAIS</v>
          </cell>
          <cell r="G27" t="str">
            <v>86.14.16.451.3002.3.354.44904800.03</v>
          </cell>
          <cell r="H27" t="str">
            <v>EXECUTIVO</v>
          </cell>
          <cell r="I27" t="str">
            <v>FMSAI</v>
          </cell>
          <cell r="J27">
            <v>1000</v>
          </cell>
          <cell r="K27">
            <v>0</v>
          </cell>
          <cell r="L27">
            <v>0</v>
          </cell>
          <cell r="M27" t="str">
            <v>NEX</v>
          </cell>
          <cell r="N27">
            <v>0.23</v>
          </cell>
          <cell r="O27">
            <v>230</v>
          </cell>
          <cell r="P27">
            <v>0</v>
          </cell>
          <cell r="Q27">
            <v>0</v>
          </cell>
          <cell r="R27">
            <v>0</v>
          </cell>
          <cell r="S27">
            <v>0</v>
          </cell>
          <cell r="T27" t="str">
            <v>NEX</v>
          </cell>
          <cell r="U27">
            <v>0.09</v>
          </cell>
        </row>
        <row r="28">
          <cell r="F28" t="str">
            <v>3354 - CONSTRUÇÃO DE UNIDADES HABITACIONAIS</v>
          </cell>
          <cell r="G28" t="str">
            <v>86.14.16.451.3002.3.354.44905100.03</v>
          </cell>
          <cell r="H28" t="str">
            <v>EXECUTIVO</v>
          </cell>
          <cell r="I28" t="str">
            <v>FMSAI</v>
          </cell>
          <cell r="J28">
            <v>1000</v>
          </cell>
          <cell r="K28">
            <v>0</v>
          </cell>
          <cell r="L28">
            <v>0</v>
          </cell>
          <cell r="M28" t="str">
            <v>NEX</v>
          </cell>
          <cell r="N28">
            <v>0.23</v>
          </cell>
          <cell r="O28">
            <v>230</v>
          </cell>
          <cell r="P28">
            <v>0</v>
          </cell>
          <cell r="Q28">
            <v>0</v>
          </cell>
          <cell r="R28">
            <v>0</v>
          </cell>
          <cell r="S28">
            <v>0</v>
          </cell>
          <cell r="T28" t="str">
            <v>NEX</v>
          </cell>
          <cell r="U28">
            <v>0.09</v>
          </cell>
        </row>
        <row r="29">
          <cell r="F29" t="str">
            <v>3354 - CONSTRUÇÃO DE UNIDADES HABITACIONAIS</v>
          </cell>
          <cell r="G29" t="str">
            <v>86.14.16.451.3002.3.354.44906100.03</v>
          </cell>
          <cell r="H29" t="str">
            <v>EXECUTIVO</v>
          </cell>
          <cell r="I29" t="str">
            <v>FMSAI</v>
          </cell>
          <cell r="J29">
            <v>1000</v>
          </cell>
          <cell r="K29">
            <v>401639.36</v>
          </cell>
          <cell r="L29">
            <v>401639.36</v>
          </cell>
          <cell r="M29" t="str">
            <v>NEX</v>
          </cell>
          <cell r="N29">
            <v>0.23</v>
          </cell>
          <cell r="O29">
            <v>230</v>
          </cell>
          <cell r="P29">
            <v>92377.052800000005</v>
          </cell>
          <cell r="Q29">
            <v>92377.052800000005</v>
          </cell>
          <cell r="R29">
            <v>401.63936000000001</v>
          </cell>
          <cell r="S29">
            <v>401.63936000000001</v>
          </cell>
          <cell r="T29" t="str">
            <v>NEX</v>
          </cell>
          <cell r="U29">
            <v>0.09</v>
          </cell>
        </row>
        <row r="30">
          <cell r="F30" t="str">
            <v>3356 - REGULARIZAÇÃO FUNDIÁRIA</v>
          </cell>
          <cell r="G30" t="str">
            <v>14.10.16.451.3002.3.356.44903900.00</v>
          </cell>
          <cell r="H30" t="str">
            <v>EXECUTIVO</v>
          </cell>
          <cell r="I30" t="str">
            <v>SEHAB</v>
          </cell>
          <cell r="J30">
            <v>0</v>
          </cell>
          <cell r="K30">
            <v>186272.78</v>
          </cell>
          <cell r="L30">
            <v>175614.28</v>
          </cell>
          <cell r="M30" t="str">
            <v>NEX</v>
          </cell>
          <cell r="N30">
            <v>0.23</v>
          </cell>
          <cell r="O30">
            <v>0</v>
          </cell>
          <cell r="P30">
            <v>42842.739399999999</v>
          </cell>
          <cell r="Q30">
            <v>40391.284400000004</v>
          </cell>
          <cell r="R30" t="e">
            <v>#DIV/0!</v>
          </cell>
          <cell r="S30" t="e">
            <v>#DIV/0!</v>
          </cell>
          <cell r="T30" t="str">
            <v>NEX</v>
          </cell>
          <cell r="U30">
            <v>0.09</v>
          </cell>
        </row>
        <row r="31">
          <cell r="F31" t="str">
            <v>3356 - REGULARIZAÇÃO FUNDIÁRIA</v>
          </cell>
          <cell r="G31" t="str">
            <v>14.10.16.451.3002.3.356.44903900.02</v>
          </cell>
          <cell r="H31" t="str">
            <v>EXECUTIVO</v>
          </cell>
          <cell r="I31" t="str">
            <v>SEHAB</v>
          </cell>
          <cell r="J31">
            <v>1000</v>
          </cell>
          <cell r="K31">
            <v>0</v>
          </cell>
          <cell r="L31">
            <v>0</v>
          </cell>
          <cell r="M31" t="str">
            <v>NEX</v>
          </cell>
          <cell r="N31">
            <v>0.23</v>
          </cell>
          <cell r="O31">
            <v>230</v>
          </cell>
          <cell r="P31">
            <v>0</v>
          </cell>
          <cell r="Q31">
            <v>0</v>
          </cell>
          <cell r="R31">
            <v>0</v>
          </cell>
          <cell r="S31">
            <v>0</v>
          </cell>
          <cell r="T31" t="str">
            <v>NEX</v>
          </cell>
          <cell r="U31">
            <v>0.09</v>
          </cell>
        </row>
        <row r="32">
          <cell r="F32" t="str">
            <v>3356 - REGULARIZAÇÃO FUNDIÁRIA</v>
          </cell>
          <cell r="G32" t="str">
            <v>14.10.16.451.3002.3.356.44903900.05</v>
          </cell>
          <cell r="H32" t="str">
            <v>EXECUTIVO</v>
          </cell>
          <cell r="I32" t="str">
            <v>SEHAB</v>
          </cell>
          <cell r="J32">
            <v>0</v>
          </cell>
          <cell r="K32">
            <v>579304.73</v>
          </cell>
          <cell r="L32">
            <v>190341.77</v>
          </cell>
          <cell r="M32" t="str">
            <v>NEX</v>
          </cell>
          <cell r="N32">
            <v>0.23</v>
          </cell>
          <cell r="O32">
            <v>0</v>
          </cell>
          <cell r="P32">
            <v>133240.08790000001</v>
          </cell>
          <cell r="Q32">
            <v>43778.607100000001</v>
          </cell>
          <cell r="R32" t="e">
            <v>#DIV/0!</v>
          </cell>
          <cell r="S32" t="e">
            <v>#DIV/0!</v>
          </cell>
          <cell r="T32" t="str">
            <v>NEX</v>
          </cell>
          <cell r="U32">
            <v>0.09</v>
          </cell>
        </row>
        <row r="33">
          <cell r="F33" t="str">
            <v>3356 - REGULARIZAÇÃO FUNDIÁRIA</v>
          </cell>
          <cell r="G33" t="str">
            <v>14.10.16.451.3002.3.356.44905100.00</v>
          </cell>
          <cell r="H33" t="str">
            <v>EXECUTIVO</v>
          </cell>
          <cell r="I33" t="str">
            <v>SEHAB</v>
          </cell>
          <cell r="J33">
            <v>0</v>
          </cell>
          <cell r="K33">
            <v>1739400</v>
          </cell>
          <cell r="L33">
            <v>1475958.29</v>
          </cell>
          <cell r="M33" t="str">
            <v>NEX</v>
          </cell>
          <cell r="N33">
            <v>0.23</v>
          </cell>
          <cell r="O33">
            <v>0</v>
          </cell>
          <cell r="P33">
            <v>400062</v>
          </cell>
          <cell r="Q33">
            <v>339470.40670000005</v>
          </cell>
          <cell r="R33" t="e">
            <v>#DIV/0!</v>
          </cell>
          <cell r="S33" t="e">
            <v>#DIV/0!</v>
          </cell>
          <cell r="T33" t="str">
            <v>NEX</v>
          </cell>
          <cell r="U33">
            <v>0.09</v>
          </cell>
        </row>
        <row r="34">
          <cell r="F34" t="str">
            <v>3356 - REGULARIZAÇÃO FUNDIÁRIA</v>
          </cell>
          <cell r="G34" t="str">
            <v>14.10.16.451.3002.3.356.44905100.02</v>
          </cell>
          <cell r="H34" t="str">
            <v>EXECUTIVO</v>
          </cell>
          <cell r="I34" t="str">
            <v>SEHAB</v>
          </cell>
          <cell r="J34">
            <v>1000</v>
          </cell>
          <cell r="K34">
            <v>0</v>
          </cell>
          <cell r="L34">
            <v>0</v>
          </cell>
          <cell r="M34" t="str">
            <v>NEX</v>
          </cell>
          <cell r="N34">
            <v>0.23</v>
          </cell>
          <cell r="O34">
            <v>230</v>
          </cell>
          <cell r="P34">
            <v>0</v>
          </cell>
          <cell r="Q34">
            <v>0</v>
          </cell>
          <cell r="R34">
            <v>0</v>
          </cell>
          <cell r="S34">
            <v>0</v>
          </cell>
          <cell r="T34" t="str">
            <v>NEX</v>
          </cell>
          <cell r="U34">
            <v>0.09</v>
          </cell>
        </row>
        <row r="35">
          <cell r="F35" t="str">
            <v>3356 - REGULARIZAÇÃO FUNDIÁRIA</v>
          </cell>
          <cell r="G35" t="str">
            <v>37.40.16.451.3002.3.356.44903900.08</v>
          </cell>
          <cell r="H35" t="str">
            <v>EXECUTIVO</v>
          </cell>
          <cell r="I35" t="str">
            <v>SMDU</v>
          </cell>
          <cell r="J35">
            <v>538850</v>
          </cell>
          <cell r="K35">
            <v>0</v>
          </cell>
          <cell r="L35">
            <v>0</v>
          </cell>
          <cell r="M35" t="str">
            <v>NEX</v>
          </cell>
          <cell r="N35">
            <v>0.23</v>
          </cell>
          <cell r="O35">
            <v>123935.5</v>
          </cell>
          <cell r="P35">
            <v>0</v>
          </cell>
          <cell r="Q35">
            <v>0</v>
          </cell>
          <cell r="R35">
            <v>0</v>
          </cell>
          <cell r="S35">
            <v>0</v>
          </cell>
          <cell r="T35" t="str">
            <v>NEX</v>
          </cell>
          <cell r="U35">
            <v>0.09</v>
          </cell>
        </row>
        <row r="36">
          <cell r="F36" t="str">
            <v>3356 - REGULARIZAÇÃO FUNDIÁRIA</v>
          </cell>
          <cell r="G36" t="str">
            <v>37.50.16.451.3002.3.356.44905100.08</v>
          </cell>
          <cell r="H36" t="str">
            <v>EXECUTIVO</v>
          </cell>
          <cell r="I36" t="str">
            <v>SMDU</v>
          </cell>
          <cell r="J36">
            <v>1000</v>
          </cell>
          <cell r="K36">
            <v>0</v>
          </cell>
          <cell r="L36">
            <v>0</v>
          </cell>
          <cell r="M36" t="str">
            <v>NEX</v>
          </cell>
          <cell r="N36">
            <v>0.23</v>
          </cell>
          <cell r="O36">
            <v>230</v>
          </cell>
          <cell r="P36">
            <v>0</v>
          </cell>
          <cell r="Q36">
            <v>0</v>
          </cell>
          <cell r="R36">
            <v>0</v>
          </cell>
          <cell r="S36">
            <v>0</v>
          </cell>
          <cell r="T36" t="str">
            <v>NEX</v>
          </cell>
          <cell r="U36">
            <v>0.09</v>
          </cell>
        </row>
        <row r="37">
          <cell r="F37" t="str">
            <v>3356 - REGULARIZAÇÃO FUNDIÁRIA</v>
          </cell>
          <cell r="G37" t="str">
            <v>86.14.16.451.3002.3.356.44903900.03</v>
          </cell>
          <cell r="H37" t="str">
            <v>EXECUTIVO</v>
          </cell>
          <cell r="I37" t="str">
            <v>FMSAI</v>
          </cell>
          <cell r="J37">
            <v>1000</v>
          </cell>
          <cell r="K37">
            <v>0</v>
          </cell>
          <cell r="L37">
            <v>0</v>
          </cell>
          <cell r="M37" t="str">
            <v>NEX</v>
          </cell>
          <cell r="N37">
            <v>0.23</v>
          </cell>
          <cell r="O37">
            <v>230</v>
          </cell>
          <cell r="P37">
            <v>0</v>
          </cell>
          <cell r="Q37">
            <v>0</v>
          </cell>
          <cell r="R37">
            <v>0</v>
          </cell>
          <cell r="S37">
            <v>0</v>
          </cell>
          <cell r="T37" t="str">
            <v>NEX</v>
          </cell>
          <cell r="U37">
            <v>0.09</v>
          </cell>
        </row>
        <row r="38">
          <cell r="F38" t="str">
            <v>3357 - URBANIZAÇÃO DE FAVELAS</v>
          </cell>
          <cell r="G38" t="str">
            <v>14.10.16.451.3002.3.357.44903900.02</v>
          </cell>
          <cell r="H38" t="str">
            <v>EXECUTIVO</v>
          </cell>
          <cell r="I38" t="str">
            <v>SEHAB</v>
          </cell>
          <cell r="J38">
            <v>1000000</v>
          </cell>
          <cell r="K38">
            <v>0</v>
          </cell>
          <cell r="L38">
            <v>0</v>
          </cell>
          <cell r="M38" t="str">
            <v>NEX</v>
          </cell>
          <cell r="N38">
            <v>0.23</v>
          </cell>
          <cell r="O38">
            <v>230000</v>
          </cell>
          <cell r="P38">
            <v>0</v>
          </cell>
          <cell r="Q38">
            <v>0</v>
          </cell>
          <cell r="R38">
            <v>0</v>
          </cell>
          <cell r="S38">
            <v>0</v>
          </cell>
          <cell r="T38" t="str">
            <v>NEX</v>
          </cell>
          <cell r="U38">
            <v>0.09</v>
          </cell>
        </row>
        <row r="39">
          <cell r="F39" t="str">
            <v>3357 - URBANIZAÇÃO DE FAVELAS</v>
          </cell>
          <cell r="G39" t="str">
            <v>14.10.16.451.3002.3.357.44905100.00</v>
          </cell>
          <cell r="H39" t="str">
            <v>EXECUTIVO</v>
          </cell>
          <cell r="I39" t="str">
            <v>SEHAB</v>
          </cell>
          <cell r="J39">
            <v>0</v>
          </cell>
          <cell r="K39">
            <v>117778.88</v>
          </cell>
          <cell r="L39">
            <v>111598.69</v>
          </cell>
          <cell r="M39" t="str">
            <v>NEX</v>
          </cell>
          <cell r="N39">
            <v>0.23</v>
          </cell>
          <cell r="O39">
            <v>0</v>
          </cell>
          <cell r="P39">
            <v>27089.142400000001</v>
          </cell>
          <cell r="Q39">
            <v>25667.698700000001</v>
          </cell>
          <cell r="R39" t="e">
            <v>#DIV/0!</v>
          </cell>
          <cell r="S39" t="e">
            <v>#DIV/0!</v>
          </cell>
          <cell r="T39" t="str">
            <v>NEX</v>
          </cell>
          <cell r="U39">
            <v>0.09</v>
          </cell>
        </row>
        <row r="40">
          <cell r="F40" t="str">
            <v>3357 - URBANIZAÇÃO DE FAVELAS</v>
          </cell>
          <cell r="G40" t="str">
            <v>14.10.16.451.3002.3.357.44905100.02</v>
          </cell>
          <cell r="H40" t="str">
            <v>EXECUTIVO</v>
          </cell>
          <cell r="I40" t="str">
            <v>SEHAB</v>
          </cell>
          <cell r="J40">
            <v>26164680</v>
          </cell>
          <cell r="K40">
            <v>0</v>
          </cell>
          <cell r="L40">
            <v>0</v>
          </cell>
          <cell r="M40" t="str">
            <v>NEX</v>
          </cell>
          <cell r="N40">
            <v>0.23</v>
          </cell>
          <cell r="O40">
            <v>6017876.4000000004</v>
          </cell>
          <cell r="P40">
            <v>0</v>
          </cell>
          <cell r="Q40">
            <v>0</v>
          </cell>
          <cell r="R40">
            <v>0</v>
          </cell>
          <cell r="S40">
            <v>0</v>
          </cell>
          <cell r="T40" t="str">
            <v>NEX</v>
          </cell>
          <cell r="U40">
            <v>0.09</v>
          </cell>
        </row>
        <row r="41">
          <cell r="F41" t="str">
            <v>3357 - URBANIZAÇÃO DE FAVELAS</v>
          </cell>
          <cell r="G41" t="str">
            <v>14.10.16.451.3002.3.357.44905100.05</v>
          </cell>
          <cell r="H41" t="str">
            <v>EXECUTIVO</v>
          </cell>
          <cell r="I41" t="str">
            <v>SEHAB</v>
          </cell>
          <cell r="J41">
            <v>0</v>
          </cell>
          <cell r="K41">
            <v>4273724.08</v>
          </cell>
          <cell r="L41">
            <v>3204489.73</v>
          </cell>
          <cell r="M41" t="str">
            <v>NEX</v>
          </cell>
          <cell r="N41">
            <v>0.23</v>
          </cell>
          <cell r="O41">
            <v>0</v>
          </cell>
          <cell r="P41">
            <v>982956.53840000008</v>
          </cell>
          <cell r="Q41">
            <v>737032.63789999997</v>
          </cell>
          <cell r="R41" t="e">
            <v>#DIV/0!</v>
          </cell>
          <cell r="S41" t="e">
            <v>#DIV/0!</v>
          </cell>
          <cell r="T41" t="str">
            <v>NEX</v>
          </cell>
          <cell r="U41">
            <v>0.09</v>
          </cell>
        </row>
        <row r="42">
          <cell r="F42" t="str">
            <v>3357 - URBANIZAÇÃO DE FAVELAS</v>
          </cell>
          <cell r="G42" t="str">
            <v>37.20.16.451.3002.3.357.44903900.08</v>
          </cell>
          <cell r="H42" t="str">
            <v>EXECUTIVO</v>
          </cell>
          <cell r="I42" t="str">
            <v>SMDU</v>
          </cell>
          <cell r="J42">
            <v>10988000</v>
          </cell>
          <cell r="K42">
            <v>0</v>
          </cell>
          <cell r="L42">
            <v>0</v>
          </cell>
          <cell r="M42" t="str">
            <v>NEX</v>
          </cell>
          <cell r="N42">
            <v>0.23</v>
          </cell>
          <cell r="O42">
            <v>2527240</v>
          </cell>
          <cell r="P42">
            <v>0</v>
          </cell>
          <cell r="Q42">
            <v>0</v>
          </cell>
          <cell r="R42">
            <v>0</v>
          </cell>
          <cell r="S42">
            <v>0</v>
          </cell>
          <cell r="T42" t="str">
            <v>NEX</v>
          </cell>
          <cell r="U42">
            <v>0.09</v>
          </cell>
        </row>
        <row r="43">
          <cell r="F43" t="str">
            <v>3357 - URBANIZAÇÃO DE FAVELAS</v>
          </cell>
          <cell r="G43" t="str">
            <v>37.20.16.451.3002.3.357.44904800.08</v>
          </cell>
          <cell r="H43" t="str">
            <v>EXECUTIVO</v>
          </cell>
          <cell r="I43" t="str">
            <v>SMDU</v>
          </cell>
          <cell r="J43">
            <v>500000</v>
          </cell>
          <cell r="K43">
            <v>0</v>
          </cell>
          <cell r="L43">
            <v>0</v>
          </cell>
          <cell r="M43" t="str">
            <v>NEX</v>
          </cell>
          <cell r="N43">
            <v>0.23</v>
          </cell>
          <cell r="O43">
            <v>115000</v>
          </cell>
          <cell r="P43">
            <v>0</v>
          </cell>
          <cell r="Q43">
            <v>0</v>
          </cell>
          <cell r="R43">
            <v>0</v>
          </cell>
          <cell r="S43">
            <v>0</v>
          </cell>
          <cell r="T43" t="str">
            <v>NEX</v>
          </cell>
          <cell r="U43">
            <v>0.09</v>
          </cell>
        </row>
        <row r="44">
          <cell r="F44" t="str">
            <v>3357 - URBANIZAÇÃO DE FAVELAS</v>
          </cell>
          <cell r="G44" t="str">
            <v>37.20.16.451.3002.3.357.44905100.08</v>
          </cell>
          <cell r="H44" t="str">
            <v>EXECUTIVO</v>
          </cell>
          <cell r="I44" t="str">
            <v>SMDU</v>
          </cell>
          <cell r="J44">
            <v>4898000</v>
          </cell>
          <cell r="K44">
            <v>0</v>
          </cell>
          <cell r="L44">
            <v>0</v>
          </cell>
          <cell r="M44" t="str">
            <v>NEX</v>
          </cell>
          <cell r="N44">
            <v>0.23</v>
          </cell>
          <cell r="O44">
            <v>1126540</v>
          </cell>
          <cell r="P44">
            <v>0</v>
          </cell>
          <cell r="Q44">
            <v>0</v>
          </cell>
          <cell r="R44">
            <v>0</v>
          </cell>
          <cell r="S44">
            <v>0</v>
          </cell>
          <cell r="T44" t="str">
            <v>NEX</v>
          </cell>
          <cell r="U44">
            <v>0.09</v>
          </cell>
        </row>
        <row r="45">
          <cell r="F45" t="str">
            <v>3357 - URBANIZAÇÃO DE FAVELAS</v>
          </cell>
          <cell r="G45" t="str">
            <v>37.30.16.451.3002.3.357.44905100.08</v>
          </cell>
          <cell r="H45" t="str">
            <v>EXECUTIVO</v>
          </cell>
          <cell r="I45" t="str">
            <v>SMDU</v>
          </cell>
          <cell r="J45">
            <v>1000</v>
          </cell>
          <cell r="K45">
            <v>0</v>
          </cell>
          <cell r="L45">
            <v>0</v>
          </cell>
          <cell r="M45" t="str">
            <v>NEX</v>
          </cell>
          <cell r="N45">
            <v>0.23</v>
          </cell>
          <cell r="O45">
            <v>230</v>
          </cell>
          <cell r="P45">
            <v>0</v>
          </cell>
          <cell r="Q45">
            <v>0</v>
          </cell>
          <cell r="R45">
            <v>0</v>
          </cell>
          <cell r="S45">
            <v>0</v>
          </cell>
          <cell r="T45" t="str">
            <v>NEX</v>
          </cell>
          <cell r="U45">
            <v>0.09</v>
          </cell>
        </row>
        <row r="46">
          <cell r="F46" t="str">
            <v>3357 - URBANIZAÇÃO DE FAVELAS</v>
          </cell>
          <cell r="G46" t="str">
            <v>37.50.16.451.3002.3.357.44903900.08</v>
          </cell>
          <cell r="H46" t="str">
            <v>EXECUTIVO</v>
          </cell>
          <cell r="I46" t="str">
            <v>SMDU</v>
          </cell>
          <cell r="J46">
            <v>2000</v>
          </cell>
          <cell r="K46">
            <v>0</v>
          </cell>
          <cell r="L46">
            <v>0</v>
          </cell>
          <cell r="M46" t="str">
            <v>NEX</v>
          </cell>
          <cell r="N46">
            <v>0.23</v>
          </cell>
          <cell r="O46">
            <v>460</v>
          </cell>
          <cell r="P46">
            <v>0</v>
          </cell>
          <cell r="Q46">
            <v>0</v>
          </cell>
          <cell r="R46">
            <v>0</v>
          </cell>
          <cell r="S46">
            <v>0</v>
          </cell>
          <cell r="T46" t="str">
            <v>NEX</v>
          </cell>
          <cell r="U46">
            <v>0.09</v>
          </cell>
        </row>
        <row r="47">
          <cell r="F47" t="str">
            <v>3357 - URBANIZAÇÃO DE FAVELAS</v>
          </cell>
          <cell r="G47" t="str">
            <v>86.14.16.451.3002.3.357.44903900.03</v>
          </cell>
          <cell r="H47" t="str">
            <v>EXECUTIVO</v>
          </cell>
          <cell r="I47" t="str">
            <v>FMSAI</v>
          </cell>
          <cell r="J47">
            <v>1000</v>
          </cell>
          <cell r="K47">
            <v>15463978.26</v>
          </cell>
          <cell r="L47">
            <v>11640024.899999999</v>
          </cell>
          <cell r="M47" t="str">
            <v>NEX</v>
          </cell>
          <cell r="N47">
            <v>0.23</v>
          </cell>
          <cell r="O47">
            <v>230</v>
          </cell>
          <cell r="P47">
            <v>3556714.9997999999</v>
          </cell>
          <cell r="Q47">
            <v>2677205.727</v>
          </cell>
          <cell r="R47">
            <v>11640.0249</v>
          </cell>
          <cell r="S47">
            <v>15463.97826</v>
          </cell>
          <cell r="T47" t="str">
            <v>NEX</v>
          </cell>
          <cell r="U47">
            <v>0.09</v>
          </cell>
        </row>
        <row r="48">
          <cell r="F48" t="str">
            <v>3357 - URBANIZAÇÃO DE FAVELAS</v>
          </cell>
          <cell r="G48" t="str">
            <v>86.14.16.451.3002.3.357.44905100.03</v>
          </cell>
          <cell r="H48" t="str">
            <v>EXECUTIVO</v>
          </cell>
          <cell r="I48" t="str">
            <v>FMSAI</v>
          </cell>
          <cell r="J48">
            <v>1000</v>
          </cell>
          <cell r="K48">
            <v>269824.61</v>
          </cell>
          <cell r="L48">
            <v>0</v>
          </cell>
          <cell r="M48" t="str">
            <v>NEX</v>
          </cell>
          <cell r="N48">
            <v>0.23</v>
          </cell>
          <cell r="O48">
            <v>230</v>
          </cell>
          <cell r="P48">
            <v>62059.660299999996</v>
          </cell>
          <cell r="Q48">
            <v>0</v>
          </cell>
          <cell r="R48">
            <v>0</v>
          </cell>
          <cell r="S48">
            <v>269.82461000000001</v>
          </cell>
          <cell r="T48" t="str">
            <v>NEX</v>
          </cell>
          <cell r="U48">
            <v>0.09</v>
          </cell>
        </row>
        <row r="49">
          <cell r="F49" t="str">
            <v>5390 - AÇÕES DE DESOCUPAÇÃO DE PRÉDIOS PÚBLICOS, ENTRONCAMENTOS E VIAS ARTERIAIS/MARGINAIS - PROGRAMA DE METAS 10</v>
          </cell>
          <cell r="G49" t="str">
            <v>14.10.16.451.3002.5.390.44903900.00</v>
          </cell>
          <cell r="H49" t="str">
            <v>EXECUTIVO</v>
          </cell>
          <cell r="I49" t="str">
            <v>SEHAB</v>
          </cell>
          <cell r="J49">
            <v>16030800</v>
          </cell>
          <cell r="K49">
            <v>0</v>
          </cell>
          <cell r="L49">
            <v>0</v>
          </cell>
          <cell r="M49" t="str">
            <v>NEX</v>
          </cell>
          <cell r="N49">
            <v>0.23</v>
          </cell>
          <cell r="O49">
            <v>3687084</v>
          </cell>
          <cell r="P49">
            <v>0</v>
          </cell>
          <cell r="Q49">
            <v>0</v>
          </cell>
          <cell r="R49">
            <v>0</v>
          </cell>
          <cell r="S49">
            <v>0</v>
          </cell>
          <cell r="T49" t="str">
            <v>NEX</v>
          </cell>
          <cell r="U49">
            <v>0.09</v>
          </cell>
        </row>
        <row r="50">
          <cell r="F50" t="str">
            <v>5403 - CASA DA FAMÍLIA - PROGRAMA DE METAS 19.A</v>
          </cell>
          <cell r="G50" t="str">
            <v>07.10.16.451.3002.5.403.44905100.08</v>
          </cell>
          <cell r="H50" t="str">
            <v>EXECUTIVO</v>
          </cell>
          <cell r="I50" t="str">
            <v>FMD</v>
          </cell>
          <cell r="J50">
            <v>37483263</v>
          </cell>
          <cell r="K50">
            <v>0</v>
          </cell>
          <cell r="L50">
            <v>0</v>
          </cell>
          <cell r="M50" t="str">
            <v>NEX</v>
          </cell>
          <cell r="N50">
            <v>0.23</v>
          </cell>
          <cell r="O50">
            <v>8621150.4900000002</v>
          </cell>
          <cell r="P50">
            <v>0</v>
          </cell>
          <cell r="Q50">
            <v>0</v>
          </cell>
          <cell r="R50">
            <v>0</v>
          </cell>
          <cell r="S50">
            <v>0</v>
          </cell>
          <cell r="T50" t="str">
            <v>NEX</v>
          </cell>
          <cell r="U50">
            <v>0.09</v>
          </cell>
        </row>
        <row r="51">
          <cell r="F51" t="str">
            <v>5403 - CASA DA FAMÍLIA - PROGRAMA DE METAS 19.A</v>
          </cell>
          <cell r="G51" t="str">
            <v>14.10.16.451.3002.5.403.44903900.00</v>
          </cell>
          <cell r="H51" t="str">
            <v>EXECUTIVO</v>
          </cell>
          <cell r="I51" t="str">
            <v>SEHAB</v>
          </cell>
          <cell r="J51">
            <v>1000</v>
          </cell>
          <cell r="K51">
            <v>0</v>
          </cell>
          <cell r="L51">
            <v>0</v>
          </cell>
          <cell r="M51" t="str">
            <v>NEX</v>
          </cell>
          <cell r="N51">
            <v>0.23</v>
          </cell>
          <cell r="O51">
            <v>230</v>
          </cell>
          <cell r="P51">
            <v>0</v>
          </cell>
          <cell r="Q51">
            <v>0</v>
          </cell>
          <cell r="R51">
            <v>0</v>
          </cell>
          <cell r="S51">
            <v>0</v>
          </cell>
          <cell r="T51" t="str">
            <v>NEX</v>
          </cell>
          <cell r="U51">
            <v>0.09</v>
          </cell>
        </row>
        <row r="52">
          <cell r="F52" t="str">
            <v>5403 - CASA DA FAMÍLIA - PROGRAMA DE METAS 19.A</v>
          </cell>
          <cell r="G52" t="str">
            <v>14.10.16.451.3002.5.403.44905100.00</v>
          </cell>
          <cell r="H52" t="str">
            <v>EXECUTIVO</v>
          </cell>
          <cell r="I52" t="str">
            <v>SEHAB</v>
          </cell>
          <cell r="J52">
            <v>1000</v>
          </cell>
          <cell r="K52">
            <v>0</v>
          </cell>
          <cell r="L52">
            <v>0</v>
          </cell>
          <cell r="M52" t="str">
            <v>NEX</v>
          </cell>
          <cell r="N52">
            <v>0.23</v>
          </cell>
          <cell r="O52">
            <v>230</v>
          </cell>
          <cell r="P52">
            <v>0</v>
          </cell>
          <cell r="Q52">
            <v>0</v>
          </cell>
          <cell r="R52">
            <v>0</v>
          </cell>
          <cell r="S52">
            <v>0</v>
          </cell>
          <cell r="T52" t="str">
            <v>NEX</v>
          </cell>
          <cell r="U52">
            <v>0.09</v>
          </cell>
        </row>
        <row r="53">
          <cell r="F53" t="str">
            <v>5403 - CASA DA FAMÍLIA - PROGRAMA DE METAS 19.A</v>
          </cell>
          <cell r="G53" t="str">
            <v>14.10.16.451.3002.5.403.44905100.01</v>
          </cell>
          <cell r="H53" t="str">
            <v>EXECUTIVO</v>
          </cell>
          <cell r="I53" t="str">
            <v>SEHAB</v>
          </cell>
          <cell r="J53">
            <v>4999000</v>
          </cell>
          <cell r="K53">
            <v>35424000</v>
          </cell>
          <cell r="L53">
            <v>29329265.699999999</v>
          </cell>
          <cell r="M53" t="str">
            <v>NEX</v>
          </cell>
          <cell r="N53">
            <v>0.23</v>
          </cell>
          <cell r="O53">
            <v>1149770</v>
          </cell>
          <cell r="P53">
            <v>8147520</v>
          </cell>
          <cell r="Q53">
            <v>6745731.1110000005</v>
          </cell>
          <cell r="R53">
            <v>5.867026545309062</v>
          </cell>
          <cell r="S53">
            <v>7.0862172434486901</v>
          </cell>
          <cell r="T53" t="str">
            <v>NEX</v>
          </cell>
          <cell r="U53">
            <v>0.09</v>
          </cell>
        </row>
        <row r="54">
          <cell r="F54" t="str">
            <v>5403 - CASA DA FAMÍLIA - PROGRAMA DE METAS 19.A</v>
          </cell>
          <cell r="G54" t="str">
            <v>14.10.16.451.3002.5.403.44905100.02</v>
          </cell>
          <cell r="H54" t="str">
            <v>EXECUTIVO</v>
          </cell>
          <cell r="I54" t="str">
            <v>SEHAB</v>
          </cell>
          <cell r="J54">
            <v>2997000</v>
          </cell>
          <cell r="K54">
            <v>0</v>
          </cell>
          <cell r="L54">
            <v>0</v>
          </cell>
          <cell r="M54" t="str">
            <v>NEX</v>
          </cell>
          <cell r="N54">
            <v>0.23</v>
          </cell>
          <cell r="O54">
            <v>689310</v>
          </cell>
          <cell r="P54">
            <v>0</v>
          </cell>
          <cell r="Q54">
            <v>0</v>
          </cell>
          <cell r="R54">
            <v>0</v>
          </cell>
          <cell r="S54">
            <v>0</v>
          </cell>
          <cell r="T54" t="str">
            <v>NEX</v>
          </cell>
          <cell r="U54">
            <v>0.09</v>
          </cell>
        </row>
        <row r="55">
          <cell r="F55" t="str">
            <v>5403 - CASA DA FAMÍLIA - PROGRAMA DE METAS 19.A</v>
          </cell>
          <cell r="G55" t="str">
            <v>14.10.16.451.3002.5.403.44905100.03</v>
          </cell>
          <cell r="H55" t="str">
            <v>EXECUTIVO</v>
          </cell>
          <cell r="I55" t="str">
            <v>SEHAB</v>
          </cell>
          <cell r="J55">
            <v>49833741</v>
          </cell>
          <cell r="K55">
            <v>22550024.310000002</v>
          </cell>
          <cell r="L55">
            <v>15230753.610000001</v>
          </cell>
          <cell r="M55" t="str">
            <v>NEX</v>
          </cell>
          <cell r="N55">
            <v>0.23</v>
          </cell>
          <cell r="O55">
            <v>11461760.43</v>
          </cell>
          <cell r="P55">
            <v>5186505.5913000004</v>
          </cell>
          <cell r="Q55">
            <v>3503073.3303000005</v>
          </cell>
          <cell r="R55">
            <v>0.30563135145723863</v>
          </cell>
          <cell r="S55">
            <v>0.45250514726558461</v>
          </cell>
          <cell r="T55" t="str">
            <v>NEX</v>
          </cell>
          <cell r="U55">
            <v>0.09</v>
          </cell>
        </row>
        <row r="56">
          <cell r="F56" t="str">
            <v>5403 - CASA DA FAMÍLIA - PROGRAMA DE METAS 19.A</v>
          </cell>
          <cell r="G56" t="str">
            <v>37.20.16.451.3002.5.403.44903900.08</v>
          </cell>
          <cell r="H56" t="str">
            <v>EXECUTIVO</v>
          </cell>
          <cell r="I56" t="str">
            <v>SMDU</v>
          </cell>
          <cell r="J56">
            <v>1000</v>
          </cell>
          <cell r="K56">
            <v>0</v>
          </cell>
          <cell r="L56">
            <v>0</v>
          </cell>
          <cell r="M56" t="str">
            <v>NEX</v>
          </cell>
          <cell r="N56">
            <v>0.23</v>
          </cell>
          <cell r="O56">
            <v>230</v>
          </cell>
          <cell r="P56">
            <v>0</v>
          </cell>
          <cell r="Q56">
            <v>0</v>
          </cell>
          <cell r="R56">
            <v>0</v>
          </cell>
          <cell r="S56">
            <v>0</v>
          </cell>
          <cell r="T56" t="str">
            <v>NEX</v>
          </cell>
          <cell r="U56">
            <v>0.09</v>
          </cell>
        </row>
        <row r="57">
          <cell r="F57" t="str">
            <v>5403 - CASA DA FAMÍLIA - PROGRAMA DE METAS 19.A</v>
          </cell>
          <cell r="G57" t="str">
            <v>37.20.16.451.3002.5.403.44905100.08</v>
          </cell>
          <cell r="H57" t="str">
            <v>EXECUTIVO</v>
          </cell>
          <cell r="I57" t="str">
            <v>SMDU</v>
          </cell>
          <cell r="J57">
            <v>1000</v>
          </cell>
          <cell r="K57">
            <v>0</v>
          </cell>
          <cell r="L57">
            <v>0</v>
          </cell>
          <cell r="M57" t="str">
            <v>NEX</v>
          </cell>
          <cell r="N57">
            <v>0.23</v>
          </cell>
          <cell r="O57">
            <v>230</v>
          </cell>
          <cell r="P57">
            <v>0</v>
          </cell>
          <cell r="Q57">
            <v>0</v>
          </cell>
          <cell r="R57">
            <v>0</v>
          </cell>
          <cell r="S57">
            <v>0</v>
          </cell>
          <cell r="T57" t="str">
            <v>NEX</v>
          </cell>
          <cell r="U57">
            <v>0.09</v>
          </cell>
        </row>
        <row r="58">
          <cell r="F58" t="str">
            <v>5403 - CASA DA FAMÍLIA - PROGRAMA DE METAS 19.A</v>
          </cell>
          <cell r="G58" t="str">
            <v>37.20.16.451.3002.5.403.44906100.08</v>
          </cell>
          <cell r="H58" t="str">
            <v>EXECUTIVO</v>
          </cell>
          <cell r="I58" t="str">
            <v>SMDU</v>
          </cell>
          <cell r="J58">
            <v>1000</v>
          </cell>
          <cell r="K58">
            <v>0</v>
          </cell>
          <cell r="L58">
            <v>0</v>
          </cell>
          <cell r="M58" t="str">
            <v>NEX</v>
          </cell>
          <cell r="N58">
            <v>0.23</v>
          </cell>
          <cell r="O58">
            <v>230</v>
          </cell>
          <cell r="P58">
            <v>0</v>
          </cell>
          <cell r="Q58">
            <v>0</v>
          </cell>
          <cell r="R58">
            <v>0</v>
          </cell>
          <cell r="S58">
            <v>0</v>
          </cell>
          <cell r="T58" t="str">
            <v>NEX</v>
          </cell>
          <cell r="U58">
            <v>0.09</v>
          </cell>
        </row>
        <row r="59">
          <cell r="F59" t="str">
            <v>5403 - CASA DA FAMÍLIA - PROGRAMA DE METAS 19.A</v>
          </cell>
          <cell r="G59" t="str">
            <v>37.30.16.451.3002.5.403.44903900.08</v>
          </cell>
          <cell r="H59" t="str">
            <v>EXECUTIVO</v>
          </cell>
          <cell r="I59" t="str">
            <v>SMDU</v>
          </cell>
          <cell r="J59">
            <v>0</v>
          </cell>
          <cell r="K59">
            <v>1972068.63</v>
          </cell>
          <cell r="L59">
            <v>1033321.7100000001</v>
          </cell>
          <cell r="M59" t="str">
            <v>NEX</v>
          </cell>
          <cell r="N59">
            <v>0.23</v>
          </cell>
          <cell r="O59">
            <v>0</v>
          </cell>
          <cell r="P59">
            <v>453575.78489999997</v>
          </cell>
          <cell r="Q59">
            <v>237663.99330000003</v>
          </cell>
          <cell r="R59" t="e">
            <v>#DIV/0!</v>
          </cell>
          <cell r="S59" t="e">
            <v>#DIV/0!</v>
          </cell>
          <cell r="T59" t="str">
            <v>NEX</v>
          </cell>
          <cell r="U59">
            <v>0.09</v>
          </cell>
        </row>
        <row r="60">
          <cell r="F60" t="str">
            <v>5403 - CASA DA FAMÍLIA - PROGRAMA DE METAS 19.A</v>
          </cell>
          <cell r="G60" t="str">
            <v>37.30.16.451.3002.5.403.44905100.08</v>
          </cell>
          <cell r="H60" t="str">
            <v>EXECUTIVO</v>
          </cell>
          <cell r="I60" t="str">
            <v>SMDU</v>
          </cell>
          <cell r="J60">
            <v>32484277</v>
          </cell>
          <cell r="K60">
            <v>30702080.059999999</v>
          </cell>
          <cell r="L60">
            <v>20583735.299999997</v>
          </cell>
          <cell r="M60" t="str">
            <v>NEX</v>
          </cell>
          <cell r="N60">
            <v>0.23</v>
          </cell>
          <cell r="O60">
            <v>7471383.71</v>
          </cell>
          <cell r="P60">
            <v>7061478.4138000002</v>
          </cell>
          <cell r="Q60">
            <v>4734259.1189999999</v>
          </cell>
          <cell r="R60">
            <v>0.63365225274984571</v>
          </cell>
          <cell r="S60">
            <v>0.94513662902209583</v>
          </cell>
          <cell r="T60" t="str">
            <v>NEX</v>
          </cell>
          <cell r="U60">
            <v>0.09</v>
          </cell>
        </row>
        <row r="61">
          <cell r="F61" t="str">
            <v>5403 - CASA DA FAMÍLIA - PROGRAMA DE METAS 19.A</v>
          </cell>
          <cell r="G61" t="str">
            <v>37.50.16.451.3002.5.403.44903900.08</v>
          </cell>
          <cell r="H61" t="str">
            <v>EXECUTIVO</v>
          </cell>
          <cell r="I61" t="str">
            <v>SMDU</v>
          </cell>
          <cell r="J61">
            <v>5076936</v>
          </cell>
          <cell r="K61">
            <v>1861739.97</v>
          </cell>
          <cell r="L61">
            <v>1465423.7700000003</v>
          </cell>
          <cell r="M61" t="str">
            <v>NEX</v>
          </cell>
          <cell r="N61">
            <v>0.23</v>
          </cell>
          <cell r="O61">
            <v>1167695.28</v>
          </cell>
          <cell r="P61">
            <v>428200.19310000003</v>
          </cell>
          <cell r="Q61">
            <v>337047.46710000007</v>
          </cell>
          <cell r="R61">
            <v>0.28864334118058615</v>
          </cell>
          <cell r="S61">
            <v>0.36670542429528363</v>
          </cell>
          <cell r="T61" t="str">
            <v>NEX</v>
          </cell>
          <cell r="U61">
            <v>0.09</v>
          </cell>
        </row>
        <row r="62">
          <cell r="F62" t="str">
            <v>5403 - CASA DA FAMÍLIA - PROGRAMA DE METAS 19.A</v>
          </cell>
          <cell r="G62" t="str">
            <v>37.50.16.451.3002.5.403.44904800.08</v>
          </cell>
          <cell r="H62" t="str">
            <v>EXECUTIVO</v>
          </cell>
          <cell r="I62" t="str">
            <v>SMDU</v>
          </cell>
          <cell r="J62">
            <v>1632000</v>
          </cell>
          <cell r="K62">
            <v>1574000</v>
          </cell>
          <cell r="L62">
            <v>1498500</v>
          </cell>
          <cell r="M62" t="str">
            <v>NEX</v>
          </cell>
          <cell r="N62">
            <v>0.23</v>
          </cell>
          <cell r="O62">
            <v>375360</v>
          </cell>
          <cell r="P62">
            <v>362020</v>
          </cell>
          <cell r="Q62">
            <v>344655</v>
          </cell>
          <cell r="R62">
            <v>0.91819852941176472</v>
          </cell>
          <cell r="S62">
            <v>0.96446078431372551</v>
          </cell>
          <cell r="T62" t="str">
            <v>NEX</v>
          </cell>
          <cell r="U62">
            <v>0.09</v>
          </cell>
        </row>
        <row r="63">
          <cell r="F63" t="str">
            <v>5403 - CASA DA FAMÍLIA - PROGRAMA DE METAS 19.A</v>
          </cell>
          <cell r="G63" t="str">
            <v>37.50.16.451.3002.5.403.44905100.08</v>
          </cell>
          <cell r="H63" t="str">
            <v>EXECUTIVO</v>
          </cell>
          <cell r="I63" t="str">
            <v>SMDU</v>
          </cell>
          <cell r="J63">
            <v>26169356</v>
          </cell>
          <cell r="K63">
            <v>4846463.3400000008</v>
          </cell>
          <cell r="L63">
            <v>2616668.0999999996</v>
          </cell>
          <cell r="M63" t="str">
            <v>NEX</v>
          </cell>
          <cell r="N63">
            <v>0.23</v>
          </cell>
          <cell r="O63">
            <v>6018951.8799999999</v>
          </cell>
          <cell r="P63">
            <v>1114686.5682000003</v>
          </cell>
          <cell r="Q63">
            <v>601833.66299999994</v>
          </cell>
          <cell r="R63">
            <v>9.9989778120638501E-2</v>
          </cell>
          <cell r="S63">
            <v>0.18519612557527215</v>
          </cell>
          <cell r="T63" t="str">
            <v>NEX</v>
          </cell>
          <cell r="U63">
            <v>0.09</v>
          </cell>
        </row>
        <row r="64">
          <cell r="F64" t="str">
            <v>5403 - CASA DA FAMÍLIA - PROGRAMA DE METAS 19.A</v>
          </cell>
          <cell r="G64" t="str">
            <v>83.10.16.451.3002.5.403.44903900.09</v>
          </cell>
          <cell r="H64" t="str">
            <v>EXECUTIVO</v>
          </cell>
          <cell r="I64" t="str">
            <v>COHAB</v>
          </cell>
          <cell r="J64">
            <v>2581000</v>
          </cell>
          <cell r="K64">
            <v>0</v>
          </cell>
          <cell r="L64">
            <v>0</v>
          </cell>
          <cell r="M64" t="str">
            <v>NEX</v>
          </cell>
          <cell r="N64">
            <v>0.23</v>
          </cell>
          <cell r="O64">
            <v>593630</v>
          </cell>
          <cell r="P64">
            <v>0</v>
          </cell>
          <cell r="Q64">
            <v>0</v>
          </cell>
          <cell r="R64">
            <v>0</v>
          </cell>
          <cell r="S64">
            <v>0</v>
          </cell>
          <cell r="T64" t="str">
            <v>NEX</v>
          </cell>
          <cell r="U64">
            <v>0.09</v>
          </cell>
        </row>
        <row r="65">
          <cell r="F65" t="str">
            <v>5403 - CASA DA FAMÍLIA - PROGRAMA DE METAS 19.A</v>
          </cell>
          <cell r="G65" t="str">
            <v>86.14.16.451.3002.5.403.44903900.03</v>
          </cell>
          <cell r="H65" t="str">
            <v>EXECUTIVO</v>
          </cell>
          <cell r="I65" t="str">
            <v>FMSAI</v>
          </cell>
          <cell r="J65">
            <v>20010258</v>
          </cell>
          <cell r="K65">
            <v>0</v>
          </cell>
          <cell r="L65">
            <v>0</v>
          </cell>
          <cell r="M65" t="str">
            <v>NEX</v>
          </cell>
          <cell r="N65">
            <v>0.23</v>
          </cell>
          <cell r="O65">
            <v>4602359.34</v>
          </cell>
          <cell r="P65">
            <v>0</v>
          </cell>
          <cell r="Q65">
            <v>0</v>
          </cell>
          <cell r="R65">
            <v>0</v>
          </cell>
          <cell r="S65">
            <v>0</v>
          </cell>
          <cell r="T65" t="str">
            <v>NEX</v>
          </cell>
          <cell r="U65">
            <v>0.09</v>
          </cell>
        </row>
        <row r="66">
          <cell r="F66" t="str">
            <v>5403 - CASA DA FAMÍLIA - PROGRAMA DE METAS 19.A</v>
          </cell>
          <cell r="G66" t="str">
            <v>86.14.16.451.3002.5.403.44905100.03</v>
          </cell>
          <cell r="H66" t="str">
            <v>EXECUTIVO</v>
          </cell>
          <cell r="I66" t="str">
            <v>FMSAI</v>
          </cell>
          <cell r="J66">
            <v>8000000</v>
          </cell>
          <cell r="K66">
            <v>6110479.6500000004</v>
          </cell>
          <cell r="L66">
            <v>3669608.49</v>
          </cell>
          <cell r="M66" t="str">
            <v>NEX</v>
          </cell>
          <cell r="N66">
            <v>0.23</v>
          </cell>
          <cell r="O66">
            <v>1840000</v>
          </cell>
          <cell r="P66">
            <v>1405410.3195000002</v>
          </cell>
          <cell r="Q66">
            <v>844009.95270000014</v>
          </cell>
          <cell r="R66">
            <v>0.4587010612500001</v>
          </cell>
          <cell r="S66">
            <v>0.76380995625000014</v>
          </cell>
          <cell r="T66" t="str">
            <v>NEX</v>
          </cell>
          <cell r="U66">
            <v>0.09</v>
          </cell>
        </row>
        <row r="67">
          <cell r="F67" t="str">
            <v>5403 - CASA DA FAMÍLIA - PROGRAMA DE METAS 19.A</v>
          </cell>
          <cell r="G67" t="str">
            <v>91.10.16.451.3002.5.403.44903900.08</v>
          </cell>
          <cell r="H67" t="str">
            <v>EXECUTIVO</v>
          </cell>
          <cell r="I67" t="str">
            <v>FMH</v>
          </cell>
          <cell r="J67">
            <v>1500000</v>
          </cell>
          <cell r="K67">
            <v>0</v>
          </cell>
          <cell r="L67">
            <v>0</v>
          </cell>
          <cell r="M67" t="str">
            <v>NEX</v>
          </cell>
          <cell r="N67">
            <v>0.23</v>
          </cell>
          <cell r="O67">
            <v>345000</v>
          </cell>
          <cell r="P67">
            <v>0</v>
          </cell>
          <cell r="Q67">
            <v>0</v>
          </cell>
          <cell r="R67">
            <v>0</v>
          </cell>
          <cell r="S67">
            <v>0</v>
          </cell>
          <cell r="T67" t="str">
            <v>NEX</v>
          </cell>
          <cell r="U67">
            <v>0.09</v>
          </cell>
        </row>
        <row r="68">
          <cell r="F68" t="str">
            <v>5403 - CASA DA FAMÍLIA - PROGRAMA DE METAS 19.A</v>
          </cell>
          <cell r="G68" t="str">
            <v>91.10.16.451.3002.5.403.44905100.00</v>
          </cell>
          <cell r="H68" t="str">
            <v>EXECUTIVO</v>
          </cell>
          <cell r="I68" t="str">
            <v>FMH</v>
          </cell>
          <cell r="J68">
            <v>17000000</v>
          </cell>
          <cell r="K68">
            <v>0</v>
          </cell>
          <cell r="L68">
            <v>0</v>
          </cell>
          <cell r="M68" t="str">
            <v>NEX</v>
          </cell>
          <cell r="N68">
            <v>0.23</v>
          </cell>
          <cell r="O68">
            <v>3910000</v>
          </cell>
          <cell r="P68">
            <v>0</v>
          </cell>
          <cell r="Q68">
            <v>0</v>
          </cell>
          <cell r="R68">
            <v>0</v>
          </cell>
          <cell r="S68">
            <v>0</v>
          </cell>
          <cell r="T68" t="str">
            <v>NEX</v>
          </cell>
          <cell r="U68">
            <v>0.09</v>
          </cell>
        </row>
        <row r="69">
          <cell r="F69" t="str">
            <v>5403 - CASA DA FAMÍLIA - PROGRAMA DE METAS 19.A</v>
          </cell>
          <cell r="G69" t="str">
            <v>91.10.16.451.3002.5.403.44905100.08</v>
          </cell>
          <cell r="H69" t="str">
            <v>EXECUTIVO</v>
          </cell>
          <cell r="I69" t="str">
            <v>FMH</v>
          </cell>
          <cell r="J69">
            <v>15000000</v>
          </cell>
          <cell r="K69">
            <v>847181.08</v>
          </cell>
          <cell r="L69">
            <v>249910.39999999999</v>
          </cell>
          <cell r="M69" t="str">
            <v>NEX</v>
          </cell>
          <cell r="N69">
            <v>0.23</v>
          </cell>
          <cell r="O69">
            <v>3450000</v>
          </cell>
          <cell r="P69">
            <v>194851.64840000001</v>
          </cell>
          <cell r="Q69">
            <v>57479.392</v>
          </cell>
          <cell r="R69">
            <v>1.6660693333333334E-2</v>
          </cell>
          <cell r="S69">
            <v>5.6478738666666667E-2</v>
          </cell>
          <cell r="T69" t="str">
            <v>NEX</v>
          </cell>
          <cell r="U69">
            <v>0.09</v>
          </cell>
        </row>
        <row r="70">
          <cell r="F70" t="str">
            <v>5403 - CASA DA FAMÍLIA - PROGRAMA DE METAS 19.A</v>
          </cell>
          <cell r="G70" t="str">
            <v>98.14.16.451.3002.5.403.44903900.08</v>
          </cell>
          <cell r="H70" t="str">
            <v>EXECUTIVO</v>
          </cell>
          <cell r="I70" t="str">
            <v>FUNDURB</v>
          </cell>
          <cell r="J70">
            <v>0</v>
          </cell>
          <cell r="K70">
            <v>9193683.9800000004</v>
          </cell>
          <cell r="L70">
            <v>9193039.2799999993</v>
          </cell>
          <cell r="M70" t="str">
            <v>NEX</v>
          </cell>
          <cell r="N70">
            <v>0.23</v>
          </cell>
          <cell r="O70">
            <v>0</v>
          </cell>
          <cell r="P70">
            <v>2114547.3154000002</v>
          </cell>
          <cell r="Q70">
            <v>2114399.0343999998</v>
          </cell>
          <cell r="R70" t="e">
            <v>#DIV/0!</v>
          </cell>
          <cell r="S70" t="e">
            <v>#DIV/0!</v>
          </cell>
          <cell r="T70" t="str">
            <v>NEX</v>
          </cell>
          <cell r="U70">
            <v>0.09</v>
          </cell>
        </row>
        <row r="71">
          <cell r="F71" t="str">
            <v>5403 - CASA DA FAMÍLIA - PROGRAMA DE METAS 19.A</v>
          </cell>
          <cell r="G71" t="str">
            <v>98.14.16.451.3002.5.403.44905100.08</v>
          </cell>
          <cell r="H71" t="str">
            <v>EXECUTIVO</v>
          </cell>
          <cell r="I71" t="str">
            <v>FUNDURB</v>
          </cell>
          <cell r="J71">
            <v>112626135</v>
          </cell>
          <cell r="K71">
            <v>126801559.03999999</v>
          </cell>
          <cell r="L71">
            <v>97020365.580000013</v>
          </cell>
          <cell r="M71" t="str">
            <v>NEX</v>
          </cell>
          <cell r="N71">
            <v>0.23</v>
          </cell>
          <cell r="O71">
            <v>25904011.050000001</v>
          </cell>
          <cell r="P71">
            <v>29164358.5792</v>
          </cell>
          <cell r="Q71">
            <v>22314684.083400004</v>
          </cell>
          <cell r="R71">
            <v>0.86143740598041485</v>
          </cell>
          <cell r="S71">
            <v>1.1258626520389783</v>
          </cell>
          <cell r="T71" t="str">
            <v>NEX</v>
          </cell>
          <cell r="U71">
            <v>0.09</v>
          </cell>
        </row>
        <row r="72">
          <cell r="F72" t="str">
            <v>5403 - CASA DA FAMÍLIA - PROGRAMA DE METAS 19.A</v>
          </cell>
          <cell r="G72" t="str">
            <v>98.14.16.451.3002.5.403.44906100.08</v>
          </cell>
          <cell r="H72" t="str">
            <v>EXECUTIVO</v>
          </cell>
          <cell r="I72" t="str">
            <v>FUNDURB</v>
          </cell>
          <cell r="J72">
            <v>218951778</v>
          </cell>
          <cell r="K72">
            <v>30262675.340000004</v>
          </cell>
          <cell r="L72">
            <v>28062675.34</v>
          </cell>
          <cell r="M72" t="str">
            <v>NEX</v>
          </cell>
          <cell r="N72">
            <v>0.23</v>
          </cell>
          <cell r="O72">
            <v>50358908.940000005</v>
          </cell>
          <cell r="P72">
            <v>6960415.3282000013</v>
          </cell>
          <cell r="Q72">
            <v>6454415.3282000003</v>
          </cell>
          <cell r="R72">
            <v>0.12816829165004542</v>
          </cell>
          <cell r="S72">
            <v>0.13821616620989488</v>
          </cell>
          <cell r="T72" t="str">
            <v>NEX</v>
          </cell>
          <cell r="U72">
            <v>0.09</v>
          </cell>
        </row>
        <row r="73">
          <cell r="F73" t="str">
            <v>5404 - LOCAÇÃO SOCIAL - PROGRAMA DE METAS 19.B</v>
          </cell>
          <cell r="G73" t="str">
            <v>37.40.16.451.3002.5.404.44903900.08</v>
          </cell>
          <cell r="H73" t="str">
            <v>EXECUTIVO</v>
          </cell>
          <cell r="I73" t="str">
            <v>SMDU</v>
          </cell>
          <cell r="J73">
            <v>1221174</v>
          </cell>
          <cell r="K73">
            <v>0</v>
          </cell>
          <cell r="L73">
            <v>0</v>
          </cell>
          <cell r="M73" t="str">
            <v>NEX</v>
          </cell>
          <cell r="N73">
            <v>0.23</v>
          </cell>
          <cell r="O73">
            <v>280870.02</v>
          </cell>
          <cell r="P73">
            <v>0</v>
          </cell>
          <cell r="Q73">
            <v>0</v>
          </cell>
          <cell r="R73">
            <v>0</v>
          </cell>
          <cell r="S73">
            <v>0</v>
          </cell>
          <cell r="T73" t="str">
            <v>NEX</v>
          </cell>
          <cell r="U73">
            <v>0.09</v>
          </cell>
        </row>
        <row r="74">
          <cell r="F74" t="str">
            <v>5404 - LOCAÇÃO SOCIAL - PROGRAMA DE METAS 19.B</v>
          </cell>
          <cell r="G74" t="str">
            <v>37.40.16.451.3002.5.404.44905100.08</v>
          </cell>
          <cell r="H74" t="str">
            <v>EXECUTIVO</v>
          </cell>
          <cell r="I74" t="str">
            <v>SMDU</v>
          </cell>
          <cell r="J74">
            <v>9319351</v>
          </cell>
          <cell r="K74">
            <v>0</v>
          </cell>
          <cell r="L74">
            <v>0</v>
          </cell>
          <cell r="M74" t="str">
            <v>NEX</v>
          </cell>
          <cell r="N74">
            <v>0.23</v>
          </cell>
          <cell r="O74">
            <v>2143450.73</v>
          </cell>
          <cell r="P74">
            <v>0</v>
          </cell>
          <cell r="Q74">
            <v>0</v>
          </cell>
          <cell r="R74">
            <v>0</v>
          </cell>
          <cell r="S74">
            <v>0</v>
          </cell>
          <cell r="T74" t="str">
            <v>NEX</v>
          </cell>
          <cell r="U74">
            <v>0.09</v>
          </cell>
        </row>
        <row r="75">
          <cell r="F75" t="str">
            <v>5405 - URBANIZAÇÃO DE ASSENTAMENTOS PRECÁRIOS - PROGRAMA DE METAS 20.A</v>
          </cell>
          <cell r="G75" t="str">
            <v>14.10.16.451.3002.5.405.44905100.00</v>
          </cell>
          <cell r="H75" t="str">
            <v>EXECUTIVO</v>
          </cell>
          <cell r="I75" t="str">
            <v>SEHAB</v>
          </cell>
          <cell r="J75">
            <v>1000</v>
          </cell>
          <cell r="K75">
            <v>26880000</v>
          </cell>
          <cell r="L75">
            <v>19720061.509999998</v>
          </cell>
          <cell r="M75" t="str">
            <v>NEX</v>
          </cell>
          <cell r="N75">
            <v>0.23</v>
          </cell>
          <cell r="O75">
            <v>230</v>
          </cell>
          <cell r="P75">
            <v>6182400</v>
          </cell>
          <cell r="Q75">
            <v>4535614.1472999994</v>
          </cell>
          <cell r="R75">
            <v>19720.061509999996</v>
          </cell>
          <cell r="S75">
            <v>26880</v>
          </cell>
          <cell r="T75" t="str">
            <v>NEX</v>
          </cell>
          <cell r="U75">
            <v>0.09</v>
          </cell>
        </row>
        <row r="76">
          <cell r="F76" t="str">
            <v>5405 - URBANIZAÇÃO DE ASSENTAMENTOS PRECÁRIOS - PROGRAMA DE METAS 20.A</v>
          </cell>
          <cell r="G76" t="str">
            <v>14.10.16.451.3002.5.405.44905100.02</v>
          </cell>
          <cell r="H76" t="str">
            <v>EXECUTIVO</v>
          </cell>
          <cell r="I76" t="str">
            <v>SEHAB</v>
          </cell>
          <cell r="J76">
            <v>6000000</v>
          </cell>
          <cell r="K76">
            <v>0</v>
          </cell>
          <cell r="L76">
            <v>0</v>
          </cell>
          <cell r="M76" t="str">
            <v>NEX</v>
          </cell>
          <cell r="N76">
            <v>0.23</v>
          </cell>
          <cell r="O76">
            <v>1380000</v>
          </cell>
          <cell r="P76">
            <v>0</v>
          </cell>
          <cell r="Q76">
            <v>0</v>
          </cell>
          <cell r="R76">
            <v>0</v>
          </cell>
          <cell r="S76">
            <v>0</v>
          </cell>
          <cell r="T76" t="str">
            <v>NEX</v>
          </cell>
          <cell r="U76">
            <v>0.09</v>
          </cell>
        </row>
        <row r="77">
          <cell r="F77" t="str">
            <v>5405 - URBANIZAÇÃO DE ASSENTAMENTOS PRECÁRIOS - PROGRAMA DE METAS 20.A</v>
          </cell>
          <cell r="G77" t="str">
            <v>14.10.16.451.3002.5.405.44905100.03</v>
          </cell>
          <cell r="H77" t="str">
            <v>EXECUTIVO</v>
          </cell>
          <cell r="I77" t="str">
            <v>SEHAB</v>
          </cell>
          <cell r="J77">
            <v>2999000</v>
          </cell>
          <cell r="K77">
            <v>0</v>
          </cell>
          <cell r="L77">
            <v>0</v>
          </cell>
          <cell r="M77" t="str">
            <v>NEX</v>
          </cell>
          <cell r="N77">
            <v>0.23</v>
          </cell>
          <cell r="O77">
            <v>689770</v>
          </cell>
          <cell r="P77">
            <v>0</v>
          </cell>
          <cell r="Q77">
            <v>0</v>
          </cell>
          <cell r="R77">
            <v>0</v>
          </cell>
          <cell r="S77">
            <v>0</v>
          </cell>
          <cell r="T77" t="str">
            <v>NEX</v>
          </cell>
          <cell r="U77">
            <v>0.09</v>
          </cell>
        </row>
        <row r="78">
          <cell r="F78" t="str">
            <v>5405 - URBANIZAÇÃO DE ASSENTAMENTOS PRECÁRIOS - PROGRAMA DE METAS 20.A</v>
          </cell>
          <cell r="G78" t="str">
            <v>37.20.16.451.3002.5.405.44903900.08</v>
          </cell>
          <cell r="H78" t="str">
            <v>EXECUTIVO</v>
          </cell>
          <cell r="I78" t="str">
            <v>SMDU</v>
          </cell>
          <cell r="J78">
            <v>1000</v>
          </cell>
          <cell r="K78">
            <v>0</v>
          </cell>
          <cell r="L78">
            <v>0</v>
          </cell>
          <cell r="M78" t="str">
            <v>NEX</v>
          </cell>
          <cell r="N78">
            <v>0.23</v>
          </cell>
          <cell r="O78">
            <v>230</v>
          </cell>
          <cell r="P78">
            <v>0</v>
          </cell>
          <cell r="Q78">
            <v>0</v>
          </cell>
          <cell r="R78">
            <v>0</v>
          </cell>
          <cell r="S78">
            <v>0</v>
          </cell>
          <cell r="T78" t="str">
            <v>NEX</v>
          </cell>
          <cell r="U78">
            <v>0.09</v>
          </cell>
        </row>
        <row r="79">
          <cell r="F79" t="str">
            <v>5405 - URBANIZAÇÃO DE ASSENTAMENTOS PRECÁRIOS - PROGRAMA DE METAS 20.A</v>
          </cell>
          <cell r="G79" t="str">
            <v>37.20.16.451.3002.5.405.44904800.08</v>
          </cell>
          <cell r="H79" t="str">
            <v>EXECUTIVO</v>
          </cell>
          <cell r="I79" t="str">
            <v>SMDU</v>
          </cell>
          <cell r="J79">
            <v>1000</v>
          </cell>
          <cell r="K79">
            <v>0</v>
          </cell>
          <cell r="L79">
            <v>0</v>
          </cell>
          <cell r="M79" t="str">
            <v>NEX</v>
          </cell>
          <cell r="N79">
            <v>0.23</v>
          </cell>
          <cell r="O79">
            <v>230</v>
          </cell>
          <cell r="P79">
            <v>0</v>
          </cell>
          <cell r="Q79">
            <v>0</v>
          </cell>
          <cell r="R79">
            <v>0</v>
          </cell>
          <cell r="S79">
            <v>0</v>
          </cell>
          <cell r="T79" t="str">
            <v>NEX</v>
          </cell>
          <cell r="U79">
            <v>0.09</v>
          </cell>
        </row>
        <row r="80">
          <cell r="F80" t="str">
            <v>5405 - URBANIZAÇÃO DE ASSENTAMENTOS PRECÁRIOS - PROGRAMA DE METAS 20.A</v>
          </cell>
          <cell r="G80" t="str">
            <v>37.20.16.451.3002.5.405.44905100.08</v>
          </cell>
          <cell r="H80" t="str">
            <v>EXECUTIVO</v>
          </cell>
          <cell r="I80" t="str">
            <v>SMDU</v>
          </cell>
          <cell r="J80">
            <v>1000</v>
          </cell>
          <cell r="K80">
            <v>0</v>
          </cell>
          <cell r="L80">
            <v>0</v>
          </cell>
          <cell r="M80" t="str">
            <v>NEX</v>
          </cell>
          <cell r="N80">
            <v>0.23</v>
          </cell>
          <cell r="O80">
            <v>230</v>
          </cell>
          <cell r="P80">
            <v>0</v>
          </cell>
          <cell r="Q80">
            <v>0</v>
          </cell>
          <cell r="R80">
            <v>0</v>
          </cell>
          <cell r="S80">
            <v>0</v>
          </cell>
          <cell r="T80" t="str">
            <v>NEX</v>
          </cell>
          <cell r="U80">
            <v>0.09</v>
          </cell>
        </row>
        <row r="81">
          <cell r="F81" t="str">
            <v>5405 - URBANIZAÇÃO DE ASSENTAMENTOS PRECÁRIOS - PROGRAMA DE METAS 20.A</v>
          </cell>
          <cell r="G81" t="str">
            <v>37.20.16.451.3002.5.405.44906100.08</v>
          </cell>
          <cell r="H81" t="str">
            <v>EXECUTIVO</v>
          </cell>
          <cell r="I81" t="str">
            <v>SMDU</v>
          </cell>
          <cell r="J81">
            <v>1000</v>
          </cell>
          <cell r="K81">
            <v>0</v>
          </cell>
          <cell r="L81">
            <v>0</v>
          </cell>
          <cell r="M81" t="str">
            <v>NEX</v>
          </cell>
          <cell r="N81">
            <v>0.23</v>
          </cell>
          <cell r="O81">
            <v>230</v>
          </cell>
          <cell r="P81">
            <v>0</v>
          </cell>
          <cell r="Q81">
            <v>0</v>
          </cell>
          <cell r="R81">
            <v>0</v>
          </cell>
          <cell r="S81">
            <v>0</v>
          </cell>
          <cell r="T81" t="str">
            <v>NEX</v>
          </cell>
          <cell r="U81">
            <v>0.09</v>
          </cell>
        </row>
        <row r="82">
          <cell r="F82" t="str">
            <v>5405 - URBANIZAÇÃO DE ASSENTAMENTOS PRECÁRIOS - PROGRAMA DE METAS 20.A</v>
          </cell>
          <cell r="G82" t="str">
            <v>37.30.16.451.3002.5.405.44905100.08</v>
          </cell>
          <cell r="H82" t="str">
            <v>EXECUTIVO</v>
          </cell>
          <cell r="I82" t="str">
            <v>SMDU</v>
          </cell>
          <cell r="J82">
            <v>1000</v>
          </cell>
          <cell r="K82">
            <v>0</v>
          </cell>
          <cell r="L82">
            <v>0</v>
          </cell>
          <cell r="M82" t="str">
            <v>NEX</v>
          </cell>
          <cell r="N82">
            <v>0.23</v>
          </cell>
          <cell r="O82">
            <v>230</v>
          </cell>
          <cell r="P82">
            <v>0</v>
          </cell>
          <cell r="Q82">
            <v>0</v>
          </cell>
          <cell r="R82">
            <v>0</v>
          </cell>
          <cell r="S82">
            <v>0</v>
          </cell>
          <cell r="T82" t="str">
            <v>NEX</v>
          </cell>
          <cell r="U82">
            <v>0.09</v>
          </cell>
        </row>
        <row r="83">
          <cell r="F83" t="str">
            <v>5405 - URBANIZAÇÃO DE ASSENTAMENTOS PRECÁRIOS - PROGRAMA DE METAS 20.A</v>
          </cell>
          <cell r="G83" t="str">
            <v>37.50.16.451.3002.5.405.44903900.08</v>
          </cell>
          <cell r="H83" t="str">
            <v>EXECUTIVO</v>
          </cell>
          <cell r="I83" t="str">
            <v>SMDU</v>
          </cell>
          <cell r="J83">
            <v>1000</v>
          </cell>
          <cell r="K83">
            <v>0</v>
          </cell>
          <cell r="L83">
            <v>0</v>
          </cell>
          <cell r="M83" t="str">
            <v>NEX</v>
          </cell>
          <cell r="N83">
            <v>0.23</v>
          </cell>
          <cell r="O83">
            <v>230</v>
          </cell>
          <cell r="P83">
            <v>0</v>
          </cell>
          <cell r="Q83">
            <v>0</v>
          </cell>
          <cell r="R83">
            <v>0</v>
          </cell>
          <cell r="S83">
            <v>0</v>
          </cell>
          <cell r="T83" t="str">
            <v>NEX</v>
          </cell>
          <cell r="U83">
            <v>0.09</v>
          </cell>
        </row>
        <row r="84">
          <cell r="F84" t="str">
            <v>5405 - URBANIZAÇÃO DE ASSENTAMENTOS PRECÁRIOS - PROGRAMA DE METAS 20.A</v>
          </cell>
          <cell r="G84" t="str">
            <v>83.10.16.451.3002.5.405.44903900.09</v>
          </cell>
          <cell r="H84" t="str">
            <v>EXECUTIVO</v>
          </cell>
          <cell r="I84" t="str">
            <v>COHAB</v>
          </cell>
          <cell r="J84">
            <v>2000000</v>
          </cell>
          <cell r="K84">
            <v>1148960</v>
          </cell>
          <cell r="L84">
            <v>679078.15</v>
          </cell>
          <cell r="M84" t="str">
            <v>NEX</v>
          </cell>
          <cell r="N84">
            <v>0.23</v>
          </cell>
          <cell r="O84">
            <v>460000</v>
          </cell>
          <cell r="P84">
            <v>264260.8</v>
          </cell>
          <cell r="Q84">
            <v>156187.97450000001</v>
          </cell>
          <cell r="R84">
            <v>0.33953907500000002</v>
          </cell>
          <cell r="S84">
            <v>0.57447999999999999</v>
          </cell>
          <cell r="T84" t="str">
            <v>NEX</v>
          </cell>
          <cell r="U84">
            <v>0.09</v>
          </cell>
        </row>
        <row r="85">
          <cell r="F85" t="str">
            <v>5405 - URBANIZAÇÃO DE ASSENTAMENTOS PRECÁRIOS - PROGRAMA DE METAS 20.A</v>
          </cell>
          <cell r="G85" t="str">
            <v>83.10.16.451.3002.5.405.44905100.09</v>
          </cell>
          <cell r="H85" t="str">
            <v>EXECUTIVO</v>
          </cell>
          <cell r="I85" t="str">
            <v>COHAB</v>
          </cell>
          <cell r="J85">
            <v>4000000</v>
          </cell>
          <cell r="K85">
            <v>4000000</v>
          </cell>
          <cell r="L85">
            <v>2756318.81</v>
          </cell>
          <cell r="M85" t="str">
            <v>NEX</v>
          </cell>
          <cell r="N85">
            <v>0.23</v>
          </cell>
          <cell r="O85">
            <v>920000</v>
          </cell>
          <cell r="P85">
            <v>920000</v>
          </cell>
          <cell r="Q85">
            <v>633953.32630000007</v>
          </cell>
          <cell r="R85">
            <v>0.68907970250000006</v>
          </cell>
          <cell r="S85">
            <v>1</v>
          </cell>
          <cell r="T85" t="str">
            <v>NEX</v>
          </cell>
          <cell r="U85">
            <v>0.09</v>
          </cell>
        </row>
        <row r="86">
          <cell r="F86" t="str">
            <v>5405 - URBANIZAÇÃO DE ASSENTAMENTOS PRECÁRIOS - PROGRAMA DE METAS 20.A</v>
          </cell>
          <cell r="G86" t="str">
            <v>86.14.16.451.3002.5.405.44903900.03</v>
          </cell>
          <cell r="H86" t="str">
            <v>EXECUTIVO</v>
          </cell>
          <cell r="I86" t="str">
            <v>FMSAI</v>
          </cell>
          <cell r="J86">
            <v>49000000</v>
          </cell>
          <cell r="K86">
            <v>65982597.539999999</v>
          </cell>
          <cell r="L86">
            <v>56870340.640000001</v>
          </cell>
          <cell r="M86" t="str">
            <v>NEX</v>
          </cell>
          <cell r="N86">
            <v>0.23</v>
          </cell>
          <cell r="O86">
            <v>11270000</v>
          </cell>
          <cell r="P86">
            <v>15175997.4342</v>
          </cell>
          <cell r="Q86">
            <v>13080178.347200001</v>
          </cell>
          <cell r="R86">
            <v>1.1606191967346939</v>
          </cell>
          <cell r="S86">
            <v>1.3465836232653061</v>
          </cell>
          <cell r="T86" t="str">
            <v>NEX</v>
          </cell>
          <cell r="U86">
            <v>0.09</v>
          </cell>
        </row>
        <row r="87">
          <cell r="F87" t="str">
            <v>5405 - URBANIZAÇÃO DE ASSENTAMENTOS PRECÁRIOS - PROGRAMA DE METAS 20.A</v>
          </cell>
          <cell r="G87" t="str">
            <v>86.14.16.451.3002.5.405.44905100.03</v>
          </cell>
          <cell r="H87" t="str">
            <v>EXECUTIVO</v>
          </cell>
          <cell r="I87" t="str">
            <v>FMSAI</v>
          </cell>
          <cell r="J87">
            <v>116299000</v>
          </cell>
          <cell r="K87">
            <v>131545194.01000001</v>
          </cell>
          <cell r="L87">
            <v>103717282.64999999</v>
          </cell>
          <cell r="M87" t="str">
            <v>NEX</v>
          </cell>
          <cell r="N87">
            <v>0.23</v>
          </cell>
          <cell r="O87">
            <v>26748770</v>
          </cell>
          <cell r="P87">
            <v>30255394.622300003</v>
          </cell>
          <cell r="Q87">
            <v>23854975.009500001</v>
          </cell>
          <cell r="R87">
            <v>0.89181577356641073</v>
          </cell>
          <cell r="S87">
            <v>1.1310947988374793</v>
          </cell>
          <cell r="T87" t="str">
            <v>NEX</v>
          </cell>
          <cell r="U87">
            <v>0.09</v>
          </cell>
        </row>
        <row r="88">
          <cell r="F88" t="str">
            <v>5408 - REGULARIZAÇÃO FUNDIÁRIA - PROGRAMA DE METAS 18.A</v>
          </cell>
          <cell r="G88" t="str">
            <v>14.10.16.451.3002.5.408.44903900.00</v>
          </cell>
          <cell r="H88" t="str">
            <v>EXECUTIVO</v>
          </cell>
          <cell r="I88" t="str">
            <v>SEHAB</v>
          </cell>
          <cell r="J88">
            <v>1000</v>
          </cell>
          <cell r="K88">
            <v>0</v>
          </cell>
          <cell r="L88">
            <v>0</v>
          </cell>
          <cell r="M88" t="str">
            <v>NEX</v>
          </cell>
          <cell r="N88">
            <v>0.23</v>
          </cell>
          <cell r="O88">
            <v>230</v>
          </cell>
          <cell r="P88">
            <v>0</v>
          </cell>
          <cell r="Q88">
            <v>0</v>
          </cell>
          <cell r="R88">
            <v>0</v>
          </cell>
          <cell r="S88">
            <v>0</v>
          </cell>
          <cell r="T88" t="str">
            <v>NEX</v>
          </cell>
          <cell r="U88">
            <v>0.09</v>
          </cell>
        </row>
        <row r="89">
          <cell r="F89" t="str">
            <v>5408 - REGULARIZAÇÃO FUNDIÁRIA - PROGRAMA DE METAS 18.A</v>
          </cell>
          <cell r="G89" t="str">
            <v>14.10.16.451.3002.5.408.44905100.00</v>
          </cell>
          <cell r="H89" t="str">
            <v>EXECUTIVO</v>
          </cell>
          <cell r="I89" t="str">
            <v>SEHAB</v>
          </cell>
          <cell r="J89">
            <v>1000</v>
          </cell>
          <cell r="K89">
            <v>0</v>
          </cell>
          <cell r="L89">
            <v>0</v>
          </cell>
          <cell r="M89" t="str">
            <v>NEX</v>
          </cell>
          <cell r="N89">
            <v>0.23</v>
          </cell>
          <cell r="O89">
            <v>230</v>
          </cell>
          <cell r="P89">
            <v>0</v>
          </cell>
          <cell r="Q89">
            <v>0</v>
          </cell>
          <cell r="R89">
            <v>0</v>
          </cell>
          <cell r="S89">
            <v>0</v>
          </cell>
          <cell r="T89" t="str">
            <v>NEX</v>
          </cell>
          <cell r="U89">
            <v>0.09</v>
          </cell>
        </row>
        <row r="90">
          <cell r="F90" t="str">
            <v>5408 - REGULARIZAÇÃO FUNDIÁRIA - PROGRAMA DE METAS 18.A</v>
          </cell>
          <cell r="G90" t="str">
            <v>37.40.16.451.3002.5.408.44903900.08</v>
          </cell>
          <cell r="H90" t="str">
            <v>EXECUTIVO</v>
          </cell>
          <cell r="I90" t="str">
            <v>SMDU</v>
          </cell>
          <cell r="J90">
            <v>2000</v>
          </cell>
          <cell r="K90">
            <v>0</v>
          </cell>
          <cell r="L90">
            <v>0</v>
          </cell>
          <cell r="M90" t="str">
            <v>NEX</v>
          </cell>
          <cell r="N90">
            <v>0.23</v>
          </cell>
          <cell r="O90">
            <v>460</v>
          </cell>
          <cell r="P90">
            <v>0</v>
          </cell>
          <cell r="Q90">
            <v>0</v>
          </cell>
          <cell r="R90">
            <v>0</v>
          </cell>
          <cell r="S90">
            <v>0</v>
          </cell>
          <cell r="T90" t="str">
            <v>NEX</v>
          </cell>
          <cell r="U90">
            <v>0.09</v>
          </cell>
        </row>
        <row r="91">
          <cell r="F91" t="str">
            <v>5408 - REGULARIZAÇÃO FUNDIÁRIA - PROGRAMA DE METAS 18.A</v>
          </cell>
          <cell r="G91" t="str">
            <v>37.50.16.451.3002.5.408.44905100.08</v>
          </cell>
          <cell r="H91" t="str">
            <v>EXECUTIVO</v>
          </cell>
          <cell r="I91" t="str">
            <v>SMDU</v>
          </cell>
          <cell r="J91">
            <v>1000</v>
          </cell>
          <cell r="K91">
            <v>0</v>
          </cell>
          <cell r="L91">
            <v>0</v>
          </cell>
          <cell r="M91" t="str">
            <v>NEX</v>
          </cell>
          <cell r="N91">
            <v>0.23</v>
          </cell>
          <cell r="O91">
            <v>230</v>
          </cell>
          <cell r="P91">
            <v>0</v>
          </cell>
          <cell r="Q91">
            <v>0</v>
          </cell>
          <cell r="R91">
            <v>0</v>
          </cell>
          <cell r="S91">
            <v>0</v>
          </cell>
          <cell r="T91" t="str">
            <v>NEX</v>
          </cell>
          <cell r="U91">
            <v>0.09</v>
          </cell>
        </row>
        <row r="92">
          <cell r="F92" t="str">
            <v>5408 - REGULARIZAÇÃO FUNDIÁRIA - PROGRAMA DE METAS 18.A</v>
          </cell>
          <cell r="G92" t="str">
            <v>86.14.16.451.3002.5.408.44903900.03</v>
          </cell>
          <cell r="H92" t="str">
            <v>EXECUTIVO</v>
          </cell>
          <cell r="I92" t="str">
            <v>FMSAI</v>
          </cell>
          <cell r="J92">
            <v>62750000</v>
          </cell>
          <cell r="K92">
            <v>4663183.38</v>
          </cell>
          <cell r="L92">
            <v>4620840.05</v>
          </cell>
          <cell r="M92" t="str">
            <v>NEX</v>
          </cell>
          <cell r="N92">
            <v>0.23</v>
          </cell>
          <cell r="O92">
            <v>14432500</v>
          </cell>
          <cell r="P92">
            <v>1072532.1773999999</v>
          </cell>
          <cell r="Q92">
            <v>1062793.2115</v>
          </cell>
          <cell r="R92">
            <v>7.3638885258964143E-2</v>
          </cell>
          <cell r="S92">
            <v>7.4313679362549789E-2</v>
          </cell>
          <cell r="T92" t="str">
            <v>NEX</v>
          </cell>
          <cell r="U92">
            <v>0.09</v>
          </cell>
        </row>
        <row r="93">
          <cell r="F93" t="str">
            <v>1223 - CONSTRUÇÃO DE 500 UNIDADES HABITACIONAIS - AV. DR. FRANCISCO RANIERI, 681 - ALMEM</v>
          </cell>
          <cell r="G93" t="str">
            <v>07.10.16.482.3002.1.223.44905100.10</v>
          </cell>
          <cell r="H93" t="str">
            <v>EXECUTIVO</v>
          </cell>
          <cell r="I93" t="str">
            <v>FMD</v>
          </cell>
          <cell r="J93">
            <v>5000000</v>
          </cell>
          <cell r="K93">
            <v>0</v>
          </cell>
          <cell r="L93">
            <v>0</v>
          </cell>
          <cell r="M93" t="str">
            <v>NEX</v>
          </cell>
          <cell r="N93">
            <v>0.23</v>
          </cell>
          <cell r="O93">
            <v>1150000</v>
          </cell>
          <cell r="P93">
            <v>0</v>
          </cell>
          <cell r="Q93">
            <v>0</v>
          </cell>
          <cell r="R93">
            <v>0</v>
          </cell>
          <cell r="S93">
            <v>0</v>
          </cell>
          <cell r="T93" t="str">
            <v>NEX</v>
          </cell>
          <cell r="U93">
            <v>0.09</v>
          </cell>
        </row>
        <row r="94">
          <cell r="F94" t="str">
            <v>1224 - CONSTRUÇÃO DE 500 UNIDADES HABITACIONAIS - FASE 1 - AV. CEL SEZEFREDO FAGUNDES, ALT 13.333 - ALMEM</v>
          </cell>
          <cell r="G94" t="str">
            <v>07.10.16.482.3002.1.224.44905100.10</v>
          </cell>
          <cell r="H94" t="str">
            <v>EXECUTIVO</v>
          </cell>
          <cell r="I94" t="str">
            <v>FMD</v>
          </cell>
          <cell r="J94">
            <v>5000000</v>
          </cell>
          <cell r="K94">
            <v>0</v>
          </cell>
          <cell r="L94">
            <v>0</v>
          </cell>
          <cell r="M94" t="str">
            <v>NEX</v>
          </cell>
          <cell r="N94">
            <v>0.23</v>
          </cell>
          <cell r="O94">
            <v>1150000</v>
          </cell>
          <cell r="P94">
            <v>0</v>
          </cell>
          <cell r="Q94">
            <v>0</v>
          </cell>
          <cell r="R94">
            <v>0</v>
          </cell>
          <cell r="S94">
            <v>0</v>
          </cell>
          <cell r="T94" t="str">
            <v>NEX</v>
          </cell>
          <cell r="U94">
            <v>0.09</v>
          </cell>
        </row>
        <row r="95">
          <cell r="F95" t="str">
            <v>1225 - CONSTRUÇÃO DE 500 UNIDADES HABITACIONAIS - TERMINAL DE CARGAS FERNÃO DIAS - ALMEM</v>
          </cell>
          <cell r="G95" t="str">
            <v>07.10.16.482.3002.1.225.44905100.10</v>
          </cell>
          <cell r="H95" t="str">
            <v>EXECUTIVO</v>
          </cell>
          <cell r="I95" t="str">
            <v>FMD</v>
          </cell>
          <cell r="J95">
            <v>5000000</v>
          </cell>
          <cell r="K95">
            <v>0</v>
          </cell>
          <cell r="L95">
            <v>0</v>
          </cell>
          <cell r="M95" t="str">
            <v>NEX</v>
          </cell>
          <cell r="N95">
            <v>0.23</v>
          </cell>
          <cell r="O95">
            <v>1150000</v>
          </cell>
          <cell r="P95">
            <v>0</v>
          </cell>
          <cell r="Q95">
            <v>0</v>
          </cell>
          <cell r="R95">
            <v>0</v>
          </cell>
          <cell r="S95">
            <v>0</v>
          </cell>
          <cell r="T95" t="str">
            <v>NEX</v>
          </cell>
          <cell r="U95">
            <v>0.09</v>
          </cell>
        </row>
        <row r="96">
          <cell r="F96" t="str">
            <v>1276 - PROJETOS E AÇÕES DE APOIO HABITACIONAL</v>
          </cell>
          <cell r="G96" t="str">
            <v>91.10.16.482.3002.1.276.44903900.08</v>
          </cell>
          <cell r="H96" t="str">
            <v>EXECUTIVO</v>
          </cell>
          <cell r="I96" t="str">
            <v>FMH</v>
          </cell>
          <cell r="J96">
            <v>290000</v>
          </cell>
          <cell r="K96">
            <v>0</v>
          </cell>
          <cell r="L96">
            <v>0</v>
          </cell>
          <cell r="M96" t="str">
            <v>NEX</v>
          </cell>
          <cell r="N96">
            <v>0.23</v>
          </cell>
          <cell r="O96">
            <v>66700</v>
          </cell>
          <cell r="P96">
            <v>0</v>
          </cell>
          <cell r="Q96">
            <v>0</v>
          </cell>
          <cell r="R96">
            <v>0</v>
          </cell>
          <cell r="S96">
            <v>0</v>
          </cell>
          <cell r="T96" t="str">
            <v>NEX</v>
          </cell>
          <cell r="U96">
            <v>0.09</v>
          </cell>
        </row>
        <row r="97">
          <cell r="F97" t="str">
            <v>1276 - PROJETOS E AÇÕES DE APOIO HABITACIONAL</v>
          </cell>
          <cell r="G97" t="str">
            <v>91.10.16.482.3002.1.276.44909100.08</v>
          </cell>
          <cell r="H97" t="str">
            <v>EXECUTIVO</v>
          </cell>
          <cell r="I97" t="str">
            <v>FMH</v>
          </cell>
          <cell r="J97">
            <v>1000000</v>
          </cell>
          <cell r="K97">
            <v>0</v>
          </cell>
          <cell r="L97">
            <v>0</v>
          </cell>
          <cell r="M97" t="str">
            <v>NEX</v>
          </cell>
          <cell r="N97">
            <v>0.23</v>
          </cell>
          <cell r="O97">
            <v>230000</v>
          </cell>
          <cell r="P97">
            <v>0</v>
          </cell>
          <cell r="Q97">
            <v>0</v>
          </cell>
          <cell r="R97">
            <v>0</v>
          </cell>
          <cell r="S97">
            <v>0</v>
          </cell>
          <cell r="T97" t="str">
            <v>NEX</v>
          </cell>
          <cell r="U97">
            <v>0.09</v>
          </cell>
        </row>
        <row r="98">
          <cell r="F98" t="str">
            <v>1339 - PAGAMENTO DE AUXILIO ALUGUEL - JD. LETÍCIA</v>
          </cell>
          <cell r="G98" t="str">
            <v>14.10.16.482.3002.1.339.33904800.00</v>
          </cell>
          <cell r="H98" t="str">
            <v>EXECUTIVO</v>
          </cell>
          <cell r="I98" t="str">
            <v>SEHAB</v>
          </cell>
          <cell r="J98">
            <v>400000</v>
          </cell>
          <cell r="K98">
            <v>0</v>
          </cell>
          <cell r="L98">
            <v>0</v>
          </cell>
          <cell r="M98" t="str">
            <v>NEX</v>
          </cell>
          <cell r="N98">
            <v>0.23</v>
          </cell>
          <cell r="O98">
            <v>92000</v>
          </cell>
          <cell r="P98">
            <v>0</v>
          </cell>
          <cell r="Q98">
            <v>0</v>
          </cell>
          <cell r="R98">
            <v>0</v>
          </cell>
          <cell r="S98">
            <v>0</v>
          </cell>
          <cell r="T98" t="str">
            <v>NEX</v>
          </cell>
          <cell r="U98">
            <v>0.09</v>
          </cell>
        </row>
        <row r="99">
          <cell r="F99" t="str">
            <v>1357 - E6070 - EXECUÇÃO DO PROGRAMA DE MANANCIAIS - LOTE 7 - OBRAS DO PROGRAMA DE URBANIZAÇÃO DE FAVELAS - SEHAB, HABI, PROGRAMA MANANCIAIS E RESOLO</v>
          </cell>
          <cell r="G99" t="str">
            <v>14.10.16.482.3005.1.357.44909200.00</v>
          </cell>
          <cell r="H99" t="str">
            <v>EMENDA</v>
          </cell>
          <cell r="I99" t="str">
            <v>SEHAB</v>
          </cell>
          <cell r="J99">
            <v>7173926</v>
          </cell>
          <cell r="K99">
            <v>0</v>
          </cell>
          <cell r="L99">
            <v>0</v>
          </cell>
          <cell r="M99" t="str">
            <v>NEX</v>
          </cell>
          <cell r="N99">
            <v>0.23</v>
          </cell>
          <cell r="O99">
            <v>1650002.98</v>
          </cell>
          <cell r="P99">
            <v>0</v>
          </cell>
          <cell r="Q99">
            <v>0</v>
          </cell>
          <cell r="R99">
            <v>0</v>
          </cell>
          <cell r="S99">
            <v>0</v>
          </cell>
          <cell r="T99" t="str">
            <v>NEX</v>
          </cell>
          <cell r="U99">
            <v>0.09</v>
          </cell>
        </row>
        <row r="100">
          <cell r="F100" t="str">
            <v>2635 - SERVIÇO DE MORADIA TRANSITÓRIA</v>
          </cell>
          <cell r="G100" t="str">
            <v>14.10.16.482.3002.2.635.33304100.00</v>
          </cell>
          <cell r="H100" t="str">
            <v>EXECUTIVO</v>
          </cell>
          <cell r="I100" t="str">
            <v>SEHAB</v>
          </cell>
          <cell r="J100">
            <v>3000000</v>
          </cell>
          <cell r="K100">
            <v>1500000</v>
          </cell>
          <cell r="L100">
            <v>1345950</v>
          </cell>
          <cell r="M100" t="str">
            <v>NEX</v>
          </cell>
          <cell r="N100">
            <v>0.23</v>
          </cell>
          <cell r="O100">
            <v>690000</v>
          </cell>
          <cell r="P100">
            <v>345000</v>
          </cell>
          <cell r="Q100">
            <v>309568.5</v>
          </cell>
          <cell r="R100">
            <v>0.44864999999999999</v>
          </cell>
          <cell r="S100">
            <v>0.5</v>
          </cell>
          <cell r="T100" t="str">
            <v>NEX</v>
          </cell>
          <cell r="U100">
            <v>0.09</v>
          </cell>
        </row>
        <row r="101">
          <cell r="F101" t="str">
            <v>2635 - SERVIÇO DE MORADIA TRANSITÓRIA</v>
          </cell>
          <cell r="G101" t="str">
            <v>14.10.16.482.3002.2.635.33904800.00</v>
          </cell>
          <cell r="H101" t="str">
            <v>EXECUTIVO</v>
          </cell>
          <cell r="I101" t="str">
            <v>SEHAB</v>
          </cell>
          <cell r="J101">
            <v>122587324</v>
          </cell>
          <cell r="K101">
            <v>116828144.5</v>
          </cell>
          <cell r="L101">
            <v>109475050</v>
          </cell>
          <cell r="M101" t="str">
            <v>NEX</v>
          </cell>
          <cell r="N101">
            <v>0.23</v>
          </cell>
          <cell r="O101">
            <v>28195084.52</v>
          </cell>
          <cell r="P101">
            <v>26870473.234999999</v>
          </cell>
          <cell r="Q101">
            <v>25179261.5</v>
          </cell>
          <cell r="R101">
            <v>0.89303727683948797</v>
          </cell>
          <cell r="S101">
            <v>0.95301977959809281</v>
          </cell>
          <cell r="T101" t="str">
            <v>NEX</v>
          </cell>
          <cell r="U101">
            <v>0.09</v>
          </cell>
        </row>
        <row r="102">
          <cell r="F102" t="str">
            <v>3014 - PROJETOS DE HABITAÇÃO ORIUNDOS DE RECURSOS DE DESESTATIZAÇÕES E PARCERIAS</v>
          </cell>
          <cell r="G102" t="str">
            <v>07.10.16.482.3002.3.014.44905100.08</v>
          </cell>
          <cell r="H102" t="str">
            <v>EXECUTIVO</v>
          </cell>
          <cell r="I102" t="str">
            <v>FMD</v>
          </cell>
          <cell r="J102">
            <v>34594993</v>
          </cell>
          <cell r="K102">
            <v>0</v>
          </cell>
          <cell r="L102">
            <v>0</v>
          </cell>
          <cell r="M102" t="str">
            <v>NEX</v>
          </cell>
          <cell r="N102">
            <v>0.23</v>
          </cell>
          <cell r="O102">
            <v>7956848.3900000006</v>
          </cell>
          <cell r="P102">
            <v>0</v>
          </cell>
          <cell r="Q102">
            <v>0</v>
          </cell>
          <cell r="R102">
            <v>0</v>
          </cell>
          <cell r="S102">
            <v>0</v>
          </cell>
          <cell r="T102" t="str">
            <v>NEX</v>
          </cell>
          <cell r="U102">
            <v>0.09</v>
          </cell>
        </row>
        <row r="103">
          <cell r="F103" t="str">
            <v>3014 - PROJETOS DE HABITAÇÃO ORIUNDOS DE RECURSOS DE DESESTATIZAÇÕES E PARCERIAS</v>
          </cell>
          <cell r="G103" t="str">
            <v>07.10.16.482.3002.3.014.44905100.10</v>
          </cell>
          <cell r="H103" t="str">
            <v>EXECUTIVO</v>
          </cell>
          <cell r="I103" t="str">
            <v>FMD</v>
          </cell>
          <cell r="J103">
            <v>235000000</v>
          </cell>
          <cell r="K103">
            <v>0</v>
          </cell>
          <cell r="L103">
            <v>0</v>
          </cell>
          <cell r="M103" t="str">
            <v>NEX</v>
          </cell>
          <cell r="N103">
            <v>0.23</v>
          </cell>
          <cell r="O103">
            <v>54050000</v>
          </cell>
          <cell r="P103">
            <v>0</v>
          </cell>
          <cell r="Q103">
            <v>0</v>
          </cell>
          <cell r="R103">
            <v>0</v>
          </cell>
          <cell r="S103">
            <v>0</v>
          </cell>
          <cell r="T103" t="str">
            <v>NEX</v>
          </cell>
          <cell r="U103">
            <v>0.09</v>
          </cell>
        </row>
        <row r="104">
          <cell r="F104" t="str">
            <v>3353 - AMPLIAÇÃO, REFORMA E REQUALIFICAÇÃO DE UNIDADES HABITACIONAIS</v>
          </cell>
          <cell r="G104" t="str">
            <v>83.10.16.482.3002.3.353.44903900.02</v>
          </cell>
          <cell r="H104" t="str">
            <v>EXECUTIVO</v>
          </cell>
          <cell r="I104" t="str">
            <v>COHAB</v>
          </cell>
          <cell r="J104">
            <v>556500</v>
          </cell>
          <cell r="K104">
            <v>0</v>
          </cell>
          <cell r="L104">
            <v>0</v>
          </cell>
          <cell r="M104" t="str">
            <v>NEX</v>
          </cell>
          <cell r="N104">
            <v>0.23</v>
          </cell>
          <cell r="O104">
            <v>127995</v>
          </cell>
          <cell r="P104">
            <v>0</v>
          </cell>
          <cell r="Q104">
            <v>0</v>
          </cell>
          <cell r="R104">
            <v>0</v>
          </cell>
          <cell r="S104">
            <v>0</v>
          </cell>
          <cell r="T104" t="str">
            <v>NEX</v>
          </cell>
          <cell r="U104">
            <v>0.09</v>
          </cell>
        </row>
        <row r="105">
          <cell r="F105" t="str">
            <v>3353 - AMPLIAÇÃO, REFORMA E REQUALIFICAÇÃO DE UNIDADES HABITACIONAIS</v>
          </cell>
          <cell r="G105" t="str">
            <v>83.10.16.482.3002.3.353.44903900.09</v>
          </cell>
          <cell r="H105" t="str">
            <v>EXECUTIVO</v>
          </cell>
          <cell r="I105" t="str">
            <v>COHAB</v>
          </cell>
          <cell r="J105">
            <v>1000</v>
          </cell>
          <cell r="K105">
            <v>2502182.59</v>
          </cell>
          <cell r="L105">
            <v>2457694.0299999998</v>
          </cell>
          <cell r="M105" t="str">
            <v>NEX</v>
          </cell>
          <cell r="N105">
            <v>0.23</v>
          </cell>
          <cell r="O105">
            <v>230</v>
          </cell>
          <cell r="P105">
            <v>575501.99569999997</v>
          </cell>
          <cell r="Q105">
            <v>565269.62690000003</v>
          </cell>
          <cell r="R105">
            <v>2457.6940300000001</v>
          </cell>
          <cell r="S105">
            <v>2502.1825899999999</v>
          </cell>
          <cell r="T105" t="str">
            <v>NEX</v>
          </cell>
          <cell r="U105">
            <v>0.09</v>
          </cell>
        </row>
        <row r="106">
          <cell r="F106" t="str">
            <v>3353 - AMPLIAÇÃO, REFORMA E REQUALIFICAÇÃO DE UNIDADES HABITACIONAIS</v>
          </cell>
          <cell r="G106" t="str">
            <v>83.10.16.482.3002.3.353.44903900.10</v>
          </cell>
          <cell r="H106" t="str">
            <v>EXECUTIVO</v>
          </cell>
          <cell r="I106" t="str">
            <v>COHAB</v>
          </cell>
          <cell r="J106">
            <v>5000000</v>
          </cell>
          <cell r="K106">
            <v>0</v>
          </cell>
          <cell r="L106">
            <v>0</v>
          </cell>
          <cell r="M106" t="str">
            <v>NEX</v>
          </cell>
          <cell r="N106">
            <v>0.23</v>
          </cell>
          <cell r="O106">
            <v>1150000</v>
          </cell>
          <cell r="P106">
            <v>0</v>
          </cell>
          <cell r="Q106">
            <v>0</v>
          </cell>
          <cell r="R106">
            <v>0</v>
          </cell>
          <cell r="S106">
            <v>0</v>
          </cell>
          <cell r="T106" t="str">
            <v>NEX</v>
          </cell>
          <cell r="U106">
            <v>0.09</v>
          </cell>
        </row>
        <row r="107">
          <cell r="F107" t="str">
            <v>3353 - AMPLIAÇÃO, REFORMA E REQUALIFICAÇÃO DE UNIDADES HABITACIONAIS</v>
          </cell>
          <cell r="G107" t="str">
            <v>83.10.16.482.3002.3.353.44905100.00</v>
          </cell>
          <cell r="H107" t="str">
            <v>EXECUTIVO</v>
          </cell>
          <cell r="I107" t="str">
            <v>COHAB</v>
          </cell>
          <cell r="J107">
            <v>0</v>
          </cell>
          <cell r="K107">
            <v>167858.59</v>
          </cell>
          <cell r="L107">
            <v>0</v>
          </cell>
          <cell r="M107" t="str">
            <v>NEX</v>
          </cell>
          <cell r="N107">
            <v>0.23</v>
          </cell>
          <cell r="O107">
            <v>0</v>
          </cell>
          <cell r="P107">
            <v>38607.475700000003</v>
          </cell>
          <cell r="Q107">
            <v>0</v>
          </cell>
          <cell r="R107" t="e">
            <v>#DIV/0!</v>
          </cell>
          <cell r="S107" t="e">
            <v>#DIV/0!</v>
          </cell>
          <cell r="T107" t="str">
            <v>NEX</v>
          </cell>
          <cell r="U107">
            <v>0.09</v>
          </cell>
        </row>
        <row r="108">
          <cell r="F108" t="str">
            <v>3353 - AMPLIAÇÃO, REFORMA E REQUALIFICAÇÃO DE UNIDADES HABITACIONAIS</v>
          </cell>
          <cell r="G108" t="str">
            <v>83.10.16.482.3002.3.353.44905100.09</v>
          </cell>
          <cell r="H108" t="str">
            <v>EXECUTIVO</v>
          </cell>
          <cell r="I108" t="str">
            <v>COHAB</v>
          </cell>
          <cell r="J108">
            <v>1000</v>
          </cell>
          <cell r="K108">
            <v>0</v>
          </cell>
          <cell r="L108">
            <v>0</v>
          </cell>
          <cell r="M108" t="str">
            <v>NEX</v>
          </cell>
          <cell r="N108">
            <v>0.23</v>
          </cell>
          <cell r="O108">
            <v>230</v>
          </cell>
          <cell r="P108">
            <v>0</v>
          </cell>
          <cell r="Q108">
            <v>0</v>
          </cell>
          <cell r="R108">
            <v>0</v>
          </cell>
          <cell r="S108">
            <v>0</v>
          </cell>
          <cell r="T108" t="str">
            <v>NEX</v>
          </cell>
          <cell r="U108">
            <v>0.09</v>
          </cell>
        </row>
        <row r="109">
          <cell r="F109" t="str">
            <v>3353 - AMPLIAÇÃO, REFORMA E REQUALIFICAÇÃO DE UNIDADES HABITACIONAIS</v>
          </cell>
          <cell r="G109" t="str">
            <v>83.10.16.482.3002.3.353.44905100.10</v>
          </cell>
          <cell r="H109" t="str">
            <v>EXECUTIVO</v>
          </cell>
          <cell r="I109" t="str">
            <v>COHAB</v>
          </cell>
          <cell r="J109">
            <v>15000000</v>
          </cell>
          <cell r="K109">
            <v>0</v>
          </cell>
          <cell r="L109">
            <v>0</v>
          </cell>
          <cell r="M109" t="str">
            <v>NEX</v>
          </cell>
          <cell r="N109">
            <v>0.23</v>
          </cell>
          <cell r="O109">
            <v>3450000</v>
          </cell>
          <cell r="P109">
            <v>0</v>
          </cell>
          <cell r="Q109">
            <v>0</v>
          </cell>
          <cell r="R109">
            <v>0</v>
          </cell>
          <cell r="S109">
            <v>0</v>
          </cell>
          <cell r="T109" t="str">
            <v>NEX</v>
          </cell>
          <cell r="U109">
            <v>0.09</v>
          </cell>
        </row>
        <row r="110">
          <cell r="F110" t="str">
            <v>3353 - AMPLIAÇÃO, REFORMA E REQUALIFICAÇÃO DE UNIDADES HABITACIONAIS</v>
          </cell>
          <cell r="G110" t="str">
            <v>83.10.16.482.3002.3.353.44909200.09</v>
          </cell>
          <cell r="H110" t="str">
            <v>EXECUTIVO</v>
          </cell>
          <cell r="I110" t="str">
            <v>COHAB</v>
          </cell>
          <cell r="J110">
            <v>0</v>
          </cell>
          <cell r="K110">
            <v>35000</v>
          </cell>
          <cell r="L110">
            <v>31934.41</v>
          </cell>
          <cell r="M110" t="str">
            <v>NEX</v>
          </cell>
          <cell r="N110">
            <v>0.23</v>
          </cell>
          <cell r="O110">
            <v>0</v>
          </cell>
          <cell r="P110">
            <v>8050</v>
          </cell>
          <cell r="Q110">
            <v>7344.9143000000004</v>
          </cell>
          <cell r="R110" t="e">
            <v>#DIV/0!</v>
          </cell>
          <cell r="S110" t="e">
            <v>#DIV/0!</v>
          </cell>
          <cell r="T110" t="str">
            <v>NEX</v>
          </cell>
          <cell r="U110">
            <v>0.09</v>
          </cell>
        </row>
        <row r="111">
          <cell r="F111" t="str">
            <v>3353 - AMPLIAÇÃO, REFORMA E REQUALIFICAÇÃO DE UNIDADES HABITACIONAIS</v>
          </cell>
          <cell r="G111" t="str">
            <v>91.10.16.482.3002.3.353.44903900.08</v>
          </cell>
          <cell r="H111" t="str">
            <v>EXECUTIVO</v>
          </cell>
          <cell r="I111" t="str">
            <v>FMH</v>
          </cell>
          <cell r="J111">
            <v>1000000</v>
          </cell>
          <cell r="K111">
            <v>0</v>
          </cell>
          <cell r="L111">
            <v>0</v>
          </cell>
          <cell r="M111" t="str">
            <v>NEX</v>
          </cell>
          <cell r="N111">
            <v>0.23</v>
          </cell>
          <cell r="O111">
            <v>230000</v>
          </cell>
          <cell r="P111">
            <v>0</v>
          </cell>
          <cell r="Q111">
            <v>0</v>
          </cell>
          <cell r="R111">
            <v>0</v>
          </cell>
          <cell r="S111">
            <v>0</v>
          </cell>
          <cell r="T111" t="str">
            <v>NEX</v>
          </cell>
          <cell r="U111">
            <v>0.09</v>
          </cell>
        </row>
        <row r="112">
          <cell r="F112" t="str">
            <v>3353 - AMPLIAÇÃO, REFORMA E REQUALIFICAÇÃO DE UNIDADES HABITACIONAIS</v>
          </cell>
          <cell r="G112" t="str">
            <v>91.10.16.482.3002.3.353.44905100.08</v>
          </cell>
          <cell r="H112" t="str">
            <v>EXECUTIVO</v>
          </cell>
          <cell r="I112" t="str">
            <v>FMH</v>
          </cell>
          <cell r="J112">
            <v>1000</v>
          </cell>
          <cell r="K112">
            <v>0</v>
          </cell>
          <cell r="L112">
            <v>0</v>
          </cell>
          <cell r="M112" t="str">
            <v>NEX</v>
          </cell>
          <cell r="N112">
            <v>0.23</v>
          </cell>
          <cell r="O112">
            <v>230</v>
          </cell>
          <cell r="P112">
            <v>0</v>
          </cell>
          <cell r="Q112">
            <v>0</v>
          </cell>
          <cell r="R112">
            <v>0</v>
          </cell>
          <cell r="S112">
            <v>0</v>
          </cell>
          <cell r="T112" t="str">
            <v>NEX</v>
          </cell>
          <cell r="U112">
            <v>0.09</v>
          </cell>
        </row>
        <row r="113">
          <cell r="F113" t="str">
            <v>3354 - CONSTRUÇÃO DE UNIDADES HABITACIONAIS</v>
          </cell>
          <cell r="G113" t="str">
            <v>83.10.16.482.3002.3.354.44903900.10</v>
          </cell>
          <cell r="H113" t="str">
            <v>EXECUTIVO</v>
          </cell>
          <cell r="I113" t="str">
            <v>COHAB</v>
          </cell>
          <cell r="J113">
            <v>2500000</v>
          </cell>
          <cell r="K113">
            <v>0</v>
          </cell>
          <cell r="L113">
            <v>0</v>
          </cell>
          <cell r="M113" t="str">
            <v>NEX</v>
          </cell>
          <cell r="N113">
            <v>0.23</v>
          </cell>
          <cell r="O113">
            <v>575000</v>
          </cell>
          <cell r="P113">
            <v>0</v>
          </cell>
          <cell r="Q113">
            <v>0</v>
          </cell>
          <cell r="R113">
            <v>0</v>
          </cell>
          <cell r="S113">
            <v>0</v>
          </cell>
          <cell r="T113" t="str">
            <v>NEX</v>
          </cell>
          <cell r="U113">
            <v>0.09</v>
          </cell>
        </row>
        <row r="114">
          <cell r="F114" t="str">
            <v>3354 - CONSTRUÇÃO DE UNIDADES HABITACIONAIS</v>
          </cell>
          <cell r="G114" t="str">
            <v>83.10.16.482.3002.3.354.44905100.10</v>
          </cell>
          <cell r="H114" t="str">
            <v>EXECUTIVO</v>
          </cell>
          <cell r="I114" t="str">
            <v>COHAB</v>
          </cell>
          <cell r="J114">
            <v>10645000</v>
          </cell>
          <cell r="K114">
            <v>0</v>
          </cell>
          <cell r="L114">
            <v>0</v>
          </cell>
          <cell r="M114" t="str">
            <v>NEX</v>
          </cell>
          <cell r="N114">
            <v>0.23</v>
          </cell>
          <cell r="O114">
            <v>2448350</v>
          </cell>
          <cell r="P114">
            <v>0</v>
          </cell>
          <cell r="Q114">
            <v>0</v>
          </cell>
          <cell r="R114">
            <v>0</v>
          </cell>
          <cell r="S114">
            <v>0</v>
          </cell>
          <cell r="T114" t="str">
            <v>NEX</v>
          </cell>
          <cell r="U114">
            <v>0.09</v>
          </cell>
        </row>
        <row r="115">
          <cell r="F115" t="str">
            <v>3354 - CONSTRUÇÃO DE UNIDADES HABITACIONAIS</v>
          </cell>
          <cell r="G115" t="str">
            <v>83.10.16.482.3002.3.354.44906100.00</v>
          </cell>
          <cell r="H115" t="str">
            <v>EXECUTIVO</v>
          </cell>
          <cell r="I115" t="str">
            <v>COHAB</v>
          </cell>
          <cell r="J115">
            <v>0</v>
          </cell>
          <cell r="K115">
            <v>9339764.9800000004</v>
          </cell>
          <cell r="L115">
            <v>9339764.9800000004</v>
          </cell>
          <cell r="M115" t="str">
            <v>NEX</v>
          </cell>
          <cell r="N115">
            <v>0.23</v>
          </cell>
          <cell r="O115">
            <v>0</v>
          </cell>
          <cell r="P115">
            <v>2148145.9454000001</v>
          </cell>
          <cell r="Q115">
            <v>2148145.9454000001</v>
          </cell>
          <cell r="R115" t="e">
            <v>#DIV/0!</v>
          </cell>
          <cell r="S115" t="e">
            <v>#DIV/0!</v>
          </cell>
          <cell r="T115" t="str">
            <v>NEX</v>
          </cell>
          <cell r="U115">
            <v>0.09</v>
          </cell>
        </row>
        <row r="116">
          <cell r="F116" t="str">
            <v>3354 - CONSTRUÇÃO DE UNIDADES HABITACIONAIS</v>
          </cell>
          <cell r="G116" t="str">
            <v>83.10.16.482.3002.3.354.44906100.09</v>
          </cell>
          <cell r="H116" t="str">
            <v>EXECUTIVO</v>
          </cell>
          <cell r="I116" t="str">
            <v>COHAB</v>
          </cell>
          <cell r="J116">
            <v>0</v>
          </cell>
          <cell r="K116">
            <v>0</v>
          </cell>
          <cell r="L116">
            <v>0</v>
          </cell>
          <cell r="M116" t="str">
            <v>NEX</v>
          </cell>
          <cell r="N116">
            <v>0.23</v>
          </cell>
          <cell r="O116">
            <v>0</v>
          </cell>
          <cell r="P116">
            <v>0</v>
          </cell>
          <cell r="Q116">
            <v>0</v>
          </cell>
          <cell r="R116" t="e">
            <v>#DIV/0!</v>
          </cell>
          <cell r="S116" t="e">
            <v>#DIV/0!</v>
          </cell>
          <cell r="T116" t="str">
            <v>NEX</v>
          </cell>
          <cell r="U116">
            <v>0.09</v>
          </cell>
        </row>
        <row r="117">
          <cell r="F117" t="str">
            <v>3354 - CONSTRUÇÃO DE UNIDADES HABITACIONAIS</v>
          </cell>
          <cell r="G117" t="str">
            <v>91.10.16.482.3002.3.354.44903900.08</v>
          </cell>
          <cell r="H117" t="str">
            <v>EXECUTIVO</v>
          </cell>
          <cell r="I117" t="str">
            <v>FMH</v>
          </cell>
          <cell r="J117">
            <v>1000</v>
          </cell>
          <cell r="K117">
            <v>0</v>
          </cell>
          <cell r="L117">
            <v>0</v>
          </cell>
          <cell r="M117" t="str">
            <v>NEX</v>
          </cell>
          <cell r="N117">
            <v>0.23</v>
          </cell>
          <cell r="O117">
            <v>230</v>
          </cell>
          <cell r="P117">
            <v>0</v>
          </cell>
          <cell r="Q117">
            <v>0</v>
          </cell>
          <cell r="R117">
            <v>0</v>
          </cell>
          <cell r="S117">
            <v>0</v>
          </cell>
          <cell r="T117" t="str">
            <v>NEX</v>
          </cell>
          <cell r="U117">
            <v>0.09</v>
          </cell>
        </row>
        <row r="118">
          <cell r="F118" t="str">
            <v>3354 - CONSTRUÇÃO DE UNIDADES HABITACIONAIS</v>
          </cell>
          <cell r="G118" t="str">
            <v>91.10.16.482.3002.3.354.44905100.08</v>
          </cell>
          <cell r="H118" t="str">
            <v>EXECUTIVO</v>
          </cell>
          <cell r="I118" t="str">
            <v>FMH</v>
          </cell>
          <cell r="J118">
            <v>1000</v>
          </cell>
          <cell r="K118">
            <v>0</v>
          </cell>
          <cell r="L118">
            <v>0</v>
          </cell>
          <cell r="M118" t="str">
            <v>NEX</v>
          </cell>
          <cell r="N118">
            <v>0.23</v>
          </cell>
          <cell r="O118">
            <v>230</v>
          </cell>
          <cell r="P118">
            <v>0</v>
          </cell>
          <cell r="Q118">
            <v>0</v>
          </cell>
          <cell r="R118">
            <v>0</v>
          </cell>
          <cell r="S118">
            <v>0</v>
          </cell>
          <cell r="T118" t="str">
            <v>NEX</v>
          </cell>
          <cell r="U118">
            <v>0.09</v>
          </cell>
        </row>
        <row r="119">
          <cell r="F119" t="str">
            <v>3355 - EXECUÇÃO DO PROGRAMA DE MANANCIAIS</v>
          </cell>
          <cell r="G119" t="str">
            <v>14.10.16.482.3005.3.355.44905100.00</v>
          </cell>
          <cell r="H119" t="str">
            <v>EXECUTIVO</v>
          </cell>
          <cell r="I119" t="str">
            <v>SEHAB</v>
          </cell>
          <cell r="J119">
            <v>14826074</v>
          </cell>
          <cell r="K119">
            <v>9000000</v>
          </cell>
          <cell r="L119">
            <v>6698821.7200000007</v>
          </cell>
          <cell r="M119" t="str">
            <v>NEX</v>
          </cell>
          <cell r="N119">
            <v>0.23</v>
          </cell>
          <cell r="O119">
            <v>3409997.02</v>
          </cell>
          <cell r="P119">
            <v>2070000</v>
          </cell>
          <cell r="Q119">
            <v>1540728.9956000003</v>
          </cell>
          <cell r="R119">
            <v>0.45182707977850378</v>
          </cell>
          <cell r="S119">
            <v>0.60703865365841292</v>
          </cell>
          <cell r="T119" t="str">
            <v>NEX</v>
          </cell>
          <cell r="U119">
            <v>0.09</v>
          </cell>
        </row>
        <row r="120">
          <cell r="F120" t="str">
            <v>3355 - EXECUÇÃO DO PROGRAMA DE MANANCIAIS</v>
          </cell>
          <cell r="G120" t="str">
            <v>14.10.16.482.3005.3.355.44905100.03</v>
          </cell>
          <cell r="H120" t="str">
            <v>EXECUTIVO</v>
          </cell>
          <cell r="I120" t="str">
            <v>SEHAB</v>
          </cell>
          <cell r="J120">
            <v>1000</v>
          </cell>
          <cell r="K120">
            <v>0</v>
          </cell>
          <cell r="L120">
            <v>0</v>
          </cell>
          <cell r="M120" t="str">
            <v>NEX</v>
          </cell>
          <cell r="N120">
            <v>0.23</v>
          </cell>
          <cell r="O120">
            <v>230</v>
          </cell>
          <cell r="P120">
            <v>0</v>
          </cell>
          <cell r="Q120">
            <v>0</v>
          </cell>
          <cell r="R120">
            <v>0</v>
          </cell>
          <cell r="S120">
            <v>0</v>
          </cell>
          <cell r="T120" t="str">
            <v>NEX</v>
          </cell>
          <cell r="U120">
            <v>0.09</v>
          </cell>
        </row>
        <row r="121">
          <cell r="F121" t="str">
            <v>3355 - EXECUÇÃO DO PROGRAMA DE MANANCIAIS</v>
          </cell>
          <cell r="G121" t="str">
            <v>14.10.16.482.3005.3.355.44909300.00</v>
          </cell>
          <cell r="H121" t="str">
            <v>EXECUTIVO</v>
          </cell>
          <cell r="I121" t="str">
            <v>SEHAB</v>
          </cell>
          <cell r="J121">
            <v>0</v>
          </cell>
          <cell r="K121">
            <v>5389219.9199999999</v>
          </cell>
          <cell r="L121">
            <v>5389219.9199999999</v>
          </cell>
          <cell r="M121" t="str">
            <v>NEX</v>
          </cell>
          <cell r="N121">
            <v>0.23</v>
          </cell>
          <cell r="O121">
            <v>0</v>
          </cell>
          <cell r="P121">
            <v>1239520.5816000002</v>
          </cell>
          <cell r="Q121">
            <v>1239520.5816000002</v>
          </cell>
          <cell r="R121" t="e">
            <v>#DIV/0!</v>
          </cell>
          <cell r="S121" t="e">
            <v>#DIV/0!</v>
          </cell>
          <cell r="T121" t="str">
            <v>NEX</v>
          </cell>
          <cell r="U121">
            <v>0.09</v>
          </cell>
        </row>
        <row r="122">
          <cell r="F122" t="str">
            <v>3355 - EXECUÇÃO DO PROGRAMA DE MANANCIAIS</v>
          </cell>
          <cell r="G122" t="str">
            <v>86.14.16.482.3005.3.355.44903900.03</v>
          </cell>
          <cell r="H122" t="str">
            <v>EXECUTIVO</v>
          </cell>
          <cell r="I122" t="str">
            <v>FMSAI</v>
          </cell>
          <cell r="J122">
            <v>1000</v>
          </cell>
          <cell r="K122">
            <v>69917.61</v>
          </cell>
          <cell r="L122">
            <v>0</v>
          </cell>
          <cell r="M122" t="str">
            <v>NEX</v>
          </cell>
          <cell r="N122">
            <v>0.23</v>
          </cell>
          <cell r="O122">
            <v>230</v>
          </cell>
          <cell r="P122">
            <v>16081.050300000001</v>
          </cell>
          <cell r="Q122">
            <v>0</v>
          </cell>
          <cell r="R122">
            <v>0</v>
          </cell>
          <cell r="S122">
            <v>69.91761000000001</v>
          </cell>
          <cell r="T122" t="str">
            <v>NEX</v>
          </cell>
          <cell r="U122">
            <v>0.09</v>
          </cell>
        </row>
        <row r="123">
          <cell r="F123" t="str">
            <v>3355 - EXECUÇÃO DO PROGRAMA DE MANANCIAIS</v>
          </cell>
          <cell r="G123" t="str">
            <v>86.14.16.482.3005.3.355.44905100.03</v>
          </cell>
          <cell r="H123" t="str">
            <v>EXECUTIVO</v>
          </cell>
          <cell r="I123" t="str">
            <v>FMSAI</v>
          </cell>
          <cell r="J123">
            <v>1000</v>
          </cell>
          <cell r="K123">
            <v>0</v>
          </cell>
          <cell r="L123">
            <v>0</v>
          </cell>
          <cell r="M123" t="str">
            <v>NEX</v>
          </cell>
          <cell r="N123">
            <v>0.23</v>
          </cell>
          <cell r="O123">
            <v>230</v>
          </cell>
          <cell r="P123">
            <v>0</v>
          </cell>
          <cell r="Q123">
            <v>0</v>
          </cell>
          <cell r="R123">
            <v>0</v>
          </cell>
          <cell r="S123">
            <v>0</v>
          </cell>
          <cell r="T123" t="str">
            <v>NEX</v>
          </cell>
          <cell r="U123">
            <v>0.09</v>
          </cell>
        </row>
        <row r="124">
          <cell r="F124" t="str">
            <v>3356 - REGULARIZAÇÃO FUNDIÁRIA</v>
          </cell>
          <cell r="G124" t="str">
            <v>83.10.16.482.3002.3.356.44903900.09</v>
          </cell>
          <cell r="H124" t="str">
            <v>EXECUTIVO</v>
          </cell>
          <cell r="I124" t="str">
            <v>COHAB</v>
          </cell>
          <cell r="J124">
            <v>1000</v>
          </cell>
          <cell r="K124">
            <v>8480224</v>
          </cell>
          <cell r="L124">
            <v>5587130.8900000006</v>
          </cell>
          <cell r="M124" t="str">
            <v>NEX</v>
          </cell>
          <cell r="N124">
            <v>0.23</v>
          </cell>
          <cell r="O124">
            <v>230</v>
          </cell>
          <cell r="P124">
            <v>1950451.52</v>
          </cell>
          <cell r="Q124">
            <v>1285040.1047000003</v>
          </cell>
          <cell r="R124">
            <v>5587.1308900000013</v>
          </cell>
          <cell r="S124">
            <v>8480.2240000000002</v>
          </cell>
          <cell r="T124" t="str">
            <v>NEX</v>
          </cell>
          <cell r="U124">
            <v>0.09</v>
          </cell>
        </row>
        <row r="125">
          <cell r="F125" t="str">
            <v>3356 - REGULARIZAÇÃO FUNDIÁRIA</v>
          </cell>
          <cell r="G125" t="str">
            <v>83.10.16.482.3002.3.356.44903900.10</v>
          </cell>
          <cell r="H125" t="str">
            <v>EXECUTIVO</v>
          </cell>
          <cell r="I125" t="str">
            <v>COHAB</v>
          </cell>
          <cell r="J125">
            <v>5000000</v>
          </cell>
          <cell r="K125">
            <v>0</v>
          </cell>
          <cell r="L125">
            <v>0</v>
          </cell>
          <cell r="M125" t="str">
            <v>NEX</v>
          </cell>
          <cell r="N125">
            <v>0.23</v>
          </cell>
          <cell r="O125">
            <v>1150000</v>
          </cell>
          <cell r="P125">
            <v>0</v>
          </cell>
          <cell r="Q125">
            <v>0</v>
          </cell>
          <cell r="R125">
            <v>0</v>
          </cell>
          <cell r="S125">
            <v>0</v>
          </cell>
          <cell r="T125" t="str">
            <v>NEX</v>
          </cell>
          <cell r="U125">
            <v>0.09</v>
          </cell>
        </row>
        <row r="126">
          <cell r="F126" t="str">
            <v>3356 - REGULARIZAÇÃO FUNDIÁRIA</v>
          </cell>
          <cell r="G126" t="str">
            <v>83.10.16.482.3002.3.356.44905100.00</v>
          </cell>
          <cell r="H126" t="str">
            <v>EXECUTIVO</v>
          </cell>
          <cell r="I126" t="str">
            <v>COHAB</v>
          </cell>
          <cell r="J126">
            <v>1000</v>
          </cell>
          <cell r="K126">
            <v>426409.41</v>
          </cell>
          <cell r="L126">
            <v>0</v>
          </cell>
          <cell r="M126" t="str">
            <v>NEX</v>
          </cell>
          <cell r="N126">
            <v>0.23</v>
          </cell>
          <cell r="O126">
            <v>230</v>
          </cell>
          <cell r="P126">
            <v>98074.164300000004</v>
          </cell>
          <cell r="Q126">
            <v>0</v>
          </cell>
          <cell r="R126">
            <v>0</v>
          </cell>
          <cell r="S126">
            <v>426.40941000000004</v>
          </cell>
          <cell r="T126" t="str">
            <v>NEX</v>
          </cell>
          <cell r="U126">
            <v>0.09</v>
          </cell>
        </row>
        <row r="127">
          <cell r="F127" t="str">
            <v>3356 - REGULARIZAÇÃO FUNDIÁRIA</v>
          </cell>
          <cell r="G127" t="str">
            <v>83.10.16.482.3002.3.356.44905100.09</v>
          </cell>
          <cell r="H127" t="str">
            <v>EXECUTIVO</v>
          </cell>
          <cell r="I127" t="str">
            <v>COHAB</v>
          </cell>
          <cell r="J127">
            <v>1000</v>
          </cell>
          <cell r="K127">
            <v>0</v>
          </cell>
          <cell r="L127">
            <v>0</v>
          </cell>
          <cell r="M127" t="str">
            <v>NEX</v>
          </cell>
          <cell r="N127">
            <v>0.23</v>
          </cell>
          <cell r="O127">
            <v>230</v>
          </cell>
          <cell r="P127">
            <v>0</v>
          </cell>
          <cell r="Q127">
            <v>0</v>
          </cell>
          <cell r="R127">
            <v>0</v>
          </cell>
          <cell r="S127">
            <v>0</v>
          </cell>
          <cell r="T127" t="str">
            <v>NEX</v>
          </cell>
          <cell r="U127">
            <v>0.09</v>
          </cell>
        </row>
        <row r="128">
          <cell r="F128" t="str">
            <v>3356 - REGULARIZAÇÃO FUNDIÁRIA</v>
          </cell>
          <cell r="G128" t="str">
            <v>83.10.16.482.3002.3.356.44905100.10</v>
          </cell>
          <cell r="H128" t="str">
            <v>EXECUTIVO</v>
          </cell>
          <cell r="I128" t="str">
            <v>COHAB</v>
          </cell>
          <cell r="J128">
            <v>1000000</v>
          </cell>
          <cell r="K128">
            <v>0</v>
          </cell>
          <cell r="L128">
            <v>0</v>
          </cell>
          <cell r="M128" t="str">
            <v>NEX</v>
          </cell>
          <cell r="N128">
            <v>0.23</v>
          </cell>
          <cell r="O128">
            <v>230000</v>
          </cell>
          <cell r="P128">
            <v>0</v>
          </cell>
          <cell r="Q128">
            <v>0</v>
          </cell>
          <cell r="R128">
            <v>0</v>
          </cell>
          <cell r="S128">
            <v>0</v>
          </cell>
          <cell r="T128" t="str">
            <v>NEX</v>
          </cell>
          <cell r="U128">
            <v>0.09</v>
          </cell>
        </row>
        <row r="129">
          <cell r="F129" t="str">
            <v>3356 - REGULARIZAÇÃO FUNDIÁRIA</v>
          </cell>
          <cell r="G129" t="str">
            <v>91.10.16.482.3002.3.356.44903900.08</v>
          </cell>
          <cell r="H129" t="str">
            <v>EXECUTIVO</v>
          </cell>
          <cell r="I129" t="str">
            <v>FMH</v>
          </cell>
          <cell r="J129">
            <v>2153806</v>
          </cell>
          <cell r="K129">
            <v>0</v>
          </cell>
          <cell r="L129">
            <v>0</v>
          </cell>
          <cell r="M129" t="str">
            <v>NEX</v>
          </cell>
          <cell r="N129">
            <v>0.23</v>
          </cell>
          <cell r="O129">
            <v>495375.38</v>
          </cell>
          <cell r="P129">
            <v>0</v>
          </cell>
          <cell r="Q129">
            <v>0</v>
          </cell>
          <cell r="R129">
            <v>0</v>
          </cell>
          <cell r="S129">
            <v>0</v>
          </cell>
          <cell r="T129" t="str">
            <v>NEX</v>
          </cell>
          <cell r="U129">
            <v>0.09</v>
          </cell>
        </row>
        <row r="130">
          <cell r="F130" t="str">
            <v>3356 - REGULARIZAÇÃO FUNDIÁRIA</v>
          </cell>
          <cell r="G130" t="str">
            <v>91.10.16.482.3002.3.356.44905100.00</v>
          </cell>
          <cell r="H130" t="str">
            <v>EXECUTIVO</v>
          </cell>
          <cell r="I130" t="str">
            <v>FMH</v>
          </cell>
          <cell r="J130">
            <v>18994</v>
          </cell>
          <cell r="K130">
            <v>0</v>
          </cell>
          <cell r="L130">
            <v>0</v>
          </cell>
          <cell r="M130" t="str">
            <v>NEX</v>
          </cell>
          <cell r="N130">
            <v>0.23</v>
          </cell>
          <cell r="O130">
            <v>4368.62</v>
          </cell>
          <cell r="P130">
            <v>0</v>
          </cell>
          <cell r="Q130">
            <v>0</v>
          </cell>
          <cell r="R130">
            <v>0</v>
          </cell>
          <cell r="S130">
            <v>0</v>
          </cell>
          <cell r="T130" t="str">
            <v>NEX</v>
          </cell>
          <cell r="U130">
            <v>0.09</v>
          </cell>
        </row>
        <row r="131">
          <cell r="F131" t="str">
            <v>3358 - LOCAÇÃO SOCIAL</v>
          </cell>
          <cell r="G131" t="str">
            <v>91.10.16.482.3002.3.358.44903900.08</v>
          </cell>
          <cell r="H131" t="str">
            <v>EXECUTIVO</v>
          </cell>
          <cell r="I131" t="str">
            <v>FMH</v>
          </cell>
          <cell r="J131">
            <v>2000000</v>
          </cell>
          <cell r="K131">
            <v>0</v>
          </cell>
          <cell r="L131">
            <v>0</v>
          </cell>
          <cell r="M131" t="str">
            <v>NEX</v>
          </cell>
          <cell r="N131">
            <v>0.23</v>
          </cell>
          <cell r="O131">
            <v>460000</v>
          </cell>
          <cell r="P131">
            <v>0</v>
          </cell>
          <cell r="Q131">
            <v>0</v>
          </cell>
          <cell r="R131">
            <v>0</v>
          </cell>
          <cell r="S131">
            <v>0</v>
          </cell>
          <cell r="T131" t="str">
            <v>NEX</v>
          </cell>
          <cell r="U131">
            <v>0.09</v>
          </cell>
        </row>
        <row r="132">
          <cell r="F132" t="str">
            <v>3358 - LOCAÇÃO SOCIAL</v>
          </cell>
          <cell r="G132" t="str">
            <v>91.10.16.482.3002.3.358.44905100.08</v>
          </cell>
          <cell r="H132" t="str">
            <v>EXECUTIVO</v>
          </cell>
          <cell r="I132" t="str">
            <v>FMH</v>
          </cell>
          <cell r="J132">
            <v>1000</v>
          </cell>
          <cell r="K132">
            <v>0</v>
          </cell>
          <cell r="L132">
            <v>0</v>
          </cell>
          <cell r="M132" t="str">
            <v>NEX</v>
          </cell>
          <cell r="N132">
            <v>0.23</v>
          </cell>
          <cell r="O132">
            <v>230</v>
          </cell>
          <cell r="P132">
            <v>0</v>
          </cell>
          <cell r="Q132">
            <v>0</v>
          </cell>
          <cell r="R132">
            <v>0</v>
          </cell>
          <cell r="S132">
            <v>0</v>
          </cell>
          <cell r="T132" t="str">
            <v>NEX</v>
          </cell>
          <cell r="U132">
            <v>0.09</v>
          </cell>
        </row>
        <row r="133">
          <cell r="F133" t="str">
            <v>3661 - PARCERIA PÚBLICO PRIVADA - HABITAÇÃO</v>
          </cell>
          <cell r="G133" t="str">
            <v>83.10.16.482.3002.3.661.44678300.00</v>
          </cell>
          <cell r="H133" t="str">
            <v>EXECUTIVO</v>
          </cell>
          <cell r="I133" t="str">
            <v>COHAB</v>
          </cell>
          <cell r="J133">
            <v>1500</v>
          </cell>
          <cell r="K133">
            <v>0</v>
          </cell>
          <cell r="L133">
            <v>0</v>
          </cell>
          <cell r="M133" t="str">
            <v>NEX</v>
          </cell>
          <cell r="N133">
            <v>0.23</v>
          </cell>
          <cell r="O133">
            <v>345</v>
          </cell>
          <cell r="P133">
            <v>0</v>
          </cell>
          <cell r="Q133">
            <v>0</v>
          </cell>
          <cell r="R133">
            <v>0</v>
          </cell>
          <cell r="S133">
            <v>0</v>
          </cell>
          <cell r="T133" t="str">
            <v>NEX</v>
          </cell>
          <cell r="U133">
            <v>0.09</v>
          </cell>
        </row>
        <row r="134">
          <cell r="F134" t="str">
            <v>3661 - PARCERIA PÚBLICO PRIVADA - HABITAÇÃO</v>
          </cell>
          <cell r="G134" t="str">
            <v>83.10.16.482.3002.3.661.44678400.00</v>
          </cell>
          <cell r="H134" t="str">
            <v>EXECUTIVO</v>
          </cell>
          <cell r="I134" t="str">
            <v>COHAB</v>
          </cell>
          <cell r="J134">
            <v>1500</v>
          </cell>
          <cell r="K134">
            <v>0</v>
          </cell>
          <cell r="L134">
            <v>0</v>
          </cell>
          <cell r="M134" t="str">
            <v>NEX</v>
          </cell>
          <cell r="N134">
            <v>0.23</v>
          </cell>
          <cell r="O134">
            <v>345</v>
          </cell>
          <cell r="P134">
            <v>0</v>
          </cell>
          <cell r="Q134">
            <v>0</v>
          </cell>
          <cell r="R134">
            <v>0</v>
          </cell>
          <cell r="S134">
            <v>0</v>
          </cell>
          <cell r="T134" t="str">
            <v>NEX</v>
          </cell>
          <cell r="U134">
            <v>0.09</v>
          </cell>
        </row>
        <row r="135">
          <cell r="F135" t="str">
            <v>4353 - MANUTENÇÃO DE UNIDADES HABITACIONAIS</v>
          </cell>
          <cell r="G135" t="str">
            <v>83.10.16.482.3002.4.353.33903900.09</v>
          </cell>
          <cell r="H135" t="str">
            <v>EXECUTIVO</v>
          </cell>
          <cell r="I135" t="str">
            <v>COHAB</v>
          </cell>
          <cell r="J135">
            <v>4235812</v>
          </cell>
          <cell r="K135">
            <v>3774811</v>
          </cell>
          <cell r="L135">
            <v>3038458.3900000006</v>
          </cell>
          <cell r="M135" t="str">
            <v>NEX</v>
          </cell>
          <cell r="N135">
            <v>0.23</v>
          </cell>
          <cell r="O135">
            <v>974236.76</v>
          </cell>
          <cell r="P135">
            <v>868206.53</v>
          </cell>
          <cell r="Q135">
            <v>698845.42970000021</v>
          </cell>
          <cell r="R135">
            <v>0.71732607348956967</v>
          </cell>
          <cell r="S135">
            <v>0.89116584966471601</v>
          </cell>
          <cell r="T135" t="str">
            <v>NEX</v>
          </cell>
          <cell r="U135">
            <v>0.09</v>
          </cell>
        </row>
        <row r="136">
          <cell r="F136" t="str">
            <v>4353 - MANUTENÇÃO DE UNIDADES HABITACIONAIS</v>
          </cell>
          <cell r="G136" t="str">
            <v>91.10.16.482.3002.4.353.33903900.08</v>
          </cell>
          <cell r="H136" t="str">
            <v>EXECUTIVO</v>
          </cell>
          <cell r="I136" t="str">
            <v>FMH</v>
          </cell>
          <cell r="J136">
            <v>4000000</v>
          </cell>
          <cell r="K136">
            <v>3861397.0500000003</v>
          </cell>
          <cell r="L136">
            <v>2601398.9</v>
          </cell>
          <cell r="M136" t="str">
            <v>NEX</v>
          </cell>
          <cell r="N136">
            <v>0.23</v>
          </cell>
          <cell r="O136">
            <v>920000</v>
          </cell>
          <cell r="P136">
            <v>888121.32150000008</v>
          </cell>
          <cell r="Q136">
            <v>598321.74699999997</v>
          </cell>
          <cell r="R136">
            <v>0.65034972499999999</v>
          </cell>
          <cell r="S136">
            <v>0.96534926250000008</v>
          </cell>
          <cell r="T136" t="str">
            <v>NEX</v>
          </cell>
          <cell r="U136">
            <v>0.09</v>
          </cell>
        </row>
        <row r="137">
          <cell r="F137" t="str">
            <v>5408 - REGULARIZAÇÃO FUNDIÁRIA - PROGRAMA DE METAS 18.A</v>
          </cell>
          <cell r="G137" t="str">
            <v>83.10.16.482.3002.5.408.44903900.09</v>
          </cell>
          <cell r="H137" t="str">
            <v>EXECUTIVO</v>
          </cell>
          <cell r="I137" t="str">
            <v>COHAB</v>
          </cell>
          <cell r="J137">
            <v>649000</v>
          </cell>
          <cell r="K137">
            <v>339986.71</v>
          </cell>
          <cell r="L137">
            <v>50838.52</v>
          </cell>
          <cell r="M137" t="str">
            <v>NEX</v>
          </cell>
          <cell r="N137">
            <v>0.23</v>
          </cell>
          <cell r="O137">
            <v>149270</v>
          </cell>
          <cell r="P137">
            <v>78196.943300000014</v>
          </cell>
          <cell r="Q137">
            <v>11692.8596</v>
          </cell>
          <cell r="R137">
            <v>7.8333620955315875E-2</v>
          </cell>
          <cell r="S137">
            <v>0.52386241910631748</v>
          </cell>
          <cell r="T137" t="str">
            <v>NEX</v>
          </cell>
          <cell r="U137">
            <v>0.09</v>
          </cell>
        </row>
        <row r="138">
          <cell r="F138" t="str">
            <v>5408 - REGULARIZAÇÃO FUNDIÁRIA - PROGRAMA DE METAS 18.A</v>
          </cell>
          <cell r="G138" t="str">
            <v>83.10.16.482.3002.5.408.44903900.10</v>
          </cell>
          <cell r="H138" t="str">
            <v>EXECUTIVO</v>
          </cell>
          <cell r="I138" t="str">
            <v>COHAB</v>
          </cell>
          <cell r="J138">
            <v>8070000</v>
          </cell>
          <cell r="K138">
            <v>0</v>
          </cell>
          <cell r="L138">
            <v>0</v>
          </cell>
          <cell r="M138" t="str">
            <v>NEX</v>
          </cell>
          <cell r="N138">
            <v>0.23</v>
          </cell>
          <cell r="O138">
            <v>1856100</v>
          </cell>
          <cell r="P138">
            <v>0</v>
          </cell>
          <cell r="Q138">
            <v>0</v>
          </cell>
          <cell r="R138">
            <v>0</v>
          </cell>
          <cell r="S138">
            <v>0</v>
          </cell>
          <cell r="T138" t="str">
            <v>NEX</v>
          </cell>
          <cell r="U138">
            <v>0.09</v>
          </cell>
        </row>
        <row r="139">
          <cell r="F139" t="str">
            <v>5408 - REGULARIZAÇÃO FUNDIÁRIA - PROGRAMA DE METAS 18.A</v>
          </cell>
          <cell r="G139" t="str">
            <v>83.10.16.482.3002.5.408.44905100.09</v>
          </cell>
          <cell r="H139" t="str">
            <v>EXECUTIVO</v>
          </cell>
          <cell r="I139" t="str">
            <v>COHAB</v>
          </cell>
          <cell r="J139">
            <v>216000</v>
          </cell>
          <cell r="K139">
            <v>841232.83000000007</v>
          </cell>
          <cell r="L139">
            <v>0</v>
          </cell>
          <cell r="M139" t="str">
            <v>NEX</v>
          </cell>
          <cell r="N139">
            <v>0.23</v>
          </cell>
          <cell r="O139">
            <v>49680</v>
          </cell>
          <cell r="P139">
            <v>193483.55090000003</v>
          </cell>
          <cell r="Q139">
            <v>0</v>
          </cell>
          <cell r="R139">
            <v>0</v>
          </cell>
          <cell r="S139">
            <v>3.8945964351851856</v>
          </cell>
          <cell r="T139" t="str">
            <v>NEX</v>
          </cell>
          <cell r="U139">
            <v>0.09</v>
          </cell>
        </row>
        <row r="140">
          <cell r="F140" t="str">
            <v>5408 - REGULARIZAÇÃO FUNDIÁRIA - PROGRAMA DE METAS 18.A</v>
          </cell>
          <cell r="G140" t="str">
            <v>83.10.16.482.3002.5.408.44905100.10</v>
          </cell>
          <cell r="H140" t="str">
            <v>EXECUTIVO</v>
          </cell>
          <cell r="I140" t="str">
            <v>COHAB</v>
          </cell>
          <cell r="J140">
            <v>12785000</v>
          </cell>
          <cell r="K140">
            <v>0</v>
          </cell>
          <cell r="L140">
            <v>0</v>
          </cell>
          <cell r="M140" t="str">
            <v>NEX</v>
          </cell>
          <cell r="N140">
            <v>0.23</v>
          </cell>
          <cell r="O140">
            <v>2940550</v>
          </cell>
          <cell r="P140">
            <v>0</v>
          </cell>
          <cell r="Q140">
            <v>0</v>
          </cell>
          <cell r="R140">
            <v>0</v>
          </cell>
          <cell r="S140">
            <v>0</v>
          </cell>
          <cell r="T140" t="str">
            <v>NEX</v>
          </cell>
          <cell r="U140">
            <v>0.09</v>
          </cell>
        </row>
        <row r="141">
          <cell r="F141" t="str">
            <v>5408 - REGULARIZAÇÃO FUNDIÁRIA - PROGRAMA DE METAS 18.A</v>
          </cell>
          <cell r="G141" t="str">
            <v>91.10.16.482.3002.5.408.44903900.00</v>
          </cell>
          <cell r="H141" t="str">
            <v>EXECUTIVO</v>
          </cell>
          <cell r="I141" t="str">
            <v>FMH</v>
          </cell>
          <cell r="J141">
            <v>15000000</v>
          </cell>
          <cell r="K141">
            <v>5162530.3</v>
          </cell>
          <cell r="L141">
            <v>19336.28</v>
          </cell>
          <cell r="M141" t="str">
            <v>NEX</v>
          </cell>
          <cell r="N141">
            <v>0.23</v>
          </cell>
          <cell r="O141">
            <v>3450000</v>
          </cell>
          <cell r="P141">
            <v>1187381.969</v>
          </cell>
          <cell r="Q141">
            <v>4447.3444</v>
          </cell>
          <cell r="R141">
            <v>1.2890853333333333E-3</v>
          </cell>
          <cell r="S141">
            <v>0.34416868666666667</v>
          </cell>
          <cell r="T141" t="str">
            <v>NEX</v>
          </cell>
          <cell r="U141">
            <v>0.09</v>
          </cell>
        </row>
        <row r="142">
          <cell r="F142" t="str">
            <v>5408 - REGULARIZAÇÃO FUNDIÁRIA - PROGRAMA DE METAS 18.A</v>
          </cell>
          <cell r="G142" t="str">
            <v>91.10.16.482.3002.5.408.44903900.08</v>
          </cell>
          <cell r="H142" t="str">
            <v>EXECUTIVO</v>
          </cell>
          <cell r="I142" t="str">
            <v>FMH</v>
          </cell>
          <cell r="J142">
            <v>1500000</v>
          </cell>
          <cell r="K142">
            <v>579194</v>
          </cell>
          <cell r="L142">
            <v>37502.550000000003</v>
          </cell>
          <cell r="M142" t="str">
            <v>NEX</v>
          </cell>
          <cell r="N142">
            <v>0.23</v>
          </cell>
          <cell r="O142">
            <v>345000</v>
          </cell>
          <cell r="P142">
            <v>133214.62</v>
          </cell>
          <cell r="Q142">
            <v>8625.5865000000013</v>
          </cell>
          <cell r="R142">
            <v>2.5001700000000005E-2</v>
          </cell>
          <cell r="S142">
            <v>0.38612933333333332</v>
          </cell>
          <cell r="T142" t="str">
            <v>NEX</v>
          </cell>
          <cell r="U142">
            <v>0.09</v>
          </cell>
        </row>
        <row r="143">
          <cell r="F143" t="str">
            <v>5408 - REGULARIZAÇÃO FUNDIÁRIA - PROGRAMA DE METAS 18.A</v>
          </cell>
          <cell r="G143" t="str">
            <v>91.10.16.482.3002.5.408.44905100.00</v>
          </cell>
          <cell r="H143" t="str">
            <v>EXECUTIVO</v>
          </cell>
          <cell r="I143" t="str">
            <v>FMH</v>
          </cell>
          <cell r="J143">
            <v>18780000</v>
          </cell>
          <cell r="K143">
            <v>11415755.719999999</v>
          </cell>
          <cell r="L143">
            <v>190782.85</v>
          </cell>
          <cell r="M143" t="str">
            <v>NEX</v>
          </cell>
          <cell r="N143">
            <v>0.23</v>
          </cell>
          <cell r="O143">
            <v>4319400</v>
          </cell>
          <cell r="P143">
            <v>2625623.8155999999</v>
          </cell>
          <cell r="Q143">
            <v>43880.055500000002</v>
          </cell>
          <cell r="R143">
            <v>1.0158831203407881E-2</v>
          </cell>
          <cell r="S143">
            <v>0.6078677167199148</v>
          </cell>
          <cell r="T143" t="str">
            <v>NEX</v>
          </cell>
          <cell r="U143">
            <v>0.09</v>
          </cell>
        </row>
        <row r="144">
          <cell r="F144" t="str">
            <v>5408 - REGULARIZAÇÃO FUNDIÁRIA - PROGRAMA DE METAS 18.A</v>
          </cell>
          <cell r="G144" t="str">
            <v>91.10.16.482.3002.5.408.44905100.08</v>
          </cell>
          <cell r="H144" t="str">
            <v>EXECUTIVO</v>
          </cell>
          <cell r="I144" t="str">
            <v>FMH</v>
          </cell>
          <cell r="J144">
            <v>4000000</v>
          </cell>
          <cell r="K144">
            <v>1073473.53</v>
          </cell>
          <cell r="L144">
            <v>76462.929999999993</v>
          </cell>
          <cell r="M144" t="str">
            <v>NEX</v>
          </cell>
          <cell r="N144">
            <v>0.23</v>
          </cell>
          <cell r="O144">
            <v>920000</v>
          </cell>
          <cell r="P144">
            <v>246898.91190000001</v>
          </cell>
          <cell r="Q144">
            <v>17586.473900000001</v>
          </cell>
          <cell r="R144">
            <v>1.91157325E-2</v>
          </cell>
          <cell r="S144">
            <v>0.2683683825</v>
          </cell>
          <cell r="T144" t="str">
            <v>NEX</v>
          </cell>
          <cell r="U144">
            <v>0.09</v>
          </cell>
        </row>
        <row r="145">
          <cell r="J145">
            <v>1664482960</v>
          </cell>
          <cell r="K145">
            <v>810888268.28000009</v>
          </cell>
          <cell r="L145">
            <v>650725905.45999992</v>
          </cell>
          <cell r="O145">
            <v>382830390.79999989</v>
          </cell>
          <cell r="P145">
            <v>186504301.70440006</v>
          </cell>
          <cell r="Q145">
            <v>149666958.25580001</v>
          </cell>
          <cell r="R145">
            <v>0.39094847706066715</v>
          </cell>
          <cell r="S145">
            <v>0.4871721425111063</v>
          </cell>
        </row>
      </sheetData>
      <sheetData sheetId="16" refreshError="1"/>
      <sheetData sheetId="17" refreshError="1"/>
      <sheetData sheetId="18" refreshError="1"/>
      <sheetData sheetId="19" refreshError="1">
        <row r="2">
          <cell r="F2" t="str">
            <v>1183 - INTERVENÇÃO E MELHORIAS - PARQUE ECOLÓGICO VILA PRUDENTE - PROFA. NATALIZIO DIOGO</v>
          </cell>
          <cell r="G2" t="str">
            <v>27.10.18.541.3005.1.183.33903900.00</v>
          </cell>
          <cell r="H2" t="str">
            <v>EXECUTIVO</v>
          </cell>
          <cell r="I2" t="str">
            <v>SVMA</v>
          </cell>
          <cell r="J2">
            <v>300000</v>
          </cell>
          <cell r="K2">
            <v>0</v>
          </cell>
          <cell r="L2">
            <v>0</v>
          </cell>
          <cell r="M2" t="str">
            <v>NEX</v>
          </cell>
          <cell r="N2">
            <v>0.23</v>
          </cell>
          <cell r="O2">
            <v>69000</v>
          </cell>
          <cell r="P2">
            <v>0</v>
          </cell>
          <cell r="Q2">
            <v>0</v>
          </cell>
          <cell r="R2">
            <v>0</v>
          </cell>
          <cell r="S2">
            <v>0</v>
          </cell>
          <cell r="T2" t="str">
            <v>NEX</v>
          </cell>
          <cell r="U2">
            <v>0.09</v>
          </cell>
        </row>
        <row r="3">
          <cell r="F3" t="str">
            <v>1201 - ELABORAÇÃO DO PROJETO BÁSICO E IMPLANTAÇÃO DO PARQUE LINEAR ARICANDUVA</v>
          </cell>
          <cell r="G3" t="str">
            <v>27.10.18.541.3005.1.201.44905100.00</v>
          </cell>
          <cell r="H3" t="str">
            <v>EXECUTIVO</v>
          </cell>
          <cell r="I3" t="str">
            <v>SVMA</v>
          </cell>
          <cell r="J3">
            <v>700000</v>
          </cell>
          <cell r="K3">
            <v>0</v>
          </cell>
          <cell r="L3">
            <v>0</v>
          </cell>
          <cell r="M3" t="str">
            <v>NEX</v>
          </cell>
          <cell r="N3">
            <v>0.23</v>
          </cell>
          <cell r="O3">
            <v>161000</v>
          </cell>
          <cell r="P3">
            <v>0</v>
          </cell>
          <cell r="Q3">
            <v>0</v>
          </cell>
          <cell r="R3">
            <v>0</v>
          </cell>
          <cell r="S3">
            <v>0</v>
          </cell>
          <cell r="T3" t="str">
            <v>NEX</v>
          </cell>
          <cell r="U3">
            <v>0.09</v>
          </cell>
        </row>
        <row r="4">
          <cell r="F4" t="str">
            <v>1229 - CRIAÇÃO DO PARQUE DE CUIDADOS E PRESERVAÇÃO DE ANIMAIS SILVESTRES E DE GRANDE PORTE</v>
          </cell>
          <cell r="G4" t="str">
            <v>98.27.18.541.3005.1.229.44905100.08</v>
          </cell>
          <cell r="H4" t="str">
            <v>EXECUTIVO</v>
          </cell>
          <cell r="I4" t="str">
            <v>FUNDURB</v>
          </cell>
          <cell r="J4">
            <v>1000</v>
          </cell>
          <cell r="K4">
            <v>0</v>
          </cell>
          <cell r="L4">
            <v>0</v>
          </cell>
          <cell r="M4" t="str">
            <v>NINC</v>
          </cell>
          <cell r="N4">
            <v>0</v>
          </cell>
          <cell r="O4">
            <v>0</v>
          </cell>
          <cell r="P4">
            <v>0</v>
          </cell>
          <cell r="Q4">
            <v>0</v>
          </cell>
          <cell r="R4" t="e">
            <v>#DIV/0!</v>
          </cell>
          <cell r="S4" t="e">
            <v>#DIV/0!</v>
          </cell>
          <cell r="T4" t="str">
            <v>NINC</v>
          </cell>
          <cell r="U4">
            <v>0</v>
          </cell>
        </row>
        <row r="5">
          <cell r="F5" t="str">
            <v>1251 - MODERNIZAÇÃO, REFORMAS E REQUALIFICAÇÃO DE EQUIPAMENTOS DO PARQUE DO CARMO</v>
          </cell>
          <cell r="G5" t="str">
            <v>27.10.18.541.3005.1.251.44905100.00</v>
          </cell>
          <cell r="H5" t="str">
            <v>EXECUTIVO</v>
          </cell>
          <cell r="I5" t="str">
            <v>SVMA</v>
          </cell>
          <cell r="J5">
            <v>200000</v>
          </cell>
          <cell r="K5">
            <v>0</v>
          </cell>
          <cell r="L5">
            <v>0</v>
          </cell>
          <cell r="M5" t="str">
            <v>NEX</v>
          </cell>
          <cell r="N5">
            <v>0.23</v>
          </cell>
          <cell r="O5">
            <v>46000</v>
          </cell>
          <cell r="P5">
            <v>0</v>
          </cell>
          <cell r="Q5">
            <v>0</v>
          </cell>
          <cell r="R5">
            <v>0</v>
          </cell>
          <cell r="S5">
            <v>0</v>
          </cell>
          <cell r="T5" t="str">
            <v>NEX</v>
          </cell>
          <cell r="U5">
            <v>0.09</v>
          </cell>
        </row>
        <row r="6">
          <cell r="F6" t="str">
            <v>1252 - AMPLIAÇÃO, REFORMA E REQUALIFICAÇÃO DE CAMPO DE FUTEBOL - PQ DO CORDEIRO</v>
          </cell>
          <cell r="G6" t="str">
            <v>27.10.18.541.3005.1.252.44905100.00</v>
          </cell>
          <cell r="H6" t="str">
            <v>EXECUTIVO</v>
          </cell>
          <cell r="I6" t="str">
            <v>SVMA</v>
          </cell>
          <cell r="J6">
            <v>650000</v>
          </cell>
          <cell r="K6">
            <v>0</v>
          </cell>
          <cell r="L6">
            <v>0</v>
          </cell>
          <cell r="M6" t="str">
            <v>NEX</v>
          </cell>
          <cell r="N6">
            <v>0.23</v>
          </cell>
          <cell r="O6">
            <v>149500</v>
          </cell>
          <cell r="P6">
            <v>0</v>
          </cell>
          <cell r="Q6">
            <v>0</v>
          </cell>
          <cell r="R6">
            <v>0</v>
          </cell>
          <cell r="S6">
            <v>0</v>
          </cell>
          <cell r="T6" t="str">
            <v>NEX</v>
          </cell>
          <cell r="U6">
            <v>0.09</v>
          </cell>
        </row>
        <row r="7">
          <cell r="F7" t="str">
            <v>1309 - PARQUE MORUMBI SUL</v>
          </cell>
          <cell r="G7" t="str">
            <v>27.10.18.541.3005.1.309.44905100.00</v>
          </cell>
          <cell r="H7" t="str">
            <v>EXECUTIVO</v>
          </cell>
          <cell r="I7" t="str">
            <v>SVMA</v>
          </cell>
          <cell r="J7">
            <v>1000000</v>
          </cell>
          <cell r="K7">
            <v>0</v>
          </cell>
          <cell r="L7">
            <v>0</v>
          </cell>
          <cell r="M7" t="str">
            <v>NEX</v>
          </cell>
          <cell r="N7">
            <v>0.23</v>
          </cell>
          <cell r="O7">
            <v>230000</v>
          </cell>
          <cell r="P7">
            <v>0</v>
          </cell>
          <cell r="Q7">
            <v>0</v>
          </cell>
          <cell r="R7">
            <v>0</v>
          </cell>
          <cell r="S7">
            <v>0</v>
          </cell>
          <cell r="T7" t="str">
            <v>NEX</v>
          </cell>
          <cell r="U7">
            <v>0.09</v>
          </cell>
        </row>
        <row r="8">
          <cell r="F8" t="str">
            <v>1310 - PARQUE HORTO DO YPÊ</v>
          </cell>
          <cell r="G8" t="str">
            <v>27.10.18.541.3005.1.310.44905100.00</v>
          </cell>
          <cell r="H8" t="str">
            <v>EXECUTIVO</v>
          </cell>
          <cell r="I8" t="str">
            <v>SVMA</v>
          </cell>
          <cell r="J8">
            <v>1000000</v>
          </cell>
          <cell r="K8">
            <v>0</v>
          </cell>
          <cell r="L8">
            <v>0</v>
          </cell>
          <cell r="M8" t="str">
            <v>NEX</v>
          </cell>
          <cell r="N8">
            <v>0.23</v>
          </cell>
          <cell r="O8">
            <v>230000</v>
          </cell>
          <cell r="P8">
            <v>0</v>
          </cell>
          <cell r="Q8">
            <v>0</v>
          </cell>
          <cell r="R8">
            <v>0</v>
          </cell>
          <cell r="S8">
            <v>0</v>
          </cell>
          <cell r="T8" t="str">
            <v>NEX</v>
          </cell>
          <cell r="U8">
            <v>0.09</v>
          </cell>
        </row>
        <row r="9">
          <cell r="F9" t="str">
            <v>1335 - REFORMA E REQUALIFICAÇÃO DO PAQUE DO CANIVETE</v>
          </cell>
          <cell r="G9" t="str">
            <v>27.10.18.541.3005.1.335.44903900.00</v>
          </cell>
          <cell r="H9" t="str">
            <v>EXECUTIVO</v>
          </cell>
          <cell r="I9" t="str">
            <v>SVMA</v>
          </cell>
          <cell r="J9">
            <v>400000</v>
          </cell>
          <cell r="K9">
            <v>0</v>
          </cell>
          <cell r="L9">
            <v>0</v>
          </cell>
          <cell r="M9" t="str">
            <v>NEX</v>
          </cell>
          <cell r="N9">
            <v>0.23</v>
          </cell>
          <cell r="O9">
            <v>92000</v>
          </cell>
          <cell r="P9">
            <v>0</v>
          </cell>
          <cell r="Q9">
            <v>0</v>
          </cell>
          <cell r="R9">
            <v>0</v>
          </cell>
          <cell r="S9">
            <v>0</v>
          </cell>
          <cell r="T9" t="str">
            <v>NEX</v>
          </cell>
          <cell r="U9">
            <v>0.09</v>
          </cell>
        </row>
        <row r="10">
          <cell r="F10" t="str">
            <v>1336 - REFORMA E REQUALIFICAÇÃO DO PAQUE DO GUARAPIRANGA</v>
          </cell>
          <cell r="G10" t="str">
            <v>27.10.18.541.3005.1.336.44903900.00</v>
          </cell>
          <cell r="H10" t="str">
            <v>EXECUTIVO</v>
          </cell>
          <cell r="I10" t="str">
            <v>SVMA</v>
          </cell>
          <cell r="J10">
            <v>400000</v>
          </cell>
          <cell r="K10">
            <v>0</v>
          </cell>
          <cell r="L10">
            <v>0</v>
          </cell>
          <cell r="M10" t="str">
            <v>NEX</v>
          </cell>
          <cell r="N10">
            <v>0.23</v>
          </cell>
          <cell r="O10">
            <v>92000</v>
          </cell>
          <cell r="P10">
            <v>0</v>
          </cell>
          <cell r="Q10">
            <v>0</v>
          </cell>
          <cell r="R10">
            <v>0</v>
          </cell>
          <cell r="S10">
            <v>0</v>
          </cell>
          <cell r="T10" t="str">
            <v>NEX</v>
          </cell>
          <cell r="U10">
            <v>0.09</v>
          </cell>
        </row>
        <row r="11">
          <cell r="F11" t="str">
            <v>1372 - E2829 - INSTALAÇÃO DE APARELHOS DE GINÁSTICA ATI´S PARA 3º IDADE, PLAYGROUND DE MADEIRA PARA CRIANÇAS E PISTA DE SKATE NO ANEXO DO PARQUE DA INDEPENDÊNCIA</v>
          </cell>
          <cell r="G11" t="str">
            <v>27.10.18.541.3005.1.372.44905100.00</v>
          </cell>
          <cell r="H11" t="str">
            <v>EMENDA</v>
          </cell>
          <cell r="I11" t="str">
            <v>SVMA</v>
          </cell>
          <cell r="J11">
            <v>100000</v>
          </cell>
          <cell r="K11">
            <v>0</v>
          </cell>
          <cell r="L11">
            <v>0</v>
          </cell>
          <cell r="M11" t="str">
            <v>NEX</v>
          </cell>
          <cell r="N11">
            <v>0.23</v>
          </cell>
          <cell r="O11">
            <v>23000</v>
          </cell>
          <cell r="P11">
            <v>0</v>
          </cell>
          <cell r="Q11">
            <v>0</v>
          </cell>
          <cell r="R11">
            <v>0</v>
          </cell>
          <cell r="S11">
            <v>0</v>
          </cell>
          <cell r="T11" t="str">
            <v>NEX</v>
          </cell>
          <cell r="U11">
            <v>0.09</v>
          </cell>
        </row>
        <row r="12">
          <cell r="F12" t="str">
            <v>1373 - E2830 - REVITALIZAÇÃO DO CACHORRÓDROMO NO PARQUE DA ACLIMAÇÃO</v>
          </cell>
          <cell r="G12" t="str">
            <v>27.10.18.541.3005.1.373.44905100.00</v>
          </cell>
          <cell r="H12" t="str">
            <v>EXECUTIVO</v>
          </cell>
          <cell r="I12" t="str">
            <v>SVMA</v>
          </cell>
          <cell r="J12">
            <v>70000</v>
          </cell>
          <cell r="K12">
            <v>0</v>
          </cell>
          <cell r="L12">
            <v>0</v>
          </cell>
          <cell r="M12" t="str">
            <v>NINC</v>
          </cell>
          <cell r="N12">
            <v>0</v>
          </cell>
          <cell r="O12">
            <v>0</v>
          </cell>
          <cell r="P12">
            <v>0</v>
          </cell>
          <cell r="Q12">
            <v>0</v>
          </cell>
          <cell r="R12" t="e">
            <v>#DIV/0!</v>
          </cell>
          <cell r="S12" t="e">
            <v>#DIV/0!</v>
          </cell>
          <cell r="T12" t="str">
            <v>NINC</v>
          </cell>
          <cell r="U12">
            <v>0</v>
          </cell>
        </row>
        <row r="13">
          <cell r="F13" t="str">
            <v>1374 - E2831 - REFORMA DOS BANHEIROS E CONCHA ACÚSTICA NO PARQUE DA ACLIMAÇÃO</v>
          </cell>
          <cell r="G13" t="str">
            <v>27.10.18.541.3005.1.374.44905100.00</v>
          </cell>
          <cell r="H13" t="str">
            <v>EXECUTIVO</v>
          </cell>
          <cell r="I13" t="str">
            <v>SVMA</v>
          </cell>
          <cell r="J13">
            <v>100000</v>
          </cell>
          <cell r="K13">
            <v>0</v>
          </cell>
          <cell r="L13">
            <v>0</v>
          </cell>
          <cell r="M13" t="str">
            <v>NEX</v>
          </cell>
          <cell r="N13">
            <v>0.23</v>
          </cell>
          <cell r="O13">
            <v>23000</v>
          </cell>
          <cell r="P13">
            <v>0</v>
          </cell>
          <cell r="Q13">
            <v>0</v>
          </cell>
          <cell r="R13">
            <v>0</v>
          </cell>
          <cell r="S13">
            <v>0</v>
          </cell>
          <cell r="T13" t="str">
            <v>NEX</v>
          </cell>
          <cell r="U13">
            <v>0.09</v>
          </cell>
        </row>
        <row r="14">
          <cell r="F14" t="str">
            <v>1375 - E2832 - CONSTRUÇÃO DO RESTAURANTE NO PARQUE DA ACLIMAÇÃO</v>
          </cell>
          <cell r="G14" t="str">
            <v>27.10.18.541.3005.1.375.44905100.00</v>
          </cell>
          <cell r="H14" t="str">
            <v>EMENDA</v>
          </cell>
          <cell r="I14" t="str">
            <v>SVMA</v>
          </cell>
          <cell r="J14">
            <v>120000</v>
          </cell>
          <cell r="K14">
            <v>0</v>
          </cell>
          <cell r="L14">
            <v>0</v>
          </cell>
          <cell r="M14" t="str">
            <v>NEX</v>
          </cell>
          <cell r="N14">
            <v>0.23</v>
          </cell>
          <cell r="O14">
            <v>27600</v>
          </cell>
          <cell r="P14">
            <v>0</v>
          </cell>
          <cell r="Q14">
            <v>0</v>
          </cell>
          <cell r="R14">
            <v>0</v>
          </cell>
          <cell r="S14">
            <v>0</v>
          </cell>
          <cell r="T14" t="str">
            <v>NEX</v>
          </cell>
          <cell r="U14">
            <v>0.09</v>
          </cell>
        </row>
        <row r="15">
          <cell r="F15" t="str">
            <v>1702 - CONSTRUÇÃO E IMPLANTAÇÃO DE PARQUES E UNIDADES DE CONSERVAÇÃO - PROGRAMA DE METAS 30.O</v>
          </cell>
          <cell r="G15" t="str">
            <v>27.10.18.541.3005.1.702.44905100.00</v>
          </cell>
          <cell r="H15" t="str">
            <v>EXECUTIVO</v>
          </cell>
          <cell r="I15" t="str">
            <v>SVMA</v>
          </cell>
          <cell r="J15">
            <v>1000</v>
          </cell>
          <cell r="K15">
            <v>0</v>
          </cell>
          <cell r="L15">
            <v>0</v>
          </cell>
          <cell r="M15" t="str">
            <v>NEX</v>
          </cell>
          <cell r="N15">
            <v>0.23</v>
          </cell>
          <cell r="O15">
            <v>230</v>
          </cell>
          <cell r="P15">
            <v>0</v>
          </cell>
          <cell r="Q15">
            <v>0</v>
          </cell>
          <cell r="R15">
            <v>0</v>
          </cell>
          <cell r="S15">
            <v>0</v>
          </cell>
          <cell r="T15" t="str">
            <v>NEX</v>
          </cell>
          <cell r="U15">
            <v>0.09</v>
          </cell>
        </row>
        <row r="16">
          <cell r="F16" t="str">
            <v>1702 - CONSTRUÇÃO E IMPLANTAÇÃO DE PARQUES E UNIDADES DE CONSERVAÇÃO - PROGRAMA DE METAS 30.O</v>
          </cell>
          <cell r="G16" t="str">
            <v>75.10.18.541.3005.1.702.44906100.08</v>
          </cell>
          <cell r="H16" t="str">
            <v>EXECUTIVO</v>
          </cell>
          <cell r="I16" t="str">
            <v>FMP</v>
          </cell>
          <cell r="J16">
            <v>1002</v>
          </cell>
          <cell r="K16">
            <v>0</v>
          </cell>
          <cell r="L16">
            <v>0</v>
          </cell>
          <cell r="M16" t="str">
            <v>NEX</v>
          </cell>
          <cell r="N16">
            <v>0.23</v>
          </cell>
          <cell r="O16">
            <v>230.46</v>
          </cell>
          <cell r="P16">
            <v>0</v>
          </cell>
          <cell r="Q16">
            <v>0</v>
          </cell>
          <cell r="R16">
            <v>0</v>
          </cell>
          <cell r="S16">
            <v>0</v>
          </cell>
          <cell r="T16" t="str">
            <v>NEX</v>
          </cell>
          <cell r="U16">
            <v>0.09</v>
          </cell>
        </row>
        <row r="17">
          <cell r="F17" t="str">
            <v>1702 - CONSTRUÇÃO E IMPLANTAÇÃO DE PARQUES E UNIDADES DE CONSERVAÇÃO - PROGRAMA DE METAS 30.O</v>
          </cell>
          <cell r="G17" t="str">
            <v>86.27.18.541.3005.1.702.44905100.03</v>
          </cell>
          <cell r="H17" t="str">
            <v>EXECUTIVO</v>
          </cell>
          <cell r="I17" t="str">
            <v>FMSAI</v>
          </cell>
          <cell r="J17">
            <v>10419201</v>
          </cell>
          <cell r="K17">
            <v>5403954.7199999997</v>
          </cell>
          <cell r="L17">
            <v>1468818.62</v>
          </cell>
          <cell r="M17" t="str">
            <v>NEX</v>
          </cell>
          <cell r="N17">
            <v>0.23</v>
          </cell>
          <cell r="O17">
            <v>2396416.23</v>
          </cell>
          <cell r="P17">
            <v>1242909.5856000001</v>
          </cell>
          <cell r="Q17">
            <v>337828.28260000004</v>
          </cell>
          <cell r="R17">
            <v>0.14097228952584753</v>
          </cell>
          <cell r="S17">
            <v>0.51865346680614</v>
          </cell>
          <cell r="T17" t="str">
            <v>NEX</v>
          </cell>
          <cell r="U17">
            <v>0.09</v>
          </cell>
        </row>
        <row r="18">
          <cell r="F18" t="str">
            <v>1702 - CONSTRUÇÃO E IMPLANTAÇÃO DE PARQUES E UNIDADES DE CONSERVAÇÃO - PROGRAMA DE METAS 30.O</v>
          </cell>
          <cell r="G18" t="str">
            <v>86.27.18.541.3005.1.702.44906100.03</v>
          </cell>
          <cell r="H18" t="str">
            <v>EXECUTIVO</v>
          </cell>
          <cell r="I18" t="str">
            <v>FMSAI</v>
          </cell>
          <cell r="J18">
            <v>3000000</v>
          </cell>
          <cell r="K18">
            <v>3913569.2</v>
          </cell>
          <cell r="L18">
            <v>3913569.2</v>
          </cell>
          <cell r="M18" t="str">
            <v>NEX</v>
          </cell>
          <cell r="N18">
            <v>0.23</v>
          </cell>
          <cell r="O18">
            <v>690000</v>
          </cell>
          <cell r="P18">
            <v>900120.91600000008</v>
          </cell>
          <cell r="Q18">
            <v>900120.91600000008</v>
          </cell>
          <cell r="R18">
            <v>1.3045230666666667</v>
          </cell>
          <cell r="S18">
            <v>1.3045230666666667</v>
          </cell>
          <cell r="T18" t="str">
            <v>NEX</v>
          </cell>
          <cell r="U18">
            <v>0.09</v>
          </cell>
        </row>
        <row r="19">
          <cell r="F19" t="str">
            <v>1702 - CONSTRUÇÃO E IMPLANTAÇÃO DE PARQUES E UNIDADES DE CONSERVAÇÃO - PROGRAMA DE METAS 30.O</v>
          </cell>
          <cell r="G19" t="str">
            <v>94.10.18.541.3005.1.702.44905100.08</v>
          </cell>
          <cell r="H19" t="str">
            <v>EXECUTIVO</v>
          </cell>
          <cell r="I19" t="str">
            <v>FEMA</v>
          </cell>
          <cell r="J19">
            <v>1000</v>
          </cell>
          <cell r="K19">
            <v>0</v>
          </cell>
          <cell r="L19">
            <v>0</v>
          </cell>
          <cell r="M19" t="str">
            <v>NEX</v>
          </cell>
          <cell r="N19">
            <v>0.23</v>
          </cell>
          <cell r="O19">
            <v>230</v>
          </cell>
          <cell r="P19">
            <v>0</v>
          </cell>
          <cell r="Q19">
            <v>0</v>
          </cell>
          <cell r="R19">
            <v>0</v>
          </cell>
          <cell r="S19">
            <v>0</v>
          </cell>
          <cell r="T19" t="str">
            <v>NEX</v>
          </cell>
          <cell r="U19">
            <v>0.09</v>
          </cell>
        </row>
        <row r="20">
          <cell r="F20" t="str">
            <v>1702 - CONSTRUÇÃO E IMPLANTAÇÃO DE PARQUES E UNIDADES DE CONSERVAÇÃO - PROGRAMA DE METAS 30.O</v>
          </cell>
          <cell r="G20" t="str">
            <v>94.10.18.541.3005.1.702.44906100.08</v>
          </cell>
          <cell r="H20" t="str">
            <v>EXECUTIVO</v>
          </cell>
          <cell r="I20" t="str">
            <v>FEMA</v>
          </cell>
          <cell r="J20">
            <v>1000</v>
          </cell>
          <cell r="K20">
            <v>0</v>
          </cell>
          <cell r="L20">
            <v>0</v>
          </cell>
          <cell r="M20" t="str">
            <v>NEX</v>
          </cell>
          <cell r="N20">
            <v>0.23</v>
          </cell>
          <cell r="O20">
            <v>230</v>
          </cell>
          <cell r="P20">
            <v>0</v>
          </cell>
          <cell r="Q20">
            <v>0</v>
          </cell>
          <cell r="R20">
            <v>0</v>
          </cell>
          <cell r="S20">
            <v>0</v>
          </cell>
          <cell r="T20" t="str">
            <v>NEX</v>
          </cell>
          <cell r="U20">
            <v>0.09</v>
          </cell>
        </row>
        <row r="21">
          <cell r="F21" t="str">
            <v>1702 - CONSTRUÇÃO E IMPLANTAÇÃO DE PARQUES E UNIDADES DE CONSERVAÇÃO - PROGRAMA DE METAS 30.O</v>
          </cell>
          <cell r="G21" t="str">
            <v>98.27.18.541.3005.1.702.44905100.08</v>
          </cell>
          <cell r="H21" t="str">
            <v>EXECUTIVO</v>
          </cell>
          <cell r="I21" t="str">
            <v>FUNDURB</v>
          </cell>
          <cell r="J21">
            <v>1000</v>
          </cell>
          <cell r="K21">
            <v>0</v>
          </cell>
          <cell r="L21">
            <v>0</v>
          </cell>
          <cell r="M21" t="str">
            <v>NEX</v>
          </cell>
          <cell r="N21">
            <v>0.23</v>
          </cell>
          <cell r="O21">
            <v>230</v>
          </cell>
          <cell r="P21">
            <v>0</v>
          </cell>
          <cell r="Q21">
            <v>0</v>
          </cell>
          <cell r="R21">
            <v>0</v>
          </cell>
          <cell r="S21">
            <v>0</v>
          </cell>
          <cell r="T21" t="str">
            <v>NEX</v>
          </cell>
          <cell r="U21">
            <v>0.09</v>
          </cell>
        </row>
        <row r="22">
          <cell r="F22" t="str">
            <v>1703 - AMPLIAÇÃO, REFORMA E REQUALIFICAÇÃO DE PARQUES E UNIDADES DE CONSERVAÇÃO - PROGRAMA DE METAS 5.D</v>
          </cell>
          <cell r="G22" t="str">
            <v>27.10.18.541.3005.1.703.44905100.00</v>
          </cell>
          <cell r="H22" t="str">
            <v>EXECUTIVO</v>
          </cell>
          <cell r="I22" t="str">
            <v>SVMA</v>
          </cell>
          <cell r="J22">
            <v>1000</v>
          </cell>
          <cell r="K22">
            <v>392449.06</v>
          </cell>
          <cell r="L22">
            <v>80000</v>
          </cell>
          <cell r="M22" t="str">
            <v>NEX</v>
          </cell>
          <cell r="N22">
            <v>0.23</v>
          </cell>
          <cell r="O22">
            <v>230</v>
          </cell>
          <cell r="P22">
            <v>90263.283800000005</v>
          </cell>
          <cell r="Q22">
            <v>18400</v>
          </cell>
          <cell r="R22">
            <v>80</v>
          </cell>
          <cell r="S22">
            <v>392.44906000000003</v>
          </cell>
          <cell r="T22" t="str">
            <v>NEX</v>
          </cell>
          <cell r="U22">
            <v>0.09</v>
          </cell>
        </row>
        <row r="23">
          <cell r="F23" t="str">
            <v>1703 - AMPLIAÇÃO, REFORMA E REQUALIFICAÇÃO DE PARQUES E UNIDADES DE CONSERVAÇÃO - PROGRAMA DE METAS 5.D</v>
          </cell>
          <cell r="G23" t="str">
            <v>75.10.18.541.3005.1.703.44906100.08</v>
          </cell>
          <cell r="H23" t="str">
            <v>EXECUTIVO</v>
          </cell>
          <cell r="I23" t="str">
            <v>FMP</v>
          </cell>
          <cell r="J23">
            <v>1002</v>
          </cell>
          <cell r="K23">
            <v>0</v>
          </cell>
          <cell r="L23">
            <v>0</v>
          </cell>
          <cell r="M23" t="str">
            <v>NEX</v>
          </cell>
          <cell r="N23">
            <v>0.23</v>
          </cell>
          <cell r="O23">
            <v>230.46</v>
          </cell>
          <cell r="P23">
            <v>0</v>
          </cell>
          <cell r="Q23">
            <v>0</v>
          </cell>
          <cell r="R23">
            <v>0</v>
          </cell>
          <cell r="S23">
            <v>0</v>
          </cell>
          <cell r="T23" t="str">
            <v>NEX</v>
          </cell>
          <cell r="U23">
            <v>0.09</v>
          </cell>
        </row>
        <row r="24">
          <cell r="F24" t="str">
            <v>1703 - AMPLIAÇÃO, REFORMA E REQUALIFICAÇÃO DE PARQUES E UNIDADES DE CONSERVAÇÃO - PROGRAMA DE METAS 5.D</v>
          </cell>
          <cell r="G24" t="str">
            <v>86.27.18.541.3005.1.703.44905100.03</v>
          </cell>
          <cell r="H24" t="str">
            <v>EXECUTIVO</v>
          </cell>
          <cell r="I24" t="str">
            <v>FMSAI</v>
          </cell>
          <cell r="J24">
            <v>24580799</v>
          </cell>
          <cell r="K24">
            <v>18318086.940000001</v>
          </cell>
          <cell r="L24">
            <v>9769636.4000000004</v>
          </cell>
          <cell r="M24" t="str">
            <v>NEX</v>
          </cell>
          <cell r="N24">
            <v>0.23</v>
          </cell>
          <cell r="O24">
            <v>5653583.7700000005</v>
          </cell>
          <cell r="P24">
            <v>4213159.9962000009</v>
          </cell>
          <cell r="Q24">
            <v>2247016.372</v>
          </cell>
          <cell r="R24">
            <v>0.39744991202279467</v>
          </cell>
          <cell r="S24">
            <v>0.74521934539231216</v>
          </cell>
          <cell r="T24" t="str">
            <v>NEX</v>
          </cell>
          <cell r="U24">
            <v>0.09</v>
          </cell>
        </row>
        <row r="25">
          <cell r="F25" t="str">
            <v>1703 - AMPLIAÇÃO, REFORMA E REQUALIFICAÇÃO DE PARQUES E UNIDADES DE CONSERVAÇÃO - PROGRAMA DE METAS 5.D</v>
          </cell>
          <cell r="G25" t="str">
            <v>94.10.18.541.3005.1.703.44905100.03</v>
          </cell>
          <cell r="H25" t="str">
            <v>EXECUTIVO</v>
          </cell>
          <cell r="I25" t="str">
            <v>FEMA</v>
          </cell>
          <cell r="J25">
            <v>0</v>
          </cell>
          <cell r="K25">
            <v>0</v>
          </cell>
          <cell r="L25">
            <v>0</v>
          </cell>
          <cell r="M25" t="str">
            <v>NEX</v>
          </cell>
          <cell r="N25">
            <v>0.23</v>
          </cell>
          <cell r="O25">
            <v>0</v>
          </cell>
          <cell r="P25">
            <v>0</v>
          </cell>
          <cell r="Q25">
            <v>0</v>
          </cell>
          <cell r="R25" t="e">
            <v>#DIV/0!</v>
          </cell>
          <cell r="S25" t="e">
            <v>#DIV/0!</v>
          </cell>
          <cell r="T25" t="str">
            <v>NEX</v>
          </cell>
          <cell r="U25">
            <v>0.09</v>
          </cell>
        </row>
        <row r="26">
          <cell r="F26" t="str">
            <v>1703 - AMPLIAÇÃO, REFORMA E REQUALIFICAÇÃO DE PARQUES E UNIDADES DE CONSERVAÇÃO - PROGRAMA DE METAS 5.D</v>
          </cell>
          <cell r="G26" t="str">
            <v>94.10.18.541.3005.1.703.44905100.08</v>
          </cell>
          <cell r="H26" t="str">
            <v>EXECUTIVO</v>
          </cell>
          <cell r="I26" t="str">
            <v>FEMA</v>
          </cell>
          <cell r="J26">
            <v>1000</v>
          </cell>
          <cell r="K26">
            <v>3076459.87</v>
          </cell>
          <cell r="L26">
            <v>634054.59</v>
          </cell>
          <cell r="M26" t="str">
            <v>NEX</v>
          </cell>
          <cell r="N26">
            <v>0.23</v>
          </cell>
          <cell r="O26">
            <v>230</v>
          </cell>
          <cell r="P26">
            <v>707585.77010000008</v>
          </cell>
          <cell r="Q26">
            <v>145832.5557</v>
          </cell>
          <cell r="R26">
            <v>634.05458999999996</v>
          </cell>
          <cell r="S26">
            <v>3076.4598700000001</v>
          </cell>
          <cell r="T26" t="str">
            <v>NEX</v>
          </cell>
          <cell r="U26">
            <v>0.09</v>
          </cell>
        </row>
        <row r="27">
          <cell r="F27" t="str">
            <v>1703 - AMPLIAÇÃO, REFORMA E REQUALIFICAÇÃO DE PARQUES E UNIDADES DE CONSERVAÇÃO - PROGRAMA DE METAS 5.D</v>
          </cell>
          <cell r="G27" t="str">
            <v>94.10.18.541.3005.1.703.44909300.08</v>
          </cell>
          <cell r="H27" t="str">
            <v>EXECUTIVO</v>
          </cell>
          <cell r="I27" t="str">
            <v>FEMA</v>
          </cell>
          <cell r="J27">
            <v>0</v>
          </cell>
          <cell r="K27">
            <v>0</v>
          </cell>
          <cell r="L27">
            <v>0</v>
          </cell>
          <cell r="M27" t="str">
            <v>NEX</v>
          </cell>
          <cell r="N27">
            <v>0.23</v>
          </cell>
          <cell r="O27">
            <v>0</v>
          </cell>
          <cell r="P27">
            <v>0</v>
          </cell>
          <cell r="Q27">
            <v>0</v>
          </cell>
          <cell r="R27" t="e">
            <v>#DIV/0!</v>
          </cell>
          <cell r="S27" t="e">
            <v>#DIV/0!</v>
          </cell>
          <cell r="T27" t="str">
            <v>NEX</v>
          </cell>
          <cell r="U27">
            <v>0.09</v>
          </cell>
        </row>
        <row r="28">
          <cell r="F28" t="str">
            <v>1703 - AMPLIAÇÃO, REFORMA E REQUALIFICAÇÃO DE PARQUES E UNIDADES DE CONSERVAÇÃO - PROGRAMA DE METAS 5.D</v>
          </cell>
          <cell r="G28" t="str">
            <v>98.27.18.541.3005.1.703.44905100.08</v>
          </cell>
          <cell r="H28" t="str">
            <v>EXECUTIVO</v>
          </cell>
          <cell r="I28" t="str">
            <v>FUNDURB</v>
          </cell>
          <cell r="J28">
            <v>1000</v>
          </cell>
          <cell r="K28">
            <v>0</v>
          </cell>
          <cell r="L28">
            <v>0</v>
          </cell>
          <cell r="M28" t="str">
            <v>NEX</v>
          </cell>
          <cell r="N28">
            <v>0.23</v>
          </cell>
          <cell r="O28">
            <v>230</v>
          </cell>
          <cell r="P28">
            <v>0</v>
          </cell>
          <cell r="Q28">
            <v>0</v>
          </cell>
          <cell r="R28">
            <v>0</v>
          </cell>
          <cell r="S28">
            <v>0</v>
          </cell>
          <cell r="T28" t="str">
            <v>NEX</v>
          </cell>
          <cell r="U28">
            <v>0.09</v>
          </cell>
        </row>
        <row r="29">
          <cell r="F29" t="str">
            <v>1709 - AMPLIAÇÃO, REFORMA E REQUALIFICAÇÃO DOS PLANETÁRIOS MUNICIPAIS</v>
          </cell>
          <cell r="G29" t="str">
            <v>94.10.18.541.3005.1.709.44903900.08</v>
          </cell>
          <cell r="H29" t="str">
            <v>EXECUTIVO</v>
          </cell>
          <cell r="I29" t="str">
            <v>FEMA</v>
          </cell>
          <cell r="J29">
            <v>1000</v>
          </cell>
          <cell r="K29">
            <v>0</v>
          </cell>
          <cell r="L29">
            <v>0</v>
          </cell>
          <cell r="M29" t="str">
            <v>NEX</v>
          </cell>
          <cell r="N29">
            <v>0.23</v>
          </cell>
          <cell r="O29">
            <v>230</v>
          </cell>
          <cell r="P29">
            <v>0</v>
          </cell>
          <cell r="Q29">
            <v>0</v>
          </cell>
          <cell r="R29">
            <v>0</v>
          </cell>
          <cell r="S29">
            <v>0</v>
          </cell>
          <cell r="T29" t="str">
            <v>NEX</v>
          </cell>
          <cell r="U29">
            <v>0.09</v>
          </cell>
        </row>
        <row r="30">
          <cell r="F30" t="str">
            <v>1709 - AMPLIAÇÃO, REFORMA E REQUALIFICAÇÃO DOS PLANETÁRIOS MUNICIPAIS</v>
          </cell>
          <cell r="G30" t="str">
            <v>94.10.18.541.3005.1.709.44905100.08</v>
          </cell>
          <cell r="H30" t="str">
            <v>EXECUTIVO</v>
          </cell>
          <cell r="I30" t="str">
            <v>FEMA</v>
          </cell>
          <cell r="J30">
            <v>1000</v>
          </cell>
          <cell r="K30">
            <v>0</v>
          </cell>
          <cell r="L30">
            <v>0</v>
          </cell>
          <cell r="M30" t="str">
            <v>NEX</v>
          </cell>
          <cell r="N30">
            <v>0.23</v>
          </cell>
          <cell r="O30">
            <v>230</v>
          </cell>
          <cell r="P30">
            <v>0</v>
          </cell>
          <cell r="Q30">
            <v>0</v>
          </cell>
          <cell r="R30">
            <v>0</v>
          </cell>
          <cell r="S30">
            <v>0</v>
          </cell>
          <cell r="T30" t="str">
            <v>NEX</v>
          </cell>
          <cell r="U30">
            <v>0.09</v>
          </cell>
        </row>
        <row r="31">
          <cell r="F31" t="str">
            <v>1709 - AMPLIAÇÃO, REFORMA E REQUALIFICAÇÃO DOS PLANETÁRIOS MUNICIPAIS</v>
          </cell>
          <cell r="G31" t="str">
            <v>94.10.18.541.3005.1.709.44905200.08</v>
          </cell>
          <cell r="H31" t="str">
            <v>EXECUTIVO</v>
          </cell>
          <cell r="I31" t="str">
            <v>FEMA</v>
          </cell>
          <cell r="J31">
            <v>1000</v>
          </cell>
          <cell r="K31">
            <v>0</v>
          </cell>
          <cell r="L31">
            <v>0</v>
          </cell>
          <cell r="M31" t="str">
            <v>NEX</v>
          </cell>
          <cell r="N31">
            <v>0.23</v>
          </cell>
          <cell r="O31">
            <v>230</v>
          </cell>
          <cell r="P31">
            <v>0</v>
          </cell>
          <cell r="Q31">
            <v>0</v>
          </cell>
          <cell r="R31">
            <v>0</v>
          </cell>
          <cell r="S31">
            <v>0</v>
          </cell>
          <cell r="T31" t="str">
            <v>NEX</v>
          </cell>
          <cell r="U31">
            <v>0.09</v>
          </cell>
        </row>
        <row r="32">
          <cell r="F32" t="str">
            <v>1710 - AMPLIAÇÃO, REFORMA E REQUALIFICAÇÃO DA UMAPAZ</v>
          </cell>
          <cell r="G32" t="str">
            <v>94.10.18.541.3005.1.710.44905100.08</v>
          </cell>
          <cell r="H32" t="str">
            <v>EXECUTIVO</v>
          </cell>
          <cell r="I32" t="str">
            <v>FEMA</v>
          </cell>
          <cell r="J32">
            <v>1000</v>
          </cell>
          <cell r="K32">
            <v>0</v>
          </cell>
          <cell r="L32">
            <v>0</v>
          </cell>
          <cell r="M32" t="str">
            <v>NINC</v>
          </cell>
          <cell r="N32">
            <v>0</v>
          </cell>
          <cell r="O32">
            <v>0</v>
          </cell>
          <cell r="P32">
            <v>0</v>
          </cell>
          <cell r="Q32">
            <v>0</v>
          </cell>
          <cell r="R32" t="e">
            <v>#DIV/0!</v>
          </cell>
          <cell r="S32" t="e">
            <v>#DIV/0!</v>
          </cell>
          <cell r="T32" t="str">
            <v>NINC</v>
          </cell>
          <cell r="U32">
            <v>0</v>
          </cell>
        </row>
        <row r="33">
          <cell r="F33" t="str">
            <v>1711 - AMPLIAÇÃO, REFORMA E REQUALIFICAÇÃO DOS SERVIÇOS DE ATENDIMENTO E MANEJO DA FAUNA SILVESTRE</v>
          </cell>
          <cell r="G33" t="str">
            <v>94.10.18.541.3005.1.711.44905100.08</v>
          </cell>
          <cell r="H33" t="str">
            <v>EXECUTIVO</v>
          </cell>
          <cell r="I33" t="str">
            <v>FEMA</v>
          </cell>
          <cell r="J33">
            <v>1000</v>
          </cell>
          <cell r="K33">
            <v>0</v>
          </cell>
          <cell r="L33">
            <v>0</v>
          </cell>
          <cell r="M33" t="str">
            <v>NINC</v>
          </cell>
          <cell r="N33">
            <v>0</v>
          </cell>
          <cell r="O33">
            <v>0</v>
          </cell>
          <cell r="P33">
            <v>0</v>
          </cell>
          <cell r="Q33">
            <v>0</v>
          </cell>
          <cell r="R33" t="e">
            <v>#DIV/0!</v>
          </cell>
          <cell r="S33" t="e">
            <v>#DIV/0!</v>
          </cell>
          <cell r="T33" t="str">
            <v>NINC</v>
          </cell>
          <cell r="U33">
            <v>0</v>
          </cell>
        </row>
        <row r="34">
          <cell r="F34" t="str">
            <v>1721 - E2066 - CRIAÇÃO DO PARQUE DE CUIDADOS E PRESERVAÇÃO DE ANIMAIS SILVESTRES E DE GRANDE PORTE</v>
          </cell>
          <cell r="G34" t="str">
            <v>27.10.18.541.3005.1.721.44905100.00</v>
          </cell>
          <cell r="H34" t="str">
            <v>EMENDA</v>
          </cell>
          <cell r="I34" t="str">
            <v>SVMA</v>
          </cell>
          <cell r="J34">
            <v>5000000</v>
          </cell>
          <cell r="K34">
            <v>0</v>
          </cell>
          <cell r="L34">
            <v>0</v>
          </cell>
          <cell r="M34" t="str">
            <v>NINC</v>
          </cell>
          <cell r="N34">
            <v>0</v>
          </cell>
          <cell r="O34">
            <v>0</v>
          </cell>
          <cell r="P34">
            <v>0</v>
          </cell>
          <cell r="Q34">
            <v>0</v>
          </cell>
          <cell r="R34" t="e">
            <v>#DIV/0!</v>
          </cell>
          <cell r="S34" t="e">
            <v>#DIV/0!</v>
          </cell>
          <cell r="T34" t="str">
            <v>NINC</v>
          </cell>
          <cell r="U34">
            <v>0</v>
          </cell>
        </row>
        <row r="35">
          <cell r="F35" t="str">
            <v>1722 - E2246 - PROJETO VIVA A AGROECOLOGIA NAS ESCOLAS MUNICIPAIS</v>
          </cell>
          <cell r="G35" t="str">
            <v>27.10.18.541.3005.1.722.33903900.00</v>
          </cell>
          <cell r="H35" t="str">
            <v>EMENDA</v>
          </cell>
          <cell r="I35" t="str">
            <v>SVMA</v>
          </cell>
          <cell r="J35">
            <v>0</v>
          </cell>
          <cell r="K35">
            <v>50000</v>
          </cell>
          <cell r="L35">
            <v>0</v>
          </cell>
          <cell r="M35" t="str">
            <v>EX</v>
          </cell>
          <cell r="N35">
            <v>1</v>
          </cell>
          <cell r="O35">
            <v>0</v>
          </cell>
          <cell r="P35">
            <v>50000</v>
          </cell>
          <cell r="Q35">
            <v>0</v>
          </cell>
          <cell r="R35" t="e">
            <v>#DIV/0!</v>
          </cell>
          <cell r="S35" t="e">
            <v>#DIV/0!</v>
          </cell>
          <cell r="T35" t="str">
            <v>NEX</v>
          </cell>
          <cell r="U35">
            <v>0.4</v>
          </cell>
        </row>
        <row r="36">
          <cell r="F36" t="str">
            <v>1722 - E2246 - PROJETO VIVA A AGROECOLOGIA NAS ESCOLAS MUNICIPAIS</v>
          </cell>
          <cell r="G36" t="str">
            <v>27.10.18.541.3005.1.722.44903900.00</v>
          </cell>
          <cell r="H36" t="str">
            <v>EMENDA</v>
          </cell>
          <cell r="I36" t="str">
            <v>SVMA</v>
          </cell>
          <cell r="J36">
            <v>50000</v>
          </cell>
          <cell r="K36">
            <v>0</v>
          </cell>
          <cell r="L36">
            <v>0</v>
          </cell>
          <cell r="M36" t="str">
            <v>EX</v>
          </cell>
          <cell r="N36">
            <v>1</v>
          </cell>
          <cell r="O36">
            <v>50000</v>
          </cell>
          <cell r="P36">
            <v>0</v>
          </cell>
          <cell r="Q36">
            <v>0</v>
          </cell>
          <cell r="R36">
            <v>0</v>
          </cell>
          <cell r="S36">
            <v>0</v>
          </cell>
          <cell r="T36" t="str">
            <v>NEX</v>
          </cell>
          <cell r="U36">
            <v>0.4</v>
          </cell>
        </row>
        <row r="37">
          <cell r="F37" t="str">
            <v>2703 - MANUTENÇÃO E OPERAÇÃO DE PARQUES E UNIDADES DE CONSERVAÇÃO</v>
          </cell>
          <cell r="G37" t="str">
            <v>27.10.18.541.3005.2.703.33903000.00</v>
          </cell>
          <cell r="H37" t="str">
            <v>EXECUTIVO</v>
          </cell>
          <cell r="I37" t="str">
            <v>SVMA</v>
          </cell>
          <cell r="J37">
            <v>127983</v>
          </cell>
          <cell r="K37">
            <v>99708</v>
          </cell>
          <cell r="L37">
            <v>99708</v>
          </cell>
          <cell r="M37" t="str">
            <v>NEX</v>
          </cell>
          <cell r="N37">
            <v>0.23</v>
          </cell>
          <cell r="O37">
            <v>29436.09</v>
          </cell>
          <cell r="P37">
            <v>22932.84</v>
          </cell>
          <cell r="Q37">
            <v>22932.84</v>
          </cell>
          <cell r="R37">
            <v>0.77907222052928904</v>
          </cell>
          <cell r="S37">
            <v>0.77907222052928904</v>
          </cell>
          <cell r="T37" t="str">
            <v>NEX</v>
          </cell>
          <cell r="U37">
            <v>0.09</v>
          </cell>
        </row>
        <row r="38">
          <cell r="F38" t="str">
            <v>2703 - MANUTENÇÃO E OPERAÇÃO DE PARQUES E UNIDADES DE CONSERVAÇÃO</v>
          </cell>
          <cell r="G38" t="str">
            <v>27.10.18.541.3005.2.703.33903900.00</v>
          </cell>
          <cell r="H38" t="str">
            <v>EXECUTIVO</v>
          </cell>
          <cell r="I38" t="str">
            <v>SVMA</v>
          </cell>
          <cell r="J38">
            <v>146722017</v>
          </cell>
          <cell r="K38">
            <v>139585844.74000001</v>
          </cell>
          <cell r="L38">
            <v>122539851.82999998</v>
          </cell>
          <cell r="M38" t="str">
            <v>NEX</v>
          </cell>
          <cell r="N38">
            <v>0.23</v>
          </cell>
          <cell r="O38">
            <v>33746063.910000004</v>
          </cell>
          <cell r="P38">
            <v>32104744.290200002</v>
          </cell>
          <cell r="Q38">
            <v>28184165.920899998</v>
          </cell>
          <cell r="R38">
            <v>0.83518380087427491</v>
          </cell>
          <cell r="S38">
            <v>0.95136263523421982</v>
          </cell>
          <cell r="T38" t="str">
            <v>NEX</v>
          </cell>
          <cell r="U38">
            <v>0.09</v>
          </cell>
        </row>
        <row r="39">
          <cell r="F39" t="str">
            <v>2703 - MANUTENÇÃO E OPERAÇÃO DE PARQUES E UNIDADES DE CONSERVAÇÃO</v>
          </cell>
          <cell r="G39" t="str">
            <v>94.10.18.541.3005.2.703.33903900.08</v>
          </cell>
          <cell r="H39" t="str">
            <v>EXECUTIVO</v>
          </cell>
          <cell r="I39" t="str">
            <v>FEMA</v>
          </cell>
          <cell r="J39">
            <v>1000</v>
          </cell>
          <cell r="K39">
            <v>0</v>
          </cell>
          <cell r="L39">
            <v>0</v>
          </cell>
          <cell r="M39" t="str">
            <v>NEX</v>
          </cell>
          <cell r="N39">
            <v>0.23</v>
          </cell>
          <cell r="O39">
            <v>230</v>
          </cell>
          <cell r="P39">
            <v>0</v>
          </cell>
          <cell r="Q39">
            <v>0</v>
          </cell>
          <cell r="R39">
            <v>0</v>
          </cell>
          <cell r="S39">
            <v>0</v>
          </cell>
          <cell r="T39" t="str">
            <v>NEX</v>
          </cell>
          <cell r="U39">
            <v>0.09</v>
          </cell>
        </row>
        <row r="40">
          <cell r="F40" t="str">
            <v>2704 - MANUTENÇÃO E OPERAÇÃO DOS PLANETÁRIOS MUNICIPAIS</v>
          </cell>
          <cell r="G40" t="str">
            <v>27.10.18.541.3005.2.704.33903000.00</v>
          </cell>
          <cell r="H40" t="str">
            <v>EXECUTIVO</v>
          </cell>
          <cell r="I40" t="str">
            <v>SVMA</v>
          </cell>
          <cell r="J40">
            <v>1346539</v>
          </cell>
          <cell r="K40">
            <v>195871.15</v>
          </cell>
          <cell r="L40">
            <v>195871.15</v>
          </cell>
          <cell r="M40" t="str">
            <v>NEX</v>
          </cell>
          <cell r="N40">
            <v>0.23</v>
          </cell>
          <cell r="O40">
            <v>309703.97000000003</v>
          </cell>
          <cell r="P40">
            <v>45050.364500000003</v>
          </cell>
          <cell r="Q40">
            <v>45050.364500000003</v>
          </cell>
          <cell r="R40">
            <v>0.14546266391095988</v>
          </cell>
          <cell r="S40">
            <v>0.14546266391095988</v>
          </cell>
          <cell r="T40" t="str">
            <v>NEX</v>
          </cell>
          <cell r="U40">
            <v>0.09</v>
          </cell>
        </row>
        <row r="41">
          <cell r="F41" t="str">
            <v>2704 - MANUTENÇÃO E OPERAÇÃO DOS PLANETÁRIOS MUNICIPAIS</v>
          </cell>
          <cell r="G41" t="str">
            <v>27.10.18.541.3005.2.704.33903900.00</v>
          </cell>
          <cell r="H41" t="str">
            <v>EXECUTIVO</v>
          </cell>
          <cell r="I41" t="str">
            <v>SVMA</v>
          </cell>
          <cell r="J41">
            <v>2723588</v>
          </cell>
          <cell r="K41">
            <v>2607563.6600000006</v>
          </cell>
          <cell r="L41">
            <v>1825793.2200000002</v>
          </cell>
          <cell r="M41" t="str">
            <v>NEX</v>
          </cell>
          <cell r="N41">
            <v>0.23</v>
          </cell>
          <cell r="O41">
            <v>626425.24</v>
          </cell>
          <cell r="P41">
            <v>599739.64180000022</v>
          </cell>
          <cell r="Q41">
            <v>419932.44060000009</v>
          </cell>
          <cell r="R41">
            <v>0.6703632194002912</v>
          </cell>
          <cell r="S41">
            <v>0.95740018681239636</v>
          </cell>
          <cell r="T41" t="str">
            <v>NEX</v>
          </cell>
          <cell r="U41">
            <v>0.09</v>
          </cell>
        </row>
        <row r="42">
          <cell r="F42" t="str">
            <v>2704 - MANUTENÇÃO E OPERAÇÃO DOS PLANETÁRIOS MUNICIPAIS</v>
          </cell>
          <cell r="G42" t="str">
            <v>27.10.18.541.3005.2.704.33909200.00</v>
          </cell>
          <cell r="H42" t="str">
            <v>EXECUTIVO</v>
          </cell>
          <cell r="I42" t="str">
            <v>SVMA</v>
          </cell>
          <cell r="J42">
            <v>0</v>
          </cell>
          <cell r="K42">
            <v>23744.6</v>
          </cell>
          <cell r="L42">
            <v>23744.6</v>
          </cell>
          <cell r="M42" t="str">
            <v>NEX</v>
          </cell>
          <cell r="N42">
            <v>0.23</v>
          </cell>
          <cell r="O42">
            <v>0</v>
          </cell>
          <cell r="P42">
            <v>5461.2579999999998</v>
          </cell>
          <cell r="Q42">
            <v>5461.2579999999998</v>
          </cell>
          <cell r="R42" t="e">
            <v>#DIV/0!</v>
          </cell>
          <cell r="S42" t="e">
            <v>#DIV/0!</v>
          </cell>
          <cell r="T42" t="str">
            <v>NEX</v>
          </cell>
          <cell r="U42">
            <v>0.09</v>
          </cell>
        </row>
        <row r="43">
          <cell r="F43" t="str">
            <v>5681 - AMPLIAÇÃO, REFORMA E REQUALIFICAÇÃO DO HERBÁRIO MUNICIPAL</v>
          </cell>
          <cell r="G43" t="str">
            <v>94.10.18.541.3005.5.681.44905100.08</v>
          </cell>
          <cell r="H43" t="str">
            <v>EXECUTIVO</v>
          </cell>
          <cell r="I43" t="str">
            <v>FEMA</v>
          </cell>
          <cell r="J43">
            <v>1000</v>
          </cell>
          <cell r="K43">
            <v>0</v>
          </cell>
          <cell r="L43">
            <v>0</v>
          </cell>
          <cell r="M43" t="str">
            <v>NEX</v>
          </cell>
          <cell r="N43">
            <v>0.23</v>
          </cell>
          <cell r="O43">
            <v>230</v>
          </cell>
          <cell r="P43">
            <v>0</v>
          </cell>
          <cell r="Q43">
            <v>0</v>
          </cell>
          <cell r="R43">
            <v>0</v>
          </cell>
          <cell r="S43">
            <v>0</v>
          </cell>
          <cell r="T43" t="str">
            <v>NEX</v>
          </cell>
          <cell r="U43">
            <v>0.09</v>
          </cell>
        </row>
        <row r="44">
          <cell r="F44" t="str">
            <v>6651 - MANUTENÇÃO E OPERAÇÃO DOS SERVIÇOS DE ATENDIMENTO E MANEJO DA FAUNA SILVESTRE</v>
          </cell>
          <cell r="G44" t="str">
            <v>27.10.18.541.3005.6.651.33903000.00</v>
          </cell>
          <cell r="H44" t="str">
            <v>EXECUTIVO</v>
          </cell>
          <cell r="I44" t="str">
            <v>SVMA</v>
          </cell>
          <cell r="J44">
            <v>639845</v>
          </cell>
          <cell r="K44">
            <v>796675.85</v>
          </cell>
          <cell r="L44">
            <v>655267.76</v>
          </cell>
          <cell r="M44" t="str">
            <v>NINC</v>
          </cell>
          <cell r="N44">
            <v>0</v>
          </cell>
          <cell r="O44">
            <v>0</v>
          </cell>
          <cell r="P44">
            <v>0</v>
          </cell>
          <cell r="Q44">
            <v>0</v>
          </cell>
          <cell r="R44" t="e">
            <v>#DIV/0!</v>
          </cell>
          <cell r="S44" t="e">
            <v>#DIV/0!</v>
          </cell>
          <cell r="T44" t="str">
            <v>NINC</v>
          </cell>
          <cell r="U44">
            <v>0</v>
          </cell>
        </row>
        <row r="45">
          <cell r="F45" t="str">
            <v>6651 - MANUTENÇÃO E OPERAÇÃO DOS SERVIÇOS DE ATENDIMENTO E MANEJO DA FAUNA SILVESTRE</v>
          </cell>
          <cell r="G45" t="str">
            <v>27.10.18.541.3005.6.651.33903900.00</v>
          </cell>
          <cell r="H45" t="str">
            <v>EXECUTIVO</v>
          </cell>
          <cell r="I45" t="str">
            <v>SVMA</v>
          </cell>
          <cell r="J45">
            <v>4766803</v>
          </cell>
          <cell r="K45">
            <v>2392968.5099999998</v>
          </cell>
          <cell r="L45">
            <v>1919800.3900000001</v>
          </cell>
          <cell r="M45" t="str">
            <v>NINC</v>
          </cell>
          <cell r="N45">
            <v>0</v>
          </cell>
          <cell r="O45">
            <v>0</v>
          </cell>
          <cell r="P45">
            <v>0</v>
          </cell>
          <cell r="Q45">
            <v>0</v>
          </cell>
          <cell r="R45" t="e">
            <v>#DIV/0!</v>
          </cell>
          <cell r="S45" t="e">
            <v>#DIV/0!</v>
          </cell>
          <cell r="T45" t="str">
            <v>NINC</v>
          </cell>
          <cell r="U45">
            <v>0</v>
          </cell>
        </row>
        <row r="46">
          <cell r="F46" t="str">
            <v>6659 - PAGAMENTOS DE SERVIÇOS AMBIENTAIS</v>
          </cell>
          <cell r="G46" t="str">
            <v>94.10.18.541.3005.6.659.33909300.08</v>
          </cell>
          <cell r="H46" t="str">
            <v>EXECUTIVO</v>
          </cell>
          <cell r="I46" t="str">
            <v>FEMA</v>
          </cell>
          <cell r="J46">
            <v>6049665</v>
          </cell>
          <cell r="K46">
            <v>0</v>
          </cell>
          <cell r="L46">
            <v>0</v>
          </cell>
          <cell r="M46" t="str">
            <v>NEX</v>
          </cell>
          <cell r="N46">
            <v>0.23</v>
          </cell>
          <cell r="O46">
            <v>1391422.95</v>
          </cell>
          <cell r="P46">
            <v>0</v>
          </cell>
          <cell r="Q46">
            <v>0</v>
          </cell>
          <cell r="R46">
            <v>0</v>
          </cell>
          <cell r="S46">
            <v>0</v>
          </cell>
          <cell r="T46" t="str">
            <v>NEX</v>
          </cell>
          <cell r="U46">
            <v>0.09</v>
          </cell>
        </row>
        <row r="47">
          <cell r="F47" t="str">
            <v>6660 - FISCALIZAÇÃO, MONITORAMENTO E CONTROLE AMBIENTAL</v>
          </cell>
          <cell r="G47" t="str">
            <v>27.10.18.541.3005.6.660.33903000.00</v>
          </cell>
          <cell r="H47" t="str">
            <v>EXECUTIVO</v>
          </cell>
          <cell r="I47" t="str">
            <v>SVMA</v>
          </cell>
          <cell r="J47">
            <v>29349</v>
          </cell>
          <cell r="K47">
            <v>0</v>
          </cell>
          <cell r="L47">
            <v>0</v>
          </cell>
          <cell r="M47" t="str">
            <v>NEX</v>
          </cell>
          <cell r="N47">
            <v>0.23</v>
          </cell>
          <cell r="O47">
            <v>6750.27</v>
          </cell>
          <cell r="P47">
            <v>0</v>
          </cell>
          <cell r="Q47">
            <v>0</v>
          </cell>
          <cell r="R47">
            <v>0</v>
          </cell>
          <cell r="S47">
            <v>0</v>
          </cell>
          <cell r="T47" t="str">
            <v>NEX</v>
          </cell>
          <cell r="U47">
            <v>0.09</v>
          </cell>
        </row>
        <row r="48">
          <cell r="F48" t="str">
            <v>6660 - FISCALIZAÇÃO, MONITORAMENTO E CONTROLE AMBIENTAL</v>
          </cell>
          <cell r="G48" t="str">
            <v>27.10.18.541.3005.6.660.33903900.00</v>
          </cell>
          <cell r="H48" t="str">
            <v>EXECUTIVO</v>
          </cell>
          <cell r="I48" t="str">
            <v>SVMA</v>
          </cell>
          <cell r="J48">
            <v>6200</v>
          </cell>
          <cell r="K48">
            <v>144000</v>
          </cell>
          <cell r="L48">
            <v>89200</v>
          </cell>
          <cell r="M48" t="str">
            <v>NEX</v>
          </cell>
          <cell r="N48">
            <v>0.23</v>
          </cell>
          <cell r="O48">
            <v>1426</v>
          </cell>
          <cell r="P48">
            <v>33120</v>
          </cell>
          <cell r="Q48">
            <v>20516</v>
          </cell>
          <cell r="R48">
            <v>14.387096774193548</v>
          </cell>
          <cell r="S48">
            <v>23.225806451612904</v>
          </cell>
          <cell r="T48" t="str">
            <v>NEX</v>
          </cell>
          <cell r="U48">
            <v>0.09</v>
          </cell>
        </row>
        <row r="49">
          <cell r="F49" t="str">
            <v>6669 - EDUCAÇÃO AMBIENTAL</v>
          </cell>
          <cell r="G49" t="str">
            <v>27.10.18.541.3005.6.669.33903000.00</v>
          </cell>
          <cell r="H49" t="str">
            <v>EXECUTIVO</v>
          </cell>
          <cell r="I49" t="str">
            <v>SVMA</v>
          </cell>
          <cell r="J49">
            <v>36000</v>
          </cell>
          <cell r="K49">
            <v>16363.83</v>
          </cell>
          <cell r="L49">
            <v>16363.83</v>
          </cell>
          <cell r="M49" t="str">
            <v>NEX</v>
          </cell>
          <cell r="N49">
            <v>0.23</v>
          </cell>
          <cell r="O49">
            <v>8280</v>
          </cell>
          <cell r="P49">
            <v>3763.6809000000003</v>
          </cell>
          <cell r="Q49">
            <v>3763.6809000000003</v>
          </cell>
          <cell r="R49">
            <v>0.45455083333333335</v>
          </cell>
          <cell r="S49">
            <v>0.45455083333333335</v>
          </cell>
          <cell r="T49" t="str">
            <v>NEX</v>
          </cell>
          <cell r="U49">
            <v>0.09</v>
          </cell>
        </row>
        <row r="50">
          <cell r="F50" t="str">
            <v>6669 - EDUCAÇÃO AMBIENTAL</v>
          </cell>
          <cell r="G50" t="str">
            <v>27.10.18.541.3005.6.669.33903600.00</v>
          </cell>
          <cell r="H50" t="str">
            <v>EXECUTIVO</v>
          </cell>
          <cell r="I50" t="str">
            <v>SVMA</v>
          </cell>
          <cell r="J50">
            <v>1000</v>
          </cell>
          <cell r="K50">
            <v>0</v>
          </cell>
          <cell r="L50">
            <v>0</v>
          </cell>
          <cell r="M50" t="str">
            <v>NEX</v>
          </cell>
          <cell r="N50">
            <v>0.23</v>
          </cell>
          <cell r="O50">
            <v>230</v>
          </cell>
          <cell r="P50">
            <v>0</v>
          </cell>
          <cell r="Q50">
            <v>0</v>
          </cell>
          <cell r="R50">
            <v>0</v>
          </cell>
          <cell r="S50">
            <v>0</v>
          </cell>
          <cell r="T50" t="str">
            <v>NEX</v>
          </cell>
          <cell r="U50">
            <v>0.09</v>
          </cell>
        </row>
        <row r="51">
          <cell r="F51" t="str">
            <v>6669 - EDUCAÇÃO AMBIENTAL</v>
          </cell>
          <cell r="G51" t="str">
            <v>27.10.18.541.3005.6.669.33903900.00</v>
          </cell>
          <cell r="H51" t="str">
            <v>EXECUTIVO</v>
          </cell>
          <cell r="I51" t="str">
            <v>SVMA</v>
          </cell>
          <cell r="J51">
            <v>884890</v>
          </cell>
          <cell r="K51">
            <v>135371.24</v>
          </cell>
          <cell r="L51">
            <v>122100.37999999999</v>
          </cell>
          <cell r="M51" t="str">
            <v>NEX</v>
          </cell>
          <cell r="N51">
            <v>0.23</v>
          </cell>
          <cell r="O51">
            <v>203524.7</v>
          </cell>
          <cell r="P51">
            <v>31135.385200000001</v>
          </cell>
          <cell r="Q51">
            <v>28083.0874</v>
          </cell>
          <cell r="R51">
            <v>0.13798368158754196</v>
          </cell>
          <cell r="S51">
            <v>0.1529808676784685</v>
          </cell>
          <cell r="T51" t="str">
            <v>NEX</v>
          </cell>
          <cell r="U51">
            <v>0.09</v>
          </cell>
        </row>
        <row r="52">
          <cell r="F52" t="str">
            <v>6669 - EDUCAÇÃO AMBIENTAL</v>
          </cell>
          <cell r="G52" t="str">
            <v>27.10.18.541.3005.6.669.33904700.00</v>
          </cell>
          <cell r="H52" t="str">
            <v>EXECUTIVO</v>
          </cell>
          <cell r="I52" t="str">
            <v>SVMA</v>
          </cell>
          <cell r="J52">
            <v>1000</v>
          </cell>
          <cell r="K52">
            <v>250</v>
          </cell>
          <cell r="L52">
            <v>250</v>
          </cell>
          <cell r="M52" t="str">
            <v>NEX</v>
          </cell>
          <cell r="N52">
            <v>0.23</v>
          </cell>
          <cell r="O52">
            <v>230</v>
          </cell>
          <cell r="P52">
            <v>57.5</v>
          </cell>
          <cell r="Q52">
            <v>57.5</v>
          </cell>
          <cell r="R52">
            <v>0.25</v>
          </cell>
          <cell r="S52">
            <v>0.25</v>
          </cell>
          <cell r="T52" t="str">
            <v>NEX</v>
          </cell>
          <cell r="U52">
            <v>0.09</v>
          </cell>
        </row>
        <row r="53">
          <cell r="F53" t="str">
            <v>6681 - MANUTENÇÃO E OPERAÇÃO DO HERBÁRIO MUNICIPAL</v>
          </cell>
          <cell r="G53" t="str">
            <v>27.10.18.541.3005.6.681.33903000.00</v>
          </cell>
          <cell r="H53" t="str">
            <v>EXECUTIVO</v>
          </cell>
          <cell r="I53" t="str">
            <v>SVMA</v>
          </cell>
          <cell r="J53">
            <v>25000</v>
          </cell>
          <cell r="K53">
            <v>11231.470000000001</v>
          </cell>
          <cell r="L53">
            <v>10471.470000000001</v>
          </cell>
          <cell r="M53" t="str">
            <v>NEX</v>
          </cell>
          <cell r="N53">
            <v>0.23</v>
          </cell>
          <cell r="O53">
            <v>5750</v>
          </cell>
          <cell r="P53">
            <v>2583.2381000000005</v>
          </cell>
          <cell r="Q53">
            <v>2408.4381000000003</v>
          </cell>
          <cell r="R53">
            <v>0.41885880000000003</v>
          </cell>
          <cell r="S53">
            <v>0.44925880000000007</v>
          </cell>
          <cell r="T53" t="str">
            <v>NEX</v>
          </cell>
          <cell r="U53">
            <v>0.09</v>
          </cell>
        </row>
        <row r="54">
          <cell r="F54" t="str">
            <v>6681 - MANUTENÇÃO E OPERAÇÃO DO HERBÁRIO MUNICIPAL</v>
          </cell>
          <cell r="G54" t="str">
            <v>27.10.18.541.3005.6.681.33903900.00</v>
          </cell>
          <cell r="H54" t="str">
            <v>EXECUTIVO</v>
          </cell>
          <cell r="I54" t="str">
            <v>SVMA</v>
          </cell>
          <cell r="J54">
            <v>415365</v>
          </cell>
          <cell r="K54">
            <v>5250</v>
          </cell>
          <cell r="L54">
            <v>5250</v>
          </cell>
          <cell r="M54" t="str">
            <v>NEX</v>
          </cell>
          <cell r="N54">
            <v>0.23</v>
          </cell>
          <cell r="O54">
            <v>95533.95</v>
          </cell>
          <cell r="P54">
            <v>1207.5</v>
          </cell>
          <cell r="Q54">
            <v>1207.5</v>
          </cell>
          <cell r="R54">
            <v>1.2639485753493915E-2</v>
          </cell>
          <cell r="S54">
            <v>1.2639485753493915E-2</v>
          </cell>
          <cell r="T54" t="str">
            <v>NEX</v>
          </cell>
          <cell r="U54">
            <v>0.09</v>
          </cell>
        </row>
        <row r="55">
          <cell r="F55" t="str">
            <v>6682 - MANUTENÇÃO E OPERAÇÃO DE VIVEIROS</v>
          </cell>
          <cell r="G55" t="str">
            <v>27.10.18.541.3005.6.682.33903000.00</v>
          </cell>
          <cell r="H55" t="str">
            <v>EXECUTIVO</v>
          </cell>
          <cell r="I55" t="str">
            <v>SVMA</v>
          </cell>
          <cell r="J55">
            <v>10000</v>
          </cell>
          <cell r="K55">
            <v>0</v>
          </cell>
          <cell r="L55">
            <v>0</v>
          </cell>
          <cell r="M55" t="str">
            <v>NEX</v>
          </cell>
          <cell r="N55">
            <v>0.23</v>
          </cell>
          <cell r="O55">
            <v>2300</v>
          </cell>
          <cell r="P55">
            <v>0</v>
          </cell>
          <cell r="Q55">
            <v>0</v>
          </cell>
          <cell r="R55">
            <v>0</v>
          </cell>
          <cell r="S55">
            <v>0</v>
          </cell>
          <cell r="T55" t="str">
            <v>NEX</v>
          </cell>
          <cell r="U55">
            <v>0.09</v>
          </cell>
        </row>
        <row r="56">
          <cell r="F56" t="str">
            <v>6682 - MANUTENÇÃO E OPERAÇÃO DE VIVEIROS</v>
          </cell>
          <cell r="G56" t="str">
            <v>27.10.18.541.3005.6.682.33903900.00</v>
          </cell>
          <cell r="H56" t="str">
            <v>EXECUTIVO</v>
          </cell>
          <cell r="I56" t="str">
            <v>SVMA</v>
          </cell>
          <cell r="J56">
            <v>4604206</v>
          </cell>
          <cell r="K56">
            <v>5830722.6600000001</v>
          </cell>
          <cell r="L56">
            <v>4106005.4</v>
          </cell>
          <cell r="M56" t="str">
            <v>NEX</v>
          </cell>
          <cell r="N56">
            <v>0.23</v>
          </cell>
          <cell r="O56">
            <v>1058967.3800000001</v>
          </cell>
          <cell r="P56">
            <v>1341066.2118000002</v>
          </cell>
          <cell r="Q56">
            <v>944381.24199999997</v>
          </cell>
          <cell r="R56">
            <v>0.89179445924009471</v>
          </cell>
          <cell r="S56">
            <v>1.2663904829627519</v>
          </cell>
          <cell r="T56" t="str">
            <v>NEX</v>
          </cell>
          <cell r="U56">
            <v>0.09</v>
          </cell>
        </row>
        <row r="57">
          <cell r="F57" t="str">
            <v>7117 - RECUPERAÇÃO DE ÁREAS DEGRADADAS E/OU CONTAMINADAS</v>
          </cell>
          <cell r="G57" t="str">
            <v>27.10.18.541.3005.7.117.44903900.00</v>
          </cell>
          <cell r="H57" t="str">
            <v>EXECUTIVO</v>
          </cell>
          <cell r="I57" t="str">
            <v>SVMA</v>
          </cell>
          <cell r="J57">
            <v>1000</v>
          </cell>
          <cell r="K57">
            <v>1077490.08</v>
          </cell>
          <cell r="L57">
            <v>1066774.5899999999</v>
          </cell>
          <cell r="M57" t="str">
            <v>NEX</v>
          </cell>
          <cell r="N57">
            <v>0.23</v>
          </cell>
          <cell r="O57">
            <v>230</v>
          </cell>
          <cell r="P57">
            <v>247822.71840000004</v>
          </cell>
          <cell r="Q57">
            <v>245358.15569999997</v>
          </cell>
          <cell r="R57">
            <v>1066.77459</v>
          </cell>
          <cell r="S57">
            <v>1077.4900800000003</v>
          </cell>
          <cell r="T57" t="str">
            <v>NEX</v>
          </cell>
          <cell r="U57">
            <v>0.09</v>
          </cell>
        </row>
        <row r="58">
          <cell r="F58" t="str">
            <v>7117 - RECUPERAÇÃO DE ÁREAS DEGRADADAS E/OU CONTAMINADAS</v>
          </cell>
          <cell r="G58" t="str">
            <v>94.10.18.541.3005.7.117.44903900.08</v>
          </cell>
          <cell r="H58" t="str">
            <v>EXECUTIVO</v>
          </cell>
          <cell r="I58" t="str">
            <v>FEMA</v>
          </cell>
          <cell r="J58">
            <v>1000</v>
          </cell>
          <cell r="K58">
            <v>0</v>
          </cell>
          <cell r="L58">
            <v>0</v>
          </cell>
          <cell r="M58" t="str">
            <v>NEX</v>
          </cell>
          <cell r="N58">
            <v>0.23</v>
          </cell>
          <cell r="O58">
            <v>230</v>
          </cell>
          <cell r="P58">
            <v>0</v>
          </cell>
          <cell r="Q58">
            <v>0</v>
          </cell>
          <cell r="R58">
            <v>0</v>
          </cell>
          <cell r="S58">
            <v>0</v>
          </cell>
          <cell r="T58" t="str">
            <v>NEX</v>
          </cell>
          <cell r="U58">
            <v>0.09</v>
          </cell>
        </row>
        <row r="59">
          <cell r="F59" t="str">
            <v>7127 - ESTUDOS, PLANOS E PROJETOS AMBIENTAIS</v>
          </cell>
          <cell r="G59" t="str">
            <v>27.10.18.541.3005.7.127.44903900.00</v>
          </cell>
          <cell r="H59" t="str">
            <v>EXECUTIVO</v>
          </cell>
          <cell r="I59" t="str">
            <v>SVMA</v>
          </cell>
          <cell r="J59">
            <v>740416</v>
          </cell>
          <cell r="K59">
            <v>0</v>
          </cell>
          <cell r="L59">
            <v>0</v>
          </cell>
          <cell r="M59" t="str">
            <v>NEX</v>
          </cell>
          <cell r="N59">
            <v>0.23</v>
          </cell>
          <cell r="O59">
            <v>170295.67999999999</v>
          </cell>
          <cell r="P59">
            <v>0</v>
          </cell>
          <cell r="Q59">
            <v>0</v>
          </cell>
          <cell r="R59">
            <v>0</v>
          </cell>
          <cell r="S59">
            <v>0</v>
          </cell>
          <cell r="T59" t="str">
            <v>NEX</v>
          </cell>
          <cell r="U59">
            <v>0.09</v>
          </cell>
        </row>
        <row r="60">
          <cell r="F60" t="str">
            <v>7127 - ESTUDOS, PLANOS E PROJETOS AMBIENTAIS</v>
          </cell>
          <cell r="G60" t="str">
            <v>94.10.18.541.3005.7.127.44503900.08</v>
          </cell>
          <cell r="H60" t="str">
            <v>EXECUTIVO</v>
          </cell>
          <cell r="I60" t="str">
            <v>FEMA</v>
          </cell>
          <cell r="J60">
            <v>1000</v>
          </cell>
          <cell r="K60">
            <v>0</v>
          </cell>
          <cell r="L60">
            <v>0</v>
          </cell>
          <cell r="M60" t="str">
            <v>NEX</v>
          </cell>
          <cell r="N60">
            <v>0.23</v>
          </cell>
          <cell r="O60">
            <v>230</v>
          </cell>
          <cell r="P60">
            <v>0</v>
          </cell>
          <cell r="Q60">
            <v>0</v>
          </cell>
          <cell r="R60">
            <v>0</v>
          </cell>
          <cell r="S60">
            <v>0</v>
          </cell>
          <cell r="T60" t="str">
            <v>NEX</v>
          </cell>
          <cell r="U60">
            <v>0.09</v>
          </cell>
        </row>
        <row r="61">
          <cell r="F61" t="str">
            <v>7127 - ESTUDOS, PLANOS E PROJETOS AMBIENTAIS</v>
          </cell>
          <cell r="G61" t="str">
            <v>94.10.18.541.3005.7.127.44903500.08</v>
          </cell>
          <cell r="H61" t="str">
            <v>EXECUTIVO</v>
          </cell>
          <cell r="I61" t="str">
            <v>FEMA</v>
          </cell>
          <cell r="J61">
            <v>1000</v>
          </cell>
          <cell r="K61">
            <v>0</v>
          </cell>
          <cell r="L61">
            <v>0</v>
          </cell>
          <cell r="M61" t="str">
            <v>NEX</v>
          </cell>
          <cell r="N61">
            <v>0.23</v>
          </cell>
          <cell r="O61">
            <v>230</v>
          </cell>
          <cell r="P61">
            <v>0</v>
          </cell>
          <cell r="Q61">
            <v>0</v>
          </cell>
          <cell r="R61">
            <v>0</v>
          </cell>
          <cell r="S61">
            <v>0</v>
          </cell>
          <cell r="T61" t="str">
            <v>NEX</v>
          </cell>
          <cell r="U61">
            <v>0.09</v>
          </cell>
        </row>
        <row r="62">
          <cell r="F62" t="str">
            <v>7127 - ESTUDOS, PLANOS E PROJETOS AMBIENTAIS</v>
          </cell>
          <cell r="G62" t="str">
            <v>94.10.18.541.3005.7.127.44903900.08</v>
          </cell>
          <cell r="H62" t="str">
            <v>EXECUTIVO</v>
          </cell>
          <cell r="I62" t="str">
            <v>FEMA</v>
          </cell>
          <cell r="J62">
            <v>1000</v>
          </cell>
          <cell r="K62">
            <v>1652340.68</v>
          </cell>
          <cell r="L62">
            <v>1173790.24</v>
          </cell>
          <cell r="M62" t="str">
            <v>NEX</v>
          </cell>
          <cell r="N62">
            <v>0.23</v>
          </cell>
          <cell r="O62">
            <v>230</v>
          </cell>
          <cell r="P62">
            <v>380038.35639999999</v>
          </cell>
          <cell r="Q62">
            <v>269971.75520000001</v>
          </cell>
          <cell r="R62">
            <v>1173.79024</v>
          </cell>
          <cell r="S62">
            <v>1652.34068</v>
          </cell>
          <cell r="T62" t="str">
            <v>NEX</v>
          </cell>
          <cell r="U62">
            <v>0.09</v>
          </cell>
        </row>
        <row r="63">
          <cell r="F63" t="str">
            <v>7129 - AMPLIAÇÃO, REFORMA E REQUALIFICAÇÃO DE VIVEIROS</v>
          </cell>
          <cell r="G63" t="str">
            <v>94.10.18.541.3005.7.129.44905100.08</v>
          </cell>
          <cell r="H63" t="str">
            <v>EXECUTIVO</v>
          </cell>
          <cell r="I63" t="str">
            <v>FEMA</v>
          </cell>
          <cell r="J63">
            <v>1000</v>
          </cell>
          <cell r="K63">
            <v>0</v>
          </cell>
          <cell r="L63">
            <v>0</v>
          </cell>
          <cell r="M63" t="str">
            <v>NEX</v>
          </cell>
          <cell r="N63">
            <v>0.23</v>
          </cell>
          <cell r="O63">
            <v>230</v>
          </cell>
          <cell r="P63">
            <v>0</v>
          </cell>
          <cell r="Q63">
            <v>0</v>
          </cell>
          <cell r="R63">
            <v>0</v>
          </cell>
          <cell r="S63">
            <v>0</v>
          </cell>
          <cell r="T63" t="str">
            <v>NEX</v>
          </cell>
          <cell r="U63">
            <v>0.09</v>
          </cell>
        </row>
        <row r="64">
          <cell r="F64" t="str">
            <v>7130 - PLANTIO DE ÁRVORES - PROGRAMA DE METAS 30.H</v>
          </cell>
          <cell r="G64" t="str">
            <v>27.10.18.541.3005.7.130.44903900.00</v>
          </cell>
          <cell r="H64" t="str">
            <v>EXECUTIVO</v>
          </cell>
          <cell r="I64" t="str">
            <v>SVMA</v>
          </cell>
          <cell r="J64">
            <v>1000</v>
          </cell>
          <cell r="K64">
            <v>0</v>
          </cell>
          <cell r="L64">
            <v>0</v>
          </cell>
          <cell r="M64" t="str">
            <v>NEX</v>
          </cell>
          <cell r="N64">
            <v>0.23</v>
          </cell>
          <cell r="O64">
            <v>230</v>
          </cell>
          <cell r="P64">
            <v>0</v>
          </cell>
          <cell r="Q64">
            <v>0</v>
          </cell>
          <cell r="R64">
            <v>0</v>
          </cell>
          <cell r="S64">
            <v>0</v>
          </cell>
          <cell r="T64" t="str">
            <v>NEX</v>
          </cell>
          <cell r="U64">
            <v>0.09</v>
          </cell>
        </row>
        <row r="65">
          <cell r="F65" t="str">
            <v>7130 - PLANTIO DE ÁRVORES - PROGRAMA DE METAS 30.H</v>
          </cell>
          <cell r="G65" t="str">
            <v>94.10.18.541.3005.7.130.44903900.08</v>
          </cell>
          <cell r="H65" t="str">
            <v>EXECUTIVO</v>
          </cell>
          <cell r="I65" t="str">
            <v>FEMA</v>
          </cell>
          <cell r="J65">
            <v>7859415</v>
          </cell>
          <cell r="K65">
            <v>7331466.8399999999</v>
          </cell>
          <cell r="L65">
            <v>5013595.1099999994</v>
          </cell>
          <cell r="M65" t="str">
            <v>NEX</v>
          </cell>
          <cell r="N65">
            <v>0.23</v>
          </cell>
          <cell r="O65">
            <v>1807665.4500000002</v>
          </cell>
          <cell r="P65">
            <v>1686237.3732</v>
          </cell>
          <cell r="Q65">
            <v>1153126.8753</v>
          </cell>
          <cell r="R65">
            <v>0.63790945127595367</v>
          </cell>
          <cell r="S65">
            <v>0.93282602331089515</v>
          </cell>
          <cell r="T65" t="str">
            <v>NEX</v>
          </cell>
          <cell r="U65">
            <v>0.09</v>
          </cell>
        </row>
        <row r="66">
          <cell r="J66">
            <v>225103285</v>
          </cell>
          <cell r="K66">
            <v>193061383.10000002</v>
          </cell>
          <cell r="L66">
            <v>154729916.77999997</v>
          </cell>
          <cell r="O66">
            <v>49401936.51000002</v>
          </cell>
          <cell r="P66">
            <v>43708999.910200007</v>
          </cell>
          <cell r="Q66">
            <v>34995615.184899993</v>
          </cell>
          <cell r="R66">
            <v>0.70838549371067927</v>
          </cell>
          <cell r="S66">
            <v>0.8847628857899601</v>
          </cell>
        </row>
      </sheetData>
      <sheetData sheetId="20" refreshError="1"/>
      <sheetData sheetId="21" refreshError="1">
        <row r="2">
          <cell r="F2" t="str">
            <v>1174 - MELHORIAS NO CAMPO DO JD. JOÃO XXIII</v>
          </cell>
          <cell r="G2" t="str">
            <v>19.10.27.812.3017.1.174.44903900.00</v>
          </cell>
          <cell r="H2" t="str">
            <v>EXECUTIVO</v>
          </cell>
          <cell r="I2" t="str">
            <v>SEME</v>
          </cell>
          <cell r="J2">
            <v>1500000</v>
          </cell>
          <cell r="K2">
            <v>0</v>
          </cell>
          <cell r="L2">
            <v>0</v>
          </cell>
          <cell r="M2" t="str">
            <v>NEX</v>
          </cell>
          <cell r="N2">
            <v>0.23</v>
          </cell>
          <cell r="O2">
            <v>345000</v>
          </cell>
          <cell r="P2">
            <v>0</v>
          </cell>
          <cell r="Q2">
            <v>0</v>
          </cell>
          <cell r="R2">
            <v>0</v>
          </cell>
          <cell r="S2">
            <v>0</v>
          </cell>
          <cell r="T2" t="str">
            <v>NEX</v>
          </cell>
          <cell r="U2">
            <v>0.09</v>
          </cell>
        </row>
        <row r="3">
          <cell r="F3" t="str">
            <v>1175 - GRAMAÇÃO SINTÉTICA DO CAMPO DE FUTEBOL DO CDC FOGÃO DA VILA BELA</v>
          </cell>
          <cell r="G3" t="str">
            <v>19.10.27.812.3017.1.175.44903900.00</v>
          </cell>
          <cell r="H3" t="str">
            <v>EXECUTIVO</v>
          </cell>
          <cell r="I3" t="str">
            <v>SEME</v>
          </cell>
          <cell r="J3">
            <v>800000</v>
          </cell>
          <cell r="K3">
            <v>0</v>
          </cell>
          <cell r="L3">
            <v>0</v>
          </cell>
          <cell r="M3" t="str">
            <v>NEX</v>
          </cell>
          <cell r="N3">
            <v>0.23</v>
          </cell>
          <cell r="O3">
            <v>184000</v>
          </cell>
          <cell r="P3">
            <v>0</v>
          </cell>
          <cell r="Q3">
            <v>0</v>
          </cell>
          <cell r="R3">
            <v>0</v>
          </cell>
          <cell r="S3">
            <v>0</v>
          </cell>
          <cell r="T3" t="str">
            <v xml:space="preserve">NINC </v>
          </cell>
          <cell r="U3">
            <v>0</v>
          </cell>
        </row>
        <row r="4">
          <cell r="F4" t="str">
            <v>1177 - IMPLANTAÇÃO DE GRAMA SINTÉTICA NO CDC FOGÃO VILA BELA</v>
          </cell>
          <cell r="G4" t="str">
            <v>19.10.27.812.3017.1.177.44903900.00</v>
          </cell>
          <cell r="H4" t="str">
            <v>EXECUTIVO</v>
          </cell>
          <cell r="I4" t="str">
            <v>SEME</v>
          </cell>
          <cell r="J4">
            <v>500000</v>
          </cell>
          <cell r="K4">
            <v>0</v>
          </cell>
          <cell r="L4">
            <v>0</v>
          </cell>
          <cell r="M4" t="str">
            <v>NEX</v>
          </cell>
          <cell r="N4">
            <v>0.23</v>
          </cell>
          <cell r="O4">
            <v>115000</v>
          </cell>
          <cell r="P4">
            <v>0</v>
          </cell>
          <cell r="Q4">
            <v>0</v>
          </cell>
          <cell r="R4">
            <v>0</v>
          </cell>
          <cell r="S4">
            <v>0</v>
          </cell>
          <cell r="T4" t="str">
            <v xml:space="preserve">NINC </v>
          </cell>
          <cell r="U4">
            <v>0</v>
          </cell>
        </row>
        <row r="5">
          <cell r="F5" t="str">
            <v>1178 - SUBSTITUIÇÃO DE GRAMA SINTÉTICA NO C.E.L PERUS</v>
          </cell>
          <cell r="G5" t="str">
            <v>19.10.27.812.3017.1.178.44903900.00</v>
          </cell>
          <cell r="H5" t="str">
            <v>EXECUTIVO</v>
          </cell>
          <cell r="I5" t="str">
            <v>SEME</v>
          </cell>
          <cell r="J5">
            <v>1000000</v>
          </cell>
          <cell r="K5">
            <v>0</v>
          </cell>
          <cell r="L5">
            <v>0</v>
          </cell>
          <cell r="M5" t="str">
            <v>NEX</v>
          </cell>
          <cell r="N5">
            <v>0.23</v>
          </cell>
          <cell r="O5">
            <v>230000</v>
          </cell>
          <cell r="P5">
            <v>0</v>
          </cell>
          <cell r="Q5">
            <v>0</v>
          </cell>
          <cell r="R5">
            <v>0</v>
          </cell>
          <cell r="S5">
            <v>0</v>
          </cell>
          <cell r="T5" t="str">
            <v xml:space="preserve">NINC </v>
          </cell>
          <cell r="U5">
            <v>0</v>
          </cell>
        </row>
        <row r="6">
          <cell r="F6" t="str">
            <v>1179 - REVITALIZAÇÃO DO BALNEÁRIO PRINCESA ISABEL</v>
          </cell>
          <cell r="G6" t="str">
            <v>19.10.27.812.3017.1.179.44903900.00</v>
          </cell>
          <cell r="H6" t="str">
            <v>EXECUTIVO</v>
          </cell>
          <cell r="I6" t="str">
            <v>SEME</v>
          </cell>
          <cell r="J6">
            <v>1000000</v>
          </cell>
          <cell r="K6">
            <v>0</v>
          </cell>
          <cell r="L6">
            <v>0</v>
          </cell>
          <cell r="M6" t="str">
            <v>NEX</v>
          </cell>
          <cell r="N6">
            <v>0.23</v>
          </cell>
          <cell r="O6">
            <v>230000</v>
          </cell>
          <cell r="P6">
            <v>0</v>
          </cell>
          <cell r="Q6">
            <v>0</v>
          </cell>
          <cell r="R6">
            <v>0</v>
          </cell>
          <cell r="S6">
            <v>0</v>
          </cell>
          <cell r="T6" t="str">
            <v xml:space="preserve">NINC </v>
          </cell>
          <cell r="U6">
            <v>0</v>
          </cell>
        </row>
        <row r="7">
          <cell r="F7" t="str">
            <v>1180 - REVITALIZAÇÃO DO CAMPO ANDRÉ VITAL - CIDADE TIRADENTES</v>
          </cell>
          <cell r="G7" t="str">
            <v>19.10.27.812.3017.1.180.44903900.00</v>
          </cell>
          <cell r="H7" t="str">
            <v>EXECUTIVO</v>
          </cell>
          <cell r="I7" t="str">
            <v>SEME</v>
          </cell>
          <cell r="J7">
            <v>1000000</v>
          </cell>
          <cell r="K7">
            <v>0</v>
          </cell>
          <cell r="L7">
            <v>0</v>
          </cell>
          <cell r="M7" t="str">
            <v>NEX</v>
          </cell>
          <cell r="N7">
            <v>0.23</v>
          </cell>
          <cell r="O7">
            <v>230000</v>
          </cell>
          <cell r="P7">
            <v>0</v>
          </cell>
          <cell r="Q7">
            <v>0</v>
          </cell>
          <cell r="R7">
            <v>0</v>
          </cell>
          <cell r="S7">
            <v>0</v>
          </cell>
          <cell r="T7" t="str">
            <v xml:space="preserve">NINC </v>
          </cell>
          <cell r="U7">
            <v>0</v>
          </cell>
        </row>
        <row r="8">
          <cell r="F8" t="str">
            <v>1319 - CONSTRUÇÃO DO PUMPTRACK (PISTA DE BICICLETAS BMX) - CLUBE DA MOOCA</v>
          </cell>
          <cell r="G8" t="str">
            <v>19.10.27.812.3017.1.319.44903900.00</v>
          </cell>
          <cell r="H8" t="str">
            <v>EXECUTIVO</v>
          </cell>
          <cell r="I8" t="str">
            <v>SEME</v>
          </cell>
          <cell r="J8">
            <v>600000</v>
          </cell>
          <cell r="K8">
            <v>0</v>
          </cell>
          <cell r="L8">
            <v>0</v>
          </cell>
          <cell r="M8" t="str">
            <v>NEX</v>
          </cell>
          <cell r="N8">
            <v>0.23</v>
          </cell>
          <cell r="O8">
            <v>138000</v>
          </cell>
          <cell r="P8">
            <v>0</v>
          </cell>
          <cell r="Q8">
            <v>0</v>
          </cell>
          <cell r="R8">
            <v>0</v>
          </cell>
          <cell r="S8">
            <v>0</v>
          </cell>
          <cell r="T8" t="str">
            <v>NEX</v>
          </cell>
          <cell r="U8">
            <v>0.09</v>
          </cell>
        </row>
        <row r="9">
          <cell r="F9" t="str">
            <v>1743 - E2231 - PROJETO ESPORTES NO JARDIM PRIMAVERA</v>
          </cell>
          <cell r="G9" t="str">
            <v>19.10.27.812.3017.1.743.33903900.00</v>
          </cell>
          <cell r="H9" t="str">
            <v>EMENDA</v>
          </cell>
          <cell r="I9" t="str">
            <v>SEME</v>
          </cell>
          <cell r="J9">
            <v>90909</v>
          </cell>
          <cell r="K9">
            <v>0</v>
          </cell>
          <cell r="L9">
            <v>0</v>
          </cell>
          <cell r="M9" t="str">
            <v xml:space="preserve">NINC </v>
          </cell>
          <cell r="N9">
            <v>0</v>
          </cell>
          <cell r="T9" t="str">
            <v xml:space="preserve">NINC </v>
          </cell>
          <cell r="U9">
            <v>0</v>
          </cell>
        </row>
        <row r="10">
          <cell r="F10" t="str">
            <v>1744 - E7081 - READEQUAÇÕES GERAIS DE PRÓPRIO PÚBLICO E COLOCAÇÃO DE GRAMA SINTÉTICA NO CAMPO DO CDC SAVIMAR, LOCALIZADO NA RUA GONÇALO DO RIO DAS PEDRA, S/N - SÃO MIGUEL PAULISTA</v>
          </cell>
          <cell r="G10" t="str">
            <v>19.10.27.812.3017.1.744.44903900.00</v>
          </cell>
          <cell r="H10" t="str">
            <v>EMENDA</v>
          </cell>
          <cell r="I10" t="str">
            <v>SEME</v>
          </cell>
          <cell r="J10">
            <v>854545</v>
          </cell>
          <cell r="K10">
            <v>0</v>
          </cell>
          <cell r="L10">
            <v>0</v>
          </cell>
          <cell r="M10" t="str">
            <v>NEX</v>
          </cell>
          <cell r="N10">
            <v>0.23</v>
          </cell>
          <cell r="O10">
            <v>196545.35</v>
          </cell>
          <cell r="P10">
            <v>0</v>
          </cell>
          <cell r="Q10">
            <v>0</v>
          </cell>
          <cell r="R10">
            <v>0</v>
          </cell>
          <cell r="S10">
            <v>0</v>
          </cell>
          <cell r="T10" t="str">
            <v xml:space="preserve">NINC </v>
          </cell>
          <cell r="U10">
            <v>0</v>
          </cell>
        </row>
        <row r="11">
          <cell r="F11" t="str">
            <v>1745 - E7082 - READEQUAÇÕES GERAIS DE PRÓPRIO PÚBLICO E COLOCAÇÃO DE GRAMA SINTÉTICA NO CAMPO DO CDC CANARINHO, LOCALIZADO NA RUA FORTE DOS FRANCESES, 195 - SÃO MATEUS</v>
          </cell>
          <cell r="G11" t="str">
            <v>19.10.27.812.3017.1.745.44903900.00</v>
          </cell>
          <cell r="H11" t="str">
            <v>EMENDA</v>
          </cell>
          <cell r="I11" t="str">
            <v>SEME</v>
          </cell>
          <cell r="J11">
            <v>909090</v>
          </cell>
          <cell r="K11">
            <v>0</v>
          </cell>
          <cell r="L11">
            <v>0</v>
          </cell>
          <cell r="M11" t="str">
            <v>NEX</v>
          </cell>
          <cell r="N11">
            <v>0.23</v>
          </cell>
          <cell r="O11">
            <v>209090.7</v>
          </cell>
          <cell r="P11">
            <v>0</v>
          </cell>
          <cell r="Q11">
            <v>0</v>
          </cell>
          <cell r="R11">
            <v>0</v>
          </cell>
          <cell r="S11">
            <v>0</v>
          </cell>
          <cell r="T11" t="str">
            <v xml:space="preserve">NINC </v>
          </cell>
          <cell r="U11">
            <v>0</v>
          </cell>
        </row>
        <row r="12">
          <cell r="F12" t="str">
            <v>1746 - E1348 - RECURSOS PARA O INSTITUTO BALBINO'S DE EDUCAÇÃO E CULTURA PARA REALIZAÇÃO DE OFICINAS ESPORTIVAS E CULTURAIS NA REGIÃO DA CAPELA DO SOCORRO</v>
          </cell>
          <cell r="G12" t="str">
            <v>19.10.27.812.3017.1.746.33504100.00</v>
          </cell>
          <cell r="H12" t="str">
            <v>EMENDA</v>
          </cell>
          <cell r="I12" t="str">
            <v>SEME</v>
          </cell>
          <cell r="J12">
            <v>54545</v>
          </cell>
          <cell r="K12">
            <v>0</v>
          </cell>
          <cell r="L12">
            <v>0</v>
          </cell>
          <cell r="M12" t="str">
            <v xml:space="preserve">NINC </v>
          </cell>
          <cell r="N12">
            <v>0</v>
          </cell>
          <cell r="T12" t="str">
            <v xml:space="preserve">NINC </v>
          </cell>
          <cell r="U12">
            <v>0</v>
          </cell>
        </row>
        <row r="13">
          <cell r="F13" t="str">
            <v>1747 - E788 - OBRA DE ISOLAMENTO ACÚSTICO E CONSTRUÇÃO DE ARQUIBANCADA NO CDC BASILÉIA</v>
          </cell>
          <cell r="G13" t="str">
            <v>19.10.27.812.3017.1.747.44903900.00</v>
          </cell>
          <cell r="H13" t="str">
            <v>EMENDA</v>
          </cell>
          <cell r="I13" t="str">
            <v>SEME</v>
          </cell>
          <cell r="J13">
            <v>45454</v>
          </cell>
          <cell r="K13">
            <v>0</v>
          </cell>
          <cell r="L13">
            <v>0</v>
          </cell>
          <cell r="M13" t="str">
            <v>NEX</v>
          </cell>
          <cell r="N13">
            <v>0.23</v>
          </cell>
          <cell r="O13">
            <v>10454.42</v>
          </cell>
          <cell r="P13">
            <v>0</v>
          </cell>
          <cell r="Q13">
            <v>0</v>
          </cell>
          <cell r="R13">
            <v>0</v>
          </cell>
          <cell r="S13">
            <v>0</v>
          </cell>
          <cell r="T13" t="str">
            <v>NEX</v>
          </cell>
          <cell r="U13">
            <v>0.09</v>
          </cell>
        </row>
        <row r="14">
          <cell r="F14" t="str">
            <v>1748 - E885 - PROJETO PARA IMPLANTAÇÃO DE GRAMADO SINTÉTICO E REQUALIFICAÇÃO COMPLETA NO CDC VILA PIAUÍ</v>
          </cell>
          <cell r="G14" t="str">
            <v>19.10.27.812.3017.1.748.44903900.00</v>
          </cell>
          <cell r="H14" t="str">
            <v>EMENDA</v>
          </cell>
          <cell r="I14" t="str">
            <v>SEME</v>
          </cell>
          <cell r="J14">
            <v>27272</v>
          </cell>
          <cell r="K14">
            <v>0</v>
          </cell>
          <cell r="L14">
            <v>0</v>
          </cell>
          <cell r="M14" t="str">
            <v>NEX</v>
          </cell>
          <cell r="N14">
            <v>0.23</v>
          </cell>
          <cell r="O14">
            <v>6272.56</v>
          </cell>
          <cell r="P14">
            <v>0</v>
          </cell>
          <cell r="Q14">
            <v>0</v>
          </cell>
          <cell r="R14">
            <v>0</v>
          </cell>
          <cell r="S14">
            <v>0</v>
          </cell>
          <cell r="T14" t="str">
            <v>NEX</v>
          </cell>
          <cell r="U14">
            <v>0.09</v>
          </cell>
        </row>
        <row r="15">
          <cell r="F15" t="str">
            <v>1749 - E887 - REALIZAÇÃO DA 1ª COPA MOAPP DE FUTEBOL SOCIETY</v>
          </cell>
          <cell r="G15" t="str">
            <v>19.10.27.812.3017.1.749.33903900.00</v>
          </cell>
          <cell r="H15" t="str">
            <v>EMENDA</v>
          </cell>
          <cell r="I15" t="str">
            <v>SEME</v>
          </cell>
          <cell r="J15">
            <v>45454</v>
          </cell>
          <cell r="K15">
            <v>0</v>
          </cell>
          <cell r="L15">
            <v>0</v>
          </cell>
          <cell r="M15" t="str">
            <v xml:space="preserve">NINC </v>
          </cell>
          <cell r="N15">
            <v>0</v>
          </cell>
          <cell r="T15" t="str">
            <v xml:space="preserve">NINC </v>
          </cell>
          <cell r="U15">
            <v>0</v>
          </cell>
        </row>
        <row r="16">
          <cell r="F16" t="str">
            <v>1750 - E892 - REALIZAÇÃO DO PROJETO MAIS ESPORTE CIDADE ADEMAR</v>
          </cell>
          <cell r="G16" t="str">
            <v>19.10.27.812.3017.1.750.33903900.00</v>
          </cell>
          <cell r="H16" t="str">
            <v>EMENDA</v>
          </cell>
          <cell r="I16" t="str">
            <v>SEME</v>
          </cell>
          <cell r="J16">
            <v>45454</v>
          </cell>
          <cell r="K16">
            <v>0</v>
          </cell>
          <cell r="L16">
            <v>0</v>
          </cell>
          <cell r="M16" t="str">
            <v xml:space="preserve">NINC </v>
          </cell>
          <cell r="N16">
            <v>0</v>
          </cell>
          <cell r="T16" t="str">
            <v xml:space="preserve">NINC </v>
          </cell>
          <cell r="U16">
            <v>0</v>
          </cell>
        </row>
        <row r="17">
          <cell r="F17" t="str">
            <v>1751 - E2825 - REVITALIZAÇÃO DO CAMPO COM INSTALAÇÃO DE GRAMA SINTÉTICA, REFORMA NOS ALAMBRADOS E ILUMINAÇÃO NO CDC FRANCISCO TEODORO MENDES RUA ÁLVARO FRAGOSO, 580 - IPIRANGA</v>
          </cell>
          <cell r="G17" t="str">
            <v>19.10.27.812.3017.1.751.44903900.00</v>
          </cell>
          <cell r="H17" t="str">
            <v>EMENDA</v>
          </cell>
          <cell r="I17" t="str">
            <v>SEME</v>
          </cell>
          <cell r="J17">
            <v>909090</v>
          </cell>
          <cell r="K17">
            <v>0</v>
          </cell>
          <cell r="L17">
            <v>0</v>
          </cell>
          <cell r="M17" t="str">
            <v>NEX</v>
          </cell>
          <cell r="N17">
            <v>0.23</v>
          </cell>
          <cell r="O17">
            <v>209090.7</v>
          </cell>
          <cell r="P17">
            <v>0</v>
          </cell>
          <cell r="Q17">
            <v>0</v>
          </cell>
          <cell r="R17">
            <v>0</v>
          </cell>
          <cell r="S17">
            <v>0</v>
          </cell>
          <cell r="T17" t="str">
            <v>NEX</v>
          </cell>
          <cell r="U17">
            <v>0.09</v>
          </cell>
        </row>
        <row r="18">
          <cell r="F18" t="str">
            <v>1752 - E2826 - REFORMA E ADEQUAÇÃO DA LANCHONETE SOCIETY, BANHEIROS E SALÃO DO CDC JORGE TIBIRIÇÁ - RUA JORGE TIBIRIÇA, 700 - VILA MARIANA</v>
          </cell>
          <cell r="G18" t="str">
            <v>19.10.27.812.3017.1.752.44903900.00</v>
          </cell>
          <cell r="H18" t="str">
            <v>EMENDA</v>
          </cell>
          <cell r="I18" t="str">
            <v>SEME</v>
          </cell>
          <cell r="J18">
            <v>181818</v>
          </cell>
          <cell r="K18">
            <v>0</v>
          </cell>
          <cell r="L18">
            <v>0</v>
          </cell>
          <cell r="M18" t="str">
            <v>NEX</v>
          </cell>
          <cell r="N18">
            <v>0.23</v>
          </cell>
          <cell r="O18">
            <v>41818.14</v>
          </cell>
          <cell r="P18">
            <v>0</v>
          </cell>
          <cell r="Q18">
            <v>0</v>
          </cell>
          <cell r="R18">
            <v>0</v>
          </cell>
          <cell r="S18">
            <v>0</v>
          </cell>
          <cell r="T18" t="str">
            <v>NEX</v>
          </cell>
          <cell r="U18">
            <v>0.09</v>
          </cell>
        </row>
        <row r="19">
          <cell r="F19" t="str">
            <v>1753 - E2827 - REFORMA DO CDC PARQUE FONGARO - RUA PROFESSOR SYLAS BALTAZAR DE ARAÚJO, 220 SACOMÃ</v>
          </cell>
          <cell r="G19" t="str">
            <v>19.10.27.812.3017.1.753.44903900.00</v>
          </cell>
          <cell r="H19" t="str">
            <v>EMENDA</v>
          </cell>
          <cell r="I19" t="str">
            <v>SEME</v>
          </cell>
          <cell r="J19">
            <v>409090</v>
          </cell>
          <cell r="K19">
            <v>0</v>
          </cell>
          <cell r="L19">
            <v>0</v>
          </cell>
          <cell r="M19" t="str">
            <v>NEX</v>
          </cell>
          <cell r="N19">
            <v>0.23</v>
          </cell>
          <cell r="O19">
            <v>94090.7</v>
          </cell>
          <cell r="P19">
            <v>0</v>
          </cell>
          <cell r="Q19">
            <v>0</v>
          </cell>
          <cell r="R19">
            <v>0</v>
          </cell>
          <cell r="S19">
            <v>0</v>
          </cell>
          <cell r="T19" t="str">
            <v>NEX</v>
          </cell>
          <cell r="U19">
            <v>0.09</v>
          </cell>
        </row>
        <row r="20">
          <cell r="F20" t="str">
            <v>1754 - E2828 - REFORMA E COBERTURA DA QUADRA EXTERNA DO C.E. RUBENS PECCE LORDELLO - AV. LINS DE VASCONCELOS, 804 - CAMBUCI</v>
          </cell>
          <cell r="G20" t="str">
            <v>19.10.27.812.3017.1.754.44903900.00</v>
          </cell>
          <cell r="H20" t="str">
            <v>EMENDA</v>
          </cell>
          <cell r="I20" t="str">
            <v>SEME</v>
          </cell>
          <cell r="J20">
            <v>272727</v>
          </cell>
          <cell r="K20">
            <v>0</v>
          </cell>
          <cell r="L20">
            <v>0</v>
          </cell>
          <cell r="M20" t="str">
            <v>NEX</v>
          </cell>
          <cell r="N20">
            <v>0.23</v>
          </cell>
          <cell r="O20">
            <v>62727.21</v>
          </cell>
          <cell r="P20">
            <v>0</v>
          </cell>
          <cell r="Q20">
            <v>0</v>
          </cell>
          <cell r="R20">
            <v>0</v>
          </cell>
          <cell r="S20">
            <v>0</v>
          </cell>
          <cell r="T20" t="str">
            <v xml:space="preserve">NINC </v>
          </cell>
          <cell r="U20">
            <v>0</v>
          </cell>
        </row>
        <row r="21">
          <cell r="F21" t="str">
            <v>1755 - E552 - AMPLIAR A CAPACIDADE DE ATENDIMENTO SÓCIO EDUCACIONAL ATRAVÉS DE PROJETOS ESPORTIVOS DESTINADOS À CRIANÇAS, ADOLESCENTES E JOVENS DA UNIBES</v>
          </cell>
          <cell r="G21" t="str">
            <v>19.10.27.812.3017.1.755.33504100.00</v>
          </cell>
          <cell r="H21" t="str">
            <v>EMENDA</v>
          </cell>
          <cell r="I21" t="str">
            <v>SEME</v>
          </cell>
          <cell r="J21">
            <v>90909</v>
          </cell>
          <cell r="K21">
            <v>0</v>
          </cell>
          <cell r="L21">
            <v>0</v>
          </cell>
          <cell r="M21" t="str">
            <v>NEX</v>
          </cell>
          <cell r="N21">
            <v>0.23</v>
          </cell>
          <cell r="O21">
            <v>20909.07</v>
          </cell>
          <cell r="P21">
            <v>0</v>
          </cell>
          <cell r="Q21">
            <v>0</v>
          </cell>
          <cell r="R21">
            <v>0</v>
          </cell>
          <cell r="S21">
            <v>0</v>
          </cell>
          <cell r="T21" t="str">
            <v xml:space="preserve">NINC </v>
          </cell>
          <cell r="U21">
            <v>0</v>
          </cell>
        </row>
        <row r="22">
          <cell r="F22" t="str">
            <v>1756 - E7521 - FESTIVAL PAULISTA DE MUAY THAI - SEME</v>
          </cell>
          <cell r="G22" t="str">
            <v>19.10.27.812.3017.1.756.33903900.00</v>
          </cell>
          <cell r="H22" t="str">
            <v>EMENDA</v>
          </cell>
          <cell r="I22" t="str">
            <v>SEME</v>
          </cell>
          <cell r="J22">
            <v>70000</v>
          </cell>
          <cell r="K22">
            <v>0</v>
          </cell>
          <cell r="L22">
            <v>0</v>
          </cell>
          <cell r="M22" t="str">
            <v xml:space="preserve">NINC </v>
          </cell>
          <cell r="N22">
            <v>0</v>
          </cell>
          <cell r="T22" t="str">
            <v xml:space="preserve">NINC </v>
          </cell>
          <cell r="U22">
            <v>0</v>
          </cell>
        </row>
        <row r="23">
          <cell r="F23" t="str">
            <v>1757 - E7522 - SEMANA DE VELA EM SÃO PAULO - SEME</v>
          </cell>
          <cell r="G23" t="str">
            <v>19.10.27.812.3017.1.757.33903900.00</v>
          </cell>
          <cell r="H23" t="str">
            <v>EMENDA</v>
          </cell>
          <cell r="I23" t="str">
            <v>SEME</v>
          </cell>
          <cell r="J23">
            <v>30000</v>
          </cell>
          <cell r="K23">
            <v>0</v>
          </cell>
          <cell r="L23">
            <v>0</v>
          </cell>
          <cell r="M23" t="str">
            <v xml:space="preserve">NINC </v>
          </cell>
          <cell r="N23">
            <v>0</v>
          </cell>
          <cell r="T23" t="str">
            <v xml:space="preserve">NINC </v>
          </cell>
          <cell r="U23">
            <v>0</v>
          </cell>
        </row>
        <row r="24">
          <cell r="F24" t="str">
            <v>1758 - E7523 - FESTIVAL PAULISTA DE ESPORTES DA MENTE - SEME</v>
          </cell>
          <cell r="G24" t="str">
            <v>19.10.27.812.3017.1.758.33903900.00</v>
          </cell>
          <cell r="H24" t="str">
            <v>EMENDA</v>
          </cell>
          <cell r="I24" t="str">
            <v>SEME</v>
          </cell>
          <cell r="J24">
            <v>70000</v>
          </cell>
          <cell r="K24">
            <v>0</v>
          </cell>
          <cell r="L24">
            <v>0</v>
          </cell>
          <cell r="M24" t="str">
            <v xml:space="preserve">NINC </v>
          </cell>
          <cell r="N24">
            <v>0</v>
          </cell>
          <cell r="T24" t="str">
            <v xml:space="preserve">NINC </v>
          </cell>
          <cell r="U24">
            <v>0</v>
          </cell>
        </row>
        <row r="25">
          <cell r="F25" t="str">
            <v>1759 - E7524 - OFICINAS DE ATIVIDADE LÚDICA - SEME</v>
          </cell>
          <cell r="G25" t="str">
            <v>19.10.27.812.3017.1.759.33903900.00</v>
          </cell>
          <cell r="H25" t="str">
            <v>EMENDA</v>
          </cell>
          <cell r="I25" t="str">
            <v>SEME</v>
          </cell>
          <cell r="J25">
            <v>30000</v>
          </cell>
          <cell r="K25">
            <v>0</v>
          </cell>
          <cell r="L25">
            <v>0</v>
          </cell>
          <cell r="M25" t="str">
            <v xml:space="preserve">NINC </v>
          </cell>
          <cell r="N25">
            <v>0</v>
          </cell>
          <cell r="T25" t="str">
            <v xml:space="preserve">NINC </v>
          </cell>
          <cell r="U25">
            <v>0</v>
          </cell>
        </row>
        <row r="26">
          <cell r="F26" t="str">
            <v>1760 - E7525 - FESTIVAL PAULISTA DE ARTES MARCIAIS E ESPORTES CONTATO - SEME</v>
          </cell>
          <cell r="G26" t="str">
            <v>19.10.27.812.3017.1.760.33903900.00</v>
          </cell>
          <cell r="H26" t="str">
            <v>EMENDA</v>
          </cell>
          <cell r="I26" t="str">
            <v>SEME</v>
          </cell>
          <cell r="J26">
            <v>118181</v>
          </cell>
          <cell r="K26">
            <v>0</v>
          </cell>
          <cell r="L26">
            <v>0</v>
          </cell>
          <cell r="M26" t="str">
            <v xml:space="preserve">NINC </v>
          </cell>
          <cell r="N26">
            <v>0</v>
          </cell>
          <cell r="T26" t="str">
            <v xml:space="preserve">NINC </v>
          </cell>
          <cell r="U26">
            <v>0</v>
          </cell>
        </row>
        <row r="27">
          <cell r="F27" t="str">
            <v>1761 - E2216 - PROGRAMA DE APERFEIÇOAMENTO TÉCNICO - BOM NO CAMPO, BOM NA ESCOLA</v>
          </cell>
          <cell r="G27" t="str">
            <v>19.10.27.812.3017.1.761.33903900.00</v>
          </cell>
          <cell r="H27" t="str">
            <v>EMENDA</v>
          </cell>
          <cell r="I27" t="str">
            <v>SEME</v>
          </cell>
          <cell r="J27">
            <v>1454545</v>
          </cell>
          <cell r="K27">
            <v>0</v>
          </cell>
          <cell r="L27">
            <v>0</v>
          </cell>
          <cell r="M27" t="str">
            <v xml:space="preserve">NINC </v>
          </cell>
          <cell r="N27">
            <v>0</v>
          </cell>
          <cell r="T27" t="str">
            <v xml:space="preserve">NINC </v>
          </cell>
          <cell r="U27">
            <v>0</v>
          </cell>
        </row>
        <row r="28">
          <cell r="F28" t="str">
            <v>1896 - AMPLIAÇÃO, REFORMA E REQUALIFICAÇÃO DE CLUBE DA COMUNIDADE (CDC)</v>
          </cell>
          <cell r="G28" t="str">
            <v>19.10.27.812.3017.1.896.44903900.00</v>
          </cell>
          <cell r="H28" t="str">
            <v>EXECUTIVO</v>
          </cell>
          <cell r="I28" t="str">
            <v>SEME</v>
          </cell>
          <cell r="J28">
            <v>1000</v>
          </cell>
          <cell r="K28">
            <v>13432668.49</v>
          </cell>
          <cell r="L28">
            <v>10047319.51</v>
          </cell>
          <cell r="M28" t="str">
            <v>NEX</v>
          </cell>
          <cell r="N28">
            <v>0.23</v>
          </cell>
          <cell r="O28">
            <v>230</v>
          </cell>
          <cell r="P28">
            <v>3089513.7527000001</v>
          </cell>
          <cell r="Q28">
            <v>2310883.4873000002</v>
          </cell>
          <cell r="R28">
            <v>10047.319510000001</v>
          </cell>
          <cell r="S28">
            <v>13432.66849</v>
          </cell>
          <cell r="T28" t="str">
            <v>NEX</v>
          </cell>
          <cell r="U28">
            <v>0.09</v>
          </cell>
        </row>
        <row r="29">
          <cell r="F29" t="str">
            <v>1896 - AMPLIAÇÃO, REFORMA E REQUALIFICAÇÃO DE CLUBE DA COMUNIDADE (CDC)</v>
          </cell>
          <cell r="G29" t="str">
            <v>19.10.27.812.3017.1.896.44903900.02</v>
          </cell>
          <cell r="H29" t="str">
            <v>EXECUTIVO</v>
          </cell>
          <cell r="I29" t="str">
            <v>SEME</v>
          </cell>
          <cell r="J29">
            <v>10178898</v>
          </cell>
          <cell r="K29">
            <v>793793.3600000001</v>
          </cell>
          <cell r="L29">
            <v>551351.75</v>
          </cell>
          <cell r="M29" t="str">
            <v>NEX</v>
          </cell>
          <cell r="N29">
            <v>0.23</v>
          </cell>
          <cell r="O29">
            <v>2341146.54</v>
          </cell>
          <cell r="P29">
            <v>182572.47280000002</v>
          </cell>
          <cell r="Q29">
            <v>126810.90250000001</v>
          </cell>
          <cell r="R29">
            <v>5.4166153349802702E-2</v>
          </cell>
          <cell r="S29">
            <v>7.7984214008235478E-2</v>
          </cell>
          <cell r="T29" t="str">
            <v>NEX</v>
          </cell>
          <cell r="U29">
            <v>0.09</v>
          </cell>
        </row>
        <row r="30">
          <cell r="F30" t="str">
            <v>1896 - AMPLIAÇÃO, REFORMA E REQUALIFICAÇÃO DE CLUBE DA COMUNIDADE (CDC)</v>
          </cell>
          <cell r="G30" t="str">
            <v>19.10.27.812.3017.1.896.44909200.00</v>
          </cell>
          <cell r="H30" t="str">
            <v>EXECUTIVO</v>
          </cell>
          <cell r="I30" t="str">
            <v>SEME</v>
          </cell>
          <cell r="J30">
            <v>0</v>
          </cell>
          <cell r="K30">
            <v>31708.83</v>
          </cell>
          <cell r="L30">
            <v>29611.29</v>
          </cell>
          <cell r="M30" t="str">
            <v>NEX</v>
          </cell>
          <cell r="N30">
            <v>0.23</v>
          </cell>
          <cell r="O30">
            <v>0</v>
          </cell>
          <cell r="P30">
            <v>7293.0309000000007</v>
          </cell>
          <cell r="Q30">
            <v>6810.5967000000001</v>
          </cell>
          <cell r="R30" t="e">
            <v>#DIV/0!</v>
          </cell>
          <cell r="S30" t="e">
            <v>#DIV/0!</v>
          </cell>
          <cell r="T30" t="str">
            <v>NEX</v>
          </cell>
          <cell r="U30">
            <v>0.09</v>
          </cell>
        </row>
        <row r="31">
          <cell r="F31" t="str">
            <v>1896 - AMPLIAÇÃO, REFORMA E REQUALIFICAÇÃO DE CLUBE DA COMUNIDADE (CDC)</v>
          </cell>
          <cell r="G31" t="str">
            <v>19.10.27.812.3017.1.896.44909200.02</v>
          </cell>
          <cell r="H31" t="str">
            <v>EXECUTIVO</v>
          </cell>
          <cell r="I31" t="str">
            <v>SEME</v>
          </cell>
          <cell r="J31">
            <v>0</v>
          </cell>
          <cell r="K31">
            <v>418545.88</v>
          </cell>
          <cell r="L31">
            <v>418540.91</v>
          </cell>
          <cell r="M31" t="str">
            <v>NEX</v>
          </cell>
          <cell r="N31">
            <v>0.23</v>
          </cell>
          <cell r="O31">
            <v>0</v>
          </cell>
          <cell r="P31">
            <v>96265.5524</v>
          </cell>
          <cell r="Q31">
            <v>96264.409299999999</v>
          </cell>
          <cell r="R31" t="e">
            <v>#DIV/0!</v>
          </cell>
          <cell r="S31" t="e">
            <v>#DIV/0!</v>
          </cell>
          <cell r="T31" t="str">
            <v>NEX</v>
          </cell>
          <cell r="U31">
            <v>0.09</v>
          </cell>
        </row>
        <row r="32">
          <cell r="F32" t="str">
            <v>1896 - AMPLIAÇÃO, REFORMA E REQUALIFICAÇÃO DE CLUBE DA COMUNIDADE (CDC)</v>
          </cell>
          <cell r="G32" t="str">
            <v>19.10.27.812.3017.1.896.44909300.02</v>
          </cell>
          <cell r="H32" t="str">
            <v>EXECUTIVO</v>
          </cell>
          <cell r="I32" t="str">
            <v>SEME</v>
          </cell>
          <cell r="J32">
            <v>0</v>
          </cell>
          <cell r="K32">
            <v>83140.66</v>
          </cell>
          <cell r="L32">
            <v>83140.66</v>
          </cell>
          <cell r="M32" t="str">
            <v>NEX</v>
          </cell>
          <cell r="N32">
            <v>0.23</v>
          </cell>
          <cell r="O32">
            <v>0</v>
          </cell>
          <cell r="P32">
            <v>19122.3518</v>
          </cell>
          <cell r="Q32">
            <v>19122.3518</v>
          </cell>
          <cell r="R32" t="e">
            <v>#DIV/0!</v>
          </cell>
          <cell r="S32" t="e">
            <v>#DIV/0!</v>
          </cell>
          <cell r="T32" t="str">
            <v>NEX</v>
          </cell>
          <cell r="U32">
            <v>0.09</v>
          </cell>
        </row>
        <row r="33">
          <cell r="F33" t="str">
            <v>2043 - PROJETOS ESCOLA DE FUTEBOL</v>
          </cell>
          <cell r="G33" t="str">
            <v>19.10.27.812.3017.2.043.33903900.00</v>
          </cell>
          <cell r="H33" t="str">
            <v>EXECUTIVO</v>
          </cell>
          <cell r="I33" t="str">
            <v>SEME</v>
          </cell>
          <cell r="J33">
            <v>500000</v>
          </cell>
          <cell r="K33">
            <v>0</v>
          </cell>
          <cell r="L33">
            <v>0</v>
          </cell>
          <cell r="M33" t="str">
            <v>NEX</v>
          </cell>
          <cell r="N33">
            <v>0.23</v>
          </cell>
          <cell r="O33">
            <v>115000</v>
          </cell>
          <cell r="P33">
            <v>0</v>
          </cell>
          <cell r="Q33">
            <v>0</v>
          </cell>
          <cell r="R33">
            <v>0</v>
          </cell>
          <cell r="S33">
            <v>0</v>
          </cell>
          <cell r="T33" t="str">
            <v>NEX</v>
          </cell>
          <cell r="U33">
            <v>0.09</v>
          </cell>
        </row>
        <row r="34">
          <cell r="F34" t="str">
            <v>2060 - MANUTENÇAO E OPERAÇÃO DE EQUIPOS. ESPORTIVOS - CLUBE NÁUTICO</v>
          </cell>
          <cell r="G34" t="str">
            <v>19.10.27.812.3017.2.060.33903000.00</v>
          </cell>
          <cell r="H34" t="str">
            <v>EXECUTIVO</v>
          </cell>
          <cell r="I34" t="str">
            <v>SEME</v>
          </cell>
          <cell r="J34">
            <v>200000</v>
          </cell>
          <cell r="K34">
            <v>0</v>
          </cell>
          <cell r="L34">
            <v>0</v>
          </cell>
          <cell r="M34" t="str">
            <v>NEX</v>
          </cell>
          <cell r="N34">
            <v>0.23</v>
          </cell>
          <cell r="O34">
            <v>46000</v>
          </cell>
          <cell r="P34">
            <v>0</v>
          </cell>
          <cell r="Q34">
            <v>0</v>
          </cell>
          <cell r="R34">
            <v>0</v>
          </cell>
          <cell r="S34">
            <v>0</v>
          </cell>
          <cell r="T34" t="str">
            <v>NEX</v>
          </cell>
          <cell r="U34">
            <v>0.09</v>
          </cell>
        </row>
        <row r="35">
          <cell r="F35" t="str">
            <v>2060 - MANUTENÇAO E OPERAÇÃO DE EQUIPOS. ESPORTIVOS - CLUBE NÁUTICO</v>
          </cell>
          <cell r="G35" t="str">
            <v>19.10.27.812.3017.2.060.33903900.00</v>
          </cell>
          <cell r="H35" t="str">
            <v>EXECUTIVO</v>
          </cell>
          <cell r="I35" t="str">
            <v>SEME</v>
          </cell>
          <cell r="J35">
            <v>400000</v>
          </cell>
          <cell r="K35">
            <v>0</v>
          </cell>
          <cell r="L35">
            <v>0</v>
          </cell>
          <cell r="M35" t="str">
            <v>NEX</v>
          </cell>
          <cell r="N35">
            <v>0.23</v>
          </cell>
          <cell r="O35">
            <v>92000</v>
          </cell>
          <cell r="P35">
            <v>0</v>
          </cell>
          <cell r="Q35">
            <v>0</v>
          </cell>
          <cell r="R35">
            <v>0</v>
          </cell>
          <cell r="S35">
            <v>0</v>
          </cell>
          <cell r="T35" t="str">
            <v>NEX</v>
          </cell>
          <cell r="U35">
            <v>0.09</v>
          </cell>
        </row>
        <row r="36">
          <cell r="F36" t="str">
            <v>2060 - MANUTENÇAO E OPERAÇÃO DE EQUIPOS. ESPORTIVOS - CLUBE NÁUTICO</v>
          </cell>
          <cell r="G36" t="str">
            <v>19.10.27.812.3017.2.060.44905200.00</v>
          </cell>
          <cell r="H36" t="str">
            <v>EXECUTIVO</v>
          </cell>
          <cell r="I36" t="str">
            <v>SEME</v>
          </cell>
          <cell r="J36">
            <v>200000</v>
          </cell>
          <cell r="K36">
            <v>0</v>
          </cell>
          <cell r="L36">
            <v>0</v>
          </cell>
          <cell r="M36" t="str">
            <v>NEX</v>
          </cell>
          <cell r="N36">
            <v>0.23</v>
          </cell>
          <cell r="O36">
            <v>46000</v>
          </cell>
          <cell r="P36">
            <v>0</v>
          </cell>
          <cell r="Q36">
            <v>0</v>
          </cell>
          <cell r="R36">
            <v>0</v>
          </cell>
          <cell r="S36">
            <v>0</v>
          </cell>
          <cell r="T36" t="str">
            <v>NEX</v>
          </cell>
          <cell r="U36">
            <v>0.09</v>
          </cell>
        </row>
        <row r="37">
          <cell r="F37" t="str">
            <v>2194 - E778 - REALIZAÇÃO DO CAMPEONATO DE FUTEBOL DE CAMPO NO CDC FOGÃO DE VILA BELA, SITUADO NA RUA SARUMÁ, 347</v>
          </cell>
          <cell r="G37" t="str">
            <v>69.10.27.812.3017.2.194.33903900.00</v>
          </cell>
          <cell r="H37" t="str">
            <v>EMENDA</v>
          </cell>
          <cell r="I37" t="str">
            <v>SUB-VP</v>
          </cell>
          <cell r="J37">
            <v>50000</v>
          </cell>
          <cell r="K37">
            <v>0</v>
          </cell>
          <cell r="L37">
            <v>0</v>
          </cell>
          <cell r="M37" t="str">
            <v xml:space="preserve">NINC </v>
          </cell>
          <cell r="N37">
            <v>0</v>
          </cell>
          <cell r="T37" t="str">
            <v xml:space="preserve">NINC </v>
          </cell>
          <cell r="U37">
            <v>0</v>
          </cell>
        </row>
        <row r="38">
          <cell r="F38" t="str">
            <v>2195 - E806 - REALIZAÇÃO DA COPA PERUS/ANHANGUERA</v>
          </cell>
          <cell r="G38" t="str">
            <v>41.10.27.812.3017.2.195.33903900.00</v>
          </cell>
          <cell r="H38" t="str">
            <v>EMENDA</v>
          </cell>
          <cell r="I38" t="str">
            <v>SUB-PR</v>
          </cell>
          <cell r="J38">
            <v>100000</v>
          </cell>
          <cell r="K38">
            <v>0</v>
          </cell>
          <cell r="L38">
            <v>0</v>
          </cell>
          <cell r="M38" t="str">
            <v xml:space="preserve">NINC </v>
          </cell>
          <cell r="N38">
            <v>0</v>
          </cell>
          <cell r="T38" t="str">
            <v xml:space="preserve">NINC </v>
          </cell>
          <cell r="U38">
            <v>0</v>
          </cell>
        </row>
        <row r="39">
          <cell r="F39" t="str">
            <v>2197 - E6081 - PROJETO: ESCOLINHA DE FUTEBOL - SANTA FÉ MORRO DOCE. RUA LUIZ PEREIRA REBOUÇAS, 229 BAIRRO SANTA FÉ - MORRO DOCE - SP/PR</v>
          </cell>
          <cell r="G39" t="str">
            <v>41.10.27.812.3017.2.197.33903900.00</v>
          </cell>
          <cell r="H39" t="str">
            <v>EMENDA</v>
          </cell>
          <cell r="I39" t="str">
            <v>SUB-PR</v>
          </cell>
          <cell r="J39">
            <v>100000</v>
          </cell>
          <cell r="K39">
            <v>0</v>
          </cell>
          <cell r="L39">
            <v>0</v>
          </cell>
          <cell r="M39" t="str">
            <v xml:space="preserve">NINC </v>
          </cell>
          <cell r="N39">
            <v>0</v>
          </cell>
          <cell r="T39" t="str">
            <v xml:space="preserve">NINC </v>
          </cell>
          <cell r="U39">
            <v>0</v>
          </cell>
        </row>
        <row r="40">
          <cell r="F40" t="str">
            <v>2244 - E2157 - RECURSOS PARA SECRETARIA MUNICIPAL DE ESPORTES E LAZER</v>
          </cell>
          <cell r="G40" t="str">
            <v>19.10.27.812.3017.2.244.33903900.00</v>
          </cell>
          <cell r="H40" t="str">
            <v>EMENDA</v>
          </cell>
          <cell r="I40" t="str">
            <v>SEME</v>
          </cell>
          <cell r="J40">
            <v>909090</v>
          </cell>
          <cell r="K40">
            <v>0</v>
          </cell>
          <cell r="L40">
            <v>0</v>
          </cell>
          <cell r="M40" t="str">
            <v xml:space="preserve">NINC </v>
          </cell>
          <cell r="N40">
            <v>0</v>
          </cell>
          <cell r="T40" t="str">
            <v xml:space="preserve">NINC </v>
          </cell>
          <cell r="U40">
            <v>0</v>
          </cell>
        </row>
        <row r="41">
          <cell r="F41" t="str">
            <v>2245 - E1360 - CDC MAC - MOCIDADE ATIVA CRISTÃ, LOCALIZADO NA RUA SANTO ANTÔNIO DO CÂNTARO - JARDIM DAS IMBUIAS, PARA A IMPLANTAÇÃO DE OFICINAS ESPORTIVAS E CULTURAIS EM BAIRROS DA CAPELA DO SOCORRO E PARELHEIROS</v>
          </cell>
          <cell r="G41" t="str">
            <v>19.10.27.812.3017.2.245.33903900.00</v>
          </cell>
          <cell r="H41" t="str">
            <v>EMENDA</v>
          </cell>
          <cell r="I41" t="str">
            <v>SEME</v>
          </cell>
          <cell r="J41">
            <v>272727</v>
          </cell>
          <cell r="K41">
            <v>0</v>
          </cell>
          <cell r="L41">
            <v>0</v>
          </cell>
          <cell r="M41" t="str">
            <v xml:space="preserve">NINC </v>
          </cell>
          <cell r="N41">
            <v>0</v>
          </cell>
          <cell r="T41" t="str">
            <v xml:space="preserve">NINC </v>
          </cell>
          <cell r="U41">
            <v>0</v>
          </cell>
        </row>
        <row r="42">
          <cell r="F42" t="str">
            <v>2397 - MANUTENÇÃO E OPERAÇÃO DE RUAS DE LAZER ITINERANTE - PROGRAMA DE METAS 17.A</v>
          </cell>
          <cell r="G42" t="str">
            <v>19.10.27.812.3017.2.397.33903900.00</v>
          </cell>
          <cell r="H42" t="str">
            <v>EXECUTIVO</v>
          </cell>
          <cell r="I42" t="str">
            <v>SEME</v>
          </cell>
          <cell r="J42">
            <v>4400000</v>
          </cell>
          <cell r="K42">
            <v>4374861.7</v>
          </cell>
          <cell r="L42">
            <v>4349861.7</v>
          </cell>
          <cell r="M42" t="str">
            <v>NEX</v>
          </cell>
          <cell r="N42">
            <v>0.23</v>
          </cell>
          <cell r="O42">
            <v>1012000</v>
          </cell>
          <cell r="P42">
            <v>1006218.1910000001</v>
          </cell>
          <cell r="Q42">
            <v>1000468.1910000001</v>
          </cell>
          <cell r="R42">
            <v>0.98860493181818188</v>
          </cell>
          <cell r="S42">
            <v>0.99428675000000011</v>
          </cell>
          <cell r="T42" t="str">
            <v>NEX</v>
          </cell>
          <cell r="U42">
            <v>0.09</v>
          </cell>
        </row>
        <row r="43">
          <cell r="F43" t="str">
            <v>2896 - MANUTENÇÃO E OPERAÇÃO DE CLUBE DA COMUNIDADE (CDC)</v>
          </cell>
          <cell r="G43" t="str">
            <v>19.10.27.812.3017.2.896.33903000.00</v>
          </cell>
          <cell r="H43" t="str">
            <v>EXECUTIVO</v>
          </cell>
          <cell r="I43" t="str">
            <v>SEME</v>
          </cell>
          <cell r="J43">
            <v>0</v>
          </cell>
          <cell r="K43">
            <v>0</v>
          </cell>
          <cell r="L43">
            <v>0</v>
          </cell>
          <cell r="M43" t="str">
            <v>NINC</v>
          </cell>
          <cell r="N43">
            <v>0</v>
          </cell>
          <cell r="T43" t="str">
            <v>NINC</v>
          </cell>
          <cell r="U43">
            <v>0</v>
          </cell>
        </row>
        <row r="44">
          <cell r="F44" t="str">
            <v>2896 - MANUTENÇÃO E OPERAÇÃO DE CLUBE DA COMUNIDADE (CDC)</v>
          </cell>
          <cell r="G44" t="str">
            <v>19.10.27.812.3017.2.896.33903900.00</v>
          </cell>
          <cell r="H44" t="str">
            <v>EXECUTIVO</v>
          </cell>
          <cell r="I44" t="str">
            <v>SEME</v>
          </cell>
          <cell r="J44">
            <v>1000</v>
          </cell>
          <cell r="K44">
            <v>0</v>
          </cell>
          <cell r="L44">
            <v>0</v>
          </cell>
          <cell r="M44" t="str">
            <v>NINC</v>
          </cell>
          <cell r="N44">
            <v>0</v>
          </cell>
          <cell r="T44" t="str">
            <v>NINC</v>
          </cell>
          <cell r="U44">
            <v>0</v>
          </cell>
        </row>
        <row r="45">
          <cell r="F45" t="str">
            <v>2897 - REALIZAÇÃO DE EVENTOS DE ESPORTE, LAZER E RECREAÇÃO</v>
          </cell>
          <cell r="G45" t="str">
            <v>19.10.27.812.3017.2.897.33903900.00</v>
          </cell>
          <cell r="H45" t="str">
            <v>EXECUTIVO</v>
          </cell>
          <cell r="I45" t="str">
            <v>SEME</v>
          </cell>
          <cell r="J45">
            <v>1000000</v>
          </cell>
          <cell r="K45">
            <v>5990342.6299999999</v>
          </cell>
          <cell r="L45">
            <v>5028581.75</v>
          </cell>
          <cell r="M45" t="str">
            <v>NEX</v>
          </cell>
          <cell r="N45">
            <v>0.23</v>
          </cell>
          <cell r="O45">
            <v>230000</v>
          </cell>
          <cell r="P45">
            <v>1377778.8049000001</v>
          </cell>
          <cell r="Q45">
            <v>1156573.8025</v>
          </cell>
          <cell r="R45">
            <v>5.0285817499999999</v>
          </cell>
          <cell r="S45">
            <v>5.9903426300000007</v>
          </cell>
          <cell r="T45" t="str">
            <v>NEX</v>
          </cell>
          <cell r="U45">
            <v>0.09</v>
          </cell>
        </row>
        <row r="46">
          <cell r="F46" t="str">
            <v>3512 - AMPLIAÇÃO, REFORMA E REQUALIFICAÇÃO DE EQUIPAMENTOS ESPORTIVOS</v>
          </cell>
          <cell r="G46" t="str">
            <v>19.10.27.812.3017.3.512.44903900.00</v>
          </cell>
          <cell r="H46" t="str">
            <v>EXECUTIVO</v>
          </cell>
          <cell r="I46" t="str">
            <v>SEME</v>
          </cell>
          <cell r="J46">
            <v>4000</v>
          </cell>
          <cell r="K46">
            <v>4836901.05</v>
          </cell>
          <cell r="L46">
            <v>3026004.53</v>
          </cell>
          <cell r="M46" t="str">
            <v>NEX</v>
          </cell>
          <cell r="N46">
            <v>0.23</v>
          </cell>
          <cell r="O46">
            <v>920</v>
          </cell>
          <cell r="P46">
            <v>1112487.2415</v>
          </cell>
          <cell r="Q46">
            <v>695981.04189999995</v>
          </cell>
          <cell r="R46">
            <v>756.50113249999993</v>
          </cell>
          <cell r="S46">
            <v>1209.2252625000001</v>
          </cell>
          <cell r="T46" t="str">
            <v>NEX</v>
          </cell>
          <cell r="U46">
            <v>0.09</v>
          </cell>
        </row>
        <row r="47">
          <cell r="F47" t="str">
            <v>3512 - AMPLIAÇÃO, REFORMA E REQUALIFICAÇÃO DE EQUIPAMENTOS ESPORTIVOS</v>
          </cell>
          <cell r="G47" t="str">
            <v>19.10.27.812.3017.3.512.44903900.02</v>
          </cell>
          <cell r="H47" t="str">
            <v>EXECUTIVO</v>
          </cell>
          <cell r="I47" t="str">
            <v>SEME</v>
          </cell>
          <cell r="J47">
            <v>1000</v>
          </cell>
          <cell r="K47">
            <v>0</v>
          </cell>
          <cell r="L47">
            <v>0</v>
          </cell>
          <cell r="M47" t="str">
            <v>NEX</v>
          </cell>
          <cell r="N47">
            <v>0.23</v>
          </cell>
          <cell r="O47">
            <v>230</v>
          </cell>
          <cell r="P47">
            <v>0</v>
          </cell>
          <cell r="Q47">
            <v>0</v>
          </cell>
          <cell r="R47">
            <v>0</v>
          </cell>
          <cell r="S47">
            <v>0</v>
          </cell>
          <cell r="T47" t="str">
            <v>NEX</v>
          </cell>
          <cell r="U47">
            <v>0.09</v>
          </cell>
        </row>
        <row r="48">
          <cell r="F48" t="str">
            <v>3512 - AMPLIAÇÃO, REFORMA E REQUALIFICAÇÃO DE EQUIPAMENTOS ESPORTIVOS</v>
          </cell>
          <cell r="G48" t="str">
            <v>89.10.27.812.3017.3.512.44903900.05</v>
          </cell>
          <cell r="H48" t="str">
            <v>EXECUTIVO</v>
          </cell>
          <cell r="I48" t="str">
            <v>FMESP</v>
          </cell>
          <cell r="J48">
            <v>300000</v>
          </cell>
          <cell r="K48">
            <v>0</v>
          </cell>
          <cell r="L48">
            <v>0</v>
          </cell>
          <cell r="M48" t="str">
            <v>NEX</v>
          </cell>
          <cell r="N48">
            <v>0.23</v>
          </cell>
          <cell r="O48">
            <v>69000</v>
          </cell>
          <cell r="P48">
            <v>0</v>
          </cell>
          <cell r="Q48">
            <v>0</v>
          </cell>
          <cell r="R48">
            <v>0</v>
          </cell>
          <cell r="S48">
            <v>0</v>
          </cell>
          <cell r="T48" t="str">
            <v>NEX</v>
          </cell>
          <cell r="U48">
            <v>0.09</v>
          </cell>
        </row>
        <row r="49">
          <cell r="F49" t="str">
            <v>3512 - AMPLIAÇÃO, REFORMA E REQUALIFICAÇÃO DE EQUIPAMENTOS ESPORTIVOS</v>
          </cell>
          <cell r="G49" t="str">
            <v>89.10.27.812.3017.3.512.44903900.08</v>
          </cell>
          <cell r="H49" t="str">
            <v>EXECUTIVO</v>
          </cell>
          <cell r="I49" t="str">
            <v>FMESP</v>
          </cell>
          <cell r="J49">
            <v>840000</v>
          </cell>
          <cell r="K49">
            <v>250815.52</v>
          </cell>
          <cell r="L49">
            <v>250815.52</v>
          </cell>
          <cell r="M49" t="str">
            <v>NEX</v>
          </cell>
          <cell r="N49">
            <v>0.23</v>
          </cell>
          <cell r="O49">
            <v>193200</v>
          </cell>
          <cell r="P49">
            <v>57687.569600000003</v>
          </cell>
          <cell r="Q49">
            <v>57687.569600000003</v>
          </cell>
          <cell r="R49">
            <v>0.29858990476190478</v>
          </cell>
          <cell r="S49">
            <v>0.29858990476190478</v>
          </cell>
          <cell r="T49" t="str">
            <v>NEX</v>
          </cell>
          <cell r="U49">
            <v>0.09</v>
          </cell>
        </row>
        <row r="50">
          <cell r="F50" t="str">
            <v>4502 - MANUTENÇÃO E OPERAÇÃO DE EQUIPAMENTOS ESPORTIVOS</v>
          </cell>
          <cell r="G50" t="str">
            <v>19.10.27.812.3017.4.502.33903000.00</v>
          </cell>
          <cell r="H50" t="str">
            <v>EXECUTIVO</v>
          </cell>
          <cell r="I50" t="str">
            <v>SEME</v>
          </cell>
          <cell r="J50">
            <v>2498000</v>
          </cell>
          <cell r="K50">
            <v>997055.82000000007</v>
          </cell>
          <cell r="L50">
            <v>670686.08000000007</v>
          </cell>
          <cell r="M50" t="str">
            <v>NEX</v>
          </cell>
          <cell r="N50">
            <v>0.23</v>
          </cell>
          <cell r="O50">
            <v>574540</v>
          </cell>
          <cell r="P50">
            <v>229322.83860000002</v>
          </cell>
          <cell r="Q50">
            <v>154257.79840000003</v>
          </cell>
          <cell r="R50">
            <v>0.26848922337870301</v>
          </cell>
          <cell r="S50">
            <v>0.39914164131305047</v>
          </cell>
          <cell r="T50" t="str">
            <v>NEX</v>
          </cell>
          <cell r="U50">
            <v>0.09</v>
          </cell>
        </row>
        <row r="51">
          <cell r="F51" t="str">
            <v>4502 - MANUTENÇÃO E OPERAÇÃO DE EQUIPAMENTOS ESPORTIVOS</v>
          </cell>
          <cell r="G51" t="str">
            <v>19.10.27.812.3017.4.502.33903900.00</v>
          </cell>
          <cell r="H51" t="str">
            <v>EXECUTIVO</v>
          </cell>
          <cell r="I51" t="str">
            <v>SEME</v>
          </cell>
          <cell r="J51">
            <v>82173091</v>
          </cell>
          <cell r="K51">
            <v>88755441.620000005</v>
          </cell>
          <cell r="L51">
            <v>61232010.649999999</v>
          </cell>
          <cell r="M51" t="str">
            <v>NEX</v>
          </cell>
          <cell r="N51">
            <v>0.23</v>
          </cell>
          <cell r="O51">
            <v>18899810.93</v>
          </cell>
          <cell r="P51">
            <v>20413751.572600003</v>
          </cell>
          <cell r="Q51">
            <v>14083362.4495</v>
          </cell>
          <cell r="R51">
            <v>0.74515890670341223</v>
          </cell>
          <cell r="S51">
            <v>1.0801034808341337</v>
          </cell>
          <cell r="T51" t="str">
            <v>NEX</v>
          </cell>
          <cell r="U51">
            <v>0.09</v>
          </cell>
        </row>
        <row r="52">
          <cell r="F52" t="str">
            <v>4502 - MANUTENÇÃO E OPERAÇÃO DE EQUIPAMENTOS ESPORTIVOS</v>
          </cell>
          <cell r="G52" t="str">
            <v>19.10.27.812.3017.4.502.33909200.00</v>
          </cell>
          <cell r="H52" t="str">
            <v>EXECUTIVO</v>
          </cell>
          <cell r="I52" t="str">
            <v>SEME</v>
          </cell>
          <cell r="J52">
            <v>0</v>
          </cell>
          <cell r="K52">
            <v>8832</v>
          </cell>
          <cell r="L52">
            <v>8832</v>
          </cell>
          <cell r="M52" t="str">
            <v>NEX</v>
          </cell>
          <cell r="N52">
            <v>0.23</v>
          </cell>
          <cell r="O52">
            <v>0</v>
          </cell>
          <cell r="P52">
            <v>2031.3600000000001</v>
          </cell>
          <cell r="Q52">
            <v>2031.3600000000001</v>
          </cell>
          <cell r="R52" t="e">
            <v>#DIV/0!</v>
          </cell>
          <cell r="S52" t="e">
            <v>#DIV/0!</v>
          </cell>
          <cell r="T52" t="str">
            <v>NEX</v>
          </cell>
          <cell r="U52">
            <v>0.09</v>
          </cell>
        </row>
        <row r="53">
          <cell r="F53" t="str">
            <v>4502 - MANUTENÇÃO E OPERAÇÃO DE EQUIPAMENTOS ESPORTIVOS</v>
          </cell>
          <cell r="G53" t="str">
            <v>19.10.27.812.3017.4.502.44905200.00</v>
          </cell>
          <cell r="H53" t="str">
            <v>EXECUTIVO</v>
          </cell>
          <cell r="I53" t="str">
            <v>SEME</v>
          </cell>
          <cell r="J53">
            <v>1000</v>
          </cell>
          <cell r="K53">
            <v>0</v>
          </cell>
          <cell r="L53">
            <v>0</v>
          </cell>
          <cell r="M53" t="str">
            <v>NEX</v>
          </cell>
          <cell r="N53">
            <v>0.23</v>
          </cell>
          <cell r="O53">
            <v>230</v>
          </cell>
          <cell r="P53">
            <v>0</v>
          </cell>
          <cell r="Q53">
            <v>0</v>
          </cell>
          <cell r="R53">
            <v>0</v>
          </cell>
          <cell r="S53">
            <v>0</v>
          </cell>
          <cell r="T53" t="str">
            <v>NEX</v>
          </cell>
          <cell r="U53">
            <v>0.09</v>
          </cell>
        </row>
        <row r="54">
          <cell r="F54" t="str">
            <v>4503 - INCENTIVO À PRÁTICA DE ESPORTES</v>
          </cell>
          <cell r="G54" t="str">
            <v>19.10.27.812.3017.4.503.33903000.00</v>
          </cell>
          <cell r="H54" t="str">
            <v>EXECUTIVO</v>
          </cell>
          <cell r="I54" t="str">
            <v>SEME</v>
          </cell>
          <cell r="J54">
            <v>300000</v>
          </cell>
          <cell r="K54">
            <v>0</v>
          </cell>
          <cell r="L54">
            <v>0</v>
          </cell>
          <cell r="M54" t="str">
            <v>NEX</v>
          </cell>
          <cell r="N54">
            <v>0.23</v>
          </cell>
          <cell r="O54">
            <v>69000</v>
          </cell>
          <cell r="P54">
            <v>0</v>
          </cell>
          <cell r="Q54">
            <v>0</v>
          </cell>
          <cell r="R54">
            <v>0</v>
          </cell>
          <cell r="S54">
            <v>0</v>
          </cell>
          <cell r="T54" t="str">
            <v>NEX</v>
          </cell>
          <cell r="U54">
            <v>0.09</v>
          </cell>
        </row>
        <row r="55">
          <cell r="F55" t="str">
            <v>4503 - INCENTIVO À PRÁTICA DE ESPORTES</v>
          </cell>
          <cell r="G55" t="str">
            <v>19.10.27.812.3017.4.503.33903900.00</v>
          </cell>
          <cell r="H55" t="str">
            <v>EXECUTIVO</v>
          </cell>
          <cell r="I55" t="str">
            <v>SEME</v>
          </cell>
          <cell r="J55">
            <v>3896000</v>
          </cell>
          <cell r="K55">
            <v>3760207.3199999994</v>
          </cell>
          <cell r="L55">
            <v>1606909.28</v>
          </cell>
          <cell r="M55" t="str">
            <v>NEX</v>
          </cell>
          <cell r="N55">
            <v>0.23</v>
          </cell>
          <cell r="O55">
            <v>896080</v>
          </cell>
          <cell r="P55">
            <v>864847.68359999987</v>
          </cell>
          <cell r="Q55">
            <v>369589.13440000004</v>
          </cell>
          <cell r="R55">
            <v>0.41245104722792614</v>
          </cell>
          <cell r="S55">
            <v>0.96514561601642701</v>
          </cell>
          <cell r="T55" t="str">
            <v>NEX</v>
          </cell>
          <cell r="U55">
            <v>0.09</v>
          </cell>
        </row>
        <row r="56">
          <cell r="F56" t="str">
            <v>4503 - INCENTIVO À PRÁTICA DE ESPORTES</v>
          </cell>
          <cell r="G56" t="str">
            <v>19.10.27.812.3017.4.503.33904800.00</v>
          </cell>
          <cell r="H56" t="str">
            <v>EXECUTIVO</v>
          </cell>
          <cell r="I56" t="str">
            <v>SEME</v>
          </cell>
          <cell r="J56">
            <v>1000</v>
          </cell>
          <cell r="K56">
            <v>0</v>
          </cell>
          <cell r="L56">
            <v>0</v>
          </cell>
          <cell r="M56" t="str">
            <v>NEX</v>
          </cell>
          <cell r="N56">
            <v>0.23</v>
          </cell>
          <cell r="O56">
            <v>230</v>
          </cell>
          <cell r="P56">
            <v>0</v>
          </cell>
          <cell r="Q56">
            <v>0</v>
          </cell>
          <cell r="R56">
            <v>0</v>
          </cell>
          <cell r="S56">
            <v>0</v>
          </cell>
          <cell r="T56" t="str">
            <v>NEX</v>
          </cell>
          <cell r="U56">
            <v>0.09</v>
          </cell>
        </row>
        <row r="57">
          <cell r="F57" t="str">
            <v>4503 - INCENTIVO À PRÁTICA DE ESPORTES</v>
          </cell>
          <cell r="G57" t="str">
            <v>19.10.27.812.3017.4.503.44905200.00</v>
          </cell>
          <cell r="H57" t="str">
            <v>EXECUTIVO</v>
          </cell>
          <cell r="I57" t="str">
            <v>SEME</v>
          </cell>
          <cell r="J57">
            <v>1000</v>
          </cell>
          <cell r="K57">
            <v>0</v>
          </cell>
          <cell r="L57">
            <v>0</v>
          </cell>
          <cell r="M57" t="str">
            <v>NEX</v>
          </cell>
          <cell r="N57">
            <v>0.23</v>
          </cell>
          <cell r="O57">
            <v>230</v>
          </cell>
          <cell r="P57">
            <v>0</v>
          </cell>
          <cell r="Q57">
            <v>0</v>
          </cell>
          <cell r="R57">
            <v>0</v>
          </cell>
          <cell r="S57">
            <v>0</v>
          </cell>
          <cell r="T57" t="str">
            <v>NEX</v>
          </cell>
          <cell r="U57">
            <v>0.09</v>
          </cell>
        </row>
        <row r="58">
          <cell r="F58" t="str">
            <v>4513 - FOMENTO AO ESPORTE</v>
          </cell>
          <cell r="G58" t="str">
            <v>28.19.27.812.3017.4.513.33903900.00</v>
          </cell>
          <cell r="H58" t="str">
            <v>EXECUTIVO</v>
          </cell>
          <cell r="I58" t="str">
            <v>EGM</v>
          </cell>
          <cell r="J58">
            <v>21162861</v>
          </cell>
          <cell r="K58">
            <v>0</v>
          </cell>
          <cell r="L58">
            <v>0</v>
          </cell>
          <cell r="M58" t="str">
            <v>NEX</v>
          </cell>
          <cell r="N58">
            <v>0.23</v>
          </cell>
          <cell r="O58">
            <v>4867458.03</v>
          </cell>
          <cell r="P58">
            <v>0</v>
          </cell>
          <cell r="Q58">
            <v>0</v>
          </cell>
          <cell r="R58">
            <v>0</v>
          </cell>
          <cell r="S58">
            <v>0</v>
          </cell>
          <cell r="T58" t="str">
            <v>NEX</v>
          </cell>
          <cell r="U58">
            <v>0.09</v>
          </cell>
        </row>
        <row r="59">
          <cell r="F59" t="str">
            <v>4514 - PROGRAMAÇÃO DA VIRADA ESPORTIVA</v>
          </cell>
          <cell r="G59" t="str">
            <v>19.10.27.812.3017.4.514.33903900.00</v>
          </cell>
          <cell r="H59" t="str">
            <v>EXECUTIVO</v>
          </cell>
          <cell r="I59" t="str">
            <v>SEME</v>
          </cell>
          <cell r="J59">
            <v>7000000</v>
          </cell>
          <cell r="K59">
            <v>0</v>
          </cell>
          <cell r="L59">
            <v>0</v>
          </cell>
          <cell r="M59" t="str">
            <v xml:space="preserve">NINC </v>
          </cell>
          <cell r="N59">
            <v>0</v>
          </cell>
          <cell r="T59" t="str">
            <v xml:space="preserve">NINC </v>
          </cell>
          <cell r="U59">
            <v>0</v>
          </cell>
        </row>
        <row r="60">
          <cell r="F60" t="str">
            <v>5414 - AMPLIAÇÃO, REFORMA E REQUALIFICAÇÃO DE EQUIPAMENTOS ESPORTIVOS - PROGRAMA DE METAS 22.E</v>
          </cell>
          <cell r="G60" t="str">
            <v>19.10.27.812.3017.5.414.44903900.00</v>
          </cell>
          <cell r="H60" t="str">
            <v>EXECUTIVO</v>
          </cell>
          <cell r="I60" t="str">
            <v>SEME</v>
          </cell>
          <cell r="J60">
            <v>1000</v>
          </cell>
          <cell r="K60">
            <v>13877505.43</v>
          </cell>
          <cell r="L60">
            <v>8171460.4499999993</v>
          </cell>
          <cell r="M60" t="str">
            <v>NEX</v>
          </cell>
          <cell r="N60">
            <v>0.23</v>
          </cell>
          <cell r="O60">
            <v>230</v>
          </cell>
          <cell r="P60">
            <v>3191826.2489</v>
          </cell>
          <cell r="Q60">
            <v>1879435.9035</v>
          </cell>
          <cell r="R60">
            <v>8171.4604500000005</v>
          </cell>
          <cell r="S60">
            <v>13877.505429999999</v>
          </cell>
          <cell r="T60" t="str">
            <v>NEX</v>
          </cell>
          <cell r="U60">
            <v>0.09</v>
          </cell>
        </row>
        <row r="61">
          <cell r="F61" t="str">
            <v>1109 - AMPLIAÇÃO, REFORMA E REQUALIFICAÇÃO DO AUTÓDROMO DE INTERLAGOS</v>
          </cell>
          <cell r="G61" t="str">
            <v>07.10.27.813.3015.1.109.44905100.08</v>
          </cell>
          <cell r="H61" t="str">
            <v>EXECUTIVO</v>
          </cell>
          <cell r="I61" t="str">
            <v>FMD</v>
          </cell>
          <cell r="J61">
            <v>1000</v>
          </cell>
          <cell r="K61">
            <v>0</v>
          </cell>
          <cell r="L61">
            <v>0</v>
          </cell>
          <cell r="M61" t="str">
            <v>NEX</v>
          </cell>
          <cell r="N61">
            <v>0.23</v>
          </cell>
          <cell r="O61">
            <v>230</v>
          </cell>
          <cell r="P61">
            <v>0</v>
          </cell>
          <cell r="Q61">
            <v>0</v>
          </cell>
          <cell r="R61">
            <v>0</v>
          </cell>
          <cell r="S61">
            <v>0</v>
          </cell>
          <cell r="T61" t="str">
            <v>NINC</v>
          </cell>
          <cell r="U61">
            <v>0</v>
          </cell>
        </row>
        <row r="62">
          <cell r="F62" t="str">
            <v>1109 - AMPLIAÇÃO, REFORMA E REQUALIFICAÇÃO DO AUTÓDROMO DE INTERLAGOS</v>
          </cell>
          <cell r="G62" t="str">
            <v>22.10.27.813.3015.1.109.44905100.00</v>
          </cell>
          <cell r="H62" t="str">
            <v>EXECUTIVO</v>
          </cell>
          <cell r="I62" t="str">
            <v>SIURB</v>
          </cell>
          <cell r="J62">
            <v>1000</v>
          </cell>
          <cell r="K62">
            <v>5509443.8300000001</v>
          </cell>
          <cell r="L62">
            <v>447127.41</v>
          </cell>
          <cell r="M62" t="str">
            <v>NEX</v>
          </cell>
          <cell r="N62">
            <v>0.23</v>
          </cell>
          <cell r="O62">
            <v>230</v>
          </cell>
          <cell r="P62">
            <v>1267172.0809000002</v>
          </cell>
          <cell r="Q62">
            <v>102839.3043</v>
          </cell>
          <cell r="R62">
            <v>447.12741</v>
          </cell>
          <cell r="S62">
            <v>5509.4438300000011</v>
          </cell>
          <cell r="T62" t="str">
            <v>NINC</v>
          </cell>
          <cell r="U62">
            <v>0</v>
          </cell>
        </row>
        <row r="63">
          <cell r="F63" t="str">
            <v>1109 - AMPLIAÇÃO, REFORMA E REQUALIFICAÇÃO DO AUTÓDROMO DE INTERLAGOS</v>
          </cell>
          <cell r="G63" t="str">
            <v>22.10.27.813.3015.1.109.44905100.02</v>
          </cell>
          <cell r="H63" t="str">
            <v>EXECUTIVO</v>
          </cell>
          <cell r="I63" t="str">
            <v>SIURB</v>
          </cell>
          <cell r="J63">
            <v>1000</v>
          </cell>
          <cell r="K63">
            <v>8269831.6699999999</v>
          </cell>
          <cell r="L63">
            <v>6548902.6799999997</v>
          </cell>
          <cell r="M63" t="str">
            <v>NEX</v>
          </cell>
          <cell r="N63">
            <v>0.23</v>
          </cell>
          <cell r="O63">
            <v>230</v>
          </cell>
          <cell r="P63">
            <v>1902061.2841</v>
          </cell>
          <cell r="Q63">
            <v>1506247.6163999999</v>
          </cell>
          <cell r="R63">
            <v>6548.9026800000001</v>
          </cell>
          <cell r="S63">
            <v>8269.8316699999996</v>
          </cell>
          <cell r="T63" t="str">
            <v>NINC</v>
          </cell>
          <cell r="U63">
            <v>0</v>
          </cell>
        </row>
        <row r="64">
          <cell r="F64" t="str">
            <v>1109 - AMPLIAÇÃO, REFORMA E REQUALIFICAÇÃO DO AUTÓDROMO DE INTERLAGOS</v>
          </cell>
          <cell r="G64" t="str">
            <v>22.10.27.813.3015.1.109.44909200.00</v>
          </cell>
          <cell r="H64" t="str">
            <v>EXECUTIVO</v>
          </cell>
          <cell r="I64" t="str">
            <v>SIURB</v>
          </cell>
          <cell r="J64">
            <v>0</v>
          </cell>
          <cell r="K64">
            <v>46547.03</v>
          </cell>
          <cell r="L64">
            <v>0</v>
          </cell>
          <cell r="M64" t="str">
            <v>NEX</v>
          </cell>
          <cell r="N64">
            <v>0.23</v>
          </cell>
          <cell r="O64">
            <v>0</v>
          </cell>
          <cell r="P64">
            <v>10705.8169</v>
          </cell>
          <cell r="Q64">
            <v>0</v>
          </cell>
          <cell r="R64" t="e">
            <v>#DIV/0!</v>
          </cell>
          <cell r="S64" t="e">
            <v>#DIV/0!</v>
          </cell>
          <cell r="T64" t="str">
            <v>NINC</v>
          </cell>
          <cell r="U64">
            <v>0</v>
          </cell>
        </row>
        <row r="65">
          <cell r="J65">
            <v>148603750</v>
          </cell>
          <cell r="K65">
            <v>151437642.84</v>
          </cell>
          <cell r="L65">
            <v>102471156.16999999</v>
          </cell>
          <cell r="M65">
            <v>0</v>
          </cell>
          <cell r="O65">
            <v>31777224.350000001</v>
          </cell>
          <cell r="P65">
            <v>34830657.853200004</v>
          </cell>
          <cell r="Q65">
            <v>23568365.919099994</v>
          </cell>
          <cell r="R65">
            <v>0.74167478126830144</v>
          </cell>
          <cell r="S65">
            <v>1.0960887417217107</v>
          </cell>
        </row>
      </sheetData>
      <sheetData sheetId="22"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prefeitura.sp.gov.br/cidade/secretarias/upload/direitos_humanos/crianca_e_adolescente/Sobre_o_OCA_e_OPI_2019.pdf" TargetMode="External"/><Relationship Id="rId13" Type="http://schemas.openxmlformats.org/officeDocument/2006/relationships/hyperlink" Target="https://www12.senado.leg.br/orcamento/glossario?search_text=iniciativa" TargetMode="External"/><Relationship Id="rId3" Type="http://schemas.openxmlformats.org/officeDocument/2006/relationships/hyperlink" Target="http://www.orcamentofederal.gov.br/orcamentos-anuais/orcamento-1999/Portaria_Ministerial_42_de_140499.pdf/" TargetMode="External"/><Relationship Id="rId7" Type="http://schemas.openxmlformats.org/officeDocument/2006/relationships/hyperlink" Target="https://www.prefeitura.sp.gov.br/cidade/secretarias/upload/direitos_humanos/crianca_e_adolescente/Sobre_o_OCA_e_OPI_2019.pdf" TargetMode="External"/><Relationship Id="rId12" Type="http://schemas.openxmlformats.org/officeDocument/2006/relationships/hyperlink" Target="https://www12.senado.leg.br/orcamento/glossario?search_text=iniciativa" TargetMode="External"/><Relationship Id="rId2" Type="http://schemas.openxmlformats.org/officeDocument/2006/relationships/hyperlink" Target="http://www.orcamentofederal.gov.br/orcamentos-anuais/orcamento-1999/Portaria_Ministerial_42_de_140499.pdf/" TargetMode="External"/><Relationship Id="rId1" Type="http://schemas.openxmlformats.org/officeDocument/2006/relationships/hyperlink" Target="http://www.orcamentofederal.gov.br/orcamentos-anuais/orcamento-1999/Portaria_Ministerial_42_de_140499.pdf/" TargetMode="External"/><Relationship Id="rId6" Type="http://schemas.openxmlformats.org/officeDocument/2006/relationships/hyperlink" Target="https://www.prefeitura.sp.gov.br/cidade/secretarias/upload/direitos_humanos/crianca_e_adolescente/Sobre_o_OCA_e_OPI_2019.pdf" TargetMode="External"/><Relationship Id="rId11" Type="http://schemas.openxmlformats.org/officeDocument/2006/relationships/hyperlink" Target="https://www.prefeitura.sp.gov.br/cidade/secretarias/upload/direitos_humanos/crianca_e_adolescente/Sobre_o_OCA_e_OPI_2019.pdf" TargetMode="External"/><Relationship Id="rId5" Type="http://schemas.openxmlformats.org/officeDocument/2006/relationships/hyperlink" Target="http://www.orcamentofederal.gov.br/orcamentos-anuais/orcamento-1999/Portaria_Ministerial_42_de_140499.pdf/" TargetMode="External"/><Relationship Id="rId15" Type="http://schemas.openxmlformats.org/officeDocument/2006/relationships/hyperlink" Target="https://www.prefeitura.sp.gov.br/cidade/secretarias/upload/direitos_humanos/crianca_e_adolescente/Sobre_o_OCA_e_OPI_2019.pdf" TargetMode="External"/><Relationship Id="rId10" Type="http://schemas.openxmlformats.org/officeDocument/2006/relationships/hyperlink" Target="https://www.prefeitura.sp.gov.br/cidade/secretarias/upload/direitos_humanos/crianca_e_adolescente/Sobre_o_OCA_e_OPI_2019.pdf" TargetMode="External"/><Relationship Id="rId4" Type="http://schemas.openxmlformats.org/officeDocument/2006/relationships/hyperlink" Target="http://www.orcamentofederal.gov.br/orcamentos-anuais/orcamento-1999/Portaria_Ministerial_42_de_140499.pdf/" TargetMode="External"/><Relationship Id="rId9" Type="http://schemas.openxmlformats.org/officeDocument/2006/relationships/hyperlink" Target="https://www.prefeitura.sp.gov.br/cidade/secretarias/upload/direitos_humanos/crianca_e_adolescente/Sobre_o_OCA_e_OPI_2019.pdf" TargetMode="External"/><Relationship Id="rId14" Type="http://schemas.openxmlformats.org/officeDocument/2006/relationships/hyperlink" Target="https://www12.senado.leg.br/orcamento/glossario?search_text=iniciativa"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5E762-B779-4508-ACFB-388F077FB489}">
  <dimension ref="A1:E123"/>
  <sheetViews>
    <sheetView showGridLines="0" workbookViewId="0">
      <selection activeCell="C40" sqref="C40"/>
    </sheetView>
  </sheetViews>
  <sheetFormatPr defaultRowHeight="15"/>
  <cols>
    <col min="1" max="1" width="39.42578125" customWidth="1"/>
    <col min="2" max="2" width="55.7109375" customWidth="1"/>
    <col min="3" max="3" width="34" customWidth="1"/>
    <col min="4" max="4" width="40.28515625" customWidth="1"/>
  </cols>
  <sheetData>
    <row r="1" spans="1:5" ht="15" customHeight="1">
      <c r="A1" s="389" t="s">
        <v>0</v>
      </c>
      <c r="B1" s="389"/>
      <c r="C1" s="389"/>
      <c r="D1" s="389"/>
    </row>
    <row r="2" spans="1:5" ht="15" customHeight="1">
      <c r="A2" s="389"/>
      <c r="B2" s="389"/>
      <c r="C2" s="389"/>
      <c r="D2" s="389"/>
    </row>
    <row r="3" spans="1:5" ht="15.75">
      <c r="A3" s="196"/>
      <c r="B3" s="196"/>
      <c r="C3" s="196"/>
    </row>
    <row r="4" spans="1:5" ht="94.5" customHeight="1">
      <c r="A4" s="415" t="s">
        <v>1</v>
      </c>
      <c r="B4" s="197" t="s">
        <v>2</v>
      </c>
      <c r="C4" s="198" t="s">
        <v>3</v>
      </c>
    </row>
    <row r="5" spans="1:5" ht="216" customHeight="1">
      <c r="A5" s="457"/>
      <c r="B5" s="323" t="s">
        <v>4</v>
      </c>
      <c r="C5" s="322" t="s">
        <v>5</v>
      </c>
    </row>
    <row r="6" spans="1:5" ht="15" customHeight="1">
      <c r="A6" s="457"/>
      <c r="B6" s="416" t="s">
        <v>6</v>
      </c>
      <c r="C6" s="417" t="s">
        <v>7</v>
      </c>
    </row>
    <row r="7" spans="1:5" ht="42.75" customHeight="1">
      <c r="A7" s="458"/>
      <c r="B7" s="459"/>
      <c r="C7" s="460"/>
    </row>
    <row r="8" spans="1:5" ht="30" customHeight="1">
      <c r="A8" s="199"/>
      <c r="B8" s="418" t="s">
        <v>8</v>
      </c>
      <c r="C8" s="418"/>
    </row>
    <row r="9" spans="1:5" ht="47.25" customHeight="1">
      <c r="A9" s="337"/>
      <c r="B9" s="416"/>
      <c r="C9" s="416"/>
      <c r="D9" s="134"/>
    </row>
    <row r="10" spans="1:5" ht="15" customHeight="1">
      <c r="A10" s="390" t="s">
        <v>9</v>
      </c>
      <c r="B10" s="391"/>
      <c r="C10" s="391"/>
      <c r="D10" s="390"/>
      <c r="E10" s="134"/>
    </row>
    <row r="11" spans="1:5" ht="15" customHeight="1">
      <c r="A11" s="390"/>
      <c r="B11" s="390"/>
      <c r="C11" s="390"/>
      <c r="D11" s="390"/>
      <c r="E11" s="134"/>
    </row>
    <row r="12" spans="1:5">
      <c r="A12" s="200" t="s">
        <v>10</v>
      </c>
      <c r="B12" s="201" t="s">
        <v>11</v>
      </c>
      <c r="C12" s="324" t="s">
        <v>10</v>
      </c>
      <c r="D12" s="200" t="s">
        <v>11</v>
      </c>
      <c r="E12" s="134"/>
    </row>
    <row r="13" spans="1:5">
      <c r="A13" s="404" t="s">
        <v>12</v>
      </c>
      <c r="B13" s="202" t="s">
        <v>13</v>
      </c>
      <c r="C13" s="404" t="s">
        <v>14</v>
      </c>
      <c r="D13" s="202" t="s">
        <v>15</v>
      </c>
      <c r="E13" s="134"/>
    </row>
    <row r="14" spans="1:5" ht="15" customHeight="1">
      <c r="A14" s="461"/>
      <c r="B14" s="202" t="s">
        <v>15</v>
      </c>
      <c r="C14" s="461"/>
      <c r="D14" s="202" t="s">
        <v>13</v>
      </c>
      <c r="E14" s="134"/>
    </row>
    <row r="15" spans="1:5" ht="15" customHeight="1">
      <c r="A15" s="461"/>
      <c r="B15" s="202" t="s">
        <v>16</v>
      </c>
      <c r="C15" s="461"/>
      <c r="D15" s="202" t="s">
        <v>17</v>
      </c>
      <c r="E15" s="134"/>
    </row>
    <row r="16" spans="1:5" ht="15" customHeight="1">
      <c r="A16" s="461"/>
      <c r="B16" s="202" t="s">
        <v>18</v>
      </c>
      <c r="C16" s="461"/>
      <c r="D16" s="325" t="s">
        <v>19</v>
      </c>
      <c r="E16" s="134"/>
    </row>
    <row r="17" spans="1:5" ht="15" customHeight="1">
      <c r="A17" s="461"/>
      <c r="B17" s="202" t="s">
        <v>20</v>
      </c>
      <c r="C17" s="462"/>
      <c r="D17" s="401"/>
      <c r="E17" s="134"/>
    </row>
    <row r="18" spans="1:5" ht="15" customHeight="1">
      <c r="A18" s="461"/>
      <c r="B18" s="203" t="s">
        <v>21</v>
      </c>
      <c r="C18" s="463"/>
      <c r="D18" s="464"/>
      <c r="E18" s="134"/>
    </row>
    <row r="19" spans="1:5">
      <c r="A19" s="386" t="s">
        <v>22</v>
      </c>
      <c r="B19" s="387"/>
      <c r="C19" s="402"/>
      <c r="D19" s="403"/>
      <c r="E19" s="134"/>
    </row>
    <row r="20" spans="1:5">
      <c r="A20" s="200" t="s">
        <v>10</v>
      </c>
      <c r="B20" s="201" t="s">
        <v>11</v>
      </c>
      <c r="C20" s="201" t="s">
        <v>10</v>
      </c>
      <c r="D20" s="201" t="s">
        <v>11</v>
      </c>
      <c r="E20" s="134"/>
    </row>
    <row r="21" spans="1:5">
      <c r="A21" s="405" t="s">
        <v>23</v>
      </c>
      <c r="B21" s="202" t="s">
        <v>24</v>
      </c>
      <c r="C21" s="408" t="s">
        <v>25</v>
      </c>
      <c r="D21" s="204" t="s">
        <v>26</v>
      </c>
      <c r="E21" s="134"/>
    </row>
    <row r="22" spans="1:5" ht="15" customHeight="1">
      <c r="A22" s="406"/>
      <c r="B22" s="202" t="s">
        <v>27</v>
      </c>
      <c r="C22" s="409"/>
      <c r="D22" s="202" t="s">
        <v>28</v>
      </c>
      <c r="E22" s="134"/>
    </row>
    <row r="23" spans="1:5" ht="15" customHeight="1">
      <c r="A23" s="406"/>
      <c r="B23" s="202" t="s">
        <v>29</v>
      </c>
      <c r="C23" s="408" t="s">
        <v>30</v>
      </c>
      <c r="D23" s="326" t="s">
        <v>26</v>
      </c>
      <c r="E23" s="134"/>
    </row>
    <row r="24" spans="1:5" ht="15" customHeight="1">
      <c r="A24" s="406"/>
      <c r="B24" s="202" t="s">
        <v>31</v>
      </c>
      <c r="C24" s="409"/>
      <c r="D24" s="326" t="s">
        <v>32</v>
      </c>
      <c r="E24" s="134"/>
    </row>
    <row r="25" spans="1:5" ht="15" customHeight="1">
      <c r="A25" s="406"/>
      <c r="B25" s="203" t="s">
        <v>33</v>
      </c>
      <c r="C25" s="405" t="s">
        <v>34</v>
      </c>
      <c r="D25" s="326" t="s">
        <v>26</v>
      </c>
      <c r="E25" s="134"/>
    </row>
    <row r="26" spans="1:5" ht="15" customHeight="1">
      <c r="A26" s="406"/>
      <c r="B26" s="204" t="s">
        <v>18</v>
      </c>
      <c r="C26" s="410"/>
      <c r="D26" s="327" t="s">
        <v>35</v>
      </c>
      <c r="E26" s="134"/>
    </row>
    <row r="27" spans="1:5" ht="15" customHeight="1">
      <c r="A27" s="406"/>
      <c r="B27" s="202" t="s">
        <v>20</v>
      </c>
      <c r="C27" s="346" t="s">
        <v>36</v>
      </c>
      <c r="D27" s="328" t="s">
        <v>37</v>
      </c>
      <c r="E27" s="134"/>
    </row>
    <row r="28" spans="1:5" ht="15" customHeight="1">
      <c r="A28" s="406"/>
      <c r="B28" s="202" t="s">
        <v>21</v>
      </c>
      <c r="C28" s="411"/>
      <c r="D28" s="330"/>
      <c r="E28" s="134"/>
    </row>
    <row r="29" spans="1:5" ht="15" customHeight="1">
      <c r="A29" s="407"/>
      <c r="B29" s="347" t="s">
        <v>38</v>
      </c>
      <c r="C29" s="458"/>
      <c r="D29" s="330"/>
      <c r="E29" s="134"/>
    </row>
    <row r="30" spans="1:5">
      <c r="A30" s="386" t="s">
        <v>39</v>
      </c>
      <c r="B30" s="387"/>
      <c r="C30" s="402"/>
      <c r="D30" s="388"/>
      <c r="E30" s="134"/>
    </row>
    <row r="31" spans="1:5">
      <c r="A31" s="200" t="s">
        <v>10</v>
      </c>
      <c r="B31" s="201" t="s">
        <v>11</v>
      </c>
      <c r="C31" s="201" t="s">
        <v>10</v>
      </c>
      <c r="D31" s="201" t="s">
        <v>11</v>
      </c>
      <c r="E31" s="134"/>
    </row>
    <row r="32" spans="1:5">
      <c r="A32" s="412" t="s">
        <v>40</v>
      </c>
      <c r="B32" s="205" t="s">
        <v>41</v>
      </c>
      <c r="C32" s="339" t="s">
        <v>42</v>
      </c>
      <c r="D32" s="205" t="s">
        <v>43</v>
      </c>
      <c r="E32" s="134"/>
    </row>
    <row r="33" spans="1:5" ht="15" customHeight="1">
      <c r="A33" s="413"/>
      <c r="B33" s="205" t="s">
        <v>44</v>
      </c>
      <c r="C33" s="340"/>
      <c r="D33" s="205" t="s">
        <v>45</v>
      </c>
      <c r="E33" s="134"/>
    </row>
    <row r="34" spans="1:5" ht="15" customHeight="1">
      <c r="A34" s="413"/>
      <c r="B34" s="205" t="s">
        <v>46</v>
      </c>
      <c r="C34" s="341" t="s">
        <v>47</v>
      </c>
      <c r="D34" s="205" t="s">
        <v>48</v>
      </c>
      <c r="E34" s="134"/>
    </row>
    <row r="35" spans="1:5" ht="15" customHeight="1">
      <c r="A35" s="413"/>
      <c r="B35" s="205" t="s">
        <v>49</v>
      </c>
      <c r="C35" s="342"/>
      <c r="D35" s="331" t="s">
        <v>50</v>
      </c>
      <c r="E35" s="134"/>
    </row>
    <row r="36" spans="1:5" ht="15" customHeight="1">
      <c r="A36" s="413"/>
      <c r="B36" s="332" t="s">
        <v>51</v>
      </c>
      <c r="C36" s="343"/>
      <c r="D36" s="333"/>
      <c r="E36" s="134"/>
    </row>
    <row r="37" spans="1:5" ht="15" customHeight="1">
      <c r="A37" s="413"/>
      <c r="B37" s="332" t="s">
        <v>52</v>
      </c>
      <c r="C37" s="344"/>
      <c r="D37" s="330"/>
      <c r="E37" s="134"/>
    </row>
    <row r="38" spans="1:5" ht="15" customHeight="1">
      <c r="A38" s="413"/>
      <c r="B38" s="332" t="s">
        <v>53</v>
      </c>
      <c r="C38" s="344"/>
      <c r="D38" s="330"/>
      <c r="E38" s="134"/>
    </row>
    <row r="39" spans="1:5" ht="15" customHeight="1">
      <c r="A39" s="413"/>
      <c r="B39" s="332" t="s">
        <v>54</v>
      </c>
      <c r="C39" s="344"/>
      <c r="D39" s="330"/>
      <c r="E39" s="134"/>
    </row>
    <row r="40" spans="1:5" ht="15" customHeight="1">
      <c r="A40" s="413"/>
      <c r="B40" s="332" t="s">
        <v>18</v>
      </c>
      <c r="C40" s="344"/>
      <c r="D40" s="330"/>
      <c r="E40" s="134"/>
    </row>
    <row r="41" spans="1:5" ht="15" customHeight="1">
      <c r="A41" s="413"/>
      <c r="B41" s="332" t="s">
        <v>20</v>
      </c>
      <c r="C41" s="344"/>
      <c r="D41" s="330"/>
      <c r="E41" s="134"/>
    </row>
    <row r="42" spans="1:5" ht="15" customHeight="1">
      <c r="A42" s="413"/>
      <c r="B42" s="332" t="s">
        <v>21</v>
      </c>
      <c r="C42" s="344"/>
      <c r="D42" s="330"/>
      <c r="E42" s="134"/>
    </row>
    <row r="43" spans="1:5" ht="15" customHeight="1">
      <c r="A43" s="414"/>
      <c r="B43" s="332" t="s">
        <v>38</v>
      </c>
      <c r="C43" s="344"/>
      <c r="D43" s="330"/>
      <c r="E43" s="134"/>
    </row>
    <row r="44" spans="1:5">
      <c r="A44" s="386" t="s">
        <v>55</v>
      </c>
      <c r="B44" s="387"/>
      <c r="C44" s="387"/>
      <c r="D44" s="388"/>
      <c r="E44" s="134"/>
    </row>
    <row r="45" spans="1:5" ht="15" customHeight="1">
      <c r="A45" s="338" t="s">
        <v>56</v>
      </c>
      <c r="B45" s="329" t="s">
        <v>13</v>
      </c>
      <c r="C45" s="345"/>
      <c r="D45" s="334"/>
      <c r="E45" s="134"/>
    </row>
    <row r="46" spans="1:5">
      <c r="A46" s="395" t="s">
        <v>57</v>
      </c>
      <c r="B46" s="396"/>
      <c r="C46" s="396"/>
      <c r="D46" s="397"/>
      <c r="E46" s="134"/>
    </row>
    <row r="47" spans="1:5">
      <c r="A47" s="398" t="s">
        <v>58</v>
      </c>
      <c r="B47" s="399"/>
      <c r="C47" s="399"/>
      <c r="D47" s="400"/>
      <c r="E47" s="134"/>
    </row>
    <row r="48" spans="1:5">
      <c r="A48" s="395" t="s">
        <v>59</v>
      </c>
      <c r="B48" s="396"/>
      <c r="C48" s="396"/>
      <c r="D48" s="397"/>
      <c r="E48" s="134"/>
    </row>
    <row r="49" spans="1:5">
      <c r="A49" s="392" t="s">
        <v>60</v>
      </c>
      <c r="B49" s="393"/>
      <c r="C49" s="393"/>
      <c r="D49" s="394"/>
      <c r="E49" s="134"/>
    </row>
    <row r="50" spans="1:5">
      <c r="A50" s="335"/>
      <c r="B50" s="335"/>
      <c r="C50" s="336"/>
      <c r="D50" s="134"/>
    </row>
    <row r="51" spans="1:5" ht="27">
      <c r="A51" s="207" t="s">
        <v>61</v>
      </c>
      <c r="B51" s="208" t="s">
        <v>62</v>
      </c>
      <c r="C51" s="209"/>
    </row>
    <row r="52" spans="1:5">
      <c r="A52" s="261" t="s">
        <v>63</v>
      </c>
      <c r="B52" s="210" t="s">
        <v>64</v>
      </c>
      <c r="C52" s="209"/>
    </row>
    <row r="53" spans="1:5">
      <c r="A53" s="262" t="s">
        <v>65</v>
      </c>
      <c r="B53" s="210" t="s">
        <v>66</v>
      </c>
      <c r="C53" s="209"/>
    </row>
    <row r="54" spans="1:5">
      <c r="A54" s="261" t="s">
        <v>67</v>
      </c>
      <c r="B54" s="211" t="s">
        <v>68</v>
      </c>
      <c r="C54" s="209"/>
    </row>
    <row r="55" spans="1:5">
      <c r="A55" s="261" t="s">
        <v>69</v>
      </c>
      <c r="B55" s="211" t="s">
        <v>70</v>
      </c>
      <c r="C55" s="209"/>
    </row>
    <row r="56" spans="1:5">
      <c r="A56" s="261" t="s">
        <v>71</v>
      </c>
      <c r="B56" s="211" t="s">
        <v>72</v>
      </c>
      <c r="C56" s="209"/>
    </row>
    <row r="57" spans="1:5">
      <c r="A57" s="262" t="s">
        <v>73</v>
      </c>
      <c r="B57" s="211" t="s">
        <v>74</v>
      </c>
      <c r="C57" s="209"/>
    </row>
    <row r="58" spans="1:5">
      <c r="A58" s="261" t="s">
        <v>75</v>
      </c>
      <c r="B58" s="210" t="s">
        <v>76</v>
      </c>
      <c r="C58" s="206"/>
    </row>
    <row r="59" spans="1:5">
      <c r="A59" s="263" t="s">
        <v>77</v>
      </c>
      <c r="B59" s="210" t="s">
        <v>78</v>
      </c>
      <c r="C59" s="206"/>
    </row>
    <row r="60" spans="1:5">
      <c r="A60" s="261" t="s">
        <v>79</v>
      </c>
      <c r="B60" s="210" t="s">
        <v>80</v>
      </c>
      <c r="C60" s="206"/>
    </row>
    <row r="61" spans="1:5">
      <c r="A61" s="261" t="s">
        <v>81</v>
      </c>
      <c r="B61" s="210" t="s">
        <v>82</v>
      </c>
      <c r="C61" s="206"/>
    </row>
    <row r="62" spans="1:5">
      <c r="A62" s="261" t="s">
        <v>83</v>
      </c>
      <c r="B62" s="211" t="s">
        <v>84</v>
      </c>
      <c r="C62" s="206"/>
    </row>
    <row r="63" spans="1:5">
      <c r="A63" s="261" t="s">
        <v>85</v>
      </c>
      <c r="B63" s="210" t="s">
        <v>86</v>
      </c>
      <c r="C63" s="206"/>
    </row>
    <row r="64" spans="1:5">
      <c r="A64" s="264" t="s">
        <v>87</v>
      </c>
      <c r="B64" s="210" t="s">
        <v>88</v>
      </c>
      <c r="C64" s="206"/>
    </row>
    <row r="65" spans="1:3">
      <c r="A65" s="261" t="s">
        <v>89</v>
      </c>
      <c r="B65" s="211" t="s">
        <v>90</v>
      </c>
      <c r="C65" s="206"/>
    </row>
    <row r="66" spans="1:3">
      <c r="A66" s="261" t="s">
        <v>91</v>
      </c>
      <c r="B66" s="210" t="s">
        <v>92</v>
      </c>
      <c r="C66" s="206"/>
    </row>
    <row r="67" spans="1:3">
      <c r="A67" s="264" t="s">
        <v>93</v>
      </c>
      <c r="B67" s="211" t="s">
        <v>94</v>
      </c>
      <c r="C67" s="206"/>
    </row>
    <row r="68" spans="1:3">
      <c r="A68" s="261" t="s">
        <v>95</v>
      </c>
      <c r="B68" s="211" t="s">
        <v>96</v>
      </c>
      <c r="C68" s="206"/>
    </row>
    <row r="69" spans="1:3">
      <c r="A69" s="261" t="s">
        <v>97</v>
      </c>
      <c r="B69" s="211" t="s">
        <v>98</v>
      </c>
      <c r="C69" s="206"/>
    </row>
    <row r="70" spans="1:3">
      <c r="A70" s="261" t="s">
        <v>99</v>
      </c>
      <c r="B70" s="211" t="s">
        <v>100</v>
      </c>
      <c r="C70" s="206"/>
    </row>
    <row r="71" spans="1:3">
      <c r="A71" s="264" t="s">
        <v>101</v>
      </c>
      <c r="B71" s="210" t="s">
        <v>102</v>
      </c>
      <c r="C71" s="206"/>
    </row>
    <row r="72" spans="1:3">
      <c r="A72" s="261" t="s">
        <v>103</v>
      </c>
      <c r="B72" s="210" t="s">
        <v>104</v>
      </c>
      <c r="C72" s="206"/>
    </row>
    <row r="73" spans="1:3">
      <c r="A73" s="264" t="s">
        <v>105</v>
      </c>
      <c r="B73" s="211" t="s">
        <v>106</v>
      </c>
      <c r="C73" s="206"/>
    </row>
    <row r="74" spans="1:3">
      <c r="A74" s="261" t="s">
        <v>107</v>
      </c>
      <c r="B74" s="211" t="s">
        <v>108</v>
      </c>
      <c r="C74" s="206"/>
    </row>
    <row r="75" spans="1:3">
      <c r="A75" s="261" t="s">
        <v>109</v>
      </c>
      <c r="B75" s="211" t="s">
        <v>110</v>
      </c>
      <c r="C75" s="206"/>
    </row>
    <row r="76" spans="1:3">
      <c r="A76" s="264" t="s">
        <v>111</v>
      </c>
      <c r="B76" s="210" t="s">
        <v>112</v>
      </c>
      <c r="C76" s="206"/>
    </row>
    <row r="77" spans="1:3">
      <c r="A77" s="261" t="s">
        <v>113</v>
      </c>
      <c r="B77" s="210" t="s">
        <v>114</v>
      </c>
      <c r="C77" s="206"/>
    </row>
    <row r="78" spans="1:3">
      <c r="A78" s="264" t="s">
        <v>115</v>
      </c>
      <c r="B78" s="211" t="s">
        <v>116</v>
      </c>
      <c r="C78" s="206"/>
    </row>
    <row r="79" spans="1:3">
      <c r="A79" s="261" t="s">
        <v>117</v>
      </c>
      <c r="B79" s="211" t="s">
        <v>118</v>
      </c>
      <c r="C79" s="206"/>
    </row>
    <row r="80" spans="1:3">
      <c r="A80" s="261" t="s">
        <v>119</v>
      </c>
      <c r="B80" s="210" t="s">
        <v>120</v>
      </c>
      <c r="C80" s="206"/>
    </row>
    <row r="81" spans="1:3">
      <c r="A81" s="265" t="s">
        <v>121</v>
      </c>
      <c r="B81" s="211" t="s">
        <v>122</v>
      </c>
      <c r="C81" s="206"/>
    </row>
    <row r="82" spans="1:3">
      <c r="A82" s="264" t="s">
        <v>123</v>
      </c>
      <c r="B82" s="211" t="s">
        <v>124</v>
      </c>
      <c r="C82" s="206"/>
    </row>
    <row r="83" spans="1:3">
      <c r="A83" s="261" t="s">
        <v>125</v>
      </c>
      <c r="B83" s="211" t="s">
        <v>126</v>
      </c>
      <c r="C83" s="206"/>
    </row>
    <row r="84" spans="1:3">
      <c r="A84" s="261" t="s">
        <v>127</v>
      </c>
      <c r="B84" s="211" t="s">
        <v>128</v>
      </c>
      <c r="C84" s="206"/>
    </row>
    <row r="85" spans="1:3">
      <c r="A85" s="261" t="s">
        <v>129</v>
      </c>
      <c r="B85" s="211" t="s">
        <v>130</v>
      </c>
      <c r="C85" s="206"/>
    </row>
    <row r="86" spans="1:3">
      <c r="A86" s="261" t="s">
        <v>131</v>
      </c>
      <c r="B86" s="211" t="s">
        <v>132</v>
      </c>
      <c r="C86" s="206"/>
    </row>
    <row r="87" spans="1:3">
      <c r="A87" s="264" t="s">
        <v>133</v>
      </c>
      <c r="B87" s="211" t="s">
        <v>134</v>
      </c>
      <c r="C87" s="206"/>
    </row>
    <row r="88" spans="1:3">
      <c r="A88" s="261" t="s">
        <v>135</v>
      </c>
      <c r="B88" s="210" t="s">
        <v>136</v>
      </c>
      <c r="C88" s="206"/>
    </row>
    <row r="89" spans="1:3">
      <c r="A89" s="261" t="s">
        <v>137</v>
      </c>
      <c r="B89" s="211" t="s">
        <v>138</v>
      </c>
      <c r="C89" s="206"/>
    </row>
    <row r="90" spans="1:3">
      <c r="A90" s="261" t="s">
        <v>139</v>
      </c>
      <c r="B90" s="211" t="s">
        <v>140</v>
      </c>
      <c r="C90" s="206"/>
    </row>
    <row r="91" spans="1:3">
      <c r="A91" s="261" t="s">
        <v>141</v>
      </c>
      <c r="B91" s="211" t="s">
        <v>142</v>
      </c>
      <c r="C91" s="206"/>
    </row>
    <row r="92" spans="1:3">
      <c r="A92" s="261" t="s">
        <v>143</v>
      </c>
      <c r="B92" s="211" t="s">
        <v>144</v>
      </c>
      <c r="C92" s="206"/>
    </row>
    <row r="93" spans="1:3">
      <c r="A93" s="264" t="s">
        <v>145</v>
      </c>
      <c r="B93" s="210" t="s">
        <v>146</v>
      </c>
      <c r="C93" s="206"/>
    </row>
    <row r="94" spans="1:3">
      <c r="A94" s="264" t="s">
        <v>147</v>
      </c>
      <c r="B94" s="211" t="s">
        <v>148</v>
      </c>
      <c r="C94" s="206"/>
    </row>
    <row r="95" spans="1:3">
      <c r="A95" s="264" t="s">
        <v>149</v>
      </c>
      <c r="B95" s="210" t="s">
        <v>150</v>
      </c>
      <c r="C95" s="206"/>
    </row>
    <row r="96" spans="1:3">
      <c r="A96" s="264" t="s">
        <v>151</v>
      </c>
      <c r="B96" s="210" t="s">
        <v>152</v>
      </c>
      <c r="C96" s="206"/>
    </row>
    <row r="97" spans="1:3">
      <c r="A97" s="261" t="s">
        <v>153</v>
      </c>
      <c r="B97" s="211" t="s">
        <v>154</v>
      </c>
      <c r="C97" s="206"/>
    </row>
    <row r="98" spans="1:3">
      <c r="A98" s="261" t="s">
        <v>155</v>
      </c>
      <c r="B98" s="211" t="s">
        <v>156</v>
      </c>
      <c r="C98" s="206"/>
    </row>
    <row r="99" spans="1:3">
      <c r="A99" s="264" t="s">
        <v>157</v>
      </c>
      <c r="B99" s="210" t="s">
        <v>158</v>
      </c>
      <c r="C99" s="206"/>
    </row>
    <row r="100" spans="1:3">
      <c r="A100" s="261" t="s">
        <v>159</v>
      </c>
      <c r="B100" s="211" t="s">
        <v>160</v>
      </c>
      <c r="C100" s="206"/>
    </row>
    <row r="101" spans="1:3">
      <c r="A101" s="264" t="s">
        <v>161</v>
      </c>
      <c r="B101" s="210" t="s">
        <v>162</v>
      </c>
      <c r="C101" s="206"/>
    </row>
    <row r="102" spans="1:3">
      <c r="A102" s="264" t="s">
        <v>163</v>
      </c>
      <c r="B102" s="210" t="s">
        <v>164</v>
      </c>
      <c r="C102" s="206"/>
    </row>
    <row r="103" spans="1:3">
      <c r="A103" s="264" t="s">
        <v>165</v>
      </c>
      <c r="B103" s="210" t="s">
        <v>166</v>
      </c>
      <c r="C103" s="206"/>
    </row>
    <row r="104" spans="1:3">
      <c r="A104" s="261" t="s">
        <v>167</v>
      </c>
      <c r="B104" s="211" t="s">
        <v>168</v>
      </c>
      <c r="C104" s="206"/>
    </row>
    <row r="105" spans="1:3">
      <c r="A105" s="264" t="s">
        <v>169</v>
      </c>
      <c r="B105" s="210" t="s">
        <v>170</v>
      </c>
      <c r="C105" s="206"/>
    </row>
    <row r="106" spans="1:3">
      <c r="A106" s="264" t="s">
        <v>171</v>
      </c>
      <c r="B106" s="211" t="s">
        <v>172</v>
      </c>
      <c r="C106" s="206"/>
    </row>
    <row r="107" spans="1:3">
      <c r="A107" s="264" t="s">
        <v>173</v>
      </c>
      <c r="B107" s="210" t="s">
        <v>174</v>
      </c>
      <c r="C107" s="206"/>
    </row>
    <row r="108" spans="1:3">
      <c r="A108" s="264" t="s">
        <v>175</v>
      </c>
      <c r="B108" s="210" t="s">
        <v>176</v>
      </c>
      <c r="C108" s="206"/>
    </row>
    <row r="109" spans="1:3">
      <c r="A109" s="261" t="s">
        <v>177</v>
      </c>
      <c r="B109" s="211" t="s">
        <v>178</v>
      </c>
      <c r="C109" s="206"/>
    </row>
    <row r="110" spans="1:3">
      <c r="A110" s="264" t="s">
        <v>179</v>
      </c>
      <c r="B110" s="210" t="s">
        <v>180</v>
      </c>
      <c r="C110" s="206"/>
    </row>
    <row r="111" spans="1:3">
      <c r="A111" s="261" t="s">
        <v>181</v>
      </c>
      <c r="B111" s="211" t="s">
        <v>182</v>
      </c>
      <c r="C111" s="206"/>
    </row>
    <row r="112" spans="1:3">
      <c r="A112" s="264" t="s">
        <v>183</v>
      </c>
      <c r="B112" s="211" t="s">
        <v>184</v>
      </c>
      <c r="C112" s="206"/>
    </row>
    <row r="113" spans="1:3">
      <c r="A113" s="261" t="s">
        <v>185</v>
      </c>
      <c r="B113" s="211" t="s">
        <v>186</v>
      </c>
      <c r="C113" s="206"/>
    </row>
    <row r="114" spans="1:3">
      <c r="A114" s="261" t="s">
        <v>187</v>
      </c>
      <c r="B114" s="211" t="s">
        <v>188</v>
      </c>
      <c r="C114" s="206"/>
    </row>
    <row r="115" spans="1:3">
      <c r="A115" s="261" t="s">
        <v>189</v>
      </c>
      <c r="B115" s="211" t="s">
        <v>190</v>
      </c>
      <c r="C115" s="206"/>
    </row>
    <row r="116" spans="1:3">
      <c r="A116" s="264" t="s">
        <v>191</v>
      </c>
      <c r="B116" s="210" t="s">
        <v>192</v>
      </c>
      <c r="C116" s="206"/>
    </row>
    <row r="117" spans="1:3">
      <c r="A117" s="261" t="s">
        <v>193</v>
      </c>
      <c r="B117" s="210" t="s">
        <v>194</v>
      </c>
      <c r="C117" s="206"/>
    </row>
    <row r="118" spans="1:3">
      <c r="A118" s="264" t="s">
        <v>195</v>
      </c>
      <c r="B118" s="210" t="s">
        <v>196</v>
      </c>
      <c r="C118" s="206"/>
    </row>
    <row r="119" spans="1:3">
      <c r="A119" s="264" t="s">
        <v>197</v>
      </c>
      <c r="B119" s="210" t="s">
        <v>198</v>
      </c>
      <c r="C119" s="206"/>
    </row>
    <row r="120" spans="1:3">
      <c r="A120" s="261" t="s">
        <v>199</v>
      </c>
      <c r="B120" s="211" t="s">
        <v>200</v>
      </c>
      <c r="C120" s="206"/>
    </row>
    <row r="121" spans="1:3">
      <c r="A121" s="261" t="s">
        <v>201</v>
      </c>
      <c r="B121" s="211" t="s">
        <v>202</v>
      </c>
      <c r="C121" s="206"/>
    </row>
    <row r="122" spans="1:3">
      <c r="A122" s="261" t="s">
        <v>203</v>
      </c>
      <c r="B122" s="211" t="s">
        <v>204</v>
      </c>
      <c r="C122" s="206"/>
    </row>
    <row r="123" spans="1:3">
      <c r="A123" s="261" t="s">
        <v>205</v>
      </c>
      <c r="B123" s="211" t="s">
        <v>206</v>
      </c>
      <c r="C123" s="206"/>
    </row>
  </sheetData>
  <mergeCells count="22">
    <mergeCell ref="A32:A43"/>
    <mergeCell ref="A4:A7"/>
    <mergeCell ref="B6:B7"/>
    <mergeCell ref="C6:C7"/>
    <mergeCell ref="B8:C9"/>
    <mergeCell ref="C21:C22"/>
    <mergeCell ref="A44:D44"/>
    <mergeCell ref="A1:D2"/>
    <mergeCell ref="A10:D11"/>
    <mergeCell ref="A49:D49"/>
    <mergeCell ref="A48:D48"/>
    <mergeCell ref="A47:D47"/>
    <mergeCell ref="A46:D46"/>
    <mergeCell ref="D17:D18"/>
    <mergeCell ref="A19:D19"/>
    <mergeCell ref="A30:D30"/>
    <mergeCell ref="A13:A18"/>
    <mergeCell ref="C13:C18"/>
    <mergeCell ref="A21:A29"/>
    <mergeCell ref="C23:C24"/>
    <mergeCell ref="C25:C26"/>
    <mergeCell ref="C28:C29"/>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pageSetUpPr fitToPage="1"/>
  </sheetPr>
  <dimension ref="B1:Z1000"/>
  <sheetViews>
    <sheetView showGridLines="0" workbookViewId="0"/>
  </sheetViews>
  <sheetFormatPr defaultColWidth="14.42578125" defaultRowHeight="15" customHeight="1" outlineLevelRow="1"/>
  <cols>
    <col min="1" max="1" width="3.42578125" customWidth="1"/>
    <col min="2" max="2" width="19" customWidth="1"/>
    <col min="3" max="15" width="15.28515625" customWidth="1"/>
    <col min="16" max="17" width="14.28515625" customWidth="1"/>
    <col min="18" max="26" width="8.7109375" customWidth="1"/>
  </cols>
  <sheetData>
    <row r="1" spans="2:15" ht="18.75">
      <c r="E1" s="7"/>
      <c r="F1" s="8" t="s">
        <v>2190</v>
      </c>
      <c r="G1" s="9" t="e">
        <f>#REF!</f>
        <v>#REF!</v>
      </c>
    </row>
    <row r="2" spans="2:15">
      <c r="B2" s="10" t="s">
        <v>2191</v>
      </c>
      <c r="C2" s="11" t="s">
        <v>2192</v>
      </c>
      <c r="D2" s="11" t="s">
        <v>2193</v>
      </c>
      <c r="E2" s="11" t="s">
        <v>2194</v>
      </c>
      <c r="F2" s="11" t="s">
        <v>2195</v>
      </c>
      <c r="G2" s="11" t="s">
        <v>2196</v>
      </c>
      <c r="H2" s="11" t="s">
        <v>2197</v>
      </c>
      <c r="I2" s="11" t="s">
        <v>2198</v>
      </c>
      <c r="J2" s="11" t="s">
        <v>2199</v>
      </c>
      <c r="K2" s="11" t="s">
        <v>2200</v>
      </c>
      <c r="L2" s="11" t="s">
        <v>2201</v>
      </c>
      <c r="M2" s="11" t="s">
        <v>2202</v>
      </c>
      <c r="N2" s="12" t="s">
        <v>2203</v>
      </c>
      <c r="O2" s="11">
        <v>2017</v>
      </c>
    </row>
    <row r="3" spans="2:15">
      <c r="B3" s="157" t="s">
        <v>2204</v>
      </c>
      <c r="C3" s="2" t="e">
        <f t="shared" ref="C3:G3" si="0">#REF!-#REF!</f>
        <v>#REF!</v>
      </c>
      <c r="D3" s="2" t="e">
        <f t="shared" si="0"/>
        <v>#REF!</v>
      </c>
      <c r="E3" s="2" t="e">
        <f t="shared" si="0"/>
        <v>#REF!</v>
      </c>
      <c r="F3" s="2" t="e">
        <f t="shared" si="0"/>
        <v>#REF!</v>
      </c>
      <c r="G3" s="2" t="e">
        <f t="shared" si="0"/>
        <v>#REF!</v>
      </c>
      <c r="H3" s="2"/>
      <c r="I3" s="2"/>
      <c r="J3" s="2"/>
      <c r="K3" s="2"/>
      <c r="L3" s="2"/>
      <c r="M3" s="2"/>
      <c r="N3" s="86"/>
      <c r="O3" s="2" t="e">
        <f t="shared" ref="O3:O6" si="1">SUM(C3:N3)</f>
        <v>#REF!</v>
      </c>
    </row>
    <row r="4" spans="2:15">
      <c r="B4" s="157" t="s">
        <v>2205</v>
      </c>
      <c r="C4" s="2" t="e">
        <f t="shared" ref="C4:G4" si="2">#REF!</f>
        <v>#REF!</v>
      </c>
      <c r="D4" s="2" t="e">
        <f t="shared" si="2"/>
        <v>#REF!</v>
      </c>
      <c r="E4" s="2" t="e">
        <f t="shared" si="2"/>
        <v>#REF!</v>
      </c>
      <c r="F4" s="2" t="e">
        <f t="shared" si="2"/>
        <v>#REF!</v>
      </c>
      <c r="G4" s="2" t="e">
        <f t="shared" si="2"/>
        <v>#REF!</v>
      </c>
      <c r="H4" s="2"/>
      <c r="I4" s="2"/>
      <c r="J4" s="2"/>
      <c r="K4" s="2"/>
      <c r="L4" s="2"/>
      <c r="M4" s="2"/>
      <c r="N4" s="86"/>
      <c r="O4" s="2" t="e">
        <f t="shared" si="1"/>
        <v>#REF!</v>
      </c>
    </row>
    <row r="5" spans="2:15">
      <c r="B5" s="157" t="s">
        <v>2206</v>
      </c>
      <c r="C5" s="2" t="e">
        <f t="shared" ref="C5:G5" si="3">#REF!+#REF!</f>
        <v>#REF!</v>
      </c>
      <c r="D5" s="2" t="e">
        <f t="shared" si="3"/>
        <v>#REF!</v>
      </c>
      <c r="E5" s="2" t="e">
        <f t="shared" si="3"/>
        <v>#REF!</v>
      </c>
      <c r="F5" s="2" t="e">
        <f t="shared" si="3"/>
        <v>#REF!</v>
      </c>
      <c r="G5" s="2" t="e">
        <f t="shared" si="3"/>
        <v>#REF!</v>
      </c>
      <c r="H5" s="2"/>
      <c r="I5" s="2"/>
      <c r="J5" s="2"/>
      <c r="K5" s="2"/>
      <c r="L5" s="2"/>
      <c r="M5" s="2"/>
      <c r="N5" s="86"/>
      <c r="O5" s="2" t="e">
        <f t="shared" si="1"/>
        <v>#REF!</v>
      </c>
    </row>
    <row r="6" spans="2:15">
      <c r="B6" s="87" t="s">
        <v>2207</v>
      </c>
      <c r="C6" s="88" t="e">
        <f t="shared" ref="C6:G6" si="4">SUM(C3:C5)</f>
        <v>#REF!</v>
      </c>
      <c r="D6" s="88" t="e">
        <f t="shared" si="4"/>
        <v>#REF!</v>
      </c>
      <c r="E6" s="88" t="e">
        <f t="shared" si="4"/>
        <v>#REF!</v>
      </c>
      <c r="F6" s="88" t="e">
        <f t="shared" si="4"/>
        <v>#REF!</v>
      </c>
      <c r="G6" s="88" t="e">
        <f t="shared" si="4"/>
        <v>#REF!</v>
      </c>
      <c r="H6" s="88"/>
      <c r="I6" s="88"/>
      <c r="J6" s="88"/>
      <c r="K6" s="88"/>
      <c r="L6" s="88"/>
      <c r="M6" s="88"/>
      <c r="N6" s="89"/>
      <c r="O6" s="88" t="e">
        <f t="shared" si="1"/>
        <v>#REF!</v>
      </c>
    </row>
    <row r="7" spans="2:15">
      <c r="O7" s="2"/>
    </row>
    <row r="9" spans="2:15">
      <c r="B9" s="13" t="s">
        <v>2208</v>
      </c>
    </row>
    <row r="10" spans="2:15">
      <c r="B10" s="90" t="s">
        <v>2209</v>
      </c>
      <c r="C10" s="91" t="s">
        <v>2192</v>
      </c>
      <c r="D10" s="91" t="s">
        <v>2193</v>
      </c>
      <c r="E10" s="91" t="s">
        <v>2194</v>
      </c>
      <c r="F10" s="91" t="s">
        <v>2195</v>
      </c>
      <c r="G10" s="91" t="s">
        <v>2196</v>
      </c>
      <c r="H10" s="14" t="s">
        <v>2197</v>
      </c>
      <c r="I10" s="14" t="s">
        <v>2198</v>
      </c>
      <c r="J10" s="14" t="s">
        <v>2199</v>
      </c>
      <c r="K10" s="14" t="s">
        <v>2200</v>
      </c>
      <c r="L10" s="14" t="s">
        <v>2201</v>
      </c>
      <c r="M10" s="14" t="s">
        <v>2202</v>
      </c>
      <c r="N10" s="92" t="s">
        <v>2203</v>
      </c>
      <c r="O10" s="93">
        <v>2017</v>
      </c>
    </row>
    <row r="11" spans="2:15" outlineLevel="1">
      <c r="B11" s="94" t="s">
        <v>2204</v>
      </c>
      <c r="C11" s="2" t="e">
        <f t="shared" ref="C11:G11" si="5">C3</f>
        <v>#REF!</v>
      </c>
      <c r="D11" s="2" t="e">
        <f t="shared" si="5"/>
        <v>#REF!</v>
      </c>
      <c r="E11" s="2" t="e">
        <f t="shared" si="5"/>
        <v>#REF!</v>
      </c>
      <c r="F11" s="2" t="e">
        <f t="shared" si="5"/>
        <v>#REF!</v>
      </c>
      <c r="G11" s="2" t="e">
        <f t="shared" si="5"/>
        <v>#REF!</v>
      </c>
      <c r="H11" s="15" t="e">
        <f>C11</f>
        <v>#REF!</v>
      </c>
      <c r="I11" s="15" t="e">
        <f t="shared" ref="I11:N11" si="6">H11</f>
        <v>#REF!</v>
      </c>
      <c r="J11" s="15" t="e">
        <f t="shared" si="6"/>
        <v>#REF!</v>
      </c>
      <c r="K11" s="15" t="e">
        <f t="shared" si="6"/>
        <v>#REF!</v>
      </c>
      <c r="L11" s="15" t="e">
        <f t="shared" si="6"/>
        <v>#REF!</v>
      </c>
      <c r="M11" s="15" t="e">
        <f t="shared" si="6"/>
        <v>#REF!</v>
      </c>
      <c r="N11" s="95" t="e">
        <f t="shared" si="6"/>
        <v>#REF!</v>
      </c>
      <c r="O11" s="16" t="e">
        <f t="shared" ref="O11:O16" si="7">SUM(C11:N11)</f>
        <v>#REF!</v>
      </c>
    </row>
    <row r="12" spans="2:15" outlineLevel="1">
      <c r="B12" s="94" t="s">
        <v>2205</v>
      </c>
      <c r="C12" s="2" t="e">
        <f t="shared" ref="C12:G12" si="8">C4</f>
        <v>#REF!</v>
      </c>
      <c r="D12" s="2" t="e">
        <f t="shared" si="8"/>
        <v>#REF!</v>
      </c>
      <c r="E12" s="2" t="e">
        <f t="shared" si="8"/>
        <v>#REF!</v>
      </c>
      <c r="F12" s="2" t="e">
        <f t="shared" si="8"/>
        <v>#REF!</v>
      </c>
      <c r="G12" s="2" t="e">
        <f t="shared" si="8"/>
        <v>#REF!</v>
      </c>
      <c r="H12" s="15"/>
      <c r="I12" s="15"/>
      <c r="J12" s="15"/>
      <c r="K12" s="15"/>
      <c r="L12" s="15"/>
      <c r="M12" s="15"/>
      <c r="N12" s="17"/>
      <c r="O12" s="16" t="e">
        <f t="shared" si="7"/>
        <v>#REF!</v>
      </c>
    </row>
    <row r="13" spans="2:15" outlineLevel="1">
      <c r="B13" s="94" t="s">
        <v>2206</v>
      </c>
      <c r="C13" s="2" t="e">
        <f t="shared" ref="C13:G13" si="9">C5</f>
        <v>#REF!</v>
      </c>
      <c r="D13" s="2" t="e">
        <f t="shared" si="9"/>
        <v>#REF!</v>
      </c>
      <c r="E13" s="2" t="e">
        <f t="shared" si="9"/>
        <v>#REF!</v>
      </c>
      <c r="F13" s="2" t="e">
        <f t="shared" si="9"/>
        <v>#REF!</v>
      </c>
      <c r="G13" s="2" t="e">
        <f t="shared" si="9"/>
        <v>#REF!</v>
      </c>
      <c r="H13" s="15" t="e">
        <f>F13</f>
        <v>#REF!</v>
      </c>
      <c r="I13" s="15" t="e">
        <f t="shared" ref="I13:N13" si="10">H13</f>
        <v>#REF!</v>
      </c>
      <c r="J13" s="15" t="e">
        <f t="shared" si="10"/>
        <v>#REF!</v>
      </c>
      <c r="K13" s="15" t="e">
        <f t="shared" si="10"/>
        <v>#REF!</v>
      </c>
      <c r="L13" s="15" t="e">
        <f t="shared" si="10"/>
        <v>#REF!</v>
      </c>
      <c r="M13" s="15" t="e">
        <f t="shared" si="10"/>
        <v>#REF!</v>
      </c>
      <c r="N13" s="17" t="e">
        <f t="shared" si="10"/>
        <v>#REF!</v>
      </c>
      <c r="O13" s="16" t="e">
        <f t="shared" si="7"/>
        <v>#REF!</v>
      </c>
    </row>
    <row r="14" spans="2:15">
      <c r="B14" s="96" t="s">
        <v>2210</v>
      </c>
      <c r="C14" s="88" t="e">
        <f t="shared" ref="C14:N14" si="11">SUM(C11:C13)</f>
        <v>#REF!</v>
      </c>
      <c r="D14" s="88" t="e">
        <f t="shared" si="11"/>
        <v>#REF!</v>
      </c>
      <c r="E14" s="88" t="e">
        <f t="shared" si="11"/>
        <v>#REF!</v>
      </c>
      <c r="F14" s="88" t="e">
        <f t="shared" si="11"/>
        <v>#REF!</v>
      </c>
      <c r="G14" s="88" t="e">
        <f t="shared" si="11"/>
        <v>#REF!</v>
      </c>
      <c r="H14" s="18" t="e">
        <f t="shared" si="11"/>
        <v>#REF!</v>
      </c>
      <c r="I14" s="18" t="e">
        <f t="shared" si="11"/>
        <v>#REF!</v>
      </c>
      <c r="J14" s="18" t="e">
        <f t="shared" si="11"/>
        <v>#REF!</v>
      </c>
      <c r="K14" s="18" t="e">
        <f t="shared" si="11"/>
        <v>#REF!</v>
      </c>
      <c r="L14" s="18" t="e">
        <f t="shared" si="11"/>
        <v>#REF!</v>
      </c>
      <c r="M14" s="18" t="e">
        <f t="shared" si="11"/>
        <v>#REF!</v>
      </c>
      <c r="N14" s="19" t="e">
        <f t="shared" si="11"/>
        <v>#REF!</v>
      </c>
      <c r="O14" s="20" t="e">
        <f t="shared" si="7"/>
        <v>#REF!</v>
      </c>
    </row>
    <row r="15" spans="2:15">
      <c r="B15" s="94" t="s">
        <v>2211</v>
      </c>
      <c r="C15" s="2" t="e">
        <f t="shared" ref="C15:N15" si="12">-0.3*C13</f>
        <v>#REF!</v>
      </c>
      <c r="D15" s="2" t="e">
        <f t="shared" si="12"/>
        <v>#REF!</v>
      </c>
      <c r="E15" s="2" t="e">
        <f t="shared" si="12"/>
        <v>#REF!</v>
      </c>
      <c r="F15" s="2" t="e">
        <f t="shared" si="12"/>
        <v>#REF!</v>
      </c>
      <c r="G15" s="2" t="e">
        <f t="shared" si="12"/>
        <v>#REF!</v>
      </c>
      <c r="H15" s="15" t="e">
        <f t="shared" si="12"/>
        <v>#REF!</v>
      </c>
      <c r="I15" s="15" t="e">
        <f t="shared" si="12"/>
        <v>#REF!</v>
      </c>
      <c r="J15" s="15" t="e">
        <f t="shared" si="12"/>
        <v>#REF!</v>
      </c>
      <c r="K15" s="15" t="e">
        <f t="shared" si="12"/>
        <v>#REF!</v>
      </c>
      <c r="L15" s="15" t="e">
        <f t="shared" si="12"/>
        <v>#REF!</v>
      </c>
      <c r="M15" s="15" t="e">
        <f t="shared" si="12"/>
        <v>#REF!</v>
      </c>
      <c r="N15" s="17" t="e">
        <f t="shared" si="12"/>
        <v>#REF!</v>
      </c>
      <c r="O15" s="16" t="e">
        <f t="shared" si="7"/>
        <v>#REF!</v>
      </c>
    </row>
    <row r="16" spans="2:15">
      <c r="B16" s="96" t="s">
        <v>2212</v>
      </c>
      <c r="C16" s="88" t="e">
        <f t="shared" ref="C16:N16" si="13">C14+C15</f>
        <v>#REF!</v>
      </c>
      <c r="D16" s="88" t="e">
        <f t="shared" si="13"/>
        <v>#REF!</v>
      </c>
      <c r="E16" s="88" t="e">
        <f t="shared" si="13"/>
        <v>#REF!</v>
      </c>
      <c r="F16" s="88" t="e">
        <f t="shared" si="13"/>
        <v>#REF!</v>
      </c>
      <c r="G16" s="88" t="e">
        <f t="shared" si="13"/>
        <v>#REF!</v>
      </c>
      <c r="H16" s="18" t="e">
        <f t="shared" si="13"/>
        <v>#REF!</v>
      </c>
      <c r="I16" s="18" t="e">
        <f t="shared" si="13"/>
        <v>#REF!</v>
      </c>
      <c r="J16" s="18" t="e">
        <f t="shared" si="13"/>
        <v>#REF!</v>
      </c>
      <c r="K16" s="18" t="e">
        <f t="shared" si="13"/>
        <v>#REF!</v>
      </c>
      <c r="L16" s="18" t="e">
        <f t="shared" si="13"/>
        <v>#REF!</v>
      </c>
      <c r="M16" s="18" t="e">
        <f t="shared" si="13"/>
        <v>#REF!</v>
      </c>
      <c r="N16" s="19" t="e">
        <f t="shared" si="13"/>
        <v>#REF!</v>
      </c>
      <c r="O16" s="20" t="e">
        <f t="shared" si="7"/>
        <v>#REF!</v>
      </c>
    </row>
    <row r="17" spans="2:26">
      <c r="B17" s="21" t="s">
        <v>2213</v>
      </c>
      <c r="C17" s="22"/>
      <c r="D17" s="22"/>
      <c r="E17" s="22"/>
      <c r="F17" s="22"/>
      <c r="G17" s="22"/>
      <c r="H17" s="22"/>
      <c r="I17" s="22"/>
      <c r="J17" s="22"/>
      <c r="K17" s="22"/>
      <c r="L17" s="22"/>
      <c r="M17" s="22"/>
      <c r="N17" s="22"/>
      <c r="O17" s="23"/>
    </row>
    <row r="18" spans="2:26">
      <c r="B18" s="97" t="e">
        <f>#REF!-#REF!</f>
        <v>#REF!</v>
      </c>
      <c r="C18" s="88" t="e">
        <f t="shared" ref="C18:N18" si="14">B18+C16</f>
        <v>#REF!</v>
      </c>
      <c r="D18" s="88" t="e">
        <f t="shared" si="14"/>
        <v>#REF!</v>
      </c>
      <c r="E18" s="88" t="e">
        <f t="shared" si="14"/>
        <v>#REF!</v>
      </c>
      <c r="F18" s="88" t="e">
        <f t="shared" si="14"/>
        <v>#REF!</v>
      </c>
      <c r="G18" s="88" t="e">
        <f t="shared" si="14"/>
        <v>#REF!</v>
      </c>
      <c r="H18" s="18" t="e">
        <f t="shared" si="14"/>
        <v>#REF!</v>
      </c>
      <c r="I18" s="18" t="e">
        <f t="shared" si="14"/>
        <v>#REF!</v>
      </c>
      <c r="J18" s="18" t="e">
        <f t="shared" si="14"/>
        <v>#REF!</v>
      </c>
      <c r="K18" s="18" t="e">
        <f t="shared" si="14"/>
        <v>#REF!</v>
      </c>
      <c r="L18" s="18" t="e">
        <f t="shared" si="14"/>
        <v>#REF!</v>
      </c>
      <c r="M18" s="18" t="e">
        <f t="shared" si="14"/>
        <v>#REF!</v>
      </c>
      <c r="N18" s="19" t="e">
        <f t="shared" si="14"/>
        <v>#REF!</v>
      </c>
      <c r="O18" s="24" t="e">
        <f>N18</f>
        <v>#REF!</v>
      </c>
    </row>
    <row r="19" spans="2:26">
      <c r="B19" s="25"/>
      <c r="C19" s="6"/>
      <c r="D19" s="6"/>
      <c r="E19" s="6"/>
      <c r="F19" s="6"/>
      <c r="G19" s="6"/>
      <c r="H19" s="6"/>
      <c r="I19" s="6"/>
      <c r="J19" s="6"/>
      <c r="K19" s="6"/>
      <c r="L19" s="6"/>
      <c r="M19" s="6"/>
      <c r="N19" s="6"/>
      <c r="O19" s="6"/>
      <c r="P19" s="3"/>
      <c r="Q19" s="3"/>
      <c r="R19" s="3"/>
      <c r="S19" s="3"/>
      <c r="T19" s="3"/>
      <c r="U19" s="3"/>
      <c r="V19" s="3"/>
      <c r="W19" s="3"/>
      <c r="X19" s="3"/>
      <c r="Y19" s="3"/>
      <c r="Z19" s="3"/>
    </row>
    <row r="20" spans="2:26" ht="5.25" customHeight="1">
      <c r="B20" s="25"/>
      <c r="C20" s="6"/>
      <c r="D20" s="6"/>
      <c r="E20" s="6"/>
      <c r="F20" s="6"/>
      <c r="G20" s="6"/>
      <c r="H20" s="6"/>
      <c r="I20" s="6"/>
      <c r="J20" s="6"/>
      <c r="K20" s="6"/>
      <c r="L20" s="6"/>
      <c r="M20" s="6"/>
      <c r="N20" s="6"/>
      <c r="O20" s="6"/>
    </row>
    <row r="21" spans="2:26" ht="15.75" customHeight="1">
      <c r="B21" s="13" t="s">
        <v>2214</v>
      </c>
    </row>
    <row r="22" spans="2:26" ht="15.75" customHeight="1">
      <c r="B22" s="26" t="s">
        <v>2215</v>
      </c>
      <c r="C22" s="27" t="s">
        <v>2192</v>
      </c>
      <c r="D22" s="27" t="s">
        <v>2193</v>
      </c>
      <c r="E22" s="27" t="s">
        <v>2194</v>
      </c>
      <c r="F22" s="27" t="s">
        <v>2195</v>
      </c>
      <c r="G22" s="27" t="s">
        <v>2196</v>
      </c>
      <c r="H22" s="27" t="s">
        <v>2197</v>
      </c>
      <c r="I22" s="27" t="s">
        <v>2198</v>
      </c>
      <c r="J22" s="27" t="s">
        <v>2199</v>
      </c>
      <c r="K22" s="27" t="s">
        <v>2200</v>
      </c>
      <c r="L22" s="27" t="s">
        <v>2201</v>
      </c>
      <c r="M22" s="27" t="s">
        <v>2202</v>
      </c>
      <c r="N22" s="98" t="s">
        <v>2203</v>
      </c>
      <c r="O22" s="98">
        <v>2017</v>
      </c>
      <c r="P22" s="22" t="s">
        <v>2216</v>
      </c>
      <c r="Q22" s="28" t="s">
        <v>2217</v>
      </c>
    </row>
    <row r="23" spans="2:26" ht="15.75" customHeight="1">
      <c r="B23" s="29" t="s">
        <v>2218</v>
      </c>
      <c r="C23" s="30"/>
      <c r="D23" s="30"/>
      <c r="E23" s="30"/>
      <c r="F23" s="30"/>
      <c r="G23" s="30"/>
      <c r="H23" s="30" t="e">
        <f t="shared" ref="H23:H27" si="15">SUM(#REF!)</f>
        <v>#REF!</v>
      </c>
      <c r="I23" s="30" t="e">
        <f t="shared" ref="I23:N23" si="16">#REF!</f>
        <v>#REF!</v>
      </c>
      <c r="J23" s="30" t="e">
        <f t="shared" si="16"/>
        <v>#REF!</v>
      </c>
      <c r="K23" s="30" t="e">
        <f t="shared" si="16"/>
        <v>#REF!</v>
      </c>
      <c r="L23" s="30" t="e">
        <f t="shared" si="16"/>
        <v>#REF!</v>
      </c>
      <c r="M23" s="30" t="e">
        <f t="shared" si="16"/>
        <v>#REF!</v>
      </c>
      <c r="N23" s="99" t="e">
        <f t="shared" si="16"/>
        <v>#REF!</v>
      </c>
      <c r="O23" s="31" t="e">
        <f t="shared" ref="O23:O28" si="17">SUM(C23:N23)</f>
        <v>#REF!</v>
      </c>
      <c r="P23" s="2" t="e">
        <f t="shared" ref="P23:P27" si="18">O23*0.8</f>
        <v>#REF!</v>
      </c>
      <c r="Q23" s="2" t="e">
        <f t="shared" ref="Q23:Q28" si="19">P23-O23</f>
        <v>#REF!</v>
      </c>
    </row>
    <row r="24" spans="2:26" ht="15.75" customHeight="1">
      <c r="B24" s="29" t="s">
        <v>103</v>
      </c>
      <c r="C24" s="30"/>
      <c r="D24" s="30"/>
      <c r="E24" s="30"/>
      <c r="F24" s="30"/>
      <c r="G24" s="30"/>
      <c r="H24" s="30" t="e">
        <f t="shared" si="15"/>
        <v>#REF!</v>
      </c>
      <c r="I24" s="30" t="e">
        <f t="shared" ref="I24:N24" si="20">#REF!</f>
        <v>#REF!</v>
      </c>
      <c r="J24" s="30" t="e">
        <f t="shared" si="20"/>
        <v>#REF!</v>
      </c>
      <c r="K24" s="30" t="e">
        <f t="shared" si="20"/>
        <v>#REF!</v>
      </c>
      <c r="L24" s="30" t="e">
        <f t="shared" si="20"/>
        <v>#REF!</v>
      </c>
      <c r="M24" s="30" t="e">
        <f t="shared" si="20"/>
        <v>#REF!</v>
      </c>
      <c r="N24" s="30" t="e">
        <f t="shared" si="20"/>
        <v>#REF!</v>
      </c>
      <c r="O24" s="100" t="e">
        <f t="shared" si="17"/>
        <v>#REF!</v>
      </c>
      <c r="P24" s="2" t="e">
        <f t="shared" si="18"/>
        <v>#REF!</v>
      </c>
      <c r="Q24" s="2" t="e">
        <f t="shared" si="19"/>
        <v>#REF!</v>
      </c>
    </row>
    <row r="25" spans="2:26" ht="15.75" customHeight="1">
      <c r="B25" s="29" t="s">
        <v>2219</v>
      </c>
      <c r="C25" s="30"/>
      <c r="D25" s="30"/>
      <c r="E25" s="30"/>
      <c r="F25" s="30"/>
      <c r="G25" s="30"/>
      <c r="H25" s="30" t="e">
        <f t="shared" si="15"/>
        <v>#REF!</v>
      </c>
      <c r="I25" s="30" t="e">
        <f t="shared" ref="I25:N25" si="21">#REF!</f>
        <v>#REF!</v>
      </c>
      <c r="J25" s="30" t="e">
        <f t="shared" si="21"/>
        <v>#REF!</v>
      </c>
      <c r="K25" s="30" t="e">
        <f t="shared" si="21"/>
        <v>#REF!</v>
      </c>
      <c r="L25" s="30" t="e">
        <f t="shared" si="21"/>
        <v>#REF!</v>
      </c>
      <c r="M25" s="30" t="e">
        <f t="shared" si="21"/>
        <v>#REF!</v>
      </c>
      <c r="N25" s="30" t="e">
        <f t="shared" si="21"/>
        <v>#REF!</v>
      </c>
      <c r="O25" s="100" t="e">
        <f t="shared" si="17"/>
        <v>#REF!</v>
      </c>
      <c r="P25" s="2" t="e">
        <f t="shared" si="18"/>
        <v>#REF!</v>
      </c>
      <c r="Q25" s="2" t="e">
        <f t="shared" si="19"/>
        <v>#REF!</v>
      </c>
    </row>
    <row r="26" spans="2:26" ht="15.75" customHeight="1">
      <c r="B26" s="29" t="s">
        <v>115</v>
      </c>
      <c r="C26" s="30"/>
      <c r="D26" s="30"/>
      <c r="E26" s="30"/>
      <c r="F26" s="30"/>
      <c r="G26" s="30"/>
      <c r="H26" s="30" t="e">
        <f t="shared" si="15"/>
        <v>#REF!</v>
      </c>
      <c r="I26" s="30" t="e">
        <f t="shared" ref="I26:N26" si="22">#REF!</f>
        <v>#REF!</v>
      </c>
      <c r="J26" s="30" t="e">
        <f t="shared" si="22"/>
        <v>#REF!</v>
      </c>
      <c r="K26" s="30" t="e">
        <f t="shared" si="22"/>
        <v>#REF!</v>
      </c>
      <c r="L26" s="30" t="e">
        <f t="shared" si="22"/>
        <v>#REF!</v>
      </c>
      <c r="M26" s="30" t="e">
        <f t="shared" si="22"/>
        <v>#REF!</v>
      </c>
      <c r="N26" s="31" t="e">
        <f t="shared" si="22"/>
        <v>#REF!</v>
      </c>
      <c r="O26" s="31" t="e">
        <f t="shared" si="17"/>
        <v>#REF!</v>
      </c>
      <c r="P26" s="2" t="e">
        <f t="shared" si="18"/>
        <v>#REF!</v>
      </c>
      <c r="Q26" s="2" t="e">
        <f t="shared" si="19"/>
        <v>#REF!</v>
      </c>
    </row>
    <row r="27" spans="2:26" ht="15.75" customHeight="1">
      <c r="B27" s="29" t="s">
        <v>2220</v>
      </c>
      <c r="C27" s="30"/>
      <c r="D27" s="30"/>
      <c r="E27" s="30"/>
      <c r="F27" s="30"/>
      <c r="G27" s="30"/>
      <c r="H27" s="30" t="e">
        <f t="shared" si="15"/>
        <v>#REF!</v>
      </c>
      <c r="I27" s="30" t="e">
        <f t="shared" ref="I27:N27" si="23">#REF!</f>
        <v>#REF!</v>
      </c>
      <c r="J27" s="30" t="e">
        <f t="shared" si="23"/>
        <v>#REF!</v>
      </c>
      <c r="K27" s="30" t="e">
        <f t="shared" si="23"/>
        <v>#REF!</v>
      </c>
      <c r="L27" s="30" t="e">
        <f t="shared" si="23"/>
        <v>#REF!</v>
      </c>
      <c r="M27" s="30" t="e">
        <f t="shared" si="23"/>
        <v>#REF!</v>
      </c>
      <c r="N27" s="31" t="e">
        <f t="shared" si="23"/>
        <v>#REF!</v>
      </c>
      <c r="O27" s="31" t="e">
        <f t="shared" si="17"/>
        <v>#REF!</v>
      </c>
      <c r="P27" s="2" t="e">
        <f t="shared" si="18"/>
        <v>#REF!</v>
      </c>
      <c r="Q27" s="2" t="e">
        <f t="shared" si="19"/>
        <v>#REF!</v>
      </c>
    </row>
    <row r="28" spans="2:26" ht="15.75" customHeight="1">
      <c r="B28" s="32" t="s">
        <v>2207</v>
      </c>
      <c r="C28" s="33"/>
      <c r="D28" s="33"/>
      <c r="E28" s="33"/>
      <c r="F28" s="33"/>
      <c r="G28" s="33"/>
      <c r="H28" s="33" t="e">
        <f t="shared" ref="H28:N28" si="24">H23+H24+H25+H26+H27</f>
        <v>#REF!</v>
      </c>
      <c r="I28" s="33" t="e">
        <f t="shared" si="24"/>
        <v>#REF!</v>
      </c>
      <c r="J28" s="33" t="e">
        <f t="shared" si="24"/>
        <v>#REF!</v>
      </c>
      <c r="K28" s="33" t="e">
        <f t="shared" si="24"/>
        <v>#REF!</v>
      </c>
      <c r="L28" s="33" t="e">
        <f t="shared" si="24"/>
        <v>#REF!</v>
      </c>
      <c r="M28" s="33" t="e">
        <f t="shared" si="24"/>
        <v>#REF!</v>
      </c>
      <c r="N28" s="34" t="e">
        <f t="shared" si="24"/>
        <v>#REF!</v>
      </c>
      <c r="O28" s="34" t="e">
        <f t="shared" si="17"/>
        <v>#REF!</v>
      </c>
      <c r="P28" s="6" t="e">
        <f>SUM(P23:P27)</f>
        <v>#REF!</v>
      </c>
      <c r="Q28" s="6" t="e">
        <f t="shared" si="19"/>
        <v>#REF!</v>
      </c>
    </row>
    <row r="29" spans="2:26" ht="15" customHeight="1">
      <c r="C29" s="2"/>
      <c r="D29" s="2"/>
      <c r="E29" s="2"/>
      <c r="F29" s="2"/>
      <c r="G29" s="2"/>
      <c r="H29" s="2"/>
      <c r="I29" s="2"/>
      <c r="J29" s="2"/>
      <c r="K29" s="2"/>
      <c r="L29" s="2"/>
      <c r="M29" s="2"/>
      <c r="N29" s="2"/>
      <c r="O29" s="2"/>
      <c r="Q29" s="2"/>
    </row>
    <row r="30" spans="2:26" ht="15" customHeight="1">
      <c r="B30" s="157" t="s">
        <v>2218</v>
      </c>
      <c r="C30" s="2"/>
      <c r="D30" s="2"/>
      <c r="E30" s="2"/>
      <c r="F30" s="2"/>
      <c r="G30" s="35">
        <v>0</v>
      </c>
      <c r="H30" s="36">
        <v>0.2</v>
      </c>
      <c r="I30" s="36">
        <f t="shared" ref="I30:N30" si="25">H30+$G$30</f>
        <v>0.2</v>
      </c>
      <c r="J30" s="36">
        <f t="shared" si="25"/>
        <v>0.2</v>
      </c>
      <c r="K30" s="36">
        <f t="shared" si="25"/>
        <v>0.2</v>
      </c>
      <c r="L30" s="36">
        <f t="shared" si="25"/>
        <v>0.2</v>
      </c>
      <c r="M30" s="36">
        <f t="shared" si="25"/>
        <v>0.2</v>
      </c>
      <c r="N30" s="36">
        <f t="shared" si="25"/>
        <v>0.2</v>
      </c>
      <c r="O30" s="2"/>
      <c r="Q30" s="2"/>
    </row>
    <row r="31" spans="2:26" ht="15" customHeight="1">
      <c r="B31" s="157" t="s">
        <v>103</v>
      </c>
      <c r="C31" s="2"/>
      <c r="D31" s="2"/>
      <c r="E31" s="2"/>
      <c r="F31" s="2"/>
      <c r="G31" s="35">
        <v>0</v>
      </c>
      <c r="H31" s="36">
        <v>0.2</v>
      </c>
      <c r="I31" s="36">
        <f t="shared" ref="I31:N31" si="26">H31+$G$31</f>
        <v>0.2</v>
      </c>
      <c r="J31" s="36">
        <f t="shared" si="26"/>
        <v>0.2</v>
      </c>
      <c r="K31" s="36">
        <f t="shared" si="26"/>
        <v>0.2</v>
      </c>
      <c r="L31" s="36">
        <f t="shared" si="26"/>
        <v>0.2</v>
      </c>
      <c r="M31" s="36">
        <f t="shared" si="26"/>
        <v>0.2</v>
      </c>
      <c r="N31" s="36">
        <f t="shared" si="26"/>
        <v>0.2</v>
      </c>
      <c r="O31" s="2"/>
      <c r="Q31" s="2"/>
    </row>
    <row r="32" spans="2:26" ht="15" customHeight="1">
      <c r="B32" s="157" t="s">
        <v>2219</v>
      </c>
      <c r="C32" s="2"/>
      <c r="D32" s="2"/>
      <c r="E32" s="2"/>
      <c r="F32" s="2"/>
      <c r="G32" s="35">
        <v>0</v>
      </c>
      <c r="H32" s="36">
        <v>0.2</v>
      </c>
      <c r="I32" s="36">
        <f t="shared" ref="I32:N32" si="27">H32+$G$32</f>
        <v>0.2</v>
      </c>
      <c r="J32" s="36">
        <f t="shared" si="27"/>
        <v>0.2</v>
      </c>
      <c r="K32" s="36">
        <f t="shared" si="27"/>
        <v>0.2</v>
      </c>
      <c r="L32" s="36">
        <f t="shared" si="27"/>
        <v>0.2</v>
      </c>
      <c r="M32" s="36">
        <f t="shared" si="27"/>
        <v>0.2</v>
      </c>
      <c r="N32" s="36">
        <f t="shared" si="27"/>
        <v>0.2</v>
      </c>
      <c r="O32" s="2"/>
      <c r="Q32" s="2"/>
    </row>
    <row r="33" spans="2:17" ht="15" customHeight="1">
      <c r="B33" s="157" t="s">
        <v>115</v>
      </c>
      <c r="C33" s="2"/>
      <c r="D33" s="2"/>
      <c r="E33" s="2"/>
      <c r="F33" s="2"/>
      <c r="G33" s="35">
        <v>0</v>
      </c>
      <c r="H33" s="36">
        <v>0.2</v>
      </c>
      <c r="I33" s="36">
        <f t="shared" ref="I33:N33" si="28">H33+$G$33</f>
        <v>0.2</v>
      </c>
      <c r="J33" s="36">
        <f t="shared" si="28"/>
        <v>0.2</v>
      </c>
      <c r="K33" s="36">
        <f t="shared" si="28"/>
        <v>0.2</v>
      </c>
      <c r="L33" s="36">
        <f t="shared" si="28"/>
        <v>0.2</v>
      </c>
      <c r="M33" s="36">
        <f t="shared" si="28"/>
        <v>0.2</v>
      </c>
      <c r="N33" s="36">
        <f t="shared" si="28"/>
        <v>0.2</v>
      </c>
      <c r="O33" s="2"/>
      <c r="Q33" s="2"/>
    </row>
    <row r="34" spans="2:17" ht="15" customHeight="1">
      <c r="B34" s="157" t="s">
        <v>2220</v>
      </c>
      <c r="C34" s="2"/>
      <c r="D34" s="2"/>
      <c r="E34" s="2"/>
      <c r="F34" s="2"/>
      <c r="G34" s="35">
        <v>0</v>
      </c>
      <c r="H34" s="36">
        <v>0.2</v>
      </c>
      <c r="I34" s="36">
        <f t="shared" ref="I34:N34" si="29">H34+$G$34</f>
        <v>0.2</v>
      </c>
      <c r="J34" s="36">
        <f t="shared" si="29"/>
        <v>0.2</v>
      </c>
      <c r="K34" s="36">
        <f t="shared" si="29"/>
        <v>0.2</v>
      </c>
      <c r="L34" s="36">
        <f t="shared" si="29"/>
        <v>0.2</v>
      </c>
      <c r="M34" s="36">
        <f t="shared" si="29"/>
        <v>0.2</v>
      </c>
      <c r="N34" s="36">
        <f t="shared" si="29"/>
        <v>0.2</v>
      </c>
      <c r="O34" s="2"/>
      <c r="Q34" s="2"/>
    </row>
    <row r="35" spans="2:17" ht="15" customHeight="1">
      <c r="C35" s="2"/>
      <c r="D35" s="2"/>
      <c r="E35" s="2"/>
      <c r="F35" s="2"/>
      <c r="G35" s="2"/>
      <c r="H35" s="2"/>
      <c r="I35" s="2"/>
      <c r="J35" s="2"/>
      <c r="K35" s="2"/>
      <c r="L35" s="2"/>
      <c r="M35" s="2"/>
      <c r="N35" s="2"/>
      <c r="O35" s="2"/>
      <c r="Q35" s="2"/>
    </row>
    <row r="36" spans="2:17" ht="15" customHeight="1">
      <c r="B36" s="13" t="s">
        <v>2221</v>
      </c>
      <c r="G36" s="37"/>
      <c r="H36" s="2"/>
      <c r="I36" s="2"/>
      <c r="J36" s="2"/>
      <c r="K36" s="2"/>
      <c r="L36" s="2"/>
      <c r="M36" s="2"/>
      <c r="N36" s="2"/>
      <c r="O36" s="2"/>
      <c r="P36" s="3"/>
      <c r="Q36" s="38"/>
    </row>
    <row r="37" spans="2:17" ht="15" customHeight="1">
      <c r="B37" s="26" t="s">
        <v>2215</v>
      </c>
      <c r="C37" s="27" t="s">
        <v>2192</v>
      </c>
      <c r="D37" s="27" t="s">
        <v>2193</v>
      </c>
      <c r="E37" s="27" t="s">
        <v>2194</v>
      </c>
      <c r="F37" s="27" t="s">
        <v>2195</v>
      </c>
      <c r="G37" s="27" t="s">
        <v>2196</v>
      </c>
      <c r="H37" s="27" t="s">
        <v>2197</v>
      </c>
      <c r="I37" s="27" t="s">
        <v>2198</v>
      </c>
      <c r="J37" s="27" t="s">
        <v>2199</v>
      </c>
      <c r="K37" s="27" t="s">
        <v>2200</v>
      </c>
      <c r="L37" s="27" t="s">
        <v>2201</v>
      </c>
      <c r="M37" s="27" t="s">
        <v>2202</v>
      </c>
      <c r="N37" s="98" t="s">
        <v>2203</v>
      </c>
      <c r="O37" s="98">
        <v>2017</v>
      </c>
      <c r="P37" s="39" t="s">
        <v>2222</v>
      </c>
    </row>
    <row r="38" spans="2:17" ht="15" customHeight="1">
      <c r="B38" s="29" t="s">
        <v>2218</v>
      </c>
      <c r="C38" s="30"/>
      <c r="D38" s="30"/>
      <c r="E38" s="30"/>
      <c r="F38" s="30"/>
      <c r="G38" s="30"/>
      <c r="H38" s="30" t="e">
        <f t="shared" ref="H38:N38" si="30">H23*(1-H30)</f>
        <v>#REF!</v>
      </c>
      <c r="I38" s="30" t="e">
        <f t="shared" si="30"/>
        <v>#REF!</v>
      </c>
      <c r="J38" s="30" t="e">
        <f t="shared" si="30"/>
        <v>#REF!</v>
      </c>
      <c r="K38" s="30" t="e">
        <f t="shared" si="30"/>
        <v>#REF!</v>
      </c>
      <c r="L38" s="30" t="e">
        <f t="shared" si="30"/>
        <v>#REF!</v>
      </c>
      <c r="M38" s="30" t="e">
        <f t="shared" si="30"/>
        <v>#REF!</v>
      </c>
      <c r="N38" s="99" t="e">
        <f t="shared" si="30"/>
        <v>#REF!</v>
      </c>
      <c r="O38" s="31" t="e">
        <f t="shared" ref="O38:O43" si="31">SUM(C38:N38)</f>
        <v>#REF!</v>
      </c>
      <c r="P38" s="2" t="e">
        <f t="shared" ref="P38:P43" si="32">O38-P23</f>
        <v>#REF!</v>
      </c>
    </row>
    <row r="39" spans="2:17" ht="15" customHeight="1">
      <c r="B39" s="29" t="s">
        <v>103</v>
      </c>
      <c r="C39" s="30"/>
      <c r="D39" s="30"/>
      <c r="E39" s="30"/>
      <c r="F39" s="30"/>
      <c r="G39" s="30"/>
      <c r="H39" s="30" t="e">
        <f t="shared" ref="H39:N39" si="33">H24*(1-H31)</f>
        <v>#REF!</v>
      </c>
      <c r="I39" s="30" t="e">
        <f t="shared" si="33"/>
        <v>#REF!</v>
      </c>
      <c r="J39" s="30" t="e">
        <f t="shared" si="33"/>
        <v>#REF!</v>
      </c>
      <c r="K39" s="30" t="e">
        <f t="shared" si="33"/>
        <v>#REF!</v>
      </c>
      <c r="L39" s="30" t="e">
        <f t="shared" si="33"/>
        <v>#REF!</v>
      </c>
      <c r="M39" s="30" t="e">
        <f t="shared" si="33"/>
        <v>#REF!</v>
      </c>
      <c r="N39" s="30" t="e">
        <f t="shared" si="33"/>
        <v>#REF!</v>
      </c>
      <c r="O39" s="100" t="e">
        <f t="shared" si="31"/>
        <v>#REF!</v>
      </c>
      <c r="P39" s="2" t="e">
        <f t="shared" si="32"/>
        <v>#REF!</v>
      </c>
    </row>
    <row r="40" spans="2:17" ht="15" customHeight="1">
      <c r="B40" s="29" t="s">
        <v>2219</v>
      </c>
      <c r="C40" s="30"/>
      <c r="D40" s="30"/>
      <c r="E40" s="30"/>
      <c r="F40" s="30"/>
      <c r="G40" s="30"/>
      <c r="H40" s="30" t="e">
        <f t="shared" ref="H40:N40" si="34">H25*(1-H32)</f>
        <v>#REF!</v>
      </c>
      <c r="I40" s="30" t="e">
        <f t="shared" si="34"/>
        <v>#REF!</v>
      </c>
      <c r="J40" s="30" t="e">
        <f t="shared" si="34"/>
        <v>#REF!</v>
      </c>
      <c r="K40" s="30" t="e">
        <f t="shared" si="34"/>
        <v>#REF!</v>
      </c>
      <c r="L40" s="30" t="e">
        <f t="shared" si="34"/>
        <v>#REF!</v>
      </c>
      <c r="M40" s="30" t="e">
        <f t="shared" si="34"/>
        <v>#REF!</v>
      </c>
      <c r="N40" s="30" t="e">
        <f t="shared" si="34"/>
        <v>#REF!</v>
      </c>
      <c r="O40" s="100" t="e">
        <f t="shared" si="31"/>
        <v>#REF!</v>
      </c>
      <c r="P40" s="2" t="e">
        <f t="shared" si="32"/>
        <v>#REF!</v>
      </c>
    </row>
    <row r="41" spans="2:17" ht="15" customHeight="1">
      <c r="B41" s="29" t="s">
        <v>115</v>
      </c>
      <c r="C41" s="30"/>
      <c r="D41" s="30"/>
      <c r="E41" s="30"/>
      <c r="F41" s="30"/>
      <c r="G41" s="30"/>
      <c r="H41" s="30" t="e">
        <f t="shared" ref="H41:N41" si="35">H26*(1-H33)</f>
        <v>#REF!</v>
      </c>
      <c r="I41" s="30" t="e">
        <f t="shared" si="35"/>
        <v>#REF!</v>
      </c>
      <c r="J41" s="30" t="e">
        <f t="shared" si="35"/>
        <v>#REF!</v>
      </c>
      <c r="K41" s="30" t="e">
        <f t="shared" si="35"/>
        <v>#REF!</v>
      </c>
      <c r="L41" s="30" t="e">
        <f t="shared" si="35"/>
        <v>#REF!</v>
      </c>
      <c r="M41" s="30" t="e">
        <f t="shared" si="35"/>
        <v>#REF!</v>
      </c>
      <c r="N41" s="31" t="e">
        <f t="shared" si="35"/>
        <v>#REF!</v>
      </c>
      <c r="O41" s="31" t="e">
        <f t="shared" si="31"/>
        <v>#REF!</v>
      </c>
      <c r="P41" s="2" t="e">
        <f t="shared" si="32"/>
        <v>#REF!</v>
      </c>
    </row>
    <row r="42" spans="2:17" ht="15" customHeight="1">
      <c r="B42" s="29" t="s">
        <v>2220</v>
      </c>
      <c r="C42" s="30"/>
      <c r="D42" s="30"/>
      <c r="E42" s="30"/>
      <c r="F42" s="30"/>
      <c r="G42" s="30"/>
      <c r="H42" s="30" t="e">
        <f t="shared" ref="H42:N42" si="36">H27*(1-H34)</f>
        <v>#REF!</v>
      </c>
      <c r="I42" s="30" t="e">
        <f t="shared" si="36"/>
        <v>#REF!</v>
      </c>
      <c r="J42" s="30" t="e">
        <f t="shared" si="36"/>
        <v>#REF!</v>
      </c>
      <c r="K42" s="30" t="e">
        <f t="shared" si="36"/>
        <v>#REF!</v>
      </c>
      <c r="L42" s="30" t="e">
        <f t="shared" si="36"/>
        <v>#REF!</v>
      </c>
      <c r="M42" s="30" t="e">
        <f t="shared" si="36"/>
        <v>#REF!</v>
      </c>
      <c r="N42" s="31" t="e">
        <f t="shared" si="36"/>
        <v>#REF!</v>
      </c>
      <c r="O42" s="31" t="e">
        <f t="shared" si="31"/>
        <v>#REF!</v>
      </c>
      <c r="P42" s="2" t="e">
        <f t="shared" si="32"/>
        <v>#REF!</v>
      </c>
    </row>
    <row r="43" spans="2:17" ht="15" customHeight="1">
      <c r="B43" s="32" t="s">
        <v>2207</v>
      </c>
      <c r="C43" s="33"/>
      <c r="D43" s="33"/>
      <c r="E43" s="33"/>
      <c r="F43" s="33"/>
      <c r="G43" s="33"/>
      <c r="H43" s="33" t="e">
        <f t="shared" ref="H43:N43" si="37">SUM(H38:H42)</f>
        <v>#REF!</v>
      </c>
      <c r="I43" s="33" t="e">
        <f t="shared" si="37"/>
        <v>#REF!</v>
      </c>
      <c r="J43" s="33" t="e">
        <f t="shared" si="37"/>
        <v>#REF!</v>
      </c>
      <c r="K43" s="33" t="e">
        <f t="shared" si="37"/>
        <v>#REF!</v>
      </c>
      <c r="L43" s="33" t="e">
        <f t="shared" si="37"/>
        <v>#REF!</v>
      </c>
      <c r="M43" s="33" t="e">
        <f t="shared" si="37"/>
        <v>#REF!</v>
      </c>
      <c r="N43" s="34" t="e">
        <f t="shared" si="37"/>
        <v>#REF!</v>
      </c>
      <c r="O43" s="34" t="e">
        <f t="shared" si="31"/>
        <v>#REF!</v>
      </c>
      <c r="P43" s="2" t="e">
        <f t="shared" si="32"/>
        <v>#REF!</v>
      </c>
    </row>
    <row r="44" spans="2:17" ht="15.75" customHeight="1">
      <c r="C44" s="40"/>
      <c r="D44" s="40"/>
      <c r="E44" s="5"/>
      <c r="F44" s="40"/>
      <c r="G44" s="41"/>
      <c r="H44" s="41"/>
      <c r="I44" s="41"/>
      <c r="J44" s="41"/>
      <c r="K44" s="41"/>
      <c r="L44" s="41"/>
      <c r="M44" s="41"/>
      <c r="N44" s="41"/>
      <c r="O44" s="41"/>
    </row>
    <row r="45" spans="2:17" ht="15.75" customHeight="1">
      <c r="B45" s="13" t="s">
        <v>2223</v>
      </c>
    </row>
    <row r="46" spans="2:17" ht="15.75" customHeight="1">
      <c r="B46" s="42" t="s">
        <v>2215</v>
      </c>
      <c r="C46" s="43" t="s">
        <v>2192</v>
      </c>
      <c r="D46" s="43" t="s">
        <v>2193</v>
      </c>
      <c r="E46" s="43" t="s">
        <v>2194</v>
      </c>
      <c r="F46" s="43" t="s">
        <v>2195</v>
      </c>
      <c r="G46" s="43" t="s">
        <v>2196</v>
      </c>
      <c r="H46" s="43" t="s">
        <v>2197</v>
      </c>
      <c r="I46" s="43" t="s">
        <v>2198</v>
      </c>
      <c r="J46" s="43" t="s">
        <v>2199</v>
      </c>
      <c r="K46" s="43" t="s">
        <v>2200</v>
      </c>
      <c r="L46" s="43" t="s">
        <v>2201</v>
      </c>
      <c r="M46" s="43" t="s">
        <v>2202</v>
      </c>
      <c r="N46" s="101" t="s">
        <v>2203</v>
      </c>
      <c r="O46" s="101">
        <v>2017</v>
      </c>
      <c r="P46" s="22" t="s">
        <v>2216</v>
      </c>
      <c r="Q46" s="28" t="s">
        <v>2217</v>
      </c>
    </row>
    <row r="47" spans="2:17" ht="15.75" customHeight="1">
      <c r="B47" s="44" t="s">
        <v>2218</v>
      </c>
      <c r="C47" s="45"/>
      <c r="D47" s="45"/>
      <c r="E47" s="45"/>
      <c r="F47" s="45"/>
      <c r="G47" s="45"/>
      <c r="H47" s="45" t="e">
        <f t="shared" ref="H47:H51" si="38">SUM(#REF!)</f>
        <v>#REF!</v>
      </c>
      <c r="I47" s="45" t="e">
        <f t="shared" ref="I47:N47" si="39">#REF!</f>
        <v>#REF!</v>
      </c>
      <c r="J47" s="45" t="e">
        <f t="shared" si="39"/>
        <v>#REF!</v>
      </c>
      <c r="K47" s="45" t="e">
        <f t="shared" si="39"/>
        <v>#REF!</v>
      </c>
      <c r="L47" s="45" t="e">
        <f t="shared" si="39"/>
        <v>#REF!</v>
      </c>
      <c r="M47" s="45" t="e">
        <f t="shared" si="39"/>
        <v>#REF!</v>
      </c>
      <c r="N47" s="102" t="e">
        <f t="shared" si="39"/>
        <v>#REF!</v>
      </c>
      <c r="O47" s="46" t="e">
        <f t="shared" ref="O47:O52" si="40">SUM(C47:N47)</f>
        <v>#REF!</v>
      </c>
      <c r="P47" s="2" t="e">
        <f t="shared" ref="P47:P52" si="41">O47*0.8</f>
        <v>#REF!</v>
      </c>
      <c r="Q47" s="2" t="e">
        <f t="shared" ref="Q47:Q52" si="42">P47-O47</f>
        <v>#REF!</v>
      </c>
    </row>
    <row r="48" spans="2:17" ht="15.75" customHeight="1">
      <c r="B48" s="44" t="s">
        <v>103</v>
      </c>
      <c r="C48" s="45"/>
      <c r="D48" s="45"/>
      <c r="E48" s="45"/>
      <c r="F48" s="45"/>
      <c r="G48" s="45"/>
      <c r="H48" s="45" t="e">
        <f t="shared" si="38"/>
        <v>#REF!</v>
      </c>
      <c r="I48" s="45" t="e">
        <f t="shared" ref="I48:N48" si="43">#REF!</f>
        <v>#REF!</v>
      </c>
      <c r="J48" s="45" t="e">
        <f t="shared" si="43"/>
        <v>#REF!</v>
      </c>
      <c r="K48" s="45" t="e">
        <f t="shared" si="43"/>
        <v>#REF!</v>
      </c>
      <c r="L48" s="45" t="e">
        <f t="shared" si="43"/>
        <v>#REF!</v>
      </c>
      <c r="M48" s="45" t="e">
        <f t="shared" si="43"/>
        <v>#REF!</v>
      </c>
      <c r="N48" s="45" t="e">
        <f t="shared" si="43"/>
        <v>#REF!</v>
      </c>
      <c r="O48" s="103" t="e">
        <f t="shared" si="40"/>
        <v>#REF!</v>
      </c>
      <c r="P48" s="2" t="e">
        <f t="shared" si="41"/>
        <v>#REF!</v>
      </c>
      <c r="Q48" s="2" t="e">
        <f t="shared" si="42"/>
        <v>#REF!</v>
      </c>
    </row>
    <row r="49" spans="2:17" ht="15.75" customHeight="1">
      <c r="B49" s="44" t="s">
        <v>2219</v>
      </c>
      <c r="C49" s="45"/>
      <c r="D49" s="45"/>
      <c r="E49" s="45"/>
      <c r="F49" s="45"/>
      <c r="G49" s="45"/>
      <c r="H49" s="45" t="e">
        <f t="shared" si="38"/>
        <v>#REF!</v>
      </c>
      <c r="I49" s="45" t="e">
        <f t="shared" ref="I49:N49" si="44">#REF!</f>
        <v>#REF!</v>
      </c>
      <c r="J49" s="45" t="e">
        <f t="shared" si="44"/>
        <v>#REF!</v>
      </c>
      <c r="K49" s="45" t="e">
        <f t="shared" si="44"/>
        <v>#REF!</v>
      </c>
      <c r="L49" s="45" t="e">
        <f t="shared" si="44"/>
        <v>#REF!</v>
      </c>
      <c r="M49" s="45" t="e">
        <f t="shared" si="44"/>
        <v>#REF!</v>
      </c>
      <c r="N49" s="45" t="e">
        <f t="shared" si="44"/>
        <v>#REF!</v>
      </c>
      <c r="O49" s="103" t="e">
        <f t="shared" si="40"/>
        <v>#REF!</v>
      </c>
      <c r="P49" s="2" t="e">
        <f t="shared" si="41"/>
        <v>#REF!</v>
      </c>
      <c r="Q49" s="2" t="e">
        <f t="shared" si="42"/>
        <v>#REF!</v>
      </c>
    </row>
    <row r="50" spans="2:17" ht="15.75" customHeight="1">
      <c r="B50" s="44" t="s">
        <v>115</v>
      </c>
      <c r="C50" s="45"/>
      <c r="D50" s="45"/>
      <c r="E50" s="45"/>
      <c r="F50" s="45"/>
      <c r="G50" s="45"/>
      <c r="H50" s="45" t="e">
        <f t="shared" si="38"/>
        <v>#REF!</v>
      </c>
      <c r="I50" s="45" t="e">
        <f t="shared" ref="I50:N50" si="45">#REF!</f>
        <v>#REF!</v>
      </c>
      <c r="J50" s="45" t="e">
        <f t="shared" si="45"/>
        <v>#REF!</v>
      </c>
      <c r="K50" s="45" t="e">
        <f t="shared" si="45"/>
        <v>#REF!</v>
      </c>
      <c r="L50" s="45" t="e">
        <f t="shared" si="45"/>
        <v>#REF!</v>
      </c>
      <c r="M50" s="45" t="e">
        <f t="shared" si="45"/>
        <v>#REF!</v>
      </c>
      <c r="N50" s="46" t="e">
        <f t="shared" si="45"/>
        <v>#REF!</v>
      </c>
      <c r="O50" s="46" t="e">
        <f t="shared" si="40"/>
        <v>#REF!</v>
      </c>
      <c r="P50" s="2" t="e">
        <f t="shared" si="41"/>
        <v>#REF!</v>
      </c>
      <c r="Q50" s="2" t="e">
        <f t="shared" si="42"/>
        <v>#REF!</v>
      </c>
    </row>
    <row r="51" spans="2:17" ht="15.75" customHeight="1">
      <c r="B51" s="44" t="s">
        <v>2220</v>
      </c>
      <c r="C51" s="45"/>
      <c r="D51" s="45"/>
      <c r="E51" s="45"/>
      <c r="F51" s="45"/>
      <c r="G51" s="45"/>
      <c r="H51" s="45" t="e">
        <f t="shared" si="38"/>
        <v>#REF!</v>
      </c>
      <c r="I51" s="45" t="e">
        <f t="shared" ref="I51:N51" si="46">#REF!</f>
        <v>#REF!</v>
      </c>
      <c r="J51" s="45" t="e">
        <f t="shared" si="46"/>
        <v>#REF!</v>
      </c>
      <c r="K51" s="45" t="e">
        <f t="shared" si="46"/>
        <v>#REF!</v>
      </c>
      <c r="L51" s="45" t="e">
        <f t="shared" si="46"/>
        <v>#REF!</v>
      </c>
      <c r="M51" s="45" t="e">
        <f t="shared" si="46"/>
        <v>#REF!</v>
      </c>
      <c r="N51" s="46" t="e">
        <f t="shared" si="46"/>
        <v>#REF!</v>
      </c>
      <c r="O51" s="46" t="e">
        <f t="shared" si="40"/>
        <v>#REF!</v>
      </c>
      <c r="P51" s="2" t="e">
        <f t="shared" si="41"/>
        <v>#REF!</v>
      </c>
      <c r="Q51" s="2" t="e">
        <f t="shared" si="42"/>
        <v>#REF!</v>
      </c>
    </row>
    <row r="52" spans="2:17" ht="15.75" customHeight="1">
      <c r="B52" s="47" t="s">
        <v>2207</v>
      </c>
      <c r="C52" s="48"/>
      <c r="D52" s="48"/>
      <c r="E52" s="48"/>
      <c r="F52" s="48"/>
      <c r="G52" s="48"/>
      <c r="H52" s="48" t="e">
        <f t="shared" ref="H52:N52" si="47">H47+H48+H49+H50+H51</f>
        <v>#REF!</v>
      </c>
      <c r="I52" s="48" t="e">
        <f t="shared" si="47"/>
        <v>#REF!</v>
      </c>
      <c r="J52" s="48" t="e">
        <f t="shared" si="47"/>
        <v>#REF!</v>
      </c>
      <c r="K52" s="48" t="e">
        <f t="shared" si="47"/>
        <v>#REF!</v>
      </c>
      <c r="L52" s="48" t="e">
        <f t="shared" si="47"/>
        <v>#REF!</v>
      </c>
      <c r="M52" s="48" t="e">
        <f t="shared" si="47"/>
        <v>#REF!</v>
      </c>
      <c r="N52" s="49" t="e">
        <f t="shared" si="47"/>
        <v>#REF!</v>
      </c>
      <c r="O52" s="49" t="e">
        <f t="shared" si="40"/>
        <v>#REF!</v>
      </c>
      <c r="P52" s="6" t="e">
        <f t="shared" si="41"/>
        <v>#REF!</v>
      </c>
      <c r="Q52" s="6" t="e">
        <f t="shared" si="42"/>
        <v>#REF!</v>
      </c>
    </row>
    <row r="53" spans="2:17" ht="15.75" customHeight="1">
      <c r="C53" s="2"/>
      <c r="D53" s="2"/>
      <c r="E53" s="2"/>
      <c r="F53" s="2"/>
      <c r="G53" s="2"/>
      <c r="H53" s="2"/>
      <c r="I53" s="2"/>
      <c r="P53" s="6"/>
      <c r="Q53" s="6"/>
    </row>
    <row r="54" spans="2:17" ht="15.75" customHeight="1">
      <c r="B54" s="157" t="s">
        <v>2218</v>
      </c>
      <c r="C54" s="2"/>
      <c r="D54" s="2"/>
      <c r="E54" s="2"/>
      <c r="F54" s="2"/>
      <c r="G54" s="35">
        <v>0</v>
      </c>
      <c r="H54" s="36">
        <v>0.2</v>
      </c>
      <c r="I54" s="36">
        <f t="shared" ref="I54:N54" si="48">H54+$G$54</f>
        <v>0.2</v>
      </c>
      <c r="J54" s="36">
        <f t="shared" si="48"/>
        <v>0.2</v>
      </c>
      <c r="K54" s="36">
        <f t="shared" si="48"/>
        <v>0.2</v>
      </c>
      <c r="L54" s="36">
        <f t="shared" si="48"/>
        <v>0.2</v>
      </c>
      <c r="M54" s="36">
        <f t="shared" si="48"/>
        <v>0.2</v>
      </c>
      <c r="N54" s="36">
        <f t="shared" si="48"/>
        <v>0.2</v>
      </c>
      <c r="P54" s="6"/>
      <c r="Q54" s="6"/>
    </row>
    <row r="55" spans="2:17" ht="15.75" customHeight="1">
      <c r="B55" s="157" t="s">
        <v>103</v>
      </c>
      <c r="C55" s="2"/>
      <c r="D55" s="2"/>
      <c r="E55" s="2"/>
      <c r="F55" s="2"/>
      <c r="G55" s="35">
        <v>0</v>
      </c>
      <c r="H55" s="36">
        <v>0.2</v>
      </c>
      <c r="I55" s="36">
        <f t="shared" ref="I55:N55" si="49">H55+$G$55</f>
        <v>0.2</v>
      </c>
      <c r="J55" s="36">
        <f t="shared" si="49"/>
        <v>0.2</v>
      </c>
      <c r="K55" s="36">
        <f t="shared" si="49"/>
        <v>0.2</v>
      </c>
      <c r="L55" s="36">
        <f t="shared" si="49"/>
        <v>0.2</v>
      </c>
      <c r="M55" s="36">
        <f t="shared" si="49"/>
        <v>0.2</v>
      </c>
      <c r="N55" s="36">
        <f t="shared" si="49"/>
        <v>0.2</v>
      </c>
      <c r="P55" s="6"/>
      <c r="Q55" s="6"/>
    </row>
    <row r="56" spans="2:17" ht="15.75" customHeight="1">
      <c r="B56" s="157" t="s">
        <v>2219</v>
      </c>
      <c r="C56" s="2"/>
      <c r="D56" s="2"/>
      <c r="E56" s="2"/>
      <c r="F56" s="2"/>
      <c r="G56" s="35">
        <v>0</v>
      </c>
      <c r="H56" s="36">
        <v>0.2</v>
      </c>
      <c r="I56" s="36">
        <f t="shared" ref="I56:N56" si="50">H56+$G$56</f>
        <v>0.2</v>
      </c>
      <c r="J56" s="36">
        <f t="shared" si="50"/>
        <v>0.2</v>
      </c>
      <c r="K56" s="36">
        <f t="shared" si="50"/>
        <v>0.2</v>
      </c>
      <c r="L56" s="36">
        <f t="shared" si="50"/>
        <v>0.2</v>
      </c>
      <c r="M56" s="36">
        <f t="shared" si="50"/>
        <v>0.2</v>
      </c>
      <c r="N56" s="36">
        <f t="shared" si="50"/>
        <v>0.2</v>
      </c>
      <c r="P56" s="6"/>
      <c r="Q56" s="6"/>
    </row>
    <row r="57" spans="2:17" ht="15.75" customHeight="1">
      <c r="B57" s="157" t="s">
        <v>115</v>
      </c>
      <c r="C57" s="2"/>
      <c r="D57" s="2"/>
      <c r="E57" s="2"/>
      <c r="F57" s="2"/>
      <c r="G57" s="35">
        <v>0</v>
      </c>
      <c r="H57" s="36">
        <v>0.2</v>
      </c>
      <c r="I57" s="36">
        <f t="shared" ref="I57:N57" si="51">H57+$G$57</f>
        <v>0.2</v>
      </c>
      <c r="J57" s="36">
        <f t="shared" si="51"/>
        <v>0.2</v>
      </c>
      <c r="K57" s="36">
        <f t="shared" si="51"/>
        <v>0.2</v>
      </c>
      <c r="L57" s="36">
        <f t="shared" si="51"/>
        <v>0.2</v>
      </c>
      <c r="M57" s="36">
        <f t="shared" si="51"/>
        <v>0.2</v>
      </c>
      <c r="N57" s="36">
        <f t="shared" si="51"/>
        <v>0.2</v>
      </c>
      <c r="P57" s="6"/>
      <c r="Q57" s="6"/>
    </row>
    <row r="58" spans="2:17" ht="15.75" customHeight="1">
      <c r="B58" s="157" t="s">
        <v>2220</v>
      </c>
      <c r="C58" s="2"/>
      <c r="D58" s="2"/>
      <c r="E58" s="2"/>
      <c r="F58" s="2"/>
      <c r="G58" s="35">
        <v>0</v>
      </c>
      <c r="H58" s="36">
        <v>0.2</v>
      </c>
      <c r="I58" s="36">
        <f t="shared" ref="I58:N58" si="52">H58+$G$58</f>
        <v>0.2</v>
      </c>
      <c r="J58" s="36">
        <f t="shared" si="52"/>
        <v>0.2</v>
      </c>
      <c r="K58" s="36">
        <f t="shared" si="52"/>
        <v>0.2</v>
      </c>
      <c r="L58" s="36">
        <f t="shared" si="52"/>
        <v>0.2</v>
      </c>
      <c r="M58" s="36">
        <f t="shared" si="52"/>
        <v>0.2</v>
      </c>
      <c r="N58" s="36">
        <f t="shared" si="52"/>
        <v>0.2</v>
      </c>
      <c r="P58" s="6"/>
      <c r="Q58" s="6"/>
    </row>
    <row r="59" spans="2:17" ht="15.75" customHeight="1">
      <c r="C59" s="2"/>
      <c r="D59" s="2"/>
      <c r="E59" s="2"/>
      <c r="F59" s="2"/>
      <c r="G59" s="2"/>
      <c r="H59" s="2"/>
      <c r="I59" s="2"/>
      <c r="P59" s="6"/>
      <c r="Q59" s="6"/>
    </row>
    <row r="60" spans="2:17" ht="15.75" customHeight="1">
      <c r="B60" s="13" t="s">
        <v>2224</v>
      </c>
      <c r="G60" s="37"/>
      <c r="H60" s="2"/>
      <c r="I60" s="2"/>
      <c r="J60" s="2"/>
      <c r="K60" s="2"/>
      <c r="L60" s="2"/>
      <c r="M60" s="2"/>
      <c r="N60" s="2"/>
      <c r="O60" s="2"/>
    </row>
    <row r="61" spans="2:17" ht="15.75" customHeight="1">
      <c r="B61" s="42" t="s">
        <v>2215</v>
      </c>
      <c r="C61" s="43" t="s">
        <v>2192</v>
      </c>
      <c r="D61" s="43" t="s">
        <v>2193</v>
      </c>
      <c r="E61" s="43" t="s">
        <v>2194</v>
      </c>
      <c r="F61" s="43" t="s">
        <v>2195</v>
      </c>
      <c r="G61" s="43" t="s">
        <v>2196</v>
      </c>
      <c r="H61" s="43" t="s">
        <v>2197</v>
      </c>
      <c r="I61" s="43" t="s">
        <v>2198</v>
      </c>
      <c r="J61" s="43" t="s">
        <v>2199</v>
      </c>
      <c r="K61" s="43" t="s">
        <v>2200</v>
      </c>
      <c r="L61" s="43" t="s">
        <v>2201</v>
      </c>
      <c r="M61" s="43" t="s">
        <v>2202</v>
      </c>
      <c r="N61" s="101" t="s">
        <v>2203</v>
      </c>
      <c r="O61" s="101">
        <v>2017</v>
      </c>
      <c r="P61" s="39" t="s">
        <v>2222</v>
      </c>
    </row>
    <row r="62" spans="2:17" ht="15.75" customHeight="1">
      <c r="B62" s="44" t="s">
        <v>2218</v>
      </c>
      <c r="C62" s="45"/>
      <c r="D62" s="45"/>
      <c r="E62" s="45"/>
      <c r="F62" s="45"/>
      <c r="G62" s="45"/>
      <c r="H62" s="45" t="e">
        <f t="shared" ref="H62:N62" si="53">H47*(1-H54)</f>
        <v>#REF!</v>
      </c>
      <c r="I62" s="45" t="e">
        <f t="shared" si="53"/>
        <v>#REF!</v>
      </c>
      <c r="J62" s="45" t="e">
        <f t="shared" si="53"/>
        <v>#REF!</v>
      </c>
      <c r="K62" s="45" t="e">
        <f t="shared" si="53"/>
        <v>#REF!</v>
      </c>
      <c r="L62" s="45" t="e">
        <f t="shared" si="53"/>
        <v>#REF!</v>
      </c>
      <c r="M62" s="45" t="e">
        <f t="shared" si="53"/>
        <v>#REF!</v>
      </c>
      <c r="N62" s="102" t="e">
        <f t="shared" si="53"/>
        <v>#REF!</v>
      </c>
      <c r="O62" s="46" t="e">
        <f t="shared" ref="O62:O67" si="54">SUM(C62:N62)</f>
        <v>#REF!</v>
      </c>
      <c r="P62" s="2" t="e">
        <f t="shared" ref="P62:P67" si="55">O62-P47</f>
        <v>#REF!</v>
      </c>
    </row>
    <row r="63" spans="2:17" ht="15.75" customHeight="1">
      <c r="B63" s="44" t="s">
        <v>103</v>
      </c>
      <c r="C63" s="45"/>
      <c r="D63" s="45"/>
      <c r="E63" s="45"/>
      <c r="F63" s="45"/>
      <c r="G63" s="45"/>
      <c r="H63" s="45" t="e">
        <f t="shared" ref="H63:N63" si="56">H48*(1-H55)</f>
        <v>#REF!</v>
      </c>
      <c r="I63" s="45" t="e">
        <f t="shared" si="56"/>
        <v>#REF!</v>
      </c>
      <c r="J63" s="45" t="e">
        <f t="shared" si="56"/>
        <v>#REF!</v>
      </c>
      <c r="K63" s="45" t="e">
        <f t="shared" si="56"/>
        <v>#REF!</v>
      </c>
      <c r="L63" s="45" t="e">
        <f t="shared" si="56"/>
        <v>#REF!</v>
      </c>
      <c r="M63" s="45" t="e">
        <f t="shared" si="56"/>
        <v>#REF!</v>
      </c>
      <c r="N63" s="45" t="e">
        <f t="shared" si="56"/>
        <v>#REF!</v>
      </c>
      <c r="O63" s="103" t="e">
        <f t="shared" si="54"/>
        <v>#REF!</v>
      </c>
      <c r="P63" s="2" t="e">
        <f t="shared" si="55"/>
        <v>#REF!</v>
      </c>
    </row>
    <row r="64" spans="2:17" ht="15.75" customHeight="1">
      <c r="B64" s="44" t="s">
        <v>2219</v>
      </c>
      <c r="C64" s="45"/>
      <c r="D64" s="45"/>
      <c r="E64" s="45"/>
      <c r="F64" s="45"/>
      <c r="G64" s="45"/>
      <c r="H64" s="45" t="e">
        <f t="shared" ref="H64:N64" si="57">H49*(1-H56)</f>
        <v>#REF!</v>
      </c>
      <c r="I64" s="45" t="e">
        <f t="shared" si="57"/>
        <v>#REF!</v>
      </c>
      <c r="J64" s="45" t="e">
        <f t="shared" si="57"/>
        <v>#REF!</v>
      </c>
      <c r="K64" s="45" t="e">
        <f t="shared" si="57"/>
        <v>#REF!</v>
      </c>
      <c r="L64" s="45" t="e">
        <f t="shared" si="57"/>
        <v>#REF!</v>
      </c>
      <c r="M64" s="45" t="e">
        <f t="shared" si="57"/>
        <v>#REF!</v>
      </c>
      <c r="N64" s="45" t="e">
        <f t="shared" si="57"/>
        <v>#REF!</v>
      </c>
      <c r="O64" s="103" t="e">
        <f t="shared" si="54"/>
        <v>#REF!</v>
      </c>
      <c r="P64" s="2" t="e">
        <f t="shared" si="55"/>
        <v>#REF!</v>
      </c>
    </row>
    <row r="65" spans="2:16" ht="15.75" customHeight="1">
      <c r="B65" s="44" t="s">
        <v>115</v>
      </c>
      <c r="C65" s="45"/>
      <c r="D65" s="45"/>
      <c r="E65" s="45"/>
      <c r="F65" s="45"/>
      <c r="G65" s="45"/>
      <c r="H65" s="45"/>
      <c r="I65" s="45"/>
      <c r="J65" s="45"/>
      <c r="K65" s="45"/>
      <c r="L65" s="45"/>
      <c r="M65" s="45"/>
      <c r="N65" s="46"/>
      <c r="O65" s="46">
        <f t="shared" si="54"/>
        <v>0</v>
      </c>
      <c r="P65" s="2" t="e">
        <f t="shared" si="55"/>
        <v>#REF!</v>
      </c>
    </row>
    <row r="66" spans="2:16" ht="15.75" customHeight="1">
      <c r="B66" s="44" t="s">
        <v>2220</v>
      </c>
      <c r="C66" s="45"/>
      <c r="D66" s="45"/>
      <c r="E66" s="45"/>
      <c r="F66" s="45"/>
      <c r="G66" s="45"/>
      <c r="H66" s="45"/>
      <c r="I66" s="45"/>
      <c r="J66" s="45"/>
      <c r="K66" s="45"/>
      <c r="L66" s="45"/>
      <c r="M66" s="45"/>
      <c r="N66" s="46"/>
      <c r="O66" s="46">
        <f t="shared" si="54"/>
        <v>0</v>
      </c>
      <c r="P66" s="2" t="e">
        <f t="shared" si="55"/>
        <v>#REF!</v>
      </c>
    </row>
    <row r="67" spans="2:16" ht="15.75" customHeight="1">
      <c r="B67" s="47" t="s">
        <v>2207</v>
      </c>
      <c r="C67" s="48"/>
      <c r="D67" s="48"/>
      <c r="E67" s="48"/>
      <c r="F67" s="48"/>
      <c r="G67" s="48"/>
      <c r="H67" s="48" t="e">
        <f t="shared" ref="H67:N67" si="58">SUM(H62:H66)</f>
        <v>#REF!</v>
      </c>
      <c r="I67" s="48" t="e">
        <f t="shared" si="58"/>
        <v>#REF!</v>
      </c>
      <c r="J67" s="48" t="e">
        <f t="shared" si="58"/>
        <v>#REF!</v>
      </c>
      <c r="K67" s="48" t="e">
        <f t="shared" si="58"/>
        <v>#REF!</v>
      </c>
      <c r="L67" s="48" t="e">
        <f t="shared" si="58"/>
        <v>#REF!</v>
      </c>
      <c r="M67" s="48" t="e">
        <f t="shared" si="58"/>
        <v>#REF!</v>
      </c>
      <c r="N67" s="49" t="e">
        <f t="shared" si="58"/>
        <v>#REF!</v>
      </c>
      <c r="O67" s="49" t="e">
        <f t="shared" si="54"/>
        <v>#REF!</v>
      </c>
      <c r="P67" s="2" t="e">
        <f t="shared" si="55"/>
        <v>#REF!</v>
      </c>
    </row>
    <row r="68" spans="2:16" ht="15.75" customHeight="1"/>
    <row r="69" spans="2:16" ht="15.75" customHeight="1">
      <c r="B69" s="13" t="s">
        <v>2225</v>
      </c>
      <c r="G69" s="37"/>
      <c r="H69" s="2"/>
      <c r="I69" s="2"/>
      <c r="J69" s="2"/>
      <c r="K69" s="2"/>
      <c r="L69" s="2"/>
      <c r="M69" s="2"/>
      <c r="N69" s="2"/>
      <c r="O69" s="2"/>
    </row>
    <row r="70" spans="2:16" ht="15.75" customHeight="1">
      <c r="B70" s="50" t="s">
        <v>2215</v>
      </c>
      <c r="C70" s="51" t="s">
        <v>2192</v>
      </c>
      <c r="D70" s="51" t="s">
        <v>2193</v>
      </c>
      <c r="E70" s="51" t="s">
        <v>2194</v>
      </c>
      <c r="F70" s="51" t="s">
        <v>2195</v>
      </c>
      <c r="G70" s="51" t="s">
        <v>2196</v>
      </c>
      <c r="H70" s="51" t="s">
        <v>2197</v>
      </c>
      <c r="I70" s="51" t="s">
        <v>2198</v>
      </c>
      <c r="J70" s="51" t="s">
        <v>2199</v>
      </c>
      <c r="K70" s="51" t="s">
        <v>2200</v>
      </c>
      <c r="L70" s="51" t="s">
        <v>2201</v>
      </c>
      <c r="M70" s="51" t="s">
        <v>2202</v>
      </c>
      <c r="N70" s="104" t="s">
        <v>2203</v>
      </c>
      <c r="O70" s="104">
        <v>2017</v>
      </c>
      <c r="P70" s="39" t="s">
        <v>2222</v>
      </c>
    </row>
    <row r="71" spans="2:16" ht="15.75" customHeight="1">
      <c r="B71" s="52" t="s">
        <v>2218</v>
      </c>
      <c r="C71" s="53"/>
      <c r="D71" s="53"/>
      <c r="E71" s="53"/>
      <c r="F71" s="53"/>
      <c r="G71" s="53"/>
      <c r="H71" s="53" t="e">
        <f t="shared" ref="H71:N71" si="59">H62+H38</f>
        <v>#REF!</v>
      </c>
      <c r="I71" s="53" t="e">
        <f t="shared" si="59"/>
        <v>#REF!</v>
      </c>
      <c r="J71" s="53" t="e">
        <f t="shared" si="59"/>
        <v>#REF!</v>
      </c>
      <c r="K71" s="53" t="e">
        <f t="shared" si="59"/>
        <v>#REF!</v>
      </c>
      <c r="L71" s="53" t="e">
        <f t="shared" si="59"/>
        <v>#REF!</v>
      </c>
      <c r="M71" s="53" t="e">
        <f t="shared" si="59"/>
        <v>#REF!</v>
      </c>
      <c r="N71" s="105" t="e">
        <f t="shared" si="59"/>
        <v>#REF!</v>
      </c>
      <c r="O71" s="54" t="e">
        <f t="shared" ref="O71:O76" si="60">SUM(C71:N71)</f>
        <v>#REF!</v>
      </c>
      <c r="P71" s="2" t="e">
        <f t="shared" ref="P71:P76" si="61">O71-0.8*#REF!</f>
        <v>#REF!</v>
      </c>
    </row>
    <row r="72" spans="2:16" ht="15.75" customHeight="1">
      <c r="B72" s="52" t="s">
        <v>103</v>
      </c>
      <c r="C72" s="53"/>
      <c r="D72" s="53"/>
      <c r="E72" s="53"/>
      <c r="F72" s="53"/>
      <c r="G72" s="53"/>
      <c r="H72" s="53" t="e">
        <f t="shared" ref="H72:N72" si="62">H63+H39</f>
        <v>#REF!</v>
      </c>
      <c r="I72" s="53" t="e">
        <f t="shared" si="62"/>
        <v>#REF!</v>
      </c>
      <c r="J72" s="53" t="e">
        <f t="shared" si="62"/>
        <v>#REF!</v>
      </c>
      <c r="K72" s="53" t="e">
        <f t="shared" si="62"/>
        <v>#REF!</v>
      </c>
      <c r="L72" s="53" t="e">
        <f t="shared" si="62"/>
        <v>#REF!</v>
      </c>
      <c r="M72" s="53" t="e">
        <f t="shared" si="62"/>
        <v>#REF!</v>
      </c>
      <c r="N72" s="53" t="e">
        <f t="shared" si="62"/>
        <v>#REF!</v>
      </c>
      <c r="O72" s="106" t="e">
        <f t="shared" si="60"/>
        <v>#REF!</v>
      </c>
      <c r="P72" s="2" t="e">
        <f t="shared" si="61"/>
        <v>#REF!</v>
      </c>
    </row>
    <row r="73" spans="2:16" ht="15.75" customHeight="1">
      <c r="B73" s="52" t="s">
        <v>2219</v>
      </c>
      <c r="C73" s="53"/>
      <c r="D73" s="53"/>
      <c r="E73" s="53"/>
      <c r="F73" s="53"/>
      <c r="G73" s="53"/>
      <c r="H73" s="53" t="e">
        <f t="shared" ref="H73:N73" si="63">H64+H40</f>
        <v>#REF!</v>
      </c>
      <c r="I73" s="53" t="e">
        <f t="shared" si="63"/>
        <v>#REF!</v>
      </c>
      <c r="J73" s="53" t="e">
        <f t="shared" si="63"/>
        <v>#REF!</v>
      </c>
      <c r="K73" s="53" t="e">
        <f t="shared" si="63"/>
        <v>#REF!</v>
      </c>
      <c r="L73" s="53" t="e">
        <f t="shared" si="63"/>
        <v>#REF!</v>
      </c>
      <c r="M73" s="53" t="e">
        <f t="shared" si="63"/>
        <v>#REF!</v>
      </c>
      <c r="N73" s="53" t="e">
        <f t="shared" si="63"/>
        <v>#REF!</v>
      </c>
      <c r="O73" s="106" t="e">
        <f t="shared" si="60"/>
        <v>#REF!</v>
      </c>
      <c r="P73" s="2" t="e">
        <f t="shared" si="61"/>
        <v>#REF!</v>
      </c>
    </row>
    <row r="74" spans="2:16" ht="15.75" customHeight="1">
      <c r="B74" s="52" t="s">
        <v>115</v>
      </c>
      <c r="C74" s="53"/>
      <c r="D74" s="53"/>
      <c r="E74" s="53"/>
      <c r="F74" s="53"/>
      <c r="G74" s="53"/>
      <c r="H74" s="53" t="e">
        <f t="shared" ref="H74:N74" si="64">H65+H41</f>
        <v>#REF!</v>
      </c>
      <c r="I74" s="53" t="e">
        <f t="shared" si="64"/>
        <v>#REF!</v>
      </c>
      <c r="J74" s="53" t="e">
        <f t="shared" si="64"/>
        <v>#REF!</v>
      </c>
      <c r="K74" s="53" t="e">
        <f t="shared" si="64"/>
        <v>#REF!</v>
      </c>
      <c r="L74" s="53" t="e">
        <f t="shared" si="64"/>
        <v>#REF!</v>
      </c>
      <c r="M74" s="53" t="e">
        <f t="shared" si="64"/>
        <v>#REF!</v>
      </c>
      <c r="N74" s="54" t="e">
        <f t="shared" si="64"/>
        <v>#REF!</v>
      </c>
      <c r="O74" s="54" t="e">
        <f t="shared" si="60"/>
        <v>#REF!</v>
      </c>
      <c r="P74" s="2" t="e">
        <f t="shared" si="61"/>
        <v>#REF!</v>
      </c>
    </row>
    <row r="75" spans="2:16" ht="15.75" customHeight="1">
      <c r="B75" s="52" t="s">
        <v>2220</v>
      </c>
      <c r="C75" s="53"/>
      <c r="D75" s="53"/>
      <c r="E75" s="53"/>
      <c r="F75" s="53"/>
      <c r="G75" s="53"/>
      <c r="H75" s="53" t="e">
        <f t="shared" ref="H75:N75" si="65">H66+H42</f>
        <v>#REF!</v>
      </c>
      <c r="I75" s="53" t="e">
        <f t="shared" si="65"/>
        <v>#REF!</v>
      </c>
      <c r="J75" s="53" t="e">
        <f t="shared" si="65"/>
        <v>#REF!</v>
      </c>
      <c r="K75" s="53" t="e">
        <f t="shared" si="65"/>
        <v>#REF!</v>
      </c>
      <c r="L75" s="53" t="e">
        <f t="shared" si="65"/>
        <v>#REF!</v>
      </c>
      <c r="M75" s="53" t="e">
        <f t="shared" si="65"/>
        <v>#REF!</v>
      </c>
      <c r="N75" s="54" t="e">
        <f t="shared" si="65"/>
        <v>#REF!</v>
      </c>
      <c r="O75" s="54" t="e">
        <f t="shared" si="60"/>
        <v>#REF!</v>
      </c>
      <c r="P75" s="2" t="e">
        <f t="shared" si="61"/>
        <v>#REF!</v>
      </c>
    </row>
    <row r="76" spans="2:16" ht="15.75" customHeight="1">
      <c r="B76" s="55" t="s">
        <v>2207</v>
      </c>
      <c r="C76" s="56"/>
      <c r="D76" s="56"/>
      <c r="E76" s="56"/>
      <c r="F76" s="56"/>
      <c r="G76" s="56"/>
      <c r="H76" s="56" t="e">
        <f t="shared" ref="H76:N76" si="66">SUM(H71:H75)</f>
        <v>#REF!</v>
      </c>
      <c r="I76" s="56" t="e">
        <f t="shared" si="66"/>
        <v>#REF!</v>
      </c>
      <c r="J76" s="56" t="e">
        <f t="shared" si="66"/>
        <v>#REF!</v>
      </c>
      <c r="K76" s="56" t="e">
        <f t="shared" si="66"/>
        <v>#REF!</v>
      </c>
      <c r="L76" s="56" t="e">
        <f t="shared" si="66"/>
        <v>#REF!</v>
      </c>
      <c r="M76" s="56" t="e">
        <f t="shared" si="66"/>
        <v>#REF!</v>
      </c>
      <c r="N76" s="57" t="e">
        <f t="shared" si="66"/>
        <v>#REF!</v>
      </c>
      <c r="O76" s="57" t="e">
        <f t="shared" si="60"/>
        <v>#REF!</v>
      </c>
      <c r="P76" s="2" t="e">
        <f t="shared" si="61"/>
        <v>#REF!</v>
      </c>
    </row>
    <row r="77" spans="2:16" ht="15.75" customHeight="1"/>
    <row r="78" spans="2:16" ht="15.75" customHeight="1">
      <c r="C78" s="2">
        <v>6643864.8612833507</v>
      </c>
      <c r="D78" s="2">
        <v>7370013.1612833515</v>
      </c>
      <c r="E78" s="2">
        <v>27229839.061283354</v>
      </c>
      <c r="F78" s="2">
        <v>8480318.7300961521</v>
      </c>
      <c r="G78" s="2">
        <v>12895449.685007477</v>
      </c>
      <c r="H78" s="2">
        <v>9002048.9146974254</v>
      </c>
      <c r="I78" s="2">
        <v>10964774.779024342</v>
      </c>
      <c r="J78" s="2">
        <v>34982259.822477035</v>
      </c>
      <c r="K78" s="2">
        <v>25272549.19285528</v>
      </c>
      <c r="L78" s="2">
        <v>26725544.071335621</v>
      </c>
      <c r="M78" s="2">
        <v>17233369.229740378</v>
      </c>
      <c r="N78" s="2">
        <v>27274250.100916244</v>
      </c>
    </row>
    <row r="79" spans="2:16" ht="15.75" customHeight="1">
      <c r="H79" s="2">
        <f>SUM(C78:H78)</f>
        <v>71621534.413651109</v>
      </c>
      <c r="I79" s="2">
        <f t="shared" ref="I79:N79" si="67">I78</f>
        <v>10964774.779024342</v>
      </c>
      <c r="J79" s="2">
        <f t="shared" si="67"/>
        <v>34982259.822477035</v>
      </c>
      <c r="K79" s="2">
        <f t="shared" si="67"/>
        <v>25272549.19285528</v>
      </c>
      <c r="L79" s="2">
        <f t="shared" si="67"/>
        <v>26725544.071335621</v>
      </c>
      <c r="M79" s="2">
        <f t="shared" si="67"/>
        <v>17233369.229740378</v>
      </c>
      <c r="N79" s="2">
        <f t="shared" si="67"/>
        <v>27274250.100916244</v>
      </c>
    </row>
    <row r="80" spans="2:16" ht="15.75" customHeight="1">
      <c r="H80" s="58" t="e">
        <f t="shared" ref="H80:N80" si="68">H79/H76-1</f>
        <v>#REF!</v>
      </c>
      <c r="I80" s="58" t="e">
        <f t="shared" si="68"/>
        <v>#REF!</v>
      </c>
      <c r="J80" s="58" t="e">
        <f t="shared" si="68"/>
        <v>#REF!</v>
      </c>
      <c r="K80" s="58" t="e">
        <f t="shared" si="68"/>
        <v>#REF!</v>
      </c>
      <c r="L80" s="58" t="e">
        <f t="shared" si="68"/>
        <v>#REF!</v>
      </c>
      <c r="M80" s="58" t="e">
        <f t="shared" si="68"/>
        <v>#REF!</v>
      </c>
      <c r="N80" s="58" t="e">
        <f t="shared" si="68"/>
        <v>#REF!</v>
      </c>
    </row>
    <row r="81" spans="2:15" ht="15.75" customHeight="1"/>
    <row r="82" spans="2:15" ht="15.75" customHeight="1">
      <c r="B82" s="59" t="s">
        <v>2226</v>
      </c>
      <c r="C82" s="60"/>
      <c r="D82" s="60"/>
      <c r="E82" s="60"/>
      <c r="F82" s="60"/>
      <c r="G82" s="60"/>
      <c r="H82" s="60" t="e">
        <f>G18+H16-H76</f>
        <v>#REF!</v>
      </c>
      <c r="I82" s="60" t="e">
        <f t="shared" ref="I82:N82" si="69">H82+I16-I76</f>
        <v>#REF!</v>
      </c>
      <c r="J82" s="60" t="e">
        <f t="shared" si="69"/>
        <v>#REF!</v>
      </c>
      <c r="K82" s="60" t="e">
        <f t="shared" si="69"/>
        <v>#REF!</v>
      </c>
      <c r="L82" s="60" t="e">
        <f t="shared" si="69"/>
        <v>#REF!</v>
      </c>
      <c r="M82" s="60" t="e">
        <f t="shared" si="69"/>
        <v>#REF!</v>
      </c>
      <c r="N82" s="61" t="e">
        <f t="shared" si="69"/>
        <v>#REF!</v>
      </c>
      <c r="O82" s="61" t="e">
        <f>N82</f>
        <v>#REF!</v>
      </c>
    </row>
    <row r="83" spans="2:15" ht="15.75" customHeight="1"/>
    <row r="84" spans="2:15" ht="15.75" customHeight="1"/>
    <row r="85" spans="2:15" ht="15.75" customHeight="1"/>
    <row r="86" spans="2:15" ht="15.75" customHeight="1"/>
    <row r="87" spans="2:15" ht="15.75" customHeight="1"/>
    <row r="88" spans="2:15" ht="15.75" customHeight="1"/>
    <row r="89" spans="2:15" ht="15.75" customHeight="1"/>
    <row r="90" spans="2:15" ht="15.75" customHeight="1"/>
    <row r="91" spans="2:15" ht="15.75" customHeight="1"/>
    <row r="92" spans="2:15" ht="15.75" customHeight="1"/>
    <row r="93" spans="2:15" ht="15.75" customHeight="1"/>
    <row r="94" spans="2:15" ht="15.75" customHeight="1"/>
    <row r="95" spans="2:15" ht="15.75" customHeight="1"/>
    <row r="96" spans="2:15"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51181102362204722" right="0.51181102362204722" top="0.78740157480314965" bottom="0.78740157480314965" header="0" footer="0"/>
  <pageSetup paperSize="9"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B4C6E7"/>
    <pageSetUpPr fitToPage="1"/>
  </sheetPr>
  <dimension ref="B1:Z1000"/>
  <sheetViews>
    <sheetView showGridLines="0" workbookViewId="0"/>
  </sheetViews>
  <sheetFormatPr defaultColWidth="14.42578125" defaultRowHeight="15" customHeight="1" outlineLevelRow="1"/>
  <cols>
    <col min="1" max="1" width="3.42578125" customWidth="1"/>
    <col min="2" max="2" width="19" customWidth="1"/>
    <col min="3" max="17" width="15.28515625" customWidth="1"/>
    <col min="18" max="26" width="8.7109375" customWidth="1"/>
  </cols>
  <sheetData>
    <row r="1" spans="2:15" ht="18.75">
      <c r="E1" s="7"/>
      <c r="F1" s="8"/>
      <c r="G1" s="8" t="s">
        <v>2190</v>
      </c>
      <c r="H1" s="9" t="e">
        <f>#REF!</f>
        <v>#REF!</v>
      </c>
    </row>
    <row r="2" spans="2:15">
      <c r="B2" s="10" t="s">
        <v>2191</v>
      </c>
      <c r="C2" s="11" t="s">
        <v>2192</v>
      </c>
      <c r="D2" s="11" t="s">
        <v>2193</v>
      </c>
      <c r="E2" s="11" t="s">
        <v>2194</v>
      </c>
      <c r="F2" s="11" t="s">
        <v>2195</v>
      </c>
      <c r="G2" s="11" t="s">
        <v>2196</v>
      </c>
      <c r="H2" s="11" t="s">
        <v>2197</v>
      </c>
      <c r="I2" s="11" t="s">
        <v>2198</v>
      </c>
      <c r="J2" s="11" t="s">
        <v>2199</v>
      </c>
      <c r="K2" s="11" t="s">
        <v>2200</v>
      </c>
      <c r="L2" s="11" t="s">
        <v>2201</v>
      </c>
      <c r="M2" s="11" t="s">
        <v>2202</v>
      </c>
      <c r="N2" s="12" t="s">
        <v>2203</v>
      </c>
      <c r="O2" s="11">
        <v>2017</v>
      </c>
    </row>
    <row r="3" spans="2:15">
      <c r="B3" s="157" t="s">
        <v>2204</v>
      </c>
      <c r="C3" s="2" t="e">
        <f t="shared" ref="C3:H3" si="0">#REF!-#REF!</f>
        <v>#REF!</v>
      </c>
      <c r="D3" s="2" t="e">
        <f t="shared" si="0"/>
        <v>#REF!</v>
      </c>
      <c r="E3" s="2" t="e">
        <f t="shared" si="0"/>
        <v>#REF!</v>
      </c>
      <c r="F3" s="2" t="e">
        <f t="shared" si="0"/>
        <v>#REF!</v>
      </c>
      <c r="G3" s="2" t="e">
        <f t="shared" si="0"/>
        <v>#REF!</v>
      </c>
      <c r="H3" s="2" t="e">
        <f t="shared" si="0"/>
        <v>#REF!</v>
      </c>
      <c r="I3" s="2"/>
      <c r="J3" s="2"/>
      <c r="K3" s="2"/>
      <c r="L3" s="2"/>
      <c r="M3" s="2"/>
      <c r="N3" s="86"/>
      <c r="O3" s="2" t="e">
        <f t="shared" ref="O3:O6" si="1">SUM(C3:N3)</f>
        <v>#REF!</v>
      </c>
    </row>
    <row r="4" spans="2:15">
      <c r="B4" s="157" t="s">
        <v>2205</v>
      </c>
      <c r="C4" s="2" t="e">
        <f t="shared" ref="C4:H4" si="2">#REF!</f>
        <v>#REF!</v>
      </c>
      <c r="D4" s="2" t="e">
        <f t="shared" si="2"/>
        <v>#REF!</v>
      </c>
      <c r="E4" s="2" t="e">
        <f t="shared" si="2"/>
        <v>#REF!</v>
      </c>
      <c r="F4" s="2" t="e">
        <f t="shared" si="2"/>
        <v>#REF!</v>
      </c>
      <c r="G4" s="2" t="e">
        <f t="shared" si="2"/>
        <v>#REF!</v>
      </c>
      <c r="H4" s="2" t="e">
        <f t="shared" si="2"/>
        <v>#REF!</v>
      </c>
      <c r="I4" s="2"/>
      <c r="J4" s="2"/>
      <c r="K4" s="2"/>
      <c r="L4" s="2"/>
      <c r="M4" s="2"/>
      <c r="N4" s="86"/>
      <c r="O4" s="2" t="e">
        <f t="shared" si="1"/>
        <v>#REF!</v>
      </c>
    </row>
    <row r="5" spans="2:15">
      <c r="B5" s="157" t="s">
        <v>2206</v>
      </c>
      <c r="C5" s="2" t="e">
        <f t="shared" ref="C5:H5" si="3">#REF!+#REF!</f>
        <v>#REF!</v>
      </c>
      <c r="D5" s="2" t="e">
        <f t="shared" si="3"/>
        <v>#REF!</v>
      </c>
      <c r="E5" s="2" t="e">
        <f t="shared" si="3"/>
        <v>#REF!</v>
      </c>
      <c r="F5" s="2" t="e">
        <f t="shared" si="3"/>
        <v>#REF!</v>
      </c>
      <c r="G5" s="2" t="e">
        <f t="shared" si="3"/>
        <v>#REF!</v>
      </c>
      <c r="H5" s="2" t="e">
        <f t="shared" si="3"/>
        <v>#REF!</v>
      </c>
      <c r="I5" s="2"/>
      <c r="J5" s="2"/>
      <c r="K5" s="2"/>
      <c r="L5" s="2"/>
      <c r="M5" s="2"/>
      <c r="N5" s="86"/>
      <c r="O5" s="2" t="e">
        <f t="shared" si="1"/>
        <v>#REF!</v>
      </c>
    </row>
    <row r="6" spans="2:15">
      <c r="B6" s="87" t="s">
        <v>2207</v>
      </c>
      <c r="C6" s="88" t="e">
        <f t="shared" ref="C6:H6" si="4">SUM(C3:C5)</f>
        <v>#REF!</v>
      </c>
      <c r="D6" s="88" t="e">
        <f t="shared" si="4"/>
        <v>#REF!</v>
      </c>
      <c r="E6" s="88" t="e">
        <f t="shared" si="4"/>
        <v>#REF!</v>
      </c>
      <c r="F6" s="88" t="e">
        <f t="shared" si="4"/>
        <v>#REF!</v>
      </c>
      <c r="G6" s="88" t="e">
        <f t="shared" si="4"/>
        <v>#REF!</v>
      </c>
      <c r="H6" s="88" t="e">
        <f t="shared" si="4"/>
        <v>#REF!</v>
      </c>
      <c r="I6" s="88"/>
      <c r="J6" s="88"/>
      <c r="K6" s="88"/>
      <c r="L6" s="88"/>
      <c r="M6" s="88"/>
      <c r="N6" s="89"/>
      <c r="O6" s="88" t="e">
        <f t="shared" si="1"/>
        <v>#REF!</v>
      </c>
    </row>
    <row r="7" spans="2:15">
      <c r="H7" s="2"/>
      <c r="O7" s="2"/>
    </row>
    <row r="8" spans="2:15">
      <c r="H8" s="2"/>
    </row>
    <row r="9" spans="2:15">
      <c r="B9" s="13" t="s">
        <v>2208</v>
      </c>
    </row>
    <row r="10" spans="2:15">
      <c r="B10" s="90" t="s">
        <v>2209</v>
      </c>
      <c r="C10" s="91" t="s">
        <v>2192</v>
      </c>
      <c r="D10" s="91" t="s">
        <v>2193</v>
      </c>
      <c r="E10" s="91" t="s">
        <v>2194</v>
      </c>
      <c r="F10" s="91" t="s">
        <v>2195</v>
      </c>
      <c r="G10" s="91" t="s">
        <v>2196</v>
      </c>
      <c r="H10" s="14" t="s">
        <v>2197</v>
      </c>
      <c r="I10" s="14" t="s">
        <v>2198</v>
      </c>
      <c r="J10" s="14" t="s">
        <v>2199</v>
      </c>
      <c r="K10" s="14" t="s">
        <v>2200</v>
      </c>
      <c r="L10" s="14" t="s">
        <v>2201</v>
      </c>
      <c r="M10" s="14" t="s">
        <v>2202</v>
      </c>
      <c r="N10" s="92" t="s">
        <v>2203</v>
      </c>
      <c r="O10" s="93">
        <v>2017</v>
      </c>
    </row>
    <row r="11" spans="2:15" outlineLevel="1">
      <c r="B11" s="94" t="s">
        <v>2204</v>
      </c>
      <c r="C11" s="2" t="e">
        <f t="shared" ref="C11:G11" si="5">C3</f>
        <v>#REF!</v>
      </c>
      <c r="D11" s="2" t="e">
        <f t="shared" si="5"/>
        <v>#REF!</v>
      </c>
      <c r="E11" s="2" t="e">
        <f t="shared" si="5"/>
        <v>#REF!</v>
      </c>
      <c r="F11" s="2" t="e">
        <f t="shared" si="5"/>
        <v>#REF!</v>
      </c>
      <c r="G11" s="2" t="e">
        <f t="shared" si="5"/>
        <v>#REF!</v>
      </c>
      <c r="H11" s="15" t="e">
        <f>C11</f>
        <v>#REF!</v>
      </c>
      <c r="I11" s="15" t="e">
        <f t="shared" ref="I11:N11" si="6">H11</f>
        <v>#REF!</v>
      </c>
      <c r="J11" s="15" t="e">
        <f t="shared" si="6"/>
        <v>#REF!</v>
      </c>
      <c r="K11" s="15" t="e">
        <f t="shared" si="6"/>
        <v>#REF!</v>
      </c>
      <c r="L11" s="15" t="e">
        <f t="shared" si="6"/>
        <v>#REF!</v>
      </c>
      <c r="M11" s="15" t="e">
        <f t="shared" si="6"/>
        <v>#REF!</v>
      </c>
      <c r="N11" s="95" t="e">
        <f t="shared" si="6"/>
        <v>#REF!</v>
      </c>
      <c r="O11" s="16" t="e">
        <f t="shared" ref="O11:O16" si="7">SUM(C11:N11)</f>
        <v>#REF!</v>
      </c>
    </row>
    <row r="12" spans="2:15" outlineLevel="1">
      <c r="B12" s="94" t="s">
        <v>2205</v>
      </c>
      <c r="C12" s="2" t="e">
        <f t="shared" ref="C12:G12" si="8">C4</f>
        <v>#REF!</v>
      </c>
      <c r="D12" s="2" t="e">
        <f t="shared" si="8"/>
        <v>#REF!</v>
      </c>
      <c r="E12" s="2" t="e">
        <f t="shared" si="8"/>
        <v>#REF!</v>
      </c>
      <c r="F12" s="2" t="e">
        <f t="shared" si="8"/>
        <v>#REF!</v>
      </c>
      <c r="G12" s="2" t="e">
        <f t="shared" si="8"/>
        <v>#REF!</v>
      </c>
      <c r="H12" s="15"/>
      <c r="I12" s="15"/>
      <c r="J12" s="15"/>
      <c r="K12" s="15"/>
      <c r="L12" s="15"/>
      <c r="M12" s="15"/>
      <c r="N12" s="17"/>
      <c r="O12" s="16" t="e">
        <f t="shared" si="7"/>
        <v>#REF!</v>
      </c>
    </row>
    <row r="13" spans="2:15" outlineLevel="1">
      <c r="B13" s="94" t="s">
        <v>2206</v>
      </c>
      <c r="C13" s="2" t="e">
        <f t="shared" ref="C13:G13" si="9">C5</f>
        <v>#REF!</v>
      </c>
      <c r="D13" s="2" t="e">
        <f t="shared" si="9"/>
        <v>#REF!</v>
      </c>
      <c r="E13" s="2" t="e">
        <f t="shared" si="9"/>
        <v>#REF!</v>
      </c>
      <c r="F13" s="2" t="e">
        <f t="shared" si="9"/>
        <v>#REF!</v>
      </c>
      <c r="G13" s="2" t="e">
        <f t="shared" si="9"/>
        <v>#REF!</v>
      </c>
      <c r="H13" s="15" t="e">
        <f>F13</f>
        <v>#REF!</v>
      </c>
      <c r="I13" s="15" t="e">
        <f t="shared" ref="I13:N13" si="10">H13</f>
        <v>#REF!</v>
      </c>
      <c r="J13" s="15" t="e">
        <f t="shared" si="10"/>
        <v>#REF!</v>
      </c>
      <c r="K13" s="15" t="e">
        <f t="shared" si="10"/>
        <v>#REF!</v>
      </c>
      <c r="L13" s="15" t="e">
        <f t="shared" si="10"/>
        <v>#REF!</v>
      </c>
      <c r="M13" s="15" t="e">
        <f t="shared" si="10"/>
        <v>#REF!</v>
      </c>
      <c r="N13" s="17" t="e">
        <f t="shared" si="10"/>
        <v>#REF!</v>
      </c>
      <c r="O13" s="16" t="e">
        <f t="shared" si="7"/>
        <v>#REF!</v>
      </c>
    </row>
    <row r="14" spans="2:15">
      <c r="B14" s="96" t="s">
        <v>2210</v>
      </c>
      <c r="C14" s="88" t="e">
        <f t="shared" ref="C14:N14" si="11">SUM(C11:C13)</f>
        <v>#REF!</v>
      </c>
      <c r="D14" s="88" t="e">
        <f t="shared" si="11"/>
        <v>#REF!</v>
      </c>
      <c r="E14" s="88" t="e">
        <f t="shared" si="11"/>
        <v>#REF!</v>
      </c>
      <c r="F14" s="88" t="e">
        <f t="shared" si="11"/>
        <v>#REF!</v>
      </c>
      <c r="G14" s="88" t="e">
        <f t="shared" si="11"/>
        <v>#REF!</v>
      </c>
      <c r="H14" s="18" t="e">
        <f t="shared" si="11"/>
        <v>#REF!</v>
      </c>
      <c r="I14" s="18" t="e">
        <f t="shared" si="11"/>
        <v>#REF!</v>
      </c>
      <c r="J14" s="18" t="e">
        <f t="shared" si="11"/>
        <v>#REF!</v>
      </c>
      <c r="K14" s="18" t="e">
        <f t="shared" si="11"/>
        <v>#REF!</v>
      </c>
      <c r="L14" s="18" t="e">
        <f t="shared" si="11"/>
        <v>#REF!</v>
      </c>
      <c r="M14" s="18" t="e">
        <f t="shared" si="11"/>
        <v>#REF!</v>
      </c>
      <c r="N14" s="19" t="e">
        <f t="shared" si="11"/>
        <v>#REF!</v>
      </c>
      <c r="O14" s="20" t="e">
        <f t="shared" si="7"/>
        <v>#REF!</v>
      </c>
    </row>
    <row r="15" spans="2:15">
      <c r="B15" s="94" t="s">
        <v>2211</v>
      </c>
      <c r="C15" s="2" t="e">
        <f t="shared" ref="C15:N15" si="12">-0.3*C13</f>
        <v>#REF!</v>
      </c>
      <c r="D15" s="2" t="e">
        <f t="shared" si="12"/>
        <v>#REF!</v>
      </c>
      <c r="E15" s="2" t="e">
        <f t="shared" si="12"/>
        <v>#REF!</v>
      </c>
      <c r="F15" s="2" t="e">
        <f t="shared" si="12"/>
        <v>#REF!</v>
      </c>
      <c r="G15" s="2" t="e">
        <f t="shared" si="12"/>
        <v>#REF!</v>
      </c>
      <c r="H15" s="15" t="e">
        <f t="shared" si="12"/>
        <v>#REF!</v>
      </c>
      <c r="I15" s="15" t="e">
        <f t="shared" si="12"/>
        <v>#REF!</v>
      </c>
      <c r="J15" s="15" t="e">
        <f t="shared" si="12"/>
        <v>#REF!</v>
      </c>
      <c r="K15" s="15" t="e">
        <f t="shared" si="12"/>
        <v>#REF!</v>
      </c>
      <c r="L15" s="15" t="e">
        <f t="shared" si="12"/>
        <v>#REF!</v>
      </c>
      <c r="M15" s="15" t="e">
        <f t="shared" si="12"/>
        <v>#REF!</v>
      </c>
      <c r="N15" s="17" t="e">
        <f t="shared" si="12"/>
        <v>#REF!</v>
      </c>
      <c r="O15" s="16" t="e">
        <f t="shared" si="7"/>
        <v>#REF!</v>
      </c>
    </row>
    <row r="16" spans="2:15">
      <c r="B16" s="96" t="s">
        <v>2212</v>
      </c>
      <c r="C16" s="88" t="e">
        <f t="shared" ref="C16:N16" si="13">C14+C15</f>
        <v>#REF!</v>
      </c>
      <c r="D16" s="88" t="e">
        <f t="shared" si="13"/>
        <v>#REF!</v>
      </c>
      <c r="E16" s="88" t="e">
        <f t="shared" si="13"/>
        <v>#REF!</v>
      </c>
      <c r="F16" s="88" t="e">
        <f t="shared" si="13"/>
        <v>#REF!</v>
      </c>
      <c r="G16" s="88" t="e">
        <f t="shared" si="13"/>
        <v>#REF!</v>
      </c>
      <c r="H16" s="18" t="e">
        <f t="shared" si="13"/>
        <v>#REF!</v>
      </c>
      <c r="I16" s="18" t="e">
        <f t="shared" si="13"/>
        <v>#REF!</v>
      </c>
      <c r="J16" s="18" t="e">
        <f t="shared" si="13"/>
        <v>#REF!</v>
      </c>
      <c r="K16" s="18" t="e">
        <f t="shared" si="13"/>
        <v>#REF!</v>
      </c>
      <c r="L16" s="18" t="e">
        <f t="shared" si="13"/>
        <v>#REF!</v>
      </c>
      <c r="M16" s="18" t="e">
        <f t="shared" si="13"/>
        <v>#REF!</v>
      </c>
      <c r="N16" s="19" t="e">
        <f t="shared" si="13"/>
        <v>#REF!</v>
      </c>
      <c r="O16" s="20" t="e">
        <f t="shared" si="7"/>
        <v>#REF!</v>
      </c>
    </row>
    <row r="17" spans="2:26">
      <c r="B17" s="21" t="s">
        <v>2213</v>
      </c>
      <c r="C17" s="22"/>
      <c r="D17" s="22"/>
      <c r="E17" s="22"/>
      <c r="F17" s="22"/>
      <c r="G17" s="22"/>
      <c r="H17" s="22"/>
      <c r="I17" s="22"/>
      <c r="J17" s="22"/>
      <c r="K17" s="22"/>
      <c r="L17" s="22"/>
      <c r="M17" s="22"/>
      <c r="N17" s="22"/>
      <c r="O17" s="23"/>
    </row>
    <row r="18" spans="2:26">
      <c r="B18" s="97" t="e">
        <f>#REF!-#REF!</f>
        <v>#REF!</v>
      </c>
      <c r="C18" s="88" t="e">
        <f t="shared" ref="C18:N18" si="14">B18+C16</f>
        <v>#REF!</v>
      </c>
      <c r="D18" s="88" t="e">
        <f t="shared" si="14"/>
        <v>#REF!</v>
      </c>
      <c r="E18" s="88" t="e">
        <f t="shared" si="14"/>
        <v>#REF!</v>
      </c>
      <c r="F18" s="88" t="e">
        <f t="shared" si="14"/>
        <v>#REF!</v>
      </c>
      <c r="G18" s="88" t="e">
        <f t="shared" si="14"/>
        <v>#REF!</v>
      </c>
      <c r="H18" s="18" t="e">
        <f t="shared" si="14"/>
        <v>#REF!</v>
      </c>
      <c r="I18" s="18" t="e">
        <f t="shared" si="14"/>
        <v>#REF!</v>
      </c>
      <c r="J18" s="18" t="e">
        <f t="shared" si="14"/>
        <v>#REF!</v>
      </c>
      <c r="K18" s="18" t="e">
        <f t="shared" si="14"/>
        <v>#REF!</v>
      </c>
      <c r="L18" s="18" t="e">
        <f t="shared" si="14"/>
        <v>#REF!</v>
      </c>
      <c r="M18" s="18" t="e">
        <f t="shared" si="14"/>
        <v>#REF!</v>
      </c>
      <c r="N18" s="19" t="e">
        <f t="shared" si="14"/>
        <v>#REF!</v>
      </c>
      <c r="O18" s="24" t="e">
        <f>N18</f>
        <v>#REF!</v>
      </c>
    </row>
    <row r="19" spans="2:26">
      <c r="B19" s="25"/>
      <c r="C19" s="6"/>
      <c r="D19" s="6"/>
      <c r="E19" s="6"/>
      <c r="F19" s="6"/>
      <c r="G19" s="6"/>
      <c r="H19" s="6"/>
      <c r="I19" s="6"/>
      <c r="J19" s="6"/>
      <c r="K19" s="6"/>
      <c r="L19" s="6"/>
      <c r="M19" s="6"/>
      <c r="N19" s="6"/>
      <c r="O19" s="6"/>
      <c r="P19" s="3"/>
      <c r="Q19" s="3"/>
      <c r="R19" s="3"/>
      <c r="S19" s="3"/>
      <c r="T19" s="3"/>
      <c r="U19" s="3"/>
      <c r="V19" s="3"/>
      <c r="W19" s="3"/>
      <c r="X19" s="3"/>
      <c r="Y19" s="3"/>
      <c r="Z19" s="3"/>
    </row>
    <row r="20" spans="2:26" ht="5.25" customHeight="1">
      <c r="B20" s="25"/>
      <c r="C20" s="6"/>
      <c r="D20" s="6"/>
      <c r="E20" s="6"/>
      <c r="F20" s="6"/>
      <c r="G20" s="6"/>
      <c r="H20" s="6"/>
      <c r="I20" s="6"/>
      <c r="J20" s="6"/>
      <c r="K20" s="6"/>
      <c r="L20" s="6"/>
      <c r="M20" s="6"/>
      <c r="N20" s="6"/>
      <c r="O20" s="6"/>
    </row>
    <row r="21" spans="2:26" ht="15.75" customHeight="1">
      <c r="B21" s="13" t="s">
        <v>2227</v>
      </c>
      <c r="P21" s="3"/>
      <c r="Q21" s="3"/>
      <c r="R21" s="3"/>
      <c r="S21" s="3"/>
      <c r="T21" s="3"/>
      <c r="U21" s="3"/>
      <c r="V21" s="3"/>
      <c r="W21" s="3"/>
      <c r="X21" s="3"/>
      <c r="Y21" s="3"/>
      <c r="Z21" s="3"/>
    </row>
    <row r="22" spans="2:26" ht="15.75" customHeight="1">
      <c r="B22" s="90" t="s">
        <v>2215</v>
      </c>
      <c r="C22" s="91" t="s">
        <v>2192</v>
      </c>
      <c r="D22" s="91" t="s">
        <v>2193</v>
      </c>
      <c r="E22" s="91" t="s">
        <v>2194</v>
      </c>
      <c r="F22" s="91" t="s">
        <v>2195</v>
      </c>
      <c r="G22" s="91" t="s">
        <v>2196</v>
      </c>
      <c r="H22" s="91" t="s">
        <v>2197</v>
      </c>
      <c r="I22" s="91" t="s">
        <v>2198</v>
      </c>
      <c r="J22" s="91" t="s">
        <v>2199</v>
      </c>
      <c r="K22" s="91" t="s">
        <v>2200</v>
      </c>
      <c r="L22" s="91" t="s">
        <v>2201</v>
      </c>
      <c r="M22" s="91" t="s">
        <v>2202</v>
      </c>
      <c r="N22" s="62" t="s">
        <v>2203</v>
      </c>
      <c r="O22" s="62">
        <v>2017</v>
      </c>
      <c r="P22" s="22" t="s">
        <v>2216</v>
      </c>
      <c r="Q22" s="28" t="s">
        <v>2217</v>
      </c>
      <c r="R22" s="3"/>
      <c r="S22" s="3"/>
      <c r="T22" s="3"/>
      <c r="U22" s="3"/>
      <c r="V22" s="3"/>
      <c r="W22" s="3"/>
      <c r="X22" s="3"/>
      <c r="Y22" s="3"/>
      <c r="Z22" s="3"/>
    </row>
    <row r="23" spans="2:26" ht="15.75" customHeight="1">
      <c r="B23" s="94" t="s">
        <v>2218</v>
      </c>
      <c r="C23" s="2">
        <v>0</v>
      </c>
      <c r="D23" s="2">
        <v>0</v>
      </c>
      <c r="E23" s="2">
        <v>0</v>
      </c>
      <c r="F23" s="2">
        <v>0</v>
      </c>
      <c r="G23" s="2">
        <v>0</v>
      </c>
      <c r="H23" s="2">
        <v>0</v>
      </c>
      <c r="I23" s="2">
        <v>0</v>
      </c>
      <c r="J23" s="2">
        <v>13523713.32</v>
      </c>
      <c r="K23" s="2">
        <v>2128970.4700000002</v>
      </c>
      <c r="L23" s="2">
        <v>2128970.4700000002</v>
      </c>
      <c r="M23" s="2">
        <v>2128970.4700000002</v>
      </c>
      <c r="N23" s="63">
        <v>2128970.4700000002</v>
      </c>
      <c r="O23" s="86">
        <v>22039595.199999999</v>
      </c>
      <c r="P23" s="2">
        <f t="shared" ref="P23:P28" si="15">O23*0.8</f>
        <v>17631676.16</v>
      </c>
      <c r="Q23" s="2">
        <f t="shared" ref="Q23:Q28" si="16">P23-O23</f>
        <v>-4407919.0399999991</v>
      </c>
      <c r="R23" s="3"/>
      <c r="S23" s="3"/>
      <c r="T23" s="3"/>
      <c r="U23" s="3"/>
      <c r="V23" s="3"/>
      <c r="W23" s="3"/>
      <c r="X23" s="3"/>
      <c r="Y23" s="3"/>
      <c r="Z23" s="3"/>
    </row>
    <row r="24" spans="2:26" ht="15.75" customHeight="1">
      <c r="B24" s="94" t="s">
        <v>103</v>
      </c>
      <c r="C24" s="2">
        <v>3683941.4699999997</v>
      </c>
      <c r="D24" s="2">
        <v>4410089.7700000005</v>
      </c>
      <c r="E24" s="2">
        <v>24269915.670000002</v>
      </c>
      <c r="F24" s="2">
        <v>1259679.6500000001</v>
      </c>
      <c r="G24" s="2">
        <v>6701760.5999999996</v>
      </c>
      <c r="H24" s="2">
        <v>949047.84000000008</v>
      </c>
      <c r="I24" s="2">
        <v>3459638.1799999997</v>
      </c>
      <c r="J24" s="2">
        <v>14521638.18</v>
      </c>
      <c r="K24" s="2">
        <v>17174878.18</v>
      </c>
      <c r="L24" s="2">
        <v>13278648.060000001</v>
      </c>
      <c r="M24" s="2">
        <v>5550518.1799999997</v>
      </c>
      <c r="N24" s="2">
        <v>18250518.18</v>
      </c>
      <c r="O24" s="64">
        <v>113510273.96000001</v>
      </c>
      <c r="P24" s="2">
        <f t="shared" si="15"/>
        <v>90808219.168000013</v>
      </c>
      <c r="Q24" s="2">
        <f t="shared" si="16"/>
        <v>-22702054.791999996</v>
      </c>
      <c r="R24" s="3"/>
      <c r="S24" s="3"/>
      <c r="T24" s="3"/>
      <c r="U24" s="3"/>
      <c r="V24" s="3"/>
      <c r="W24" s="3"/>
      <c r="X24" s="3"/>
      <c r="Y24" s="3"/>
      <c r="Z24" s="3"/>
    </row>
    <row r="25" spans="2:26" ht="15.75" customHeight="1">
      <c r="B25" s="94" t="s">
        <v>2219</v>
      </c>
      <c r="C25" s="2">
        <v>2200000</v>
      </c>
      <c r="D25" s="2">
        <v>2200000</v>
      </c>
      <c r="E25" s="2">
        <v>2200000</v>
      </c>
      <c r="F25" s="2">
        <v>5178225.1888128007</v>
      </c>
      <c r="G25" s="2">
        <v>5111515.6937241256</v>
      </c>
      <c r="H25" s="2">
        <v>6970827.6834140746</v>
      </c>
      <c r="I25" s="2">
        <v>6016053.8319743602</v>
      </c>
      <c r="J25" s="2">
        <v>5447525.5554270521</v>
      </c>
      <c r="K25" s="2">
        <v>4478817.7758052973</v>
      </c>
      <c r="L25" s="2">
        <v>9823042.774285635</v>
      </c>
      <c r="M25" s="2">
        <v>8063997.812690394</v>
      </c>
      <c r="N25" s="2">
        <v>5404878.6838662643</v>
      </c>
      <c r="O25" s="64">
        <v>63094885</v>
      </c>
      <c r="P25" s="2">
        <f t="shared" si="15"/>
        <v>50475908</v>
      </c>
      <c r="Q25" s="2">
        <f t="shared" si="16"/>
        <v>-12618977</v>
      </c>
      <c r="R25" s="3"/>
      <c r="S25" s="3"/>
      <c r="T25" s="3"/>
      <c r="U25" s="3"/>
      <c r="V25" s="3"/>
      <c r="W25" s="3"/>
      <c r="X25" s="3"/>
      <c r="Y25" s="3"/>
      <c r="Z25" s="3"/>
    </row>
    <row r="26" spans="2:26" ht="15.75" customHeight="1">
      <c r="B26" s="94" t="s">
        <v>115</v>
      </c>
      <c r="C26" s="2">
        <v>0</v>
      </c>
      <c r="D26" s="2">
        <v>0</v>
      </c>
      <c r="E26" s="2">
        <v>0</v>
      </c>
      <c r="F26" s="2">
        <v>1282490.5</v>
      </c>
      <c r="G26" s="2">
        <v>322250</v>
      </c>
      <c r="H26" s="2">
        <v>322250</v>
      </c>
      <c r="I26" s="2">
        <v>441450</v>
      </c>
      <c r="J26" s="2">
        <v>441750</v>
      </c>
      <c r="K26" s="2">
        <v>442250</v>
      </c>
      <c r="L26" s="2">
        <v>447250</v>
      </c>
      <c r="M26" s="2">
        <v>442250</v>
      </c>
      <c r="N26" s="86">
        <v>442250</v>
      </c>
      <c r="O26" s="86">
        <v>4584190.5</v>
      </c>
      <c r="P26" s="2">
        <f t="shared" si="15"/>
        <v>3667352.4000000004</v>
      </c>
      <c r="Q26" s="2">
        <f t="shared" si="16"/>
        <v>-916838.09999999963</v>
      </c>
      <c r="R26" s="3"/>
      <c r="S26" s="3"/>
      <c r="T26" s="3"/>
      <c r="U26" s="3"/>
      <c r="V26" s="3"/>
      <c r="W26" s="3"/>
      <c r="X26" s="3"/>
      <c r="Y26" s="3"/>
      <c r="Z26" s="3"/>
    </row>
    <row r="27" spans="2:26" ht="15.75" customHeight="1">
      <c r="B27" s="94" t="s">
        <v>2220</v>
      </c>
      <c r="C27" s="2">
        <v>759923.39128335146</v>
      </c>
      <c r="D27" s="2">
        <v>759923.39128335146</v>
      </c>
      <c r="E27" s="2">
        <v>759923.39128335146</v>
      </c>
      <c r="F27" s="2">
        <v>759923.39128335146</v>
      </c>
      <c r="G27" s="2">
        <v>759923.39128335146</v>
      </c>
      <c r="H27" s="2">
        <v>759923.39128335146</v>
      </c>
      <c r="I27" s="2">
        <v>1047632.7670499817</v>
      </c>
      <c r="J27" s="2">
        <v>1047632.7670499817</v>
      </c>
      <c r="K27" s="2">
        <v>1047632.7670499817</v>
      </c>
      <c r="L27" s="2">
        <v>1047632.7670499817</v>
      </c>
      <c r="M27" s="2">
        <v>1047632.7670499817</v>
      </c>
      <c r="N27" s="86">
        <v>1047632.7670499817</v>
      </c>
      <c r="O27" s="86">
        <v>10845336.949999997</v>
      </c>
      <c r="P27" s="2">
        <f t="shared" si="15"/>
        <v>8676269.5599999987</v>
      </c>
      <c r="Q27" s="2">
        <f t="shared" si="16"/>
        <v>-2169067.3899999987</v>
      </c>
      <c r="R27" s="3"/>
      <c r="S27" s="3"/>
      <c r="T27" s="3"/>
      <c r="U27" s="3"/>
      <c r="V27" s="3"/>
      <c r="W27" s="3"/>
      <c r="X27" s="3"/>
      <c r="Y27" s="3"/>
      <c r="Z27" s="3"/>
    </row>
    <row r="28" spans="2:26" ht="15.75" customHeight="1">
      <c r="B28" s="96" t="s">
        <v>2207</v>
      </c>
      <c r="C28" s="88">
        <v>6643864.8612833507</v>
      </c>
      <c r="D28" s="88">
        <v>7370013.1612833515</v>
      </c>
      <c r="E28" s="88">
        <v>27229839.061283354</v>
      </c>
      <c r="F28" s="88">
        <v>8480318.7300961521</v>
      </c>
      <c r="G28" s="88">
        <v>12895449.685007477</v>
      </c>
      <c r="H28" s="88">
        <v>9002048.9146974254</v>
      </c>
      <c r="I28" s="88">
        <v>10964774.779024342</v>
      </c>
      <c r="J28" s="88">
        <v>34982259.822477035</v>
      </c>
      <c r="K28" s="88">
        <v>25272549.19285528</v>
      </c>
      <c r="L28" s="88">
        <v>26725544.071335621</v>
      </c>
      <c r="M28" s="88">
        <v>17233369.229740378</v>
      </c>
      <c r="N28" s="89">
        <v>27274250.100916244</v>
      </c>
      <c r="O28" s="89">
        <v>214074281.60999998</v>
      </c>
      <c r="P28" s="6">
        <f t="shared" si="15"/>
        <v>171259425.28799999</v>
      </c>
      <c r="Q28" s="6">
        <f t="shared" si="16"/>
        <v>-42814856.321999997</v>
      </c>
      <c r="R28" s="3"/>
      <c r="S28" s="3"/>
      <c r="T28" s="3"/>
      <c r="U28" s="3"/>
      <c r="V28" s="3"/>
      <c r="W28" s="3"/>
      <c r="X28" s="3"/>
      <c r="Y28" s="3"/>
      <c r="Z28" s="3"/>
    </row>
    <row r="29" spans="2:26" ht="15.75" customHeight="1">
      <c r="B29" s="25"/>
      <c r="C29" s="6"/>
      <c r="D29" s="6"/>
      <c r="E29" s="6"/>
      <c r="F29" s="6"/>
      <c r="G29" s="6"/>
      <c r="H29" s="6"/>
      <c r="I29" s="6"/>
      <c r="J29" s="6"/>
      <c r="K29" s="6"/>
      <c r="L29" s="6"/>
      <c r="M29" s="6"/>
      <c r="N29" s="6"/>
      <c r="O29" s="6"/>
      <c r="P29" s="3"/>
      <c r="Q29" s="3"/>
      <c r="R29" s="3"/>
      <c r="S29" s="3"/>
      <c r="T29" s="3"/>
      <c r="U29" s="3"/>
      <c r="V29" s="3"/>
      <c r="W29" s="3"/>
      <c r="X29" s="3"/>
      <c r="Y29" s="3"/>
      <c r="Z29" s="3"/>
    </row>
    <row r="30" spans="2:26" ht="15.75" customHeight="1" outlineLevel="1">
      <c r="B30" s="13" t="s">
        <v>2223</v>
      </c>
      <c r="R30" s="3"/>
      <c r="S30" s="3"/>
      <c r="T30" s="3"/>
      <c r="U30" s="3"/>
      <c r="V30" s="3"/>
      <c r="W30" s="3"/>
      <c r="X30" s="3"/>
      <c r="Y30" s="3"/>
      <c r="Z30" s="3"/>
    </row>
    <row r="31" spans="2:26" ht="15.75" customHeight="1" outlineLevel="1">
      <c r="B31" s="42" t="s">
        <v>2215</v>
      </c>
      <c r="C31" s="43" t="s">
        <v>2192</v>
      </c>
      <c r="D31" s="43" t="s">
        <v>2193</v>
      </c>
      <c r="E31" s="43" t="s">
        <v>2194</v>
      </c>
      <c r="F31" s="43" t="s">
        <v>2195</v>
      </c>
      <c r="G31" s="43" t="s">
        <v>2196</v>
      </c>
      <c r="H31" s="43" t="s">
        <v>2197</v>
      </c>
      <c r="I31" s="43" t="s">
        <v>2198</v>
      </c>
      <c r="J31" s="43" t="s">
        <v>2199</v>
      </c>
      <c r="K31" s="43" t="s">
        <v>2200</v>
      </c>
      <c r="L31" s="43" t="s">
        <v>2201</v>
      </c>
      <c r="M31" s="43" t="s">
        <v>2202</v>
      </c>
      <c r="N31" s="101" t="s">
        <v>2203</v>
      </c>
      <c r="O31" s="101">
        <v>2017</v>
      </c>
      <c r="P31" s="22" t="s">
        <v>2228</v>
      </c>
      <c r="Q31" s="22" t="s">
        <v>2229</v>
      </c>
      <c r="R31" s="3"/>
      <c r="S31" s="3"/>
      <c r="T31" s="3"/>
      <c r="U31" s="3"/>
      <c r="V31" s="3"/>
      <c r="W31" s="3"/>
      <c r="X31" s="3"/>
      <c r="Y31" s="3"/>
      <c r="Z31" s="3"/>
    </row>
    <row r="32" spans="2:26" ht="15.75" customHeight="1" outlineLevel="1">
      <c r="B32" s="44" t="s">
        <v>2218</v>
      </c>
      <c r="C32" s="45"/>
      <c r="D32" s="45"/>
      <c r="E32" s="45"/>
      <c r="F32" s="45"/>
      <c r="G32" s="45"/>
      <c r="H32" s="45" t="e">
        <f t="shared" ref="H32:H36" si="17">SUM(#REF!)</f>
        <v>#REF!</v>
      </c>
      <c r="I32" s="45" t="e">
        <f t="shared" ref="I32:N32" si="18">#REF!</f>
        <v>#REF!</v>
      </c>
      <c r="J32" s="45" t="e">
        <f t="shared" si="18"/>
        <v>#REF!</v>
      </c>
      <c r="K32" s="45" t="e">
        <f t="shared" si="18"/>
        <v>#REF!</v>
      </c>
      <c r="L32" s="45" t="e">
        <f t="shared" si="18"/>
        <v>#REF!</v>
      </c>
      <c r="M32" s="45" t="e">
        <f t="shared" si="18"/>
        <v>#REF!</v>
      </c>
      <c r="N32" s="102" t="e">
        <f t="shared" si="18"/>
        <v>#REF!</v>
      </c>
      <c r="O32" s="46" t="e">
        <f t="shared" ref="O32:O37" si="19">SUM(C32:N32)</f>
        <v>#REF!</v>
      </c>
      <c r="P32" s="2">
        <f t="shared" ref="P32:P36" si="20">Q23</f>
        <v>-4407919.0399999991</v>
      </c>
      <c r="Q32" s="2" t="e">
        <f t="shared" ref="Q32:Q34" si="21">O32+P32</f>
        <v>#REF!</v>
      </c>
      <c r="R32" s="3"/>
      <c r="S32" s="3"/>
      <c r="T32" s="3"/>
      <c r="U32" s="3"/>
      <c r="V32" s="3"/>
      <c r="W32" s="3"/>
      <c r="X32" s="3"/>
      <c r="Y32" s="3"/>
      <c r="Z32" s="3"/>
    </row>
    <row r="33" spans="2:26" ht="15.75" customHeight="1" outlineLevel="1">
      <c r="B33" s="44" t="s">
        <v>103</v>
      </c>
      <c r="C33" s="45"/>
      <c r="D33" s="45"/>
      <c r="E33" s="45"/>
      <c r="F33" s="45"/>
      <c r="G33" s="45"/>
      <c r="H33" s="45" t="e">
        <f t="shared" si="17"/>
        <v>#REF!</v>
      </c>
      <c r="I33" s="45" t="e">
        <f t="shared" ref="I33:N33" si="22">#REF!</f>
        <v>#REF!</v>
      </c>
      <c r="J33" s="45" t="e">
        <f t="shared" si="22"/>
        <v>#REF!</v>
      </c>
      <c r="K33" s="45" t="e">
        <f t="shared" si="22"/>
        <v>#REF!</v>
      </c>
      <c r="L33" s="45" t="e">
        <f t="shared" si="22"/>
        <v>#REF!</v>
      </c>
      <c r="M33" s="45" t="e">
        <f t="shared" si="22"/>
        <v>#REF!</v>
      </c>
      <c r="N33" s="45" t="e">
        <f t="shared" si="22"/>
        <v>#REF!</v>
      </c>
      <c r="O33" s="103" t="e">
        <f t="shared" si="19"/>
        <v>#REF!</v>
      </c>
      <c r="P33" s="2">
        <f t="shared" si="20"/>
        <v>-22702054.791999996</v>
      </c>
      <c r="Q33" s="2" t="e">
        <f t="shared" si="21"/>
        <v>#REF!</v>
      </c>
      <c r="R33" s="3"/>
      <c r="S33" s="3"/>
      <c r="T33" s="3"/>
      <c r="U33" s="3"/>
      <c r="V33" s="3"/>
      <c r="W33" s="3"/>
      <c r="X33" s="3"/>
      <c r="Y33" s="3"/>
      <c r="Z33" s="3"/>
    </row>
    <row r="34" spans="2:26" ht="15.75" customHeight="1" outlineLevel="1">
      <c r="B34" s="44" t="s">
        <v>2219</v>
      </c>
      <c r="C34" s="45"/>
      <c r="D34" s="45"/>
      <c r="E34" s="45"/>
      <c r="F34" s="45"/>
      <c r="G34" s="45"/>
      <c r="H34" s="45" t="e">
        <f t="shared" si="17"/>
        <v>#REF!</v>
      </c>
      <c r="I34" s="45" t="e">
        <f t="shared" ref="I34:N34" si="23">#REF!</f>
        <v>#REF!</v>
      </c>
      <c r="J34" s="45" t="e">
        <f t="shared" si="23"/>
        <v>#REF!</v>
      </c>
      <c r="K34" s="45" t="e">
        <f t="shared" si="23"/>
        <v>#REF!</v>
      </c>
      <c r="L34" s="45" t="e">
        <f t="shared" si="23"/>
        <v>#REF!</v>
      </c>
      <c r="M34" s="45" t="e">
        <f t="shared" si="23"/>
        <v>#REF!</v>
      </c>
      <c r="N34" s="45" t="e">
        <f t="shared" si="23"/>
        <v>#REF!</v>
      </c>
      <c r="O34" s="103" t="e">
        <f t="shared" si="19"/>
        <v>#REF!</v>
      </c>
      <c r="P34" s="2">
        <f t="shared" si="20"/>
        <v>-12618977</v>
      </c>
      <c r="Q34" s="2" t="e">
        <f t="shared" si="21"/>
        <v>#REF!</v>
      </c>
      <c r="R34" s="3"/>
      <c r="S34" s="3"/>
      <c r="T34" s="3"/>
      <c r="U34" s="3"/>
      <c r="V34" s="3"/>
      <c r="W34" s="3"/>
      <c r="X34" s="3"/>
      <c r="Y34" s="3"/>
      <c r="Z34" s="3"/>
    </row>
    <row r="35" spans="2:26" ht="15.75" customHeight="1" outlineLevel="1">
      <c r="B35" s="44" t="s">
        <v>115</v>
      </c>
      <c r="C35" s="45"/>
      <c r="D35" s="45"/>
      <c r="E35" s="45"/>
      <c r="F35" s="45"/>
      <c r="G35" s="45"/>
      <c r="H35" s="45" t="e">
        <f t="shared" si="17"/>
        <v>#REF!</v>
      </c>
      <c r="I35" s="45" t="e">
        <f t="shared" ref="I35:N35" si="24">#REF!</f>
        <v>#REF!</v>
      </c>
      <c r="J35" s="45" t="e">
        <f t="shared" si="24"/>
        <v>#REF!</v>
      </c>
      <c r="K35" s="45" t="e">
        <f t="shared" si="24"/>
        <v>#REF!</v>
      </c>
      <c r="L35" s="45" t="e">
        <f t="shared" si="24"/>
        <v>#REF!</v>
      </c>
      <c r="M35" s="45" t="e">
        <f t="shared" si="24"/>
        <v>#REF!</v>
      </c>
      <c r="N35" s="46" t="e">
        <f t="shared" si="24"/>
        <v>#REF!</v>
      </c>
      <c r="O35" s="46" t="e">
        <f t="shared" si="19"/>
        <v>#REF!</v>
      </c>
      <c r="P35" s="2">
        <f t="shared" si="20"/>
        <v>-916838.09999999963</v>
      </c>
      <c r="Q35" s="2">
        <v>0</v>
      </c>
      <c r="R35" s="3"/>
      <c r="S35" s="3"/>
      <c r="T35" s="3"/>
      <c r="U35" s="3"/>
      <c r="V35" s="3"/>
      <c r="W35" s="3"/>
      <c r="X35" s="3"/>
      <c r="Y35" s="3"/>
      <c r="Z35" s="3"/>
    </row>
    <row r="36" spans="2:26" ht="15.75" customHeight="1" outlineLevel="1">
      <c r="B36" s="44" t="s">
        <v>2220</v>
      </c>
      <c r="C36" s="45"/>
      <c r="D36" s="45"/>
      <c r="E36" s="45"/>
      <c r="F36" s="45"/>
      <c r="G36" s="45"/>
      <c r="H36" s="45" t="e">
        <f t="shared" si="17"/>
        <v>#REF!</v>
      </c>
      <c r="I36" s="45" t="e">
        <f t="shared" ref="I36:N36" si="25">#REF!</f>
        <v>#REF!</v>
      </c>
      <c r="J36" s="45" t="e">
        <f t="shared" si="25"/>
        <v>#REF!</v>
      </c>
      <c r="K36" s="45" t="e">
        <f t="shared" si="25"/>
        <v>#REF!</v>
      </c>
      <c r="L36" s="45" t="e">
        <f t="shared" si="25"/>
        <v>#REF!</v>
      </c>
      <c r="M36" s="45" t="e">
        <f t="shared" si="25"/>
        <v>#REF!</v>
      </c>
      <c r="N36" s="46" t="e">
        <f t="shared" si="25"/>
        <v>#REF!</v>
      </c>
      <c r="O36" s="46" t="e">
        <f t="shared" si="19"/>
        <v>#REF!</v>
      </c>
      <c r="P36" s="2">
        <f t="shared" si="20"/>
        <v>-2169067.3899999987</v>
      </c>
      <c r="Q36" s="2">
        <v>0</v>
      </c>
      <c r="R36" s="3"/>
      <c r="S36" s="3"/>
      <c r="T36" s="3"/>
      <c r="U36" s="3"/>
      <c r="V36" s="3"/>
      <c r="W36" s="3"/>
      <c r="X36" s="3"/>
      <c r="Y36" s="3"/>
      <c r="Z36" s="3"/>
    </row>
    <row r="37" spans="2:26" ht="15.75" customHeight="1" outlineLevel="1">
      <c r="B37" s="47" t="s">
        <v>2207</v>
      </c>
      <c r="C37" s="48"/>
      <c r="D37" s="48"/>
      <c r="E37" s="48"/>
      <c r="F37" s="48"/>
      <c r="G37" s="48"/>
      <c r="H37" s="48" t="e">
        <f t="shared" ref="H37:N37" si="26">SUM(H32:H36)</f>
        <v>#REF!</v>
      </c>
      <c r="I37" s="48" t="e">
        <f t="shared" si="26"/>
        <v>#REF!</v>
      </c>
      <c r="J37" s="48" t="e">
        <f t="shared" si="26"/>
        <v>#REF!</v>
      </c>
      <c r="K37" s="48" t="e">
        <f t="shared" si="26"/>
        <v>#REF!</v>
      </c>
      <c r="L37" s="48" t="e">
        <f t="shared" si="26"/>
        <v>#REF!</v>
      </c>
      <c r="M37" s="48" t="e">
        <f t="shared" si="26"/>
        <v>#REF!</v>
      </c>
      <c r="N37" s="49" t="e">
        <f t="shared" si="26"/>
        <v>#REF!</v>
      </c>
      <c r="O37" s="49" t="e">
        <f t="shared" si="19"/>
        <v>#REF!</v>
      </c>
      <c r="P37" s="6">
        <f t="shared" ref="P37:Q37" si="27">SUM(P32:P36)</f>
        <v>-42814856.321999997</v>
      </c>
      <c r="Q37" s="6" t="e">
        <f t="shared" si="27"/>
        <v>#REF!</v>
      </c>
      <c r="R37" s="3"/>
      <c r="S37" s="3"/>
      <c r="T37" s="3"/>
      <c r="U37" s="3"/>
      <c r="V37" s="3"/>
      <c r="W37" s="3"/>
      <c r="X37" s="3"/>
      <c r="Y37" s="3"/>
      <c r="Z37" s="3"/>
    </row>
    <row r="38" spans="2:26" ht="15.75" customHeight="1" outlineLevel="1">
      <c r="B38" s="25"/>
      <c r="C38" s="6"/>
      <c r="D38" s="6"/>
      <c r="E38" s="6"/>
      <c r="F38" s="6"/>
      <c r="G38" s="6"/>
      <c r="H38" s="6"/>
      <c r="I38" s="6"/>
      <c r="J38" s="6"/>
      <c r="K38" s="6"/>
      <c r="L38" s="6"/>
      <c r="M38" s="6"/>
      <c r="N38" s="6"/>
      <c r="O38" s="6"/>
      <c r="P38" s="3"/>
      <c r="Q38" s="3"/>
      <c r="R38" s="3"/>
      <c r="S38" s="3"/>
      <c r="T38" s="3"/>
      <c r="U38" s="3"/>
      <c r="V38" s="3"/>
      <c r="W38" s="3"/>
      <c r="X38" s="3"/>
      <c r="Y38" s="3"/>
      <c r="Z38" s="3"/>
    </row>
    <row r="39" spans="2:26" ht="15.75" customHeight="1">
      <c r="B39" s="13" t="s">
        <v>2230</v>
      </c>
      <c r="P39" s="3"/>
      <c r="Q39" s="3"/>
      <c r="R39" s="3"/>
      <c r="S39" s="3"/>
      <c r="T39" s="3"/>
      <c r="U39" s="3"/>
      <c r="V39" s="3"/>
      <c r="W39" s="3"/>
      <c r="X39" s="3"/>
      <c r="Y39" s="3"/>
      <c r="Z39" s="3"/>
    </row>
    <row r="40" spans="2:26" ht="15.75" customHeight="1">
      <c r="B40" s="42" t="s">
        <v>2215</v>
      </c>
      <c r="C40" s="43" t="s">
        <v>2192</v>
      </c>
      <c r="D40" s="43" t="s">
        <v>2193</v>
      </c>
      <c r="E40" s="43" t="s">
        <v>2194</v>
      </c>
      <c r="F40" s="43" t="s">
        <v>2195</v>
      </c>
      <c r="G40" s="43" t="s">
        <v>2196</v>
      </c>
      <c r="H40" s="43" t="s">
        <v>2197</v>
      </c>
      <c r="I40" s="43" t="s">
        <v>2198</v>
      </c>
      <c r="J40" s="43" t="s">
        <v>2199</v>
      </c>
      <c r="K40" s="43" t="s">
        <v>2200</v>
      </c>
      <c r="L40" s="43" t="s">
        <v>2201</v>
      </c>
      <c r="M40" s="43" t="s">
        <v>2202</v>
      </c>
      <c r="N40" s="101" t="s">
        <v>2203</v>
      </c>
      <c r="O40" s="101">
        <v>2017</v>
      </c>
      <c r="P40" s="3"/>
      <c r="Q40" s="3"/>
      <c r="R40" s="3"/>
      <c r="S40" s="3"/>
      <c r="T40" s="3"/>
      <c r="U40" s="3"/>
      <c r="V40" s="3"/>
      <c r="W40" s="3"/>
      <c r="X40" s="3"/>
      <c r="Y40" s="3"/>
      <c r="Z40" s="3"/>
    </row>
    <row r="41" spans="2:26" ht="15.75" customHeight="1">
      <c r="B41" s="44" t="s">
        <v>2218</v>
      </c>
      <c r="C41" s="45"/>
      <c r="D41" s="45"/>
      <c r="E41" s="45"/>
      <c r="F41" s="45"/>
      <c r="G41" s="45"/>
      <c r="H41" s="45">
        <v>0</v>
      </c>
      <c r="I41" s="45">
        <v>0</v>
      </c>
      <c r="J41" s="45">
        <v>0</v>
      </c>
      <c r="K41" s="45">
        <v>0</v>
      </c>
      <c r="L41" s="45">
        <v>-907919.03999999911</v>
      </c>
      <c r="M41" s="45">
        <v>-1500000</v>
      </c>
      <c r="N41" s="102">
        <v>-2000000</v>
      </c>
      <c r="O41" s="46">
        <f t="shared" ref="O41:O46" si="28">SUM(C41:N41)</f>
        <v>-4407919.0399999991</v>
      </c>
      <c r="P41" s="3"/>
      <c r="Q41" s="3"/>
      <c r="R41" s="3"/>
      <c r="S41" s="3"/>
      <c r="T41" s="3"/>
      <c r="U41" s="3"/>
      <c r="V41" s="3"/>
      <c r="W41" s="3"/>
      <c r="X41" s="3"/>
      <c r="Y41" s="3"/>
      <c r="Z41" s="3"/>
    </row>
    <row r="42" spans="2:26" ht="15.75" customHeight="1">
      <c r="B42" s="44" t="s">
        <v>103</v>
      </c>
      <c r="C42" s="45"/>
      <c r="D42" s="45"/>
      <c r="E42" s="45"/>
      <c r="F42" s="45"/>
      <c r="G42" s="45"/>
      <c r="H42" s="45">
        <v>0</v>
      </c>
      <c r="I42" s="45">
        <v>0</v>
      </c>
      <c r="J42" s="45">
        <v>0</v>
      </c>
      <c r="K42" s="45">
        <v>-182279.83199999481</v>
      </c>
      <c r="L42" s="45">
        <v>-10209887.48</v>
      </c>
      <c r="M42" s="45">
        <v>0</v>
      </c>
      <c r="N42" s="45">
        <v>-12309887.48</v>
      </c>
      <c r="O42" s="103">
        <f t="shared" si="28"/>
        <v>-22702054.791999996</v>
      </c>
      <c r="P42" s="3"/>
      <c r="Q42" s="3"/>
      <c r="R42" s="3"/>
      <c r="S42" s="3"/>
      <c r="T42" s="3"/>
      <c r="U42" s="3"/>
      <c r="V42" s="3"/>
      <c r="W42" s="3"/>
      <c r="X42" s="3"/>
      <c r="Y42" s="3"/>
      <c r="Z42" s="3"/>
    </row>
    <row r="43" spans="2:26" ht="15.75" customHeight="1">
      <c r="B43" s="44" t="s">
        <v>2219</v>
      </c>
      <c r="C43" s="45"/>
      <c r="D43" s="45"/>
      <c r="E43" s="45"/>
      <c r="F43" s="45"/>
      <c r="G43" s="45"/>
      <c r="H43" s="45">
        <v>0</v>
      </c>
      <c r="I43" s="45">
        <v>-118977</v>
      </c>
      <c r="J43" s="45">
        <v>-1500000</v>
      </c>
      <c r="K43" s="45">
        <v>-2000000</v>
      </c>
      <c r="L43" s="45">
        <v>-2500000</v>
      </c>
      <c r="M43" s="45">
        <v>-3000000</v>
      </c>
      <c r="N43" s="45">
        <v>-3500000</v>
      </c>
      <c r="O43" s="103">
        <f t="shared" si="28"/>
        <v>-12618977</v>
      </c>
      <c r="P43" s="3"/>
      <c r="Q43" s="3"/>
      <c r="R43" s="3"/>
      <c r="S43" s="3"/>
      <c r="T43" s="3"/>
      <c r="U43" s="3"/>
      <c r="V43" s="3"/>
      <c r="W43" s="3"/>
      <c r="X43" s="3"/>
      <c r="Y43" s="3"/>
      <c r="Z43" s="3"/>
    </row>
    <row r="44" spans="2:26" ht="15.75" customHeight="1">
      <c r="B44" s="44" t="s">
        <v>115</v>
      </c>
      <c r="C44" s="45"/>
      <c r="D44" s="45"/>
      <c r="E44" s="45"/>
      <c r="F44" s="45"/>
      <c r="G44" s="45"/>
      <c r="H44" s="45"/>
      <c r="I44" s="45"/>
      <c r="J44" s="45"/>
      <c r="K44" s="45"/>
      <c r="L44" s="45"/>
      <c r="M44" s="45"/>
      <c r="N44" s="46"/>
      <c r="O44" s="46">
        <f t="shared" si="28"/>
        <v>0</v>
      </c>
      <c r="P44" s="3"/>
      <c r="Q44" s="3"/>
      <c r="R44" s="3"/>
      <c r="S44" s="3"/>
      <c r="T44" s="3"/>
      <c r="U44" s="3"/>
      <c r="V44" s="3"/>
      <c r="W44" s="3"/>
      <c r="X44" s="3"/>
      <c r="Y44" s="3"/>
      <c r="Z44" s="3"/>
    </row>
    <row r="45" spans="2:26" ht="15.75" customHeight="1">
      <c r="B45" s="44" t="s">
        <v>2220</v>
      </c>
      <c r="C45" s="45"/>
      <c r="D45" s="45"/>
      <c r="E45" s="45"/>
      <c r="F45" s="45"/>
      <c r="G45" s="45"/>
      <c r="H45" s="45"/>
      <c r="I45" s="45"/>
      <c r="J45" s="45"/>
      <c r="K45" s="45"/>
      <c r="L45" s="45"/>
      <c r="M45" s="45"/>
      <c r="N45" s="46"/>
      <c r="O45" s="46">
        <f t="shared" si="28"/>
        <v>0</v>
      </c>
      <c r="P45" s="3"/>
      <c r="Q45" s="3"/>
      <c r="R45" s="3"/>
      <c r="S45" s="3"/>
      <c r="T45" s="3"/>
      <c r="U45" s="3"/>
      <c r="V45" s="3"/>
      <c r="W45" s="3"/>
      <c r="X45" s="3"/>
      <c r="Y45" s="3"/>
      <c r="Z45" s="3"/>
    </row>
    <row r="46" spans="2:26" ht="15.75" customHeight="1">
      <c r="B46" s="47" t="s">
        <v>2207</v>
      </c>
      <c r="C46" s="48"/>
      <c r="D46" s="48"/>
      <c r="E46" s="48"/>
      <c r="F46" s="48"/>
      <c r="G46" s="48"/>
      <c r="H46" s="48">
        <f t="shared" ref="H46:N46" si="29">SUM(H41:H45)</f>
        <v>0</v>
      </c>
      <c r="I46" s="48">
        <f t="shared" si="29"/>
        <v>-118977</v>
      </c>
      <c r="J46" s="48">
        <f t="shared" si="29"/>
        <v>-1500000</v>
      </c>
      <c r="K46" s="48">
        <f t="shared" si="29"/>
        <v>-2182279.8319999948</v>
      </c>
      <c r="L46" s="48">
        <f t="shared" si="29"/>
        <v>-13617806.52</v>
      </c>
      <c r="M46" s="48">
        <f t="shared" si="29"/>
        <v>-4500000</v>
      </c>
      <c r="N46" s="49">
        <f t="shared" si="29"/>
        <v>-17809887.48</v>
      </c>
      <c r="O46" s="49">
        <f t="shared" si="28"/>
        <v>-39728950.831999995</v>
      </c>
      <c r="P46" s="3"/>
      <c r="Q46" s="3"/>
      <c r="R46" s="3"/>
      <c r="S46" s="3"/>
      <c r="T46" s="3"/>
      <c r="U46" s="3"/>
      <c r="V46" s="3"/>
      <c r="W46" s="3"/>
      <c r="X46" s="3"/>
      <c r="Y46" s="3"/>
      <c r="Z46" s="3"/>
    </row>
    <row r="47" spans="2:26" ht="15.75" customHeight="1">
      <c r="B47" s="25"/>
      <c r="C47" s="6"/>
      <c r="D47" s="6"/>
      <c r="E47" s="6"/>
      <c r="F47" s="6"/>
      <c r="G47" s="6"/>
      <c r="H47" s="6"/>
      <c r="I47" s="6"/>
      <c r="J47" s="6"/>
      <c r="K47" s="6"/>
      <c r="L47" s="6"/>
      <c r="M47" s="6"/>
      <c r="N47" s="6"/>
      <c r="O47" s="6"/>
      <c r="P47" s="3"/>
      <c r="Q47" s="3"/>
      <c r="R47" s="3"/>
      <c r="S47" s="3"/>
      <c r="T47" s="3"/>
      <c r="U47" s="3"/>
      <c r="V47" s="3"/>
      <c r="W47" s="3"/>
      <c r="X47" s="3"/>
      <c r="Y47" s="3"/>
      <c r="Z47" s="3"/>
    </row>
    <row r="48" spans="2:26" ht="15.75" customHeight="1" outlineLevel="1">
      <c r="B48" s="13" t="s">
        <v>2231</v>
      </c>
      <c r="G48" s="37"/>
      <c r="H48" s="2"/>
      <c r="I48" s="2"/>
      <c r="J48" s="2"/>
      <c r="K48" s="2"/>
      <c r="L48" s="2"/>
      <c r="M48" s="2"/>
      <c r="N48" s="2"/>
      <c r="O48" s="2"/>
      <c r="Q48" s="3"/>
      <c r="R48" s="3"/>
      <c r="S48" s="3"/>
      <c r="T48" s="3"/>
      <c r="U48" s="3"/>
      <c r="V48" s="3"/>
      <c r="W48" s="3"/>
      <c r="X48" s="3"/>
      <c r="Y48" s="3"/>
      <c r="Z48" s="3"/>
    </row>
    <row r="49" spans="2:26" ht="15.75" customHeight="1" outlineLevel="1">
      <c r="B49" s="42" t="s">
        <v>2215</v>
      </c>
      <c r="C49" s="43" t="s">
        <v>2192</v>
      </c>
      <c r="D49" s="43" t="s">
        <v>2193</v>
      </c>
      <c r="E49" s="43" t="s">
        <v>2194</v>
      </c>
      <c r="F49" s="43" t="s">
        <v>2195</v>
      </c>
      <c r="G49" s="43" t="s">
        <v>2196</v>
      </c>
      <c r="H49" s="43" t="s">
        <v>2197</v>
      </c>
      <c r="I49" s="43" t="s">
        <v>2198</v>
      </c>
      <c r="J49" s="43" t="s">
        <v>2199</v>
      </c>
      <c r="K49" s="43" t="s">
        <v>2200</v>
      </c>
      <c r="L49" s="43" t="s">
        <v>2201</v>
      </c>
      <c r="M49" s="43" t="s">
        <v>2202</v>
      </c>
      <c r="N49" s="101" t="s">
        <v>2203</v>
      </c>
      <c r="O49" s="101">
        <v>2017</v>
      </c>
      <c r="P49" s="39" t="s">
        <v>2222</v>
      </c>
      <c r="Q49" s="3"/>
      <c r="R49" s="3"/>
      <c r="S49" s="3"/>
      <c r="T49" s="3"/>
      <c r="U49" s="3"/>
      <c r="V49" s="3"/>
      <c r="W49" s="3"/>
      <c r="X49" s="3"/>
      <c r="Y49" s="3"/>
      <c r="Z49" s="3"/>
    </row>
    <row r="50" spans="2:26" ht="15.75" customHeight="1" outlineLevel="1">
      <c r="B50" s="44" t="s">
        <v>2218</v>
      </c>
      <c r="C50" s="45"/>
      <c r="D50" s="45"/>
      <c r="E50" s="45"/>
      <c r="F50" s="45"/>
      <c r="G50" s="45"/>
      <c r="H50" s="45" t="e">
        <f t="shared" ref="H50:N50" si="30">H32+H41</f>
        <v>#REF!</v>
      </c>
      <c r="I50" s="45" t="e">
        <f t="shared" si="30"/>
        <v>#REF!</v>
      </c>
      <c r="J50" s="45" t="e">
        <f t="shared" si="30"/>
        <v>#REF!</v>
      </c>
      <c r="K50" s="45" t="e">
        <f t="shared" si="30"/>
        <v>#REF!</v>
      </c>
      <c r="L50" s="45" t="e">
        <f t="shared" si="30"/>
        <v>#REF!</v>
      </c>
      <c r="M50" s="45" t="e">
        <f t="shared" si="30"/>
        <v>#REF!</v>
      </c>
      <c r="N50" s="102" t="e">
        <f t="shared" si="30"/>
        <v>#REF!</v>
      </c>
      <c r="O50" s="46" t="e">
        <f t="shared" ref="O50:O55" si="31">SUM(C50:N50)</f>
        <v>#REF!</v>
      </c>
      <c r="P50" s="2" t="e">
        <f t="shared" ref="P50:P54" si="32">O50-Q32</f>
        <v>#REF!</v>
      </c>
      <c r="Q50" s="3"/>
      <c r="R50" s="3"/>
      <c r="S50" s="3"/>
      <c r="T50" s="3"/>
      <c r="U50" s="3"/>
      <c r="V50" s="3"/>
      <c r="W50" s="3"/>
      <c r="X50" s="3"/>
      <c r="Y50" s="3"/>
      <c r="Z50" s="3"/>
    </row>
    <row r="51" spans="2:26" ht="15.75" customHeight="1" outlineLevel="1">
      <c r="B51" s="44" t="s">
        <v>103</v>
      </c>
      <c r="C51" s="45"/>
      <c r="D51" s="45"/>
      <c r="E51" s="45"/>
      <c r="F51" s="45"/>
      <c r="G51" s="45"/>
      <c r="H51" s="45" t="e">
        <f t="shared" ref="H51:N51" si="33">H33+H42</f>
        <v>#REF!</v>
      </c>
      <c r="I51" s="45" t="e">
        <f t="shared" si="33"/>
        <v>#REF!</v>
      </c>
      <c r="J51" s="45" t="e">
        <f t="shared" si="33"/>
        <v>#REF!</v>
      </c>
      <c r="K51" s="45" t="e">
        <f t="shared" si="33"/>
        <v>#REF!</v>
      </c>
      <c r="L51" s="45" t="e">
        <f t="shared" si="33"/>
        <v>#REF!</v>
      </c>
      <c r="M51" s="45" t="e">
        <f t="shared" si="33"/>
        <v>#REF!</v>
      </c>
      <c r="N51" s="45" t="e">
        <f t="shared" si="33"/>
        <v>#REF!</v>
      </c>
      <c r="O51" s="103" t="e">
        <f t="shared" si="31"/>
        <v>#REF!</v>
      </c>
      <c r="P51" s="2" t="e">
        <f t="shared" si="32"/>
        <v>#REF!</v>
      </c>
      <c r="Q51" s="3"/>
      <c r="R51" s="3"/>
      <c r="S51" s="3"/>
      <c r="T51" s="3"/>
      <c r="U51" s="3"/>
      <c r="V51" s="3"/>
      <c r="W51" s="3"/>
      <c r="X51" s="3"/>
      <c r="Y51" s="3"/>
      <c r="Z51" s="3"/>
    </row>
    <row r="52" spans="2:26" ht="15.75" customHeight="1" outlineLevel="1">
      <c r="B52" s="44" t="s">
        <v>2219</v>
      </c>
      <c r="C52" s="45"/>
      <c r="D52" s="45"/>
      <c r="E52" s="45"/>
      <c r="F52" s="45"/>
      <c r="G52" s="45"/>
      <c r="H52" s="45" t="e">
        <f t="shared" ref="H52:N52" si="34">H34+H43</f>
        <v>#REF!</v>
      </c>
      <c r="I52" s="45" t="e">
        <f t="shared" si="34"/>
        <v>#REF!</v>
      </c>
      <c r="J52" s="45" t="e">
        <f t="shared" si="34"/>
        <v>#REF!</v>
      </c>
      <c r="K52" s="45" t="e">
        <f t="shared" si="34"/>
        <v>#REF!</v>
      </c>
      <c r="L52" s="45" t="e">
        <f t="shared" si="34"/>
        <v>#REF!</v>
      </c>
      <c r="M52" s="45" t="e">
        <f t="shared" si="34"/>
        <v>#REF!</v>
      </c>
      <c r="N52" s="45" t="e">
        <f t="shared" si="34"/>
        <v>#REF!</v>
      </c>
      <c r="O52" s="103" t="e">
        <f t="shared" si="31"/>
        <v>#REF!</v>
      </c>
      <c r="P52" s="2" t="e">
        <f t="shared" si="32"/>
        <v>#REF!</v>
      </c>
      <c r="Q52" s="3"/>
      <c r="R52" s="3"/>
      <c r="S52" s="3"/>
      <c r="T52" s="3"/>
      <c r="U52" s="3"/>
      <c r="V52" s="3"/>
      <c r="W52" s="3"/>
      <c r="X52" s="3"/>
      <c r="Y52" s="3"/>
      <c r="Z52" s="3"/>
    </row>
    <row r="53" spans="2:26" ht="15.75" customHeight="1" outlineLevel="1">
      <c r="B53" s="44" t="s">
        <v>115</v>
      </c>
      <c r="C53" s="45"/>
      <c r="D53" s="45"/>
      <c r="E53" s="45"/>
      <c r="F53" s="45"/>
      <c r="G53" s="45"/>
      <c r="H53" s="45"/>
      <c r="I53" s="45"/>
      <c r="J53" s="45"/>
      <c r="K53" s="45"/>
      <c r="L53" s="45"/>
      <c r="M53" s="45"/>
      <c r="N53" s="46"/>
      <c r="O53" s="46">
        <f t="shared" si="31"/>
        <v>0</v>
      </c>
      <c r="P53" s="2">
        <f t="shared" si="32"/>
        <v>0</v>
      </c>
      <c r="Q53" s="3"/>
      <c r="R53" s="3"/>
      <c r="S53" s="3"/>
      <c r="T53" s="3"/>
      <c r="U53" s="3"/>
      <c r="V53" s="3"/>
      <c r="W53" s="3"/>
      <c r="X53" s="3"/>
      <c r="Y53" s="3"/>
      <c r="Z53" s="3"/>
    </row>
    <row r="54" spans="2:26" ht="15.75" customHeight="1" outlineLevel="1">
      <c r="B54" s="44" t="s">
        <v>2220</v>
      </c>
      <c r="C54" s="45"/>
      <c r="D54" s="45"/>
      <c r="E54" s="45"/>
      <c r="F54" s="45"/>
      <c r="G54" s="45"/>
      <c r="H54" s="45"/>
      <c r="I54" s="45"/>
      <c r="J54" s="45"/>
      <c r="K54" s="45"/>
      <c r="L54" s="45"/>
      <c r="M54" s="45"/>
      <c r="N54" s="46"/>
      <c r="O54" s="46">
        <f t="shared" si="31"/>
        <v>0</v>
      </c>
      <c r="P54" s="2">
        <f t="shared" si="32"/>
        <v>0</v>
      </c>
      <c r="Q54" s="3"/>
      <c r="R54" s="3"/>
      <c r="S54" s="3"/>
      <c r="T54" s="3"/>
      <c r="U54" s="3"/>
      <c r="V54" s="3"/>
      <c r="W54" s="3"/>
      <c r="X54" s="3"/>
      <c r="Y54" s="3"/>
      <c r="Z54" s="3"/>
    </row>
    <row r="55" spans="2:26" ht="15.75" customHeight="1" outlineLevel="1">
      <c r="B55" s="47" t="s">
        <v>2207</v>
      </c>
      <c r="C55" s="48"/>
      <c r="D55" s="48"/>
      <c r="E55" s="48"/>
      <c r="F55" s="48"/>
      <c r="G55" s="48"/>
      <c r="H55" s="48" t="e">
        <f t="shared" ref="H55:N55" si="35">SUM(H50:H54)</f>
        <v>#REF!</v>
      </c>
      <c r="I55" s="48" t="e">
        <f t="shared" si="35"/>
        <v>#REF!</v>
      </c>
      <c r="J55" s="48" t="e">
        <f t="shared" si="35"/>
        <v>#REF!</v>
      </c>
      <c r="K55" s="48" t="e">
        <f t="shared" si="35"/>
        <v>#REF!</v>
      </c>
      <c r="L55" s="48" t="e">
        <f t="shared" si="35"/>
        <v>#REF!</v>
      </c>
      <c r="M55" s="48" t="e">
        <f t="shared" si="35"/>
        <v>#REF!</v>
      </c>
      <c r="N55" s="49" t="e">
        <f t="shared" si="35"/>
        <v>#REF!</v>
      </c>
      <c r="O55" s="49" t="e">
        <f t="shared" si="31"/>
        <v>#REF!</v>
      </c>
      <c r="P55" s="2"/>
      <c r="Q55" s="3"/>
      <c r="R55" s="3"/>
      <c r="S55" s="3"/>
      <c r="T55" s="3"/>
      <c r="U55" s="3"/>
      <c r="V55" s="3"/>
      <c r="W55" s="3"/>
      <c r="X55" s="3"/>
      <c r="Y55" s="3"/>
      <c r="Z55" s="3"/>
    </row>
    <row r="56" spans="2:26" ht="15.75" customHeight="1">
      <c r="B56" s="25"/>
      <c r="C56" s="6"/>
      <c r="D56" s="6"/>
      <c r="E56" s="6"/>
      <c r="F56" s="6"/>
      <c r="G56" s="6"/>
      <c r="H56" s="6"/>
      <c r="I56" s="6"/>
      <c r="J56" s="6"/>
      <c r="K56" s="6"/>
      <c r="L56" s="6"/>
      <c r="M56" s="6"/>
      <c r="N56" s="6"/>
      <c r="O56" s="6"/>
      <c r="P56" s="3"/>
      <c r="Q56" s="3"/>
      <c r="R56" s="3"/>
      <c r="S56" s="3"/>
      <c r="T56" s="3"/>
      <c r="U56" s="3"/>
      <c r="V56" s="3"/>
      <c r="W56" s="3"/>
      <c r="X56" s="3"/>
      <c r="Y56" s="3"/>
      <c r="Z56" s="3"/>
    </row>
    <row r="57" spans="2:26" ht="15.75" customHeight="1" outlineLevel="1">
      <c r="B57" s="13" t="s">
        <v>2214</v>
      </c>
    </row>
    <row r="58" spans="2:26" ht="15.75" customHeight="1" outlineLevel="1">
      <c r="B58" s="26" t="s">
        <v>2215</v>
      </c>
      <c r="C58" s="27" t="s">
        <v>2192</v>
      </c>
      <c r="D58" s="27" t="s">
        <v>2193</v>
      </c>
      <c r="E58" s="27" t="s">
        <v>2194</v>
      </c>
      <c r="F58" s="27" t="s">
        <v>2195</v>
      </c>
      <c r="G58" s="27" t="s">
        <v>2196</v>
      </c>
      <c r="H58" s="27" t="s">
        <v>2197</v>
      </c>
      <c r="I58" s="27" t="s">
        <v>2198</v>
      </c>
      <c r="J58" s="27" t="s">
        <v>2199</v>
      </c>
      <c r="K58" s="27" t="s">
        <v>2200</v>
      </c>
      <c r="L58" s="27" t="s">
        <v>2201</v>
      </c>
      <c r="M58" s="27" t="s">
        <v>2202</v>
      </c>
      <c r="N58" s="98" t="s">
        <v>2203</v>
      </c>
      <c r="O58" s="98">
        <v>2017</v>
      </c>
      <c r="P58" s="22" t="s">
        <v>2228</v>
      </c>
      <c r="Q58" s="22" t="s">
        <v>2229</v>
      </c>
    </row>
    <row r="59" spans="2:26" ht="15.75" customHeight="1" outlineLevel="1">
      <c r="B59" s="29" t="s">
        <v>2218</v>
      </c>
      <c r="C59" s="30"/>
      <c r="D59" s="30"/>
      <c r="E59" s="30"/>
      <c r="F59" s="30"/>
      <c r="G59" s="30"/>
      <c r="H59" s="30" t="e">
        <f t="shared" ref="H59:H63" si="36">SUM(#REF!)</f>
        <v>#REF!</v>
      </c>
      <c r="I59" s="30" t="e">
        <f t="shared" ref="I59:N59" si="37">#REF!</f>
        <v>#REF!</v>
      </c>
      <c r="J59" s="30" t="e">
        <f t="shared" si="37"/>
        <v>#REF!</v>
      </c>
      <c r="K59" s="30" t="e">
        <f t="shared" si="37"/>
        <v>#REF!</v>
      </c>
      <c r="L59" s="30" t="e">
        <f t="shared" si="37"/>
        <v>#REF!</v>
      </c>
      <c r="M59" s="30" t="e">
        <f t="shared" si="37"/>
        <v>#REF!</v>
      </c>
      <c r="N59" s="99" t="e">
        <f t="shared" si="37"/>
        <v>#REF!</v>
      </c>
      <c r="O59" s="31" t="e">
        <f t="shared" ref="O59:O64" si="38">SUM(C59:N59)</f>
        <v>#REF!</v>
      </c>
      <c r="P59" s="2">
        <v>0</v>
      </c>
      <c r="Q59" s="2" t="e">
        <f t="shared" ref="Q59:Q63" si="39">O59+P59</f>
        <v>#REF!</v>
      </c>
    </row>
    <row r="60" spans="2:26" ht="15.75" customHeight="1" outlineLevel="1">
      <c r="B60" s="29" t="s">
        <v>103</v>
      </c>
      <c r="C60" s="30"/>
      <c r="D60" s="30"/>
      <c r="E60" s="30"/>
      <c r="F60" s="30"/>
      <c r="G60" s="30"/>
      <c r="H60" s="30" t="e">
        <f t="shared" si="36"/>
        <v>#REF!</v>
      </c>
      <c r="I60" s="30" t="e">
        <f t="shared" ref="I60:N60" si="40">#REF!</f>
        <v>#REF!</v>
      </c>
      <c r="J60" s="30" t="e">
        <f t="shared" si="40"/>
        <v>#REF!</v>
      </c>
      <c r="K60" s="30" t="e">
        <f t="shared" si="40"/>
        <v>#REF!</v>
      </c>
      <c r="L60" s="30" t="e">
        <f t="shared" si="40"/>
        <v>#REF!</v>
      </c>
      <c r="M60" s="30" t="e">
        <f t="shared" si="40"/>
        <v>#REF!</v>
      </c>
      <c r="N60" s="30" t="e">
        <f t="shared" si="40"/>
        <v>#REF!</v>
      </c>
      <c r="O60" s="100" t="e">
        <f t="shared" si="38"/>
        <v>#REF!</v>
      </c>
      <c r="P60" s="2">
        <v>0</v>
      </c>
      <c r="Q60" s="2" t="e">
        <f t="shared" si="39"/>
        <v>#REF!</v>
      </c>
    </row>
    <row r="61" spans="2:26" ht="15.75" customHeight="1" outlineLevel="1">
      <c r="B61" s="29" t="s">
        <v>2219</v>
      </c>
      <c r="C61" s="30"/>
      <c r="D61" s="30"/>
      <c r="E61" s="30"/>
      <c r="F61" s="30"/>
      <c r="G61" s="30"/>
      <c r="H61" s="30" t="e">
        <f t="shared" si="36"/>
        <v>#REF!</v>
      </c>
      <c r="I61" s="30" t="e">
        <f t="shared" ref="I61:N61" si="41">#REF!</f>
        <v>#REF!</v>
      </c>
      <c r="J61" s="30" t="e">
        <f t="shared" si="41"/>
        <v>#REF!</v>
      </c>
      <c r="K61" s="30" t="e">
        <f t="shared" si="41"/>
        <v>#REF!</v>
      </c>
      <c r="L61" s="30" t="e">
        <f t="shared" si="41"/>
        <v>#REF!</v>
      </c>
      <c r="M61" s="30" t="e">
        <f t="shared" si="41"/>
        <v>#REF!</v>
      </c>
      <c r="N61" s="30" t="e">
        <f t="shared" si="41"/>
        <v>#REF!</v>
      </c>
      <c r="O61" s="100" t="e">
        <f t="shared" si="38"/>
        <v>#REF!</v>
      </c>
      <c r="P61" s="2">
        <v>0</v>
      </c>
      <c r="Q61" s="2" t="e">
        <f t="shared" si="39"/>
        <v>#REF!</v>
      </c>
    </row>
    <row r="62" spans="2:26" ht="15.75" customHeight="1" outlineLevel="1">
      <c r="B62" s="29" t="s">
        <v>115</v>
      </c>
      <c r="C62" s="30"/>
      <c r="D62" s="30"/>
      <c r="E62" s="30"/>
      <c r="F62" s="30"/>
      <c r="G62" s="30"/>
      <c r="H62" s="30" t="e">
        <f t="shared" si="36"/>
        <v>#REF!</v>
      </c>
      <c r="I62" s="30" t="e">
        <f t="shared" ref="I62:N62" si="42">#REF!</f>
        <v>#REF!</v>
      </c>
      <c r="J62" s="30" t="e">
        <f t="shared" si="42"/>
        <v>#REF!</v>
      </c>
      <c r="K62" s="30" t="e">
        <f t="shared" si="42"/>
        <v>#REF!</v>
      </c>
      <c r="L62" s="30" t="e">
        <f t="shared" si="42"/>
        <v>#REF!</v>
      </c>
      <c r="M62" s="30" t="e">
        <f t="shared" si="42"/>
        <v>#REF!</v>
      </c>
      <c r="N62" s="31" t="e">
        <f t="shared" si="42"/>
        <v>#REF!</v>
      </c>
      <c r="O62" s="31" t="e">
        <f t="shared" si="38"/>
        <v>#REF!</v>
      </c>
      <c r="P62" s="2">
        <f t="shared" ref="P62:P63" si="43">Q26</f>
        <v>-916838.09999999963</v>
      </c>
      <c r="Q62" s="2" t="e">
        <f t="shared" si="39"/>
        <v>#REF!</v>
      </c>
    </row>
    <row r="63" spans="2:26" ht="15.75" customHeight="1" outlineLevel="1">
      <c r="B63" s="29" t="s">
        <v>2220</v>
      </c>
      <c r="C63" s="30"/>
      <c r="D63" s="30"/>
      <c r="E63" s="30"/>
      <c r="F63" s="30"/>
      <c r="G63" s="30"/>
      <c r="H63" s="30" t="e">
        <f t="shared" si="36"/>
        <v>#REF!</v>
      </c>
      <c r="I63" s="30" t="e">
        <f t="shared" ref="I63:N63" si="44">#REF!</f>
        <v>#REF!</v>
      </c>
      <c r="J63" s="30" t="e">
        <f t="shared" si="44"/>
        <v>#REF!</v>
      </c>
      <c r="K63" s="30" t="e">
        <f t="shared" si="44"/>
        <v>#REF!</v>
      </c>
      <c r="L63" s="30" t="e">
        <f t="shared" si="44"/>
        <v>#REF!</v>
      </c>
      <c r="M63" s="30" t="e">
        <f t="shared" si="44"/>
        <v>#REF!</v>
      </c>
      <c r="N63" s="31" t="e">
        <f t="shared" si="44"/>
        <v>#REF!</v>
      </c>
      <c r="O63" s="31" t="e">
        <f t="shared" si="38"/>
        <v>#REF!</v>
      </c>
      <c r="P63" s="2">
        <f t="shared" si="43"/>
        <v>-2169067.3899999987</v>
      </c>
      <c r="Q63" s="2" t="e">
        <f t="shared" si="39"/>
        <v>#REF!</v>
      </c>
    </row>
    <row r="64" spans="2:26" ht="15.75" customHeight="1" outlineLevel="1">
      <c r="B64" s="32" t="s">
        <v>2207</v>
      </c>
      <c r="C64" s="33"/>
      <c r="D64" s="33"/>
      <c r="E64" s="33"/>
      <c r="F64" s="33"/>
      <c r="G64" s="33"/>
      <c r="H64" s="33" t="e">
        <f t="shared" ref="H64:N64" si="45">H59+H60+H61+H62+H63</f>
        <v>#REF!</v>
      </c>
      <c r="I64" s="33" t="e">
        <f t="shared" si="45"/>
        <v>#REF!</v>
      </c>
      <c r="J64" s="33" t="e">
        <f t="shared" si="45"/>
        <v>#REF!</v>
      </c>
      <c r="K64" s="33" t="e">
        <f t="shared" si="45"/>
        <v>#REF!</v>
      </c>
      <c r="L64" s="33" t="e">
        <f t="shared" si="45"/>
        <v>#REF!</v>
      </c>
      <c r="M64" s="33" t="e">
        <f t="shared" si="45"/>
        <v>#REF!</v>
      </c>
      <c r="N64" s="34" t="e">
        <f t="shared" si="45"/>
        <v>#REF!</v>
      </c>
      <c r="O64" s="34" t="e">
        <f t="shared" si="38"/>
        <v>#REF!</v>
      </c>
      <c r="P64" s="6">
        <f t="shared" ref="P64:Q64" si="46">SUM(P59:P63)</f>
        <v>-3085905.4899999984</v>
      </c>
      <c r="Q64" s="6" t="e">
        <f t="shared" si="46"/>
        <v>#REF!</v>
      </c>
    </row>
    <row r="65" spans="2:17" ht="15" customHeight="1" outlineLevel="1">
      <c r="C65" s="2"/>
      <c r="D65" s="2"/>
      <c r="E65" s="2"/>
      <c r="F65" s="2"/>
      <c r="G65" s="2"/>
      <c r="H65" s="2"/>
      <c r="I65" s="2"/>
      <c r="J65" s="2"/>
      <c r="K65" s="2"/>
      <c r="L65" s="2"/>
      <c r="M65" s="2"/>
      <c r="N65" s="2"/>
      <c r="O65" s="2"/>
      <c r="Q65" s="2"/>
    </row>
    <row r="66" spans="2:17" ht="15" customHeight="1">
      <c r="B66" s="13" t="s">
        <v>2232</v>
      </c>
      <c r="Q66" s="2"/>
    </row>
    <row r="67" spans="2:17" ht="15" customHeight="1">
      <c r="B67" s="26" t="s">
        <v>2215</v>
      </c>
      <c r="C67" s="27" t="s">
        <v>2192</v>
      </c>
      <c r="D67" s="27" t="s">
        <v>2193</v>
      </c>
      <c r="E67" s="27" t="s">
        <v>2194</v>
      </c>
      <c r="F67" s="27" t="s">
        <v>2195</v>
      </c>
      <c r="G67" s="27" t="s">
        <v>2196</v>
      </c>
      <c r="H67" s="27" t="s">
        <v>2197</v>
      </c>
      <c r="I67" s="27" t="s">
        <v>2198</v>
      </c>
      <c r="J67" s="27" t="s">
        <v>2199</v>
      </c>
      <c r="K67" s="27" t="s">
        <v>2200</v>
      </c>
      <c r="L67" s="27" t="s">
        <v>2201</v>
      </c>
      <c r="M67" s="27" t="s">
        <v>2202</v>
      </c>
      <c r="N67" s="98" t="s">
        <v>2203</v>
      </c>
      <c r="O67" s="98">
        <v>2017</v>
      </c>
      <c r="Q67" s="2"/>
    </row>
    <row r="68" spans="2:17" ht="15" customHeight="1">
      <c r="B68" s="29" t="s">
        <v>2218</v>
      </c>
      <c r="C68" s="30"/>
      <c r="D68" s="30"/>
      <c r="E68" s="30"/>
      <c r="F68" s="30"/>
      <c r="G68" s="30"/>
      <c r="H68" s="30">
        <v>0</v>
      </c>
      <c r="I68" s="30">
        <v>0</v>
      </c>
      <c r="J68" s="30">
        <v>0</v>
      </c>
      <c r="K68" s="30">
        <v>0</v>
      </c>
      <c r="L68" s="30">
        <v>0</v>
      </c>
      <c r="M68" s="30">
        <v>0</v>
      </c>
      <c r="N68" s="99">
        <v>0</v>
      </c>
      <c r="O68" s="31">
        <f t="shared" ref="O68:O73" si="47">SUM(C68:N68)</f>
        <v>0</v>
      </c>
      <c r="Q68" s="2"/>
    </row>
    <row r="69" spans="2:17" ht="15" customHeight="1">
      <c r="B69" s="29" t="s">
        <v>103</v>
      </c>
      <c r="C69" s="30"/>
      <c r="D69" s="30"/>
      <c r="E69" s="30"/>
      <c r="F69" s="30"/>
      <c r="G69" s="30"/>
      <c r="H69" s="30">
        <v>0</v>
      </c>
      <c r="I69" s="30">
        <v>0</v>
      </c>
      <c r="J69" s="30">
        <v>0</v>
      </c>
      <c r="K69" s="30">
        <v>0</v>
      </c>
      <c r="L69" s="30">
        <v>0</v>
      </c>
      <c r="M69" s="30">
        <v>0</v>
      </c>
      <c r="N69" s="30">
        <v>0</v>
      </c>
      <c r="O69" s="100">
        <f t="shared" si="47"/>
        <v>0</v>
      </c>
      <c r="Q69" s="2"/>
    </row>
    <row r="70" spans="2:17" ht="15" customHeight="1">
      <c r="B70" s="29" t="s">
        <v>2219</v>
      </c>
      <c r="C70" s="30"/>
      <c r="D70" s="30"/>
      <c r="E70" s="30"/>
      <c r="F70" s="30"/>
      <c r="G70" s="30"/>
      <c r="H70" s="30">
        <v>0</v>
      </c>
      <c r="I70" s="30">
        <v>0</v>
      </c>
      <c r="J70" s="30">
        <v>0</v>
      </c>
      <c r="K70" s="30">
        <v>0</v>
      </c>
      <c r="L70" s="30">
        <v>0</v>
      </c>
      <c r="M70" s="30">
        <v>0</v>
      </c>
      <c r="N70" s="30">
        <v>0</v>
      </c>
      <c r="O70" s="100">
        <f t="shared" si="47"/>
        <v>0</v>
      </c>
      <c r="Q70" s="2"/>
    </row>
    <row r="71" spans="2:17" ht="15" customHeight="1">
      <c r="B71" s="29" t="s">
        <v>115</v>
      </c>
      <c r="C71" s="30"/>
      <c r="D71" s="30"/>
      <c r="E71" s="30"/>
      <c r="F71" s="30"/>
      <c r="G71" s="30"/>
      <c r="H71" s="30">
        <v>0</v>
      </c>
      <c r="I71" s="30">
        <v>0</v>
      </c>
      <c r="J71" s="30">
        <v>0</v>
      </c>
      <c r="K71" s="30">
        <v>0</v>
      </c>
      <c r="L71" s="30">
        <v>0</v>
      </c>
      <c r="M71" s="30">
        <v>0</v>
      </c>
      <c r="N71" s="31">
        <v>0</v>
      </c>
      <c r="O71" s="31">
        <f t="shared" si="47"/>
        <v>0</v>
      </c>
      <c r="Q71" s="2"/>
    </row>
    <row r="72" spans="2:17" ht="15" customHeight="1">
      <c r="B72" s="29" t="s">
        <v>2220</v>
      </c>
      <c r="C72" s="30"/>
      <c r="D72" s="30"/>
      <c r="E72" s="30"/>
      <c r="F72" s="30"/>
      <c r="G72" s="30"/>
      <c r="H72" s="30">
        <v>0</v>
      </c>
      <c r="I72" s="30">
        <v>0</v>
      </c>
      <c r="J72" s="30">
        <v>0</v>
      </c>
      <c r="K72" s="30">
        <v>0</v>
      </c>
      <c r="L72" s="30">
        <v>0</v>
      </c>
      <c r="M72" s="30">
        <v>0</v>
      </c>
      <c r="N72" s="31">
        <v>0</v>
      </c>
      <c r="O72" s="31">
        <f t="shared" si="47"/>
        <v>0</v>
      </c>
      <c r="Q72" s="2"/>
    </row>
    <row r="73" spans="2:17" ht="15" customHeight="1">
      <c r="B73" s="32" t="s">
        <v>2207</v>
      </c>
      <c r="C73" s="33"/>
      <c r="D73" s="33"/>
      <c r="E73" s="33"/>
      <c r="F73" s="33"/>
      <c r="G73" s="33"/>
      <c r="H73" s="33">
        <f t="shared" ref="H73:N73" si="48">H68+H69+H70+H71+H72</f>
        <v>0</v>
      </c>
      <c r="I73" s="33">
        <f t="shared" si="48"/>
        <v>0</v>
      </c>
      <c r="J73" s="33">
        <f t="shared" si="48"/>
        <v>0</v>
      </c>
      <c r="K73" s="33">
        <f t="shared" si="48"/>
        <v>0</v>
      </c>
      <c r="L73" s="33">
        <f t="shared" si="48"/>
        <v>0</v>
      </c>
      <c r="M73" s="33">
        <f t="shared" si="48"/>
        <v>0</v>
      </c>
      <c r="N73" s="34">
        <f t="shared" si="48"/>
        <v>0</v>
      </c>
      <c r="O73" s="34">
        <f t="shared" si="47"/>
        <v>0</v>
      </c>
      <c r="Q73" s="2"/>
    </row>
    <row r="74" spans="2:17" ht="15" customHeight="1">
      <c r="C74" s="2"/>
      <c r="D74" s="2"/>
      <c r="E74" s="2"/>
      <c r="F74" s="2"/>
      <c r="G74" s="2"/>
      <c r="H74" s="2"/>
      <c r="I74" s="2"/>
      <c r="J74" s="2"/>
      <c r="K74" s="2"/>
      <c r="L74" s="2"/>
      <c r="M74" s="2"/>
      <c r="N74" s="2"/>
      <c r="O74" s="2"/>
      <c r="Q74" s="2"/>
    </row>
    <row r="75" spans="2:17" ht="15" customHeight="1" outlineLevel="1">
      <c r="B75" s="13" t="s">
        <v>2221</v>
      </c>
      <c r="G75" s="37"/>
      <c r="H75" s="2"/>
      <c r="I75" s="2"/>
      <c r="J75" s="2"/>
      <c r="K75" s="2"/>
      <c r="L75" s="2"/>
      <c r="M75" s="2"/>
      <c r="N75" s="2"/>
      <c r="O75" s="2"/>
      <c r="P75" s="3"/>
      <c r="Q75" s="38"/>
    </row>
    <row r="76" spans="2:17" ht="15" customHeight="1" outlineLevel="1">
      <c r="B76" s="26" t="s">
        <v>2215</v>
      </c>
      <c r="C76" s="27" t="s">
        <v>2192</v>
      </c>
      <c r="D76" s="27" t="s">
        <v>2193</v>
      </c>
      <c r="E76" s="27" t="s">
        <v>2194</v>
      </c>
      <c r="F76" s="27" t="s">
        <v>2195</v>
      </c>
      <c r="G76" s="27" t="s">
        <v>2196</v>
      </c>
      <c r="H76" s="27" t="s">
        <v>2197</v>
      </c>
      <c r="I76" s="27" t="s">
        <v>2198</v>
      </c>
      <c r="J76" s="27" t="s">
        <v>2199</v>
      </c>
      <c r="K76" s="27" t="s">
        <v>2200</v>
      </c>
      <c r="L76" s="27" t="s">
        <v>2201</v>
      </c>
      <c r="M76" s="27" t="s">
        <v>2202</v>
      </c>
      <c r="N76" s="98" t="s">
        <v>2203</v>
      </c>
      <c r="O76" s="98">
        <v>2017</v>
      </c>
      <c r="P76" s="39" t="s">
        <v>2222</v>
      </c>
    </row>
    <row r="77" spans="2:17" ht="15" customHeight="1" outlineLevel="1">
      <c r="B77" s="29" t="s">
        <v>2218</v>
      </c>
      <c r="C77" s="30"/>
      <c r="D77" s="30"/>
      <c r="E77" s="30"/>
      <c r="F77" s="30"/>
      <c r="G77" s="30"/>
      <c r="H77" s="30" t="e">
        <f t="shared" ref="H77:N77" si="49">H59+H68</f>
        <v>#REF!</v>
      </c>
      <c r="I77" s="30" t="e">
        <f t="shared" si="49"/>
        <v>#REF!</v>
      </c>
      <c r="J77" s="30" t="e">
        <f t="shared" si="49"/>
        <v>#REF!</v>
      </c>
      <c r="K77" s="30" t="e">
        <f t="shared" si="49"/>
        <v>#REF!</v>
      </c>
      <c r="L77" s="30" t="e">
        <f t="shared" si="49"/>
        <v>#REF!</v>
      </c>
      <c r="M77" s="30" t="e">
        <f t="shared" si="49"/>
        <v>#REF!</v>
      </c>
      <c r="N77" s="99" t="e">
        <f t="shared" si="49"/>
        <v>#REF!</v>
      </c>
      <c r="O77" s="31" t="e">
        <f t="shared" ref="O77:O82" si="50">SUM(C77:N77)</f>
        <v>#REF!</v>
      </c>
      <c r="P77" s="2" t="e">
        <f t="shared" ref="P77:P81" si="51">O77-Q59</f>
        <v>#REF!</v>
      </c>
    </row>
    <row r="78" spans="2:17" ht="15" customHeight="1" outlineLevel="1">
      <c r="B78" s="29" t="s">
        <v>103</v>
      </c>
      <c r="C78" s="30"/>
      <c r="D78" s="30"/>
      <c r="E78" s="30"/>
      <c r="F78" s="30"/>
      <c r="G78" s="30"/>
      <c r="H78" s="30" t="e">
        <f t="shared" ref="H78:N78" si="52">H60+H69</f>
        <v>#REF!</v>
      </c>
      <c r="I78" s="30" t="e">
        <f t="shared" si="52"/>
        <v>#REF!</v>
      </c>
      <c r="J78" s="30" t="e">
        <f t="shared" si="52"/>
        <v>#REF!</v>
      </c>
      <c r="K78" s="30" t="e">
        <f t="shared" si="52"/>
        <v>#REF!</v>
      </c>
      <c r="L78" s="30" t="e">
        <f t="shared" si="52"/>
        <v>#REF!</v>
      </c>
      <c r="M78" s="30" t="e">
        <f t="shared" si="52"/>
        <v>#REF!</v>
      </c>
      <c r="N78" s="30" t="e">
        <f t="shared" si="52"/>
        <v>#REF!</v>
      </c>
      <c r="O78" s="100" t="e">
        <f t="shared" si="50"/>
        <v>#REF!</v>
      </c>
      <c r="P78" s="2" t="e">
        <f t="shared" si="51"/>
        <v>#REF!</v>
      </c>
    </row>
    <row r="79" spans="2:17" ht="15" customHeight="1" outlineLevel="1">
      <c r="B79" s="29" t="s">
        <v>2219</v>
      </c>
      <c r="C79" s="30"/>
      <c r="D79" s="30"/>
      <c r="E79" s="30"/>
      <c r="F79" s="30"/>
      <c r="G79" s="30"/>
      <c r="H79" s="30" t="e">
        <f t="shared" ref="H79:N79" si="53">H61+H70</f>
        <v>#REF!</v>
      </c>
      <c r="I79" s="30" t="e">
        <f t="shared" si="53"/>
        <v>#REF!</v>
      </c>
      <c r="J79" s="30" t="e">
        <f t="shared" si="53"/>
        <v>#REF!</v>
      </c>
      <c r="K79" s="30" t="e">
        <f t="shared" si="53"/>
        <v>#REF!</v>
      </c>
      <c r="L79" s="30" t="e">
        <f t="shared" si="53"/>
        <v>#REF!</v>
      </c>
      <c r="M79" s="30" t="e">
        <f t="shared" si="53"/>
        <v>#REF!</v>
      </c>
      <c r="N79" s="30" t="e">
        <f t="shared" si="53"/>
        <v>#REF!</v>
      </c>
      <c r="O79" s="100" t="e">
        <f t="shared" si="50"/>
        <v>#REF!</v>
      </c>
      <c r="P79" s="2" t="e">
        <f t="shared" si="51"/>
        <v>#REF!</v>
      </c>
    </row>
    <row r="80" spans="2:17" ht="15" customHeight="1" outlineLevel="1">
      <c r="B80" s="29" t="s">
        <v>115</v>
      </c>
      <c r="C80" s="30"/>
      <c r="D80" s="30"/>
      <c r="E80" s="30"/>
      <c r="F80" s="30"/>
      <c r="G80" s="30"/>
      <c r="H80" s="30" t="e">
        <f t="shared" ref="H80:N80" si="54">H62+H71</f>
        <v>#REF!</v>
      </c>
      <c r="I80" s="30" t="e">
        <f t="shared" si="54"/>
        <v>#REF!</v>
      </c>
      <c r="J80" s="30" t="e">
        <f t="shared" si="54"/>
        <v>#REF!</v>
      </c>
      <c r="K80" s="30" t="e">
        <f t="shared" si="54"/>
        <v>#REF!</v>
      </c>
      <c r="L80" s="30" t="e">
        <f t="shared" si="54"/>
        <v>#REF!</v>
      </c>
      <c r="M80" s="30" t="e">
        <f t="shared" si="54"/>
        <v>#REF!</v>
      </c>
      <c r="N80" s="31" t="e">
        <f t="shared" si="54"/>
        <v>#REF!</v>
      </c>
      <c r="O80" s="31" t="e">
        <f t="shared" si="50"/>
        <v>#REF!</v>
      </c>
      <c r="P80" s="2" t="e">
        <f t="shared" si="51"/>
        <v>#REF!</v>
      </c>
    </row>
    <row r="81" spans="2:16" ht="15" customHeight="1" outlineLevel="1">
      <c r="B81" s="29" t="s">
        <v>2220</v>
      </c>
      <c r="C81" s="30"/>
      <c r="D81" s="30"/>
      <c r="E81" s="30"/>
      <c r="F81" s="30"/>
      <c r="G81" s="30"/>
      <c r="H81" s="30" t="e">
        <f t="shared" ref="H81:N81" si="55">H63+H72</f>
        <v>#REF!</v>
      </c>
      <c r="I81" s="30" t="e">
        <f t="shared" si="55"/>
        <v>#REF!</v>
      </c>
      <c r="J81" s="30" t="e">
        <f t="shared" si="55"/>
        <v>#REF!</v>
      </c>
      <c r="K81" s="30" t="e">
        <f t="shared" si="55"/>
        <v>#REF!</v>
      </c>
      <c r="L81" s="30" t="e">
        <f t="shared" si="55"/>
        <v>#REF!</v>
      </c>
      <c r="M81" s="30" t="e">
        <f t="shared" si="55"/>
        <v>#REF!</v>
      </c>
      <c r="N81" s="31" t="e">
        <f t="shared" si="55"/>
        <v>#REF!</v>
      </c>
      <c r="O81" s="31" t="e">
        <f t="shared" si="50"/>
        <v>#REF!</v>
      </c>
      <c r="P81" s="2" t="e">
        <f t="shared" si="51"/>
        <v>#REF!</v>
      </c>
    </row>
    <row r="82" spans="2:16" ht="15" customHeight="1" outlineLevel="1">
      <c r="B82" s="32" t="s">
        <v>2207</v>
      </c>
      <c r="C82" s="33"/>
      <c r="D82" s="33"/>
      <c r="E82" s="33"/>
      <c r="F82" s="33"/>
      <c r="G82" s="33"/>
      <c r="H82" s="33" t="e">
        <f t="shared" ref="H82:N82" si="56">SUM(H77:H81)</f>
        <v>#REF!</v>
      </c>
      <c r="I82" s="33" t="e">
        <f t="shared" si="56"/>
        <v>#REF!</v>
      </c>
      <c r="J82" s="33" t="e">
        <f t="shared" si="56"/>
        <v>#REF!</v>
      </c>
      <c r="K82" s="33" t="e">
        <f t="shared" si="56"/>
        <v>#REF!</v>
      </c>
      <c r="L82" s="33" t="e">
        <f t="shared" si="56"/>
        <v>#REF!</v>
      </c>
      <c r="M82" s="33" t="e">
        <f t="shared" si="56"/>
        <v>#REF!</v>
      </c>
      <c r="N82" s="34" t="e">
        <f t="shared" si="56"/>
        <v>#REF!</v>
      </c>
      <c r="O82" s="34" t="e">
        <f t="shared" si="50"/>
        <v>#REF!</v>
      </c>
      <c r="P82" s="2" t="e">
        <f>SUM(P77:P81)</f>
        <v>#REF!</v>
      </c>
    </row>
    <row r="83" spans="2:16" ht="15.75" customHeight="1" outlineLevel="1"/>
    <row r="84" spans="2:16" ht="15.75" customHeight="1">
      <c r="O84" s="30" t="e">
        <f>O79/O25</f>
        <v>#REF!</v>
      </c>
    </row>
    <row r="85" spans="2:16" ht="15.75" customHeight="1">
      <c r="B85" s="13" t="s">
        <v>2225</v>
      </c>
      <c r="G85" s="37"/>
      <c r="H85" s="2"/>
      <c r="I85" s="2"/>
      <c r="J85" s="2"/>
      <c r="K85" s="2"/>
      <c r="L85" s="2"/>
      <c r="M85" s="2"/>
      <c r="N85" s="2"/>
      <c r="O85" s="2"/>
    </row>
    <row r="86" spans="2:16" ht="15.75" customHeight="1">
      <c r="B86" s="50" t="s">
        <v>2215</v>
      </c>
      <c r="C86" s="51" t="s">
        <v>2192</v>
      </c>
      <c r="D86" s="51" t="s">
        <v>2193</v>
      </c>
      <c r="E86" s="51" t="s">
        <v>2194</v>
      </c>
      <c r="F86" s="51" t="s">
        <v>2195</v>
      </c>
      <c r="G86" s="51" t="s">
        <v>2196</v>
      </c>
      <c r="H86" s="51" t="s">
        <v>2197</v>
      </c>
      <c r="I86" s="51" t="s">
        <v>2198</v>
      </c>
      <c r="J86" s="51" t="s">
        <v>2199</v>
      </c>
      <c r="K86" s="51" t="s">
        <v>2200</v>
      </c>
      <c r="L86" s="51" t="s">
        <v>2201</v>
      </c>
      <c r="M86" s="51" t="s">
        <v>2202</v>
      </c>
      <c r="N86" s="104" t="s">
        <v>2203</v>
      </c>
      <c r="O86" s="104">
        <v>2017</v>
      </c>
      <c r="P86" s="39" t="s">
        <v>2222</v>
      </c>
    </row>
    <row r="87" spans="2:16" ht="15.75" customHeight="1">
      <c r="B87" s="52" t="s">
        <v>2218</v>
      </c>
      <c r="C87" s="53"/>
      <c r="D87" s="53"/>
      <c r="E87" s="53"/>
      <c r="F87" s="53"/>
      <c r="G87" s="53"/>
      <c r="H87" s="53" t="e">
        <f t="shared" ref="H87:N87" si="57">H50+H77</f>
        <v>#REF!</v>
      </c>
      <c r="I87" s="53" t="e">
        <f t="shared" si="57"/>
        <v>#REF!</v>
      </c>
      <c r="J87" s="53" t="e">
        <f t="shared" si="57"/>
        <v>#REF!</v>
      </c>
      <c r="K87" s="53" t="e">
        <f t="shared" si="57"/>
        <v>#REF!</v>
      </c>
      <c r="L87" s="53" t="e">
        <f t="shared" si="57"/>
        <v>#REF!</v>
      </c>
      <c r="M87" s="53" t="e">
        <f t="shared" si="57"/>
        <v>#REF!</v>
      </c>
      <c r="N87" s="105" t="e">
        <f t="shared" si="57"/>
        <v>#REF!</v>
      </c>
      <c r="O87" s="54" t="e">
        <f t="shared" ref="O87:O92" si="58">SUM(C87:N87)</f>
        <v>#REF!</v>
      </c>
      <c r="P87" s="2" t="e">
        <f t="shared" ref="P87:P92" si="59">O87-P23</f>
        <v>#REF!</v>
      </c>
    </row>
    <row r="88" spans="2:16" ht="15.75" customHeight="1">
      <c r="B88" s="52" t="s">
        <v>103</v>
      </c>
      <c r="C88" s="53"/>
      <c r="D88" s="53"/>
      <c r="E88" s="53"/>
      <c r="F88" s="53"/>
      <c r="G88" s="53"/>
      <c r="H88" s="53" t="e">
        <f t="shared" ref="H88:N88" si="60">H51+H78</f>
        <v>#REF!</v>
      </c>
      <c r="I88" s="53" t="e">
        <f t="shared" si="60"/>
        <v>#REF!</v>
      </c>
      <c r="J88" s="53" t="e">
        <f t="shared" si="60"/>
        <v>#REF!</v>
      </c>
      <c r="K88" s="53" t="e">
        <f t="shared" si="60"/>
        <v>#REF!</v>
      </c>
      <c r="L88" s="53" t="e">
        <f t="shared" si="60"/>
        <v>#REF!</v>
      </c>
      <c r="M88" s="53" t="e">
        <f t="shared" si="60"/>
        <v>#REF!</v>
      </c>
      <c r="N88" s="53" t="e">
        <f t="shared" si="60"/>
        <v>#REF!</v>
      </c>
      <c r="O88" s="106" t="e">
        <f t="shared" si="58"/>
        <v>#REF!</v>
      </c>
      <c r="P88" s="2" t="e">
        <f t="shared" si="59"/>
        <v>#REF!</v>
      </c>
    </row>
    <row r="89" spans="2:16" ht="15.75" customHeight="1">
      <c r="B89" s="52" t="s">
        <v>2219</v>
      </c>
      <c r="C89" s="53"/>
      <c r="D89" s="53"/>
      <c r="E89" s="53"/>
      <c r="F89" s="53"/>
      <c r="G89" s="53"/>
      <c r="H89" s="53" t="e">
        <f t="shared" ref="H89:N89" si="61">H52+H79</f>
        <v>#REF!</v>
      </c>
      <c r="I89" s="53" t="e">
        <f t="shared" si="61"/>
        <v>#REF!</v>
      </c>
      <c r="J89" s="53" t="e">
        <f t="shared" si="61"/>
        <v>#REF!</v>
      </c>
      <c r="K89" s="53" t="e">
        <f t="shared" si="61"/>
        <v>#REF!</v>
      </c>
      <c r="L89" s="53" t="e">
        <f t="shared" si="61"/>
        <v>#REF!</v>
      </c>
      <c r="M89" s="53" t="e">
        <f t="shared" si="61"/>
        <v>#REF!</v>
      </c>
      <c r="N89" s="53" t="e">
        <f t="shared" si="61"/>
        <v>#REF!</v>
      </c>
      <c r="O89" s="106" t="e">
        <f t="shared" si="58"/>
        <v>#REF!</v>
      </c>
      <c r="P89" s="2" t="e">
        <f t="shared" si="59"/>
        <v>#REF!</v>
      </c>
    </row>
    <row r="90" spans="2:16" ht="15.75" customHeight="1">
      <c r="B90" s="52" t="s">
        <v>115</v>
      </c>
      <c r="C90" s="53"/>
      <c r="D90" s="53"/>
      <c r="E90" s="53"/>
      <c r="F90" s="53"/>
      <c r="G90" s="53"/>
      <c r="H90" s="53" t="e">
        <f t="shared" ref="H90:N90" si="62">H53+H80</f>
        <v>#REF!</v>
      </c>
      <c r="I90" s="53" t="e">
        <f t="shared" si="62"/>
        <v>#REF!</v>
      </c>
      <c r="J90" s="53" t="e">
        <f t="shared" si="62"/>
        <v>#REF!</v>
      </c>
      <c r="K90" s="53" t="e">
        <f t="shared" si="62"/>
        <v>#REF!</v>
      </c>
      <c r="L90" s="53" t="e">
        <f t="shared" si="62"/>
        <v>#REF!</v>
      </c>
      <c r="M90" s="53" t="e">
        <f t="shared" si="62"/>
        <v>#REF!</v>
      </c>
      <c r="N90" s="54" t="e">
        <f t="shared" si="62"/>
        <v>#REF!</v>
      </c>
      <c r="O90" s="54" t="e">
        <f t="shared" si="58"/>
        <v>#REF!</v>
      </c>
      <c r="P90" s="2" t="e">
        <f t="shared" si="59"/>
        <v>#REF!</v>
      </c>
    </row>
    <row r="91" spans="2:16" ht="15.75" customHeight="1">
      <c r="B91" s="52" t="s">
        <v>2220</v>
      </c>
      <c r="C91" s="53"/>
      <c r="D91" s="53"/>
      <c r="E91" s="53"/>
      <c r="F91" s="53"/>
      <c r="G91" s="53"/>
      <c r="H91" s="53" t="e">
        <f t="shared" ref="H91:N91" si="63">H54+H81</f>
        <v>#REF!</v>
      </c>
      <c r="I91" s="53" t="e">
        <f t="shared" si="63"/>
        <v>#REF!</v>
      </c>
      <c r="J91" s="53" t="e">
        <f t="shared" si="63"/>
        <v>#REF!</v>
      </c>
      <c r="K91" s="53" t="e">
        <f t="shared" si="63"/>
        <v>#REF!</v>
      </c>
      <c r="L91" s="53" t="e">
        <f t="shared" si="63"/>
        <v>#REF!</v>
      </c>
      <c r="M91" s="53" t="e">
        <f t="shared" si="63"/>
        <v>#REF!</v>
      </c>
      <c r="N91" s="54" t="e">
        <f t="shared" si="63"/>
        <v>#REF!</v>
      </c>
      <c r="O91" s="54" t="e">
        <f t="shared" si="58"/>
        <v>#REF!</v>
      </c>
      <c r="P91" s="2" t="e">
        <f t="shared" si="59"/>
        <v>#REF!</v>
      </c>
    </row>
    <row r="92" spans="2:16" ht="15.75" customHeight="1">
      <c r="B92" s="55" t="s">
        <v>2207</v>
      </c>
      <c r="C92" s="56"/>
      <c r="D92" s="56"/>
      <c r="E92" s="56"/>
      <c r="F92" s="56"/>
      <c r="G92" s="56"/>
      <c r="H92" s="56" t="e">
        <f t="shared" ref="H92:N92" si="64">SUM(H87:H91)</f>
        <v>#REF!</v>
      </c>
      <c r="I92" s="56" t="e">
        <f t="shared" si="64"/>
        <v>#REF!</v>
      </c>
      <c r="J92" s="56" t="e">
        <f t="shared" si="64"/>
        <v>#REF!</v>
      </c>
      <c r="K92" s="56" t="e">
        <f t="shared" si="64"/>
        <v>#REF!</v>
      </c>
      <c r="L92" s="56" t="e">
        <f t="shared" si="64"/>
        <v>#REF!</v>
      </c>
      <c r="M92" s="56" t="e">
        <f t="shared" si="64"/>
        <v>#REF!</v>
      </c>
      <c r="N92" s="57" t="e">
        <f t="shared" si="64"/>
        <v>#REF!</v>
      </c>
      <c r="O92" s="57" t="e">
        <f t="shared" si="58"/>
        <v>#REF!</v>
      </c>
      <c r="P92" s="2" t="e">
        <f t="shared" si="59"/>
        <v>#REF!</v>
      </c>
    </row>
    <row r="93" spans="2:16" ht="5.25" customHeight="1"/>
    <row r="94" spans="2:16" ht="15.75" customHeight="1">
      <c r="B94" s="59" t="s">
        <v>2226</v>
      </c>
      <c r="C94" s="60"/>
      <c r="D94" s="60"/>
      <c r="E94" s="60"/>
      <c r="F94" s="60"/>
      <c r="G94" s="60"/>
      <c r="H94" s="60" t="e">
        <f>G18+H16-H92</f>
        <v>#REF!</v>
      </c>
      <c r="I94" s="60" t="e">
        <f t="shared" ref="I94:N94" si="65">H94+I16-I92</f>
        <v>#REF!</v>
      </c>
      <c r="J94" s="60" t="e">
        <f t="shared" si="65"/>
        <v>#REF!</v>
      </c>
      <c r="K94" s="60" t="e">
        <f t="shared" si="65"/>
        <v>#REF!</v>
      </c>
      <c r="L94" s="60" t="e">
        <f t="shared" si="65"/>
        <v>#REF!</v>
      </c>
      <c r="M94" s="60" t="e">
        <f t="shared" si="65"/>
        <v>#REF!</v>
      </c>
      <c r="N94" s="61" t="e">
        <f t="shared" si="65"/>
        <v>#REF!</v>
      </c>
      <c r="O94" s="61" t="e">
        <f>N94</f>
        <v>#REF!</v>
      </c>
    </row>
    <row r="95" spans="2:16" ht="15.75" customHeight="1"/>
    <row r="96" spans="2:16" ht="15.75" customHeight="1">
      <c r="B96" s="65"/>
      <c r="C96" s="65" t="s">
        <v>2192</v>
      </c>
      <c r="D96" s="65" t="s">
        <v>2193</v>
      </c>
      <c r="E96" s="65" t="s">
        <v>2194</v>
      </c>
      <c r="F96" s="65" t="s">
        <v>2195</v>
      </c>
      <c r="G96" s="65" t="s">
        <v>2196</v>
      </c>
      <c r="H96" s="65" t="s">
        <v>2197</v>
      </c>
      <c r="I96" s="65" t="s">
        <v>2198</v>
      </c>
      <c r="J96" s="65" t="s">
        <v>2199</v>
      </c>
      <c r="K96" s="65" t="s">
        <v>2200</v>
      </c>
      <c r="L96" s="65" t="s">
        <v>2201</v>
      </c>
      <c r="M96" s="65" t="s">
        <v>2202</v>
      </c>
      <c r="N96" s="107" t="s">
        <v>2203</v>
      </c>
      <c r="O96" s="107">
        <v>2017</v>
      </c>
    </row>
    <row r="97" spans="2:15" ht="15.75" customHeight="1">
      <c r="B97" s="66" t="s">
        <v>2233</v>
      </c>
      <c r="C97" s="67"/>
      <c r="D97" s="67"/>
      <c r="E97" s="67"/>
      <c r="F97" s="67"/>
      <c r="G97" s="67" t="e">
        <f>G18</f>
        <v>#REF!</v>
      </c>
      <c r="H97" s="67" t="e">
        <f t="shared" ref="H97:N97" si="66">H16</f>
        <v>#REF!</v>
      </c>
      <c r="I97" s="67" t="e">
        <f t="shared" si="66"/>
        <v>#REF!</v>
      </c>
      <c r="J97" s="67" t="e">
        <f t="shared" si="66"/>
        <v>#REF!</v>
      </c>
      <c r="K97" s="67" t="e">
        <f t="shared" si="66"/>
        <v>#REF!</v>
      </c>
      <c r="L97" s="67" t="e">
        <f t="shared" si="66"/>
        <v>#REF!</v>
      </c>
      <c r="M97" s="67" t="e">
        <f t="shared" si="66"/>
        <v>#REF!</v>
      </c>
      <c r="N97" s="68" t="e">
        <f t="shared" si="66"/>
        <v>#REF!</v>
      </c>
      <c r="O97" s="68" t="e">
        <f t="shared" ref="O97:O98" si="67">SUM(H97:N97)</f>
        <v>#REF!</v>
      </c>
    </row>
    <row r="98" spans="2:15" ht="15.75" customHeight="1">
      <c r="B98" s="66" t="s">
        <v>2234</v>
      </c>
      <c r="C98" s="67"/>
      <c r="D98" s="67"/>
      <c r="E98" s="67"/>
      <c r="F98" s="67"/>
      <c r="G98" s="67"/>
      <c r="H98" s="67" t="e">
        <f t="shared" ref="H98:N98" si="68">H64</f>
        <v>#REF!</v>
      </c>
      <c r="I98" s="67" t="e">
        <f t="shared" si="68"/>
        <v>#REF!</v>
      </c>
      <c r="J98" s="67" t="e">
        <f t="shared" si="68"/>
        <v>#REF!</v>
      </c>
      <c r="K98" s="67" t="e">
        <f t="shared" si="68"/>
        <v>#REF!</v>
      </c>
      <c r="L98" s="67" t="e">
        <f t="shared" si="68"/>
        <v>#REF!</v>
      </c>
      <c r="M98" s="67" t="e">
        <f t="shared" si="68"/>
        <v>#REF!</v>
      </c>
      <c r="N98" s="68" t="e">
        <f t="shared" si="68"/>
        <v>#REF!</v>
      </c>
      <c r="O98" s="68" t="e">
        <f t="shared" si="67"/>
        <v>#REF!</v>
      </c>
    </row>
    <row r="99" spans="2:15" ht="15.75" customHeight="1">
      <c r="B99" s="66" t="s">
        <v>2226</v>
      </c>
      <c r="C99" s="67"/>
      <c r="D99" s="67"/>
      <c r="E99" s="67"/>
      <c r="F99" s="67"/>
      <c r="G99" s="67"/>
      <c r="H99" s="67" t="e">
        <f>G97+H97-H98</f>
        <v>#REF!</v>
      </c>
      <c r="I99" s="67" t="e">
        <f t="shared" ref="I99:N99" si="69">H99+I97-I98</f>
        <v>#REF!</v>
      </c>
      <c r="J99" s="67" t="e">
        <f t="shared" si="69"/>
        <v>#REF!</v>
      </c>
      <c r="K99" s="67" t="e">
        <f t="shared" si="69"/>
        <v>#REF!</v>
      </c>
      <c r="L99" s="67" t="e">
        <f t="shared" si="69"/>
        <v>#REF!</v>
      </c>
      <c r="M99" s="67" t="e">
        <f t="shared" si="69"/>
        <v>#REF!</v>
      </c>
      <c r="N99" s="68" t="e">
        <f t="shared" si="69"/>
        <v>#REF!</v>
      </c>
      <c r="O99" s="68" t="e">
        <f>N99</f>
        <v>#REF!</v>
      </c>
    </row>
    <row r="100" spans="2:15" ht="15.75" customHeight="1">
      <c r="B100" s="69" t="s">
        <v>2235</v>
      </c>
      <c r="H100" s="2"/>
      <c r="I100" s="2"/>
      <c r="J100" s="2"/>
      <c r="K100" s="2"/>
      <c r="L100" s="2"/>
      <c r="M100" s="2"/>
      <c r="N100" s="2"/>
    </row>
    <row r="101" spans="2:15" ht="15.75" customHeight="1">
      <c r="H101" s="2"/>
      <c r="I101" s="2"/>
      <c r="J101" s="2"/>
      <c r="K101" s="2"/>
      <c r="L101" s="2"/>
      <c r="M101" s="2"/>
      <c r="N101" s="2"/>
      <c r="O101" s="2"/>
    </row>
    <row r="102" spans="2:15" ht="15.75" customHeight="1">
      <c r="H102" s="2"/>
      <c r="I102" s="2"/>
      <c r="J102" s="2"/>
      <c r="K102" s="2"/>
      <c r="L102" s="2"/>
      <c r="M102" s="2"/>
      <c r="N102" s="2"/>
      <c r="O102" s="2"/>
    </row>
    <row r="103" spans="2:15" ht="15.75" customHeight="1">
      <c r="H103" s="2"/>
      <c r="I103" s="2"/>
      <c r="J103" s="2"/>
      <c r="K103" s="2"/>
      <c r="L103" s="2"/>
      <c r="M103" s="2"/>
      <c r="N103" s="2"/>
    </row>
    <row r="104" spans="2:15" ht="15.75" customHeight="1">
      <c r="H104" s="2"/>
      <c r="I104" s="2"/>
      <c r="J104" s="2"/>
      <c r="K104" s="2"/>
      <c r="L104" s="2"/>
      <c r="M104" s="2"/>
      <c r="N104" s="2"/>
    </row>
    <row r="105" spans="2:15" ht="15.75" customHeight="1"/>
    <row r="106" spans="2:15" ht="15.75" customHeight="1"/>
    <row r="107" spans="2:15" ht="15.75" customHeight="1"/>
    <row r="108" spans="2:15" ht="15.75" customHeight="1"/>
    <row r="109" spans="2:15" ht="15.75" customHeight="1"/>
    <row r="110" spans="2:15" ht="15.75" customHeight="1"/>
    <row r="111" spans="2:15" ht="15.75" customHeight="1"/>
    <row r="112" spans="2:15"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51181102362204722" right="0.51181102362204722" top="0.78740157480314965" bottom="0.78740157480314965" header="0" footer="0"/>
  <pageSetup paperSize="9"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55A11"/>
    <pageSetUpPr fitToPage="1"/>
  </sheetPr>
  <dimension ref="A1:Z1000"/>
  <sheetViews>
    <sheetView showGridLines="0" topLeftCell="A8" workbookViewId="0"/>
  </sheetViews>
  <sheetFormatPr defaultColWidth="14.42578125" defaultRowHeight="15" customHeight="1" outlineLevelRow="1"/>
  <cols>
    <col min="1" max="1" width="33.28515625" customWidth="1"/>
    <col min="2" max="2" width="19" customWidth="1"/>
    <col min="3" max="15" width="15.28515625" customWidth="1"/>
    <col min="16" max="26" width="8.7109375" customWidth="1"/>
  </cols>
  <sheetData>
    <row r="1" spans="2:15" ht="18.75" hidden="1" outlineLevel="1">
      <c r="E1" s="7"/>
      <c r="F1" s="8"/>
      <c r="G1" s="8" t="s">
        <v>2190</v>
      </c>
      <c r="H1" s="9" t="e">
        <f>#REF!</f>
        <v>#REF!</v>
      </c>
    </row>
    <row r="2" spans="2:15" hidden="1" outlineLevel="1">
      <c r="B2" s="10" t="s">
        <v>2191</v>
      </c>
      <c r="C2" s="11" t="s">
        <v>2192</v>
      </c>
      <c r="D2" s="11" t="s">
        <v>2193</v>
      </c>
      <c r="E2" s="11" t="s">
        <v>2194</v>
      </c>
      <c r="F2" s="11" t="s">
        <v>2195</v>
      </c>
      <c r="G2" s="11" t="s">
        <v>2196</v>
      </c>
      <c r="H2" s="11" t="s">
        <v>2197</v>
      </c>
      <c r="I2" s="11" t="s">
        <v>2198</v>
      </c>
      <c r="J2" s="11" t="s">
        <v>2199</v>
      </c>
      <c r="K2" s="11" t="s">
        <v>2200</v>
      </c>
      <c r="L2" s="11" t="s">
        <v>2201</v>
      </c>
      <c r="M2" s="11" t="s">
        <v>2202</v>
      </c>
      <c r="N2" s="12" t="s">
        <v>2203</v>
      </c>
      <c r="O2" s="11">
        <v>2017</v>
      </c>
    </row>
    <row r="3" spans="2:15" hidden="1" outlineLevel="1">
      <c r="B3" s="157" t="s">
        <v>2204</v>
      </c>
      <c r="C3" s="2" t="e">
        <f t="shared" ref="C3:H3" si="0">#REF!-#REF!</f>
        <v>#REF!</v>
      </c>
      <c r="D3" s="2" t="e">
        <f t="shared" si="0"/>
        <v>#REF!</v>
      </c>
      <c r="E3" s="2" t="e">
        <f t="shared" si="0"/>
        <v>#REF!</v>
      </c>
      <c r="F3" s="2" t="e">
        <f t="shared" si="0"/>
        <v>#REF!</v>
      </c>
      <c r="G3" s="2" t="e">
        <f t="shared" si="0"/>
        <v>#REF!</v>
      </c>
      <c r="H3" s="2" t="e">
        <f t="shared" si="0"/>
        <v>#REF!</v>
      </c>
      <c r="I3" s="2"/>
      <c r="J3" s="2"/>
      <c r="K3" s="2"/>
      <c r="L3" s="2"/>
      <c r="M3" s="2"/>
      <c r="N3" s="86"/>
      <c r="O3" s="2" t="e">
        <f t="shared" ref="O3:O6" si="1">SUM(C3:N3)</f>
        <v>#REF!</v>
      </c>
    </row>
    <row r="4" spans="2:15" hidden="1" outlineLevel="1">
      <c r="B4" s="157" t="s">
        <v>2205</v>
      </c>
      <c r="C4" s="2" t="e">
        <f t="shared" ref="C4:H4" si="2">#REF!</f>
        <v>#REF!</v>
      </c>
      <c r="D4" s="2" t="e">
        <f t="shared" si="2"/>
        <v>#REF!</v>
      </c>
      <c r="E4" s="2" t="e">
        <f t="shared" si="2"/>
        <v>#REF!</v>
      </c>
      <c r="F4" s="2" t="e">
        <f t="shared" si="2"/>
        <v>#REF!</v>
      </c>
      <c r="G4" s="2" t="e">
        <f t="shared" si="2"/>
        <v>#REF!</v>
      </c>
      <c r="H4" s="2" t="e">
        <f t="shared" si="2"/>
        <v>#REF!</v>
      </c>
      <c r="I4" s="2"/>
      <c r="J4" s="2"/>
      <c r="K4" s="2"/>
      <c r="L4" s="2"/>
      <c r="M4" s="2"/>
      <c r="N4" s="86"/>
      <c r="O4" s="2" t="e">
        <f t="shared" si="1"/>
        <v>#REF!</v>
      </c>
    </row>
    <row r="5" spans="2:15" hidden="1" outlineLevel="1">
      <c r="B5" s="157" t="s">
        <v>2206</v>
      </c>
      <c r="C5" s="2" t="e">
        <f t="shared" ref="C5:H5" si="3">#REF!+#REF!</f>
        <v>#REF!</v>
      </c>
      <c r="D5" s="2" t="e">
        <f t="shared" si="3"/>
        <v>#REF!</v>
      </c>
      <c r="E5" s="2" t="e">
        <f t="shared" si="3"/>
        <v>#REF!</v>
      </c>
      <c r="F5" s="2" t="e">
        <f t="shared" si="3"/>
        <v>#REF!</v>
      </c>
      <c r="G5" s="2" t="e">
        <f t="shared" si="3"/>
        <v>#REF!</v>
      </c>
      <c r="H5" s="2" t="e">
        <f t="shared" si="3"/>
        <v>#REF!</v>
      </c>
      <c r="I5" s="2"/>
      <c r="J5" s="2"/>
      <c r="K5" s="2"/>
      <c r="L5" s="2"/>
      <c r="M5" s="2"/>
      <c r="N5" s="86"/>
      <c r="O5" s="2" t="e">
        <f t="shared" si="1"/>
        <v>#REF!</v>
      </c>
    </row>
    <row r="6" spans="2:15" hidden="1" outlineLevel="1">
      <c r="B6" s="87" t="s">
        <v>2207</v>
      </c>
      <c r="C6" s="88" t="e">
        <f t="shared" ref="C6:H6" si="4">SUM(C3:C5)</f>
        <v>#REF!</v>
      </c>
      <c r="D6" s="88" t="e">
        <f t="shared" si="4"/>
        <v>#REF!</v>
      </c>
      <c r="E6" s="88" t="e">
        <f t="shared" si="4"/>
        <v>#REF!</v>
      </c>
      <c r="F6" s="88" t="e">
        <f t="shared" si="4"/>
        <v>#REF!</v>
      </c>
      <c r="G6" s="88" t="e">
        <f t="shared" si="4"/>
        <v>#REF!</v>
      </c>
      <c r="H6" s="88" t="e">
        <f t="shared" si="4"/>
        <v>#REF!</v>
      </c>
      <c r="I6" s="88"/>
      <c r="J6" s="88"/>
      <c r="K6" s="88"/>
      <c r="L6" s="88"/>
      <c r="M6" s="88"/>
      <c r="N6" s="89"/>
      <c r="O6" s="88" t="e">
        <f t="shared" si="1"/>
        <v>#REF!</v>
      </c>
    </row>
    <row r="7" spans="2:15" hidden="1" outlineLevel="1">
      <c r="H7" s="2"/>
      <c r="O7" s="2"/>
    </row>
    <row r="8" spans="2:15" collapsed="1">
      <c r="H8" s="2"/>
    </row>
    <row r="9" spans="2:15">
      <c r="B9" s="13" t="s">
        <v>2208</v>
      </c>
    </row>
    <row r="10" spans="2:15">
      <c r="B10" s="90" t="s">
        <v>2209</v>
      </c>
      <c r="C10" s="91" t="s">
        <v>2192</v>
      </c>
      <c r="D10" s="91" t="s">
        <v>2193</v>
      </c>
      <c r="E10" s="91" t="s">
        <v>2194</v>
      </c>
      <c r="F10" s="91" t="s">
        <v>2195</v>
      </c>
      <c r="G10" s="91" t="s">
        <v>2196</v>
      </c>
      <c r="H10" s="14" t="s">
        <v>2197</v>
      </c>
      <c r="I10" s="14" t="s">
        <v>2198</v>
      </c>
      <c r="J10" s="14" t="s">
        <v>2199</v>
      </c>
      <c r="K10" s="14" t="s">
        <v>2200</v>
      </c>
      <c r="L10" s="14" t="s">
        <v>2201</v>
      </c>
      <c r="M10" s="14" t="s">
        <v>2202</v>
      </c>
      <c r="N10" s="92" t="s">
        <v>2203</v>
      </c>
      <c r="O10" s="93">
        <v>2017</v>
      </c>
    </row>
    <row r="11" spans="2:15" outlineLevel="1">
      <c r="B11" s="94" t="s">
        <v>2204</v>
      </c>
      <c r="C11" s="2" t="e">
        <f t="shared" ref="C11:G11" si="5">C3</f>
        <v>#REF!</v>
      </c>
      <c r="D11" s="2" t="e">
        <f t="shared" si="5"/>
        <v>#REF!</v>
      </c>
      <c r="E11" s="2" t="e">
        <f t="shared" si="5"/>
        <v>#REF!</v>
      </c>
      <c r="F11" s="2" t="e">
        <f t="shared" si="5"/>
        <v>#REF!</v>
      </c>
      <c r="G11" s="2" t="e">
        <f t="shared" si="5"/>
        <v>#REF!</v>
      </c>
      <c r="H11" s="15" t="e">
        <f>C11</f>
        <v>#REF!</v>
      </c>
      <c r="I11" s="15" t="e">
        <f t="shared" ref="I11:N11" si="6">H11</f>
        <v>#REF!</v>
      </c>
      <c r="J11" s="15" t="e">
        <f t="shared" si="6"/>
        <v>#REF!</v>
      </c>
      <c r="K11" s="15" t="e">
        <f t="shared" si="6"/>
        <v>#REF!</v>
      </c>
      <c r="L11" s="15" t="e">
        <f t="shared" si="6"/>
        <v>#REF!</v>
      </c>
      <c r="M11" s="15" t="e">
        <f t="shared" si="6"/>
        <v>#REF!</v>
      </c>
      <c r="N11" s="95" t="e">
        <f t="shared" si="6"/>
        <v>#REF!</v>
      </c>
      <c r="O11" s="16" t="e">
        <f t="shared" ref="O11:O16" si="7">SUM(C11:N11)</f>
        <v>#REF!</v>
      </c>
    </row>
    <row r="12" spans="2:15" outlineLevel="1">
      <c r="B12" s="94" t="s">
        <v>2205</v>
      </c>
      <c r="C12" s="2" t="e">
        <f t="shared" ref="C12:G12" si="8">C4</f>
        <v>#REF!</v>
      </c>
      <c r="D12" s="2" t="e">
        <f t="shared" si="8"/>
        <v>#REF!</v>
      </c>
      <c r="E12" s="2" t="e">
        <f t="shared" si="8"/>
        <v>#REF!</v>
      </c>
      <c r="F12" s="2" t="e">
        <f t="shared" si="8"/>
        <v>#REF!</v>
      </c>
      <c r="G12" s="2" t="e">
        <f t="shared" si="8"/>
        <v>#REF!</v>
      </c>
      <c r="H12" s="15"/>
      <c r="I12" s="15"/>
      <c r="J12" s="15"/>
      <c r="K12" s="15"/>
      <c r="L12" s="15"/>
      <c r="M12" s="15"/>
      <c r="N12" s="17"/>
      <c r="O12" s="16" t="e">
        <f t="shared" si="7"/>
        <v>#REF!</v>
      </c>
    </row>
    <row r="13" spans="2:15" outlineLevel="1">
      <c r="B13" s="94" t="s">
        <v>2206</v>
      </c>
      <c r="C13" s="2" t="e">
        <f t="shared" ref="C13:G13" si="9">C5</f>
        <v>#REF!</v>
      </c>
      <c r="D13" s="2" t="e">
        <f t="shared" si="9"/>
        <v>#REF!</v>
      </c>
      <c r="E13" s="2" t="e">
        <f t="shared" si="9"/>
        <v>#REF!</v>
      </c>
      <c r="F13" s="2" t="e">
        <f t="shared" si="9"/>
        <v>#REF!</v>
      </c>
      <c r="G13" s="2" t="e">
        <f t="shared" si="9"/>
        <v>#REF!</v>
      </c>
      <c r="H13" s="15" t="e">
        <f>F13</f>
        <v>#REF!</v>
      </c>
      <c r="I13" s="15" t="e">
        <f t="shared" ref="I13:N13" si="10">H13</f>
        <v>#REF!</v>
      </c>
      <c r="J13" s="15" t="e">
        <f t="shared" si="10"/>
        <v>#REF!</v>
      </c>
      <c r="K13" s="15" t="e">
        <f t="shared" si="10"/>
        <v>#REF!</v>
      </c>
      <c r="L13" s="15" t="e">
        <f t="shared" si="10"/>
        <v>#REF!</v>
      </c>
      <c r="M13" s="15" t="e">
        <f t="shared" si="10"/>
        <v>#REF!</v>
      </c>
      <c r="N13" s="17" t="e">
        <f t="shared" si="10"/>
        <v>#REF!</v>
      </c>
      <c r="O13" s="16" t="e">
        <f t="shared" si="7"/>
        <v>#REF!</v>
      </c>
    </row>
    <row r="14" spans="2:15">
      <c r="B14" s="96" t="s">
        <v>2210</v>
      </c>
      <c r="C14" s="88" t="e">
        <f t="shared" ref="C14:N14" si="11">SUM(C11:C13)</f>
        <v>#REF!</v>
      </c>
      <c r="D14" s="88" t="e">
        <f t="shared" si="11"/>
        <v>#REF!</v>
      </c>
      <c r="E14" s="88" t="e">
        <f t="shared" si="11"/>
        <v>#REF!</v>
      </c>
      <c r="F14" s="88" t="e">
        <f t="shared" si="11"/>
        <v>#REF!</v>
      </c>
      <c r="G14" s="88" t="e">
        <f t="shared" si="11"/>
        <v>#REF!</v>
      </c>
      <c r="H14" s="18" t="e">
        <f t="shared" si="11"/>
        <v>#REF!</v>
      </c>
      <c r="I14" s="18" t="e">
        <f t="shared" si="11"/>
        <v>#REF!</v>
      </c>
      <c r="J14" s="18" t="e">
        <f t="shared" si="11"/>
        <v>#REF!</v>
      </c>
      <c r="K14" s="18" t="e">
        <f t="shared" si="11"/>
        <v>#REF!</v>
      </c>
      <c r="L14" s="18" t="e">
        <f t="shared" si="11"/>
        <v>#REF!</v>
      </c>
      <c r="M14" s="18" t="e">
        <f t="shared" si="11"/>
        <v>#REF!</v>
      </c>
      <c r="N14" s="19" t="e">
        <f t="shared" si="11"/>
        <v>#REF!</v>
      </c>
      <c r="O14" s="20" t="e">
        <f t="shared" si="7"/>
        <v>#REF!</v>
      </c>
    </row>
    <row r="15" spans="2:15">
      <c r="B15" s="94" t="s">
        <v>2211</v>
      </c>
      <c r="C15" s="2" t="e">
        <f t="shared" ref="C15:N15" si="12">-0.3*C13</f>
        <v>#REF!</v>
      </c>
      <c r="D15" s="2" t="e">
        <f t="shared" si="12"/>
        <v>#REF!</v>
      </c>
      <c r="E15" s="2" t="e">
        <f t="shared" si="12"/>
        <v>#REF!</v>
      </c>
      <c r="F15" s="2" t="e">
        <f t="shared" si="12"/>
        <v>#REF!</v>
      </c>
      <c r="G15" s="2" t="e">
        <f t="shared" si="12"/>
        <v>#REF!</v>
      </c>
      <c r="H15" s="15" t="e">
        <f t="shared" si="12"/>
        <v>#REF!</v>
      </c>
      <c r="I15" s="15" t="e">
        <f t="shared" si="12"/>
        <v>#REF!</v>
      </c>
      <c r="J15" s="15" t="e">
        <f t="shared" si="12"/>
        <v>#REF!</v>
      </c>
      <c r="K15" s="15" t="e">
        <f t="shared" si="12"/>
        <v>#REF!</v>
      </c>
      <c r="L15" s="15" t="e">
        <f t="shared" si="12"/>
        <v>#REF!</v>
      </c>
      <c r="M15" s="15" t="e">
        <f t="shared" si="12"/>
        <v>#REF!</v>
      </c>
      <c r="N15" s="17" t="e">
        <f t="shared" si="12"/>
        <v>#REF!</v>
      </c>
      <c r="O15" s="16" t="e">
        <f t="shared" si="7"/>
        <v>#REF!</v>
      </c>
    </row>
    <row r="16" spans="2:15">
      <c r="B16" s="96" t="s">
        <v>2212</v>
      </c>
      <c r="C16" s="88" t="e">
        <f t="shared" ref="C16:N16" si="13">C14+C15</f>
        <v>#REF!</v>
      </c>
      <c r="D16" s="88" t="e">
        <f t="shared" si="13"/>
        <v>#REF!</v>
      </c>
      <c r="E16" s="88" t="e">
        <f t="shared" si="13"/>
        <v>#REF!</v>
      </c>
      <c r="F16" s="88" t="e">
        <f t="shared" si="13"/>
        <v>#REF!</v>
      </c>
      <c r="G16" s="88" t="e">
        <f t="shared" si="13"/>
        <v>#REF!</v>
      </c>
      <c r="H16" s="18" t="e">
        <f t="shared" si="13"/>
        <v>#REF!</v>
      </c>
      <c r="I16" s="18" t="e">
        <f t="shared" si="13"/>
        <v>#REF!</v>
      </c>
      <c r="J16" s="18" t="e">
        <f t="shared" si="13"/>
        <v>#REF!</v>
      </c>
      <c r="K16" s="18" t="e">
        <f t="shared" si="13"/>
        <v>#REF!</v>
      </c>
      <c r="L16" s="18" t="e">
        <f t="shared" si="13"/>
        <v>#REF!</v>
      </c>
      <c r="M16" s="18" t="e">
        <f t="shared" si="13"/>
        <v>#REF!</v>
      </c>
      <c r="N16" s="19" t="e">
        <f t="shared" si="13"/>
        <v>#REF!</v>
      </c>
      <c r="O16" s="20" t="e">
        <f t="shared" si="7"/>
        <v>#REF!</v>
      </c>
    </row>
    <row r="17" spans="1:26">
      <c r="B17" s="21" t="s">
        <v>2213</v>
      </c>
      <c r="C17" s="22"/>
      <c r="D17" s="22"/>
      <c r="E17" s="22"/>
      <c r="F17" s="22"/>
      <c r="G17" s="22"/>
      <c r="H17" s="22"/>
      <c r="I17" s="22"/>
      <c r="J17" s="22"/>
      <c r="K17" s="22"/>
      <c r="L17" s="22"/>
      <c r="M17" s="22"/>
      <c r="N17" s="22"/>
      <c r="O17" s="23"/>
    </row>
    <row r="18" spans="1:26">
      <c r="B18" s="97" t="e">
        <f>#REF!-#REF!</f>
        <v>#REF!</v>
      </c>
      <c r="C18" s="88" t="e">
        <f t="shared" ref="C18:N18" si="14">B18+C16</f>
        <v>#REF!</v>
      </c>
      <c r="D18" s="88" t="e">
        <f t="shared" si="14"/>
        <v>#REF!</v>
      </c>
      <c r="E18" s="88" t="e">
        <f t="shared" si="14"/>
        <v>#REF!</v>
      </c>
      <c r="F18" s="88" t="e">
        <f t="shared" si="14"/>
        <v>#REF!</v>
      </c>
      <c r="G18" s="88" t="e">
        <f t="shared" si="14"/>
        <v>#REF!</v>
      </c>
      <c r="H18" s="18" t="e">
        <f t="shared" si="14"/>
        <v>#REF!</v>
      </c>
      <c r="I18" s="18" t="e">
        <f t="shared" si="14"/>
        <v>#REF!</v>
      </c>
      <c r="J18" s="18" t="e">
        <f t="shared" si="14"/>
        <v>#REF!</v>
      </c>
      <c r="K18" s="18" t="e">
        <f t="shared" si="14"/>
        <v>#REF!</v>
      </c>
      <c r="L18" s="18" t="e">
        <f t="shared" si="14"/>
        <v>#REF!</v>
      </c>
      <c r="M18" s="18" t="e">
        <f t="shared" si="14"/>
        <v>#REF!</v>
      </c>
      <c r="N18" s="19" t="e">
        <f t="shared" si="14"/>
        <v>#REF!</v>
      </c>
      <c r="O18" s="24" t="e">
        <f>N18</f>
        <v>#REF!</v>
      </c>
    </row>
    <row r="19" spans="1:26">
      <c r="B19" s="25"/>
      <c r="C19" s="6"/>
      <c r="D19" s="6"/>
      <c r="E19" s="6"/>
      <c r="F19" s="6"/>
      <c r="G19" s="6"/>
      <c r="H19" s="6"/>
      <c r="I19" s="6"/>
      <c r="J19" s="6"/>
      <c r="K19" s="6"/>
      <c r="L19" s="6"/>
      <c r="M19" s="6"/>
      <c r="N19" s="6"/>
      <c r="O19" s="6"/>
      <c r="P19" s="3"/>
      <c r="Q19" s="3"/>
      <c r="R19" s="3"/>
      <c r="S19" s="3"/>
      <c r="T19" s="3"/>
      <c r="U19" s="3"/>
      <c r="V19" s="3"/>
      <c r="W19" s="3"/>
      <c r="X19" s="3"/>
      <c r="Y19" s="3"/>
      <c r="Z19" s="3"/>
    </row>
    <row r="20" spans="1:26">
      <c r="B20" s="13" t="s">
        <v>2227</v>
      </c>
    </row>
    <row r="21" spans="1:26" ht="15.75" customHeight="1">
      <c r="B21" s="90" t="s">
        <v>2215</v>
      </c>
      <c r="C21" s="91" t="s">
        <v>2192</v>
      </c>
      <c r="D21" s="91" t="s">
        <v>2193</v>
      </c>
      <c r="E21" s="91" t="s">
        <v>2194</v>
      </c>
      <c r="F21" s="91" t="s">
        <v>2195</v>
      </c>
      <c r="G21" s="91" t="s">
        <v>2196</v>
      </c>
      <c r="H21" s="91" t="s">
        <v>2197</v>
      </c>
      <c r="I21" s="91" t="s">
        <v>2198</v>
      </c>
      <c r="J21" s="91" t="s">
        <v>2199</v>
      </c>
      <c r="K21" s="91" t="s">
        <v>2200</v>
      </c>
      <c r="L21" s="91" t="s">
        <v>2201</v>
      </c>
      <c r="M21" s="91" t="s">
        <v>2202</v>
      </c>
      <c r="N21" s="62" t="s">
        <v>2203</v>
      </c>
      <c r="O21" s="62">
        <v>2017</v>
      </c>
    </row>
    <row r="22" spans="1:26" ht="15.75" customHeight="1">
      <c r="B22" s="94" t="s">
        <v>2218</v>
      </c>
      <c r="C22" s="2">
        <v>22039595.199999999</v>
      </c>
      <c r="D22" s="2"/>
      <c r="E22" s="2"/>
      <c r="F22" s="2"/>
      <c r="G22" s="2"/>
      <c r="H22" s="2"/>
      <c r="I22" s="2"/>
      <c r="J22" s="2"/>
      <c r="K22" s="2"/>
      <c r="L22" s="2"/>
      <c r="M22" s="2"/>
      <c r="N22" s="63"/>
      <c r="O22" s="86">
        <f t="shared" ref="O22:O24" si="15">SUM(C22:N22)</f>
        <v>22039595.199999999</v>
      </c>
    </row>
    <row r="23" spans="1:26" ht="15.75" customHeight="1">
      <c r="B23" s="94" t="s">
        <v>103</v>
      </c>
      <c r="C23" s="2">
        <f>SUM(C24:C29)</f>
        <v>113510273.96000001</v>
      </c>
      <c r="D23" s="2">
        <f t="shared" ref="D23:N23" si="16">D24+D29</f>
        <v>0</v>
      </c>
      <c r="E23" s="2">
        <f t="shared" si="16"/>
        <v>0</v>
      </c>
      <c r="F23" s="2">
        <f t="shared" si="16"/>
        <v>0</v>
      </c>
      <c r="G23" s="2">
        <f t="shared" si="16"/>
        <v>0</v>
      </c>
      <c r="H23" s="2">
        <f t="shared" si="16"/>
        <v>0</v>
      </c>
      <c r="I23" s="2">
        <f t="shared" si="16"/>
        <v>0</v>
      </c>
      <c r="J23" s="2">
        <f t="shared" si="16"/>
        <v>0</v>
      </c>
      <c r="K23" s="2">
        <f t="shared" si="16"/>
        <v>0</v>
      </c>
      <c r="L23" s="2">
        <f t="shared" si="16"/>
        <v>0</v>
      </c>
      <c r="M23" s="2">
        <f t="shared" si="16"/>
        <v>0</v>
      </c>
      <c r="N23" s="2">
        <f t="shared" si="16"/>
        <v>0</v>
      </c>
      <c r="O23" s="64">
        <f t="shared" si="15"/>
        <v>113510273.96000001</v>
      </c>
    </row>
    <row r="24" spans="1:26" ht="15.75" customHeight="1">
      <c r="A24" s="157" t="s">
        <v>2236</v>
      </c>
      <c r="B24" s="108" t="s">
        <v>2237</v>
      </c>
      <c r="C24" s="70">
        <v>18748416</v>
      </c>
      <c r="D24" s="70"/>
      <c r="E24" s="70"/>
      <c r="F24" s="70"/>
      <c r="G24" s="70"/>
      <c r="H24" s="70"/>
      <c r="I24" s="70"/>
      <c r="J24" s="70"/>
      <c r="K24" s="70"/>
      <c r="L24" s="70"/>
      <c r="M24" s="70"/>
      <c r="N24" s="109"/>
      <c r="O24" s="86">
        <f t="shared" si="15"/>
        <v>18748416</v>
      </c>
    </row>
    <row r="25" spans="1:26" ht="15.75" customHeight="1">
      <c r="A25" s="157" t="s">
        <v>2238</v>
      </c>
      <c r="B25" s="108" t="s">
        <v>2237</v>
      </c>
      <c r="C25" s="70">
        <v>3571857.96</v>
      </c>
      <c r="D25" s="70"/>
      <c r="E25" s="70"/>
      <c r="F25" s="70"/>
      <c r="G25" s="70"/>
      <c r="H25" s="70"/>
      <c r="I25" s="70"/>
      <c r="J25" s="70"/>
      <c r="K25" s="70"/>
      <c r="L25" s="70"/>
      <c r="M25" s="70"/>
      <c r="N25" s="109"/>
      <c r="O25" s="86"/>
    </row>
    <row r="26" spans="1:26" ht="15.75" customHeight="1">
      <c r="A26" s="157" t="s">
        <v>2239</v>
      </c>
      <c r="B26" s="108" t="s">
        <v>2237</v>
      </c>
      <c r="C26" s="70">
        <v>8000000</v>
      </c>
      <c r="D26" s="70"/>
      <c r="E26" s="70"/>
      <c r="F26" s="70"/>
      <c r="G26" s="70"/>
      <c r="H26" s="70"/>
      <c r="I26" s="70"/>
      <c r="J26" s="70"/>
      <c r="K26" s="70"/>
      <c r="L26" s="70"/>
      <c r="M26" s="70"/>
      <c r="N26" s="109"/>
      <c r="O26" s="86"/>
    </row>
    <row r="27" spans="1:26" ht="15.75" customHeight="1">
      <c r="A27" s="157" t="s">
        <v>2240</v>
      </c>
      <c r="B27" s="108" t="s">
        <v>2237</v>
      </c>
      <c r="C27" s="70">
        <v>4290000</v>
      </c>
      <c r="D27" s="70"/>
      <c r="E27" s="70"/>
      <c r="F27" s="70"/>
      <c r="G27" s="70"/>
      <c r="H27" s="70"/>
      <c r="I27" s="70"/>
      <c r="J27" s="70"/>
      <c r="K27" s="70"/>
      <c r="L27" s="70"/>
      <c r="M27" s="70"/>
      <c r="N27" s="109"/>
      <c r="O27" s="86"/>
    </row>
    <row r="28" spans="1:26" ht="15.75" customHeight="1">
      <c r="A28" s="157" t="s">
        <v>2241</v>
      </c>
      <c r="B28" s="108" t="s">
        <v>2237</v>
      </c>
      <c r="C28" s="70">
        <v>20400000</v>
      </c>
      <c r="D28" s="70"/>
      <c r="E28" s="70"/>
      <c r="F28" s="70"/>
      <c r="G28" s="70"/>
      <c r="H28" s="70"/>
      <c r="I28" s="70"/>
      <c r="J28" s="70"/>
      <c r="K28" s="70"/>
      <c r="L28" s="70"/>
      <c r="M28" s="70"/>
      <c r="N28" s="109"/>
      <c r="O28" s="86"/>
    </row>
    <row r="29" spans="1:26" ht="15.75" customHeight="1">
      <c r="A29" s="157" t="s">
        <v>2242</v>
      </c>
      <c r="B29" s="108" t="s">
        <v>2243</v>
      </c>
      <c r="C29" s="70">
        <v>58500000</v>
      </c>
      <c r="D29" s="70"/>
      <c r="E29" s="70"/>
      <c r="F29" s="70"/>
      <c r="G29" s="70"/>
      <c r="H29" s="70"/>
      <c r="I29" s="70"/>
      <c r="J29" s="70"/>
      <c r="K29" s="70"/>
      <c r="L29" s="70"/>
      <c r="M29" s="70"/>
      <c r="N29" s="109"/>
      <c r="O29" s="86">
        <f t="shared" ref="O29:O31" si="17">SUM(C29:N29)</f>
        <v>58500000</v>
      </c>
    </row>
    <row r="30" spans="1:26" ht="15.75" customHeight="1">
      <c r="B30" s="94" t="s">
        <v>2219</v>
      </c>
      <c r="C30" s="2">
        <f>SUM(C31:C36)</f>
        <v>0</v>
      </c>
      <c r="D30" s="2">
        <f t="shared" ref="D30:N30" si="18">D31+D36</f>
        <v>0</v>
      </c>
      <c r="E30" s="2">
        <f t="shared" si="18"/>
        <v>0</v>
      </c>
      <c r="F30" s="2">
        <f t="shared" si="18"/>
        <v>0</v>
      </c>
      <c r="G30" s="2">
        <f t="shared" si="18"/>
        <v>0</v>
      </c>
      <c r="H30" s="2">
        <f t="shared" si="18"/>
        <v>0</v>
      </c>
      <c r="I30" s="2">
        <f t="shared" si="18"/>
        <v>0</v>
      </c>
      <c r="J30" s="2">
        <f t="shared" si="18"/>
        <v>0</v>
      </c>
      <c r="K30" s="2">
        <f t="shared" si="18"/>
        <v>0</v>
      </c>
      <c r="L30" s="2">
        <f t="shared" si="18"/>
        <v>0</v>
      </c>
      <c r="M30" s="2">
        <f t="shared" si="18"/>
        <v>0</v>
      </c>
      <c r="N30" s="2">
        <f t="shared" si="18"/>
        <v>0</v>
      </c>
      <c r="O30" s="64">
        <f t="shared" si="17"/>
        <v>0</v>
      </c>
    </row>
    <row r="31" spans="1:26" ht="15.75" customHeight="1">
      <c r="A31" s="157" t="s">
        <v>2244</v>
      </c>
      <c r="B31" s="108" t="s">
        <v>2245</v>
      </c>
      <c r="C31" s="70"/>
      <c r="D31" s="70"/>
      <c r="E31" s="70"/>
      <c r="F31" s="70"/>
      <c r="G31" s="70"/>
      <c r="H31" s="70"/>
      <c r="I31" s="70"/>
      <c r="J31" s="70"/>
      <c r="K31" s="70"/>
      <c r="L31" s="70"/>
      <c r="M31" s="70"/>
      <c r="N31" s="109"/>
      <c r="O31" s="64">
        <f t="shared" si="17"/>
        <v>0</v>
      </c>
    </row>
    <row r="32" spans="1:26" ht="15.75" customHeight="1">
      <c r="A32" s="157" t="s">
        <v>2246</v>
      </c>
      <c r="B32" s="108" t="s">
        <v>2245</v>
      </c>
      <c r="C32" s="70"/>
      <c r="D32" s="70"/>
      <c r="E32" s="70"/>
      <c r="F32" s="70"/>
      <c r="G32" s="70"/>
      <c r="H32" s="70"/>
      <c r="I32" s="70"/>
      <c r="J32" s="70"/>
      <c r="K32" s="70"/>
      <c r="L32" s="70"/>
      <c r="M32" s="70"/>
      <c r="N32" s="109"/>
      <c r="O32" s="86"/>
    </row>
    <row r="33" spans="1:15" ht="15.75" customHeight="1">
      <c r="A33" s="157" t="s">
        <v>2247</v>
      </c>
      <c r="B33" s="108" t="s">
        <v>2245</v>
      </c>
      <c r="C33" s="70"/>
      <c r="D33" s="70"/>
      <c r="E33" s="70"/>
      <c r="F33" s="70"/>
      <c r="G33" s="70"/>
      <c r="H33" s="70"/>
      <c r="I33" s="70"/>
      <c r="J33" s="70"/>
      <c r="K33" s="70"/>
      <c r="L33" s="70"/>
      <c r="M33" s="70"/>
      <c r="N33" s="109"/>
      <c r="O33" s="86"/>
    </row>
    <row r="34" spans="1:15" ht="15.75" customHeight="1">
      <c r="A34" s="157" t="s">
        <v>2248</v>
      </c>
      <c r="B34" s="108" t="s">
        <v>2249</v>
      </c>
      <c r="C34" s="70"/>
      <c r="D34" s="70"/>
      <c r="E34" s="70"/>
      <c r="F34" s="70"/>
      <c r="G34" s="70"/>
      <c r="H34" s="70"/>
      <c r="I34" s="70"/>
      <c r="J34" s="70"/>
      <c r="K34" s="70"/>
      <c r="L34" s="70"/>
      <c r="M34" s="70"/>
      <c r="N34" s="109"/>
      <c r="O34" s="86"/>
    </row>
    <row r="35" spans="1:15" ht="15.75" customHeight="1">
      <c r="A35" s="157" t="s">
        <v>2250</v>
      </c>
      <c r="B35" s="108" t="s">
        <v>2249</v>
      </c>
      <c r="C35" s="70"/>
      <c r="D35" s="70"/>
      <c r="E35" s="70"/>
      <c r="F35" s="70"/>
      <c r="G35" s="70"/>
      <c r="H35" s="70"/>
      <c r="I35" s="70"/>
      <c r="J35" s="70"/>
      <c r="K35" s="70"/>
      <c r="L35" s="70"/>
      <c r="M35" s="70"/>
      <c r="N35" s="109"/>
      <c r="O35" s="86"/>
    </row>
    <row r="36" spans="1:15" ht="15.75" customHeight="1">
      <c r="A36" s="157" t="s">
        <v>2251</v>
      </c>
      <c r="B36" s="108" t="s">
        <v>2249</v>
      </c>
      <c r="C36" s="70"/>
      <c r="D36" s="70"/>
      <c r="E36" s="70"/>
      <c r="F36" s="70"/>
      <c r="G36" s="70"/>
      <c r="H36" s="70"/>
      <c r="I36" s="70"/>
      <c r="J36" s="70"/>
      <c r="K36" s="70"/>
      <c r="L36" s="70"/>
      <c r="M36" s="70"/>
      <c r="N36" s="109"/>
      <c r="O36" s="86">
        <f t="shared" ref="O36:O39" si="19">SUM(C36:N36)</f>
        <v>0</v>
      </c>
    </row>
    <row r="37" spans="1:15" ht="15.75" customHeight="1">
      <c r="B37" s="94" t="s">
        <v>115</v>
      </c>
      <c r="C37" s="2">
        <v>4584190.5</v>
      </c>
      <c r="D37" s="2"/>
      <c r="E37" s="2"/>
      <c r="F37" s="2"/>
      <c r="G37" s="2"/>
      <c r="H37" s="2"/>
      <c r="I37" s="2"/>
      <c r="J37" s="2"/>
      <c r="K37" s="2"/>
      <c r="L37" s="2"/>
      <c r="M37" s="2"/>
      <c r="N37" s="86"/>
      <c r="O37" s="86">
        <f t="shared" si="19"/>
        <v>4584190.5</v>
      </c>
    </row>
    <row r="38" spans="1:15" ht="15.75" customHeight="1">
      <c r="B38" s="94" t="s">
        <v>2220</v>
      </c>
      <c r="C38" s="2">
        <v>10845336.949999997</v>
      </c>
      <c r="D38" s="2"/>
      <c r="E38" s="2"/>
      <c r="F38" s="2"/>
      <c r="G38" s="2"/>
      <c r="H38" s="2"/>
      <c r="I38" s="2"/>
      <c r="J38" s="2"/>
      <c r="K38" s="2"/>
      <c r="L38" s="2"/>
      <c r="M38" s="2"/>
      <c r="N38" s="86"/>
      <c r="O38" s="86">
        <f t="shared" si="19"/>
        <v>10845336.949999997</v>
      </c>
    </row>
    <row r="39" spans="1:15" ht="15.75" customHeight="1">
      <c r="B39" s="96" t="s">
        <v>2207</v>
      </c>
      <c r="C39" s="88"/>
      <c r="D39" s="88"/>
      <c r="E39" s="88"/>
      <c r="F39" s="88"/>
      <c r="G39" s="88"/>
      <c r="H39" s="88"/>
      <c r="I39" s="88"/>
      <c r="J39" s="88"/>
      <c r="K39" s="88"/>
      <c r="L39" s="88"/>
      <c r="M39" s="88"/>
      <c r="N39" s="89"/>
      <c r="O39" s="89">
        <f t="shared" si="19"/>
        <v>0</v>
      </c>
    </row>
    <row r="40" spans="1:15" ht="15.75" customHeight="1"/>
    <row r="41" spans="1:15" ht="15.75" customHeight="1">
      <c r="B41" s="96" t="s">
        <v>2226</v>
      </c>
      <c r="C41" s="88"/>
      <c r="D41" s="88"/>
      <c r="E41" s="88"/>
      <c r="F41" s="88"/>
      <c r="G41" s="88"/>
      <c r="H41" s="88"/>
      <c r="I41" s="88"/>
      <c r="J41" s="88"/>
      <c r="K41" s="88"/>
      <c r="L41" s="88"/>
      <c r="M41" s="88"/>
      <c r="N41" s="89"/>
      <c r="O41" s="89">
        <f>N41</f>
        <v>0</v>
      </c>
    </row>
    <row r="42" spans="1:15" ht="15.75" customHeight="1"/>
    <row r="43" spans="1:15" ht="15.75" customHeight="1"/>
    <row r="44" spans="1:15" ht="15.75" customHeight="1"/>
    <row r="45" spans="1:15" ht="15.75" customHeight="1"/>
    <row r="46" spans="1:15" ht="15.75" customHeight="1"/>
    <row r="47" spans="1:15" ht="15.75" customHeight="1"/>
    <row r="48" spans="1:15"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51181102362204722" right="0.51181102362204722" top="0.78740157480314965" bottom="0.78740157480314965" header="0" footer="0"/>
  <pageSetup paperSize="9"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R1000"/>
  <sheetViews>
    <sheetView showGridLines="0" workbookViewId="0"/>
  </sheetViews>
  <sheetFormatPr defaultColWidth="14.42578125" defaultRowHeight="15" customHeight="1" outlineLevelRow="1"/>
  <cols>
    <col min="1" max="1" width="3.42578125" customWidth="1"/>
    <col min="2" max="2" width="19" customWidth="1"/>
    <col min="3" max="16" width="15.28515625" customWidth="1"/>
    <col min="17" max="17" width="8.7109375" customWidth="1"/>
    <col min="18" max="18" width="14.28515625" customWidth="1"/>
    <col min="19" max="26" width="8.7109375" customWidth="1"/>
  </cols>
  <sheetData>
    <row r="1" spans="2:16">
      <c r="E1" s="7" t="s">
        <v>2252</v>
      </c>
    </row>
    <row r="2" spans="2:16">
      <c r="B2" s="4" t="s">
        <v>2191</v>
      </c>
      <c r="C2" s="11" t="s">
        <v>2192</v>
      </c>
      <c r="D2" s="11" t="s">
        <v>2193</v>
      </c>
      <c r="E2" s="11" t="s">
        <v>2194</v>
      </c>
      <c r="F2" s="11" t="s">
        <v>2195</v>
      </c>
      <c r="G2" s="11" t="s">
        <v>2196</v>
      </c>
      <c r="H2" s="11" t="s">
        <v>2197</v>
      </c>
      <c r="I2" s="11" t="s">
        <v>2198</v>
      </c>
      <c r="J2" s="11" t="s">
        <v>2199</v>
      </c>
      <c r="K2" s="11" t="s">
        <v>2200</v>
      </c>
      <c r="L2" s="11" t="s">
        <v>2201</v>
      </c>
      <c r="M2" s="11" t="s">
        <v>2202</v>
      </c>
      <c r="N2" s="12" t="s">
        <v>2203</v>
      </c>
      <c r="O2" s="11">
        <v>2017</v>
      </c>
    </row>
    <row r="3" spans="2:16">
      <c r="B3" s="157" t="s">
        <v>2204</v>
      </c>
      <c r="C3" s="2" t="e">
        <f t="shared" ref="C3:E3" si="0">#REF!-#REF!</f>
        <v>#REF!</v>
      </c>
      <c r="D3" s="2" t="e">
        <f t="shared" si="0"/>
        <v>#REF!</v>
      </c>
      <c r="E3" s="2" t="e">
        <f t="shared" si="0"/>
        <v>#REF!</v>
      </c>
      <c r="F3" s="2"/>
      <c r="G3" s="2"/>
      <c r="H3" s="2"/>
      <c r="I3" s="2"/>
      <c r="J3" s="2"/>
      <c r="K3" s="2"/>
      <c r="L3" s="2"/>
      <c r="M3" s="2"/>
      <c r="N3" s="86"/>
      <c r="O3" s="2" t="e">
        <f t="shared" ref="O3:O6" si="1">SUM(C3:N3)</f>
        <v>#REF!</v>
      </c>
    </row>
    <row r="4" spans="2:16">
      <c r="B4" s="157" t="s">
        <v>2205</v>
      </c>
      <c r="C4" s="2" t="e">
        <f t="shared" ref="C4:E4" si="2">#REF!</f>
        <v>#REF!</v>
      </c>
      <c r="D4" s="2" t="e">
        <f t="shared" si="2"/>
        <v>#REF!</v>
      </c>
      <c r="E4" s="2" t="e">
        <f t="shared" si="2"/>
        <v>#REF!</v>
      </c>
      <c r="F4" s="2"/>
      <c r="G4" s="2"/>
      <c r="H4" s="2"/>
      <c r="I4" s="2"/>
      <c r="J4" s="2"/>
      <c r="K4" s="2"/>
      <c r="L4" s="2"/>
      <c r="M4" s="2"/>
      <c r="N4" s="86"/>
      <c r="O4" s="2" t="e">
        <f t="shared" si="1"/>
        <v>#REF!</v>
      </c>
    </row>
    <row r="5" spans="2:16">
      <c r="B5" s="157" t="s">
        <v>2206</v>
      </c>
      <c r="C5" s="2" t="e">
        <f t="shared" ref="C5:E5" si="3">#REF!+#REF!</f>
        <v>#REF!</v>
      </c>
      <c r="D5" s="2" t="e">
        <f t="shared" si="3"/>
        <v>#REF!</v>
      </c>
      <c r="E5" s="2" t="e">
        <f t="shared" si="3"/>
        <v>#REF!</v>
      </c>
      <c r="F5" s="2"/>
      <c r="G5" s="2"/>
      <c r="H5" s="2"/>
      <c r="I5" s="2"/>
      <c r="J5" s="2"/>
      <c r="K5" s="2"/>
      <c r="L5" s="2"/>
      <c r="M5" s="2"/>
      <c r="N5" s="86"/>
      <c r="O5" s="2" t="e">
        <f t="shared" si="1"/>
        <v>#REF!</v>
      </c>
    </row>
    <row r="6" spans="2:16">
      <c r="B6" s="87" t="s">
        <v>2207</v>
      </c>
      <c r="C6" s="88" t="e">
        <f t="shared" ref="C6:E6" si="4">SUM(C3:C5)</f>
        <v>#REF!</v>
      </c>
      <c r="D6" s="88" t="e">
        <f t="shared" si="4"/>
        <v>#REF!</v>
      </c>
      <c r="E6" s="88" t="e">
        <f t="shared" si="4"/>
        <v>#REF!</v>
      </c>
      <c r="F6" s="88"/>
      <c r="G6" s="88"/>
      <c r="H6" s="88"/>
      <c r="I6" s="88"/>
      <c r="J6" s="88"/>
      <c r="K6" s="88"/>
      <c r="L6" s="88"/>
      <c r="M6" s="88"/>
      <c r="N6" s="89"/>
      <c r="O6" s="88" t="e">
        <f t="shared" si="1"/>
        <v>#REF!</v>
      </c>
    </row>
    <row r="9" spans="2:16">
      <c r="B9" s="13" t="s">
        <v>2253</v>
      </c>
    </row>
    <row r="10" spans="2:16">
      <c r="B10" s="71" t="s">
        <v>2254</v>
      </c>
      <c r="C10" s="91" t="s">
        <v>2192</v>
      </c>
      <c r="D10" s="91" t="s">
        <v>2193</v>
      </c>
      <c r="E10" s="72" t="s">
        <v>2194</v>
      </c>
      <c r="F10" s="72" t="s">
        <v>2195</v>
      </c>
      <c r="G10" s="72" t="s">
        <v>2196</v>
      </c>
      <c r="H10" s="72" t="s">
        <v>2197</v>
      </c>
      <c r="I10" s="72" t="s">
        <v>2198</v>
      </c>
      <c r="J10" s="72" t="s">
        <v>2199</v>
      </c>
      <c r="K10" s="72" t="s">
        <v>2200</v>
      </c>
      <c r="L10" s="72" t="s">
        <v>2201</v>
      </c>
      <c r="M10" s="72" t="s">
        <v>2202</v>
      </c>
      <c r="N10" s="110" t="s">
        <v>2203</v>
      </c>
      <c r="O10" s="110">
        <v>2017</v>
      </c>
    </row>
    <row r="11" spans="2:16">
      <c r="B11" s="94" t="s">
        <v>2204</v>
      </c>
      <c r="C11" s="2" t="e">
        <f t="shared" ref="C11:E11" si="5">C3</f>
        <v>#REF!</v>
      </c>
      <c r="D11" s="2" t="e">
        <f t="shared" si="5"/>
        <v>#REF!</v>
      </c>
      <c r="E11" s="73" t="e">
        <f t="shared" si="5"/>
        <v>#REF!</v>
      </c>
      <c r="F11" s="73" t="e">
        <f t="shared" ref="F11:F13" si="6">AVERAGE(C11:E11)</f>
        <v>#REF!</v>
      </c>
      <c r="G11" s="73" t="e">
        <f t="shared" ref="G11:N11" si="7">F11</f>
        <v>#REF!</v>
      </c>
      <c r="H11" s="73" t="e">
        <f t="shared" si="7"/>
        <v>#REF!</v>
      </c>
      <c r="I11" s="73" t="e">
        <f t="shared" si="7"/>
        <v>#REF!</v>
      </c>
      <c r="J11" s="73" t="e">
        <f t="shared" si="7"/>
        <v>#REF!</v>
      </c>
      <c r="K11" s="73" t="e">
        <f t="shared" si="7"/>
        <v>#REF!</v>
      </c>
      <c r="L11" s="73" t="e">
        <f t="shared" si="7"/>
        <v>#REF!</v>
      </c>
      <c r="M11" s="73" t="e">
        <f t="shared" si="7"/>
        <v>#REF!</v>
      </c>
      <c r="N11" s="111" t="e">
        <f t="shared" si="7"/>
        <v>#REF!</v>
      </c>
      <c r="O11" s="74" t="e">
        <f t="shared" ref="O11:O16" si="8">SUM(C11:N11)</f>
        <v>#REF!</v>
      </c>
    </row>
    <row r="12" spans="2:16">
      <c r="B12" s="94" t="s">
        <v>2205</v>
      </c>
      <c r="C12" s="2" t="e">
        <f t="shared" ref="C12:E12" si="9">C4</f>
        <v>#REF!</v>
      </c>
      <c r="D12" s="2" t="e">
        <f t="shared" si="9"/>
        <v>#REF!</v>
      </c>
      <c r="E12" s="73" t="e">
        <f t="shared" si="9"/>
        <v>#REF!</v>
      </c>
      <c r="F12" s="73" t="e">
        <f t="shared" si="6"/>
        <v>#REF!</v>
      </c>
      <c r="G12" s="73" t="e">
        <f t="shared" ref="G12:N12" si="10">F12</f>
        <v>#REF!</v>
      </c>
      <c r="H12" s="73" t="e">
        <f t="shared" si="10"/>
        <v>#REF!</v>
      </c>
      <c r="I12" s="73" t="e">
        <f t="shared" si="10"/>
        <v>#REF!</v>
      </c>
      <c r="J12" s="73" t="e">
        <f t="shared" si="10"/>
        <v>#REF!</v>
      </c>
      <c r="K12" s="73" t="e">
        <f t="shared" si="10"/>
        <v>#REF!</v>
      </c>
      <c r="L12" s="73" t="e">
        <f t="shared" si="10"/>
        <v>#REF!</v>
      </c>
      <c r="M12" s="73" t="e">
        <f t="shared" si="10"/>
        <v>#REF!</v>
      </c>
      <c r="N12" s="74" t="e">
        <f t="shared" si="10"/>
        <v>#REF!</v>
      </c>
      <c r="O12" s="74" t="e">
        <f t="shared" si="8"/>
        <v>#REF!</v>
      </c>
    </row>
    <row r="13" spans="2:16">
      <c r="B13" s="94" t="s">
        <v>2206</v>
      </c>
      <c r="C13" s="2" t="e">
        <f t="shared" ref="C13:E13" si="11">C5</f>
        <v>#REF!</v>
      </c>
      <c r="D13" s="2" t="e">
        <f t="shared" si="11"/>
        <v>#REF!</v>
      </c>
      <c r="E13" s="73" t="e">
        <f t="shared" si="11"/>
        <v>#REF!</v>
      </c>
      <c r="F13" s="73" t="e">
        <f t="shared" si="6"/>
        <v>#REF!</v>
      </c>
      <c r="G13" s="73" t="e">
        <f t="shared" ref="G13:N13" si="12">F13</f>
        <v>#REF!</v>
      </c>
      <c r="H13" s="73" t="e">
        <f t="shared" si="12"/>
        <v>#REF!</v>
      </c>
      <c r="I13" s="73" t="e">
        <f t="shared" si="12"/>
        <v>#REF!</v>
      </c>
      <c r="J13" s="73" t="e">
        <f t="shared" si="12"/>
        <v>#REF!</v>
      </c>
      <c r="K13" s="73" t="e">
        <f t="shared" si="12"/>
        <v>#REF!</v>
      </c>
      <c r="L13" s="73" t="e">
        <f t="shared" si="12"/>
        <v>#REF!</v>
      </c>
      <c r="M13" s="73" t="e">
        <f t="shared" si="12"/>
        <v>#REF!</v>
      </c>
      <c r="N13" s="74" t="e">
        <f t="shared" si="12"/>
        <v>#REF!</v>
      </c>
      <c r="O13" s="74" t="e">
        <f t="shared" si="8"/>
        <v>#REF!</v>
      </c>
    </row>
    <row r="14" spans="2:16">
      <c r="B14" s="96" t="s">
        <v>2210</v>
      </c>
      <c r="C14" s="88" t="e">
        <f t="shared" ref="C14:N14" si="13">SUM(C11:C13)</f>
        <v>#REF!</v>
      </c>
      <c r="D14" s="88" t="e">
        <f t="shared" si="13"/>
        <v>#REF!</v>
      </c>
      <c r="E14" s="75" t="e">
        <f t="shared" si="13"/>
        <v>#REF!</v>
      </c>
      <c r="F14" s="75" t="e">
        <f t="shared" si="13"/>
        <v>#REF!</v>
      </c>
      <c r="G14" s="75" t="e">
        <f t="shared" si="13"/>
        <v>#REF!</v>
      </c>
      <c r="H14" s="75" t="e">
        <f t="shared" si="13"/>
        <v>#REF!</v>
      </c>
      <c r="I14" s="75" t="e">
        <f t="shared" si="13"/>
        <v>#REF!</v>
      </c>
      <c r="J14" s="75" t="e">
        <f t="shared" si="13"/>
        <v>#REF!</v>
      </c>
      <c r="K14" s="75" t="e">
        <f t="shared" si="13"/>
        <v>#REF!</v>
      </c>
      <c r="L14" s="75" t="e">
        <f t="shared" si="13"/>
        <v>#REF!</v>
      </c>
      <c r="M14" s="75" t="e">
        <f t="shared" si="13"/>
        <v>#REF!</v>
      </c>
      <c r="N14" s="76" t="e">
        <f t="shared" si="13"/>
        <v>#REF!</v>
      </c>
      <c r="O14" s="76" t="e">
        <f t="shared" si="8"/>
        <v>#REF!</v>
      </c>
    </row>
    <row r="15" spans="2:16">
      <c r="B15" s="94" t="s">
        <v>2255</v>
      </c>
      <c r="C15" s="2" t="e">
        <f t="shared" ref="C15:N15" si="14">-0.3*C13</f>
        <v>#REF!</v>
      </c>
      <c r="D15" s="2" t="e">
        <f t="shared" si="14"/>
        <v>#REF!</v>
      </c>
      <c r="E15" s="73" t="e">
        <f t="shared" si="14"/>
        <v>#REF!</v>
      </c>
      <c r="F15" s="73" t="e">
        <f t="shared" si="14"/>
        <v>#REF!</v>
      </c>
      <c r="G15" s="73" t="e">
        <f t="shared" si="14"/>
        <v>#REF!</v>
      </c>
      <c r="H15" s="73" t="e">
        <f t="shared" si="14"/>
        <v>#REF!</v>
      </c>
      <c r="I15" s="73" t="e">
        <f t="shared" si="14"/>
        <v>#REF!</v>
      </c>
      <c r="J15" s="73" t="e">
        <f t="shared" si="14"/>
        <v>#REF!</v>
      </c>
      <c r="K15" s="73" t="e">
        <f t="shared" si="14"/>
        <v>#REF!</v>
      </c>
      <c r="L15" s="73" t="e">
        <f t="shared" si="14"/>
        <v>#REF!</v>
      </c>
      <c r="M15" s="73" t="e">
        <f t="shared" si="14"/>
        <v>#REF!</v>
      </c>
      <c r="N15" s="74" t="e">
        <f t="shared" si="14"/>
        <v>#REF!</v>
      </c>
      <c r="O15" s="74" t="e">
        <f t="shared" si="8"/>
        <v>#REF!</v>
      </c>
    </row>
    <row r="16" spans="2:16">
      <c r="B16" s="96" t="s">
        <v>2212</v>
      </c>
      <c r="C16" s="88" t="e">
        <f t="shared" ref="C16:N16" si="15">C14+C15</f>
        <v>#REF!</v>
      </c>
      <c r="D16" s="88" t="e">
        <f t="shared" si="15"/>
        <v>#REF!</v>
      </c>
      <c r="E16" s="75" t="e">
        <f t="shared" si="15"/>
        <v>#REF!</v>
      </c>
      <c r="F16" s="75" t="e">
        <f t="shared" si="15"/>
        <v>#REF!</v>
      </c>
      <c r="G16" s="75" t="e">
        <f t="shared" si="15"/>
        <v>#REF!</v>
      </c>
      <c r="H16" s="75" t="e">
        <f t="shared" si="15"/>
        <v>#REF!</v>
      </c>
      <c r="I16" s="75" t="e">
        <f t="shared" si="15"/>
        <v>#REF!</v>
      </c>
      <c r="J16" s="75" t="e">
        <f t="shared" si="15"/>
        <v>#REF!</v>
      </c>
      <c r="K16" s="75" t="e">
        <f t="shared" si="15"/>
        <v>#REF!</v>
      </c>
      <c r="L16" s="75" t="e">
        <f t="shared" si="15"/>
        <v>#REF!</v>
      </c>
      <c r="M16" s="75" t="e">
        <f t="shared" si="15"/>
        <v>#REF!</v>
      </c>
      <c r="N16" s="76" t="e">
        <f t="shared" si="15"/>
        <v>#REF!</v>
      </c>
      <c r="O16" s="76" t="e">
        <f t="shared" si="8"/>
        <v>#REF!</v>
      </c>
      <c r="P16" s="2"/>
    </row>
    <row r="17" spans="2:16">
      <c r="B17" s="22" t="s">
        <v>2256</v>
      </c>
      <c r="C17" s="22"/>
      <c r="D17" s="22"/>
      <c r="E17" s="22"/>
      <c r="F17" s="22"/>
      <c r="G17" s="22"/>
      <c r="H17" s="22"/>
      <c r="I17" s="22"/>
      <c r="J17" s="22"/>
      <c r="K17" s="22"/>
      <c r="L17" s="22"/>
      <c r="M17" s="22"/>
      <c r="N17" s="22"/>
      <c r="O17" s="23"/>
    </row>
    <row r="18" spans="2:16">
      <c r="B18" s="97" t="e">
        <f>#REF!-#REF!</f>
        <v>#REF!</v>
      </c>
      <c r="C18" s="88" t="e">
        <f t="shared" ref="C18:N18" si="16">B18+C16</f>
        <v>#REF!</v>
      </c>
      <c r="D18" s="88" t="e">
        <f t="shared" si="16"/>
        <v>#REF!</v>
      </c>
      <c r="E18" s="75" t="e">
        <f t="shared" si="16"/>
        <v>#REF!</v>
      </c>
      <c r="F18" s="75" t="e">
        <f t="shared" si="16"/>
        <v>#REF!</v>
      </c>
      <c r="G18" s="75" t="e">
        <f t="shared" si="16"/>
        <v>#REF!</v>
      </c>
      <c r="H18" s="75" t="e">
        <f t="shared" si="16"/>
        <v>#REF!</v>
      </c>
      <c r="I18" s="75" t="e">
        <f t="shared" si="16"/>
        <v>#REF!</v>
      </c>
      <c r="J18" s="75" t="e">
        <f t="shared" si="16"/>
        <v>#REF!</v>
      </c>
      <c r="K18" s="75" t="e">
        <f t="shared" si="16"/>
        <v>#REF!</v>
      </c>
      <c r="L18" s="75" t="e">
        <f t="shared" si="16"/>
        <v>#REF!</v>
      </c>
      <c r="M18" s="75" t="e">
        <f t="shared" si="16"/>
        <v>#REF!</v>
      </c>
      <c r="N18" s="76" t="e">
        <f t="shared" si="16"/>
        <v>#REF!</v>
      </c>
      <c r="O18" s="75" t="e">
        <f>N18</f>
        <v>#REF!</v>
      </c>
    </row>
    <row r="19" spans="2:16">
      <c r="B19" s="25"/>
      <c r="C19" s="6"/>
      <c r="D19" s="6"/>
      <c r="E19" s="6"/>
      <c r="F19" s="6"/>
      <c r="G19" s="6"/>
      <c r="H19" s="6"/>
      <c r="I19" s="6"/>
      <c r="J19" s="6"/>
      <c r="K19" s="6"/>
      <c r="L19" s="6"/>
      <c r="M19" s="6"/>
      <c r="N19" s="6"/>
      <c r="O19" s="6"/>
    </row>
    <row r="20" spans="2:16" ht="5.25" customHeight="1"/>
    <row r="21" spans="2:16" ht="15.75" customHeight="1">
      <c r="B21" s="13" t="s">
        <v>2257</v>
      </c>
      <c r="C21" s="77">
        <v>7.584509316663933E-2</v>
      </c>
      <c r="D21" s="4" t="s">
        <v>2258</v>
      </c>
    </row>
    <row r="22" spans="2:16" ht="15.75" customHeight="1">
      <c r="B22" s="71" t="s">
        <v>2215</v>
      </c>
      <c r="C22" s="91" t="s">
        <v>2192</v>
      </c>
      <c r="D22" s="91" t="s">
        <v>2193</v>
      </c>
      <c r="E22" s="91" t="s">
        <v>2194</v>
      </c>
      <c r="F22" s="91" t="s">
        <v>2195</v>
      </c>
      <c r="G22" s="91" t="s">
        <v>2196</v>
      </c>
      <c r="H22" s="91" t="s">
        <v>2197</v>
      </c>
      <c r="I22" s="91" t="s">
        <v>2198</v>
      </c>
      <c r="J22" s="91" t="s">
        <v>2199</v>
      </c>
      <c r="K22" s="91" t="s">
        <v>2200</v>
      </c>
      <c r="L22" s="91" t="s">
        <v>2201</v>
      </c>
      <c r="M22" s="91" t="s">
        <v>2202</v>
      </c>
      <c r="N22" s="62" t="s">
        <v>2203</v>
      </c>
      <c r="O22" s="62">
        <v>2017</v>
      </c>
    </row>
    <row r="23" spans="2:16" ht="15.75" customHeight="1">
      <c r="B23" s="94" t="s">
        <v>2218</v>
      </c>
      <c r="C23" s="2" t="e">
        <f t="shared" ref="C23:N23" si="17">C24+C25</f>
        <v>#REF!</v>
      </c>
      <c r="D23" s="2" t="e">
        <f t="shared" si="17"/>
        <v>#REF!</v>
      </c>
      <c r="E23" s="2" t="e">
        <f t="shared" si="17"/>
        <v>#REF!</v>
      </c>
      <c r="F23" s="2" t="e">
        <f t="shared" si="17"/>
        <v>#REF!</v>
      </c>
      <c r="G23" s="2" t="e">
        <f t="shared" si="17"/>
        <v>#REF!</v>
      </c>
      <c r="H23" s="2" t="e">
        <f t="shared" si="17"/>
        <v>#REF!</v>
      </c>
      <c r="I23" s="2" t="e">
        <f t="shared" si="17"/>
        <v>#REF!</v>
      </c>
      <c r="J23" s="2" t="e">
        <f t="shared" si="17"/>
        <v>#REF!</v>
      </c>
      <c r="K23" s="2" t="e">
        <f t="shared" si="17"/>
        <v>#REF!</v>
      </c>
      <c r="L23" s="2" t="e">
        <f t="shared" si="17"/>
        <v>#REF!</v>
      </c>
      <c r="M23" s="2" t="e">
        <f t="shared" si="17"/>
        <v>#REF!</v>
      </c>
      <c r="N23" s="63" t="e">
        <f t="shared" si="17"/>
        <v>#REF!</v>
      </c>
      <c r="O23" s="86" t="e">
        <f t="shared" ref="O23:O34" si="18">SUM(C23:N23)</f>
        <v>#REF!</v>
      </c>
    </row>
    <row r="24" spans="2:16" ht="15.75" hidden="1" customHeight="1" outlineLevel="1">
      <c r="B24" s="108" t="s">
        <v>2259</v>
      </c>
      <c r="C24" s="70" t="e">
        <f>#REF!*(1-'FC-PlanoB (1)'!$C$21)</f>
        <v>#REF!</v>
      </c>
      <c r="D24" s="70" t="e">
        <f>#REF!*(1-'FC-PlanoB (1)'!$C$21)</f>
        <v>#REF!</v>
      </c>
      <c r="E24" s="70" t="e">
        <f>#REF!*(1-'FC-PlanoB (1)'!$C$21)</f>
        <v>#REF!</v>
      </c>
      <c r="F24" s="70" t="e">
        <f>#REF!*(1-'FC-PlanoB (1)'!$C$21)</f>
        <v>#REF!</v>
      </c>
      <c r="G24" s="70" t="e">
        <f>#REF!*(1-'FC-PlanoB (1)'!$C$21)</f>
        <v>#REF!</v>
      </c>
      <c r="H24" s="70" t="e">
        <f>#REF!*(1-'FC-PlanoB (1)'!$C$21)</f>
        <v>#REF!</v>
      </c>
      <c r="I24" s="70" t="e">
        <f>#REF!*(1-'FC-PlanoB (1)'!$C$21)</f>
        <v>#REF!</v>
      </c>
      <c r="J24" s="70" t="e">
        <f>#REF!*(1-'FC-PlanoB (1)'!$C$21)</f>
        <v>#REF!</v>
      </c>
      <c r="K24" s="70" t="e">
        <f>#REF!*(1-'FC-PlanoB (1)'!$C$21)</f>
        <v>#REF!</v>
      </c>
      <c r="L24" s="70" t="e">
        <f>#REF!*(1-'FC-PlanoB (1)'!$C$21)</f>
        <v>#REF!</v>
      </c>
      <c r="M24" s="70" t="e">
        <f>#REF!*(1-'FC-PlanoB (1)'!$C$21)</f>
        <v>#REF!</v>
      </c>
      <c r="N24" s="109" t="e">
        <f>#REF!*(1-'FC-PlanoB (1)'!$C$21)</f>
        <v>#REF!</v>
      </c>
      <c r="O24" s="86" t="e">
        <f t="shared" si="18"/>
        <v>#REF!</v>
      </c>
    </row>
    <row r="25" spans="2:16" ht="15.75" hidden="1" customHeight="1" outlineLevel="1">
      <c r="B25" s="108" t="s">
        <v>2260</v>
      </c>
      <c r="C25" s="70" t="e">
        <f>#REF!*(1-'FC-PlanoB (1)'!$C$21)</f>
        <v>#REF!</v>
      </c>
      <c r="D25" s="70" t="e">
        <f>#REF!*(1-'FC-PlanoB (1)'!$C$21)</f>
        <v>#REF!</v>
      </c>
      <c r="E25" s="70" t="e">
        <f>#REF!*(1-'FC-PlanoB (1)'!$C$21)</f>
        <v>#REF!</v>
      </c>
      <c r="F25" s="70" t="e">
        <f>#REF!*(1-'FC-PlanoB (1)'!$C$21)</f>
        <v>#REF!</v>
      </c>
      <c r="G25" s="70" t="e">
        <f>#REF!*(1-'FC-PlanoB (1)'!$C$21)</f>
        <v>#REF!</v>
      </c>
      <c r="H25" s="70" t="e">
        <f>#REF!*(1-'FC-PlanoB (1)'!$C$21)</f>
        <v>#REF!</v>
      </c>
      <c r="I25" s="70" t="e">
        <f>#REF!*(1-'FC-PlanoB (1)'!$C$21)</f>
        <v>#REF!</v>
      </c>
      <c r="J25" s="70" t="e">
        <f>#REF!*(1-'FC-PlanoB (1)'!$C$21)</f>
        <v>#REF!</v>
      </c>
      <c r="K25" s="70" t="e">
        <f>#REF!*(1-'FC-PlanoB (1)'!$C$21)</f>
        <v>#REF!</v>
      </c>
      <c r="L25" s="70" t="e">
        <f>#REF!*(1-'FC-PlanoB (1)'!$C$21)</f>
        <v>#REF!</v>
      </c>
      <c r="M25" s="70" t="e">
        <f>#REF!*(1-'FC-PlanoB (1)'!$C$21)</f>
        <v>#REF!</v>
      </c>
      <c r="N25" s="109" t="e">
        <f>#REF!*(1-'FC-PlanoB (1)'!$C$21)</f>
        <v>#REF!</v>
      </c>
      <c r="O25" s="109" t="e">
        <f t="shared" si="18"/>
        <v>#REF!</v>
      </c>
      <c r="P25" s="2"/>
    </row>
    <row r="26" spans="2:16" ht="15.75" customHeight="1" collapsed="1">
      <c r="B26" s="94" t="s">
        <v>103</v>
      </c>
      <c r="C26" s="2" t="e">
        <f t="shared" ref="C26:N26" si="19">C27+C28</f>
        <v>#REF!</v>
      </c>
      <c r="D26" s="2" t="e">
        <f t="shared" si="19"/>
        <v>#REF!</v>
      </c>
      <c r="E26" s="2" t="e">
        <f t="shared" si="19"/>
        <v>#REF!</v>
      </c>
      <c r="F26" s="2" t="e">
        <f t="shared" si="19"/>
        <v>#REF!</v>
      </c>
      <c r="G26" s="2" t="e">
        <f t="shared" si="19"/>
        <v>#REF!</v>
      </c>
      <c r="H26" s="2" t="e">
        <f t="shared" si="19"/>
        <v>#REF!</v>
      </c>
      <c r="I26" s="2" t="e">
        <f t="shared" si="19"/>
        <v>#REF!</v>
      </c>
      <c r="J26" s="2" t="e">
        <f t="shared" si="19"/>
        <v>#REF!</v>
      </c>
      <c r="K26" s="2" t="e">
        <f t="shared" si="19"/>
        <v>#REF!</v>
      </c>
      <c r="L26" s="2" t="e">
        <f t="shared" si="19"/>
        <v>#REF!</v>
      </c>
      <c r="M26" s="2" t="e">
        <f t="shared" si="19"/>
        <v>#REF!</v>
      </c>
      <c r="N26" s="2" t="e">
        <f t="shared" si="19"/>
        <v>#REF!</v>
      </c>
      <c r="O26" s="64" t="e">
        <f t="shared" si="18"/>
        <v>#REF!</v>
      </c>
      <c r="P26" s="2"/>
    </row>
    <row r="27" spans="2:16" ht="15.75" hidden="1" customHeight="1" outlineLevel="1">
      <c r="B27" s="108" t="s">
        <v>2237</v>
      </c>
      <c r="C27" s="70" t="e">
        <f>#REF!*(1-'FC-PlanoB (1)'!$C$21)</f>
        <v>#REF!</v>
      </c>
      <c r="D27" s="70" t="e">
        <f>#REF!*(1-'FC-PlanoB (1)'!$C$21)</f>
        <v>#REF!</v>
      </c>
      <c r="E27" s="70" t="e">
        <f>#REF!*(1-'FC-PlanoB (1)'!$C$21)</f>
        <v>#REF!</v>
      </c>
      <c r="F27" s="70" t="e">
        <f>#REF!*(1-'FC-PlanoB (1)'!$C$21)</f>
        <v>#REF!</v>
      </c>
      <c r="G27" s="70" t="e">
        <f>#REF!*(1-'FC-PlanoB (1)'!$C$21)</f>
        <v>#REF!</v>
      </c>
      <c r="H27" s="70" t="e">
        <f>#REF!*(1-'FC-PlanoB (1)'!$C$21)</f>
        <v>#REF!</v>
      </c>
      <c r="I27" s="70" t="e">
        <f>#REF!*(1-'FC-PlanoB (1)'!$C$21)</f>
        <v>#REF!</v>
      </c>
      <c r="J27" s="70" t="e">
        <f>#REF!*(1-'FC-PlanoB (1)'!$C$21)</f>
        <v>#REF!</v>
      </c>
      <c r="K27" s="70" t="e">
        <f>#REF!*(1-'FC-PlanoB (1)'!$C$21)</f>
        <v>#REF!</v>
      </c>
      <c r="L27" s="70" t="e">
        <f>#REF!*(1-'FC-PlanoB (1)'!$C$21)</f>
        <v>#REF!</v>
      </c>
      <c r="M27" s="70" t="e">
        <f>#REF!*(1-'FC-PlanoB (1)'!$C$21)</f>
        <v>#REF!</v>
      </c>
      <c r="N27" s="109" t="e">
        <f>#REF!*(1-'FC-PlanoB (1)'!$C$21)</f>
        <v>#REF!</v>
      </c>
      <c r="O27" s="86" t="e">
        <f t="shared" si="18"/>
        <v>#REF!</v>
      </c>
    </row>
    <row r="28" spans="2:16" ht="15.75" hidden="1" customHeight="1" outlineLevel="1">
      <c r="B28" s="108" t="s">
        <v>2243</v>
      </c>
      <c r="C28" s="70" t="e">
        <f>#REF!*(1-'FC-PlanoB (1)'!$C$21)</f>
        <v>#REF!</v>
      </c>
      <c r="D28" s="70" t="e">
        <f>#REF!*(1-'FC-PlanoB (1)'!$C$21)</f>
        <v>#REF!</v>
      </c>
      <c r="E28" s="70" t="e">
        <f>#REF!*(1-'FC-PlanoB (1)'!$C$21)</f>
        <v>#REF!</v>
      </c>
      <c r="F28" s="70" t="e">
        <f>#REF!*(1-'FC-PlanoB (1)'!$C$21)</f>
        <v>#REF!</v>
      </c>
      <c r="G28" s="70" t="e">
        <f>#REF!*(1-'FC-PlanoB (1)'!$C$21)</f>
        <v>#REF!</v>
      </c>
      <c r="H28" s="70" t="e">
        <f>#REF!*(1-'FC-PlanoB (1)'!$C$21)</f>
        <v>#REF!</v>
      </c>
      <c r="I28" s="70" t="e">
        <f>#REF!*(1-'FC-PlanoB (1)'!$C$21)</f>
        <v>#REF!</v>
      </c>
      <c r="J28" s="70" t="e">
        <f>#REF!*(1-'FC-PlanoB (1)'!$C$21)</f>
        <v>#REF!</v>
      </c>
      <c r="K28" s="70" t="e">
        <f>#REF!*(1-'FC-PlanoB (1)'!$C$21)</f>
        <v>#REF!</v>
      </c>
      <c r="L28" s="70" t="e">
        <f>#REF!*(1-'FC-PlanoB (1)'!$C$21)</f>
        <v>#REF!</v>
      </c>
      <c r="M28" s="70" t="e">
        <f>#REF!*(1-'FC-PlanoB (1)'!$C$21)</f>
        <v>#REF!</v>
      </c>
      <c r="N28" s="109" t="e">
        <f>#REF!*(1-'FC-PlanoB (1)'!$C$21)</f>
        <v>#REF!</v>
      </c>
      <c r="O28" s="86" t="e">
        <f t="shared" si="18"/>
        <v>#REF!</v>
      </c>
    </row>
    <row r="29" spans="2:16" ht="15.75" customHeight="1" collapsed="1">
      <c r="B29" s="94" t="s">
        <v>2219</v>
      </c>
      <c r="C29" s="2" t="e">
        <f t="shared" ref="C29:N29" si="20">C30+C31</f>
        <v>#REF!</v>
      </c>
      <c r="D29" s="2" t="e">
        <f t="shared" si="20"/>
        <v>#REF!</v>
      </c>
      <c r="E29" s="2" t="e">
        <f t="shared" si="20"/>
        <v>#REF!</v>
      </c>
      <c r="F29" s="2" t="e">
        <f t="shared" si="20"/>
        <v>#REF!</v>
      </c>
      <c r="G29" s="2" t="e">
        <f t="shared" si="20"/>
        <v>#REF!</v>
      </c>
      <c r="H29" s="2" t="e">
        <f t="shared" si="20"/>
        <v>#REF!</v>
      </c>
      <c r="I29" s="2" t="e">
        <f t="shared" si="20"/>
        <v>#REF!</v>
      </c>
      <c r="J29" s="2" t="e">
        <f t="shared" si="20"/>
        <v>#REF!</v>
      </c>
      <c r="K29" s="2" t="e">
        <f t="shared" si="20"/>
        <v>#REF!</v>
      </c>
      <c r="L29" s="2" t="e">
        <f t="shared" si="20"/>
        <v>#REF!</v>
      </c>
      <c r="M29" s="2" t="e">
        <f t="shared" si="20"/>
        <v>#REF!</v>
      </c>
      <c r="N29" s="2" t="e">
        <f t="shared" si="20"/>
        <v>#REF!</v>
      </c>
      <c r="O29" s="64" t="e">
        <f t="shared" si="18"/>
        <v>#REF!</v>
      </c>
    </row>
    <row r="30" spans="2:16" ht="15.75" hidden="1" customHeight="1" outlineLevel="1">
      <c r="B30" s="108" t="s">
        <v>2245</v>
      </c>
      <c r="C30" s="70" t="e">
        <f>#REF!*(1-'FC-PlanoB (1)'!$C$21)</f>
        <v>#REF!</v>
      </c>
      <c r="D30" s="70" t="e">
        <f>#REF!*(1-'FC-PlanoB (1)'!$C$21)</f>
        <v>#REF!</v>
      </c>
      <c r="E30" s="70" t="e">
        <f>#REF!*(1-'FC-PlanoB (1)'!$C$21)</f>
        <v>#REF!</v>
      </c>
      <c r="F30" s="70" t="e">
        <f>#REF!*(1-'FC-PlanoB (1)'!$C$21)</f>
        <v>#REF!</v>
      </c>
      <c r="G30" s="70" t="e">
        <f>#REF!*(1-'FC-PlanoB (1)'!$C$21)</f>
        <v>#REF!</v>
      </c>
      <c r="H30" s="70" t="e">
        <f>#REF!*(1-'FC-PlanoB (1)'!$C$21)</f>
        <v>#REF!</v>
      </c>
      <c r="I30" s="70" t="e">
        <f>#REF!*(1-'FC-PlanoB (1)'!$C$21)</f>
        <v>#REF!</v>
      </c>
      <c r="J30" s="70" t="e">
        <f>#REF!*(1-'FC-PlanoB (1)'!$C$21)</f>
        <v>#REF!</v>
      </c>
      <c r="K30" s="70" t="e">
        <f>#REF!*(1-'FC-PlanoB (1)'!$C$21)</f>
        <v>#REF!</v>
      </c>
      <c r="L30" s="70" t="e">
        <f>#REF!*(1-'FC-PlanoB (1)'!$C$21)</f>
        <v>#REF!</v>
      </c>
      <c r="M30" s="70" t="e">
        <f>#REF!*(1-'FC-PlanoB (1)'!$C$21)</f>
        <v>#REF!</v>
      </c>
      <c r="N30" s="109" t="e">
        <f>#REF!*(1-'FC-PlanoB (1)'!$C$21)</f>
        <v>#REF!</v>
      </c>
      <c r="O30" s="64" t="e">
        <f t="shared" si="18"/>
        <v>#REF!</v>
      </c>
    </row>
    <row r="31" spans="2:16" ht="15.75" hidden="1" customHeight="1" outlineLevel="1">
      <c r="B31" s="108" t="s">
        <v>2249</v>
      </c>
      <c r="C31" s="70" t="e">
        <f>#REF!*(1-'FC-PlanoB (1)'!$C$21)</f>
        <v>#REF!</v>
      </c>
      <c r="D31" s="70" t="e">
        <f>#REF!*(1-'FC-PlanoB (1)'!$C$21)</f>
        <v>#REF!</v>
      </c>
      <c r="E31" s="70" t="e">
        <f>#REF!*(1-'FC-PlanoB (1)'!$C$21)</f>
        <v>#REF!</v>
      </c>
      <c r="F31" s="70" t="e">
        <f>#REF!*(1-'FC-PlanoB (1)'!$C$21)</f>
        <v>#REF!</v>
      </c>
      <c r="G31" s="70" t="e">
        <f>#REF!*(1-'FC-PlanoB (1)'!$C$21)</f>
        <v>#REF!</v>
      </c>
      <c r="H31" s="70" t="e">
        <f>#REF!*(1-'FC-PlanoB (1)'!$C$21)</f>
        <v>#REF!</v>
      </c>
      <c r="I31" s="70" t="e">
        <f>#REF!*(1-'FC-PlanoB (1)'!$C$21)</f>
        <v>#REF!</v>
      </c>
      <c r="J31" s="70" t="e">
        <f>#REF!*(1-'FC-PlanoB (1)'!$C$21)</f>
        <v>#REF!</v>
      </c>
      <c r="K31" s="70" t="e">
        <f>#REF!*(1-'FC-PlanoB (1)'!$C$21)</f>
        <v>#REF!</v>
      </c>
      <c r="L31" s="70" t="e">
        <f>#REF!*(1-'FC-PlanoB (1)'!$C$21)</f>
        <v>#REF!</v>
      </c>
      <c r="M31" s="70" t="e">
        <f>#REF!*(1-'FC-PlanoB (1)'!$C$21)</f>
        <v>#REF!</v>
      </c>
      <c r="N31" s="109" t="e">
        <f>#REF!*(1-'FC-PlanoB (1)'!$C$21)</f>
        <v>#REF!</v>
      </c>
      <c r="O31" s="86" t="e">
        <f t="shared" si="18"/>
        <v>#REF!</v>
      </c>
    </row>
    <row r="32" spans="2:16" ht="15.75" customHeight="1" collapsed="1">
      <c r="B32" s="94" t="s">
        <v>115</v>
      </c>
      <c r="C32" s="2" t="e">
        <f>#REF!*(1-'FC-PlanoB (1)'!$C$21)</f>
        <v>#REF!</v>
      </c>
      <c r="D32" s="2" t="e">
        <f>#REF!*(1-'FC-PlanoB (1)'!$C$21)</f>
        <v>#REF!</v>
      </c>
      <c r="E32" s="2" t="e">
        <f>#REF!*(1-'FC-PlanoB (1)'!$C$21)</f>
        <v>#REF!</v>
      </c>
      <c r="F32" s="2" t="e">
        <f>#REF!*(1-'FC-PlanoB (1)'!$C$21)</f>
        <v>#REF!</v>
      </c>
      <c r="G32" s="2" t="e">
        <f>#REF!*(1-'FC-PlanoB (1)'!$C$21)</f>
        <v>#REF!</v>
      </c>
      <c r="H32" s="2" t="e">
        <f>#REF!*(1-'FC-PlanoB (1)'!$C$21)</f>
        <v>#REF!</v>
      </c>
      <c r="I32" s="2" t="e">
        <f>#REF!*(1-'FC-PlanoB (1)'!$C$21)</f>
        <v>#REF!</v>
      </c>
      <c r="J32" s="2" t="e">
        <f>#REF!*(1-'FC-PlanoB (1)'!$C$21)</f>
        <v>#REF!</v>
      </c>
      <c r="K32" s="2" t="e">
        <f>#REF!*(1-'FC-PlanoB (1)'!$C$21)</f>
        <v>#REF!</v>
      </c>
      <c r="L32" s="2" t="e">
        <f>#REF!*(1-'FC-PlanoB (1)'!$C$21)</f>
        <v>#REF!</v>
      </c>
      <c r="M32" s="2" t="e">
        <f>#REF!*(1-'FC-PlanoB (1)'!$C$21)</f>
        <v>#REF!</v>
      </c>
      <c r="N32" s="86" t="e">
        <f>#REF!*(1-'FC-PlanoB (1)'!$C$21)</f>
        <v>#REF!</v>
      </c>
      <c r="O32" s="86" t="e">
        <f t="shared" si="18"/>
        <v>#REF!</v>
      </c>
    </row>
    <row r="33" spans="2:18" ht="15.75" customHeight="1">
      <c r="B33" s="94" t="s">
        <v>2220</v>
      </c>
      <c r="C33" s="2" t="e">
        <f>#REF!*(1-'FC-PlanoB (1)'!$C$21)</f>
        <v>#REF!</v>
      </c>
      <c r="D33" s="2" t="e">
        <f>#REF!*(1-'FC-PlanoB (1)'!$C$21)</f>
        <v>#REF!</v>
      </c>
      <c r="E33" s="2" t="e">
        <f>#REF!*(1-'FC-PlanoB (1)'!$C$21)</f>
        <v>#REF!</v>
      </c>
      <c r="F33" s="2" t="e">
        <f>#REF!*(1-'FC-PlanoB (1)'!$C$21)</f>
        <v>#REF!</v>
      </c>
      <c r="G33" s="2" t="e">
        <f>#REF!*(1-'FC-PlanoB (1)'!$C$21)</f>
        <v>#REF!</v>
      </c>
      <c r="H33" s="2" t="e">
        <f>#REF!*(1-'FC-PlanoB (1)'!$C$21)</f>
        <v>#REF!</v>
      </c>
      <c r="I33" s="2" t="e">
        <f>#REF!*(1-'FC-PlanoB (1)'!$C$21)</f>
        <v>#REF!</v>
      </c>
      <c r="J33" s="2" t="e">
        <f>#REF!*(1-'FC-PlanoB (1)'!$C$21)</f>
        <v>#REF!</v>
      </c>
      <c r="K33" s="2" t="e">
        <f>#REF!*(1-'FC-PlanoB (1)'!$C$21)</f>
        <v>#REF!</v>
      </c>
      <c r="L33" s="2" t="e">
        <f>#REF!*(1-'FC-PlanoB (1)'!$C$21)</f>
        <v>#REF!</v>
      </c>
      <c r="M33" s="2" t="e">
        <f>#REF!*(1-'FC-PlanoB (1)'!$C$21)</f>
        <v>#REF!</v>
      </c>
      <c r="N33" s="86" t="e">
        <f>#REF!*(1-'FC-PlanoB (1)'!$C$21)</f>
        <v>#REF!</v>
      </c>
      <c r="O33" s="86" t="e">
        <f t="shared" si="18"/>
        <v>#REF!</v>
      </c>
    </row>
    <row r="34" spans="2:18" ht="15.75" customHeight="1">
      <c r="B34" s="96" t="s">
        <v>2207</v>
      </c>
      <c r="C34" s="88" t="e">
        <f t="shared" ref="C34:N34" si="21">C23+C26+C29+C32+C33</f>
        <v>#REF!</v>
      </c>
      <c r="D34" s="88" t="e">
        <f t="shared" si="21"/>
        <v>#REF!</v>
      </c>
      <c r="E34" s="88" t="e">
        <f t="shared" si="21"/>
        <v>#REF!</v>
      </c>
      <c r="F34" s="88" t="e">
        <f t="shared" si="21"/>
        <v>#REF!</v>
      </c>
      <c r="G34" s="88" t="e">
        <f t="shared" si="21"/>
        <v>#REF!</v>
      </c>
      <c r="H34" s="88" t="e">
        <f t="shared" si="21"/>
        <v>#REF!</v>
      </c>
      <c r="I34" s="88" t="e">
        <f t="shared" si="21"/>
        <v>#REF!</v>
      </c>
      <c r="J34" s="88" t="e">
        <f t="shared" si="21"/>
        <v>#REF!</v>
      </c>
      <c r="K34" s="88" t="e">
        <f t="shared" si="21"/>
        <v>#REF!</v>
      </c>
      <c r="L34" s="88" t="e">
        <f t="shared" si="21"/>
        <v>#REF!</v>
      </c>
      <c r="M34" s="88" t="e">
        <f t="shared" si="21"/>
        <v>#REF!</v>
      </c>
      <c r="N34" s="89" t="e">
        <f t="shared" si="21"/>
        <v>#REF!</v>
      </c>
      <c r="O34" s="89" t="e">
        <f t="shared" si="18"/>
        <v>#REF!</v>
      </c>
    </row>
    <row r="35" spans="2:18" ht="5.25" customHeight="1"/>
    <row r="36" spans="2:18" ht="15.75" customHeight="1">
      <c r="B36" s="96" t="s">
        <v>2226</v>
      </c>
      <c r="C36" s="88" t="e">
        <f>B18+C16-C34</f>
        <v>#REF!</v>
      </c>
      <c r="D36" s="88" t="e">
        <f t="shared" ref="D36:N36" si="22">C36+D16-D34</f>
        <v>#REF!</v>
      </c>
      <c r="E36" s="88" t="e">
        <f t="shared" si="22"/>
        <v>#REF!</v>
      </c>
      <c r="F36" s="88" t="e">
        <f t="shared" si="22"/>
        <v>#REF!</v>
      </c>
      <c r="G36" s="88" t="e">
        <f t="shared" si="22"/>
        <v>#REF!</v>
      </c>
      <c r="H36" s="88" t="e">
        <f t="shared" si="22"/>
        <v>#REF!</v>
      </c>
      <c r="I36" s="88" t="e">
        <f t="shared" si="22"/>
        <v>#REF!</v>
      </c>
      <c r="J36" s="88" t="e">
        <f t="shared" si="22"/>
        <v>#REF!</v>
      </c>
      <c r="K36" s="88" t="e">
        <f t="shared" si="22"/>
        <v>#REF!</v>
      </c>
      <c r="L36" s="88" t="e">
        <f t="shared" si="22"/>
        <v>#REF!</v>
      </c>
      <c r="M36" s="88" t="e">
        <f t="shared" si="22"/>
        <v>#REF!</v>
      </c>
      <c r="N36" s="89" t="e">
        <f t="shared" si="22"/>
        <v>#REF!</v>
      </c>
      <c r="O36" s="89" t="e">
        <f>N36</f>
        <v>#REF!</v>
      </c>
      <c r="R36" s="2"/>
    </row>
    <row r="37" spans="2:18" ht="15.75" customHeight="1">
      <c r="C37" s="2"/>
      <c r="D37" s="2"/>
      <c r="E37" s="2"/>
      <c r="F37" s="2"/>
      <c r="G37" s="2"/>
      <c r="H37" s="2"/>
      <c r="I37" s="2"/>
      <c r="J37" s="2"/>
      <c r="K37" s="2"/>
      <c r="L37" s="2"/>
      <c r="M37" s="2"/>
      <c r="N37" s="2"/>
      <c r="O37" s="2"/>
      <c r="R37" s="38"/>
    </row>
    <row r="38" spans="2:18" ht="15.75" customHeight="1">
      <c r="B38" s="4" t="s">
        <v>2261</v>
      </c>
      <c r="C38" s="2" t="e">
        <f t="shared" ref="C38:O38" si="23">C34-#REF!</f>
        <v>#REF!</v>
      </c>
      <c r="D38" s="2" t="e">
        <f t="shared" si="23"/>
        <v>#REF!</v>
      </c>
      <c r="E38" s="2" t="e">
        <f t="shared" si="23"/>
        <v>#REF!</v>
      </c>
      <c r="F38" s="2" t="e">
        <f t="shared" si="23"/>
        <v>#REF!</v>
      </c>
      <c r="G38" s="2" t="e">
        <f t="shared" si="23"/>
        <v>#REF!</v>
      </c>
      <c r="H38" s="2" t="e">
        <f t="shared" si="23"/>
        <v>#REF!</v>
      </c>
      <c r="I38" s="2" t="e">
        <f t="shared" si="23"/>
        <v>#REF!</v>
      </c>
      <c r="J38" s="2" t="e">
        <f t="shared" si="23"/>
        <v>#REF!</v>
      </c>
      <c r="K38" s="2" t="e">
        <f t="shared" si="23"/>
        <v>#REF!</v>
      </c>
      <c r="L38" s="2" t="e">
        <f t="shared" si="23"/>
        <v>#REF!</v>
      </c>
      <c r="M38" s="2" t="e">
        <f t="shared" si="23"/>
        <v>#REF!</v>
      </c>
      <c r="N38" s="2" t="e">
        <f t="shared" si="23"/>
        <v>#REF!</v>
      </c>
      <c r="O38" s="2" t="e">
        <f t="shared" si="23"/>
        <v>#REF!</v>
      </c>
    </row>
    <row r="39" spans="2:18" ht="15.75" customHeight="1"/>
    <row r="40" spans="2:18" ht="15.75" customHeight="1"/>
    <row r="41" spans="2:18" ht="15.75" customHeight="1"/>
    <row r="42" spans="2:18" ht="15.75" customHeight="1"/>
    <row r="43" spans="2:18" ht="15.75" customHeight="1"/>
    <row r="44" spans="2:18" ht="15.75" customHeight="1"/>
    <row r="45" spans="2:18" ht="15.75" customHeight="1"/>
    <row r="46" spans="2:18" ht="15.75" customHeight="1"/>
    <row r="47" spans="2:18" ht="15.75" customHeight="1"/>
    <row r="48" spans="2:1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51181102362204722" right="0.51181102362204722" top="0.78740157480314965" bottom="0.78740157480314965" header="0" footer="0"/>
  <pageSetup paperSize="9"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1:R1000"/>
  <sheetViews>
    <sheetView showGridLines="0" workbookViewId="0"/>
  </sheetViews>
  <sheetFormatPr defaultColWidth="14.42578125" defaultRowHeight="15" customHeight="1" outlineLevelRow="1"/>
  <cols>
    <col min="1" max="1" width="3.42578125" customWidth="1"/>
    <col min="2" max="2" width="19" customWidth="1"/>
    <col min="3" max="16" width="15.28515625" customWidth="1"/>
    <col min="17" max="17" width="8.7109375" customWidth="1"/>
    <col min="18" max="18" width="14.28515625" customWidth="1"/>
    <col min="19" max="26" width="8.7109375" customWidth="1"/>
  </cols>
  <sheetData>
    <row r="1" spans="2:16">
      <c r="E1" s="7" t="s">
        <v>2252</v>
      </c>
    </row>
    <row r="2" spans="2:16">
      <c r="B2" s="4" t="s">
        <v>2191</v>
      </c>
      <c r="C2" s="11" t="s">
        <v>2192</v>
      </c>
      <c r="D2" s="11" t="s">
        <v>2193</v>
      </c>
      <c r="E2" s="11" t="s">
        <v>2194</v>
      </c>
      <c r="F2" s="11" t="s">
        <v>2195</v>
      </c>
      <c r="G2" s="11" t="s">
        <v>2196</v>
      </c>
      <c r="H2" s="11" t="s">
        <v>2197</v>
      </c>
      <c r="I2" s="11" t="s">
        <v>2198</v>
      </c>
      <c r="J2" s="11" t="s">
        <v>2199</v>
      </c>
      <c r="K2" s="11" t="s">
        <v>2200</v>
      </c>
      <c r="L2" s="11" t="s">
        <v>2201</v>
      </c>
      <c r="M2" s="11" t="s">
        <v>2202</v>
      </c>
      <c r="N2" s="12" t="s">
        <v>2203</v>
      </c>
      <c r="O2" s="11">
        <v>2017</v>
      </c>
    </row>
    <row r="3" spans="2:16">
      <c r="B3" s="157" t="s">
        <v>2204</v>
      </c>
      <c r="C3" s="2" t="e">
        <f t="shared" ref="C3:E3" si="0">#REF!-#REF!</f>
        <v>#REF!</v>
      </c>
      <c r="D3" s="2" t="e">
        <f t="shared" si="0"/>
        <v>#REF!</v>
      </c>
      <c r="E3" s="2" t="e">
        <f t="shared" si="0"/>
        <v>#REF!</v>
      </c>
      <c r="F3" s="2"/>
      <c r="G3" s="2"/>
      <c r="H3" s="2"/>
      <c r="I3" s="2"/>
      <c r="J3" s="2"/>
      <c r="K3" s="2"/>
      <c r="L3" s="2"/>
      <c r="M3" s="2"/>
      <c r="N3" s="86"/>
      <c r="O3" s="2" t="e">
        <f t="shared" ref="O3:O6" si="1">SUM(C3:N3)</f>
        <v>#REF!</v>
      </c>
    </row>
    <row r="4" spans="2:16">
      <c r="B4" s="157" t="s">
        <v>2205</v>
      </c>
      <c r="C4" s="2" t="e">
        <f t="shared" ref="C4:E4" si="2">#REF!</f>
        <v>#REF!</v>
      </c>
      <c r="D4" s="2" t="e">
        <f t="shared" si="2"/>
        <v>#REF!</v>
      </c>
      <c r="E4" s="2" t="e">
        <f t="shared" si="2"/>
        <v>#REF!</v>
      </c>
      <c r="F4" s="2"/>
      <c r="G4" s="2"/>
      <c r="H4" s="2"/>
      <c r="I4" s="2"/>
      <c r="J4" s="2"/>
      <c r="K4" s="2"/>
      <c r="L4" s="2"/>
      <c r="M4" s="2"/>
      <c r="N4" s="86"/>
      <c r="O4" s="2" t="e">
        <f t="shared" si="1"/>
        <v>#REF!</v>
      </c>
    </row>
    <row r="5" spans="2:16">
      <c r="B5" s="157" t="s">
        <v>2206</v>
      </c>
      <c r="C5" s="2" t="e">
        <f t="shared" ref="C5:E5" si="3">#REF!+#REF!</f>
        <v>#REF!</v>
      </c>
      <c r="D5" s="2" t="e">
        <f t="shared" si="3"/>
        <v>#REF!</v>
      </c>
      <c r="E5" s="2" t="e">
        <f t="shared" si="3"/>
        <v>#REF!</v>
      </c>
      <c r="F5" s="2"/>
      <c r="G5" s="2"/>
      <c r="H5" s="2"/>
      <c r="I5" s="2"/>
      <c r="J5" s="2"/>
      <c r="K5" s="2"/>
      <c r="L5" s="2"/>
      <c r="M5" s="2"/>
      <c r="N5" s="86"/>
      <c r="O5" s="2" t="e">
        <f t="shared" si="1"/>
        <v>#REF!</v>
      </c>
    </row>
    <row r="6" spans="2:16">
      <c r="B6" s="87" t="s">
        <v>2207</v>
      </c>
      <c r="C6" s="88" t="e">
        <f t="shared" ref="C6:E6" si="4">SUM(C3:C5)</f>
        <v>#REF!</v>
      </c>
      <c r="D6" s="88" t="e">
        <f t="shared" si="4"/>
        <v>#REF!</v>
      </c>
      <c r="E6" s="88" t="e">
        <f t="shared" si="4"/>
        <v>#REF!</v>
      </c>
      <c r="F6" s="88"/>
      <c r="G6" s="88"/>
      <c r="H6" s="88"/>
      <c r="I6" s="88"/>
      <c r="J6" s="88"/>
      <c r="K6" s="88"/>
      <c r="L6" s="88"/>
      <c r="M6" s="88"/>
      <c r="N6" s="89"/>
      <c r="O6" s="88" t="e">
        <f t="shared" si="1"/>
        <v>#REF!</v>
      </c>
    </row>
    <row r="9" spans="2:16">
      <c r="B9" s="13" t="s">
        <v>2253</v>
      </c>
    </row>
    <row r="10" spans="2:16">
      <c r="B10" s="71" t="s">
        <v>2254</v>
      </c>
      <c r="C10" s="91" t="s">
        <v>2192</v>
      </c>
      <c r="D10" s="91" t="s">
        <v>2193</v>
      </c>
      <c r="E10" s="72" t="s">
        <v>2194</v>
      </c>
      <c r="F10" s="72" t="s">
        <v>2195</v>
      </c>
      <c r="G10" s="72" t="s">
        <v>2196</v>
      </c>
      <c r="H10" s="72" t="s">
        <v>2197</v>
      </c>
      <c r="I10" s="72" t="s">
        <v>2198</v>
      </c>
      <c r="J10" s="72" t="s">
        <v>2199</v>
      </c>
      <c r="K10" s="72" t="s">
        <v>2200</v>
      </c>
      <c r="L10" s="72" t="s">
        <v>2201</v>
      </c>
      <c r="M10" s="72" t="s">
        <v>2202</v>
      </c>
      <c r="N10" s="110" t="s">
        <v>2203</v>
      </c>
      <c r="O10" s="110">
        <v>2017</v>
      </c>
    </row>
    <row r="11" spans="2:16">
      <c r="B11" s="94" t="s">
        <v>2204</v>
      </c>
      <c r="C11" s="2" t="e">
        <f t="shared" ref="C11:E11" si="5">C3</f>
        <v>#REF!</v>
      </c>
      <c r="D11" s="2" t="e">
        <f t="shared" si="5"/>
        <v>#REF!</v>
      </c>
      <c r="E11" s="73" t="e">
        <f t="shared" si="5"/>
        <v>#REF!</v>
      </c>
      <c r="F11" s="73" t="e">
        <f t="shared" ref="F11:F13" si="6">AVERAGE(C11:E11)</f>
        <v>#REF!</v>
      </c>
      <c r="G11" s="73" t="e">
        <f t="shared" ref="G11:N11" si="7">F11</f>
        <v>#REF!</v>
      </c>
      <c r="H11" s="73" t="e">
        <f t="shared" si="7"/>
        <v>#REF!</v>
      </c>
      <c r="I11" s="73" t="e">
        <f t="shared" si="7"/>
        <v>#REF!</v>
      </c>
      <c r="J11" s="73" t="e">
        <f t="shared" si="7"/>
        <v>#REF!</v>
      </c>
      <c r="K11" s="73" t="e">
        <f t="shared" si="7"/>
        <v>#REF!</v>
      </c>
      <c r="L11" s="73" t="e">
        <f t="shared" si="7"/>
        <v>#REF!</v>
      </c>
      <c r="M11" s="73" t="e">
        <f t="shared" si="7"/>
        <v>#REF!</v>
      </c>
      <c r="N11" s="111" t="e">
        <f t="shared" si="7"/>
        <v>#REF!</v>
      </c>
      <c r="O11" s="74" t="e">
        <f t="shared" ref="O11:O16" si="8">SUM(C11:N11)</f>
        <v>#REF!</v>
      </c>
    </row>
    <row r="12" spans="2:16">
      <c r="B12" s="94" t="s">
        <v>2205</v>
      </c>
      <c r="C12" s="2" t="e">
        <f t="shared" ref="C12:E12" si="9">C4</f>
        <v>#REF!</v>
      </c>
      <c r="D12" s="2" t="e">
        <f t="shared" si="9"/>
        <v>#REF!</v>
      </c>
      <c r="E12" s="73" t="e">
        <f t="shared" si="9"/>
        <v>#REF!</v>
      </c>
      <c r="F12" s="73" t="e">
        <f t="shared" si="6"/>
        <v>#REF!</v>
      </c>
      <c r="G12" s="73" t="e">
        <f t="shared" ref="G12:N12" si="10">F12</f>
        <v>#REF!</v>
      </c>
      <c r="H12" s="73" t="e">
        <f t="shared" si="10"/>
        <v>#REF!</v>
      </c>
      <c r="I12" s="73" t="e">
        <f t="shared" si="10"/>
        <v>#REF!</v>
      </c>
      <c r="J12" s="73" t="e">
        <f t="shared" si="10"/>
        <v>#REF!</v>
      </c>
      <c r="K12" s="73" t="e">
        <f t="shared" si="10"/>
        <v>#REF!</v>
      </c>
      <c r="L12" s="73" t="e">
        <f t="shared" si="10"/>
        <v>#REF!</v>
      </c>
      <c r="M12" s="73" t="e">
        <f t="shared" si="10"/>
        <v>#REF!</v>
      </c>
      <c r="N12" s="74" t="e">
        <f t="shared" si="10"/>
        <v>#REF!</v>
      </c>
      <c r="O12" s="74" t="e">
        <f t="shared" si="8"/>
        <v>#REF!</v>
      </c>
    </row>
    <row r="13" spans="2:16">
      <c r="B13" s="94" t="s">
        <v>2206</v>
      </c>
      <c r="C13" s="2" t="e">
        <f t="shared" ref="C13:E13" si="11">C5</f>
        <v>#REF!</v>
      </c>
      <c r="D13" s="2" t="e">
        <f t="shared" si="11"/>
        <v>#REF!</v>
      </c>
      <c r="E13" s="73" t="e">
        <f t="shared" si="11"/>
        <v>#REF!</v>
      </c>
      <c r="F13" s="73" t="e">
        <f t="shared" si="6"/>
        <v>#REF!</v>
      </c>
      <c r="G13" s="73" t="e">
        <f t="shared" ref="G13:N13" si="12">F13</f>
        <v>#REF!</v>
      </c>
      <c r="H13" s="73" t="e">
        <f t="shared" si="12"/>
        <v>#REF!</v>
      </c>
      <c r="I13" s="73" t="e">
        <f t="shared" si="12"/>
        <v>#REF!</v>
      </c>
      <c r="J13" s="73" t="e">
        <f t="shared" si="12"/>
        <v>#REF!</v>
      </c>
      <c r="K13" s="73" t="e">
        <f t="shared" si="12"/>
        <v>#REF!</v>
      </c>
      <c r="L13" s="73" t="e">
        <f t="shared" si="12"/>
        <v>#REF!</v>
      </c>
      <c r="M13" s="73" t="e">
        <f t="shared" si="12"/>
        <v>#REF!</v>
      </c>
      <c r="N13" s="74" t="e">
        <f t="shared" si="12"/>
        <v>#REF!</v>
      </c>
      <c r="O13" s="74" t="e">
        <f t="shared" si="8"/>
        <v>#REF!</v>
      </c>
    </row>
    <row r="14" spans="2:16">
      <c r="B14" s="96" t="s">
        <v>2210</v>
      </c>
      <c r="C14" s="88" t="e">
        <f t="shared" ref="C14:N14" si="13">SUM(C11:C13)</f>
        <v>#REF!</v>
      </c>
      <c r="D14" s="88" t="e">
        <f t="shared" si="13"/>
        <v>#REF!</v>
      </c>
      <c r="E14" s="75" t="e">
        <f t="shared" si="13"/>
        <v>#REF!</v>
      </c>
      <c r="F14" s="75" t="e">
        <f t="shared" si="13"/>
        <v>#REF!</v>
      </c>
      <c r="G14" s="75" t="e">
        <f t="shared" si="13"/>
        <v>#REF!</v>
      </c>
      <c r="H14" s="75" t="e">
        <f t="shared" si="13"/>
        <v>#REF!</v>
      </c>
      <c r="I14" s="75" t="e">
        <f t="shared" si="13"/>
        <v>#REF!</v>
      </c>
      <c r="J14" s="75" t="e">
        <f t="shared" si="13"/>
        <v>#REF!</v>
      </c>
      <c r="K14" s="75" t="e">
        <f t="shared" si="13"/>
        <v>#REF!</v>
      </c>
      <c r="L14" s="75" t="e">
        <f t="shared" si="13"/>
        <v>#REF!</v>
      </c>
      <c r="M14" s="75" t="e">
        <f t="shared" si="13"/>
        <v>#REF!</v>
      </c>
      <c r="N14" s="76" t="e">
        <f t="shared" si="13"/>
        <v>#REF!</v>
      </c>
      <c r="O14" s="76" t="e">
        <f t="shared" si="8"/>
        <v>#REF!</v>
      </c>
    </row>
    <row r="15" spans="2:16">
      <c r="B15" s="94" t="s">
        <v>2255</v>
      </c>
      <c r="C15" s="2" t="e">
        <f t="shared" ref="C15:N15" si="14">-0.3*C13</f>
        <v>#REF!</v>
      </c>
      <c r="D15" s="2" t="e">
        <f t="shared" si="14"/>
        <v>#REF!</v>
      </c>
      <c r="E15" s="73" t="e">
        <f t="shared" si="14"/>
        <v>#REF!</v>
      </c>
      <c r="F15" s="73" t="e">
        <f t="shared" si="14"/>
        <v>#REF!</v>
      </c>
      <c r="G15" s="73" t="e">
        <f t="shared" si="14"/>
        <v>#REF!</v>
      </c>
      <c r="H15" s="73" t="e">
        <f t="shared" si="14"/>
        <v>#REF!</v>
      </c>
      <c r="I15" s="73" t="e">
        <f t="shared" si="14"/>
        <v>#REF!</v>
      </c>
      <c r="J15" s="73" t="e">
        <f t="shared" si="14"/>
        <v>#REF!</v>
      </c>
      <c r="K15" s="73" t="e">
        <f t="shared" si="14"/>
        <v>#REF!</v>
      </c>
      <c r="L15" s="73" t="e">
        <f t="shared" si="14"/>
        <v>#REF!</v>
      </c>
      <c r="M15" s="73" t="e">
        <f t="shared" si="14"/>
        <v>#REF!</v>
      </c>
      <c r="N15" s="74" t="e">
        <f t="shared" si="14"/>
        <v>#REF!</v>
      </c>
      <c r="O15" s="74" t="e">
        <f t="shared" si="8"/>
        <v>#REF!</v>
      </c>
    </row>
    <row r="16" spans="2:16">
      <c r="B16" s="96" t="s">
        <v>2212</v>
      </c>
      <c r="C16" s="88" t="e">
        <f t="shared" ref="C16:N16" si="15">C14+C15</f>
        <v>#REF!</v>
      </c>
      <c r="D16" s="88" t="e">
        <f t="shared" si="15"/>
        <v>#REF!</v>
      </c>
      <c r="E16" s="75" t="e">
        <f t="shared" si="15"/>
        <v>#REF!</v>
      </c>
      <c r="F16" s="75" t="e">
        <f t="shared" si="15"/>
        <v>#REF!</v>
      </c>
      <c r="G16" s="75" t="e">
        <f t="shared" si="15"/>
        <v>#REF!</v>
      </c>
      <c r="H16" s="75" t="e">
        <f t="shared" si="15"/>
        <v>#REF!</v>
      </c>
      <c r="I16" s="75" t="e">
        <f t="shared" si="15"/>
        <v>#REF!</v>
      </c>
      <c r="J16" s="75" t="e">
        <f t="shared" si="15"/>
        <v>#REF!</v>
      </c>
      <c r="K16" s="75" t="e">
        <f t="shared" si="15"/>
        <v>#REF!</v>
      </c>
      <c r="L16" s="75" t="e">
        <f t="shared" si="15"/>
        <v>#REF!</v>
      </c>
      <c r="M16" s="75" t="e">
        <f t="shared" si="15"/>
        <v>#REF!</v>
      </c>
      <c r="N16" s="76" t="e">
        <f t="shared" si="15"/>
        <v>#REF!</v>
      </c>
      <c r="O16" s="76" t="e">
        <f t="shared" si="8"/>
        <v>#REF!</v>
      </c>
      <c r="P16" s="2"/>
    </row>
    <row r="17" spans="2:16">
      <c r="B17" s="22" t="s">
        <v>2256</v>
      </c>
      <c r="C17" s="22"/>
      <c r="D17" s="22"/>
      <c r="E17" s="22"/>
      <c r="F17" s="22"/>
      <c r="G17" s="22"/>
      <c r="H17" s="22"/>
      <c r="I17" s="22"/>
      <c r="J17" s="22"/>
      <c r="K17" s="22"/>
      <c r="L17" s="22"/>
      <c r="M17" s="22"/>
      <c r="N17" s="22"/>
      <c r="O17" s="23"/>
    </row>
    <row r="18" spans="2:16">
      <c r="B18" s="97" t="e">
        <f>#REF!-#REF!</f>
        <v>#REF!</v>
      </c>
      <c r="C18" s="88" t="e">
        <f t="shared" ref="C18:N18" si="16">B18+C16</f>
        <v>#REF!</v>
      </c>
      <c r="D18" s="88" t="e">
        <f t="shared" si="16"/>
        <v>#REF!</v>
      </c>
      <c r="E18" s="75" t="e">
        <f t="shared" si="16"/>
        <v>#REF!</v>
      </c>
      <c r="F18" s="75" t="e">
        <f t="shared" si="16"/>
        <v>#REF!</v>
      </c>
      <c r="G18" s="75" t="e">
        <f t="shared" si="16"/>
        <v>#REF!</v>
      </c>
      <c r="H18" s="75" t="e">
        <f t="shared" si="16"/>
        <v>#REF!</v>
      </c>
      <c r="I18" s="75" t="e">
        <f t="shared" si="16"/>
        <v>#REF!</v>
      </c>
      <c r="J18" s="75" t="e">
        <f t="shared" si="16"/>
        <v>#REF!</v>
      </c>
      <c r="K18" s="75" t="e">
        <f t="shared" si="16"/>
        <v>#REF!</v>
      </c>
      <c r="L18" s="75" t="e">
        <f t="shared" si="16"/>
        <v>#REF!</v>
      </c>
      <c r="M18" s="75" t="e">
        <f t="shared" si="16"/>
        <v>#REF!</v>
      </c>
      <c r="N18" s="76" t="e">
        <f t="shared" si="16"/>
        <v>#REF!</v>
      </c>
      <c r="O18" s="75" t="e">
        <f>N18</f>
        <v>#REF!</v>
      </c>
    </row>
    <row r="19" spans="2:16">
      <c r="B19" s="25"/>
      <c r="C19" s="6"/>
      <c r="D19" s="6"/>
      <c r="E19" s="6"/>
      <c r="F19" s="6"/>
      <c r="G19" s="6"/>
      <c r="H19" s="6"/>
      <c r="I19" s="6"/>
      <c r="J19" s="6"/>
      <c r="K19" s="6"/>
      <c r="L19" s="6"/>
      <c r="M19" s="6"/>
      <c r="N19" s="6"/>
      <c r="O19" s="6"/>
    </row>
    <row r="20" spans="2:16" ht="5.25" customHeight="1"/>
    <row r="21" spans="2:16" ht="15.75" customHeight="1">
      <c r="B21" s="13" t="s">
        <v>2257</v>
      </c>
      <c r="C21" s="77">
        <v>9.3945406765715667E-2</v>
      </c>
      <c r="D21" s="78" t="s">
        <v>2262</v>
      </c>
    </row>
    <row r="22" spans="2:16" ht="15.75" customHeight="1">
      <c r="B22" s="71" t="s">
        <v>2215</v>
      </c>
      <c r="C22" s="91" t="s">
        <v>2192</v>
      </c>
      <c r="D22" s="91" t="s">
        <v>2193</v>
      </c>
      <c r="E22" s="91" t="s">
        <v>2194</v>
      </c>
      <c r="F22" s="91" t="s">
        <v>2195</v>
      </c>
      <c r="G22" s="91" t="s">
        <v>2196</v>
      </c>
      <c r="H22" s="91" t="s">
        <v>2197</v>
      </c>
      <c r="I22" s="91" t="s">
        <v>2198</v>
      </c>
      <c r="J22" s="91" t="s">
        <v>2199</v>
      </c>
      <c r="K22" s="91" t="s">
        <v>2200</v>
      </c>
      <c r="L22" s="91" t="s">
        <v>2201</v>
      </c>
      <c r="M22" s="91" t="s">
        <v>2202</v>
      </c>
      <c r="N22" s="62" t="s">
        <v>2203</v>
      </c>
      <c r="O22" s="62">
        <v>2017</v>
      </c>
    </row>
    <row r="23" spans="2:16" ht="15.75" customHeight="1">
      <c r="B23" s="94" t="s">
        <v>2218</v>
      </c>
      <c r="C23" s="2" t="e">
        <f t="shared" ref="C23:N23" si="17">C24+C25</f>
        <v>#REF!</v>
      </c>
      <c r="D23" s="2" t="e">
        <f t="shared" si="17"/>
        <v>#REF!</v>
      </c>
      <c r="E23" s="2" t="e">
        <f t="shared" si="17"/>
        <v>#REF!</v>
      </c>
      <c r="F23" s="2" t="e">
        <f t="shared" si="17"/>
        <v>#REF!</v>
      </c>
      <c r="G23" s="2" t="e">
        <f t="shared" si="17"/>
        <v>#REF!</v>
      </c>
      <c r="H23" s="2" t="e">
        <f t="shared" si="17"/>
        <v>#REF!</v>
      </c>
      <c r="I23" s="2" t="e">
        <f t="shared" si="17"/>
        <v>#REF!</v>
      </c>
      <c r="J23" s="2" t="e">
        <f t="shared" si="17"/>
        <v>#REF!</v>
      </c>
      <c r="K23" s="2" t="e">
        <f t="shared" si="17"/>
        <v>#REF!</v>
      </c>
      <c r="L23" s="2" t="e">
        <f t="shared" si="17"/>
        <v>#REF!</v>
      </c>
      <c r="M23" s="2" t="e">
        <f t="shared" si="17"/>
        <v>#REF!</v>
      </c>
      <c r="N23" s="63" t="e">
        <f t="shared" si="17"/>
        <v>#REF!</v>
      </c>
      <c r="O23" s="86" t="e">
        <f t="shared" ref="O23:O34" si="18">SUM(C23:N23)</f>
        <v>#REF!</v>
      </c>
    </row>
    <row r="24" spans="2:16" ht="15.75" hidden="1" customHeight="1" outlineLevel="1">
      <c r="B24" s="108" t="s">
        <v>2259</v>
      </c>
      <c r="C24" s="70" t="e">
        <f t="shared" ref="C24:E24" si="19">#REF!</f>
        <v>#REF!</v>
      </c>
      <c r="D24" s="70" t="e">
        <f t="shared" si="19"/>
        <v>#REF!</v>
      </c>
      <c r="E24" s="70" t="e">
        <f t="shared" si="19"/>
        <v>#REF!</v>
      </c>
      <c r="F24" s="70" t="e">
        <f>#REF!*(1-'FC-PlanoB (2)'!$C$21)</f>
        <v>#REF!</v>
      </c>
      <c r="G24" s="70" t="e">
        <f>#REF!*(1-'FC-PlanoB (2)'!$C$21)</f>
        <v>#REF!</v>
      </c>
      <c r="H24" s="70" t="e">
        <f>#REF!*(1-'FC-PlanoB (2)'!$C$21)</f>
        <v>#REF!</v>
      </c>
      <c r="I24" s="70" t="e">
        <f>#REF!*(1-'FC-PlanoB (2)'!$C$21)</f>
        <v>#REF!</v>
      </c>
      <c r="J24" s="70" t="e">
        <f>#REF!*(1-'FC-PlanoB (2)'!$C$21)</f>
        <v>#REF!</v>
      </c>
      <c r="K24" s="70" t="e">
        <f>#REF!*(1-'FC-PlanoB (2)'!$C$21)</f>
        <v>#REF!</v>
      </c>
      <c r="L24" s="70" t="e">
        <f>#REF!*(1-'FC-PlanoB (2)'!$C$21)</f>
        <v>#REF!</v>
      </c>
      <c r="M24" s="70" t="e">
        <f>#REF!*(1-'FC-PlanoB (2)'!$C$21)</f>
        <v>#REF!</v>
      </c>
      <c r="N24" s="109" t="e">
        <f>#REF!*(1-'FC-PlanoB (2)'!$C$21)</f>
        <v>#REF!</v>
      </c>
      <c r="O24" s="86" t="e">
        <f t="shared" si="18"/>
        <v>#REF!</v>
      </c>
    </row>
    <row r="25" spans="2:16" ht="15.75" hidden="1" customHeight="1" outlineLevel="1">
      <c r="B25" s="108" t="s">
        <v>2260</v>
      </c>
      <c r="C25" s="70" t="e">
        <f t="shared" ref="C25:E25" si="20">#REF!</f>
        <v>#REF!</v>
      </c>
      <c r="D25" s="70" t="e">
        <f t="shared" si="20"/>
        <v>#REF!</v>
      </c>
      <c r="E25" s="70" t="e">
        <f t="shared" si="20"/>
        <v>#REF!</v>
      </c>
      <c r="F25" s="70" t="e">
        <f>#REF!*(1-'FC-PlanoB (2)'!$C$21)</f>
        <v>#REF!</v>
      </c>
      <c r="G25" s="70" t="e">
        <f>#REF!*(1-'FC-PlanoB (2)'!$C$21)</f>
        <v>#REF!</v>
      </c>
      <c r="H25" s="70" t="e">
        <f>#REF!*(1-'FC-PlanoB (2)'!$C$21)</f>
        <v>#REF!</v>
      </c>
      <c r="I25" s="70" t="e">
        <f>#REF!*(1-'FC-PlanoB (2)'!$C$21)</f>
        <v>#REF!</v>
      </c>
      <c r="J25" s="70" t="e">
        <f>#REF!*(1-'FC-PlanoB (2)'!$C$21)</f>
        <v>#REF!</v>
      </c>
      <c r="K25" s="70" t="e">
        <f>#REF!*(1-'FC-PlanoB (2)'!$C$21)</f>
        <v>#REF!</v>
      </c>
      <c r="L25" s="70" t="e">
        <f>#REF!*(1-'FC-PlanoB (2)'!$C$21)</f>
        <v>#REF!</v>
      </c>
      <c r="M25" s="70" t="e">
        <f>#REF!*(1-'FC-PlanoB (2)'!$C$21)</f>
        <v>#REF!</v>
      </c>
      <c r="N25" s="109" t="e">
        <f>#REF!*(1-'FC-PlanoB (2)'!$C$21)</f>
        <v>#REF!</v>
      </c>
      <c r="O25" s="109" t="e">
        <f t="shared" si="18"/>
        <v>#REF!</v>
      </c>
      <c r="P25" s="2"/>
    </row>
    <row r="26" spans="2:16" ht="15.75" customHeight="1" collapsed="1">
      <c r="B26" s="94" t="s">
        <v>103</v>
      </c>
      <c r="C26" s="2" t="e">
        <f t="shared" ref="C26:N26" si="21">C27+C28</f>
        <v>#REF!</v>
      </c>
      <c r="D26" s="2" t="e">
        <f t="shared" si="21"/>
        <v>#REF!</v>
      </c>
      <c r="E26" s="2" t="e">
        <f t="shared" si="21"/>
        <v>#REF!</v>
      </c>
      <c r="F26" s="2" t="e">
        <f t="shared" si="21"/>
        <v>#REF!</v>
      </c>
      <c r="G26" s="2" t="e">
        <f t="shared" si="21"/>
        <v>#REF!</v>
      </c>
      <c r="H26" s="2" t="e">
        <f t="shared" si="21"/>
        <v>#REF!</v>
      </c>
      <c r="I26" s="2" t="e">
        <f t="shared" si="21"/>
        <v>#REF!</v>
      </c>
      <c r="J26" s="2" t="e">
        <f t="shared" si="21"/>
        <v>#REF!</v>
      </c>
      <c r="K26" s="2" t="e">
        <f t="shared" si="21"/>
        <v>#REF!</v>
      </c>
      <c r="L26" s="2" t="e">
        <f t="shared" si="21"/>
        <v>#REF!</v>
      </c>
      <c r="M26" s="2" t="e">
        <f t="shared" si="21"/>
        <v>#REF!</v>
      </c>
      <c r="N26" s="2" t="e">
        <f t="shared" si="21"/>
        <v>#REF!</v>
      </c>
      <c r="O26" s="64" t="e">
        <f t="shared" si="18"/>
        <v>#REF!</v>
      </c>
      <c r="P26" s="2"/>
    </row>
    <row r="27" spans="2:16" ht="15.75" hidden="1" customHeight="1" outlineLevel="1">
      <c r="B27" s="108" t="s">
        <v>2237</v>
      </c>
      <c r="C27" s="70" t="e">
        <f t="shared" ref="C27:E27" si="22">#REF!</f>
        <v>#REF!</v>
      </c>
      <c r="D27" s="70" t="e">
        <f t="shared" si="22"/>
        <v>#REF!</v>
      </c>
      <c r="E27" s="70" t="e">
        <f t="shared" si="22"/>
        <v>#REF!</v>
      </c>
      <c r="F27" s="70" t="e">
        <f>#REF!*(1-'FC-PlanoB (2)'!$C$21)</f>
        <v>#REF!</v>
      </c>
      <c r="G27" s="70" t="e">
        <f>#REF!*(1-'FC-PlanoB (2)'!$C$21)</f>
        <v>#REF!</v>
      </c>
      <c r="H27" s="70" t="e">
        <f>#REF!*(1-'FC-PlanoB (2)'!$C$21)</f>
        <v>#REF!</v>
      </c>
      <c r="I27" s="70" t="e">
        <f>#REF!*(1-'FC-PlanoB (2)'!$C$21)</f>
        <v>#REF!</v>
      </c>
      <c r="J27" s="70" t="e">
        <f>#REF!*(1-'FC-PlanoB (2)'!$C$21)</f>
        <v>#REF!</v>
      </c>
      <c r="K27" s="70" t="e">
        <f>#REF!*(1-'FC-PlanoB (2)'!$C$21)</f>
        <v>#REF!</v>
      </c>
      <c r="L27" s="70" t="e">
        <f>#REF!*(1-'FC-PlanoB (2)'!$C$21)</f>
        <v>#REF!</v>
      </c>
      <c r="M27" s="70" t="e">
        <f>#REF!*(1-'FC-PlanoB (2)'!$C$21)</f>
        <v>#REF!</v>
      </c>
      <c r="N27" s="109" t="e">
        <f>#REF!*(1-'FC-PlanoB (2)'!$C$21)</f>
        <v>#REF!</v>
      </c>
      <c r="O27" s="86" t="e">
        <f t="shared" si="18"/>
        <v>#REF!</v>
      </c>
    </row>
    <row r="28" spans="2:16" ht="15.75" hidden="1" customHeight="1" outlineLevel="1">
      <c r="B28" s="108" t="s">
        <v>2243</v>
      </c>
      <c r="C28" s="70" t="e">
        <f t="shared" ref="C28:E28" si="23">#REF!</f>
        <v>#REF!</v>
      </c>
      <c r="D28" s="70" t="e">
        <f t="shared" si="23"/>
        <v>#REF!</v>
      </c>
      <c r="E28" s="70" t="e">
        <f t="shared" si="23"/>
        <v>#REF!</v>
      </c>
      <c r="F28" s="70" t="e">
        <f>#REF!*(1-'FC-PlanoB (2)'!$C$21)</f>
        <v>#REF!</v>
      </c>
      <c r="G28" s="70" t="e">
        <f>#REF!*(1-'FC-PlanoB (2)'!$C$21)</f>
        <v>#REF!</v>
      </c>
      <c r="H28" s="70" t="e">
        <f>#REF!*(1-'FC-PlanoB (2)'!$C$21)</f>
        <v>#REF!</v>
      </c>
      <c r="I28" s="70" t="e">
        <f>#REF!*(1-'FC-PlanoB (2)'!$C$21)</f>
        <v>#REF!</v>
      </c>
      <c r="J28" s="70" t="e">
        <f>#REF!*(1-'FC-PlanoB (2)'!$C$21)</f>
        <v>#REF!</v>
      </c>
      <c r="K28" s="70" t="e">
        <f>#REF!*(1-'FC-PlanoB (2)'!$C$21)</f>
        <v>#REF!</v>
      </c>
      <c r="L28" s="70" t="e">
        <f>#REF!*(1-'FC-PlanoB (2)'!$C$21)</f>
        <v>#REF!</v>
      </c>
      <c r="M28" s="70" t="e">
        <f>#REF!*(1-'FC-PlanoB (2)'!$C$21)</f>
        <v>#REF!</v>
      </c>
      <c r="N28" s="109" t="e">
        <f>#REF!*(1-'FC-PlanoB (2)'!$C$21)</f>
        <v>#REF!</v>
      </c>
      <c r="O28" s="86" t="e">
        <f t="shared" si="18"/>
        <v>#REF!</v>
      </c>
    </row>
    <row r="29" spans="2:16" ht="15.75" customHeight="1" collapsed="1">
      <c r="B29" s="94" t="s">
        <v>2219</v>
      </c>
      <c r="C29" s="2" t="e">
        <f t="shared" ref="C29:N29" si="24">C30+C31</f>
        <v>#REF!</v>
      </c>
      <c r="D29" s="2" t="e">
        <f t="shared" si="24"/>
        <v>#REF!</v>
      </c>
      <c r="E29" s="2" t="e">
        <f t="shared" si="24"/>
        <v>#REF!</v>
      </c>
      <c r="F29" s="2" t="e">
        <f t="shared" si="24"/>
        <v>#REF!</v>
      </c>
      <c r="G29" s="2" t="e">
        <f t="shared" si="24"/>
        <v>#REF!</v>
      </c>
      <c r="H29" s="2" t="e">
        <f t="shared" si="24"/>
        <v>#REF!</v>
      </c>
      <c r="I29" s="2" t="e">
        <f t="shared" si="24"/>
        <v>#REF!</v>
      </c>
      <c r="J29" s="2" t="e">
        <f t="shared" si="24"/>
        <v>#REF!</v>
      </c>
      <c r="K29" s="2" t="e">
        <f t="shared" si="24"/>
        <v>#REF!</v>
      </c>
      <c r="L29" s="2" t="e">
        <f t="shared" si="24"/>
        <v>#REF!</v>
      </c>
      <c r="M29" s="2" t="e">
        <f t="shared" si="24"/>
        <v>#REF!</v>
      </c>
      <c r="N29" s="2" t="e">
        <f t="shared" si="24"/>
        <v>#REF!</v>
      </c>
      <c r="O29" s="64" t="e">
        <f t="shared" si="18"/>
        <v>#REF!</v>
      </c>
    </row>
    <row r="30" spans="2:16" ht="15.75" hidden="1" customHeight="1" outlineLevel="1">
      <c r="B30" s="108" t="s">
        <v>2245</v>
      </c>
      <c r="C30" s="70" t="e">
        <f t="shared" ref="C30:E30" si="25">#REF!</f>
        <v>#REF!</v>
      </c>
      <c r="D30" s="70" t="e">
        <f t="shared" si="25"/>
        <v>#REF!</v>
      </c>
      <c r="E30" s="70" t="e">
        <f t="shared" si="25"/>
        <v>#REF!</v>
      </c>
      <c r="F30" s="70" t="e">
        <f>#REF!*(1-'FC-PlanoB (2)'!$C$21)</f>
        <v>#REF!</v>
      </c>
      <c r="G30" s="70" t="e">
        <f>#REF!*(1-'FC-PlanoB (2)'!$C$21)</f>
        <v>#REF!</v>
      </c>
      <c r="H30" s="70" t="e">
        <f>#REF!*(1-'FC-PlanoB (2)'!$C$21)</f>
        <v>#REF!</v>
      </c>
      <c r="I30" s="70" t="e">
        <f>#REF!*(1-'FC-PlanoB (2)'!$C$21)</f>
        <v>#REF!</v>
      </c>
      <c r="J30" s="70" t="e">
        <f>#REF!*(1-'FC-PlanoB (2)'!$C$21)</f>
        <v>#REF!</v>
      </c>
      <c r="K30" s="70" t="e">
        <f>#REF!*(1-'FC-PlanoB (2)'!$C$21)</f>
        <v>#REF!</v>
      </c>
      <c r="L30" s="70" t="e">
        <f>#REF!*(1-'FC-PlanoB (2)'!$C$21)</f>
        <v>#REF!</v>
      </c>
      <c r="M30" s="70" t="e">
        <f>#REF!*(1-'FC-PlanoB (2)'!$C$21)</f>
        <v>#REF!</v>
      </c>
      <c r="N30" s="109" t="e">
        <f>#REF!*(1-'FC-PlanoB (2)'!$C$21)</f>
        <v>#REF!</v>
      </c>
      <c r="O30" s="64" t="e">
        <f t="shared" si="18"/>
        <v>#REF!</v>
      </c>
    </row>
    <row r="31" spans="2:16" ht="15.75" hidden="1" customHeight="1" outlineLevel="1">
      <c r="B31" s="108" t="s">
        <v>2249</v>
      </c>
      <c r="C31" s="70" t="e">
        <f t="shared" ref="C31:E31" si="26">#REF!</f>
        <v>#REF!</v>
      </c>
      <c r="D31" s="70" t="e">
        <f t="shared" si="26"/>
        <v>#REF!</v>
      </c>
      <c r="E31" s="70" t="e">
        <f t="shared" si="26"/>
        <v>#REF!</v>
      </c>
      <c r="F31" s="70" t="e">
        <f>#REF!*(1-'FC-PlanoB (2)'!$C$21)</f>
        <v>#REF!</v>
      </c>
      <c r="G31" s="70" t="e">
        <f>#REF!*(1-'FC-PlanoB (2)'!$C$21)</f>
        <v>#REF!</v>
      </c>
      <c r="H31" s="70" t="e">
        <f>#REF!*(1-'FC-PlanoB (2)'!$C$21)</f>
        <v>#REF!</v>
      </c>
      <c r="I31" s="70" t="e">
        <f>#REF!*(1-'FC-PlanoB (2)'!$C$21)</f>
        <v>#REF!</v>
      </c>
      <c r="J31" s="70" t="e">
        <f>#REF!*(1-'FC-PlanoB (2)'!$C$21)</f>
        <v>#REF!</v>
      </c>
      <c r="K31" s="70" t="e">
        <f>#REF!*(1-'FC-PlanoB (2)'!$C$21)</f>
        <v>#REF!</v>
      </c>
      <c r="L31" s="70" t="e">
        <f>#REF!*(1-'FC-PlanoB (2)'!$C$21)</f>
        <v>#REF!</v>
      </c>
      <c r="M31" s="70" t="e">
        <f>#REF!*(1-'FC-PlanoB (2)'!$C$21)</f>
        <v>#REF!</v>
      </c>
      <c r="N31" s="109" t="e">
        <f>#REF!*(1-'FC-PlanoB (2)'!$C$21)</f>
        <v>#REF!</v>
      </c>
      <c r="O31" s="86" t="e">
        <f t="shared" si="18"/>
        <v>#REF!</v>
      </c>
    </row>
    <row r="32" spans="2:16" ht="15.75" customHeight="1" collapsed="1">
      <c r="B32" s="94" t="s">
        <v>115</v>
      </c>
      <c r="C32" s="2" t="e">
        <f t="shared" ref="C32:E32" si="27">#REF!</f>
        <v>#REF!</v>
      </c>
      <c r="D32" s="2" t="e">
        <f t="shared" si="27"/>
        <v>#REF!</v>
      </c>
      <c r="E32" s="2" t="e">
        <f t="shared" si="27"/>
        <v>#REF!</v>
      </c>
      <c r="F32" s="2" t="e">
        <f>#REF!*(1-'FC-PlanoB (2)'!$C$21)</f>
        <v>#REF!</v>
      </c>
      <c r="G32" s="2" t="e">
        <f>#REF!*(1-'FC-PlanoB (2)'!$C$21)</f>
        <v>#REF!</v>
      </c>
      <c r="H32" s="2" t="e">
        <f>#REF!*(1-'FC-PlanoB (2)'!$C$21)</f>
        <v>#REF!</v>
      </c>
      <c r="I32" s="2" t="e">
        <f>#REF!*(1-'FC-PlanoB (2)'!$C$21)</f>
        <v>#REF!</v>
      </c>
      <c r="J32" s="2" t="e">
        <f>#REF!*(1-'FC-PlanoB (2)'!$C$21)</f>
        <v>#REF!</v>
      </c>
      <c r="K32" s="2" t="e">
        <f>#REF!*(1-'FC-PlanoB (2)'!$C$21)</f>
        <v>#REF!</v>
      </c>
      <c r="L32" s="2" t="e">
        <f>#REF!*(1-'FC-PlanoB (2)'!$C$21)</f>
        <v>#REF!</v>
      </c>
      <c r="M32" s="2" t="e">
        <f>#REF!*(1-'FC-PlanoB (2)'!$C$21)</f>
        <v>#REF!</v>
      </c>
      <c r="N32" s="86" t="e">
        <f>#REF!*(1-'FC-PlanoB (2)'!$C$21)</f>
        <v>#REF!</v>
      </c>
      <c r="O32" s="86" t="e">
        <f t="shared" si="18"/>
        <v>#REF!</v>
      </c>
    </row>
    <row r="33" spans="2:18" ht="15.75" customHeight="1">
      <c r="B33" s="94" t="s">
        <v>2220</v>
      </c>
      <c r="C33" s="2" t="e">
        <f t="shared" ref="C33:E33" si="28">#REF!</f>
        <v>#REF!</v>
      </c>
      <c r="D33" s="2" t="e">
        <f t="shared" si="28"/>
        <v>#REF!</v>
      </c>
      <c r="E33" s="2" t="e">
        <f t="shared" si="28"/>
        <v>#REF!</v>
      </c>
      <c r="F33" s="2" t="e">
        <f>#REF!*(1-'FC-PlanoB (2)'!$C$21)</f>
        <v>#REF!</v>
      </c>
      <c r="G33" s="2" t="e">
        <f>#REF!*(1-'FC-PlanoB (2)'!$C$21)</f>
        <v>#REF!</v>
      </c>
      <c r="H33" s="2" t="e">
        <f>#REF!*(1-'FC-PlanoB (2)'!$C$21)</f>
        <v>#REF!</v>
      </c>
      <c r="I33" s="2" t="e">
        <f>#REF!*(1-'FC-PlanoB (2)'!$C$21)</f>
        <v>#REF!</v>
      </c>
      <c r="J33" s="2" t="e">
        <f>#REF!*(1-'FC-PlanoB (2)'!$C$21)</f>
        <v>#REF!</v>
      </c>
      <c r="K33" s="2" t="e">
        <f>#REF!*(1-'FC-PlanoB (2)'!$C$21)</f>
        <v>#REF!</v>
      </c>
      <c r="L33" s="2" t="e">
        <f>#REF!*(1-'FC-PlanoB (2)'!$C$21)</f>
        <v>#REF!</v>
      </c>
      <c r="M33" s="2" t="e">
        <f>#REF!*(1-'FC-PlanoB (2)'!$C$21)</f>
        <v>#REF!</v>
      </c>
      <c r="N33" s="86" t="e">
        <f>#REF!*(1-'FC-PlanoB (2)'!$C$21)</f>
        <v>#REF!</v>
      </c>
      <c r="O33" s="86" t="e">
        <f t="shared" si="18"/>
        <v>#REF!</v>
      </c>
    </row>
    <row r="34" spans="2:18" ht="15.75" customHeight="1">
      <c r="B34" s="96" t="s">
        <v>2207</v>
      </c>
      <c r="C34" s="88" t="e">
        <f t="shared" ref="C34:N34" si="29">C23+C26+C29+C32+C33</f>
        <v>#REF!</v>
      </c>
      <c r="D34" s="88" t="e">
        <f t="shared" si="29"/>
        <v>#REF!</v>
      </c>
      <c r="E34" s="88" t="e">
        <f t="shared" si="29"/>
        <v>#REF!</v>
      </c>
      <c r="F34" s="88" t="e">
        <f t="shared" si="29"/>
        <v>#REF!</v>
      </c>
      <c r="G34" s="88" t="e">
        <f t="shared" si="29"/>
        <v>#REF!</v>
      </c>
      <c r="H34" s="88" t="e">
        <f t="shared" si="29"/>
        <v>#REF!</v>
      </c>
      <c r="I34" s="88" t="e">
        <f t="shared" si="29"/>
        <v>#REF!</v>
      </c>
      <c r="J34" s="88" t="e">
        <f t="shared" si="29"/>
        <v>#REF!</v>
      </c>
      <c r="K34" s="88" t="e">
        <f t="shared" si="29"/>
        <v>#REF!</v>
      </c>
      <c r="L34" s="88" t="e">
        <f t="shared" si="29"/>
        <v>#REF!</v>
      </c>
      <c r="M34" s="88" t="e">
        <f t="shared" si="29"/>
        <v>#REF!</v>
      </c>
      <c r="N34" s="89" t="e">
        <f t="shared" si="29"/>
        <v>#REF!</v>
      </c>
      <c r="O34" s="89" t="e">
        <f t="shared" si="18"/>
        <v>#REF!</v>
      </c>
    </row>
    <row r="35" spans="2:18" ht="5.25" customHeight="1"/>
    <row r="36" spans="2:18" ht="15.75" customHeight="1">
      <c r="B36" s="96" t="s">
        <v>2226</v>
      </c>
      <c r="C36" s="88" t="e">
        <f>B18+C16-C34</f>
        <v>#REF!</v>
      </c>
      <c r="D36" s="88" t="e">
        <f t="shared" ref="D36:N36" si="30">C36+D16-D34</f>
        <v>#REF!</v>
      </c>
      <c r="E36" s="88" t="e">
        <f t="shared" si="30"/>
        <v>#REF!</v>
      </c>
      <c r="F36" s="88" t="e">
        <f t="shared" si="30"/>
        <v>#REF!</v>
      </c>
      <c r="G36" s="88" t="e">
        <f t="shared" si="30"/>
        <v>#REF!</v>
      </c>
      <c r="H36" s="88" t="e">
        <f t="shared" si="30"/>
        <v>#REF!</v>
      </c>
      <c r="I36" s="88" t="e">
        <f t="shared" si="30"/>
        <v>#REF!</v>
      </c>
      <c r="J36" s="88" t="e">
        <f t="shared" si="30"/>
        <v>#REF!</v>
      </c>
      <c r="K36" s="88" t="e">
        <f t="shared" si="30"/>
        <v>#REF!</v>
      </c>
      <c r="L36" s="88" t="e">
        <f t="shared" si="30"/>
        <v>#REF!</v>
      </c>
      <c r="M36" s="88" t="e">
        <f t="shared" si="30"/>
        <v>#REF!</v>
      </c>
      <c r="N36" s="89" t="e">
        <f t="shared" si="30"/>
        <v>#REF!</v>
      </c>
      <c r="O36" s="89" t="e">
        <f>N36</f>
        <v>#REF!</v>
      </c>
      <c r="R36" s="2"/>
    </row>
    <row r="37" spans="2:18" ht="15.75" customHeight="1">
      <c r="C37" s="2"/>
      <c r="D37" s="2"/>
      <c r="E37" s="2"/>
      <c r="F37" s="2"/>
      <c r="G37" s="2"/>
      <c r="H37" s="2"/>
      <c r="I37" s="2"/>
      <c r="J37" s="2"/>
      <c r="K37" s="2"/>
      <c r="L37" s="2"/>
      <c r="M37" s="2"/>
      <c r="N37" s="2"/>
      <c r="O37" s="2"/>
      <c r="R37" s="38"/>
    </row>
    <row r="38" spans="2:18" ht="15.75" customHeight="1">
      <c r="B38" s="4" t="s">
        <v>2261</v>
      </c>
      <c r="C38" s="2" t="e">
        <f t="shared" ref="C38:O38" si="31">C34-#REF!</f>
        <v>#REF!</v>
      </c>
      <c r="D38" s="2" t="e">
        <f t="shared" si="31"/>
        <v>#REF!</v>
      </c>
      <c r="E38" s="2" t="e">
        <f t="shared" si="31"/>
        <v>#REF!</v>
      </c>
      <c r="F38" s="2" t="e">
        <f t="shared" si="31"/>
        <v>#REF!</v>
      </c>
      <c r="G38" s="2" t="e">
        <f t="shared" si="31"/>
        <v>#REF!</v>
      </c>
      <c r="H38" s="2" t="e">
        <f t="shared" si="31"/>
        <v>#REF!</v>
      </c>
      <c r="I38" s="2" t="e">
        <f t="shared" si="31"/>
        <v>#REF!</v>
      </c>
      <c r="J38" s="2" t="e">
        <f t="shared" si="31"/>
        <v>#REF!</v>
      </c>
      <c r="K38" s="2" t="e">
        <f t="shared" si="31"/>
        <v>#REF!</v>
      </c>
      <c r="L38" s="2" t="e">
        <f t="shared" si="31"/>
        <v>#REF!</v>
      </c>
      <c r="M38" s="2" t="e">
        <f t="shared" si="31"/>
        <v>#REF!</v>
      </c>
      <c r="N38" s="2" t="e">
        <f t="shared" si="31"/>
        <v>#REF!</v>
      </c>
      <c r="O38" s="2" t="e">
        <f t="shared" si="31"/>
        <v>#REF!</v>
      </c>
    </row>
    <row r="39" spans="2:18" ht="15.75" customHeight="1"/>
    <row r="40" spans="2:18" ht="15.75" customHeight="1"/>
    <row r="41" spans="2:18" ht="15.75" customHeight="1"/>
    <row r="42" spans="2:18" ht="15.75" customHeight="1"/>
    <row r="43" spans="2:18" ht="15.75" customHeight="1"/>
    <row r="44" spans="2:18" ht="15.75" customHeight="1"/>
    <row r="45" spans="2:18" ht="15.75" customHeight="1"/>
    <row r="46" spans="2:18" ht="15.75" customHeight="1"/>
    <row r="47" spans="2:18" ht="15.75" customHeight="1"/>
    <row r="48" spans="2:1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51181102362204722" right="0.51181102362204722" top="0.78740157480314965" bottom="0.78740157480314965" header="0" footer="0"/>
  <pageSetup paperSize="9"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workbookViewId="0"/>
  </sheetViews>
  <sheetFormatPr defaultColWidth="14.42578125" defaultRowHeight="15" customHeight="1"/>
  <cols>
    <col min="1" max="1" width="3.140625" customWidth="1"/>
    <col min="2" max="2" width="39.140625" customWidth="1"/>
    <col min="3" max="4" width="15.28515625" customWidth="1"/>
    <col min="5" max="7" width="14.28515625" customWidth="1"/>
    <col min="8" max="15" width="15.28515625" customWidth="1"/>
    <col min="16" max="16" width="14.28515625" customWidth="1"/>
    <col min="17" max="26" width="8.7109375" customWidth="1"/>
  </cols>
  <sheetData>
    <row r="1" spans="2:15">
      <c r="B1" s="4" t="s">
        <v>2263</v>
      </c>
    </row>
    <row r="3" spans="2:15">
      <c r="B3" s="13" t="s">
        <v>2227</v>
      </c>
    </row>
    <row r="4" spans="2:15">
      <c r="B4" s="71" t="s">
        <v>2215</v>
      </c>
      <c r="C4" s="91" t="s">
        <v>2192</v>
      </c>
      <c r="D4" s="91" t="s">
        <v>2193</v>
      </c>
      <c r="E4" s="91" t="s">
        <v>2194</v>
      </c>
      <c r="F4" s="91" t="s">
        <v>2195</v>
      </c>
      <c r="G4" s="91" t="s">
        <v>2196</v>
      </c>
      <c r="H4" s="91" t="s">
        <v>2197</v>
      </c>
      <c r="I4" s="91" t="s">
        <v>2198</v>
      </c>
      <c r="J4" s="91" t="s">
        <v>2199</v>
      </c>
      <c r="K4" s="91" t="s">
        <v>2200</v>
      </c>
      <c r="L4" s="91" t="s">
        <v>2201</v>
      </c>
      <c r="M4" s="91" t="s">
        <v>2202</v>
      </c>
      <c r="N4" s="62" t="s">
        <v>2203</v>
      </c>
      <c r="O4" s="62">
        <v>2017</v>
      </c>
    </row>
    <row r="5" spans="2:15">
      <c r="B5" s="94" t="s">
        <v>2218</v>
      </c>
      <c r="C5" s="2" t="e">
        <f t="shared" ref="C5:N5" si="0">#REF!</f>
        <v>#REF!</v>
      </c>
      <c r="D5" s="2" t="e">
        <f t="shared" si="0"/>
        <v>#REF!</v>
      </c>
      <c r="E5" s="2" t="e">
        <f t="shared" si="0"/>
        <v>#REF!</v>
      </c>
      <c r="F5" s="2" t="e">
        <f t="shared" si="0"/>
        <v>#REF!</v>
      </c>
      <c r="G5" s="2" t="e">
        <f t="shared" si="0"/>
        <v>#REF!</v>
      </c>
      <c r="H5" s="2" t="e">
        <f t="shared" si="0"/>
        <v>#REF!</v>
      </c>
      <c r="I5" s="2" t="e">
        <f t="shared" si="0"/>
        <v>#REF!</v>
      </c>
      <c r="J5" s="2" t="e">
        <f t="shared" si="0"/>
        <v>#REF!</v>
      </c>
      <c r="K5" s="2" t="e">
        <f t="shared" si="0"/>
        <v>#REF!</v>
      </c>
      <c r="L5" s="2" t="e">
        <f t="shared" si="0"/>
        <v>#REF!</v>
      </c>
      <c r="M5" s="2" t="e">
        <f t="shared" si="0"/>
        <v>#REF!</v>
      </c>
      <c r="N5" s="63" t="e">
        <f t="shared" si="0"/>
        <v>#REF!</v>
      </c>
      <c r="O5" s="86" t="e">
        <f t="shared" ref="O5:O10" si="1">SUM(C5:N5)</f>
        <v>#REF!</v>
      </c>
    </row>
    <row r="6" spans="2:15">
      <c r="B6" s="94" t="s">
        <v>103</v>
      </c>
      <c r="C6" s="2" t="e">
        <f t="shared" ref="C6:N6" si="2">#REF!</f>
        <v>#REF!</v>
      </c>
      <c r="D6" s="2" t="e">
        <f t="shared" si="2"/>
        <v>#REF!</v>
      </c>
      <c r="E6" s="2" t="e">
        <f t="shared" si="2"/>
        <v>#REF!</v>
      </c>
      <c r="F6" s="2" t="e">
        <f t="shared" si="2"/>
        <v>#REF!</v>
      </c>
      <c r="G6" s="2" t="e">
        <f t="shared" si="2"/>
        <v>#REF!</v>
      </c>
      <c r="H6" s="2" t="e">
        <f t="shared" si="2"/>
        <v>#REF!</v>
      </c>
      <c r="I6" s="2" t="e">
        <f t="shared" si="2"/>
        <v>#REF!</v>
      </c>
      <c r="J6" s="2" t="e">
        <f t="shared" si="2"/>
        <v>#REF!</v>
      </c>
      <c r="K6" s="2" t="e">
        <f t="shared" si="2"/>
        <v>#REF!</v>
      </c>
      <c r="L6" s="2" t="e">
        <f t="shared" si="2"/>
        <v>#REF!</v>
      </c>
      <c r="M6" s="2" t="e">
        <f t="shared" si="2"/>
        <v>#REF!</v>
      </c>
      <c r="N6" s="2" t="e">
        <f t="shared" si="2"/>
        <v>#REF!</v>
      </c>
      <c r="O6" s="64" t="e">
        <f t="shared" si="1"/>
        <v>#REF!</v>
      </c>
    </row>
    <row r="7" spans="2:15">
      <c r="B7" s="94" t="s">
        <v>2219</v>
      </c>
      <c r="C7" s="2" t="e">
        <f t="shared" ref="C7:N7" si="3">#REF!</f>
        <v>#REF!</v>
      </c>
      <c r="D7" s="2" t="e">
        <f t="shared" si="3"/>
        <v>#REF!</v>
      </c>
      <c r="E7" s="2" t="e">
        <f t="shared" si="3"/>
        <v>#REF!</v>
      </c>
      <c r="F7" s="2" t="e">
        <f t="shared" si="3"/>
        <v>#REF!</v>
      </c>
      <c r="G7" s="2" t="e">
        <f t="shared" si="3"/>
        <v>#REF!</v>
      </c>
      <c r="H7" s="2" t="e">
        <f t="shared" si="3"/>
        <v>#REF!</v>
      </c>
      <c r="I7" s="2" t="e">
        <f t="shared" si="3"/>
        <v>#REF!</v>
      </c>
      <c r="J7" s="2" t="e">
        <f t="shared" si="3"/>
        <v>#REF!</v>
      </c>
      <c r="K7" s="2" t="e">
        <f t="shared" si="3"/>
        <v>#REF!</v>
      </c>
      <c r="L7" s="2" t="e">
        <f t="shared" si="3"/>
        <v>#REF!</v>
      </c>
      <c r="M7" s="2" t="e">
        <f t="shared" si="3"/>
        <v>#REF!</v>
      </c>
      <c r="N7" s="2" t="e">
        <f t="shared" si="3"/>
        <v>#REF!</v>
      </c>
      <c r="O7" s="64" t="e">
        <f t="shared" si="1"/>
        <v>#REF!</v>
      </c>
    </row>
    <row r="8" spans="2:15">
      <c r="B8" s="94" t="s">
        <v>115</v>
      </c>
      <c r="C8" s="2" t="e">
        <f t="shared" ref="C8:N8" si="4">#REF!</f>
        <v>#REF!</v>
      </c>
      <c r="D8" s="2" t="e">
        <f t="shared" si="4"/>
        <v>#REF!</v>
      </c>
      <c r="E8" s="2" t="e">
        <f t="shared" si="4"/>
        <v>#REF!</v>
      </c>
      <c r="F8" s="2" t="e">
        <f t="shared" si="4"/>
        <v>#REF!</v>
      </c>
      <c r="G8" s="2" t="e">
        <f t="shared" si="4"/>
        <v>#REF!</v>
      </c>
      <c r="H8" s="2" t="e">
        <f t="shared" si="4"/>
        <v>#REF!</v>
      </c>
      <c r="I8" s="2" t="e">
        <f t="shared" si="4"/>
        <v>#REF!</v>
      </c>
      <c r="J8" s="2" t="e">
        <f t="shared" si="4"/>
        <v>#REF!</v>
      </c>
      <c r="K8" s="2" t="e">
        <f t="shared" si="4"/>
        <v>#REF!</v>
      </c>
      <c r="L8" s="2" t="e">
        <f t="shared" si="4"/>
        <v>#REF!</v>
      </c>
      <c r="M8" s="2" t="e">
        <f t="shared" si="4"/>
        <v>#REF!</v>
      </c>
      <c r="N8" s="86" t="e">
        <f t="shared" si="4"/>
        <v>#REF!</v>
      </c>
      <c r="O8" s="86" t="e">
        <f t="shared" si="1"/>
        <v>#REF!</v>
      </c>
    </row>
    <row r="9" spans="2:15">
      <c r="B9" s="94" t="s">
        <v>2220</v>
      </c>
      <c r="C9" s="2" t="e">
        <f t="shared" ref="C9:N9" si="5">#REF!</f>
        <v>#REF!</v>
      </c>
      <c r="D9" s="2" t="e">
        <f t="shared" si="5"/>
        <v>#REF!</v>
      </c>
      <c r="E9" s="2" t="e">
        <f t="shared" si="5"/>
        <v>#REF!</v>
      </c>
      <c r="F9" s="2" t="e">
        <f t="shared" si="5"/>
        <v>#REF!</v>
      </c>
      <c r="G9" s="2" t="e">
        <f t="shared" si="5"/>
        <v>#REF!</v>
      </c>
      <c r="H9" s="2" t="e">
        <f t="shared" si="5"/>
        <v>#REF!</v>
      </c>
      <c r="I9" s="2" t="e">
        <f t="shared" si="5"/>
        <v>#REF!</v>
      </c>
      <c r="J9" s="2" t="e">
        <f t="shared" si="5"/>
        <v>#REF!</v>
      </c>
      <c r="K9" s="2" t="e">
        <f t="shared" si="5"/>
        <v>#REF!</v>
      </c>
      <c r="L9" s="2" t="e">
        <f t="shared" si="5"/>
        <v>#REF!</v>
      </c>
      <c r="M9" s="2" t="e">
        <f t="shared" si="5"/>
        <v>#REF!</v>
      </c>
      <c r="N9" s="86" t="e">
        <f t="shared" si="5"/>
        <v>#REF!</v>
      </c>
      <c r="O9" s="86" t="e">
        <f t="shared" si="1"/>
        <v>#REF!</v>
      </c>
    </row>
    <row r="10" spans="2:15">
      <c r="B10" s="96" t="s">
        <v>2207</v>
      </c>
      <c r="C10" s="88" t="e">
        <f t="shared" ref="C10:N10" si="6">SUM(C5:C9)</f>
        <v>#REF!</v>
      </c>
      <c r="D10" s="88" t="e">
        <f t="shared" si="6"/>
        <v>#REF!</v>
      </c>
      <c r="E10" s="88" t="e">
        <f t="shared" si="6"/>
        <v>#REF!</v>
      </c>
      <c r="F10" s="88" t="e">
        <f t="shared" si="6"/>
        <v>#REF!</v>
      </c>
      <c r="G10" s="88" t="e">
        <f t="shared" si="6"/>
        <v>#REF!</v>
      </c>
      <c r="H10" s="88" t="e">
        <f t="shared" si="6"/>
        <v>#REF!</v>
      </c>
      <c r="I10" s="88" t="e">
        <f t="shared" si="6"/>
        <v>#REF!</v>
      </c>
      <c r="J10" s="88" t="e">
        <f t="shared" si="6"/>
        <v>#REF!</v>
      </c>
      <c r="K10" s="88" t="e">
        <f t="shared" si="6"/>
        <v>#REF!</v>
      </c>
      <c r="L10" s="88" t="e">
        <f t="shared" si="6"/>
        <v>#REF!</v>
      </c>
      <c r="M10" s="88" t="e">
        <f t="shared" si="6"/>
        <v>#REF!</v>
      </c>
      <c r="N10" s="89" t="e">
        <f t="shared" si="6"/>
        <v>#REF!</v>
      </c>
      <c r="O10" s="89" t="e">
        <f t="shared" si="1"/>
        <v>#REF!</v>
      </c>
    </row>
    <row r="12" spans="2:15">
      <c r="B12" s="13" t="s">
        <v>2264</v>
      </c>
    </row>
    <row r="13" spans="2:15">
      <c r="B13" s="71" t="s">
        <v>2215</v>
      </c>
      <c r="C13" s="91" t="s">
        <v>2192</v>
      </c>
      <c r="D13" s="91" t="s">
        <v>2193</v>
      </c>
      <c r="E13" s="91" t="s">
        <v>2194</v>
      </c>
      <c r="F13" s="91" t="s">
        <v>2195</v>
      </c>
      <c r="G13" s="91" t="s">
        <v>2196</v>
      </c>
      <c r="H13" s="91" t="s">
        <v>2197</v>
      </c>
      <c r="I13" s="91" t="s">
        <v>2198</v>
      </c>
      <c r="J13" s="91" t="s">
        <v>2199</v>
      </c>
      <c r="K13" s="91" t="s">
        <v>2200</v>
      </c>
      <c r="L13" s="91" t="s">
        <v>2201</v>
      </c>
      <c r="M13" s="91" t="s">
        <v>2202</v>
      </c>
      <c r="N13" s="62" t="s">
        <v>2203</v>
      </c>
      <c r="O13" s="62">
        <v>2017</v>
      </c>
    </row>
    <row r="14" spans="2:15">
      <c r="B14" s="94" t="s">
        <v>2218</v>
      </c>
      <c r="C14" s="2">
        <v>1544295.3966401452</v>
      </c>
      <c r="D14" s="2">
        <v>1544295.3966401452</v>
      </c>
      <c r="E14" s="2">
        <v>1544295.3966401452</v>
      </c>
      <c r="F14" s="2">
        <v>1544295.3966401452</v>
      </c>
      <c r="G14" s="2">
        <v>1544295.3966401452</v>
      </c>
      <c r="H14" s="2">
        <v>1544295.3966401452</v>
      </c>
      <c r="I14" s="2">
        <v>1853154.4759681744</v>
      </c>
      <c r="J14" s="2">
        <v>1853154.4759681744</v>
      </c>
      <c r="K14" s="2">
        <v>1853154.4759681744</v>
      </c>
      <c r="L14" s="2">
        <v>1853154.4759681744</v>
      </c>
      <c r="M14" s="2">
        <v>1853154.4759681744</v>
      </c>
      <c r="N14" s="63">
        <v>1853154.4759681744</v>
      </c>
      <c r="O14" s="86">
        <f t="shared" ref="O14:O19" si="7">SUM(C14:N14)</f>
        <v>20384699.235649917</v>
      </c>
    </row>
    <row r="15" spans="2:15">
      <c r="B15" s="94" t="s">
        <v>103</v>
      </c>
      <c r="C15" s="2">
        <v>7953566.9485185295</v>
      </c>
      <c r="D15" s="2">
        <v>7953566.9485185295</v>
      </c>
      <c r="E15" s="2">
        <v>7953566.9485185295</v>
      </c>
      <c r="F15" s="2">
        <v>7953566.9485185295</v>
      </c>
      <c r="G15" s="2">
        <v>7953566.9485185295</v>
      </c>
      <c r="H15" s="2">
        <v>7953566.9485185295</v>
      </c>
      <c r="I15" s="2">
        <v>9544280.3382222354</v>
      </c>
      <c r="J15" s="2">
        <v>9544280.3382222354</v>
      </c>
      <c r="K15" s="2">
        <v>9544280.3382222354</v>
      </c>
      <c r="L15" s="2">
        <v>9544280.3382222354</v>
      </c>
      <c r="M15" s="2">
        <v>9544280.3382222354</v>
      </c>
      <c r="N15" s="2">
        <v>9544280.3382222354</v>
      </c>
      <c r="O15" s="64">
        <f t="shared" si="7"/>
        <v>104987083.72044459</v>
      </c>
    </row>
    <row r="16" spans="2:15">
      <c r="B16" s="94" t="s">
        <v>2219</v>
      </c>
      <c r="C16" s="2">
        <v>4421004.0653699385</v>
      </c>
      <c r="D16" s="2">
        <v>4421004.0653699385</v>
      </c>
      <c r="E16" s="2">
        <v>4421004.0653699385</v>
      </c>
      <c r="F16" s="2">
        <v>4421004.0653699385</v>
      </c>
      <c r="G16" s="2">
        <v>4421004.0653699385</v>
      </c>
      <c r="H16" s="2">
        <v>4421004.0653699385</v>
      </c>
      <c r="I16" s="2">
        <v>5305204.8784439256</v>
      </c>
      <c r="J16" s="2">
        <v>5305204.8784439256</v>
      </c>
      <c r="K16" s="2">
        <v>5305204.8784439256</v>
      </c>
      <c r="L16" s="2">
        <v>5305204.8784439256</v>
      </c>
      <c r="M16" s="2">
        <v>5305204.8784439256</v>
      </c>
      <c r="N16" s="2">
        <v>5305204.8784439256</v>
      </c>
      <c r="O16" s="64">
        <f t="shared" si="7"/>
        <v>58357253.662883185</v>
      </c>
    </row>
    <row r="17" spans="2:16">
      <c r="B17" s="94" t="s">
        <v>115</v>
      </c>
      <c r="C17" s="2">
        <v>321210.1981880361</v>
      </c>
      <c r="D17" s="2">
        <v>321210.1981880361</v>
      </c>
      <c r="E17" s="2">
        <v>321210.1981880361</v>
      </c>
      <c r="F17" s="2">
        <v>321210.1981880361</v>
      </c>
      <c r="G17" s="2">
        <v>321210.1981880361</v>
      </c>
      <c r="H17" s="2">
        <v>321210.1981880361</v>
      </c>
      <c r="I17" s="2">
        <v>385452.23782564333</v>
      </c>
      <c r="J17" s="2">
        <v>385452.23782564333</v>
      </c>
      <c r="K17" s="2">
        <v>385452.23782564333</v>
      </c>
      <c r="L17" s="2">
        <v>385452.23782564333</v>
      </c>
      <c r="M17" s="2">
        <v>385452.23782564333</v>
      </c>
      <c r="N17" s="86">
        <v>385452.23782564333</v>
      </c>
      <c r="O17" s="86">
        <f t="shared" si="7"/>
        <v>4239974.6160820769</v>
      </c>
    </row>
    <row r="18" spans="2:16">
      <c r="B18" s="94" t="s">
        <v>2220</v>
      </c>
      <c r="C18" s="2">
        <v>759923.39128335146</v>
      </c>
      <c r="D18" s="2">
        <v>759923.39128335146</v>
      </c>
      <c r="E18" s="2">
        <v>759923.39128335146</v>
      </c>
      <c r="F18" s="2">
        <v>759923.39128335146</v>
      </c>
      <c r="G18" s="2">
        <v>759923.39128335146</v>
      </c>
      <c r="H18" s="2">
        <v>759923.39128335146</v>
      </c>
      <c r="I18" s="2">
        <v>911908.06954002171</v>
      </c>
      <c r="J18" s="2">
        <v>911908.06954002171</v>
      </c>
      <c r="K18" s="2">
        <v>911908.06954002171</v>
      </c>
      <c r="L18" s="2">
        <v>911908.06954002171</v>
      </c>
      <c r="M18" s="2">
        <v>911908.06954002171</v>
      </c>
      <c r="N18" s="86">
        <v>911908.06954002171</v>
      </c>
      <c r="O18" s="86">
        <f t="shared" si="7"/>
        <v>10030988.764940239</v>
      </c>
    </row>
    <row r="19" spans="2:16">
      <c r="B19" s="96" t="s">
        <v>2207</v>
      </c>
      <c r="C19" s="88">
        <f t="shared" ref="C19:N19" si="8">SUM(C14:C18)</f>
        <v>15000000</v>
      </c>
      <c r="D19" s="88">
        <f t="shared" si="8"/>
        <v>15000000</v>
      </c>
      <c r="E19" s="88">
        <f t="shared" si="8"/>
        <v>15000000</v>
      </c>
      <c r="F19" s="88">
        <f t="shared" si="8"/>
        <v>15000000</v>
      </c>
      <c r="G19" s="88">
        <f t="shared" si="8"/>
        <v>15000000</v>
      </c>
      <c r="H19" s="88">
        <f t="shared" si="8"/>
        <v>15000000</v>
      </c>
      <c r="I19" s="88">
        <f t="shared" si="8"/>
        <v>18000000</v>
      </c>
      <c r="J19" s="88">
        <f t="shared" si="8"/>
        <v>18000000</v>
      </c>
      <c r="K19" s="88">
        <f t="shared" si="8"/>
        <v>18000000</v>
      </c>
      <c r="L19" s="88">
        <f t="shared" si="8"/>
        <v>18000000</v>
      </c>
      <c r="M19" s="88">
        <f t="shared" si="8"/>
        <v>18000000</v>
      </c>
      <c r="N19" s="89">
        <f t="shared" si="8"/>
        <v>18000000</v>
      </c>
      <c r="O19" s="89">
        <f t="shared" si="7"/>
        <v>198000000</v>
      </c>
    </row>
    <row r="21" spans="2:16" ht="15.75" customHeight="1">
      <c r="B21" s="4" t="s">
        <v>2265</v>
      </c>
      <c r="C21" s="6">
        <f t="shared" ref="C21:N21" si="9">C19</f>
        <v>15000000</v>
      </c>
      <c r="D21" s="6">
        <f t="shared" si="9"/>
        <v>15000000</v>
      </c>
      <c r="E21" s="6">
        <f t="shared" si="9"/>
        <v>15000000</v>
      </c>
      <c r="F21" s="6">
        <f t="shared" si="9"/>
        <v>15000000</v>
      </c>
      <c r="G21" s="6">
        <f t="shared" si="9"/>
        <v>15000000</v>
      </c>
      <c r="H21" s="6">
        <f t="shared" si="9"/>
        <v>15000000</v>
      </c>
      <c r="I21" s="6">
        <f t="shared" si="9"/>
        <v>18000000</v>
      </c>
      <c r="J21" s="6">
        <f t="shared" si="9"/>
        <v>18000000</v>
      </c>
      <c r="K21" s="6">
        <f t="shared" si="9"/>
        <v>18000000</v>
      </c>
      <c r="L21" s="6">
        <f t="shared" si="9"/>
        <v>18000000</v>
      </c>
      <c r="M21" s="6">
        <f t="shared" si="9"/>
        <v>18000000</v>
      </c>
      <c r="N21" s="6">
        <f t="shared" si="9"/>
        <v>18000000</v>
      </c>
      <c r="O21" s="112">
        <f t="shared" ref="O21:O22" si="10">SUM(C21:N21)</f>
        <v>198000000</v>
      </c>
    </row>
    <row r="22" spans="2:16" ht="15.75" customHeight="1">
      <c r="B22" s="4" t="s">
        <v>2266</v>
      </c>
      <c r="C22" s="6" t="e">
        <f t="shared" ref="C22:N22" si="11">C10</f>
        <v>#REF!</v>
      </c>
      <c r="D22" s="6" t="e">
        <f t="shared" si="11"/>
        <v>#REF!</v>
      </c>
      <c r="E22" s="6" t="e">
        <f t="shared" si="11"/>
        <v>#REF!</v>
      </c>
      <c r="F22" s="6" t="e">
        <f t="shared" si="11"/>
        <v>#REF!</v>
      </c>
      <c r="G22" s="6" t="e">
        <f t="shared" si="11"/>
        <v>#REF!</v>
      </c>
      <c r="H22" s="6" t="e">
        <f t="shared" si="11"/>
        <v>#REF!</v>
      </c>
      <c r="I22" s="6" t="e">
        <f t="shared" si="11"/>
        <v>#REF!</v>
      </c>
      <c r="J22" s="6" t="e">
        <f t="shared" si="11"/>
        <v>#REF!</v>
      </c>
      <c r="K22" s="6" t="e">
        <f t="shared" si="11"/>
        <v>#REF!</v>
      </c>
      <c r="L22" s="6" t="e">
        <f t="shared" si="11"/>
        <v>#REF!</v>
      </c>
      <c r="M22" s="6" t="e">
        <f t="shared" si="11"/>
        <v>#REF!</v>
      </c>
      <c r="N22" s="6" t="e">
        <f t="shared" si="11"/>
        <v>#REF!</v>
      </c>
      <c r="O22" s="112" t="e">
        <f t="shared" si="10"/>
        <v>#REF!</v>
      </c>
    </row>
    <row r="23" spans="2:16" ht="15.75" customHeight="1">
      <c r="B23" s="4" t="s">
        <v>2267</v>
      </c>
      <c r="C23" s="2" t="e">
        <f t="shared" ref="C23:O23" si="12">C22-C21</f>
        <v>#REF!</v>
      </c>
      <c r="D23" s="2" t="e">
        <f t="shared" si="12"/>
        <v>#REF!</v>
      </c>
      <c r="E23" s="2" t="e">
        <f t="shared" si="12"/>
        <v>#REF!</v>
      </c>
      <c r="F23" s="2" t="e">
        <f t="shared" si="12"/>
        <v>#REF!</v>
      </c>
      <c r="G23" s="2" t="e">
        <f t="shared" si="12"/>
        <v>#REF!</v>
      </c>
      <c r="H23" s="2" t="e">
        <f t="shared" si="12"/>
        <v>#REF!</v>
      </c>
      <c r="I23" s="2" t="e">
        <f t="shared" si="12"/>
        <v>#REF!</v>
      </c>
      <c r="J23" s="2" t="e">
        <f t="shared" si="12"/>
        <v>#REF!</v>
      </c>
      <c r="K23" s="2" t="e">
        <f t="shared" si="12"/>
        <v>#REF!</v>
      </c>
      <c r="L23" s="2" t="e">
        <f t="shared" si="12"/>
        <v>#REF!</v>
      </c>
      <c r="M23" s="2" t="e">
        <f t="shared" si="12"/>
        <v>#REF!</v>
      </c>
      <c r="N23" s="2" t="e">
        <f t="shared" si="12"/>
        <v>#REF!</v>
      </c>
      <c r="O23" s="113" t="e">
        <f t="shared" si="12"/>
        <v>#REF!</v>
      </c>
    </row>
    <row r="24" spans="2:16" ht="15.75" customHeight="1"/>
    <row r="25" spans="2:16" ht="15.75" customHeight="1">
      <c r="B25" s="71" t="s">
        <v>2268</v>
      </c>
      <c r="C25" s="79">
        <v>11942985.49</v>
      </c>
      <c r="D25" s="79">
        <v>20564103.574000001</v>
      </c>
      <c r="E25" s="79">
        <v>11352106.6164375</v>
      </c>
      <c r="F25" s="79">
        <v>16526756.591062499</v>
      </c>
      <c r="G25" s="79">
        <v>16526756.591062499</v>
      </c>
      <c r="H25" s="79">
        <v>16526756.591062499</v>
      </c>
      <c r="I25" s="79">
        <v>16526756.591062499</v>
      </c>
      <c r="J25" s="79">
        <v>16526756.591062499</v>
      </c>
      <c r="K25" s="79">
        <v>16526756.591062499</v>
      </c>
      <c r="L25" s="79">
        <v>16526756.591062499</v>
      </c>
      <c r="M25" s="79">
        <v>16526756.591062499</v>
      </c>
      <c r="N25" s="79">
        <v>16526756.591062499</v>
      </c>
      <c r="O25" s="80">
        <f>SUM(C25:N25)</f>
        <v>192600004.99999997</v>
      </c>
    </row>
    <row r="26" spans="2:16" ht="15.75" customHeight="1">
      <c r="B26" s="114" t="s">
        <v>2269</v>
      </c>
      <c r="C26" s="2">
        <v>33417262.338</v>
      </c>
      <c r="D26" s="2">
        <v>53981365.912</v>
      </c>
      <c r="E26" s="2">
        <v>65333472.528437503</v>
      </c>
      <c r="F26" s="2">
        <v>81860229.119499996</v>
      </c>
      <c r="G26" s="2">
        <v>98386985.710562497</v>
      </c>
      <c r="H26" s="2">
        <v>114913742.301625</v>
      </c>
      <c r="I26" s="2">
        <v>131440498.8926875</v>
      </c>
      <c r="J26" s="2">
        <v>147967255.48374999</v>
      </c>
      <c r="K26" s="2">
        <v>164494012.07481247</v>
      </c>
      <c r="L26" s="2">
        <v>181020768.66587496</v>
      </c>
      <c r="M26" s="2">
        <v>197547525.25693744</v>
      </c>
      <c r="N26" s="2">
        <v>214074281.84799993</v>
      </c>
      <c r="O26" s="64">
        <f>N26</f>
        <v>214074281.84799993</v>
      </c>
      <c r="P26" s="2"/>
    </row>
    <row r="27" spans="2:16" ht="15.75" customHeight="1">
      <c r="B27" s="94"/>
      <c r="C27" s="3"/>
      <c r="D27" s="3"/>
      <c r="E27" s="3"/>
      <c r="F27" s="3"/>
      <c r="G27" s="3"/>
      <c r="H27" s="3"/>
      <c r="I27" s="3"/>
      <c r="J27" s="3"/>
      <c r="K27" s="3"/>
      <c r="L27" s="3"/>
      <c r="M27" s="3"/>
      <c r="N27" s="3"/>
      <c r="O27" s="115"/>
    </row>
    <row r="28" spans="2:16" ht="15.75" customHeight="1">
      <c r="B28" s="114" t="s">
        <v>2270</v>
      </c>
      <c r="C28" s="2" t="e">
        <f t="shared" ref="C28:N28" si="13">#REF!</f>
        <v>#REF!</v>
      </c>
      <c r="D28" s="2" t="e">
        <f t="shared" si="13"/>
        <v>#REF!</v>
      </c>
      <c r="E28" s="2" t="e">
        <f t="shared" si="13"/>
        <v>#REF!</v>
      </c>
      <c r="F28" s="2" t="e">
        <f t="shared" si="13"/>
        <v>#REF!</v>
      </c>
      <c r="G28" s="2" t="e">
        <f t="shared" si="13"/>
        <v>#REF!</v>
      </c>
      <c r="H28" s="2" t="e">
        <f t="shared" si="13"/>
        <v>#REF!</v>
      </c>
      <c r="I28" s="2" t="e">
        <f t="shared" si="13"/>
        <v>#REF!</v>
      </c>
      <c r="J28" s="2" t="e">
        <f t="shared" si="13"/>
        <v>#REF!</v>
      </c>
      <c r="K28" s="2" t="e">
        <f t="shared" si="13"/>
        <v>#REF!</v>
      </c>
      <c r="L28" s="2" t="e">
        <f t="shared" si="13"/>
        <v>#REF!</v>
      </c>
      <c r="M28" s="2" t="e">
        <f t="shared" si="13"/>
        <v>#REF!</v>
      </c>
      <c r="N28" s="2" t="e">
        <f t="shared" si="13"/>
        <v>#REF!</v>
      </c>
      <c r="O28" s="64" t="e">
        <f>SUM(C28:N28)</f>
        <v>#REF!</v>
      </c>
    </row>
    <row r="29" spans="2:16" ht="15.75" customHeight="1">
      <c r="B29" s="114" t="s">
        <v>2271</v>
      </c>
      <c r="C29" s="2" t="e">
        <f>#REF!+comparativo!C28</f>
        <v>#REF!</v>
      </c>
      <c r="D29" s="2" t="e">
        <f>#REF!+comparativo!D28</f>
        <v>#REF!</v>
      </c>
      <c r="E29" s="2" t="e">
        <f>#REF!+comparativo!E28</f>
        <v>#REF!</v>
      </c>
      <c r="F29" s="2" t="e">
        <f>#REF!+comparativo!F28</f>
        <v>#REF!</v>
      </c>
      <c r="G29" s="2" t="e">
        <f>#REF!+comparativo!G28</f>
        <v>#REF!</v>
      </c>
      <c r="H29" s="2" t="e">
        <f>#REF!+comparativo!H28</f>
        <v>#REF!</v>
      </c>
      <c r="I29" s="2" t="e">
        <f>#REF!+comparativo!I28</f>
        <v>#REF!</v>
      </c>
      <c r="J29" s="2" t="e">
        <f>#REF!+comparativo!J28</f>
        <v>#REF!</v>
      </c>
      <c r="K29" s="2" t="e">
        <f>#REF!+comparativo!K28</f>
        <v>#REF!</v>
      </c>
      <c r="L29" s="2" t="e">
        <f>#REF!+comparativo!L28</f>
        <v>#REF!</v>
      </c>
      <c r="M29" s="2" t="e">
        <f>#REF!+comparativo!M28</f>
        <v>#REF!</v>
      </c>
      <c r="N29" s="2" t="e">
        <f>#REF!+comparativo!N28</f>
        <v>#REF!</v>
      </c>
      <c r="O29" s="64" t="e">
        <f>N29</f>
        <v>#REF!</v>
      </c>
    </row>
    <row r="30" spans="2:16" ht="15.75" customHeight="1">
      <c r="B30" s="94"/>
      <c r="C30" s="3"/>
      <c r="D30" s="3"/>
      <c r="E30" s="3"/>
      <c r="F30" s="3"/>
      <c r="G30" s="3"/>
      <c r="H30" s="3"/>
      <c r="I30" s="3"/>
      <c r="J30" s="3"/>
      <c r="K30" s="3"/>
      <c r="L30" s="3"/>
      <c r="M30" s="3"/>
      <c r="N30" s="3"/>
      <c r="O30" s="115"/>
    </row>
    <row r="31" spans="2:16" ht="15.75" customHeight="1">
      <c r="B31" s="114" t="s">
        <v>2272</v>
      </c>
      <c r="C31" s="2" t="e">
        <f t="shared" ref="C31:N31" si="14">#REF!</f>
        <v>#REF!</v>
      </c>
      <c r="D31" s="2" t="e">
        <f t="shared" si="14"/>
        <v>#REF!</v>
      </c>
      <c r="E31" s="2" t="e">
        <f t="shared" si="14"/>
        <v>#REF!</v>
      </c>
      <c r="F31" s="2" t="e">
        <f t="shared" si="14"/>
        <v>#REF!</v>
      </c>
      <c r="G31" s="2" t="e">
        <f t="shared" si="14"/>
        <v>#REF!</v>
      </c>
      <c r="H31" s="2" t="e">
        <f t="shared" si="14"/>
        <v>#REF!</v>
      </c>
      <c r="I31" s="2" t="e">
        <f t="shared" si="14"/>
        <v>#REF!</v>
      </c>
      <c r="J31" s="2" t="e">
        <f t="shared" si="14"/>
        <v>#REF!</v>
      </c>
      <c r="K31" s="2" t="e">
        <f t="shared" si="14"/>
        <v>#REF!</v>
      </c>
      <c r="L31" s="2" t="e">
        <f t="shared" si="14"/>
        <v>#REF!</v>
      </c>
      <c r="M31" s="2" t="e">
        <f t="shared" si="14"/>
        <v>#REF!</v>
      </c>
      <c r="N31" s="2" t="e">
        <f t="shared" si="14"/>
        <v>#REF!</v>
      </c>
      <c r="O31" s="64" t="e">
        <f>SUM(C31:N31)</f>
        <v>#REF!</v>
      </c>
    </row>
    <row r="32" spans="2:16" ht="15.75" customHeight="1">
      <c r="B32" s="81" t="s">
        <v>2273</v>
      </c>
      <c r="C32" s="116" t="e">
        <f>#REF!+comparativo!C31</f>
        <v>#REF!</v>
      </c>
      <c r="D32" s="116" t="e">
        <f>#REF!+comparativo!D31</f>
        <v>#REF!</v>
      </c>
      <c r="E32" s="116" t="e">
        <f>#REF!+comparativo!E31</f>
        <v>#REF!</v>
      </c>
      <c r="F32" s="116" t="e">
        <f>#REF!+comparativo!F31</f>
        <v>#REF!</v>
      </c>
      <c r="G32" s="116" t="e">
        <f>#REF!+comparativo!G31</f>
        <v>#REF!</v>
      </c>
      <c r="H32" s="116" t="e">
        <f>#REF!+comparativo!H31</f>
        <v>#REF!</v>
      </c>
      <c r="I32" s="116" t="e">
        <f>#REF!+comparativo!I31</f>
        <v>#REF!</v>
      </c>
      <c r="J32" s="116" t="e">
        <f>#REF!+comparativo!J31</f>
        <v>#REF!</v>
      </c>
      <c r="K32" s="116" t="e">
        <f>#REF!+comparativo!K31</f>
        <v>#REF!</v>
      </c>
      <c r="L32" s="116" t="e">
        <f>#REF!+comparativo!L31</f>
        <v>#REF!</v>
      </c>
      <c r="M32" s="116" t="e">
        <f>#REF!+comparativo!M31</f>
        <v>#REF!</v>
      </c>
      <c r="N32" s="116" t="e">
        <f>#REF!+comparativo!N31</f>
        <v>#REF!</v>
      </c>
      <c r="O32" s="82" t="e">
        <f>N32</f>
        <v>#REF!</v>
      </c>
    </row>
    <row r="33" spans="1:26" ht="15.75" customHeight="1"/>
    <row r="34" spans="1:26" ht="15.75" customHeight="1">
      <c r="B34" s="71" t="s">
        <v>2274</v>
      </c>
      <c r="C34" s="79">
        <f>21474276.848+comparativo!C25-comparativo!C21</f>
        <v>18417262.338</v>
      </c>
      <c r="D34" s="79">
        <f t="shared" ref="D34:N34" si="15">C34+D25-D21</f>
        <v>23981365.912</v>
      </c>
      <c r="E34" s="79">
        <f t="shared" si="15"/>
        <v>20333472.528437503</v>
      </c>
      <c r="F34" s="79">
        <f t="shared" si="15"/>
        <v>21860229.119500004</v>
      </c>
      <c r="G34" s="79">
        <f t="shared" si="15"/>
        <v>23386985.710562505</v>
      </c>
      <c r="H34" s="79">
        <f t="shared" si="15"/>
        <v>24913742.301625006</v>
      </c>
      <c r="I34" s="79">
        <f t="shared" si="15"/>
        <v>23440498.892687507</v>
      </c>
      <c r="J34" s="79">
        <f t="shared" si="15"/>
        <v>21967255.483750008</v>
      </c>
      <c r="K34" s="79">
        <f t="shared" si="15"/>
        <v>20494012.074812509</v>
      </c>
      <c r="L34" s="79">
        <f t="shared" si="15"/>
        <v>19020768.66587501</v>
      </c>
      <c r="M34" s="79">
        <f t="shared" si="15"/>
        <v>17547525.256937511</v>
      </c>
      <c r="N34" s="79">
        <f t="shared" si="15"/>
        <v>16074281.848000012</v>
      </c>
      <c r="O34" s="83">
        <f t="shared" ref="O34:O35" si="16">N34</f>
        <v>16074281.848000012</v>
      </c>
    </row>
    <row r="35" spans="1:26" ht="15.75" customHeight="1">
      <c r="B35" s="81" t="s">
        <v>2275</v>
      </c>
      <c r="C35" s="116" t="e">
        <f>#REF!+comparativo!C28-comparativo!C22</f>
        <v>#REF!</v>
      </c>
      <c r="D35" s="116" t="e">
        <f t="shared" ref="D35:N35" si="17">C35+D28-D22</f>
        <v>#REF!</v>
      </c>
      <c r="E35" s="116" t="e">
        <f t="shared" si="17"/>
        <v>#REF!</v>
      </c>
      <c r="F35" s="116" t="e">
        <f t="shared" si="17"/>
        <v>#REF!</v>
      </c>
      <c r="G35" s="116" t="e">
        <f t="shared" si="17"/>
        <v>#REF!</v>
      </c>
      <c r="H35" s="116" t="e">
        <f t="shared" si="17"/>
        <v>#REF!</v>
      </c>
      <c r="I35" s="116" t="e">
        <f t="shared" si="17"/>
        <v>#REF!</v>
      </c>
      <c r="J35" s="116" t="e">
        <f t="shared" si="17"/>
        <v>#REF!</v>
      </c>
      <c r="K35" s="116" t="e">
        <f t="shared" si="17"/>
        <v>#REF!</v>
      </c>
      <c r="L35" s="116" t="e">
        <f t="shared" si="17"/>
        <v>#REF!</v>
      </c>
      <c r="M35" s="116" t="e">
        <f t="shared" si="17"/>
        <v>#REF!</v>
      </c>
      <c r="N35" s="84" t="e">
        <f t="shared" si="17"/>
        <v>#REF!</v>
      </c>
      <c r="O35" s="85" t="e">
        <f t="shared" si="16"/>
        <v>#REF!</v>
      </c>
    </row>
    <row r="36" spans="1:26" ht="15.75" customHeight="1">
      <c r="C36" s="2"/>
      <c r="D36" s="2"/>
      <c r="E36" s="2"/>
      <c r="F36" s="2"/>
      <c r="G36" s="2"/>
      <c r="H36" s="2"/>
      <c r="I36" s="2"/>
      <c r="J36" s="2"/>
      <c r="K36" s="2"/>
      <c r="L36" s="2"/>
      <c r="M36" s="2"/>
      <c r="N36" s="2"/>
    </row>
    <row r="37" spans="1:26" ht="15.75" customHeight="1">
      <c r="C37" s="2"/>
      <c r="D37" s="2"/>
      <c r="E37" s="2"/>
      <c r="F37" s="2"/>
      <c r="G37" s="2"/>
      <c r="H37" s="2"/>
      <c r="I37" s="2"/>
      <c r="J37" s="2"/>
      <c r="K37" s="2"/>
      <c r="L37" s="2"/>
      <c r="M37" s="2"/>
      <c r="N37" s="2"/>
      <c r="O37" s="2"/>
    </row>
    <row r="38" spans="1:26" ht="15.75" customHeight="1"/>
    <row r="39" spans="1:26" ht="15.75" customHeight="1">
      <c r="A39" s="39"/>
      <c r="B39" s="39"/>
      <c r="C39" s="117" t="s">
        <v>2276</v>
      </c>
      <c r="D39" s="117" t="s">
        <v>2277</v>
      </c>
      <c r="E39" s="39"/>
      <c r="F39" s="39"/>
      <c r="G39" s="39"/>
      <c r="H39" s="39"/>
      <c r="I39" s="39"/>
      <c r="J39" s="39"/>
      <c r="K39" s="39"/>
      <c r="L39" s="39"/>
      <c r="M39" s="39"/>
      <c r="N39" s="39"/>
      <c r="O39" s="39"/>
      <c r="P39" s="39"/>
      <c r="Q39" s="39"/>
      <c r="R39" s="39"/>
      <c r="S39" s="39"/>
      <c r="T39" s="39"/>
      <c r="U39" s="39"/>
      <c r="V39" s="39"/>
      <c r="W39" s="39"/>
      <c r="X39" s="39"/>
      <c r="Y39" s="39"/>
      <c r="Z39" s="39"/>
    </row>
    <row r="40" spans="1:26" ht="15.75" customHeight="1">
      <c r="B40" s="118" t="s">
        <v>2278</v>
      </c>
      <c r="C40" s="6">
        <v>21474276.848000001</v>
      </c>
      <c r="D40" s="6" t="e">
        <f>#REF!</f>
        <v>#REF!</v>
      </c>
      <c r="E40" s="2"/>
    </row>
    <row r="41" spans="1:26" ht="15.75" customHeight="1">
      <c r="B41" s="118" t="s">
        <v>2279</v>
      </c>
      <c r="C41" s="6">
        <f>O25</f>
        <v>192600004.99999997</v>
      </c>
      <c r="D41" s="6" t="e">
        <f>O28</f>
        <v>#REF!</v>
      </c>
    </row>
    <row r="42" spans="1:26" ht="15.75" customHeight="1">
      <c r="B42" s="118" t="s">
        <v>2257</v>
      </c>
      <c r="C42" s="6">
        <f>O21</f>
        <v>198000000</v>
      </c>
      <c r="D42" s="6" t="e">
        <f>O22</f>
        <v>#REF!</v>
      </c>
    </row>
    <row r="43" spans="1:26" ht="15.75" customHeight="1">
      <c r="B43" s="118" t="s">
        <v>2280</v>
      </c>
      <c r="C43" s="6">
        <f t="shared" ref="C43:D43" si="18">C40+C41-C42</f>
        <v>16074281.84799996</v>
      </c>
      <c r="D43" s="119" t="e">
        <f t="shared" si="18"/>
        <v>#REF!</v>
      </c>
    </row>
    <row r="44" spans="1:26" ht="15.75" customHeight="1">
      <c r="D44" s="2" t="e">
        <f>D40-C40</f>
        <v>#REF!</v>
      </c>
      <c r="E44" s="157" t="s">
        <v>2281</v>
      </c>
    </row>
    <row r="45" spans="1:26" ht="15.75" customHeight="1">
      <c r="D45" s="2" t="e">
        <f>D43-D44</f>
        <v>#REF!</v>
      </c>
      <c r="E45" s="157" t="s">
        <v>2282</v>
      </c>
    </row>
    <row r="46" spans="1:26" ht="15.75" customHeight="1"/>
    <row r="47" spans="1:26" ht="15.75" customHeight="1"/>
    <row r="48" spans="1:26"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511811024" right="0.511811024" top="0.78740157499999996" bottom="0.78740157499999996"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D966"/>
  </sheetPr>
  <dimension ref="A1:AA236"/>
  <sheetViews>
    <sheetView showGridLines="0" topLeftCell="I1" workbookViewId="0">
      <pane ySplit="1" topLeftCell="I2" activePane="bottomLeft" state="frozen"/>
      <selection pane="bottomLeft" activeCell="F66" sqref="F66"/>
    </sheetView>
  </sheetViews>
  <sheetFormatPr defaultColWidth="14.42578125" defaultRowHeight="15" customHeight="1"/>
  <cols>
    <col min="1" max="3" width="8.140625" style="131" customWidth="1"/>
    <col min="4" max="4" width="30.140625" style="135" customWidth="1"/>
    <col min="5" max="5" width="58.85546875" style="120" customWidth="1"/>
    <col min="6" max="6" width="197" style="120" customWidth="1"/>
    <col min="7" max="7" width="37.7109375" style="120" customWidth="1"/>
    <col min="8" max="9" width="17.140625" style="120" customWidth="1"/>
    <col min="10" max="11" width="20" style="120" customWidth="1"/>
    <col min="12" max="12" width="17.140625" style="120" customWidth="1"/>
    <col min="13" max="14" width="6.7109375" style="120" customWidth="1"/>
    <col min="15" max="15" width="22" style="120" customWidth="1"/>
    <col min="16" max="16" width="17.7109375" style="224" customWidth="1"/>
    <col min="17" max="17" width="16.5703125" style="120" customWidth="1"/>
    <col min="18" max="19" width="14.7109375" style="230" customWidth="1"/>
    <col min="20" max="21" width="6.7109375" style="120" customWidth="1"/>
    <col min="22" max="22" width="21.140625" style="120" customWidth="1"/>
    <col min="23" max="23" width="17.42578125" style="120" customWidth="1"/>
    <col min="24" max="24" width="16.28515625" style="120" customWidth="1"/>
    <col min="25" max="26" width="14.7109375" style="230" customWidth="1"/>
  </cols>
  <sheetData>
    <row r="1" spans="1:27" ht="33" customHeight="1">
      <c r="A1" s="191" t="s">
        <v>326</v>
      </c>
      <c r="B1" s="181" t="s">
        <v>386</v>
      </c>
      <c r="C1" s="194" t="s">
        <v>333</v>
      </c>
      <c r="D1" s="180" t="s">
        <v>337</v>
      </c>
      <c r="E1" s="185" t="s">
        <v>339</v>
      </c>
      <c r="F1" s="180" t="s">
        <v>341</v>
      </c>
      <c r="G1" s="180" t="s">
        <v>343</v>
      </c>
      <c r="H1" s="181" t="s">
        <v>345</v>
      </c>
      <c r="I1" s="181" t="s">
        <v>347</v>
      </c>
      <c r="J1" s="156" t="s">
        <v>349</v>
      </c>
      <c r="K1" s="156" t="s">
        <v>353</v>
      </c>
      <c r="L1" s="156" t="s">
        <v>357</v>
      </c>
      <c r="M1" s="175" t="s">
        <v>359</v>
      </c>
      <c r="N1" s="175" t="s">
        <v>361</v>
      </c>
      <c r="O1" s="179" t="s">
        <v>363</v>
      </c>
      <c r="P1" s="179" t="s">
        <v>366</v>
      </c>
      <c r="Q1" s="179" t="s">
        <v>368</v>
      </c>
      <c r="R1" s="231" t="s">
        <v>370</v>
      </c>
      <c r="S1" s="231" t="s">
        <v>372</v>
      </c>
      <c r="T1" s="182" t="s">
        <v>374</v>
      </c>
      <c r="U1" s="182" t="s">
        <v>376</v>
      </c>
      <c r="V1" s="212" t="s">
        <v>378</v>
      </c>
      <c r="W1" s="212" t="s">
        <v>380</v>
      </c>
      <c r="X1" s="212" t="s">
        <v>382</v>
      </c>
      <c r="Y1" s="213" t="s">
        <v>370</v>
      </c>
      <c r="Z1" s="236" t="s">
        <v>372</v>
      </c>
    </row>
    <row r="2" spans="1:27" ht="15.75" customHeight="1">
      <c r="A2" s="452"/>
      <c r="B2" s="447"/>
      <c r="C2" s="447"/>
      <c r="D2" s="149" t="s">
        <v>2283</v>
      </c>
      <c r="E2" s="149" t="s">
        <v>2284</v>
      </c>
      <c r="F2" s="148" t="s">
        <v>2285</v>
      </c>
      <c r="G2" s="148" t="s">
        <v>2286</v>
      </c>
      <c r="H2" s="148" t="s">
        <v>394</v>
      </c>
      <c r="I2" s="148" t="s">
        <v>105</v>
      </c>
      <c r="J2" s="132">
        <v>1000</v>
      </c>
      <c r="K2" s="132">
        <v>5351215.2200000007</v>
      </c>
      <c r="L2" s="132">
        <v>2735170.29</v>
      </c>
      <c r="M2" s="131" t="s">
        <v>410</v>
      </c>
      <c r="N2" s="148">
        <v>0.23</v>
      </c>
      <c r="O2" s="170">
        <f>J2*N2</f>
        <v>230</v>
      </c>
      <c r="P2" s="170">
        <f t="shared" ref="P2:P33" si="0">K2*N2</f>
        <v>1230779.5006000001</v>
      </c>
      <c r="Q2" s="170">
        <f t="shared" ref="Q2:Q33" si="1">L2*N2</f>
        <v>629089.16670000006</v>
      </c>
      <c r="R2" s="228">
        <f t="shared" ref="R2:R31" si="2">IFERROR(Q2/O2, "-")</f>
        <v>2735.1702900000005</v>
      </c>
      <c r="S2" s="228">
        <f t="shared" ref="S2:S33" si="3">IFERROR(P2/O2, "-")</f>
        <v>5351.215220000001</v>
      </c>
      <c r="T2" s="131" t="s">
        <v>410</v>
      </c>
      <c r="U2" s="148">
        <v>0.09</v>
      </c>
      <c r="V2" s="170">
        <f t="shared" ref="V2:V33" si="4">J2*U2</f>
        <v>90</v>
      </c>
      <c r="W2" s="170">
        <f t="shared" ref="W2:W33" si="5">K2*U2</f>
        <v>481609.36980000004</v>
      </c>
      <c r="X2" s="170">
        <f>L2*U2</f>
        <v>246165.32610000001</v>
      </c>
      <c r="Y2" s="228">
        <f t="shared" ref="Y2:Y31" si="6">IFERROR(X2/V2, "-")</f>
        <v>2735.17029</v>
      </c>
      <c r="Z2" s="228">
        <f t="shared" ref="Z2:Z5" si="7">IFERROR(W2/V2, "-")</f>
        <v>5351.21522</v>
      </c>
      <c r="AA2" s="134"/>
    </row>
    <row r="3" spans="1:27" ht="15.75" customHeight="1">
      <c r="A3" s="452"/>
      <c r="B3" s="447"/>
      <c r="C3" s="447"/>
      <c r="D3" s="149" t="s">
        <v>2283</v>
      </c>
      <c r="E3" s="149" t="s">
        <v>2284</v>
      </c>
      <c r="F3" s="148" t="s">
        <v>2285</v>
      </c>
      <c r="G3" s="148" t="s">
        <v>2287</v>
      </c>
      <c r="H3" s="148" t="s">
        <v>394</v>
      </c>
      <c r="I3" s="148" t="s">
        <v>105</v>
      </c>
      <c r="J3" s="132">
        <v>13426684</v>
      </c>
      <c r="K3" s="132">
        <v>2545104.16</v>
      </c>
      <c r="L3" s="132">
        <v>0</v>
      </c>
      <c r="M3" s="131" t="s">
        <v>410</v>
      </c>
      <c r="N3" s="148">
        <v>0.23</v>
      </c>
      <c r="O3" s="170">
        <f>J3*N3</f>
        <v>3088137.3200000003</v>
      </c>
      <c r="P3" s="170">
        <f t="shared" si="0"/>
        <v>585373.95680000004</v>
      </c>
      <c r="Q3" s="170">
        <f t="shared" si="1"/>
        <v>0</v>
      </c>
      <c r="R3" s="228">
        <f t="shared" si="2"/>
        <v>0</v>
      </c>
      <c r="S3" s="228">
        <f t="shared" si="3"/>
        <v>0.18955567584669453</v>
      </c>
      <c r="T3" s="131" t="s">
        <v>410</v>
      </c>
      <c r="U3" s="148">
        <v>0.09</v>
      </c>
      <c r="V3" s="170">
        <f t="shared" si="4"/>
        <v>1208401.56</v>
      </c>
      <c r="W3" s="170">
        <f t="shared" si="5"/>
        <v>229059.3744</v>
      </c>
      <c r="X3" s="170">
        <f>L3*U3</f>
        <v>0</v>
      </c>
      <c r="Y3" s="228">
        <f t="shared" si="6"/>
        <v>0</v>
      </c>
      <c r="Z3" s="228">
        <f t="shared" si="7"/>
        <v>0.18955567584669453</v>
      </c>
      <c r="AA3" s="134"/>
    </row>
    <row r="4" spans="1:27" ht="15.75" customHeight="1">
      <c r="A4" s="452"/>
      <c r="B4" s="447"/>
      <c r="C4" s="447"/>
      <c r="D4" s="149" t="s">
        <v>2283</v>
      </c>
      <c r="E4" s="149" t="s">
        <v>2284</v>
      </c>
      <c r="F4" s="148" t="s">
        <v>2285</v>
      </c>
      <c r="G4" s="148" t="s">
        <v>2288</v>
      </c>
      <c r="H4" s="148" t="s">
        <v>394</v>
      </c>
      <c r="I4" s="148" t="s">
        <v>105</v>
      </c>
      <c r="J4" s="132">
        <v>0</v>
      </c>
      <c r="K4" s="132">
        <v>3384.88</v>
      </c>
      <c r="L4" s="132">
        <v>3384.8799999999997</v>
      </c>
      <c r="M4" s="131" t="s">
        <v>410</v>
      </c>
      <c r="N4" s="148">
        <v>0.23</v>
      </c>
      <c r="O4" s="170">
        <f>J4*N4</f>
        <v>0</v>
      </c>
      <c r="P4" s="170">
        <f t="shared" si="0"/>
        <v>778.52240000000006</v>
      </c>
      <c r="Q4" s="170">
        <f t="shared" si="1"/>
        <v>778.52239999999995</v>
      </c>
      <c r="R4" s="228" t="str">
        <f t="shared" si="2"/>
        <v>-</v>
      </c>
      <c r="S4" s="228" t="str">
        <f t="shared" si="3"/>
        <v>-</v>
      </c>
      <c r="T4" s="131" t="s">
        <v>410</v>
      </c>
      <c r="U4" s="148">
        <v>0.09</v>
      </c>
      <c r="V4" s="170">
        <f t="shared" si="4"/>
        <v>0</v>
      </c>
      <c r="W4" s="170">
        <f t="shared" si="5"/>
        <v>304.63920000000002</v>
      </c>
      <c r="X4" s="170">
        <f>L4*U4</f>
        <v>304.63919999999996</v>
      </c>
      <c r="Y4" s="228" t="str">
        <f t="shared" si="6"/>
        <v>-</v>
      </c>
      <c r="Z4" s="228" t="str">
        <f t="shared" si="7"/>
        <v>-</v>
      </c>
      <c r="AA4" s="134"/>
    </row>
    <row r="5" spans="1:27" ht="15.75" customHeight="1">
      <c r="A5" s="452"/>
      <c r="B5" s="447"/>
      <c r="C5" s="447"/>
      <c r="D5" s="149" t="s">
        <v>2283</v>
      </c>
      <c r="E5" s="149" t="s">
        <v>2284</v>
      </c>
      <c r="F5" s="148" t="s">
        <v>2285</v>
      </c>
      <c r="G5" s="148" t="s">
        <v>2289</v>
      </c>
      <c r="H5" s="148" t="s">
        <v>394</v>
      </c>
      <c r="I5" s="148" t="s">
        <v>105</v>
      </c>
      <c r="J5" s="132">
        <v>0</v>
      </c>
      <c r="K5" s="132">
        <v>159868.15</v>
      </c>
      <c r="L5" s="132">
        <v>159868.15</v>
      </c>
      <c r="M5" s="131" t="s">
        <v>410</v>
      </c>
      <c r="N5" s="148">
        <v>0.23</v>
      </c>
      <c r="O5" s="170">
        <f>J5*N5</f>
        <v>0</v>
      </c>
      <c r="P5" s="170">
        <f t="shared" si="0"/>
        <v>36769.674500000001</v>
      </c>
      <c r="Q5" s="170">
        <f t="shared" si="1"/>
        <v>36769.674500000001</v>
      </c>
      <c r="R5" s="228" t="str">
        <f t="shared" si="2"/>
        <v>-</v>
      </c>
      <c r="S5" s="228" t="str">
        <f t="shared" si="3"/>
        <v>-</v>
      </c>
      <c r="T5" s="131" t="s">
        <v>410</v>
      </c>
      <c r="U5" s="148">
        <v>0.09</v>
      </c>
      <c r="V5" s="170">
        <f t="shared" si="4"/>
        <v>0</v>
      </c>
      <c r="W5" s="170">
        <f t="shared" si="5"/>
        <v>14388.133499999998</v>
      </c>
      <c r="X5" s="170">
        <f>L5*U5</f>
        <v>14388.133499999998</v>
      </c>
      <c r="Y5" s="228" t="str">
        <f t="shared" si="6"/>
        <v>-</v>
      </c>
      <c r="Z5" s="228" t="str">
        <f t="shared" si="7"/>
        <v>-</v>
      </c>
      <c r="AA5" s="134"/>
    </row>
    <row r="6" spans="1:27" ht="15.75" customHeight="1">
      <c r="A6" s="452"/>
      <c r="B6" s="447"/>
      <c r="C6" s="447"/>
      <c r="D6" s="149" t="s">
        <v>2283</v>
      </c>
      <c r="E6" s="149" t="s">
        <v>2284</v>
      </c>
      <c r="F6" s="148" t="s">
        <v>1885</v>
      </c>
      <c r="G6" s="148" t="s">
        <v>2290</v>
      </c>
      <c r="H6" s="148" t="s">
        <v>394</v>
      </c>
      <c r="I6" s="148" t="s">
        <v>105</v>
      </c>
      <c r="J6" s="132">
        <v>1000</v>
      </c>
      <c r="K6" s="132">
        <v>0</v>
      </c>
      <c r="L6" s="132">
        <v>0</v>
      </c>
      <c r="M6" s="131" t="s">
        <v>416</v>
      </c>
      <c r="N6" s="148">
        <v>0</v>
      </c>
      <c r="O6" s="170">
        <f>J6*N6</f>
        <v>0</v>
      </c>
      <c r="P6" s="170">
        <f t="shared" si="0"/>
        <v>0</v>
      </c>
      <c r="Q6" s="170">
        <f t="shared" si="1"/>
        <v>0</v>
      </c>
      <c r="R6" s="228" t="str">
        <f t="shared" si="2"/>
        <v>-</v>
      </c>
      <c r="S6" s="228" t="str">
        <f t="shared" si="3"/>
        <v>-</v>
      </c>
      <c r="T6" s="131" t="s">
        <v>416</v>
      </c>
      <c r="U6" s="148">
        <v>0</v>
      </c>
      <c r="V6" s="170">
        <f t="shared" si="4"/>
        <v>0</v>
      </c>
      <c r="W6" s="170">
        <f t="shared" si="5"/>
        <v>0</v>
      </c>
      <c r="X6" s="170">
        <f>L6*U6</f>
        <v>0</v>
      </c>
      <c r="Y6" s="228" t="str">
        <f t="shared" si="6"/>
        <v>-</v>
      </c>
      <c r="Z6" s="228" t="str">
        <f t="shared" ref="Z6:Z7" si="8">IFERROR(W6/V6, "-")</f>
        <v>-</v>
      </c>
      <c r="AA6" s="134"/>
    </row>
    <row r="7" spans="1:27" ht="15.75" customHeight="1">
      <c r="A7" s="452"/>
      <c r="B7" s="447"/>
      <c r="C7" s="447"/>
      <c r="D7" s="149" t="s">
        <v>2283</v>
      </c>
      <c r="E7" s="149" t="s">
        <v>2284</v>
      </c>
      <c r="F7" s="148" t="s">
        <v>1885</v>
      </c>
      <c r="G7" s="148" t="s">
        <v>2291</v>
      </c>
      <c r="H7" s="148" t="s">
        <v>394</v>
      </c>
      <c r="I7" s="148" t="s">
        <v>105</v>
      </c>
      <c r="J7" s="132">
        <v>1000</v>
      </c>
      <c r="K7" s="132">
        <v>0</v>
      </c>
      <c r="L7" s="132">
        <v>0</v>
      </c>
      <c r="M7" s="131" t="s">
        <v>416</v>
      </c>
      <c r="N7" s="148">
        <v>0</v>
      </c>
      <c r="O7" s="170">
        <f>J7*N7</f>
        <v>0</v>
      </c>
      <c r="P7" s="170">
        <f t="shared" si="0"/>
        <v>0</v>
      </c>
      <c r="Q7" s="170">
        <f t="shared" si="1"/>
        <v>0</v>
      </c>
      <c r="R7" s="228" t="str">
        <f t="shared" si="2"/>
        <v>-</v>
      </c>
      <c r="S7" s="228" t="str">
        <f t="shared" si="3"/>
        <v>-</v>
      </c>
      <c r="T7" s="131" t="s">
        <v>416</v>
      </c>
      <c r="U7" s="148">
        <v>0</v>
      </c>
      <c r="V7" s="170">
        <f t="shared" si="4"/>
        <v>0</v>
      </c>
      <c r="W7" s="170">
        <f t="shared" si="5"/>
        <v>0</v>
      </c>
      <c r="X7" s="170">
        <f>L7*U7</f>
        <v>0</v>
      </c>
      <c r="Y7" s="228" t="str">
        <f t="shared" si="6"/>
        <v>-</v>
      </c>
      <c r="Z7" s="228" t="str">
        <f t="shared" si="8"/>
        <v>-</v>
      </c>
      <c r="AA7" s="134"/>
    </row>
    <row r="8" spans="1:27" ht="15.75" customHeight="1">
      <c r="A8" s="452"/>
      <c r="B8" s="447"/>
      <c r="C8" s="447"/>
      <c r="D8" s="149" t="s">
        <v>2283</v>
      </c>
      <c r="E8" s="149" t="s">
        <v>2284</v>
      </c>
      <c r="F8" s="148" t="s">
        <v>2292</v>
      </c>
      <c r="G8" s="148" t="s">
        <v>2293</v>
      </c>
      <c r="H8" s="148" t="s">
        <v>394</v>
      </c>
      <c r="I8" s="148" t="s">
        <v>105</v>
      </c>
      <c r="J8" s="132">
        <v>754552</v>
      </c>
      <c r="K8" s="132">
        <v>18551856.129999999</v>
      </c>
      <c r="L8" s="132">
        <v>16425853.739999998</v>
      </c>
      <c r="M8" s="131" t="s">
        <v>410</v>
      </c>
      <c r="N8" s="148">
        <v>0.23</v>
      </c>
      <c r="O8" s="170">
        <f>J8*N8</f>
        <v>173546.96000000002</v>
      </c>
      <c r="P8" s="170">
        <f t="shared" si="0"/>
        <v>4266926.9099000003</v>
      </c>
      <c r="Q8" s="170">
        <f t="shared" si="1"/>
        <v>3777946.3602</v>
      </c>
      <c r="R8" s="228">
        <f t="shared" si="2"/>
        <v>21.769014912159797</v>
      </c>
      <c r="S8" s="228">
        <f t="shared" si="3"/>
        <v>24.586583999512293</v>
      </c>
      <c r="T8" s="131" t="s">
        <v>410</v>
      </c>
      <c r="U8" s="148">
        <v>0.09</v>
      </c>
      <c r="V8" s="170">
        <f t="shared" si="4"/>
        <v>67909.679999999993</v>
      </c>
      <c r="W8" s="170">
        <f t="shared" si="5"/>
        <v>1669667.0517</v>
      </c>
      <c r="X8" s="170">
        <f>L8*U8</f>
        <v>1478326.8365999998</v>
      </c>
      <c r="Y8" s="228">
        <f t="shared" si="6"/>
        <v>21.769014912159797</v>
      </c>
      <c r="Z8" s="228">
        <f>W8/V8</f>
        <v>24.586583999512296</v>
      </c>
      <c r="AA8" s="134"/>
    </row>
    <row r="9" spans="1:27" ht="15.75" customHeight="1">
      <c r="A9" s="452"/>
      <c r="B9" s="447"/>
      <c r="C9" s="447"/>
      <c r="D9" s="149" t="s">
        <v>2283</v>
      </c>
      <c r="E9" s="149" t="s">
        <v>2284</v>
      </c>
      <c r="F9" s="148" t="s">
        <v>2292</v>
      </c>
      <c r="G9" s="148" t="s">
        <v>2294</v>
      </c>
      <c r="H9" s="148" t="s">
        <v>394</v>
      </c>
      <c r="I9" s="148" t="s">
        <v>105</v>
      </c>
      <c r="J9" s="132">
        <v>1000</v>
      </c>
      <c r="K9" s="132">
        <v>0</v>
      </c>
      <c r="L9" s="132">
        <v>0</v>
      </c>
      <c r="M9" s="131" t="s">
        <v>416</v>
      </c>
      <c r="N9" s="148">
        <v>0</v>
      </c>
      <c r="O9" s="170">
        <f>J9*N9</f>
        <v>0</v>
      </c>
      <c r="P9" s="170">
        <f t="shared" si="0"/>
        <v>0</v>
      </c>
      <c r="Q9" s="170">
        <f t="shared" si="1"/>
        <v>0</v>
      </c>
      <c r="R9" s="228" t="str">
        <f t="shared" si="2"/>
        <v>-</v>
      </c>
      <c r="S9" s="228" t="str">
        <f t="shared" si="3"/>
        <v>-</v>
      </c>
      <c r="T9" s="131" t="s">
        <v>416</v>
      </c>
      <c r="U9" s="148">
        <v>0</v>
      </c>
      <c r="V9" s="170">
        <f t="shared" si="4"/>
        <v>0</v>
      </c>
      <c r="W9" s="170">
        <f t="shared" si="5"/>
        <v>0</v>
      </c>
      <c r="X9" s="170">
        <f>L9*U9</f>
        <v>0</v>
      </c>
      <c r="Y9" s="228" t="str">
        <f t="shared" si="6"/>
        <v>-</v>
      </c>
      <c r="Z9" s="228" t="str">
        <f>IFERROR(W9/V9, "-")</f>
        <v>-</v>
      </c>
      <c r="AA9" s="134"/>
    </row>
    <row r="10" spans="1:27" ht="15.75" customHeight="1">
      <c r="A10" s="452"/>
      <c r="B10" s="447"/>
      <c r="C10" s="447"/>
      <c r="D10" s="149" t="s">
        <v>2283</v>
      </c>
      <c r="E10" s="149" t="s">
        <v>2284</v>
      </c>
      <c r="F10" s="148" t="s">
        <v>2295</v>
      </c>
      <c r="G10" s="148" t="s">
        <v>2296</v>
      </c>
      <c r="H10" s="148" t="s">
        <v>394</v>
      </c>
      <c r="I10" s="148" t="s">
        <v>105</v>
      </c>
      <c r="J10" s="132">
        <v>1000</v>
      </c>
      <c r="K10" s="132">
        <v>7310806.6000000006</v>
      </c>
      <c r="L10" s="132">
        <v>1879477.9</v>
      </c>
      <c r="M10" s="131" t="s">
        <v>410</v>
      </c>
      <c r="N10" s="148">
        <v>0.23</v>
      </c>
      <c r="O10" s="170">
        <f>J10*N10</f>
        <v>230</v>
      </c>
      <c r="P10" s="170">
        <f t="shared" si="0"/>
        <v>1681485.5180000002</v>
      </c>
      <c r="Q10" s="170">
        <f t="shared" si="1"/>
        <v>432279.91700000002</v>
      </c>
      <c r="R10" s="228">
        <f t="shared" si="2"/>
        <v>1879.4779000000001</v>
      </c>
      <c r="S10" s="228">
        <f t="shared" si="3"/>
        <v>7310.8066000000008</v>
      </c>
      <c r="T10" s="131" t="s">
        <v>410</v>
      </c>
      <c r="U10" s="148">
        <v>0.09</v>
      </c>
      <c r="V10" s="170">
        <f t="shared" si="4"/>
        <v>90</v>
      </c>
      <c r="W10" s="170">
        <f t="shared" si="5"/>
        <v>657972.59400000004</v>
      </c>
      <c r="X10" s="170">
        <f>L10*U10</f>
        <v>169153.011</v>
      </c>
      <c r="Y10" s="228">
        <f t="shared" si="6"/>
        <v>1879.4779000000001</v>
      </c>
      <c r="Z10" s="228">
        <f>W10/V10</f>
        <v>7310.8066000000008</v>
      </c>
      <c r="AA10" s="134"/>
    </row>
    <row r="11" spans="1:27" ht="15.75" customHeight="1">
      <c r="A11" s="452"/>
      <c r="B11" s="447"/>
      <c r="C11" s="447"/>
      <c r="D11" s="149" t="s">
        <v>2283</v>
      </c>
      <c r="E11" s="149" t="s">
        <v>2284</v>
      </c>
      <c r="F11" s="148" t="s">
        <v>2295</v>
      </c>
      <c r="G11" s="148" t="s">
        <v>2297</v>
      </c>
      <c r="H11" s="148" t="s">
        <v>394</v>
      </c>
      <c r="I11" s="148" t="s">
        <v>105</v>
      </c>
      <c r="J11" s="132">
        <v>1000</v>
      </c>
      <c r="K11" s="132">
        <v>0</v>
      </c>
      <c r="L11" s="132">
        <v>0</v>
      </c>
      <c r="M11" s="131" t="s">
        <v>416</v>
      </c>
      <c r="N11" s="148">
        <v>0</v>
      </c>
      <c r="O11" s="170">
        <f>J11*N11</f>
        <v>0</v>
      </c>
      <c r="P11" s="170">
        <f t="shared" si="0"/>
        <v>0</v>
      </c>
      <c r="Q11" s="170">
        <f t="shared" si="1"/>
        <v>0</v>
      </c>
      <c r="R11" s="228" t="str">
        <f t="shared" si="2"/>
        <v>-</v>
      </c>
      <c r="S11" s="228" t="str">
        <f t="shared" si="3"/>
        <v>-</v>
      </c>
      <c r="T11" s="131" t="s">
        <v>416</v>
      </c>
      <c r="U11" s="148">
        <v>0</v>
      </c>
      <c r="V11" s="170">
        <f t="shared" si="4"/>
        <v>0</v>
      </c>
      <c r="W11" s="170">
        <f t="shared" si="5"/>
        <v>0</v>
      </c>
      <c r="X11" s="170">
        <f>L11*U11</f>
        <v>0</v>
      </c>
      <c r="Y11" s="228" t="str">
        <f t="shared" si="6"/>
        <v>-</v>
      </c>
      <c r="Z11" s="228" t="str">
        <f t="shared" ref="Z11:Z33" si="9">IFERROR(W11/V11, "-")</f>
        <v>-</v>
      </c>
      <c r="AA11" s="134"/>
    </row>
    <row r="12" spans="1:27" ht="15.75" customHeight="1">
      <c r="A12" s="452"/>
      <c r="B12" s="447"/>
      <c r="C12" s="447"/>
      <c r="D12" s="149" t="s">
        <v>2283</v>
      </c>
      <c r="E12" s="149" t="s">
        <v>2284</v>
      </c>
      <c r="F12" s="148" t="s">
        <v>2295</v>
      </c>
      <c r="G12" s="148" t="s">
        <v>2298</v>
      </c>
      <c r="H12" s="148" t="s">
        <v>394</v>
      </c>
      <c r="I12" s="148" t="s">
        <v>2299</v>
      </c>
      <c r="J12" s="132">
        <v>150000</v>
      </c>
      <c r="K12" s="132">
        <v>0</v>
      </c>
      <c r="L12" s="132">
        <v>0</v>
      </c>
      <c r="M12" s="131" t="s">
        <v>416</v>
      </c>
      <c r="N12" s="148">
        <v>0</v>
      </c>
      <c r="O12" s="170">
        <f>J12*N12</f>
        <v>0</v>
      </c>
      <c r="P12" s="170">
        <f t="shared" si="0"/>
        <v>0</v>
      </c>
      <c r="Q12" s="170">
        <f t="shared" si="1"/>
        <v>0</v>
      </c>
      <c r="R12" s="228" t="str">
        <f t="shared" si="2"/>
        <v>-</v>
      </c>
      <c r="S12" s="228" t="str">
        <f t="shared" si="3"/>
        <v>-</v>
      </c>
      <c r="T12" s="131" t="s">
        <v>416</v>
      </c>
      <c r="U12" s="148">
        <v>0</v>
      </c>
      <c r="V12" s="170">
        <f t="shared" si="4"/>
        <v>0</v>
      </c>
      <c r="W12" s="170">
        <f t="shared" si="5"/>
        <v>0</v>
      </c>
      <c r="X12" s="170">
        <f>L12*U12</f>
        <v>0</v>
      </c>
      <c r="Y12" s="228" t="str">
        <f t="shared" si="6"/>
        <v>-</v>
      </c>
      <c r="Z12" s="228" t="str">
        <f t="shared" si="9"/>
        <v>-</v>
      </c>
      <c r="AA12" s="134"/>
    </row>
    <row r="13" spans="1:27" ht="15.75" customHeight="1">
      <c r="A13" s="452"/>
      <c r="B13" s="447"/>
      <c r="C13" s="447"/>
      <c r="D13" s="149" t="s">
        <v>2283</v>
      </c>
      <c r="E13" s="149" t="s">
        <v>2284</v>
      </c>
      <c r="F13" s="148" t="s">
        <v>2295</v>
      </c>
      <c r="G13" s="148" t="s">
        <v>2300</v>
      </c>
      <c r="H13" s="148" t="s">
        <v>394</v>
      </c>
      <c r="I13" s="148" t="s">
        <v>2299</v>
      </c>
      <c r="J13" s="132">
        <v>668505</v>
      </c>
      <c r="K13" s="132">
        <v>0</v>
      </c>
      <c r="L13" s="132">
        <v>0</v>
      </c>
      <c r="M13" s="131" t="s">
        <v>416</v>
      </c>
      <c r="N13" s="148">
        <v>0</v>
      </c>
      <c r="O13" s="170">
        <f>J13*N13</f>
        <v>0</v>
      </c>
      <c r="P13" s="170">
        <f t="shared" si="0"/>
        <v>0</v>
      </c>
      <c r="Q13" s="170">
        <f t="shared" si="1"/>
        <v>0</v>
      </c>
      <c r="R13" s="228" t="str">
        <f t="shared" si="2"/>
        <v>-</v>
      </c>
      <c r="S13" s="228" t="str">
        <f t="shared" si="3"/>
        <v>-</v>
      </c>
      <c r="T13" s="131" t="s">
        <v>416</v>
      </c>
      <c r="U13" s="148">
        <v>0</v>
      </c>
      <c r="V13" s="170">
        <f t="shared" si="4"/>
        <v>0</v>
      </c>
      <c r="W13" s="170">
        <f t="shared" si="5"/>
        <v>0</v>
      </c>
      <c r="X13" s="170">
        <f>L13*U13</f>
        <v>0</v>
      </c>
      <c r="Y13" s="228" t="str">
        <f t="shared" si="6"/>
        <v>-</v>
      </c>
      <c r="Z13" s="228" t="str">
        <f t="shared" si="9"/>
        <v>-</v>
      </c>
      <c r="AA13" s="134"/>
    </row>
    <row r="14" spans="1:27" ht="15.75" customHeight="1">
      <c r="A14" s="452"/>
      <c r="B14" s="447"/>
      <c r="C14" s="447"/>
      <c r="D14" s="149" t="s">
        <v>2283</v>
      </c>
      <c r="E14" s="149" t="s">
        <v>2284</v>
      </c>
      <c r="F14" s="148" t="s">
        <v>2301</v>
      </c>
      <c r="G14" s="148" t="s">
        <v>2302</v>
      </c>
      <c r="H14" s="148" t="s">
        <v>394</v>
      </c>
      <c r="I14" s="148" t="s">
        <v>105</v>
      </c>
      <c r="J14" s="132">
        <v>2800000</v>
      </c>
      <c r="K14" s="132">
        <v>1443554.32</v>
      </c>
      <c r="L14" s="132">
        <v>1035266.7999999999</v>
      </c>
      <c r="M14" s="131" t="s">
        <v>410</v>
      </c>
      <c r="N14" s="148">
        <v>0.23</v>
      </c>
      <c r="O14" s="170">
        <f>J14*N14</f>
        <v>644000</v>
      </c>
      <c r="P14" s="170">
        <f t="shared" si="0"/>
        <v>332017.49360000005</v>
      </c>
      <c r="Q14" s="170">
        <f t="shared" si="1"/>
        <v>238111.364</v>
      </c>
      <c r="R14" s="228">
        <f t="shared" si="2"/>
        <v>0.36973814285714285</v>
      </c>
      <c r="S14" s="228">
        <f t="shared" si="3"/>
        <v>0.51555511428571432</v>
      </c>
      <c r="T14" s="131" t="s">
        <v>410</v>
      </c>
      <c r="U14" s="148">
        <v>0.09</v>
      </c>
      <c r="V14" s="170">
        <f t="shared" si="4"/>
        <v>252000</v>
      </c>
      <c r="W14" s="170">
        <f t="shared" si="5"/>
        <v>129919.8888</v>
      </c>
      <c r="X14" s="170">
        <f>L14*U14</f>
        <v>93174.011999999988</v>
      </c>
      <c r="Y14" s="228">
        <f t="shared" si="6"/>
        <v>0.36973814285714279</v>
      </c>
      <c r="Z14" s="228">
        <f t="shared" si="9"/>
        <v>0.51555511428571432</v>
      </c>
      <c r="AA14" s="134"/>
    </row>
    <row r="15" spans="1:27" ht="15.75" customHeight="1">
      <c r="A15" s="452"/>
      <c r="B15" s="447"/>
      <c r="C15" s="447"/>
      <c r="D15" s="149" t="s">
        <v>2283</v>
      </c>
      <c r="E15" s="149" t="s">
        <v>2284</v>
      </c>
      <c r="F15" s="148" t="s">
        <v>2301</v>
      </c>
      <c r="G15" s="148" t="s">
        <v>2303</v>
      </c>
      <c r="H15" s="148" t="s">
        <v>394</v>
      </c>
      <c r="I15" s="148" t="s">
        <v>105</v>
      </c>
      <c r="J15" s="132">
        <v>95000000</v>
      </c>
      <c r="K15" s="132">
        <v>112192323.15999998</v>
      </c>
      <c r="L15" s="132">
        <v>90928056.25999999</v>
      </c>
      <c r="M15" s="131" t="s">
        <v>410</v>
      </c>
      <c r="N15" s="148">
        <v>0.23</v>
      </c>
      <c r="O15" s="170">
        <f>J15*N15</f>
        <v>21850000</v>
      </c>
      <c r="P15" s="170">
        <f t="shared" si="0"/>
        <v>25804234.326799996</v>
      </c>
      <c r="Q15" s="170">
        <f t="shared" si="1"/>
        <v>20913452.939799998</v>
      </c>
      <c r="R15" s="228">
        <f t="shared" si="2"/>
        <v>0.95713743431578935</v>
      </c>
      <c r="S15" s="228">
        <f t="shared" si="3"/>
        <v>1.180971822736842</v>
      </c>
      <c r="T15" s="131" t="s">
        <v>410</v>
      </c>
      <c r="U15" s="148">
        <v>0.09</v>
      </c>
      <c r="V15" s="170">
        <f t="shared" si="4"/>
        <v>8550000</v>
      </c>
      <c r="W15" s="170">
        <f t="shared" si="5"/>
        <v>10097309.084399998</v>
      </c>
      <c r="X15" s="170">
        <f>L15*U15</f>
        <v>8183525.0633999985</v>
      </c>
      <c r="Y15" s="228">
        <f t="shared" si="6"/>
        <v>0.95713743431578935</v>
      </c>
      <c r="Z15" s="228">
        <f t="shared" si="9"/>
        <v>1.180971822736842</v>
      </c>
      <c r="AA15" s="134"/>
    </row>
    <row r="16" spans="1:27" ht="15.75" customHeight="1">
      <c r="A16" s="452"/>
      <c r="B16" s="447"/>
      <c r="C16" s="447"/>
      <c r="D16" s="149" t="s">
        <v>2283</v>
      </c>
      <c r="E16" s="149" t="s">
        <v>2284</v>
      </c>
      <c r="F16" s="148" t="s">
        <v>2301</v>
      </c>
      <c r="G16" s="148" t="s">
        <v>2304</v>
      </c>
      <c r="H16" s="148" t="s">
        <v>394</v>
      </c>
      <c r="I16" s="148" t="s">
        <v>105</v>
      </c>
      <c r="J16" s="132">
        <v>0</v>
      </c>
      <c r="K16" s="132">
        <v>1100.47</v>
      </c>
      <c r="L16" s="132">
        <v>1100.47</v>
      </c>
      <c r="M16" s="131" t="s">
        <v>410</v>
      </c>
      <c r="N16" s="148">
        <v>0.23</v>
      </c>
      <c r="O16" s="170">
        <f>J16*N16</f>
        <v>0</v>
      </c>
      <c r="P16" s="170">
        <f t="shared" si="0"/>
        <v>253.10810000000001</v>
      </c>
      <c r="Q16" s="170">
        <f t="shared" si="1"/>
        <v>253.10810000000001</v>
      </c>
      <c r="R16" s="228" t="str">
        <f t="shared" si="2"/>
        <v>-</v>
      </c>
      <c r="S16" s="228" t="str">
        <f t="shared" si="3"/>
        <v>-</v>
      </c>
      <c r="T16" s="131" t="s">
        <v>410</v>
      </c>
      <c r="U16" s="148">
        <v>0.09</v>
      </c>
      <c r="V16" s="170">
        <f t="shared" si="4"/>
        <v>0</v>
      </c>
      <c r="W16" s="170">
        <f t="shared" si="5"/>
        <v>99.042299999999997</v>
      </c>
      <c r="X16" s="170">
        <f>L16*U16</f>
        <v>99.042299999999997</v>
      </c>
      <c r="Y16" s="228" t="str">
        <f t="shared" si="6"/>
        <v>-</v>
      </c>
      <c r="Z16" s="228" t="str">
        <f t="shared" si="9"/>
        <v>-</v>
      </c>
      <c r="AA16" s="134"/>
    </row>
    <row r="17" spans="1:27" ht="15.75" customHeight="1">
      <c r="A17" s="452"/>
      <c r="B17" s="447"/>
      <c r="C17" s="447"/>
      <c r="D17" s="149" t="s">
        <v>2283</v>
      </c>
      <c r="E17" s="149" t="s">
        <v>2284</v>
      </c>
      <c r="F17" s="148" t="s">
        <v>2301</v>
      </c>
      <c r="G17" s="148" t="s">
        <v>2305</v>
      </c>
      <c r="H17" s="148" t="s">
        <v>394</v>
      </c>
      <c r="I17" s="148" t="s">
        <v>105</v>
      </c>
      <c r="J17" s="132">
        <v>51000</v>
      </c>
      <c r="K17" s="132">
        <v>210398.8</v>
      </c>
      <c r="L17" s="132">
        <v>210398.8</v>
      </c>
      <c r="M17" s="131" t="s">
        <v>410</v>
      </c>
      <c r="N17" s="148">
        <v>0.23</v>
      </c>
      <c r="O17" s="170">
        <f>J17*N17</f>
        <v>11730</v>
      </c>
      <c r="P17" s="170">
        <f t="shared" si="0"/>
        <v>48391.724000000002</v>
      </c>
      <c r="Q17" s="170">
        <f t="shared" si="1"/>
        <v>48391.724000000002</v>
      </c>
      <c r="R17" s="228">
        <f t="shared" si="2"/>
        <v>4.1254666666666671</v>
      </c>
      <c r="S17" s="228">
        <f t="shared" si="3"/>
        <v>4.1254666666666671</v>
      </c>
      <c r="T17" s="131" t="s">
        <v>410</v>
      </c>
      <c r="U17" s="148">
        <v>0.09</v>
      </c>
      <c r="V17" s="170">
        <f t="shared" si="4"/>
        <v>4590</v>
      </c>
      <c r="W17" s="170">
        <f t="shared" si="5"/>
        <v>18935.892</v>
      </c>
      <c r="X17" s="170">
        <f>L17*U17</f>
        <v>18935.892</v>
      </c>
      <c r="Y17" s="228">
        <f t="shared" si="6"/>
        <v>4.1254666666666671</v>
      </c>
      <c r="Z17" s="228">
        <f t="shared" si="9"/>
        <v>4.1254666666666671</v>
      </c>
      <c r="AA17" s="134"/>
    </row>
    <row r="18" spans="1:27" ht="15.75" customHeight="1">
      <c r="A18" s="452"/>
      <c r="B18" s="447"/>
      <c r="C18" s="447"/>
      <c r="D18" s="149" t="s">
        <v>2283</v>
      </c>
      <c r="E18" s="149" t="s">
        <v>2284</v>
      </c>
      <c r="F18" s="148" t="s">
        <v>2301</v>
      </c>
      <c r="G18" s="148" t="s">
        <v>2306</v>
      </c>
      <c r="H18" s="148" t="s">
        <v>394</v>
      </c>
      <c r="I18" s="148" t="s">
        <v>105</v>
      </c>
      <c r="J18" s="132">
        <v>0</v>
      </c>
      <c r="K18" s="132">
        <v>850000</v>
      </c>
      <c r="L18" s="132">
        <v>0</v>
      </c>
      <c r="M18" s="131" t="s">
        <v>410</v>
      </c>
      <c r="N18" s="148">
        <v>0.23</v>
      </c>
      <c r="O18" s="170">
        <f>J18*N18</f>
        <v>0</v>
      </c>
      <c r="P18" s="170">
        <f t="shared" si="0"/>
        <v>195500</v>
      </c>
      <c r="Q18" s="170">
        <f t="shared" si="1"/>
        <v>0</v>
      </c>
      <c r="R18" s="228" t="str">
        <f t="shared" si="2"/>
        <v>-</v>
      </c>
      <c r="S18" s="228" t="str">
        <f t="shared" si="3"/>
        <v>-</v>
      </c>
      <c r="T18" s="131" t="s">
        <v>410</v>
      </c>
      <c r="U18" s="148">
        <v>0.09</v>
      </c>
      <c r="V18" s="170">
        <f t="shared" si="4"/>
        <v>0</v>
      </c>
      <c r="W18" s="170">
        <f t="shared" si="5"/>
        <v>76500</v>
      </c>
      <c r="X18" s="170">
        <f>L18*U18</f>
        <v>0</v>
      </c>
      <c r="Y18" s="228" t="str">
        <f t="shared" si="6"/>
        <v>-</v>
      </c>
      <c r="Z18" s="228" t="str">
        <f t="shared" si="9"/>
        <v>-</v>
      </c>
      <c r="AA18" s="134"/>
    </row>
    <row r="19" spans="1:27" ht="15.75" customHeight="1">
      <c r="A19" s="452"/>
      <c r="B19" s="447"/>
      <c r="C19" s="447"/>
      <c r="D19" s="149" t="s">
        <v>2283</v>
      </c>
      <c r="E19" s="149" t="s">
        <v>2284</v>
      </c>
      <c r="F19" s="148" t="s">
        <v>2307</v>
      </c>
      <c r="G19" s="148" t="s">
        <v>2308</v>
      </c>
      <c r="H19" s="148" t="s">
        <v>394</v>
      </c>
      <c r="I19" s="148" t="s">
        <v>105</v>
      </c>
      <c r="J19" s="132">
        <v>4000000</v>
      </c>
      <c r="K19" s="132">
        <v>6117686.8699999992</v>
      </c>
      <c r="L19" s="132">
        <v>5877686.8700000001</v>
      </c>
      <c r="M19" s="131" t="s">
        <v>410</v>
      </c>
      <c r="N19" s="148">
        <v>0.23</v>
      </c>
      <c r="O19" s="170">
        <f>J19*N19</f>
        <v>920000</v>
      </c>
      <c r="P19" s="170">
        <f t="shared" si="0"/>
        <v>1407067.9800999998</v>
      </c>
      <c r="Q19" s="170">
        <f t="shared" si="1"/>
        <v>1351867.9801</v>
      </c>
      <c r="R19" s="228">
        <f t="shared" si="2"/>
        <v>1.4694217174999999</v>
      </c>
      <c r="S19" s="228">
        <f t="shared" si="3"/>
        <v>1.5294217174999998</v>
      </c>
      <c r="T19" s="131" t="s">
        <v>410</v>
      </c>
      <c r="U19" s="148">
        <v>0.09</v>
      </c>
      <c r="V19" s="170">
        <f t="shared" si="4"/>
        <v>360000</v>
      </c>
      <c r="W19" s="170">
        <f t="shared" si="5"/>
        <v>550591.81829999993</v>
      </c>
      <c r="X19" s="170">
        <f>L19*U19</f>
        <v>528991.81830000004</v>
      </c>
      <c r="Y19" s="228">
        <f t="shared" si="6"/>
        <v>1.4694217175000002</v>
      </c>
      <c r="Z19" s="228">
        <f t="shared" si="9"/>
        <v>1.5294217174999998</v>
      </c>
      <c r="AA19" s="134"/>
    </row>
    <row r="20" spans="1:27" ht="15.75" customHeight="1">
      <c r="A20" s="452"/>
      <c r="B20" s="447"/>
      <c r="C20" s="447"/>
      <c r="D20" s="149" t="s">
        <v>2283</v>
      </c>
      <c r="E20" s="149" t="s">
        <v>2284</v>
      </c>
      <c r="F20" s="148" t="s">
        <v>2307</v>
      </c>
      <c r="G20" s="148" t="s">
        <v>2309</v>
      </c>
      <c r="H20" s="148" t="s">
        <v>394</v>
      </c>
      <c r="I20" s="148" t="s">
        <v>105</v>
      </c>
      <c r="J20" s="132">
        <v>150000</v>
      </c>
      <c r="K20" s="132">
        <v>31989.84</v>
      </c>
      <c r="L20" s="132">
        <v>31989.84</v>
      </c>
      <c r="M20" s="131" t="s">
        <v>410</v>
      </c>
      <c r="N20" s="148">
        <v>0.23</v>
      </c>
      <c r="O20" s="170">
        <f>J20*N20</f>
        <v>34500</v>
      </c>
      <c r="P20" s="170">
        <f t="shared" si="0"/>
        <v>7357.6632</v>
      </c>
      <c r="Q20" s="170">
        <f t="shared" si="1"/>
        <v>7357.6632</v>
      </c>
      <c r="R20" s="228">
        <f t="shared" si="2"/>
        <v>0.2132656</v>
      </c>
      <c r="S20" s="228">
        <f t="shared" si="3"/>
        <v>0.2132656</v>
      </c>
      <c r="T20" s="131" t="s">
        <v>410</v>
      </c>
      <c r="U20" s="148">
        <v>0.09</v>
      </c>
      <c r="V20" s="170">
        <f t="shared" si="4"/>
        <v>13500</v>
      </c>
      <c r="W20" s="170">
        <f t="shared" si="5"/>
        <v>2879.0855999999999</v>
      </c>
      <c r="X20" s="170">
        <f>L20*U20</f>
        <v>2879.0855999999999</v>
      </c>
      <c r="Y20" s="228">
        <f t="shared" si="6"/>
        <v>0.2132656</v>
      </c>
      <c r="Z20" s="228">
        <f t="shared" si="9"/>
        <v>0.2132656</v>
      </c>
      <c r="AA20" s="134"/>
    </row>
    <row r="21" spans="1:27" ht="15.75" customHeight="1">
      <c r="A21" s="452"/>
      <c r="B21" s="447"/>
      <c r="C21" s="447"/>
      <c r="D21" s="149" t="s">
        <v>2283</v>
      </c>
      <c r="E21" s="149" t="s">
        <v>2284</v>
      </c>
      <c r="F21" s="148" t="s">
        <v>2307</v>
      </c>
      <c r="G21" s="148" t="s">
        <v>2310</v>
      </c>
      <c r="H21" s="148" t="s">
        <v>394</v>
      </c>
      <c r="I21" s="148" t="s">
        <v>105</v>
      </c>
      <c r="J21" s="132">
        <v>5500000</v>
      </c>
      <c r="K21" s="132">
        <v>165176.40000000008</v>
      </c>
      <c r="L21" s="132">
        <v>12396.48</v>
      </c>
      <c r="M21" s="131" t="s">
        <v>410</v>
      </c>
      <c r="N21" s="148">
        <v>0.23</v>
      </c>
      <c r="O21" s="170">
        <f>J21*N21</f>
        <v>1265000</v>
      </c>
      <c r="P21" s="170">
        <f t="shared" si="0"/>
        <v>37990.572000000022</v>
      </c>
      <c r="Q21" s="170">
        <f t="shared" si="1"/>
        <v>2851.1904</v>
      </c>
      <c r="R21" s="228">
        <f t="shared" si="2"/>
        <v>2.2539054545454547E-3</v>
      </c>
      <c r="S21" s="228">
        <f t="shared" si="3"/>
        <v>3.0032072727272745E-2</v>
      </c>
      <c r="T21" s="131" t="s">
        <v>410</v>
      </c>
      <c r="U21" s="148">
        <v>0.09</v>
      </c>
      <c r="V21" s="170">
        <f t="shared" si="4"/>
        <v>495000</v>
      </c>
      <c r="W21" s="170">
        <f t="shared" si="5"/>
        <v>14865.876000000007</v>
      </c>
      <c r="X21" s="170">
        <f>L21*U21</f>
        <v>1115.6831999999999</v>
      </c>
      <c r="Y21" s="228">
        <f t="shared" si="6"/>
        <v>2.2539054545454543E-3</v>
      </c>
      <c r="Z21" s="228">
        <f t="shared" si="9"/>
        <v>3.0032072727272742E-2</v>
      </c>
      <c r="AA21" s="134"/>
    </row>
    <row r="22" spans="1:27" ht="15.75" customHeight="1">
      <c r="A22" s="452"/>
      <c r="B22" s="447"/>
      <c r="C22" s="447"/>
      <c r="D22" s="149" t="s">
        <v>2283</v>
      </c>
      <c r="E22" s="149" t="s">
        <v>2284</v>
      </c>
      <c r="F22" s="148" t="s">
        <v>2307</v>
      </c>
      <c r="G22" s="148" t="s">
        <v>2311</v>
      </c>
      <c r="H22" s="148" t="s">
        <v>394</v>
      </c>
      <c r="I22" s="148" t="s">
        <v>105</v>
      </c>
      <c r="J22" s="132">
        <v>1000</v>
      </c>
      <c r="K22" s="132">
        <v>0</v>
      </c>
      <c r="L22" s="132">
        <v>0</v>
      </c>
      <c r="M22" s="131" t="s">
        <v>416</v>
      </c>
      <c r="N22" s="148">
        <v>0</v>
      </c>
      <c r="O22" s="170">
        <f>J22*N22</f>
        <v>0</v>
      </c>
      <c r="P22" s="170">
        <f t="shared" si="0"/>
        <v>0</v>
      </c>
      <c r="Q22" s="170">
        <f t="shared" si="1"/>
        <v>0</v>
      </c>
      <c r="R22" s="228" t="str">
        <f t="shared" si="2"/>
        <v>-</v>
      </c>
      <c r="S22" s="228" t="str">
        <f t="shared" si="3"/>
        <v>-</v>
      </c>
      <c r="T22" s="131" t="s">
        <v>416</v>
      </c>
      <c r="U22" s="148">
        <v>0</v>
      </c>
      <c r="V22" s="170">
        <f t="shared" si="4"/>
        <v>0</v>
      </c>
      <c r="W22" s="170">
        <f t="shared" si="5"/>
        <v>0</v>
      </c>
      <c r="X22" s="170">
        <f>L22*U22</f>
        <v>0</v>
      </c>
      <c r="Y22" s="228" t="str">
        <f t="shared" si="6"/>
        <v>-</v>
      </c>
      <c r="Z22" s="228" t="str">
        <f t="shared" si="9"/>
        <v>-</v>
      </c>
      <c r="AA22" s="134"/>
    </row>
    <row r="23" spans="1:27" ht="15.75" customHeight="1">
      <c r="A23" s="452"/>
      <c r="B23" s="447"/>
      <c r="C23" s="447"/>
      <c r="D23" s="149" t="s">
        <v>2283</v>
      </c>
      <c r="E23" s="149" t="s">
        <v>2284</v>
      </c>
      <c r="F23" s="148" t="s">
        <v>2307</v>
      </c>
      <c r="G23" s="148" t="s">
        <v>2312</v>
      </c>
      <c r="H23" s="148" t="s">
        <v>394</v>
      </c>
      <c r="I23" s="148" t="s">
        <v>105</v>
      </c>
      <c r="J23" s="132">
        <v>0</v>
      </c>
      <c r="K23" s="132">
        <v>28082.7</v>
      </c>
      <c r="L23" s="132">
        <v>11124.59</v>
      </c>
      <c r="M23" s="131" t="s">
        <v>410</v>
      </c>
      <c r="N23" s="148">
        <v>0.23</v>
      </c>
      <c r="O23" s="170">
        <f>J23*N23</f>
        <v>0</v>
      </c>
      <c r="P23" s="170">
        <f t="shared" si="0"/>
        <v>6459.0210000000006</v>
      </c>
      <c r="Q23" s="170">
        <f t="shared" si="1"/>
        <v>2558.6557000000003</v>
      </c>
      <c r="R23" s="228" t="str">
        <f t="shared" si="2"/>
        <v>-</v>
      </c>
      <c r="S23" s="228" t="str">
        <f t="shared" si="3"/>
        <v>-</v>
      </c>
      <c r="T23" s="131" t="s">
        <v>410</v>
      </c>
      <c r="U23" s="148">
        <v>0.09</v>
      </c>
      <c r="V23" s="170">
        <f t="shared" si="4"/>
        <v>0</v>
      </c>
      <c r="W23" s="170">
        <f t="shared" si="5"/>
        <v>2527.4429999999998</v>
      </c>
      <c r="X23" s="170">
        <f>L23*U23</f>
        <v>1001.2130999999999</v>
      </c>
      <c r="Y23" s="228" t="str">
        <f t="shared" si="6"/>
        <v>-</v>
      </c>
      <c r="Z23" s="228" t="str">
        <f t="shared" si="9"/>
        <v>-</v>
      </c>
      <c r="AA23" s="134"/>
    </row>
    <row r="24" spans="1:27" ht="15.75" customHeight="1">
      <c r="A24" s="452"/>
      <c r="B24" s="447"/>
      <c r="C24" s="447"/>
      <c r="D24" s="149" t="s">
        <v>2283</v>
      </c>
      <c r="E24" s="149" t="s">
        <v>2284</v>
      </c>
      <c r="F24" s="148" t="s">
        <v>2307</v>
      </c>
      <c r="G24" s="148" t="s">
        <v>2313</v>
      </c>
      <c r="H24" s="148" t="s">
        <v>394</v>
      </c>
      <c r="I24" s="148" t="s">
        <v>105</v>
      </c>
      <c r="J24" s="132">
        <v>49200</v>
      </c>
      <c r="K24" s="132">
        <v>0</v>
      </c>
      <c r="L24" s="132">
        <v>0</v>
      </c>
      <c r="M24" s="131" t="s">
        <v>416</v>
      </c>
      <c r="N24" s="148">
        <v>0</v>
      </c>
      <c r="O24" s="170">
        <f>J24*N24</f>
        <v>0</v>
      </c>
      <c r="P24" s="170">
        <f t="shared" si="0"/>
        <v>0</v>
      </c>
      <c r="Q24" s="170">
        <f t="shared" si="1"/>
        <v>0</v>
      </c>
      <c r="R24" s="228" t="str">
        <f t="shared" si="2"/>
        <v>-</v>
      </c>
      <c r="S24" s="228" t="str">
        <f t="shared" si="3"/>
        <v>-</v>
      </c>
      <c r="T24" s="131" t="s">
        <v>416</v>
      </c>
      <c r="U24" s="148">
        <v>0</v>
      </c>
      <c r="V24" s="170">
        <f t="shared" si="4"/>
        <v>0</v>
      </c>
      <c r="W24" s="170">
        <f t="shared" si="5"/>
        <v>0</v>
      </c>
      <c r="X24" s="170">
        <f>L24*U24</f>
        <v>0</v>
      </c>
      <c r="Y24" s="228" t="str">
        <f t="shared" si="6"/>
        <v>-</v>
      </c>
      <c r="Z24" s="228" t="str">
        <f t="shared" si="9"/>
        <v>-</v>
      </c>
      <c r="AA24" s="134"/>
    </row>
    <row r="25" spans="1:27" ht="15.75" customHeight="1">
      <c r="A25" s="452"/>
      <c r="B25" s="447"/>
      <c r="C25" s="447"/>
      <c r="D25" s="149" t="s">
        <v>2283</v>
      </c>
      <c r="E25" s="149" t="s">
        <v>2284</v>
      </c>
      <c r="F25" s="148" t="s">
        <v>2314</v>
      </c>
      <c r="G25" s="148" t="s">
        <v>2315</v>
      </c>
      <c r="H25" s="148" t="s">
        <v>394</v>
      </c>
      <c r="I25" s="148" t="s">
        <v>2162</v>
      </c>
      <c r="J25" s="132">
        <v>20742738</v>
      </c>
      <c r="K25" s="132">
        <v>0</v>
      </c>
      <c r="L25" s="132">
        <v>0</v>
      </c>
      <c r="M25" s="131" t="s">
        <v>416</v>
      </c>
      <c r="N25" s="148">
        <v>0</v>
      </c>
      <c r="O25" s="170">
        <f>J25*N25</f>
        <v>0</v>
      </c>
      <c r="P25" s="170">
        <f t="shared" si="0"/>
        <v>0</v>
      </c>
      <c r="Q25" s="170">
        <f t="shared" si="1"/>
        <v>0</v>
      </c>
      <c r="R25" s="228" t="str">
        <f t="shared" si="2"/>
        <v>-</v>
      </c>
      <c r="S25" s="228" t="str">
        <f t="shared" si="3"/>
        <v>-</v>
      </c>
      <c r="T25" s="131" t="s">
        <v>416</v>
      </c>
      <c r="U25" s="148">
        <v>0</v>
      </c>
      <c r="V25" s="170">
        <f t="shared" si="4"/>
        <v>0</v>
      </c>
      <c r="W25" s="170">
        <f t="shared" si="5"/>
        <v>0</v>
      </c>
      <c r="X25" s="170">
        <f>L25*U25</f>
        <v>0</v>
      </c>
      <c r="Y25" s="228" t="str">
        <f t="shared" si="6"/>
        <v>-</v>
      </c>
      <c r="Z25" s="228" t="str">
        <f t="shared" si="9"/>
        <v>-</v>
      </c>
      <c r="AA25" s="134"/>
    </row>
    <row r="26" spans="1:27" ht="15.75" customHeight="1">
      <c r="A26" s="452"/>
      <c r="B26" s="447"/>
      <c r="C26" s="447"/>
      <c r="D26" s="149" t="s">
        <v>2283</v>
      </c>
      <c r="E26" s="149" t="s">
        <v>2284</v>
      </c>
      <c r="F26" s="148" t="s">
        <v>2316</v>
      </c>
      <c r="G26" s="148" t="s">
        <v>2317</v>
      </c>
      <c r="H26" s="148" t="s">
        <v>394</v>
      </c>
      <c r="I26" s="148" t="s">
        <v>105</v>
      </c>
      <c r="J26" s="132">
        <v>2000000</v>
      </c>
      <c r="K26" s="132">
        <v>8619331.4399999995</v>
      </c>
      <c r="L26" s="132">
        <v>8619331.4399999995</v>
      </c>
      <c r="M26" s="131" t="s">
        <v>410</v>
      </c>
      <c r="N26" s="148">
        <v>0.23</v>
      </c>
      <c r="O26" s="170">
        <f>J26*N26</f>
        <v>460000</v>
      </c>
      <c r="P26" s="170">
        <f t="shared" si="0"/>
        <v>1982446.2312</v>
      </c>
      <c r="Q26" s="170">
        <f t="shared" si="1"/>
        <v>1982446.2312</v>
      </c>
      <c r="R26" s="228">
        <f t="shared" si="2"/>
        <v>4.3096657199999999</v>
      </c>
      <c r="S26" s="228">
        <f t="shared" si="3"/>
        <v>4.3096657199999999</v>
      </c>
      <c r="T26" s="131" t="s">
        <v>410</v>
      </c>
      <c r="U26" s="148">
        <v>0.09</v>
      </c>
      <c r="V26" s="170">
        <f t="shared" si="4"/>
        <v>180000</v>
      </c>
      <c r="W26" s="170">
        <f t="shared" si="5"/>
        <v>775739.82959999994</v>
      </c>
      <c r="X26" s="170">
        <f>L26*U26</f>
        <v>775739.82959999994</v>
      </c>
      <c r="Y26" s="228">
        <f t="shared" si="6"/>
        <v>4.3096657199999999</v>
      </c>
      <c r="Z26" s="228">
        <f t="shared" si="9"/>
        <v>4.3096657199999999</v>
      </c>
      <c r="AA26" s="134"/>
    </row>
    <row r="27" spans="1:27" ht="15.75" customHeight="1">
      <c r="A27" s="452"/>
      <c r="B27" s="447"/>
      <c r="C27" s="447"/>
      <c r="D27" s="149" t="s">
        <v>2283</v>
      </c>
      <c r="E27" s="149" t="s">
        <v>2284</v>
      </c>
      <c r="F27" s="148" t="s">
        <v>2316</v>
      </c>
      <c r="G27" s="148" t="s">
        <v>2318</v>
      </c>
      <c r="H27" s="148" t="s">
        <v>394</v>
      </c>
      <c r="I27" s="148" t="s">
        <v>105</v>
      </c>
      <c r="J27" s="132">
        <v>1000</v>
      </c>
      <c r="K27" s="132">
        <v>0</v>
      </c>
      <c r="L27" s="132">
        <v>0</v>
      </c>
      <c r="M27" s="131" t="s">
        <v>416</v>
      </c>
      <c r="N27" s="148">
        <v>0</v>
      </c>
      <c r="O27" s="170">
        <f>J27*N27</f>
        <v>0</v>
      </c>
      <c r="P27" s="170">
        <f t="shared" si="0"/>
        <v>0</v>
      </c>
      <c r="Q27" s="170">
        <f t="shared" si="1"/>
        <v>0</v>
      </c>
      <c r="R27" s="228" t="str">
        <f t="shared" si="2"/>
        <v>-</v>
      </c>
      <c r="S27" s="228" t="str">
        <f t="shared" si="3"/>
        <v>-</v>
      </c>
      <c r="T27" s="131" t="s">
        <v>416</v>
      </c>
      <c r="U27" s="148">
        <v>0</v>
      </c>
      <c r="V27" s="170">
        <f t="shared" si="4"/>
        <v>0</v>
      </c>
      <c r="W27" s="170">
        <f t="shared" si="5"/>
        <v>0</v>
      </c>
      <c r="X27" s="170">
        <f>L27*U27</f>
        <v>0</v>
      </c>
      <c r="Y27" s="228" t="str">
        <f t="shared" si="6"/>
        <v>-</v>
      </c>
      <c r="Z27" s="228" t="str">
        <f t="shared" si="9"/>
        <v>-</v>
      </c>
      <c r="AA27" s="134"/>
    </row>
    <row r="28" spans="1:27" ht="15.75" customHeight="1">
      <c r="A28" s="452"/>
      <c r="B28" s="447"/>
      <c r="C28" s="447"/>
      <c r="D28" s="149" t="s">
        <v>2283</v>
      </c>
      <c r="E28" s="149" t="s">
        <v>2284</v>
      </c>
      <c r="F28" s="148" t="s">
        <v>2319</v>
      </c>
      <c r="G28" s="148" t="s">
        <v>2320</v>
      </c>
      <c r="H28" s="148" t="s">
        <v>394</v>
      </c>
      <c r="I28" s="148" t="s">
        <v>105</v>
      </c>
      <c r="J28" s="132">
        <v>1000</v>
      </c>
      <c r="K28" s="132">
        <v>800032.87</v>
      </c>
      <c r="L28" s="132">
        <v>773275.63</v>
      </c>
      <c r="M28" s="131" t="s">
        <v>410</v>
      </c>
      <c r="N28" s="148">
        <v>0.23</v>
      </c>
      <c r="O28" s="170">
        <f>J28*N28</f>
        <v>230</v>
      </c>
      <c r="P28" s="170">
        <f t="shared" si="0"/>
        <v>184007.5601</v>
      </c>
      <c r="Q28" s="170">
        <f t="shared" si="1"/>
        <v>177853.39490000001</v>
      </c>
      <c r="R28" s="228">
        <f t="shared" si="2"/>
        <v>773.27563000000009</v>
      </c>
      <c r="S28" s="228">
        <f t="shared" si="3"/>
        <v>800.03287</v>
      </c>
      <c r="T28" s="131" t="s">
        <v>410</v>
      </c>
      <c r="U28" s="148">
        <v>0.09</v>
      </c>
      <c r="V28" s="170">
        <f t="shared" si="4"/>
        <v>90</v>
      </c>
      <c r="W28" s="170">
        <f t="shared" si="5"/>
        <v>72002.958299999998</v>
      </c>
      <c r="X28" s="170">
        <f>L28*U28</f>
        <v>69594.806700000001</v>
      </c>
      <c r="Y28" s="228">
        <f t="shared" si="6"/>
        <v>773.27562999999998</v>
      </c>
      <c r="Z28" s="228">
        <f t="shared" si="9"/>
        <v>800.03287</v>
      </c>
      <c r="AA28" s="134"/>
    </row>
    <row r="29" spans="1:27" ht="15.75" customHeight="1">
      <c r="A29" s="452"/>
      <c r="B29" s="447"/>
      <c r="C29" s="447"/>
      <c r="D29" s="149" t="s">
        <v>2321</v>
      </c>
      <c r="E29" s="149" t="s">
        <v>2284</v>
      </c>
      <c r="F29" s="148" t="s">
        <v>2322</v>
      </c>
      <c r="G29" s="148" t="s">
        <v>2323</v>
      </c>
      <c r="H29" s="148" t="s">
        <v>394</v>
      </c>
      <c r="I29" s="148" t="s">
        <v>111</v>
      </c>
      <c r="J29" s="132">
        <v>0</v>
      </c>
      <c r="K29" s="132">
        <v>737708.66</v>
      </c>
      <c r="L29" s="132">
        <v>737604.76</v>
      </c>
      <c r="M29" s="131" t="s">
        <v>410</v>
      </c>
      <c r="N29" s="148">
        <v>0.23</v>
      </c>
      <c r="O29" s="170">
        <f>J29*N29</f>
        <v>0</v>
      </c>
      <c r="P29" s="170">
        <f t="shared" si="0"/>
        <v>169672.99180000002</v>
      </c>
      <c r="Q29" s="170">
        <f t="shared" si="1"/>
        <v>169649.09480000002</v>
      </c>
      <c r="R29" s="228" t="str">
        <f t="shared" si="2"/>
        <v>-</v>
      </c>
      <c r="S29" s="228" t="str">
        <f t="shared" si="3"/>
        <v>-</v>
      </c>
      <c r="T29" s="131" t="s">
        <v>416</v>
      </c>
      <c r="U29" s="148">
        <v>0</v>
      </c>
      <c r="V29" s="170">
        <f t="shared" si="4"/>
        <v>0</v>
      </c>
      <c r="W29" s="170">
        <f t="shared" si="5"/>
        <v>0</v>
      </c>
      <c r="X29" s="170">
        <f>L29*U29</f>
        <v>0</v>
      </c>
      <c r="Y29" s="228" t="str">
        <f t="shared" si="6"/>
        <v>-</v>
      </c>
      <c r="Z29" s="228" t="str">
        <f t="shared" si="9"/>
        <v>-</v>
      </c>
      <c r="AA29" s="134"/>
    </row>
    <row r="30" spans="1:27" ht="15.75" customHeight="1">
      <c r="A30" s="452"/>
      <c r="B30" s="447"/>
      <c r="C30" s="447"/>
      <c r="D30" s="149" t="s">
        <v>2321</v>
      </c>
      <c r="E30" s="149" t="s">
        <v>2284</v>
      </c>
      <c r="F30" s="148" t="s">
        <v>2322</v>
      </c>
      <c r="G30" s="148" t="s">
        <v>2324</v>
      </c>
      <c r="H30" s="148" t="s">
        <v>394</v>
      </c>
      <c r="I30" s="148" t="s">
        <v>111</v>
      </c>
      <c r="J30" s="132">
        <v>1000</v>
      </c>
      <c r="K30" s="132">
        <v>10462327.630000001</v>
      </c>
      <c r="L30" s="132">
        <v>7676322.3200000003</v>
      </c>
      <c r="M30" s="131" t="s">
        <v>410</v>
      </c>
      <c r="N30" s="148">
        <f>IFERROR(VLOOKUP(F30,[1]BD_27!$F$2:$N$1000,9,0),"")</f>
        <v>0.23</v>
      </c>
      <c r="O30" s="170">
        <f>J30*N30</f>
        <v>230</v>
      </c>
      <c r="P30" s="170">
        <f t="shared" si="0"/>
        <v>2406335.3549000002</v>
      </c>
      <c r="Q30" s="170">
        <f t="shared" si="1"/>
        <v>1765554.1336000001</v>
      </c>
      <c r="R30" s="228">
        <f t="shared" si="2"/>
        <v>7676.3223200000002</v>
      </c>
      <c r="S30" s="228">
        <f t="shared" si="3"/>
        <v>10462.32763</v>
      </c>
      <c r="T30" s="131" t="s">
        <v>416</v>
      </c>
      <c r="U30" s="148">
        <f>IFERROR(VLOOKUP(F30,[1]BD_27!$F$2:$U$1000,16,0),"")</f>
        <v>0</v>
      </c>
      <c r="V30" s="170">
        <f t="shared" si="4"/>
        <v>0</v>
      </c>
      <c r="W30" s="170">
        <f t="shared" si="5"/>
        <v>0</v>
      </c>
      <c r="X30" s="170">
        <f>L30*U30</f>
        <v>0</v>
      </c>
      <c r="Y30" s="228" t="str">
        <f t="shared" si="6"/>
        <v>-</v>
      </c>
      <c r="Z30" s="228" t="str">
        <f t="shared" si="9"/>
        <v>-</v>
      </c>
      <c r="AA30" s="134"/>
    </row>
    <row r="31" spans="1:27" ht="15.75" customHeight="1">
      <c r="A31" s="452"/>
      <c r="B31" s="447"/>
      <c r="C31" s="447"/>
      <c r="D31" s="149" t="s">
        <v>2321</v>
      </c>
      <c r="E31" s="149" t="s">
        <v>2284</v>
      </c>
      <c r="F31" s="148" t="s">
        <v>2322</v>
      </c>
      <c r="G31" s="148" t="s">
        <v>2325</v>
      </c>
      <c r="H31" s="148" t="s">
        <v>394</v>
      </c>
      <c r="I31" s="148" t="s">
        <v>111</v>
      </c>
      <c r="J31" s="132">
        <v>1000</v>
      </c>
      <c r="K31" s="132">
        <v>0</v>
      </c>
      <c r="L31" s="132">
        <v>0</v>
      </c>
      <c r="M31" s="131" t="s">
        <v>416</v>
      </c>
      <c r="N31" s="148">
        <v>0</v>
      </c>
      <c r="O31" s="170">
        <f>J31*N31</f>
        <v>0</v>
      </c>
      <c r="P31" s="170">
        <f t="shared" si="0"/>
        <v>0</v>
      </c>
      <c r="Q31" s="170">
        <f t="shared" si="1"/>
        <v>0</v>
      </c>
      <c r="R31" s="228" t="str">
        <f t="shared" si="2"/>
        <v>-</v>
      </c>
      <c r="S31" s="228" t="str">
        <f t="shared" si="3"/>
        <v>-</v>
      </c>
      <c r="T31" s="131" t="s">
        <v>416</v>
      </c>
      <c r="U31" s="148">
        <v>0</v>
      </c>
      <c r="V31" s="170">
        <f t="shared" si="4"/>
        <v>0</v>
      </c>
      <c r="W31" s="170">
        <f t="shared" si="5"/>
        <v>0</v>
      </c>
      <c r="X31" s="170">
        <f>L31*U31</f>
        <v>0</v>
      </c>
      <c r="Y31" s="228" t="str">
        <f t="shared" si="6"/>
        <v>-</v>
      </c>
      <c r="Z31" s="228" t="str">
        <f t="shared" si="9"/>
        <v>-</v>
      </c>
      <c r="AA31" s="134"/>
    </row>
    <row r="32" spans="1:27" ht="15.75" customHeight="1">
      <c r="A32" s="452"/>
      <c r="B32" s="447"/>
      <c r="C32" s="447"/>
      <c r="D32" s="149" t="s">
        <v>2321</v>
      </c>
      <c r="E32" s="149" t="s">
        <v>2284</v>
      </c>
      <c r="F32" s="148" t="s">
        <v>2322</v>
      </c>
      <c r="G32" s="148" t="s">
        <v>2326</v>
      </c>
      <c r="H32" s="148" t="s">
        <v>394</v>
      </c>
      <c r="I32" s="148" t="s">
        <v>111</v>
      </c>
      <c r="J32" s="132">
        <v>0</v>
      </c>
      <c r="K32" s="132">
        <v>0</v>
      </c>
      <c r="L32" s="132">
        <v>0</v>
      </c>
      <c r="M32" s="131" t="s">
        <v>416</v>
      </c>
      <c r="N32" s="148">
        <v>0</v>
      </c>
      <c r="O32" s="170">
        <f>J32*N32</f>
        <v>0</v>
      </c>
      <c r="P32" s="170">
        <f t="shared" si="0"/>
        <v>0</v>
      </c>
      <c r="Q32" s="170">
        <f t="shared" si="1"/>
        <v>0</v>
      </c>
      <c r="R32" s="228" t="str">
        <f t="shared" ref="R31:R33" si="10">IFERROR(Q32/O32, "-")</f>
        <v>-</v>
      </c>
      <c r="S32" s="228" t="str">
        <f t="shared" si="3"/>
        <v>-</v>
      </c>
      <c r="T32" s="131" t="s">
        <v>416</v>
      </c>
      <c r="U32" s="148">
        <v>0</v>
      </c>
      <c r="V32" s="170">
        <f t="shared" si="4"/>
        <v>0</v>
      </c>
      <c r="W32" s="170">
        <f t="shared" si="5"/>
        <v>0</v>
      </c>
      <c r="X32" s="170">
        <f>L32*U32</f>
        <v>0</v>
      </c>
      <c r="Y32" s="228" t="str">
        <f t="shared" ref="Y31:Y33" si="11">IFERROR(X32/V32, "-")</f>
        <v>-</v>
      </c>
      <c r="Z32" s="228" t="str">
        <f t="shared" si="9"/>
        <v>-</v>
      </c>
      <c r="AA32" s="134"/>
    </row>
    <row r="33" spans="1:27" ht="15.75" customHeight="1">
      <c r="A33" s="452"/>
      <c r="B33" s="447"/>
      <c r="C33" s="447"/>
      <c r="D33" s="149" t="s">
        <v>2321</v>
      </c>
      <c r="E33" s="149" t="s">
        <v>2284</v>
      </c>
      <c r="F33" s="148" t="s">
        <v>2322</v>
      </c>
      <c r="G33" s="148" t="s">
        <v>2327</v>
      </c>
      <c r="H33" s="148" t="s">
        <v>394</v>
      </c>
      <c r="I33" s="148" t="s">
        <v>111</v>
      </c>
      <c r="J33" s="132">
        <v>0</v>
      </c>
      <c r="K33" s="132">
        <v>7173100.0300000003</v>
      </c>
      <c r="L33" s="132">
        <v>7173100.0300000003</v>
      </c>
      <c r="M33" s="131" t="s">
        <v>410</v>
      </c>
      <c r="N33" s="148">
        <v>0.23</v>
      </c>
      <c r="O33" s="170">
        <f>J33*N33</f>
        <v>0</v>
      </c>
      <c r="P33" s="170">
        <f t="shared" si="0"/>
        <v>1649813.0069000002</v>
      </c>
      <c r="Q33" s="170">
        <f t="shared" si="1"/>
        <v>1649813.0069000002</v>
      </c>
      <c r="R33" s="228" t="str">
        <f t="shared" si="10"/>
        <v>-</v>
      </c>
      <c r="S33" s="228" t="str">
        <f t="shared" si="3"/>
        <v>-</v>
      </c>
      <c r="T33" s="131" t="s">
        <v>416</v>
      </c>
      <c r="U33" s="148">
        <v>0</v>
      </c>
      <c r="V33" s="170">
        <f t="shared" si="4"/>
        <v>0</v>
      </c>
      <c r="W33" s="170">
        <f t="shared" si="5"/>
        <v>0</v>
      </c>
      <c r="X33" s="170">
        <f>L33*U33</f>
        <v>0</v>
      </c>
      <c r="Y33" s="228" t="str">
        <f t="shared" si="11"/>
        <v>-</v>
      </c>
      <c r="Z33" s="228" t="str">
        <f t="shared" si="9"/>
        <v>-</v>
      </c>
      <c r="AA33" s="134"/>
    </row>
    <row r="34" spans="1:27" s="139" customFormat="1" ht="15.75" customHeight="1">
      <c r="A34" s="307"/>
      <c r="B34" s="307"/>
      <c r="C34" s="308" t="s">
        <v>398</v>
      </c>
      <c r="D34" s="284"/>
      <c r="E34" s="309"/>
      <c r="F34" s="284"/>
      <c r="G34" s="284"/>
      <c r="H34" s="284"/>
      <c r="I34" s="284"/>
      <c r="J34" s="305">
        <f>SUM(J2:J33)</f>
        <v>145303679</v>
      </c>
      <c r="K34" s="305">
        <f>SUM(K2:K33)</f>
        <v>182755048.32999998</v>
      </c>
      <c r="L34" s="305">
        <f>SUM(L2:L33)</f>
        <v>144291409.25</v>
      </c>
      <c r="M34" s="296"/>
      <c r="N34" s="306"/>
      <c r="O34" s="295">
        <f>SUM(O2:O33)</f>
        <v>28447834.280000001</v>
      </c>
      <c r="P34" s="295">
        <f>SUM(P2:P33)</f>
        <v>42033661.115899988</v>
      </c>
      <c r="Q34" s="295">
        <f>SUM(Q2:Q33)</f>
        <v>33187024.127499994</v>
      </c>
      <c r="R34" s="286">
        <f>Q34/O34</f>
        <v>1.1665922896222662</v>
      </c>
      <c r="S34" s="286">
        <f>P34/O34</f>
        <v>1.4775698108397439</v>
      </c>
      <c r="T34" s="296"/>
      <c r="U34" s="306" t="str">
        <f>IFERROR(VLOOKUP(F34,[1]BD_27!$F$2:$U$1000,16,0),"")</f>
        <v/>
      </c>
      <c r="V34" s="295">
        <f>SUM(V2:V33)</f>
        <v>11131671.24</v>
      </c>
      <c r="W34" s="295">
        <f>SUM(W2:W33)</f>
        <v>14794372.0809</v>
      </c>
      <c r="X34" s="295">
        <f>SUM(X2:X33)</f>
        <v>11583394.3926</v>
      </c>
      <c r="Y34" s="286">
        <f>X34/V34</f>
        <v>1.0405799940422962</v>
      </c>
      <c r="Z34" s="286">
        <f>W34/V34</f>
        <v>1.3290342269306905</v>
      </c>
      <c r="AA34" s="138"/>
    </row>
    <row r="35" spans="1:27" ht="15.75" customHeight="1">
      <c r="A35" s="141"/>
      <c r="B35" s="141"/>
      <c r="C35" s="141"/>
      <c r="E35" s="135"/>
      <c r="F35" s="141"/>
      <c r="G35" s="141"/>
      <c r="H35" s="141"/>
      <c r="I35" s="141"/>
      <c r="J35" s="142"/>
      <c r="K35" s="142"/>
      <c r="L35" s="142"/>
      <c r="M35" s="135"/>
      <c r="N35" s="158"/>
      <c r="O35" s="246"/>
      <c r="P35" s="246"/>
      <c r="Q35" s="246"/>
      <c r="R35" s="229"/>
      <c r="S35" s="229"/>
      <c r="T35" s="135"/>
      <c r="U35" s="158"/>
      <c r="V35" s="246"/>
      <c r="W35" s="246"/>
      <c r="X35" s="246"/>
      <c r="Y35" s="229"/>
      <c r="Z35" s="229"/>
      <c r="AA35" s="134"/>
    </row>
    <row r="36" spans="1:27" ht="15.75" customHeight="1">
      <c r="A36" s="141"/>
      <c r="B36" s="141"/>
      <c r="C36" s="141"/>
      <c r="D36" s="141"/>
      <c r="E36" s="135"/>
      <c r="F36" s="141"/>
      <c r="G36" s="141"/>
      <c r="H36" s="141"/>
      <c r="I36" s="141"/>
      <c r="J36" s="142"/>
      <c r="K36" s="142"/>
      <c r="L36" s="142"/>
      <c r="M36" s="135"/>
      <c r="N36" s="158"/>
      <c r="O36" s="246"/>
      <c r="P36" s="246"/>
      <c r="Q36" s="246"/>
      <c r="R36" s="229"/>
      <c r="S36" s="229"/>
      <c r="T36" s="135"/>
      <c r="U36" s="158"/>
      <c r="V36" s="246"/>
      <c r="W36" s="246"/>
      <c r="X36" s="246"/>
      <c r="Y36" s="229"/>
      <c r="Z36" s="229"/>
      <c r="AA36" s="134"/>
    </row>
    <row r="37" spans="1:27" ht="15.75" customHeight="1">
      <c r="A37" s="141"/>
      <c r="B37" s="141"/>
      <c r="C37" s="141"/>
      <c r="D37" s="141"/>
      <c r="E37" s="135"/>
      <c r="F37" s="141"/>
      <c r="G37" s="141"/>
      <c r="H37" s="141"/>
      <c r="I37" s="141"/>
      <c r="J37" s="142"/>
      <c r="K37" s="142"/>
      <c r="L37" s="142"/>
      <c r="M37" s="135"/>
      <c r="N37" s="158"/>
      <c r="O37" s="246"/>
      <c r="P37" s="246"/>
      <c r="Q37" s="246"/>
      <c r="R37" s="229"/>
      <c r="S37" s="229"/>
      <c r="T37" s="135"/>
      <c r="U37" s="158"/>
      <c r="V37" s="246"/>
      <c r="W37" s="246"/>
      <c r="X37" s="246"/>
      <c r="Y37" s="229"/>
      <c r="Z37" s="229"/>
      <c r="AA37" s="134"/>
    </row>
    <row r="38" spans="1:27" ht="15.75" customHeight="1">
      <c r="A38" s="135"/>
      <c r="B38" s="135"/>
      <c r="C38" s="135"/>
    </row>
    <row r="39" spans="1:27" ht="15.75" customHeight="1">
      <c r="A39" s="135"/>
      <c r="B39" s="135"/>
      <c r="C39" s="135"/>
    </row>
    <row r="40" spans="1:27" ht="15.75" customHeight="1">
      <c r="A40" s="135"/>
      <c r="B40" s="135"/>
      <c r="C40" s="135"/>
    </row>
    <row r="41" spans="1:27" ht="15.75" customHeight="1">
      <c r="A41" s="135"/>
      <c r="B41" s="135"/>
      <c r="C41" s="135"/>
    </row>
    <row r="42" spans="1:27" ht="15.75" customHeight="1">
      <c r="A42" s="135"/>
      <c r="B42" s="135"/>
      <c r="C42" s="135"/>
    </row>
    <row r="43" spans="1:27" ht="15.75" customHeight="1">
      <c r="A43" s="135"/>
      <c r="B43" s="135"/>
      <c r="C43" s="135"/>
    </row>
    <row r="44" spans="1:27" ht="15.75" customHeight="1">
      <c r="A44" s="135"/>
      <c r="B44" s="135"/>
      <c r="C44" s="135"/>
    </row>
    <row r="45" spans="1:27" ht="15.75" customHeight="1">
      <c r="A45" s="135"/>
      <c r="B45" s="135"/>
      <c r="C45" s="135"/>
    </row>
    <row r="46" spans="1:27" ht="15.75" customHeight="1">
      <c r="A46" s="135"/>
      <c r="B46" s="135"/>
      <c r="C46" s="135"/>
    </row>
    <row r="47" spans="1:27" ht="15.75" customHeight="1">
      <c r="A47" s="135"/>
      <c r="B47" s="135"/>
      <c r="C47" s="135"/>
    </row>
    <row r="48" spans="1:27" ht="15.75" customHeight="1">
      <c r="A48" s="135"/>
      <c r="B48" s="135"/>
      <c r="C48" s="135"/>
    </row>
    <row r="49" spans="1:3" ht="15.75" customHeight="1">
      <c r="A49" s="135"/>
      <c r="B49" s="135"/>
      <c r="C49" s="135"/>
    </row>
    <row r="50" spans="1:3" ht="15.75" customHeight="1">
      <c r="A50" s="135"/>
      <c r="B50" s="135"/>
      <c r="C50" s="135"/>
    </row>
    <row r="51" spans="1:3" ht="15.75" customHeight="1">
      <c r="A51" s="135"/>
      <c r="B51" s="135"/>
      <c r="C51" s="135"/>
    </row>
    <row r="52" spans="1:3" ht="15.75" customHeight="1">
      <c r="A52" s="135"/>
      <c r="B52" s="135"/>
      <c r="C52" s="135"/>
    </row>
    <row r="53" spans="1:3" ht="15.75" customHeight="1">
      <c r="A53" s="135"/>
      <c r="B53" s="135"/>
      <c r="C53" s="135"/>
    </row>
    <row r="54" spans="1:3" ht="15.75" customHeight="1">
      <c r="A54" s="135"/>
      <c r="B54" s="135"/>
      <c r="C54" s="135"/>
    </row>
    <row r="55" spans="1:3" ht="15.75" customHeight="1">
      <c r="A55" s="251"/>
      <c r="B55" s="251"/>
      <c r="C55" s="251"/>
    </row>
    <row r="56" spans="1:3" ht="15.75" customHeight="1"/>
    <row r="57" spans="1:3" ht="15.75" customHeight="1"/>
    <row r="58" spans="1:3" ht="15.75" customHeight="1"/>
    <row r="59" spans="1:3" ht="15.75" customHeight="1"/>
    <row r="60" spans="1:3" ht="15.75" customHeight="1"/>
    <row r="61" spans="1:3" ht="15.75" customHeight="1"/>
    <row r="62" spans="1:3" ht="15.75" customHeight="1"/>
    <row r="63" spans="1:3" ht="15.75" customHeight="1"/>
    <row r="64" spans="1:3"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sheetData>
  <autoFilter ref="A1:Z37" xr:uid="{00000000-0009-0000-0000-000010000000}"/>
  <mergeCells count="3">
    <mergeCell ref="A2:A33"/>
    <mergeCell ref="C2:C33"/>
    <mergeCell ref="B2:B33"/>
  </mergeCells>
  <conditionalFormatting sqref="H2:H1048576">
    <cfRule type="cellIs" dxfId="18" priority="12" operator="equal">
      <formula>"Emenda"</formula>
    </cfRule>
  </conditionalFormatting>
  <conditionalFormatting sqref="U2:U1048576">
    <cfRule type="colorScale" priority="8">
      <colorScale>
        <cfvo type="min"/>
        <cfvo type="max"/>
        <color rgb="FFFFEF9C"/>
        <color rgb="FF63BE7B"/>
      </colorScale>
    </cfRule>
  </conditionalFormatting>
  <conditionalFormatting sqref="H1">
    <cfRule type="cellIs" dxfId="17" priority="4" operator="equal">
      <formula>"Emenda"</formula>
    </cfRule>
  </conditionalFormatting>
  <conditionalFormatting sqref="H1">
    <cfRule type="cellIs" dxfId="16" priority="3" operator="equal">
      <formula>"Emenda"</formula>
    </cfRule>
  </conditionalFormatting>
  <conditionalFormatting sqref="N1">
    <cfRule type="colorScale" priority="2">
      <colorScale>
        <cfvo type="min"/>
        <cfvo type="max"/>
        <color rgb="FFFFEF9C"/>
        <color rgb="FF63BE7B"/>
      </colorScale>
    </cfRule>
  </conditionalFormatting>
  <conditionalFormatting sqref="U1">
    <cfRule type="colorScale" priority="1">
      <colorScale>
        <cfvo type="min"/>
        <cfvo type="max"/>
        <color rgb="FFFFEF9C"/>
        <color rgb="FF63BE7B"/>
      </colorScale>
    </cfRule>
  </conditionalFormatting>
  <conditionalFormatting sqref="F2:F1048576">
    <cfRule type="dataBar" priority="260">
      <dataBar>
        <cfvo type="min"/>
        <cfvo type="max"/>
        <color rgb="FF63C384"/>
      </dataBar>
      <extLst>
        <ext xmlns:x14="http://schemas.microsoft.com/office/spreadsheetml/2009/9/main" uri="{B025F937-C7B1-47D3-B67F-A62EFF666E3E}">
          <x14:id>{F2F0E2F9-137C-488A-8651-39C6DD070FB9}</x14:id>
        </ext>
      </extLst>
    </cfRule>
  </conditionalFormatting>
  <conditionalFormatting sqref="N2:N37">
    <cfRule type="colorScale" priority="262">
      <colorScale>
        <cfvo type="min"/>
        <cfvo type="max"/>
        <color rgb="FFFFEF9C"/>
        <color rgb="FF63BE7B"/>
      </colorScale>
    </cfRule>
  </conditionalFormatting>
  <dataValidations count="26">
    <dataValidation allowBlank="1" showInputMessage="1" showErrorMessage="1" promptTitle="ODS | Objetivos de Desenvolvimento Sustentável:" prompt="Os Objetivos de Desenvolvimento Sustentável (ODS) são um apelo global à ação para acabar com a pobreza, proteger o meio ambiente e o clima e garantir que as pessoas, em todos os lugares, possam desfrutar de paz e de prosperidade." sqref="B1" xr:uid="{171480B5-A6E1-42D2-9472-BBDA7100F615}"/>
    <dataValidation allowBlank="1" showInputMessage="1" showErrorMessage="1" promptTitle="Orçamento OCA | (a) " prompt="Valor da ação aprovado na LOA multiplicado pelo Índice OCA. Valor referente ao orçamento dotado para o público-alvo Criança e Adolescente de 0 a 18 anos. É o valor da ação aprovado na LOA multiplicado pelo Índice OCA. _x000a__x000a_ (a) = Orçamento (LOA) x Índice OCA" sqref="O1" xr:uid="{BCA68944-8E6B-4203-AA8D-4DA6A782CF35}"/>
    <dataValidation allowBlank="1" showInputMessage="1" showErrorMessage="1" promptTitle="Orçamento OPI | (a) " prompt="Valor da ação aprovado na LOA multiplicado pelo Índice OPI. Valor referente ao orçamento dotado para o público-alvo Criança e Adolescente de 0 a 18 anos. É o valor da ação aprovado na LOA multiplicado pelo Índice OPI. _x000a__x000a_ (a) = Orçamento (LOA) x Índice OPI" sqref="V1" xr:uid="{5C1CD963-0D64-41DF-9A31-2823F70BB328}"/>
    <dataValidation allowBlank="1" showInputMessage="1" showErrorMessage="1" promptTitle="Empenhado OCA | (b) " prompt="Valor empenhado para a ação durante o ano multiplicado pelo Índice OCA. Valor empenhado para o público-alvo Criança e Adolescente de 0 a 18 anos. É o valor empenhado multiplicado pelo Índice OCA. _x000a_(b) = Empenhado x Índice OCA " sqref="P1" xr:uid="{FF5613D8-B979-4B23-9FE9-D9BAA4778757}"/>
    <dataValidation allowBlank="1" showInputMessage="1" showErrorMessage="1" promptTitle="Empenhado_OPI | (b) " prompt="Valor empenhado para a ação durante o ano multiplicado pelo Índice OPI. Valor empenhado para o público-alvo Criança de 0 a 6 anos. É o valor empenhado multiplicado pelo Índice OPI. _x000a__x000a_(b) = Empenhado x Índice OPI " sqref="W1" xr:uid="{6EC4432C-036C-45AD-8FD4-40E2BD9B0563}"/>
    <dataValidation allowBlank="1" showInputMessage="1" showErrorMessage="1" promptTitle="Liquidado_OCA | (c) " prompt="Valor liquidado para a ação durante o ano multiplicado pelo Índice OCA. Valor liquidado para o público-alvo Criança e Adolescente de 0 a 18 anos. É o valor liquidado multiplicado pelo Índice OCA. _x000a__x000a_(c) = Liquidado x Índice OCA " sqref="Q1" xr:uid="{A2DF379A-6F90-4093-A715-451AFC6E04F6}"/>
    <dataValidation allowBlank="1" showInputMessage="1" showErrorMessage="1" promptTitle="Liquidado_OPI | (c) " prompt="Valor liquidado para a ação durante o ano multiplicado pelo Índice OPI. Valor liquidado para o público-alvo criança de 0 a 6 anos. É o valor liquidado multiplicado pelo Índice OPI. _x000a__x000a_(c) = Liquidado x Índice OPI " sqref="X1" xr:uid="{B6E14A86-9624-4B41-8377-839ABCCC95B9}"/>
    <dataValidation allowBlank="1" showInputMessage="1" showErrorMessage="1" promptTitle="Percentual de Execução - Empenho " prompt="(b)/(a). Percentual de execução orçamentária da ação, baseado no valor anual empenhado proporcional sobre o valor proporcionalmente orçado para ela na LOA. Fórmula de cálculo: Valor Empenhado (OPI) dividido pela dotação orçamentária inicial." sqref="Z1" xr:uid="{BE2D8856-151E-4D86-84C9-A91D38896F77}"/>
    <dataValidation allowBlank="1" showInputMessage="1" showErrorMessage="1" promptTitle="Percentual de Execução - Empenho" prompt=" (b)/(a).  Percentual de execução orçamentária da ação, baseado no valor anual empenhado proporcional sobre o valor proporcionalmente orçado para ela na LOA. Fórmula de cálculo: Valor Empenhado (OCA) dividido pela dotação orçamentária inicial." sqref="S1" xr:uid="{997EBE35-557F-4D58-A963-B670C40609C3}"/>
    <dataValidation allowBlank="1" showInputMessage="1" showErrorMessage="1" promptTitle="Percentual de Execução - Liquidação" prompt="(c)/(a). Percentual de execução orçamentária da ação, baseado no valor anual liquidado proporcional sobre o valor proporcionalmente orçado para ela na LOA._x000a_Fórmula de cálculo: Valor Liquidado (OPI) dividido pela dotação orçamentária inicial." sqref="Y1" xr:uid="{30F12ED1-1BF6-49A7-BD55-C9772C35677E}"/>
    <dataValidation allowBlank="1" showInputMessage="1" showErrorMessage="1" promptTitle="Percentual de Execução - Liquidação" prompt="(c)/(a). Traz o percentual de execução orçamentária da ação, baseado no valor anual liquidado proporcional sobre o valor proporcionalmente orçado para ela na LOA. Fórmula de cálculo: Valor Liquidado (OCA) dividido pela dotação orçamentária inicial." sqref="R1" xr:uid="{A05E35DC-42F5-47B5-9A19-62E8F6C4B34C}"/>
    <dataValidation allowBlank="1" showInputMessage="1" showErrorMessage="1" promptTitle="Índice OCA " prompt="Número que espelha a exclusividade ou não da ação. _x000a__x000a_EX | Valor: 1,0 _x000a__x000a_NEX |Valor: Variavel  _x000a__x000a_NINC | Valor: 0,0 " sqref="N1" xr:uid="{5395F453-8C78-415B-9B0F-85F57B616F70}"/>
    <dataValidation allowBlank="1" showInputMessage="1" showErrorMessage="1" promptTitle="Índice OPI " prompt="Número que espelha a exclusividade  ou não da ação. _x000a__x000a_EX | Valor: 1,0 _x000a__x000a_NEX |Valor: Variavel  _x000a__x000a_NINC | Valor: 0,0 " sqref="U1" xr:uid="{C21B3745-9BF2-4D53-B06B-487B468B4F9A}"/>
    <dataValidation allowBlank="1" showInputMessage="1" showErrorMessage="1" promptTitle="Tipo OPI " prompt="Classificação da ação:  EX | Ação Exclusiva; _x000a__x000a_NEX  |Ação Não Exclusiva; _x000a__x000a_NINC | Ações Não Incluídas  " sqref="T1" xr:uid="{E2A01CA1-6238-4F07-ADFE-47BEA8F9C46D}"/>
    <dataValidation allowBlank="1" showInputMessage="1" showErrorMessage="1" promptTitle="Tipo OCA: " prompt="Classificação da ação:  _x000a__x000a_EX | Ação Exclusiva; _x000a__x000a_NEX |Ação Não Exclusiva; _x000a__x000a_NINC | Ações Não Incluídas " sqref="M1" xr:uid="{BC64EFEA-B14E-4851-895B-F0BEAAD57E04}"/>
    <dataValidation allowBlank="1" showInputMessage="1" showErrorMessage="1" promptTitle="Liquidado: " prompt="Liquidação: Um dos estágios da despesa. É a verificação do implemento de condição, ou seja, verificação objetiva do cumprimento contratual. " sqref="L1" xr:uid="{6A345EED-90C8-4C69-837A-057B306B1C69}"/>
    <dataValidation allowBlank="1" showInputMessage="1" showErrorMessage="1" promptTitle="Empenhado: " prompt="Empenho da Despesa: Um dos estágios da despesa. [...] Funciona como garantia ao credor do ente público de que existe o crédito necessário para a liquidação de um compromisso assumido." sqref="K1" xr:uid="{FEC27F94-ED9F-4AE9-8069-DD7DEC34099A}"/>
    <dataValidation allowBlank="1" showInputMessage="1" showErrorMessage="1" promptTitle="Orçamento (LOA): " prompt="Dotação orçamentária: É o valor monetário autorizado, consignado na lei do orçamento (LOA), para atender uma determinada programação orçamentária. Também pode ser entendida como dotação inicial.  " sqref="J1" xr:uid="{DF27C975-7D0A-4D8E-A341-964C2B16AE6F}"/>
    <dataValidation allowBlank="1" showInputMessage="1" showErrorMessage="1" promptTitle="Órgão: " prompt="Unidade/s que pode orçar e/ou participa da ação. " sqref="I1" xr:uid="{662F0EF4-DF64-4ACD-9F8A-46B2015251EA}"/>
    <dataValidation allowBlank="1" showInputMessage="1" showErrorMessage="1" promptTitle="Iniciativa: " prompt="Classifica a ação segundo seu proponente: Executivo ou Emenda (Legislativo). " sqref="H1" xr:uid="{07DF6152-82EA-4E9D-B40B-D48A1F78170D}"/>
    <dataValidation allowBlank="1" showInputMessage="1" showErrorMessage="1" promptTitle="Código: " prompt="Conjunto de dígitos utilizados para individualizar órgãos, instituições, classificações, fontes de recursos etc. " sqref="G1" xr:uid="{D8634780-F7F0-436F-B177-E0599AC44587}"/>
    <dataValidation allowBlank="1" showInputMessage="1" showErrorMessage="1" promptTitle="Ação:" prompt="Atividade, um instrumento de programação para alcançar o objetivo de um programa, envolvendo um conjunto de operações que se realizam de modo contínuo e permanente, das quais resulta um produto necessário à manutenção da ação de governo." sqref="F1" xr:uid="{C227A261-D7B3-49EF-9B9C-F2548716BF2E}"/>
    <dataValidation allowBlank="1" showInputMessage="1" showErrorMessage="1" promptTitle="Programa: " prompt="Instrumento de organização da ação governamental visando à concretização dos objetivos pretendidos, sendo mensurado por indicadores estabelecidos no plano plurianual. " sqref="E1" xr:uid="{C0622A77-81B8-4CC2-B03E-FDC11F575CCE}"/>
    <dataValidation allowBlank="1" showInputMessage="1" showErrorMessage="1" promptTitle="Subfunção: " prompt="Representa uma partição da função, visando a agregar determinado subconjunto de despesa do setor público. " sqref="D1" xr:uid="{3E874A83-9368-43E9-81D6-84CF09EC6559}"/>
    <dataValidation allowBlank="1" showInputMessage="1" showErrorMessage="1" promptTitle="Função: " prompt="Maior nível de agregação das diversas áreas de despesa que competem ao setor público. " sqref="C1" xr:uid="{128CF6BF-3DC9-40ED-BF40-E031319CEDCE}"/>
    <dataValidation allowBlank="1" showInputMessage="1" showErrorMessage="1" promptTitle="Eixo:" prompt="Definido pela Metodologia._x000a_1.Proteção em Situação de Risco; _x000a_2.Promoção de Vidas Saudáveis; _x000a_3.Educação de Qualidade; _x000a_4.Transversal. " sqref="A1" xr:uid="{EDEEF93F-BD20-4FAB-B51E-ED36694E39C1}"/>
  </dataValidations>
  <pageMargins left="0.511811024" right="0.511811024" top="0.78740157499999996" bottom="0.78740157499999996" header="0" footer="0"/>
  <pageSetup orientation="landscape"/>
  <extLst>
    <ext xmlns:x14="http://schemas.microsoft.com/office/spreadsheetml/2009/9/main" uri="{78C0D931-6437-407d-A8EE-F0AAD7539E65}">
      <x14:conditionalFormattings>
        <x14:conditionalFormatting xmlns:xm="http://schemas.microsoft.com/office/excel/2006/main">
          <x14:cfRule type="dataBar" id="{F2F0E2F9-137C-488A-8651-39C6DD070FB9}">
            <x14:dataBar minLength="0" maxLength="100" border="1" negativeBarBorderColorSameAsPositive="0">
              <x14:cfvo type="autoMin"/>
              <x14:cfvo type="autoMax"/>
              <x14:borderColor rgb="FF63C384"/>
              <x14:negativeFillColor rgb="FFFF0000"/>
              <x14:negativeBorderColor rgb="FFFF0000"/>
              <x14:axisColor rgb="FF000000"/>
            </x14:dataBar>
          </x14:cfRule>
          <xm:sqref>F2:F1048576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EA9DB"/>
  </sheetPr>
  <dimension ref="A1:AC1048547"/>
  <sheetViews>
    <sheetView showGridLines="0" topLeftCell="J1" workbookViewId="0">
      <pane ySplit="1" topLeftCell="I2" activePane="bottomLeft" state="frozen"/>
      <selection pane="bottomLeft" activeCell="O444" sqref="O444"/>
    </sheetView>
  </sheetViews>
  <sheetFormatPr defaultColWidth="14.42578125" defaultRowHeight="15" customHeight="1"/>
  <cols>
    <col min="1" max="3" width="8.140625" customWidth="1"/>
    <col min="4" max="4" width="73.140625" customWidth="1"/>
    <col min="5" max="5" width="90.7109375" customWidth="1"/>
    <col min="6" max="6" width="163.7109375" style="217" customWidth="1"/>
    <col min="7" max="7" width="35.7109375" style="120" bestFit="1" customWidth="1"/>
    <col min="8" max="9" width="15.5703125" style="120" customWidth="1"/>
    <col min="10" max="12" width="20.42578125" style="120" bestFit="1" customWidth="1"/>
    <col min="13" max="14" width="6.7109375" style="120" customWidth="1"/>
    <col min="15" max="15" width="21.7109375" style="120" customWidth="1"/>
    <col min="16" max="16" width="19.85546875" style="120" customWidth="1"/>
    <col min="17" max="17" width="21.7109375" style="120" customWidth="1"/>
    <col min="18" max="18" width="13.5703125" style="230" customWidth="1"/>
    <col min="19" max="19" width="12" style="230" customWidth="1"/>
    <col min="20" max="21" width="6.7109375" style="120" customWidth="1"/>
    <col min="22" max="22" width="21.42578125" style="164" customWidth="1"/>
    <col min="23" max="23" width="21" style="164" customWidth="1"/>
    <col min="24" max="24" width="19.5703125" style="164" customWidth="1"/>
    <col min="25" max="25" width="11.85546875" style="238" customWidth="1"/>
    <col min="26" max="26" width="13.7109375" style="238" customWidth="1"/>
    <col min="27" max="29" width="8.7109375" customWidth="1"/>
  </cols>
  <sheetData>
    <row r="1" spans="1:27" ht="33" customHeight="1">
      <c r="A1" s="191" t="s">
        <v>326</v>
      </c>
      <c r="B1" s="181" t="s">
        <v>386</v>
      </c>
      <c r="C1" s="194" t="s">
        <v>333</v>
      </c>
      <c r="D1" s="180" t="s">
        <v>337</v>
      </c>
      <c r="E1" s="185" t="s">
        <v>339</v>
      </c>
      <c r="F1" s="180" t="s">
        <v>341</v>
      </c>
      <c r="G1" s="180" t="s">
        <v>343</v>
      </c>
      <c r="H1" s="181" t="s">
        <v>345</v>
      </c>
      <c r="I1" s="181" t="s">
        <v>347</v>
      </c>
      <c r="J1" s="156" t="s">
        <v>349</v>
      </c>
      <c r="K1" s="156" t="s">
        <v>353</v>
      </c>
      <c r="L1" s="156" t="s">
        <v>357</v>
      </c>
      <c r="M1" s="175" t="s">
        <v>359</v>
      </c>
      <c r="N1" s="175" t="s">
        <v>361</v>
      </c>
      <c r="O1" s="179" t="s">
        <v>363</v>
      </c>
      <c r="P1" s="179" t="s">
        <v>366</v>
      </c>
      <c r="Q1" s="179" t="s">
        <v>368</v>
      </c>
      <c r="R1" s="231" t="s">
        <v>370</v>
      </c>
      <c r="S1" s="231" t="s">
        <v>372</v>
      </c>
      <c r="T1" s="182" t="s">
        <v>374</v>
      </c>
      <c r="U1" s="182" t="s">
        <v>376</v>
      </c>
      <c r="V1" s="212" t="s">
        <v>378</v>
      </c>
      <c r="W1" s="212" t="s">
        <v>380</v>
      </c>
      <c r="X1" s="212" t="s">
        <v>382</v>
      </c>
      <c r="Y1" s="213" t="s">
        <v>370</v>
      </c>
      <c r="Z1" s="236" t="s">
        <v>372</v>
      </c>
    </row>
    <row r="2" spans="1:27">
      <c r="A2" s="453" t="s">
        <v>2328</v>
      </c>
      <c r="B2" s="441" t="s">
        <v>853</v>
      </c>
      <c r="C2" s="441" t="s">
        <v>2329</v>
      </c>
      <c r="D2" s="148" t="s">
        <v>406</v>
      </c>
      <c r="E2" s="148" t="s">
        <v>448</v>
      </c>
      <c r="F2" s="218" t="s">
        <v>449</v>
      </c>
      <c r="G2" s="148" t="s">
        <v>2330</v>
      </c>
      <c r="H2" s="148" t="s">
        <v>394</v>
      </c>
      <c r="I2" s="148" t="s">
        <v>101</v>
      </c>
      <c r="J2" s="132">
        <v>1000</v>
      </c>
      <c r="K2" s="132">
        <v>0</v>
      </c>
      <c r="L2" s="132">
        <v>0</v>
      </c>
      <c r="M2" s="131" t="s">
        <v>416</v>
      </c>
      <c r="N2" s="131">
        <v>0</v>
      </c>
      <c r="O2" s="170">
        <f>J2*N2</f>
        <v>0</v>
      </c>
      <c r="P2" s="170">
        <f>K2*N2</f>
        <v>0</v>
      </c>
      <c r="Q2" s="170">
        <f>L2*N2</f>
        <v>0</v>
      </c>
      <c r="R2" s="228" t="str">
        <f t="shared" ref="R2:R66" si="0">IFERROR(Q2/O2, "-")</f>
        <v>-</v>
      </c>
      <c r="S2" s="228" t="str">
        <f>IFERROR(P2/O2, "-")</f>
        <v>-</v>
      </c>
      <c r="T2" s="131" t="s">
        <v>416</v>
      </c>
      <c r="U2" s="131">
        <v>0</v>
      </c>
      <c r="V2" s="227">
        <f>J2*U2</f>
        <v>0</v>
      </c>
      <c r="W2" s="227">
        <f t="shared" ref="W2:W65" si="1">K2*U2</f>
        <v>0</v>
      </c>
      <c r="X2" s="227">
        <f>L2*U2</f>
        <v>0</v>
      </c>
      <c r="Y2" s="239" t="e">
        <f t="shared" ref="Y2:Y65" si="2">X2/V2</f>
        <v>#DIV/0!</v>
      </c>
      <c r="Z2" s="237" t="str">
        <f>IFERROR(W2/V2, "-")</f>
        <v>-</v>
      </c>
      <c r="AA2" s="134"/>
    </row>
    <row r="3" spans="1:27">
      <c r="A3" s="454"/>
      <c r="B3" s="442"/>
      <c r="C3" s="442"/>
      <c r="D3" s="148" t="s">
        <v>406</v>
      </c>
      <c r="E3" s="148" t="s">
        <v>448</v>
      </c>
      <c r="F3" s="218" t="s">
        <v>449</v>
      </c>
      <c r="G3" s="148" t="s">
        <v>2331</v>
      </c>
      <c r="H3" s="148" t="s">
        <v>394</v>
      </c>
      <c r="I3" s="148" t="s">
        <v>85</v>
      </c>
      <c r="J3" s="132">
        <v>1000</v>
      </c>
      <c r="K3" s="132">
        <v>0</v>
      </c>
      <c r="L3" s="132">
        <v>0</v>
      </c>
      <c r="M3" s="131" t="s">
        <v>416</v>
      </c>
      <c r="N3" s="131">
        <v>0</v>
      </c>
      <c r="O3" s="170">
        <f t="shared" ref="O3:O66" si="3">J3*N3</f>
        <v>0</v>
      </c>
      <c r="P3" s="170">
        <f t="shared" ref="P3:P66" si="4">K3*N3</f>
        <v>0</v>
      </c>
      <c r="Q3" s="170">
        <f t="shared" ref="Q2:Q65" si="5">L3*N3</f>
        <v>0</v>
      </c>
      <c r="R3" s="228" t="str">
        <f t="shared" si="0"/>
        <v>-</v>
      </c>
      <c r="S3" s="228" t="str">
        <f t="shared" ref="S3:S66" si="6">IFERROR(P3/O3, "-")</f>
        <v>-</v>
      </c>
      <c r="T3" s="131" t="s">
        <v>416</v>
      </c>
      <c r="U3" s="131">
        <v>0</v>
      </c>
      <c r="V3" s="227">
        <f t="shared" ref="V3:V66" si="7">J3*U3</f>
        <v>0</v>
      </c>
      <c r="W3" s="227">
        <f t="shared" si="1"/>
        <v>0</v>
      </c>
      <c r="X3" s="227">
        <f t="shared" ref="X3:X66" si="8">L3*U3</f>
        <v>0</v>
      </c>
      <c r="Y3" s="239" t="str">
        <f t="shared" ref="Y3:Y66" si="9">IFERROR(X3/V3, "-")</f>
        <v>-</v>
      </c>
      <c r="Z3" s="237" t="str">
        <f t="shared" ref="Z3:Z66" si="10">IFERROR(W3/V3, "-")</f>
        <v>-</v>
      </c>
      <c r="AA3" s="134"/>
    </row>
    <row r="4" spans="1:27">
      <c r="A4" s="454"/>
      <c r="B4" s="442"/>
      <c r="C4" s="442"/>
      <c r="D4" s="148" t="s">
        <v>406</v>
      </c>
      <c r="E4" s="148" t="s">
        <v>407</v>
      </c>
      <c r="F4" s="218" t="s">
        <v>408</v>
      </c>
      <c r="G4" s="148" t="s">
        <v>2332</v>
      </c>
      <c r="H4" s="148" t="s">
        <v>394</v>
      </c>
      <c r="I4" s="148" t="s">
        <v>101</v>
      </c>
      <c r="J4" s="132">
        <v>0</v>
      </c>
      <c r="K4" s="132">
        <v>2809.17</v>
      </c>
      <c r="L4" s="132">
        <v>1872.78</v>
      </c>
      <c r="M4" s="131" t="s">
        <v>410</v>
      </c>
      <c r="N4" s="131">
        <v>0.23</v>
      </c>
      <c r="O4" s="170">
        <f t="shared" si="3"/>
        <v>0</v>
      </c>
      <c r="P4" s="170">
        <f>K4*N4</f>
        <v>646.10910000000001</v>
      </c>
      <c r="Q4" s="170">
        <f t="shared" si="5"/>
        <v>430.73939999999999</v>
      </c>
      <c r="R4" s="228" t="str">
        <f t="shared" si="0"/>
        <v>-</v>
      </c>
      <c r="S4" s="228" t="str">
        <f t="shared" si="6"/>
        <v>-</v>
      </c>
      <c r="T4" s="131" t="s">
        <v>410</v>
      </c>
      <c r="U4" s="131">
        <v>0.12</v>
      </c>
      <c r="V4" s="227">
        <f t="shared" si="7"/>
        <v>0</v>
      </c>
      <c r="W4" s="227">
        <f t="shared" si="1"/>
        <v>337.10039999999998</v>
      </c>
      <c r="X4" s="227">
        <f t="shared" si="8"/>
        <v>224.7336</v>
      </c>
      <c r="Y4" s="239" t="str">
        <f t="shared" si="9"/>
        <v>-</v>
      </c>
      <c r="Z4" s="237" t="str">
        <f t="shared" si="10"/>
        <v>-</v>
      </c>
      <c r="AA4" s="134"/>
    </row>
    <row r="5" spans="1:27">
      <c r="A5" s="454"/>
      <c r="B5" s="442"/>
      <c r="C5" s="442"/>
      <c r="D5" s="148" t="s">
        <v>406</v>
      </c>
      <c r="E5" s="148" t="s">
        <v>407</v>
      </c>
      <c r="F5" s="218" t="s">
        <v>408</v>
      </c>
      <c r="G5" s="148" t="s">
        <v>2333</v>
      </c>
      <c r="H5" s="148" t="s">
        <v>394</v>
      </c>
      <c r="I5" s="148" t="s">
        <v>101</v>
      </c>
      <c r="J5" s="132">
        <v>164000000</v>
      </c>
      <c r="K5" s="132">
        <v>157437407.59999999</v>
      </c>
      <c r="L5" s="132">
        <v>157437407.59999999</v>
      </c>
      <c r="M5" s="131" t="s">
        <v>410</v>
      </c>
      <c r="N5" s="131">
        <v>0.23</v>
      </c>
      <c r="O5" s="170">
        <f t="shared" si="3"/>
        <v>37720000</v>
      </c>
      <c r="P5" s="170">
        <f>K5*N5</f>
        <v>36210603.748000003</v>
      </c>
      <c r="Q5" s="170">
        <f t="shared" si="5"/>
        <v>36210603.748000003</v>
      </c>
      <c r="R5" s="228">
        <f t="shared" si="0"/>
        <v>0.9599841926829269</v>
      </c>
      <c r="S5" s="228">
        <f t="shared" si="6"/>
        <v>0.9599841926829269</v>
      </c>
      <c r="T5" s="131" t="s">
        <v>410</v>
      </c>
      <c r="U5" s="131">
        <v>0.12</v>
      </c>
      <c r="V5" s="227">
        <f t="shared" si="7"/>
        <v>19680000</v>
      </c>
      <c r="W5" s="227">
        <f t="shared" si="1"/>
        <v>18892488.911999997</v>
      </c>
      <c r="X5" s="227">
        <f t="shared" si="8"/>
        <v>18892488.911999997</v>
      </c>
      <c r="Y5" s="239">
        <f t="shared" si="9"/>
        <v>0.95998419268292667</v>
      </c>
      <c r="Z5" s="237">
        <f t="shared" si="10"/>
        <v>0.95998419268292667</v>
      </c>
      <c r="AA5" s="134"/>
    </row>
    <row r="6" spans="1:27">
      <c r="A6" s="454"/>
      <c r="B6" s="442"/>
      <c r="C6" s="442"/>
      <c r="D6" s="148" t="s">
        <v>406</v>
      </c>
      <c r="E6" s="148" t="s">
        <v>407</v>
      </c>
      <c r="F6" s="218" t="s">
        <v>408</v>
      </c>
      <c r="G6" s="148" t="s">
        <v>2334</v>
      </c>
      <c r="H6" s="148" t="s">
        <v>394</v>
      </c>
      <c r="I6" s="148" t="s">
        <v>101</v>
      </c>
      <c r="J6" s="132">
        <v>1300000</v>
      </c>
      <c r="K6" s="132">
        <v>623594.48</v>
      </c>
      <c r="L6" s="132">
        <v>623594.48</v>
      </c>
      <c r="M6" s="131" t="s">
        <v>410</v>
      </c>
      <c r="N6" s="131">
        <v>0.23</v>
      </c>
      <c r="O6" s="170">
        <f t="shared" si="3"/>
        <v>299000</v>
      </c>
      <c r="P6" s="170">
        <f>K6*N6</f>
        <v>143426.7304</v>
      </c>
      <c r="Q6" s="170">
        <f t="shared" si="5"/>
        <v>143426.7304</v>
      </c>
      <c r="R6" s="228">
        <f t="shared" si="0"/>
        <v>0.47968806153846155</v>
      </c>
      <c r="S6" s="228">
        <f t="shared" si="6"/>
        <v>0.47968806153846155</v>
      </c>
      <c r="T6" s="131" t="s">
        <v>410</v>
      </c>
      <c r="U6" s="131">
        <v>0.12</v>
      </c>
      <c r="V6" s="227">
        <f t="shared" si="7"/>
        <v>156000</v>
      </c>
      <c r="W6" s="227">
        <f t="shared" si="1"/>
        <v>74831.337599999999</v>
      </c>
      <c r="X6" s="227">
        <f t="shared" si="8"/>
        <v>74831.337599999999</v>
      </c>
      <c r="Y6" s="239">
        <f t="shared" si="9"/>
        <v>0.47968806153846155</v>
      </c>
      <c r="Z6" s="237">
        <f t="shared" si="10"/>
        <v>0.47968806153846155</v>
      </c>
      <c r="AA6" s="134"/>
    </row>
    <row r="7" spans="1:27">
      <c r="A7" s="454"/>
      <c r="B7" s="442"/>
      <c r="C7" s="442"/>
      <c r="D7" s="148" t="s">
        <v>406</v>
      </c>
      <c r="E7" s="148" t="s">
        <v>407</v>
      </c>
      <c r="F7" s="218" t="s">
        <v>408</v>
      </c>
      <c r="G7" s="148" t="s">
        <v>2335</v>
      </c>
      <c r="H7" s="148" t="s">
        <v>394</v>
      </c>
      <c r="I7" s="148" t="s">
        <v>101</v>
      </c>
      <c r="J7" s="132">
        <v>2962</v>
      </c>
      <c r="K7" s="132">
        <v>11705818.6</v>
      </c>
      <c r="L7" s="132">
        <v>11705818.6</v>
      </c>
      <c r="M7" s="131" t="s">
        <v>410</v>
      </c>
      <c r="N7" s="131">
        <v>0.23</v>
      </c>
      <c r="O7" s="170">
        <f t="shared" si="3"/>
        <v>681.26</v>
      </c>
      <c r="P7" s="170">
        <f t="shared" si="4"/>
        <v>2692338.2779999999</v>
      </c>
      <c r="Q7" s="170">
        <f t="shared" si="5"/>
        <v>2692338.2779999999</v>
      </c>
      <c r="R7" s="228">
        <f t="shared" si="0"/>
        <v>3951.9981769074948</v>
      </c>
      <c r="S7" s="228">
        <f t="shared" si="6"/>
        <v>3951.9981769074948</v>
      </c>
      <c r="T7" s="131" t="s">
        <v>410</v>
      </c>
      <c r="U7" s="131">
        <v>0.12</v>
      </c>
      <c r="V7" s="227">
        <f t="shared" si="7"/>
        <v>355.44</v>
      </c>
      <c r="W7" s="227">
        <f t="shared" si="1"/>
        <v>1404698.2319999998</v>
      </c>
      <c r="X7" s="227">
        <f t="shared" si="8"/>
        <v>1404698.2319999998</v>
      </c>
      <c r="Y7" s="239">
        <f t="shared" si="9"/>
        <v>3951.9981769074943</v>
      </c>
      <c r="Z7" s="237">
        <f t="shared" si="10"/>
        <v>3951.9981769074943</v>
      </c>
      <c r="AA7" s="134"/>
    </row>
    <row r="8" spans="1:27">
      <c r="A8" s="454"/>
      <c r="B8" s="442"/>
      <c r="C8" s="442"/>
      <c r="D8" s="148" t="s">
        <v>406</v>
      </c>
      <c r="E8" s="148" t="s">
        <v>407</v>
      </c>
      <c r="F8" s="218" t="s">
        <v>408</v>
      </c>
      <c r="G8" s="148" t="s">
        <v>2336</v>
      </c>
      <c r="H8" s="148" t="s">
        <v>394</v>
      </c>
      <c r="I8" s="148" t="s">
        <v>101</v>
      </c>
      <c r="J8" s="132">
        <v>3800000</v>
      </c>
      <c r="K8" s="132">
        <v>7983520.3100000005</v>
      </c>
      <c r="L8" s="132">
        <v>7983520.3100000005</v>
      </c>
      <c r="M8" s="131" t="s">
        <v>410</v>
      </c>
      <c r="N8" s="131">
        <v>0.23</v>
      </c>
      <c r="O8" s="170">
        <f t="shared" si="3"/>
        <v>874000</v>
      </c>
      <c r="P8" s="170">
        <f t="shared" si="4"/>
        <v>1836209.6713000003</v>
      </c>
      <c r="Q8" s="170">
        <f t="shared" si="5"/>
        <v>1836209.6713000003</v>
      </c>
      <c r="R8" s="228">
        <f t="shared" si="0"/>
        <v>2.1009263973684216</v>
      </c>
      <c r="S8" s="228">
        <f t="shared" si="6"/>
        <v>2.1009263973684216</v>
      </c>
      <c r="T8" s="131" t="s">
        <v>410</v>
      </c>
      <c r="U8" s="131">
        <v>0.12</v>
      </c>
      <c r="V8" s="227">
        <f t="shared" si="7"/>
        <v>456000</v>
      </c>
      <c r="W8" s="227">
        <f t="shared" si="1"/>
        <v>958022.43720000004</v>
      </c>
      <c r="X8" s="227">
        <f t="shared" si="8"/>
        <v>958022.43720000004</v>
      </c>
      <c r="Y8" s="239">
        <f t="shared" si="9"/>
        <v>2.1009263973684211</v>
      </c>
      <c r="Z8" s="237">
        <f t="shared" si="10"/>
        <v>2.1009263973684211</v>
      </c>
      <c r="AA8" s="134"/>
    </row>
    <row r="9" spans="1:27">
      <c r="A9" s="454"/>
      <c r="B9" s="442"/>
      <c r="C9" s="442"/>
      <c r="D9" s="148" t="s">
        <v>406</v>
      </c>
      <c r="E9" s="148" t="s">
        <v>407</v>
      </c>
      <c r="F9" s="218" t="s">
        <v>408</v>
      </c>
      <c r="G9" s="148" t="s">
        <v>2337</v>
      </c>
      <c r="H9" s="148" t="s">
        <v>394</v>
      </c>
      <c r="I9" s="148" t="s">
        <v>101</v>
      </c>
      <c r="J9" s="132">
        <v>42175735</v>
      </c>
      <c r="K9" s="132">
        <v>39041597.170000002</v>
      </c>
      <c r="L9" s="132">
        <v>39041597.170000002</v>
      </c>
      <c r="M9" s="131" t="s">
        <v>410</v>
      </c>
      <c r="N9" s="131">
        <v>0.23</v>
      </c>
      <c r="O9" s="170">
        <f t="shared" si="3"/>
        <v>9700419.0500000007</v>
      </c>
      <c r="P9" s="170">
        <f t="shared" si="4"/>
        <v>8979567.3491000012</v>
      </c>
      <c r="Q9" s="170">
        <f t="shared" si="5"/>
        <v>8979567.3491000012</v>
      </c>
      <c r="R9" s="228">
        <f t="shared" si="0"/>
        <v>0.92568860198879765</v>
      </c>
      <c r="S9" s="228">
        <f t="shared" si="6"/>
        <v>0.92568860198879765</v>
      </c>
      <c r="T9" s="131" t="s">
        <v>410</v>
      </c>
      <c r="U9" s="131">
        <v>0.12</v>
      </c>
      <c r="V9" s="227">
        <f t="shared" si="7"/>
        <v>5061088.2</v>
      </c>
      <c r="W9" s="227">
        <f t="shared" si="1"/>
        <v>4684991.6604000004</v>
      </c>
      <c r="X9" s="227">
        <f t="shared" si="8"/>
        <v>4684991.6604000004</v>
      </c>
      <c r="Y9" s="239">
        <f t="shared" si="9"/>
        <v>0.92568860198879765</v>
      </c>
      <c r="Z9" s="237">
        <f t="shared" si="10"/>
        <v>0.92568860198879765</v>
      </c>
      <c r="AA9" s="134"/>
    </row>
    <row r="10" spans="1:27">
      <c r="A10" s="454"/>
      <c r="B10" s="442"/>
      <c r="C10" s="442"/>
      <c r="D10" s="148" t="s">
        <v>406</v>
      </c>
      <c r="E10" s="148" t="s">
        <v>407</v>
      </c>
      <c r="F10" s="218" t="s">
        <v>408</v>
      </c>
      <c r="G10" s="148" t="s">
        <v>2338</v>
      </c>
      <c r="H10" s="148" t="s">
        <v>394</v>
      </c>
      <c r="I10" s="148" t="s">
        <v>101</v>
      </c>
      <c r="J10" s="132">
        <v>20000</v>
      </c>
      <c r="K10" s="132">
        <v>28381.78</v>
      </c>
      <c r="L10" s="132">
        <v>28381.780000000002</v>
      </c>
      <c r="M10" s="131" t="s">
        <v>410</v>
      </c>
      <c r="N10" s="131">
        <v>0.23</v>
      </c>
      <c r="O10" s="170">
        <f t="shared" si="3"/>
        <v>4600</v>
      </c>
      <c r="P10" s="170">
        <f t="shared" si="4"/>
        <v>6527.8094000000001</v>
      </c>
      <c r="Q10" s="170">
        <f t="shared" si="5"/>
        <v>6527.809400000001</v>
      </c>
      <c r="R10" s="228">
        <f t="shared" si="0"/>
        <v>1.4190890000000003</v>
      </c>
      <c r="S10" s="228">
        <f t="shared" si="6"/>
        <v>1.419089</v>
      </c>
      <c r="T10" s="131" t="s">
        <v>410</v>
      </c>
      <c r="U10" s="131">
        <v>0.12</v>
      </c>
      <c r="V10" s="227">
        <f t="shared" si="7"/>
        <v>2400</v>
      </c>
      <c r="W10" s="227">
        <f t="shared" si="1"/>
        <v>3405.8136</v>
      </c>
      <c r="X10" s="227">
        <f t="shared" si="8"/>
        <v>3405.8136</v>
      </c>
      <c r="Y10" s="239">
        <f t="shared" si="9"/>
        <v>1.419089</v>
      </c>
      <c r="Z10" s="237">
        <f t="shared" si="10"/>
        <v>1.419089</v>
      </c>
      <c r="AA10" s="134"/>
    </row>
    <row r="11" spans="1:27">
      <c r="A11" s="454"/>
      <c r="B11" s="442"/>
      <c r="C11" s="442"/>
      <c r="D11" s="148" t="s">
        <v>406</v>
      </c>
      <c r="E11" s="148" t="s">
        <v>407</v>
      </c>
      <c r="F11" s="218" t="s">
        <v>408</v>
      </c>
      <c r="G11" s="148" t="s">
        <v>2339</v>
      </c>
      <c r="H11" s="148" t="s">
        <v>394</v>
      </c>
      <c r="I11" s="148" t="s">
        <v>101</v>
      </c>
      <c r="J11" s="132">
        <v>20000</v>
      </c>
      <c r="K11" s="132">
        <v>0</v>
      </c>
      <c r="L11" s="132">
        <v>0</v>
      </c>
      <c r="M11" s="131" t="s">
        <v>410</v>
      </c>
      <c r="N11" s="131">
        <v>0.23</v>
      </c>
      <c r="O11" s="170">
        <f t="shared" si="3"/>
        <v>4600</v>
      </c>
      <c r="P11" s="170">
        <f t="shared" si="4"/>
        <v>0</v>
      </c>
      <c r="Q11" s="170">
        <f t="shared" si="5"/>
        <v>0</v>
      </c>
      <c r="R11" s="228">
        <f t="shared" si="0"/>
        <v>0</v>
      </c>
      <c r="S11" s="228">
        <f t="shared" si="6"/>
        <v>0</v>
      </c>
      <c r="T11" s="131" t="s">
        <v>410</v>
      </c>
      <c r="U11" s="131">
        <v>0.12</v>
      </c>
      <c r="V11" s="227">
        <f t="shared" si="7"/>
        <v>2400</v>
      </c>
      <c r="W11" s="227">
        <f t="shared" si="1"/>
        <v>0</v>
      </c>
      <c r="X11" s="227">
        <f t="shared" si="8"/>
        <v>0</v>
      </c>
      <c r="Y11" s="239">
        <f t="shared" si="9"/>
        <v>0</v>
      </c>
      <c r="Z11" s="237">
        <f t="shared" si="10"/>
        <v>0</v>
      </c>
      <c r="AA11" s="134"/>
    </row>
    <row r="12" spans="1:27">
      <c r="A12" s="454"/>
      <c r="B12" s="442"/>
      <c r="C12" s="442"/>
      <c r="D12" s="148" t="s">
        <v>406</v>
      </c>
      <c r="E12" s="148" t="s">
        <v>407</v>
      </c>
      <c r="F12" s="218" t="s">
        <v>408</v>
      </c>
      <c r="G12" s="148" t="s">
        <v>2340</v>
      </c>
      <c r="H12" s="148" t="s">
        <v>394</v>
      </c>
      <c r="I12" s="148" t="s">
        <v>101</v>
      </c>
      <c r="J12" s="132">
        <v>15000</v>
      </c>
      <c r="K12" s="132">
        <v>25113.05</v>
      </c>
      <c r="L12" s="132">
        <v>16526.150000000001</v>
      </c>
      <c r="M12" s="131" t="s">
        <v>410</v>
      </c>
      <c r="N12" s="131">
        <v>0.23</v>
      </c>
      <c r="O12" s="170">
        <f t="shared" si="3"/>
        <v>3450</v>
      </c>
      <c r="P12" s="170">
        <f t="shared" si="4"/>
        <v>5776.0015000000003</v>
      </c>
      <c r="Q12" s="170">
        <f t="shared" si="5"/>
        <v>3801.0145000000007</v>
      </c>
      <c r="R12" s="228">
        <f t="shared" si="0"/>
        <v>1.1017433333333335</v>
      </c>
      <c r="S12" s="228">
        <f t="shared" si="6"/>
        <v>1.6742033333333335</v>
      </c>
      <c r="T12" s="131" t="s">
        <v>410</v>
      </c>
      <c r="U12" s="131">
        <v>0.12</v>
      </c>
      <c r="V12" s="227">
        <f t="shared" si="7"/>
        <v>1800</v>
      </c>
      <c r="W12" s="227">
        <f t="shared" si="1"/>
        <v>3013.5659999999998</v>
      </c>
      <c r="X12" s="227">
        <f t="shared" si="8"/>
        <v>1983.1380000000001</v>
      </c>
      <c r="Y12" s="239">
        <f t="shared" si="9"/>
        <v>1.1017433333333335</v>
      </c>
      <c r="Z12" s="237">
        <f t="shared" si="10"/>
        <v>1.6742033333333333</v>
      </c>
      <c r="AA12" s="134"/>
    </row>
    <row r="13" spans="1:27">
      <c r="A13" s="454"/>
      <c r="B13" s="442"/>
      <c r="C13" s="442"/>
      <c r="D13" s="148" t="s">
        <v>406</v>
      </c>
      <c r="E13" s="148" t="s">
        <v>407</v>
      </c>
      <c r="F13" s="218" t="s">
        <v>408</v>
      </c>
      <c r="G13" s="148" t="s">
        <v>2341</v>
      </c>
      <c r="H13" s="148" t="s">
        <v>394</v>
      </c>
      <c r="I13" s="148" t="s">
        <v>101</v>
      </c>
      <c r="J13" s="132">
        <v>7800000</v>
      </c>
      <c r="K13" s="132">
        <v>7730417.1800000006</v>
      </c>
      <c r="L13" s="132">
        <v>7730417.1799999997</v>
      </c>
      <c r="M13" s="131" t="s">
        <v>410</v>
      </c>
      <c r="N13" s="131">
        <v>0.23</v>
      </c>
      <c r="O13" s="170">
        <f t="shared" si="3"/>
        <v>1794000</v>
      </c>
      <c r="P13" s="170">
        <f t="shared" si="4"/>
        <v>1777995.9514000001</v>
      </c>
      <c r="Q13" s="170">
        <f t="shared" si="5"/>
        <v>1777995.9513999999</v>
      </c>
      <c r="R13" s="228">
        <f t="shared" si="0"/>
        <v>0.99107912564102563</v>
      </c>
      <c r="S13" s="228">
        <f t="shared" si="6"/>
        <v>0.99107912564102574</v>
      </c>
      <c r="T13" s="131" t="s">
        <v>410</v>
      </c>
      <c r="U13" s="131">
        <v>0.12</v>
      </c>
      <c r="V13" s="227">
        <f t="shared" si="7"/>
        <v>936000</v>
      </c>
      <c r="W13" s="227">
        <f t="shared" si="1"/>
        <v>927650.06160000002</v>
      </c>
      <c r="X13" s="227">
        <f t="shared" si="8"/>
        <v>927650.0615999999</v>
      </c>
      <c r="Y13" s="239">
        <f t="shared" si="9"/>
        <v>0.99107912564102552</v>
      </c>
      <c r="Z13" s="237">
        <f t="shared" si="10"/>
        <v>0.99107912564102563</v>
      </c>
      <c r="AA13" s="134"/>
    </row>
    <row r="14" spans="1:27">
      <c r="A14" s="454"/>
      <c r="B14" s="442"/>
      <c r="C14" s="442"/>
      <c r="D14" s="148" t="s">
        <v>406</v>
      </c>
      <c r="E14" s="148" t="s">
        <v>407</v>
      </c>
      <c r="F14" s="218" t="s">
        <v>408</v>
      </c>
      <c r="G14" s="148" t="s">
        <v>2342</v>
      </c>
      <c r="H14" s="148" t="s">
        <v>394</v>
      </c>
      <c r="I14" s="148" t="s">
        <v>101</v>
      </c>
      <c r="J14" s="132">
        <v>1500000</v>
      </c>
      <c r="K14" s="132">
        <v>1493224.74</v>
      </c>
      <c r="L14" s="132">
        <v>1446845.99</v>
      </c>
      <c r="M14" s="131" t="s">
        <v>410</v>
      </c>
      <c r="N14" s="131">
        <v>0.23</v>
      </c>
      <c r="O14" s="170">
        <f t="shared" si="3"/>
        <v>345000</v>
      </c>
      <c r="P14" s="170">
        <f t="shared" si="4"/>
        <v>343441.69020000001</v>
      </c>
      <c r="Q14" s="170">
        <f t="shared" si="5"/>
        <v>332774.57770000002</v>
      </c>
      <c r="R14" s="228">
        <f t="shared" si="0"/>
        <v>0.96456399333333342</v>
      </c>
      <c r="S14" s="228">
        <f t="shared" si="6"/>
        <v>0.99548316000000003</v>
      </c>
      <c r="T14" s="131" t="s">
        <v>410</v>
      </c>
      <c r="U14" s="131">
        <v>0.12</v>
      </c>
      <c r="V14" s="227">
        <f t="shared" si="7"/>
        <v>180000</v>
      </c>
      <c r="W14" s="227">
        <f t="shared" si="1"/>
        <v>179186.9688</v>
      </c>
      <c r="X14" s="227">
        <f t="shared" si="8"/>
        <v>173621.51879999999</v>
      </c>
      <c r="Y14" s="239">
        <f t="shared" si="9"/>
        <v>0.96456399333333331</v>
      </c>
      <c r="Z14" s="237">
        <f t="shared" si="10"/>
        <v>0.99548316000000003</v>
      </c>
      <c r="AA14" s="134"/>
    </row>
    <row r="15" spans="1:27" ht="15" customHeight="1">
      <c r="A15" s="454"/>
      <c r="B15" s="442"/>
      <c r="C15" s="442"/>
      <c r="D15" s="148" t="s">
        <v>406</v>
      </c>
      <c r="E15" s="148" t="s">
        <v>407</v>
      </c>
      <c r="F15" s="218" t="s">
        <v>408</v>
      </c>
      <c r="G15" s="148" t="s">
        <v>2343</v>
      </c>
      <c r="H15" s="148" t="s">
        <v>394</v>
      </c>
      <c r="I15" s="148" t="s">
        <v>101</v>
      </c>
      <c r="J15" s="132">
        <v>7900000</v>
      </c>
      <c r="K15" s="132">
        <v>11114679.52</v>
      </c>
      <c r="L15" s="132">
        <v>11114679.52</v>
      </c>
      <c r="M15" s="131" t="s">
        <v>410</v>
      </c>
      <c r="N15" s="131">
        <v>0.23</v>
      </c>
      <c r="O15" s="170">
        <f t="shared" si="3"/>
        <v>1817000</v>
      </c>
      <c r="P15" s="170">
        <f t="shared" si="4"/>
        <v>2556376.2895999998</v>
      </c>
      <c r="Q15" s="170">
        <f t="shared" si="5"/>
        <v>2556376.2895999998</v>
      </c>
      <c r="R15" s="228">
        <f t="shared" si="0"/>
        <v>1.406921458227848</v>
      </c>
      <c r="S15" s="228">
        <f t="shared" si="6"/>
        <v>1.406921458227848</v>
      </c>
      <c r="T15" s="131" t="s">
        <v>410</v>
      </c>
      <c r="U15" s="131">
        <v>0.12</v>
      </c>
      <c r="V15" s="227">
        <f t="shared" si="7"/>
        <v>948000</v>
      </c>
      <c r="W15" s="227">
        <f t="shared" si="1"/>
        <v>1333761.5423999999</v>
      </c>
      <c r="X15" s="227">
        <f t="shared" si="8"/>
        <v>1333761.5423999999</v>
      </c>
      <c r="Y15" s="239">
        <f t="shared" si="9"/>
        <v>1.406921458227848</v>
      </c>
      <c r="Z15" s="237">
        <f t="shared" si="10"/>
        <v>1.406921458227848</v>
      </c>
      <c r="AA15" s="134"/>
    </row>
    <row r="16" spans="1:27" ht="15.75" customHeight="1">
      <c r="A16" s="454"/>
      <c r="B16" s="442"/>
      <c r="C16" s="442"/>
      <c r="D16" s="148" t="s">
        <v>406</v>
      </c>
      <c r="E16" s="148" t="s">
        <v>407</v>
      </c>
      <c r="F16" s="218" t="s">
        <v>408</v>
      </c>
      <c r="G16" s="148" t="s">
        <v>2344</v>
      </c>
      <c r="H16" s="148" t="s">
        <v>394</v>
      </c>
      <c r="I16" s="148" t="s">
        <v>101</v>
      </c>
      <c r="J16" s="132">
        <v>1589000</v>
      </c>
      <c r="K16" s="132">
        <v>1553066.06</v>
      </c>
      <c r="L16" s="132">
        <v>1546188.21</v>
      </c>
      <c r="M16" s="131" t="s">
        <v>410</v>
      </c>
      <c r="N16" s="131">
        <v>0.23</v>
      </c>
      <c r="O16" s="170">
        <f t="shared" si="3"/>
        <v>365470</v>
      </c>
      <c r="P16" s="170">
        <f t="shared" si="4"/>
        <v>357205.19380000001</v>
      </c>
      <c r="Q16" s="170">
        <f t="shared" si="5"/>
        <v>355623.28830000001</v>
      </c>
      <c r="R16" s="228">
        <f t="shared" si="0"/>
        <v>0.9730574008810573</v>
      </c>
      <c r="S16" s="228">
        <f t="shared" si="6"/>
        <v>0.97738581497797361</v>
      </c>
      <c r="T16" s="131" t="s">
        <v>410</v>
      </c>
      <c r="U16" s="131">
        <v>0.12</v>
      </c>
      <c r="V16" s="227">
        <f t="shared" si="7"/>
        <v>190680</v>
      </c>
      <c r="W16" s="227">
        <f t="shared" si="1"/>
        <v>186367.92720000001</v>
      </c>
      <c r="X16" s="227">
        <f t="shared" si="8"/>
        <v>185542.5852</v>
      </c>
      <c r="Y16" s="239">
        <f t="shared" si="9"/>
        <v>0.9730574008810573</v>
      </c>
      <c r="Z16" s="237">
        <f t="shared" si="10"/>
        <v>0.97738581497797361</v>
      </c>
      <c r="AA16" s="134"/>
    </row>
    <row r="17" spans="1:27" ht="15.75" customHeight="1">
      <c r="A17" s="454"/>
      <c r="B17" s="442"/>
      <c r="C17" s="442"/>
      <c r="D17" s="148" t="s">
        <v>406</v>
      </c>
      <c r="E17" s="148" t="s">
        <v>407</v>
      </c>
      <c r="F17" s="218" t="s">
        <v>408</v>
      </c>
      <c r="G17" s="148" t="s">
        <v>2345</v>
      </c>
      <c r="H17" s="148" t="s">
        <v>394</v>
      </c>
      <c r="I17" s="148" t="s">
        <v>101</v>
      </c>
      <c r="J17" s="132">
        <v>2400000</v>
      </c>
      <c r="K17" s="132">
        <v>2270818.77</v>
      </c>
      <c r="L17" s="132">
        <v>2270818.77</v>
      </c>
      <c r="M17" s="131" t="s">
        <v>410</v>
      </c>
      <c r="N17" s="131">
        <v>0.23</v>
      </c>
      <c r="O17" s="170">
        <f t="shared" si="3"/>
        <v>552000</v>
      </c>
      <c r="P17" s="170">
        <f t="shared" si="4"/>
        <v>522288.31710000004</v>
      </c>
      <c r="Q17" s="170">
        <f t="shared" si="5"/>
        <v>522288.31710000004</v>
      </c>
      <c r="R17" s="228">
        <f t="shared" si="0"/>
        <v>0.94617448750000011</v>
      </c>
      <c r="S17" s="228">
        <f t="shared" si="6"/>
        <v>0.94617448750000011</v>
      </c>
      <c r="T17" s="131" t="s">
        <v>410</v>
      </c>
      <c r="U17" s="131">
        <v>0.12</v>
      </c>
      <c r="V17" s="227">
        <f t="shared" si="7"/>
        <v>288000</v>
      </c>
      <c r="W17" s="227">
        <f t="shared" si="1"/>
        <v>272498.2524</v>
      </c>
      <c r="X17" s="227">
        <f t="shared" si="8"/>
        <v>272498.2524</v>
      </c>
      <c r="Y17" s="239">
        <f t="shared" si="9"/>
        <v>0.94617448749999999</v>
      </c>
      <c r="Z17" s="237">
        <f t="shared" si="10"/>
        <v>0.94617448749999999</v>
      </c>
      <c r="AA17" s="134"/>
    </row>
    <row r="18" spans="1:27" ht="15.75" customHeight="1">
      <c r="A18" s="454"/>
      <c r="B18" s="442"/>
      <c r="C18" s="442"/>
      <c r="D18" s="148" t="s">
        <v>406</v>
      </c>
      <c r="E18" s="148" t="s">
        <v>407</v>
      </c>
      <c r="F18" s="218" t="s">
        <v>408</v>
      </c>
      <c r="G18" s="148" t="s">
        <v>2346</v>
      </c>
      <c r="H18" s="148" t="s">
        <v>394</v>
      </c>
      <c r="I18" s="148" t="s">
        <v>101</v>
      </c>
      <c r="J18" s="132">
        <v>1000</v>
      </c>
      <c r="K18" s="132">
        <v>0</v>
      </c>
      <c r="L18" s="132">
        <v>0</v>
      </c>
      <c r="M18" s="131" t="s">
        <v>416</v>
      </c>
      <c r="N18" s="131">
        <v>0</v>
      </c>
      <c r="O18" s="170">
        <f t="shared" si="3"/>
        <v>0</v>
      </c>
      <c r="P18" s="170">
        <f t="shared" si="4"/>
        <v>0</v>
      </c>
      <c r="Q18" s="170">
        <f t="shared" si="5"/>
        <v>0</v>
      </c>
      <c r="R18" s="228" t="str">
        <f t="shared" si="0"/>
        <v>-</v>
      </c>
      <c r="S18" s="228" t="str">
        <f t="shared" si="6"/>
        <v>-</v>
      </c>
      <c r="T18" s="131" t="s">
        <v>416</v>
      </c>
      <c r="U18" s="131">
        <v>0</v>
      </c>
      <c r="V18" s="227">
        <f t="shared" si="7"/>
        <v>0</v>
      </c>
      <c r="W18" s="227">
        <f t="shared" si="1"/>
        <v>0</v>
      </c>
      <c r="X18" s="227">
        <f t="shared" si="8"/>
        <v>0</v>
      </c>
      <c r="Y18" s="239" t="str">
        <f t="shared" si="9"/>
        <v>-</v>
      </c>
      <c r="Z18" s="237" t="str">
        <f t="shared" si="10"/>
        <v>-</v>
      </c>
      <c r="AA18" s="134"/>
    </row>
    <row r="19" spans="1:27" ht="15.75" customHeight="1">
      <c r="A19" s="454"/>
      <c r="B19" s="442"/>
      <c r="C19" s="442"/>
      <c r="D19" s="148" t="s">
        <v>406</v>
      </c>
      <c r="E19" s="148" t="s">
        <v>407</v>
      </c>
      <c r="F19" s="218" t="s">
        <v>408</v>
      </c>
      <c r="G19" s="148" t="s">
        <v>2347</v>
      </c>
      <c r="H19" s="148" t="s">
        <v>394</v>
      </c>
      <c r="I19" s="148" t="s">
        <v>85</v>
      </c>
      <c r="J19" s="132">
        <v>1728492100</v>
      </c>
      <c r="K19" s="132">
        <v>1584321869.1700003</v>
      </c>
      <c r="L19" s="132">
        <v>1584321869.1700003</v>
      </c>
      <c r="M19" s="131" t="s">
        <v>410</v>
      </c>
      <c r="N19" s="131">
        <v>0.23</v>
      </c>
      <c r="O19" s="170">
        <f t="shared" si="3"/>
        <v>397553183</v>
      </c>
      <c r="P19" s="170">
        <f t="shared" si="4"/>
        <v>364394029.90910012</v>
      </c>
      <c r="Q19" s="170">
        <f t="shared" si="5"/>
        <v>364394029.90910012</v>
      </c>
      <c r="R19" s="228">
        <f t="shared" si="0"/>
        <v>0.91659190641947419</v>
      </c>
      <c r="S19" s="228">
        <f t="shared" si="6"/>
        <v>0.91659190641947419</v>
      </c>
      <c r="T19" s="131" t="s">
        <v>410</v>
      </c>
      <c r="U19" s="131">
        <v>0.12</v>
      </c>
      <c r="V19" s="227">
        <f t="shared" si="7"/>
        <v>207419052</v>
      </c>
      <c r="W19" s="227">
        <f t="shared" si="1"/>
        <v>190118624.30040002</v>
      </c>
      <c r="X19" s="227">
        <f t="shared" si="8"/>
        <v>190118624.30040002</v>
      </c>
      <c r="Y19" s="239">
        <f t="shared" si="9"/>
        <v>0.91659190641947408</v>
      </c>
      <c r="Z19" s="237">
        <f t="shared" si="10"/>
        <v>0.91659190641947408</v>
      </c>
      <c r="AA19" s="134"/>
    </row>
    <row r="20" spans="1:27" ht="15.75" customHeight="1">
      <c r="A20" s="454"/>
      <c r="B20" s="442"/>
      <c r="C20" s="442"/>
      <c r="D20" s="148" t="s">
        <v>406</v>
      </c>
      <c r="E20" s="148" t="s">
        <v>407</v>
      </c>
      <c r="F20" s="218" t="s">
        <v>408</v>
      </c>
      <c r="G20" s="148" t="s">
        <v>2348</v>
      </c>
      <c r="H20" s="148" t="s">
        <v>394</v>
      </c>
      <c r="I20" s="148" t="s">
        <v>85</v>
      </c>
      <c r="J20" s="132">
        <v>0</v>
      </c>
      <c r="K20" s="132">
        <v>417.99</v>
      </c>
      <c r="L20" s="132">
        <v>278.66000000000003</v>
      </c>
      <c r="M20" s="131" t="s">
        <v>410</v>
      </c>
      <c r="N20" s="131">
        <v>0.23</v>
      </c>
      <c r="O20" s="170">
        <f t="shared" si="3"/>
        <v>0</v>
      </c>
      <c r="P20" s="170">
        <f t="shared" si="4"/>
        <v>96.137700000000009</v>
      </c>
      <c r="Q20" s="170">
        <f t="shared" si="5"/>
        <v>64.091800000000006</v>
      </c>
      <c r="R20" s="228" t="str">
        <f t="shared" si="0"/>
        <v>-</v>
      </c>
      <c r="S20" s="228" t="str">
        <f t="shared" si="6"/>
        <v>-</v>
      </c>
      <c r="T20" s="131" t="s">
        <v>410</v>
      </c>
      <c r="U20" s="131">
        <v>0.12</v>
      </c>
      <c r="V20" s="227">
        <f t="shared" si="7"/>
        <v>0</v>
      </c>
      <c r="W20" s="227">
        <f t="shared" si="1"/>
        <v>50.158799999999999</v>
      </c>
      <c r="X20" s="227">
        <f t="shared" si="8"/>
        <v>33.4392</v>
      </c>
      <c r="Y20" s="239" t="str">
        <f t="shared" si="9"/>
        <v>-</v>
      </c>
      <c r="Z20" s="237" t="str">
        <f t="shared" si="10"/>
        <v>-</v>
      </c>
      <c r="AA20" s="134"/>
    </row>
    <row r="21" spans="1:27" ht="15.75" customHeight="1">
      <c r="A21" s="454"/>
      <c r="B21" s="442"/>
      <c r="C21" s="442"/>
      <c r="D21" s="148" t="s">
        <v>406</v>
      </c>
      <c r="E21" s="148" t="s">
        <v>407</v>
      </c>
      <c r="F21" s="218" t="s">
        <v>408</v>
      </c>
      <c r="G21" s="148" t="s">
        <v>2349</v>
      </c>
      <c r="H21" s="148" t="s">
        <v>394</v>
      </c>
      <c r="I21" s="148" t="s">
        <v>85</v>
      </c>
      <c r="J21" s="132">
        <v>0</v>
      </c>
      <c r="K21" s="132">
        <v>35213.089999999997</v>
      </c>
      <c r="L21" s="132">
        <v>35213.089999999997</v>
      </c>
      <c r="M21" s="131" t="s">
        <v>410</v>
      </c>
      <c r="N21" s="131">
        <v>0.23</v>
      </c>
      <c r="O21" s="170">
        <f t="shared" si="3"/>
        <v>0</v>
      </c>
      <c r="P21" s="170">
        <f t="shared" si="4"/>
        <v>8099.0106999999998</v>
      </c>
      <c r="Q21" s="170">
        <f t="shared" si="5"/>
        <v>8099.0106999999998</v>
      </c>
      <c r="R21" s="228" t="str">
        <f t="shared" si="0"/>
        <v>-</v>
      </c>
      <c r="S21" s="228" t="str">
        <f t="shared" si="6"/>
        <v>-</v>
      </c>
      <c r="T21" s="131" t="s">
        <v>410</v>
      </c>
      <c r="U21" s="131">
        <v>0.12</v>
      </c>
      <c r="V21" s="227">
        <f t="shared" si="7"/>
        <v>0</v>
      </c>
      <c r="W21" s="227">
        <f t="shared" si="1"/>
        <v>4225.5707999999995</v>
      </c>
      <c r="X21" s="227">
        <f t="shared" si="8"/>
        <v>4225.5707999999995</v>
      </c>
      <c r="Y21" s="239" t="str">
        <f t="shared" si="9"/>
        <v>-</v>
      </c>
      <c r="Z21" s="237" t="str">
        <f t="shared" si="10"/>
        <v>-</v>
      </c>
      <c r="AA21" s="134"/>
    </row>
    <row r="22" spans="1:27" ht="15.75" customHeight="1">
      <c r="A22" s="454"/>
      <c r="B22" s="442"/>
      <c r="C22" s="442"/>
      <c r="D22" s="148" t="s">
        <v>406</v>
      </c>
      <c r="E22" s="148" t="s">
        <v>407</v>
      </c>
      <c r="F22" s="218" t="s">
        <v>408</v>
      </c>
      <c r="G22" s="148" t="s">
        <v>2350</v>
      </c>
      <c r="H22" s="148" t="s">
        <v>394</v>
      </c>
      <c r="I22" s="148" t="s">
        <v>85</v>
      </c>
      <c r="J22" s="132">
        <v>0</v>
      </c>
      <c r="K22" s="132">
        <v>370265.87</v>
      </c>
      <c r="L22" s="132">
        <v>370265.87</v>
      </c>
      <c r="M22" s="131" t="s">
        <v>410</v>
      </c>
      <c r="N22" s="131">
        <v>0.23</v>
      </c>
      <c r="O22" s="170">
        <f t="shared" si="3"/>
        <v>0</v>
      </c>
      <c r="P22" s="170">
        <f t="shared" si="4"/>
        <v>85161.150099999999</v>
      </c>
      <c r="Q22" s="170">
        <f t="shared" si="5"/>
        <v>85161.150099999999</v>
      </c>
      <c r="R22" s="228" t="str">
        <f t="shared" si="0"/>
        <v>-</v>
      </c>
      <c r="S22" s="228" t="str">
        <f t="shared" si="6"/>
        <v>-</v>
      </c>
      <c r="T22" s="131" t="s">
        <v>410</v>
      </c>
      <c r="U22" s="131">
        <v>0.12</v>
      </c>
      <c r="V22" s="227">
        <f t="shared" si="7"/>
        <v>0</v>
      </c>
      <c r="W22" s="227">
        <f t="shared" si="1"/>
        <v>44431.904399999999</v>
      </c>
      <c r="X22" s="227">
        <f t="shared" si="8"/>
        <v>44431.904399999999</v>
      </c>
      <c r="Y22" s="239" t="str">
        <f t="shared" si="9"/>
        <v>-</v>
      </c>
      <c r="Z22" s="237" t="str">
        <f t="shared" si="10"/>
        <v>-</v>
      </c>
      <c r="AA22" s="134"/>
    </row>
    <row r="23" spans="1:27" ht="15.75" customHeight="1">
      <c r="A23" s="454"/>
      <c r="B23" s="442"/>
      <c r="C23" s="442"/>
      <c r="D23" s="148" t="s">
        <v>406</v>
      </c>
      <c r="E23" s="148" t="s">
        <v>407</v>
      </c>
      <c r="F23" s="218" t="s">
        <v>408</v>
      </c>
      <c r="G23" s="148" t="s">
        <v>2351</v>
      </c>
      <c r="H23" s="148" t="s">
        <v>394</v>
      </c>
      <c r="I23" s="148" t="s">
        <v>85</v>
      </c>
      <c r="J23" s="132">
        <v>182000</v>
      </c>
      <c r="K23" s="132">
        <v>152911.72</v>
      </c>
      <c r="L23" s="132">
        <v>126570.72000000002</v>
      </c>
      <c r="M23" s="131" t="s">
        <v>410</v>
      </c>
      <c r="N23" s="131">
        <v>0.23</v>
      </c>
      <c r="O23" s="170">
        <f t="shared" si="3"/>
        <v>41860</v>
      </c>
      <c r="P23" s="170">
        <f t="shared" si="4"/>
        <v>35169.695599999999</v>
      </c>
      <c r="Q23" s="170">
        <f t="shared" si="5"/>
        <v>29111.265600000006</v>
      </c>
      <c r="R23" s="228">
        <f t="shared" si="0"/>
        <v>0.69544351648351665</v>
      </c>
      <c r="S23" s="228">
        <f t="shared" si="6"/>
        <v>0.84017428571428565</v>
      </c>
      <c r="T23" s="131" t="s">
        <v>410</v>
      </c>
      <c r="U23" s="131">
        <v>0.12</v>
      </c>
      <c r="V23" s="227">
        <f t="shared" si="7"/>
        <v>21840</v>
      </c>
      <c r="W23" s="227">
        <f t="shared" si="1"/>
        <v>18349.4064</v>
      </c>
      <c r="X23" s="227">
        <f t="shared" si="8"/>
        <v>15188.486400000002</v>
      </c>
      <c r="Y23" s="239">
        <f t="shared" si="9"/>
        <v>0.69544351648351654</v>
      </c>
      <c r="Z23" s="237">
        <f t="shared" si="10"/>
        <v>0.84017428571428576</v>
      </c>
      <c r="AA23" s="134"/>
    </row>
    <row r="24" spans="1:27" ht="15.75" customHeight="1">
      <c r="A24" s="454"/>
      <c r="B24" s="442"/>
      <c r="C24" s="442"/>
      <c r="D24" s="148" t="s">
        <v>406</v>
      </c>
      <c r="E24" s="148" t="s">
        <v>407</v>
      </c>
      <c r="F24" s="218" t="s">
        <v>408</v>
      </c>
      <c r="G24" s="148" t="s">
        <v>2352</v>
      </c>
      <c r="H24" s="148" t="s">
        <v>394</v>
      </c>
      <c r="I24" s="148" t="s">
        <v>85</v>
      </c>
      <c r="J24" s="132">
        <v>0</v>
      </c>
      <c r="K24" s="132">
        <v>3375</v>
      </c>
      <c r="L24" s="132">
        <v>3375</v>
      </c>
      <c r="M24" s="131" t="s">
        <v>410</v>
      </c>
      <c r="N24" s="131">
        <v>0.23</v>
      </c>
      <c r="O24" s="170">
        <f t="shared" si="3"/>
        <v>0</v>
      </c>
      <c r="P24" s="170">
        <f t="shared" si="4"/>
        <v>776.25</v>
      </c>
      <c r="Q24" s="170">
        <f t="shared" si="5"/>
        <v>776.25</v>
      </c>
      <c r="R24" s="228" t="str">
        <f t="shared" si="0"/>
        <v>-</v>
      </c>
      <c r="S24" s="228" t="str">
        <f t="shared" si="6"/>
        <v>-</v>
      </c>
      <c r="T24" s="131" t="s">
        <v>410</v>
      </c>
      <c r="U24" s="131">
        <v>0.12</v>
      </c>
      <c r="V24" s="227">
        <f t="shared" si="7"/>
        <v>0</v>
      </c>
      <c r="W24" s="227">
        <f t="shared" si="1"/>
        <v>405</v>
      </c>
      <c r="X24" s="227">
        <f t="shared" si="8"/>
        <v>405</v>
      </c>
      <c r="Y24" s="239" t="str">
        <f t="shared" si="9"/>
        <v>-</v>
      </c>
      <c r="Z24" s="237" t="str">
        <f t="shared" si="10"/>
        <v>-</v>
      </c>
      <c r="AA24" s="134"/>
    </row>
    <row r="25" spans="1:27" ht="15.75" customHeight="1">
      <c r="A25" s="454"/>
      <c r="B25" s="442"/>
      <c r="C25" s="442"/>
      <c r="D25" s="148" t="s">
        <v>406</v>
      </c>
      <c r="E25" s="148" t="s">
        <v>407</v>
      </c>
      <c r="F25" s="218" t="s">
        <v>408</v>
      </c>
      <c r="G25" s="148" t="s">
        <v>2353</v>
      </c>
      <c r="H25" s="148" t="s">
        <v>394</v>
      </c>
      <c r="I25" s="148" t="s">
        <v>85</v>
      </c>
      <c r="J25" s="132">
        <v>4200000</v>
      </c>
      <c r="K25" s="132">
        <v>3371568</v>
      </c>
      <c r="L25" s="132">
        <v>2128367.6</v>
      </c>
      <c r="M25" s="131" t="s">
        <v>410</v>
      </c>
      <c r="N25" s="131">
        <v>0.23</v>
      </c>
      <c r="O25" s="170">
        <f t="shared" si="3"/>
        <v>966000</v>
      </c>
      <c r="P25" s="170">
        <f t="shared" si="4"/>
        <v>775460.64</v>
      </c>
      <c r="Q25" s="170">
        <f t="shared" si="5"/>
        <v>489524.54800000007</v>
      </c>
      <c r="R25" s="228">
        <f t="shared" si="0"/>
        <v>0.50675419047619052</v>
      </c>
      <c r="S25" s="228">
        <f t="shared" si="6"/>
        <v>0.80275428571428575</v>
      </c>
      <c r="T25" s="131" t="s">
        <v>410</v>
      </c>
      <c r="U25" s="131">
        <v>0.12</v>
      </c>
      <c r="V25" s="227">
        <f t="shared" si="7"/>
        <v>504000</v>
      </c>
      <c r="W25" s="227">
        <f t="shared" si="1"/>
        <v>404588.16</v>
      </c>
      <c r="X25" s="227">
        <f t="shared" si="8"/>
        <v>255404.11199999999</v>
      </c>
      <c r="Y25" s="239">
        <f t="shared" si="9"/>
        <v>0.50675419047619041</v>
      </c>
      <c r="Z25" s="237">
        <f t="shared" si="10"/>
        <v>0.80275428571428564</v>
      </c>
      <c r="AA25" s="134"/>
    </row>
    <row r="26" spans="1:27" ht="15.75" customHeight="1">
      <c r="A26" s="454"/>
      <c r="B26" s="442"/>
      <c r="C26" s="442"/>
      <c r="D26" s="148" t="s">
        <v>406</v>
      </c>
      <c r="E26" s="148" t="s">
        <v>407</v>
      </c>
      <c r="F26" s="218" t="s">
        <v>408</v>
      </c>
      <c r="G26" s="148" t="s">
        <v>2354</v>
      </c>
      <c r="H26" s="148" t="s">
        <v>394</v>
      </c>
      <c r="I26" s="148" t="s">
        <v>85</v>
      </c>
      <c r="J26" s="132">
        <v>960000</v>
      </c>
      <c r="K26" s="132">
        <v>908715.8</v>
      </c>
      <c r="L26" s="132">
        <v>551486.62</v>
      </c>
      <c r="M26" s="131" t="s">
        <v>410</v>
      </c>
      <c r="N26" s="131">
        <v>0.23</v>
      </c>
      <c r="O26" s="170">
        <f t="shared" si="3"/>
        <v>220800</v>
      </c>
      <c r="P26" s="170">
        <f t="shared" si="4"/>
        <v>209004.63400000002</v>
      </c>
      <c r="Q26" s="170">
        <f t="shared" si="5"/>
        <v>126841.92260000001</v>
      </c>
      <c r="R26" s="228">
        <f t="shared" si="0"/>
        <v>0.57446522916666665</v>
      </c>
      <c r="S26" s="228">
        <f t="shared" si="6"/>
        <v>0.94657895833333339</v>
      </c>
      <c r="T26" s="131" t="s">
        <v>410</v>
      </c>
      <c r="U26" s="131">
        <v>0.12</v>
      </c>
      <c r="V26" s="227">
        <f t="shared" si="7"/>
        <v>115200</v>
      </c>
      <c r="W26" s="227">
        <f t="shared" si="1"/>
        <v>109045.89600000001</v>
      </c>
      <c r="X26" s="227">
        <f t="shared" si="8"/>
        <v>66178.39439999999</v>
      </c>
      <c r="Y26" s="239">
        <f t="shared" si="9"/>
        <v>0.57446522916666654</v>
      </c>
      <c r="Z26" s="237">
        <f t="shared" si="10"/>
        <v>0.94657895833333339</v>
      </c>
      <c r="AA26" s="134"/>
    </row>
    <row r="27" spans="1:27" ht="15.75" customHeight="1">
      <c r="A27" s="454"/>
      <c r="B27" s="442"/>
      <c r="C27" s="442"/>
      <c r="D27" s="148" t="s">
        <v>406</v>
      </c>
      <c r="E27" s="148" t="s">
        <v>407</v>
      </c>
      <c r="F27" s="218" t="s">
        <v>408</v>
      </c>
      <c r="G27" s="148" t="s">
        <v>2355</v>
      </c>
      <c r="H27" s="148" t="s">
        <v>394</v>
      </c>
      <c r="I27" s="148" t="s">
        <v>85</v>
      </c>
      <c r="J27" s="132">
        <v>312000</v>
      </c>
      <c r="K27" s="132">
        <v>6298.2699999999986</v>
      </c>
      <c r="L27" s="132">
        <v>6298.2699999999986</v>
      </c>
      <c r="M27" s="131" t="s">
        <v>410</v>
      </c>
      <c r="N27" s="131">
        <v>0.23</v>
      </c>
      <c r="O27" s="170">
        <f t="shared" si="3"/>
        <v>71760</v>
      </c>
      <c r="P27" s="170">
        <f t="shared" si="4"/>
        <v>1448.6020999999998</v>
      </c>
      <c r="Q27" s="170">
        <f t="shared" si="5"/>
        <v>1448.6020999999998</v>
      </c>
      <c r="R27" s="228">
        <f t="shared" si="0"/>
        <v>2.0186762820512818E-2</v>
      </c>
      <c r="S27" s="228">
        <f t="shared" si="6"/>
        <v>2.0186762820512818E-2</v>
      </c>
      <c r="T27" s="131" t="s">
        <v>410</v>
      </c>
      <c r="U27" s="131">
        <v>0.12</v>
      </c>
      <c r="V27" s="227">
        <f t="shared" si="7"/>
        <v>37440</v>
      </c>
      <c r="W27" s="227">
        <f t="shared" si="1"/>
        <v>755.79239999999982</v>
      </c>
      <c r="X27" s="227">
        <f t="shared" si="8"/>
        <v>755.79239999999982</v>
      </c>
      <c r="Y27" s="239">
        <f t="shared" si="9"/>
        <v>2.0186762820512814E-2</v>
      </c>
      <c r="Z27" s="237">
        <f t="shared" si="10"/>
        <v>2.0186762820512814E-2</v>
      </c>
      <c r="AA27" s="134"/>
    </row>
    <row r="28" spans="1:27" ht="15.75" customHeight="1">
      <c r="A28" s="454"/>
      <c r="B28" s="442"/>
      <c r="C28" s="442"/>
      <c r="D28" s="148" t="s">
        <v>406</v>
      </c>
      <c r="E28" s="148" t="s">
        <v>407</v>
      </c>
      <c r="F28" s="218" t="s">
        <v>408</v>
      </c>
      <c r="G28" s="148" t="s">
        <v>2356</v>
      </c>
      <c r="H28" s="148" t="s">
        <v>394</v>
      </c>
      <c r="I28" s="148" t="s">
        <v>85</v>
      </c>
      <c r="J28" s="132">
        <v>123000</v>
      </c>
      <c r="K28" s="132">
        <v>0</v>
      </c>
      <c r="L28" s="132">
        <v>0</v>
      </c>
      <c r="M28" s="131" t="s">
        <v>410</v>
      </c>
      <c r="N28" s="131">
        <v>0.23</v>
      </c>
      <c r="O28" s="170">
        <f t="shared" si="3"/>
        <v>28290</v>
      </c>
      <c r="P28" s="170">
        <f t="shared" si="4"/>
        <v>0</v>
      </c>
      <c r="Q28" s="170">
        <f t="shared" si="5"/>
        <v>0</v>
      </c>
      <c r="R28" s="228">
        <f t="shared" si="0"/>
        <v>0</v>
      </c>
      <c r="S28" s="228">
        <f t="shared" si="6"/>
        <v>0</v>
      </c>
      <c r="T28" s="131" t="s">
        <v>410</v>
      </c>
      <c r="U28" s="131">
        <v>0.12</v>
      </c>
      <c r="V28" s="227">
        <f t="shared" si="7"/>
        <v>14760</v>
      </c>
      <c r="W28" s="227">
        <f t="shared" si="1"/>
        <v>0</v>
      </c>
      <c r="X28" s="227">
        <f t="shared" si="8"/>
        <v>0</v>
      </c>
      <c r="Y28" s="239">
        <f t="shared" si="9"/>
        <v>0</v>
      </c>
      <c r="Z28" s="237">
        <f t="shared" si="10"/>
        <v>0</v>
      </c>
      <c r="AA28" s="134"/>
    </row>
    <row r="29" spans="1:27" ht="15.75" customHeight="1">
      <c r="A29" s="454"/>
      <c r="B29" s="442"/>
      <c r="C29" s="442"/>
      <c r="D29" s="148" t="s">
        <v>406</v>
      </c>
      <c r="E29" s="148" t="s">
        <v>407</v>
      </c>
      <c r="F29" s="218" t="s">
        <v>408</v>
      </c>
      <c r="G29" s="148" t="s">
        <v>2357</v>
      </c>
      <c r="H29" s="148" t="s">
        <v>394</v>
      </c>
      <c r="I29" s="148" t="s">
        <v>85</v>
      </c>
      <c r="J29" s="132">
        <v>280000</v>
      </c>
      <c r="K29" s="132">
        <v>188753.67</v>
      </c>
      <c r="L29" s="132">
        <v>157408.30000000002</v>
      </c>
      <c r="M29" s="131" t="s">
        <v>410</v>
      </c>
      <c r="N29" s="131">
        <v>0.23</v>
      </c>
      <c r="O29" s="170">
        <f t="shared" si="3"/>
        <v>64400</v>
      </c>
      <c r="P29" s="170">
        <f t="shared" si="4"/>
        <v>43413.344100000002</v>
      </c>
      <c r="Q29" s="170">
        <f t="shared" si="5"/>
        <v>36203.909000000007</v>
      </c>
      <c r="R29" s="228">
        <f t="shared" si="0"/>
        <v>0.56217250000000007</v>
      </c>
      <c r="S29" s="228">
        <f t="shared" si="6"/>
        <v>0.67412025000000009</v>
      </c>
      <c r="T29" s="131" t="s">
        <v>410</v>
      </c>
      <c r="U29" s="131">
        <v>0.12</v>
      </c>
      <c r="V29" s="227">
        <f t="shared" si="7"/>
        <v>33600</v>
      </c>
      <c r="W29" s="227">
        <f t="shared" si="1"/>
        <v>22650.440399999999</v>
      </c>
      <c r="X29" s="227">
        <f t="shared" si="8"/>
        <v>18888.996000000003</v>
      </c>
      <c r="Y29" s="239">
        <f t="shared" si="9"/>
        <v>0.56217250000000007</v>
      </c>
      <c r="Z29" s="237">
        <f t="shared" si="10"/>
        <v>0.67412024999999998</v>
      </c>
      <c r="AA29" s="134"/>
    </row>
    <row r="30" spans="1:27" ht="15.75" customHeight="1">
      <c r="A30" s="454"/>
      <c r="B30" s="442"/>
      <c r="C30" s="442"/>
      <c r="D30" s="148" t="s">
        <v>406</v>
      </c>
      <c r="E30" s="148" t="s">
        <v>407</v>
      </c>
      <c r="F30" s="218" t="s">
        <v>408</v>
      </c>
      <c r="G30" s="148" t="s">
        <v>2358</v>
      </c>
      <c r="H30" s="148" t="s">
        <v>394</v>
      </c>
      <c r="I30" s="148" t="s">
        <v>85</v>
      </c>
      <c r="J30" s="132">
        <v>1443502</v>
      </c>
      <c r="K30" s="132">
        <v>1022093.3600000001</v>
      </c>
      <c r="L30" s="132">
        <v>149168.79</v>
      </c>
      <c r="M30" s="131" t="s">
        <v>410</v>
      </c>
      <c r="N30" s="131">
        <v>0.23</v>
      </c>
      <c r="O30" s="170">
        <f t="shared" si="3"/>
        <v>332005.46000000002</v>
      </c>
      <c r="P30" s="170">
        <f t="shared" si="4"/>
        <v>235081.47280000005</v>
      </c>
      <c r="Q30" s="170">
        <f t="shared" si="5"/>
        <v>34308.8217</v>
      </c>
      <c r="R30" s="228">
        <f t="shared" si="0"/>
        <v>0.10333812492119858</v>
      </c>
      <c r="S30" s="228">
        <f t="shared" si="6"/>
        <v>0.70806508061644535</v>
      </c>
      <c r="T30" s="131" t="s">
        <v>410</v>
      </c>
      <c r="U30" s="131">
        <v>0.12</v>
      </c>
      <c r="V30" s="227">
        <f t="shared" si="7"/>
        <v>173220.24</v>
      </c>
      <c r="W30" s="227">
        <f t="shared" si="1"/>
        <v>122651.2032</v>
      </c>
      <c r="X30" s="227">
        <f t="shared" si="8"/>
        <v>17900.254799999999</v>
      </c>
      <c r="Y30" s="239">
        <f t="shared" si="9"/>
        <v>0.10333812492119858</v>
      </c>
      <c r="Z30" s="237">
        <f t="shared" si="10"/>
        <v>0.70806508061644535</v>
      </c>
      <c r="AA30" s="134"/>
    </row>
    <row r="31" spans="1:27" ht="15.75" customHeight="1">
      <c r="A31" s="454"/>
      <c r="B31" s="442"/>
      <c r="C31" s="442"/>
      <c r="D31" s="148" t="s">
        <v>406</v>
      </c>
      <c r="E31" s="148" t="s">
        <v>407</v>
      </c>
      <c r="F31" s="218" t="s">
        <v>408</v>
      </c>
      <c r="G31" s="148" t="s">
        <v>2359</v>
      </c>
      <c r="H31" s="148" t="s">
        <v>394</v>
      </c>
      <c r="I31" s="148" t="s">
        <v>85</v>
      </c>
      <c r="J31" s="132">
        <v>6500000</v>
      </c>
      <c r="K31" s="132">
        <v>0</v>
      </c>
      <c r="L31" s="132">
        <v>0</v>
      </c>
      <c r="M31" s="131" t="s">
        <v>410</v>
      </c>
      <c r="N31" s="131">
        <v>0.23</v>
      </c>
      <c r="O31" s="170">
        <f t="shared" si="3"/>
        <v>1495000</v>
      </c>
      <c r="P31" s="170">
        <f t="shared" si="4"/>
        <v>0</v>
      </c>
      <c r="Q31" s="170">
        <f t="shared" si="5"/>
        <v>0</v>
      </c>
      <c r="R31" s="228">
        <f t="shared" si="0"/>
        <v>0</v>
      </c>
      <c r="S31" s="228">
        <f t="shared" si="6"/>
        <v>0</v>
      </c>
      <c r="T31" s="131" t="s">
        <v>410</v>
      </c>
      <c r="U31" s="131">
        <v>0.12</v>
      </c>
      <c r="V31" s="227">
        <f t="shared" si="7"/>
        <v>780000</v>
      </c>
      <c r="W31" s="227">
        <f t="shared" si="1"/>
        <v>0</v>
      </c>
      <c r="X31" s="227">
        <f t="shared" si="8"/>
        <v>0</v>
      </c>
      <c r="Y31" s="239">
        <f t="shared" si="9"/>
        <v>0</v>
      </c>
      <c r="Z31" s="237">
        <f t="shared" si="10"/>
        <v>0</v>
      </c>
      <c r="AA31" s="134"/>
    </row>
    <row r="32" spans="1:27" ht="15.75" customHeight="1">
      <c r="A32" s="454"/>
      <c r="B32" s="442"/>
      <c r="C32" s="442"/>
      <c r="D32" s="148" t="s">
        <v>406</v>
      </c>
      <c r="E32" s="148" t="s">
        <v>407</v>
      </c>
      <c r="F32" s="218" t="s">
        <v>408</v>
      </c>
      <c r="G32" s="148" t="s">
        <v>2360</v>
      </c>
      <c r="H32" s="148" t="s">
        <v>394</v>
      </c>
      <c r="I32" s="148" t="s">
        <v>85</v>
      </c>
      <c r="J32" s="132">
        <v>16123070</v>
      </c>
      <c r="K32" s="132">
        <v>13784193.939999999</v>
      </c>
      <c r="L32" s="132">
        <v>13180660.850000001</v>
      </c>
      <c r="M32" s="131" t="s">
        <v>410</v>
      </c>
      <c r="N32" s="131">
        <v>0.23</v>
      </c>
      <c r="O32" s="170">
        <f t="shared" si="3"/>
        <v>3708306.1</v>
      </c>
      <c r="P32" s="170">
        <f t="shared" si="4"/>
        <v>3170364.6061999998</v>
      </c>
      <c r="Q32" s="170">
        <f t="shared" si="5"/>
        <v>3031551.9955000007</v>
      </c>
      <c r="R32" s="228">
        <f t="shared" si="0"/>
        <v>0.81750317092216329</v>
      </c>
      <c r="S32" s="228">
        <f t="shared" si="6"/>
        <v>0.85493605994391875</v>
      </c>
      <c r="T32" s="131" t="s">
        <v>410</v>
      </c>
      <c r="U32" s="131">
        <v>0.12</v>
      </c>
      <c r="V32" s="227">
        <f t="shared" si="7"/>
        <v>1934768.4</v>
      </c>
      <c r="W32" s="227">
        <f t="shared" si="1"/>
        <v>1654103.2727999999</v>
      </c>
      <c r="X32" s="227">
        <f t="shared" si="8"/>
        <v>1581679.3020000001</v>
      </c>
      <c r="Y32" s="239">
        <f t="shared" si="9"/>
        <v>0.81750317092216318</v>
      </c>
      <c r="Z32" s="237">
        <f t="shared" si="10"/>
        <v>0.85493605994391886</v>
      </c>
      <c r="AA32" s="134"/>
    </row>
    <row r="33" spans="1:27" ht="15.75" customHeight="1">
      <c r="A33" s="454"/>
      <c r="B33" s="442"/>
      <c r="C33" s="442"/>
      <c r="D33" s="148" t="s">
        <v>406</v>
      </c>
      <c r="E33" s="148" t="s">
        <v>407</v>
      </c>
      <c r="F33" s="218" t="s">
        <v>408</v>
      </c>
      <c r="G33" s="148" t="s">
        <v>2361</v>
      </c>
      <c r="H33" s="148" t="s">
        <v>394</v>
      </c>
      <c r="I33" s="148" t="s">
        <v>85</v>
      </c>
      <c r="J33" s="132">
        <v>78852796</v>
      </c>
      <c r="K33" s="132">
        <v>69777266.909999982</v>
      </c>
      <c r="L33" s="132">
        <v>53788885.889999993</v>
      </c>
      <c r="M33" s="131" t="s">
        <v>410</v>
      </c>
      <c r="N33" s="131">
        <v>0.23</v>
      </c>
      <c r="O33" s="170">
        <f t="shared" si="3"/>
        <v>18136143.080000002</v>
      </c>
      <c r="P33" s="170">
        <f t="shared" si="4"/>
        <v>16048771.389299996</v>
      </c>
      <c r="Q33" s="170">
        <f t="shared" si="5"/>
        <v>12371443.754699999</v>
      </c>
      <c r="R33" s="228">
        <f t="shared" si="0"/>
        <v>0.68214303891012296</v>
      </c>
      <c r="S33" s="228">
        <f t="shared" si="6"/>
        <v>0.88490542440625664</v>
      </c>
      <c r="T33" s="131" t="s">
        <v>410</v>
      </c>
      <c r="U33" s="131">
        <v>0.12</v>
      </c>
      <c r="V33" s="227">
        <f t="shared" si="7"/>
        <v>9462335.5199999996</v>
      </c>
      <c r="W33" s="227">
        <f t="shared" si="1"/>
        <v>8373272.0291999979</v>
      </c>
      <c r="X33" s="227">
        <f t="shared" si="8"/>
        <v>6454666.3067999985</v>
      </c>
      <c r="Y33" s="239">
        <f t="shared" si="9"/>
        <v>0.68214303891012296</v>
      </c>
      <c r="Z33" s="237">
        <f t="shared" si="10"/>
        <v>0.88490542440625675</v>
      </c>
      <c r="AA33" s="134"/>
    </row>
    <row r="34" spans="1:27" ht="15.75" customHeight="1">
      <c r="A34" s="454"/>
      <c r="B34" s="442"/>
      <c r="C34" s="442"/>
      <c r="D34" s="148" t="s">
        <v>406</v>
      </c>
      <c r="E34" s="148" t="s">
        <v>407</v>
      </c>
      <c r="F34" s="218" t="s">
        <v>408</v>
      </c>
      <c r="G34" s="148" t="s">
        <v>2362</v>
      </c>
      <c r="H34" s="148" t="s">
        <v>394</v>
      </c>
      <c r="I34" s="148" t="s">
        <v>85</v>
      </c>
      <c r="J34" s="132">
        <v>3000000</v>
      </c>
      <c r="K34" s="132">
        <v>0</v>
      </c>
      <c r="L34" s="132">
        <v>0</v>
      </c>
      <c r="M34" s="131" t="s">
        <v>410</v>
      </c>
      <c r="N34" s="131">
        <v>0.23</v>
      </c>
      <c r="O34" s="170">
        <f t="shared" si="3"/>
        <v>690000</v>
      </c>
      <c r="P34" s="170">
        <f t="shared" si="4"/>
        <v>0</v>
      </c>
      <c r="Q34" s="170">
        <f t="shared" si="5"/>
        <v>0</v>
      </c>
      <c r="R34" s="228">
        <f t="shared" si="0"/>
        <v>0</v>
      </c>
      <c r="S34" s="228">
        <f t="shared" si="6"/>
        <v>0</v>
      </c>
      <c r="T34" s="131" t="s">
        <v>410</v>
      </c>
      <c r="U34" s="131">
        <v>0.12</v>
      </c>
      <c r="V34" s="227">
        <f t="shared" si="7"/>
        <v>360000</v>
      </c>
      <c r="W34" s="227">
        <f t="shared" si="1"/>
        <v>0</v>
      </c>
      <c r="X34" s="227">
        <f t="shared" si="8"/>
        <v>0</v>
      </c>
      <c r="Y34" s="239">
        <f t="shared" si="9"/>
        <v>0</v>
      </c>
      <c r="Z34" s="237">
        <f t="shared" si="10"/>
        <v>0</v>
      </c>
      <c r="AA34" s="134"/>
    </row>
    <row r="35" spans="1:27" ht="15.75" customHeight="1">
      <c r="A35" s="454"/>
      <c r="B35" s="442"/>
      <c r="C35" s="442"/>
      <c r="D35" s="148" t="s">
        <v>406</v>
      </c>
      <c r="E35" s="148" t="s">
        <v>407</v>
      </c>
      <c r="F35" s="218" t="s">
        <v>408</v>
      </c>
      <c r="G35" s="148" t="s">
        <v>2363</v>
      </c>
      <c r="H35" s="148" t="s">
        <v>394</v>
      </c>
      <c r="I35" s="148" t="s">
        <v>85</v>
      </c>
      <c r="J35" s="132">
        <v>166800000</v>
      </c>
      <c r="K35" s="132">
        <v>148081572.28999999</v>
      </c>
      <c r="L35" s="132">
        <v>148081572.28999999</v>
      </c>
      <c r="M35" s="131" t="s">
        <v>410</v>
      </c>
      <c r="N35" s="131">
        <v>0.23</v>
      </c>
      <c r="O35" s="170">
        <f t="shared" si="3"/>
        <v>38364000</v>
      </c>
      <c r="P35" s="170">
        <f t="shared" si="4"/>
        <v>34058761.626699999</v>
      </c>
      <c r="Q35" s="170">
        <f t="shared" si="5"/>
        <v>34058761.626699999</v>
      </c>
      <c r="R35" s="228">
        <f t="shared" si="0"/>
        <v>0.8877792103717026</v>
      </c>
      <c r="S35" s="228">
        <f t="shared" si="6"/>
        <v>0.8877792103717026</v>
      </c>
      <c r="T35" s="131" t="s">
        <v>410</v>
      </c>
      <c r="U35" s="131">
        <v>0.12</v>
      </c>
      <c r="V35" s="227">
        <f t="shared" si="7"/>
        <v>20016000</v>
      </c>
      <c r="W35" s="227">
        <f t="shared" si="1"/>
        <v>17769788.674799997</v>
      </c>
      <c r="X35" s="227">
        <f t="shared" si="8"/>
        <v>17769788.674799997</v>
      </c>
      <c r="Y35" s="239">
        <f t="shared" si="9"/>
        <v>0.88777921037170249</v>
      </c>
      <c r="Z35" s="237">
        <f t="shared" si="10"/>
        <v>0.88777921037170249</v>
      </c>
      <c r="AA35" s="134"/>
    </row>
    <row r="36" spans="1:27" ht="15.75" customHeight="1">
      <c r="A36" s="454"/>
      <c r="B36" s="442"/>
      <c r="C36" s="442"/>
      <c r="D36" s="148" t="s">
        <v>406</v>
      </c>
      <c r="E36" s="148" t="s">
        <v>407</v>
      </c>
      <c r="F36" s="218" t="s">
        <v>408</v>
      </c>
      <c r="G36" s="148" t="s">
        <v>2364</v>
      </c>
      <c r="H36" s="148" t="s">
        <v>394</v>
      </c>
      <c r="I36" s="148" t="s">
        <v>85</v>
      </c>
      <c r="J36" s="132">
        <v>3000000</v>
      </c>
      <c r="K36" s="132">
        <v>2999999.9999999995</v>
      </c>
      <c r="L36" s="132">
        <v>2927465.42</v>
      </c>
      <c r="M36" s="131" t="s">
        <v>410</v>
      </c>
      <c r="N36" s="131">
        <v>0.23</v>
      </c>
      <c r="O36" s="170">
        <f t="shared" si="3"/>
        <v>690000</v>
      </c>
      <c r="P36" s="170">
        <f t="shared" si="4"/>
        <v>689999.99999999988</v>
      </c>
      <c r="Q36" s="170">
        <f t="shared" si="5"/>
        <v>673317.0466</v>
      </c>
      <c r="R36" s="228">
        <f t="shared" si="0"/>
        <v>0.97582180666666662</v>
      </c>
      <c r="S36" s="228">
        <f t="shared" si="6"/>
        <v>0.99999999999999978</v>
      </c>
      <c r="T36" s="131" t="s">
        <v>410</v>
      </c>
      <c r="U36" s="131">
        <v>0.12</v>
      </c>
      <c r="V36" s="227">
        <f t="shared" si="7"/>
        <v>360000</v>
      </c>
      <c r="W36" s="227">
        <f t="shared" si="1"/>
        <v>359999.99999999994</v>
      </c>
      <c r="X36" s="227">
        <f t="shared" si="8"/>
        <v>351295.8504</v>
      </c>
      <c r="Y36" s="239">
        <f t="shared" si="9"/>
        <v>0.97582180666666662</v>
      </c>
      <c r="Z36" s="237">
        <f t="shared" si="10"/>
        <v>0.99999999999999989</v>
      </c>
      <c r="AA36" s="134"/>
    </row>
    <row r="37" spans="1:27" ht="15.75" customHeight="1">
      <c r="A37" s="454"/>
      <c r="B37" s="442"/>
      <c r="C37" s="442"/>
      <c r="D37" s="148" t="s">
        <v>406</v>
      </c>
      <c r="E37" s="148" t="s">
        <v>407</v>
      </c>
      <c r="F37" s="218" t="s">
        <v>408</v>
      </c>
      <c r="G37" s="148" t="s">
        <v>2365</v>
      </c>
      <c r="H37" s="148" t="s">
        <v>394</v>
      </c>
      <c r="I37" s="148" t="s">
        <v>85</v>
      </c>
      <c r="J37" s="132">
        <v>14000000</v>
      </c>
      <c r="K37" s="132">
        <v>13086597.960000003</v>
      </c>
      <c r="L37" s="132">
        <v>13086597.960000003</v>
      </c>
      <c r="M37" s="131" t="s">
        <v>410</v>
      </c>
      <c r="N37" s="131">
        <v>0.23</v>
      </c>
      <c r="O37" s="170">
        <f t="shared" si="3"/>
        <v>3220000</v>
      </c>
      <c r="P37" s="170">
        <f t="shared" si="4"/>
        <v>3009917.5308000008</v>
      </c>
      <c r="Q37" s="170">
        <f t="shared" si="5"/>
        <v>3009917.5308000008</v>
      </c>
      <c r="R37" s="228">
        <f t="shared" si="0"/>
        <v>0.93475699714285743</v>
      </c>
      <c r="S37" s="228">
        <f t="shared" si="6"/>
        <v>0.93475699714285743</v>
      </c>
      <c r="T37" s="131" t="s">
        <v>410</v>
      </c>
      <c r="U37" s="131">
        <v>0.12</v>
      </c>
      <c r="V37" s="227">
        <f t="shared" si="7"/>
        <v>1680000</v>
      </c>
      <c r="W37" s="227">
        <f t="shared" si="1"/>
        <v>1570391.7552000002</v>
      </c>
      <c r="X37" s="227">
        <f t="shared" si="8"/>
        <v>1570391.7552000002</v>
      </c>
      <c r="Y37" s="239">
        <f t="shared" si="9"/>
        <v>0.93475699714285732</v>
      </c>
      <c r="Z37" s="237">
        <f t="shared" si="10"/>
        <v>0.93475699714285732</v>
      </c>
      <c r="AA37" s="134"/>
    </row>
    <row r="38" spans="1:27" ht="15.75" customHeight="1">
      <c r="A38" s="454"/>
      <c r="B38" s="442"/>
      <c r="C38" s="442"/>
      <c r="D38" s="148" t="s">
        <v>406</v>
      </c>
      <c r="E38" s="148" t="s">
        <v>407</v>
      </c>
      <c r="F38" s="218" t="s">
        <v>408</v>
      </c>
      <c r="G38" s="148" t="s">
        <v>2366</v>
      </c>
      <c r="H38" s="148" t="s">
        <v>394</v>
      </c>
      <c r="I38" s="148" t="s">
        <v>85</v>
      </c>
      <c r="J38" s="132">
        <v>0</v>
      </c>
      <c r="K38" s="132">
        <v>34320</v>
      </c>
      <c r="L38" s="132">
        <v>34319.97</v>
      </c>
      <c r="M38" s="131" t="s">
        <v>410</v>
      </c>
      <c r="N38" s="131">
        <v>0.23</v>
      </c>
      <c r="O38" s="170">
        <f t="shared" si="3"/>
        <v>0</v>
      </c>
      <c r="P38" s="170">
        <f t="shared" si="4"/>
        <v>7893.6</v>
      </c>
      <c r="Q38" s="170">
        <f t="shared" si="5"/>
        <v>7893.593100000001</v>
      </c>
      <c r="R38" s="228" t="str">
        <f t="shared" si="0"/>
        <v>-</v>
      </c>
      <c r="S38" s="228" t="str">
        <f t="shared" si="6"/>
        <v>-</v>
      </c>
      <c r="T38" s="131" t="s">
        <v>410</v>
      </c>
      <c r="U38" s="131">
        <v>0.12</v>
      </c>
      <c r="V38" s="227">
        <f t="shared" si="7"/>
        <v>0</v>
      </c>
      <c r="W38" s="227">
        <f t="shared" si="1"/>
        <v>4118.3999999999996</v>
      </c>
      <c r="X38" s="227">
        <f t="shared" si="8"/>
        <v>4118.3963999999996</v>
      </c>
      <c r="Y38" s="239" t="str">
        <f t="shared" si="9"/>
        <v>-</v>
      </c>
      <c r="Z38" s="237" t="str">
        <f t="shared" si="10"/>
        <v>-</v>
      </c>
      <c r="AA38" s="134"/>
    </row>
    <row r="39" spans="1:27" ht="15.75" customHeight="1">
      <c r="A39" s="454"/>
      <c r="B39" s="442"/>
      <c r="C39" s="442"/>
      <c r="D39" s="148" t="s">
        <v>406</v>
      </c>
      <c r="E39" s="148" t="s">
        <v>407</v>
      </c>
      <c r="F39" s="218" t="s">
        <v>408</v>
      </c>
      <c r="G39" s="148" t="s">
        <v>2367</v>
      </c>
      <c r="H39" s="148" t="s">
        <v>394</v>
      </c>
      <c r="I39" s="148" t="s">
        <v>85</v>
      </c>
      <c r="J39" s="132">
        <v>0</v>
      </c>
      <c r="K39" s="132">
        <v>829759.13</v>
      </c>
      <c r="L39" s="132">
        <v>829759.13</v>
      </c>
      <c r="M39" s="131" t="s">
        <v>410</v>
      </c>
      <c r="N39" s="131">
        <v>0.23</v>
      </c>
      <c r="O39" s="170">
        <f t="shared" si="3"/>
        <v>0</v>
      </c>
      <c r="P39" s="170">
        <f t="shared" si="4"/>
        <v>190844.5999</v>
      </c>
      <c r="Q39" s="170">
        <f t="shared" si="5"/>
        <v>190844.5999</v>
      </c>
      <c r="R39" s="228" t="str">
        <f t="shared" si="0"/>
        <v>-</v>
      </c>
      <c r="S39" s="228" t="str">
        <f t="shared" si="6"/>
        <v>-</v>
      </c>
      <c r="T39" s="131" t="s">
        <v>410</v>
      </c>
      <c r="U39" s="131">
        <v>0.12</v>
      </c>
      <c r="V39" s="227">
        <f t="shared" si="7"/>
        <v>0</v>
      </c>
      <c r="W39" s="227">
        <f t="shared" si="1"/>
        <v>99571.095600000001</v>
      </c>
      <c r="X39" s="227">
        <f t="shared" si="8"/>
        <v>99571.095600000001</v>
      </c>
      <c r="Y39" s="239" t="str">
        <f t="shared" si="9"/>
        <v>-</v>
      </c>
      <c r="Z39" s="237" t="str">
        <f t="shared" si="10"/>
        <v>-</v>
      </c>
      <c r="AA39" s="134"/>
    </row>
    <row r="40" spans="1:27" ht="15.75" customHeight="1">
      <c r="A40" s="454"/>
      <c r="B40" s="442"/>
      <c r="C40" s="442"/>
      <c r="D40" s="148" t="s">
        <v>406</v>
      </c>
      <c r="E40" s="148" t="s">
        <v>407</v>
      </c>
      <c r="F40" s="218" t="s">
        <v>408</v>
      </c>
      <c r="G40" s="148" t="s">
        <v>2368</v>
      </c>
      <c r="H40" s="148" t="s">
        <v>394</v>
      </c>
      <c r="I40" s="148" t="s">
        <v>85</v>
      </c>
      <c r="J40" s="132">
        <v>0</v>
      </c>
      <c r="K40" s="132">
        <v>68214.31</v>
      </c>
      <c r="L40" s="132">
        <v>49930</v>
      </c>
      <c r="M40" s="131" t="s">
        <v>410</v>
      </c>
      <c r="N40" s="131">
        <v>0.23</v>
      </c>
      <c r="O40" s="170">
        <f t="shared" si="3"/>
        <v>0</v>
      </c>
      <c r="P40" s="170">
        <f t="shared" si="4"/>
        <v>15689.291300000001</v>
      </c>
      <c r="Q40" s="170">
        <f t="shared" si="5"/>
        <v>11483.9</v>
      </c>
      <c r="R40" s="228" t="str">
        <f t="shared" si="0"/>
        <v>-</v>
      </c>
      <c r="S40" s="228" t="str">
        <f t="shared" si="6"/>
        <v>-</v>
      </c>
      <c r="T40" s="131" t="s">
        <v>410</v>
      </c>
      <c r="U40" s="131">
        <v>0.12</v>
      </c>
      <c r="V40" s="227">
        <f t="shared" si="7"/>
        <v>0</v>
      </c>
      <c r="W40" s="227">
        <f t="shared" si="1"/>
        <v>8185.7171999999991</v>
      </c>
      <c r="X40" s="227">
        <f t="shared" si="8"/>
        <v>5991.5999999999995</v>
      </c>
      <c r="Y40" s="239" t="str">
        <f t="shared" si="9"/>
        <v>-</v>
      </c>
      <c r="Z40" s="237" t="str">
        <f t="shared" si="10"/>
        <v>-</v>
      </c>
      <c r="AA40" s="134"/>
    </row>
    <row r="41" spans="1:27" ht="15.75" customHeight="1">
      <c r="A41" s="454"/>
      <c r="B41" s="442"/>
      <c r="C41" s="442"/>
      <c r="D41" s="148" t="s">
        <v>406</v>
      </c>
      <c r="E41" s="148" t="s">
        <v>407</v>
      </c>
      <c r="F41" s="218" t="s">
        <v>408</v>
      </c>
      <c r="G41" s="148" t="s">
        <v>2369</v>
      </c>
      <c r="H41" s="148" t="s">
        <v>394</v>
      </c>
      <c r="I41" s="148" t="s">
        <v>85</v>
      </c>
      <c r="J41" s="132">
        <v>101000</v>
      </c>
      <c r="K41" s="132">
        <v>2834.1</v>
      </c>
      <c r="L41" s="132">
        <v>0</v>
      </c>
      <c r="M41" s="131" t="s">
        <v>410</v>
      </c>
      <c r="N41" s="131">
        <v>0.23</v>
      </c>
      <c r="O41" s="170">
        <f t="shared" si="3"/>
        <v>23230</v>
      </c>
      <c r="P41" s="170">
        <f t="shared" si="4"/>
        <v>651.84299999999996</v>
      </c>
      <c r="Q41" s="170">
        <f t="shared" si="5"/>
        <v>0</v>
      </c>
      <c r="R41" s="228">
        <f t="shared" si="0"/>
        <v>0</v>
      </c>
      <c r="S41" s="228">
        <f t="shared" si="6"/>
        <v>2.806039603960396E-2</v>
      </c>
      <c r="T41" s="131" t="s">
        <v>410</v>
      </c>
      <c r="U41" s="131">
        <v>0.12</v>
      </c>
      <c r="V41" s="227">
        <f t="shared" si="7"/>
        <v>12120</v>
      </c>
      <c r="W41" s="227">
        <f t="shared" si="1"/>
        <v>340.09199999999998</v>
      </c>
      <c r="X41" s="227">
        <f t="shared" si="8"/>
        <v>0</v>
      </c>
      <c r="Y41" s="239">
        <f t="shared" si="9"/>
        <v>0</v>
      </c>
      <c r="Z41" s="237">
        <f t="shared" si="10"/>
        <v>2.806039603960396E-2</v>
      </c>
      <c r="AA41" s="134"/>
    </row>
    <row r="42" spans="1:27" ht="15.75" customHeight="1">
      <c r="A42" s="454"/>
      <c r="B42" s="442"/>
      <c r="C42" s="442"/>
      <c r="D42" s="148" t="s">
        <v>406</v>
      </c>
      <c r="E42" s="148" t="s">
        <v>407</v>
      </c>
      <c r="F42" s="218" t="s">
        <v>408</v>
      </c>
      <c r="G42" s="148" t="s">
        <v>2370</v>
      </c>
      <c r="H42" s="148" t="s">
        <v>394</v>
      </c>
      <c r="I42" s="148" t="s">
        <v>85</v>
      </c>
      <c r="J42" s="132">
        <v>15750</v>
      </c>
      <c r="K42" s="132">
        <v>0</v>
      </c>
      <c r="L42" s="132">
        <v>0</v>
      </c>
      <c r="M42" s="131" t="s">
        <v>410</v>
      </c>
      <c r="N42" s="131">
        <v>0.23</v>
      </c>
      <c r="O42" s="170">
        <f t="shared" si="3"/>
        <v>3622.5</v>
      </c>
      <c r="P42" s="170">
        <f t="shared" si="4"/>
        <v>0</v>
      </c>
      <c r="Q42" s="170">
        <f t="shared" si="5"/>
        <v>0</v>
      </c>
      <c r="R42" s="228">
        <f t="shared" si="0"/>
        <v>0</v>
      </c>
      <c r="S42" s="228">
        <f t="shared" si="6"/>
        <v>0</v>
      </c>
      <c r="T42" s="131" t="s">
        <v>410</v>
      </c>
      <c r="U42" s="131">
        <v>0.12</v>
      </c>
      <c r="V42" s="227">
        <f t="shared" si="7"/>
        <v>1890</v>
      </c>
      <c r="W42" s="227">
        <f t="shared" si="1"/>
        <v>0</v>
      </c>
      <c r="X42" s="227">
        <f t="shared" si="8"/>
        <v>0</v>
      </c>
      <c r="Y42" s="239">
        <f t="shared" si="9"/>
        <v>0</v>
      </c>
      <c r="Z42" s="237">
        <f t="shared" si="10"/>
        <v>0</v>
      </c>
      <c r="AA42" s="134"/>
    </row>
    <row r="43" spans="1:27" ht="15.75" customHeight="1">
      <c r="A43" s="454"/>
      <c r="B43" s="442"/>
      <c r="C43" s="442"/>
      <c r="D43" s="148" t="s">
        <v>406</v>
      </c>
      <c r="E43" s="148" t="s">
        <v>407</v>
      </c>
      <c r="F43" s="218" t="s">
        <v>408</v>
      </c>
      <c r="G43" s="148" t="s">
        <v>2371</v>
      </c>
      <c r="H43" s="148" t="s">
        <v>394</v>
      </c>
      <c r="I43" s="148" t="s">
        <v>85</v>
      </c>
      <c r="J43" s="132">
        <v>478750</v>
      </c>
      <c r="K43" s="132">
        <v>26323.29</v>
      </c>
      <c r="L43" s="132">
        <v>3376.29</v>
      </c>
      <c r="M43" s="131" t="s">
        <v>410</v>
      </c>
      <c r="N43" s="131">
        <v>0.23</v>
      </c>
      <c r="O43" s="170">
        <f t="shared" si="3"/>
        <v>110112.5</v>
      </c>
      <c r="P43" s="170">
        <f t="shared" si="4"/>
        <v>6054.3567000000003</v>
      </c>
      <c r="Q43" s="170">
        <f t="shared" si="5"/>
        <v>776.54669999999999</v>
      </c>
      <c r="R43" s="228">
        <f t="shared" si="0"/>
        <v>7.0523028720626633E-3</v>
      </c>
      <c r="S43" s="228">
        <f t="shared" si="6"/>
        <v>5.4983373368146217E-2</v>
      </c>
      <c r="T43" s="131" t="s">
        <v>410</v>
      </c>
      <c r="U43" s="131">
        <v>0.12</v>
      </c>
      <c r="V43" s="227">
        <f t="shared" si="7"/>
        <v>57450</v>
      </c>
      <c r="W43" s="227">
        <f t="shared" si="1"/>
        <v>3158.7948000000001</v>
      </c>
      <c r="X43" s="227">
        <f t="shared" si="8"/>
        <v>405.15479999999997</v>
      </c>
      <c r="Y43" s="239">
        <f t="shared" si="9"/>
        <v>7.0523028720626624E-3</v>
      </c>
      <c r="Z43" s="237">
        <f t="shared" si="10"/>
        <v>5.4983373368146217E-2</v>
      </c>
      <c r="AA43" s="134"/>
    </row>
    <row r="44" spans="1:27" ht="15.75" customHeight="1">
      <c r="A44" s="454"/>
      <c r="B44" s="442"/>
      <c r="C44" s="442"/>
      <c r="D44" s="148" t="s">
        <v>406</v>
      </c>
      <c r="E44" s="148" t="s">
        <v>407</v>
      </c>
      <c r="F44" s="218" t="s">
        <v>408</v>
      </c>
      <c r="G44" s="148" t="s">
        <v>2372</v>
      </c>
      <c r="H44" s="148" t="s">
        <v>394</v>
      </c>
      <c r="I44" s="148" t="s">
        <v>85</v>
      </c>
      <c r="J44" s="132">
        <v>48000</v>
      </c>
      <c r="K44" s="132">
        <v>0</v>
      </c>
      <c r="L44" s="132">
        <v>0</v>
      </c>
      <c r="M44" s="131" t="s">
        <v>410</v>
      </c>
      <c r="N44" s="131">
        <v>0.23</v>
      </c>
      <c r="O44" s="170">
        <f t="shared" si="3"/>
        <v>11040</v>
      </c>
      <c r="P44" s="170">
        <f t="shared" si="4"/>
        <v>0</v>
      </c>
      <c r="Q44" s="170">
        <f t="shared" si="5"/>
        <v>0</v>
      </c>
      <c r="R44" s="228">
        <f t="shared" si="0"/>
        <v>0</v>
      </c>
      <c r="S44" s="228">
        <f t="shared" si="6"/>
        <v>0</v>
      </c>
      <c r="T44" s="131" t="s">
        <v>410</v>
      </c>
      <c r="U44" s="131">
        <v>0.12</v>
      </c>
      <c r="V44" s="227">
        <f t="shared" si="7"/>
        <v>5760</v>
      </c>
      <c r="W44" s="227">
        <f t="shared" si="1"/>
        <v>0</v>
      </c>
      <c r="X44" s="227">
        <f t="shared" si="8"/>
        <v>0</v>
      </c>
      <c r="Y44" s="239">
        <f t="shared" si="9"/>
        <v>0</v>
      </c>
      <c r="Z44" s="237">
        <f t="shared" si="10"/>
        <v>0</v>
      </c>
      <c r="AA44" s="134"/>
    </row>
    <row r="45" spans="1:27" ht="15.75" customHeight="1">
      <c r="A45" s="454"/>
      <c r="B45" s="442"/>
      <c r="C45" s="442"/>
      <c r="D45" s="148" t="s">
        <v>406</v>
      </c>
      <c r="E45" s="148" t="s">
        <v>407</v>
      </c>
      <c r="F45" s="218" t="s">
        <v>408</v>
      </c>
      <c r="G45" s="148" t="s">
        <v>2373</v>
      </c>
      <c r="H45" s="148" t="s">
        <v>394</v>
      </c>
      <c r="I45" s="148" t="s">
        <v>85</v>
      </c>
      <c r="J45" s="132">
        <v>4500000</v>
      </c>
      <c r="K45" s="132">
        <v>3820348.57</v>
      </c>
      <c r="L45" s="132">
        <v>3261549.9199999995</v>
      </c>
      <c r="M45" s="131" t="s">
        <v>410</v>
      </c>
      <c r="N45" s="131">
        <v>0.23</v>
      </c>
      <c r="O45" s="170">
        <f t="shared" si="3"/>
        <v>1035000</v>
      </c>
      <c r="P45" s="170">
        <f t="shared" si="4"/>
        <v>878680.17110000004</v>
      </c>
      <c r="Q45" s="170">
        <f t="shared" si="5"/>
        <v>750156.48159999994</v>
      </c>
      <c r="R45" s="228">
        <f t="shared" si="0"/>
        <v>0.72478887111111101</v>
      </c>
      <c r="S45" s="228">
        <f t="shared" si="6"/>
        <v>0.84896634888888889</v>
      </c>
      <c r="T45" s="131" t="s">
        <v>410</v>
      </c>
      <c r="U45" s="131">
        <v>0.12</v>
      </c>
      <c r="V45" s="227">
        <f t="shared" si="7"/>
        <v>540000</v>
      </c>
      <c r="W45" s="227">
        <f t="shared" si="1"/>
        <v>458441.82839999994</v>
      </c>
      <c r="X45" s="227">
        <f t="shared" si="8"/>
        <v>391385.99039999989</v>
      </c>
      <c r="Y45" s="239">
        <f t="shared" si="9"/>
        <v>0.7247888711111109</v>
      </c>
      <c r="Z45" s="237">
        <f t="shared" si="10"/>
        <v>0.84896634888888878</v>
      </c>
      <c r="AA45" s="134"/>
    </row>
    <row r="46" spans="1:27" ht="15.75" customHeight="1">
      <c r="A46" s="454"/>
      <c r="B46" s="442"/>
      <c r="C46" s="442"/>
      <c r="D46" s="148" t="s">
        <v>406</v>
      </c>
      <c r="E46" s="148" t="s">
        <v>407</v>
      </c>
      <c r="F46" s="218" t="s">
        <v>408</v>
      </c>
      <c r="G46" s="148" t="s">
        <v>2374</v>
      </c>
      <c r="H46" s="148" t="s">
        <v>394</v>
      </c>
      <c r="I46" s="148" t="s">
        <v>85</v>
      </c>
      <c r="J46" s="132">
        <v>310000</v>
      </c>
      <c r="K46" s="132">
        <v>270915.7</v>
      </c>
      <c r="L46" s="132">
        <v>270915.7</v>
      </c>
      <c r="M46" s="131" t="s">
        <v>410</v>
      </c>
      <c r="N46" s="131">
        <v>0.23</v>
      </c>
      <c r="O46" s="170">
        <f t="shared" si="3"/>
        <v>71300</v>
      </c>
      <c r="P46" s="170">
        <f t="shared" si="4"/>
        <v>62310.611000000004</v>
      </c>
      <c r="Q46" s="170">
        <f t="shared" si="5"/>
        <v>62310.611000000004</v>
      </c>
      <c r="R46" s="228">
        <f t="shared" si="0"/>
        <v>0.8739216129032259</v>
      </c>
      <c r="S46" s="228">
        <f t="shared" si="6"/>
        <v>0.8739216129032259</v>
      </c>
      <c r="T46" s="131" t="s">
        <v>410</v>
      </c>
      <c r="U46" s="131">
        <v>0.12</v>
      </c>
      <c r="V46" s="227">
        <f t="shared" si="7"/>
        <v>37200</v>
      </c>
      <c r="W46" s="227">
        <f t="shared" si="1"/>
        <v>32509.884000000002</v>
      </c>
      <c r="X46" s="227">
        <f t="shared" si="8"/>
        <v>32509.884000000002</v>
      </c>
      <c r="Y46" s="239">
        <f t="shared" si="9"/>
        <v>0.8739216129032259</v>
      </c>
      <c r="Z46" s="237">
        <f t="shared" si="10"/>
        <v>0.8739216129032259</v>
      </c>
      <c r="AA46" s="134"/>
    </row>
    <row r="47" spans="1:27" ht="15.75" customHeight="1">
      <c r="A47" s="454"/>
      <c r="B47" s="442"/>
      <c r="C47" s="442"/>
      <c r="D47" s="148" t="s">
        <v>406</v>
      </c>
      <c r="E47" s="148" t="s">
        <v>407</v>
      </c>
      <c r="F47" s="218" t="s">
        <v>408</v>
      </c>
      <c r="G47" s="148" t="s">
        <v>2375</v>
      </c>
      <c r="H47" s="148" t="s">
        <v>394</v>
      </c>
      <c r="I47" s="148" t="s">
        <v>85</v>
      </c>
      <c r="J47" s="132">
        <v>1400000</v>
      </c>
      <c r="K47" s="132">
        <v>84381.119999999995</v>
      </c>
      <c r="L47" s="132">
        <v>84381.119999999995</v>
      </c>
      <c r="M47" s="131" t="s">
        <v>410</v>
      </c>
      <c r="N47" s="131">
        <v>0.23</v>
      </c>
      <c r="O47" s="170">
        <f t="shared" si="3"/>
        <v>322000</v>
      </c>
      <c r="P47" s="170">
        <f t="shared" si="4"/>
        <v>19407.657599999999</v>
      </c>
      <c r="Q47" s="170">
        <f t="shared" si="5"/>
        <v>19407.657599999999</v>
      </c>
      <c r="R47" s="228">
        <f t="shared" si="0"/>
        <v>6.0272228571428568E-2</v>
      </c>
      <c r="S47" s="228">
        <f t="shared" si="6"/>
        <v>6.0272228571428568E-2</v>
      </c>
      <c r="T47" s="131" t="s">
        <v>410</v>
      </c>
      <c r="U47" s="131">
        <v>0.12</v>
      </c>
      <c r="V47" s="227">
        <f t="shared" si="7"/>
        <v>168000</v>
      </c>
      <c r="W47" s="227">
        <f t="shared" si="1"/>
        <v>10125.734399999999</v>
      </c>
      <c r="X47" s="227">
        <f t="shared" si="8"/>
        <v>10125.734399999999</v>
      </c>
      <c r="Y47" s="239">
        <f t="shared" si="9"/>
        <v>6.0272228571428568E-2</v>
      </c>
      <c r="Z47" s="237">
        <f t="shared" si="10"/>
        <v>6.0272228571428568E-2</v>
      </c>
      <c r="AA47" s="134"/>
    </row>
    <row r="48" spans="1:27" ht="15.75" customHeight="1">
      <c r="A48" s="454"/>
      <c r="B48" s="442"/>
      <c r="C48" s="442"/>
      <c r="D48" s="148" t="s">
        <v>406</v>
      </c>
      <c r="E48" s="148" t="s">
        <v>407</v>
      </c>
      <c r="F48" s="218" t="s">
        <v>408</v>
      </c>
      <c r="G48" s="148" t="s">
        <v>2376</v>
      </c>
      <c r="H48" s="148" t="s">
        <v>394</v>
      </c>
      <c r="I48" s="148" t="s">
        <v>85</v>
      </c>
      <c r="J48" s="132">
        <v>20000</v>
      </c>
      <c r="K48" s="132">
        <v>19800.12</v>
      </c>
      <c r="L48" s="132">
        <v>19800.12</v>
      </c>
      <c r="M48" s="131" t="s">
        <v>410</v>
      </c>
      <c r="N48" s="131">
        <v>0.23</v>
      </c>
      <c r="O48" s="170">
        <f t="shared" si="3"/>
        <v>4600</v>
      </c>
      <c r="P48" s="170">
        <f t="shared" si="4"/>
        <v>4554.0276000000003</v>
      </c>
      <c r="Q48" s="170">
        <f t="shared" si="5"/>
        <v>4554.0276000000003</v>
      </c>
      <c r="R48" s="228">
        <f t="shared" si="0"/>
        <v>0.99000600000000005</v>
      </c>
      <c r="S48" s="228">
        <f t="shared" si="6"/>
        <v>0.99000600000000005</v>
      </c>
      <c r="T48" s="131" t="s">
        <v>410</v>
      </c>
      <c r="U48" s="131">
        <v>0.12</v>
      </c>
      <c r="V48" s="227">
        <f t="shared" si="7"/>
        <v>2400</v>
      </c>
      <c r="W48" s="227">
        <f t="shared" si="1"/>
        <v>2376.0143999999996</v>
      </c>
      <c r="X48" s="227">
        <f t="shared" si="8"/>
        <v>2376.0143999999996</v>
      </c>
      <c r="Y48" s="239">
        <f t="shared" si="9"/>
        <v>0.99000599999999983</v>
      </c>
      <c r="Z48" s="237">
        <f t="shared" si="10"/>
        <v>0.99000599999999983</v>
      </c>
      <c r="AA48" s="134"/>
    </row>
    <row r="49" spans="1:27" ht="15.75" customHeight="1">
      <c r="A49" s="454"/>
      <c r="B49" s="442"/>
      <c r="C49" s="442"/>
      <c r="D49" s="148" t="s">
        <v>406</v>
      </c>
      <c r="E49" s="148" t="s">
        <v>407</v>
      </c>
      <c r="F49" s="218" t="s">
        <v>408</v>
      </c>
      <c r="G49" s="148" t="s">
        <v>2377</v>
      </c>
      <c r="H49" s="148" t="s">
        <v>394</v>
      </c>
      <c r="I49" s="148" t="s">
        <v>85</v>
      </c>
      <c r="J49" s="132">
        <v>499920</v>
      </c>
      <c r="K49" s="132">
        <v>233600</v>
      </c>
      <c r="L49" s="132">
        <v>27136.13</v>
      </c>
      <c r="M49" s="131" t="s">
        <v>410</v>
      </c>
      <c r="N49" s="131">
        <v>0.23</v>
      </c>
      <c r="O49" s="170">
        <f t="shared" si="3"/>
        <v>114981.6</v>
      </c>
      <c r="P49" s="170">
        <f t="shared" si="4"/>
        <v>53728</v>
      </c>
      <c r="Q49" s="170">
        <f t="shared" si="5"/>
        <v>6241.3099000000002</v>
      </c>
      <c r="R49" s="228">
        <f t="shared" si="0"/>
        <v>5.4280944951192192E-2</v>
      </c>
      <c r="S49" s="228">
        <f t="shared" si="6"/>
        <v>0.46727476396223394</v>
      </c>
      <c r="T49" s="131" t="s">
        <v>410</v>
      </c>
      <c r="U49" s="131">
        <v>0.12</v>
      </c>
      <c r="V49" s="227">
        <f t="shared" si="7"/>
        <v>59990.399999999994</v>
      </c>
      <c r="W49" s="227">
        <f t="shared" si="1"/>
        <v>28032</v>
      </c>
      <c r="X49" s="227">
        <f t="shared" si="8"/>
        <v>3256.3355999999999</v>
      </c>
      <c r="Y49" s="239">
        <f t="shared" si="9"/>
        <v>5.4280944951192192E-2</v>
      </c>
      <c r="Z49" s="237">
        <f t="shared" si="10"/>
        <v>0.467274763962234</v>
      </c>
      <c r="AA49" s="134"/>
    </row>
    <row r="50" spans="1:27" ht="15.75" customHeight="1">
      <c r="A50" s="454"/>
      <c r="B50" s="442"/>
      <c r="C50" s="442"/>
      <c r="D50" s="148" t="s">
        <v>406</v>
      </c>
      <c r="E50" s="148" t="s">
        <v>407</v>
      </c>
      <c r="F50" s="218" t="s">
        <v>408</v>
      </c>
      <c r="G50" s="148" t="s">
        <v>2378</v>
      </c>
      <c r="H50" s="148" t="s">
        <v>394</v>
      </c>
      <c r="I50" s="148" t="s">
        <v>85</v>
      </c>
      <c r="J50" s="132">
        <v>136000</v>
      </c>
      <c r="K50" s="132">
        <v>135279.56</v>
      </c>
      <c r="L50" s="132">
        <v>116974.09</v>
      </c>
      <c r="M50" s="131" t="s">
        <v>410</v>
      </c>
      <c r="N50" s="131">
        <v>0.23</v>
      </c>
      <c r="O50" s="170">
        <f t="shared" si="3"/>
        <v>31280</v>
      </c>
      <c r="P50" s="170">
        <f t="shared" si="4"/>
        <v>31114.2988</v>
      </c>
      <c r="Q50" s="170">
        <f t="shared" si="5"/>
        <v>26904.040700000001</v>
      </c>
      <c r="R50" s="228">
        <f t="shared" si="0"/>
        <v>0.86010360294117649</v>
      </c>
      <c r="S50" s="228">
        <f t="shared" si="6"/>
        <v>0.9947026470588235</v>
      </c>
      <c r="T50" s="131" t="s">
        <v>410</v>
      </c>
      <c r="U50" s="131">
        <v>0.12</v>
      </c>
      <c r="V50" s="227">
        <f t="shared" si="7"/>
        <v>16320</v>
      </c>
      <c r="W50" s="227">
        <f t="shared" si="1"/>
        <v>16233.547199999999</v>
      </c>
      <c r="X50" s="227">
        <f t="shared" si="8"/>
        <v>14036.890799999999</v>
      </c>
      <c r="Y50" s="239">
        <f t="shared" si="9"/>
        <v>0.86010360294117638</v>
      </c>
      <c r="Z50" s="237">
        <f t="shared" si="10"/>
        <v>0.9947026470588235</v>
      </c>
      <c r="AA50" s="134"/>
    </row>
    <row r="51" spans="1:27" ht="15.75" customHeight="1">
      <c r="A51" s="454"/>
      <c r="B51" s="442"/>
      <c r="C51" s="442"/>
      <c r="D51" s="148" t="s">
        <v>406</v>
      </c>
      <c r="E51" s="148" t="s">
        <v>407</v>
      </c>
      <c r="F51" s="218" t="s">
        <v>408</v>
      </c>
      <c r="G51" s="148" t="s">
        <v>2379</v>
      </c>
      <c r="H51" s="148" t="s">
        <v>394</v>
      </c>
      <c r="I51" s="148" t="s">
        <v>85</v>
      </c>
      <c r="J51" s="132">
        <v>10000</v>
      </c>
      <c r="K51" s="132">
        <v>31784.58</v>
      </c>
      <c r="L51" s="132">
        <v>184.58</v>
      </c>
      <c r="M51" s="131" t="s">
        <v>410</v>
      </c>
      <c r="N51" s="131">
        <v>0.23</v>
      </c>
      <c r="O51" s="170">
        <f t="shared" si="3"/>
        <v>2300</v>
      </c>
      <c r="P51" s="170">
        <f t="shared" si="4"/>
        <v>7310.4534000000003</v>
      </c>
      <c r="Q51" s="170">
        <f t="shared" si="5"/>
        <v>42.453400000000002</v>
      </c>
      <c r="R51" s="228">
        <f t="shared" si="0"/>
        <v>1.8458000000000002E-2</v>
      </c>
      <c r="S51" s="228">
        <f t="shared" si="6"/>
        <v>3.178458</v>
      </c>
      <c r="T51" s="131" t="s">
        <v>410</v>
      </c>
      <c r="U51" s="131">
        <v>0.12</v>
      </c>
      <c r="V51" s="227">
        <f t="shared" si="7"/>
        <v>1200</v>
      </c>
      <c r="W51" s="227">
        <f t="shared" si="1"/>
        <v>3814.1496000000002</v>
      </c>
      <c r="X51" s="227">
        <f t="shared" si="8"/>
        <v>22.1496</v>
      </c>
      <c r="Y51" s="239">
        <f t="shared" si="9"/>
        <v>1.8457999999999999E-2</v>
      </c>
      <c r="Z51" s="237">
        <f t="shared" si="10"/>
        <v>3.178458</v>
      </c>
      <c r="AA51" s="134"/>
    </row>
    <row r="52" spans="1:27" ht="15.75" customHeight="1">
      <c r="A52" s="454"/>
      <c r="B52" s="442"/>
      <c r="C52" s="442"/>
      <c r="D52" s="148" t="s">
        <v>406</v>
      </c>
      <c r="E52" s="148" t="s">
        <v>407</v>
      </c>
      <c r="F52" s="218" t="s">
        <v>408</v>
      </c>
      <c r="G52" s="148" t="s">
        <v>2380</v>
      </c>
      <c r="H52" s="148" t="s">
        <v>394</v>
      </c>
      <c r="I52" s="148" t="s">
        <v>85</v>
      </c>
      <c r="J52" s="132">
        <v>450000</v>
      </c>
      <c r="K52" s="132">
        <v>319639.79000000004</v>
      </c>
      <c r="L52" s="132">
        <v>315366.13999999996</v>
      </c>
      <c r="M52" s="131" t="s">
        <v>410</v>
      </c>
      <c r="N52" s="131">
        <v>0.23</v>
      </c>
      <c r="O52" s="170">
        <f t="shared" si="3"/>
        <v>103500</v>
      </c>
      <c r="P52" s="170">
        <f t="shared" si="4"/>
        <v>73517.151700000017</v>
      </c>
      <c r="Q52" s="170">
        <f t="shared" si="5"/>
        <v>72534.212199999994</v>
      </c>
      <c r="R52" s="228">
        <f t="shared" si="0"/>
        <v>0.70081364444444438</v>
      </c>
      <c r="S52" s="228">
        <f t="shared" si="6"/>
        <v>0.71031064444444458</v>
      </c>
      <c r="T52" s="131" t="s">
        <v>410</v>
      </c>
      <c r="U52" s="131">
        <v>0.12</v>
      </c>
      <c r="V52" s="227">
        <f t="shared" si="7"/>
        <v>54000</v>
      </c>
      <c r="W52" s="227">
        <f t="shared" si="1"/>
        <v>38356.774800000007</v>
      </c>
      <c r="X52" s="227">
        <f t="shared" si="8"/>
        <v>37843.936799999996</v>
      </c>
      <c r="Y52" s="239">
        <f t="shared" si="9"/>
        <v>0.70081364444444438</v>
      </c>
      <c r="Z52" s="237">
        <f t="shared" si="10"/>
        <v>0.71031064444444458</v>
      </c>
      <c r="AA52" s="134"/>
    </row>
    <row r="53" spans="1:27" ht="15.75" customHeight="1">
      <c r="A53" s="454"/>
      <c r="B53" s="442"/>
      <c r="C53" s="442"/>
      <c r="D53" s="148" t="s">
        <v>406</v>
      </c>
      <c r="E53" s="148" t="s">
        <v>407</v>
      </c>
      <c r="F53" s="218" t="s">
        <v>408</v>
      </c>
      <c r="G53" s="148" t="s">
        <v>2381</v>
      </c>
      <c r="H53" s="148" t="s">
        <v>394</v>
      </c>
      <c r="I53" s="148" t="s">
        <v>85</v>
      </c>
      <c r="J53" s="132">
        <v>248000</v>
      </c>
      <c r="K53" s="132">
        <v>48651.909999999996</v>
      </c>
      <c r="L53" s="132">
        <v>32651.91</v>
      </c>
      <c r="M53" s="131" t="s">
        <v>410</v>
      </c>
      <c r="N53" s="131">
        <v>0.23</v>
      </c>
      <c r="O53" s="170">
        <f t="shared" si="3"/>
        <v>57040</v>
      </c>
      <c r="P53" s="170">
        <f t="shared" si="4"/>
        <v>11189.9393</v>
      </c>
      <c r="Q53" s="170">
        <f t="shared" si="5"/>
        <v>7509.9393</v>
      </c>
      <c r="R53" s="228">
        <f t="shared" si="0"/>
        <v>0.13166092741935484</v>
      </c>
      <c r="S53" s="228">
        <f t="shared" si="6"/>
        <v>0.1961770564516129</v>
      </c>
      <c r="T53" s="131" t="s">
        <v>410</v>
      </c>
      <c r="U53" s="131">
        <v>0.12</v>
      </c>
      <c r="V53" s="227">
        <f t="shared" si="7"/>
        <v>29760</v>
      </c>
      <c r="W53" s="227">
        <f t="shared" si="1"/>
        <v>5838.2291999999998</v>
      </c>
      <c r="X53" s="227">
        <f t="shared" si="8"/>
        <v>3918.2291999999998</v>
      </c>
      <c r="Y53" s="239">
        <f t="shared" si="9"/>
        <v>0.13166092741935484</v>
      </c>
      <c r="Z53" s="237">
        <f t="shared" si="10"/>
        <v>0.1961770564516129</v>
      </c>
      <c r="AA53" s="134"/>
    </row>
    <row r="54" spans="1:27" ht="15.75" customHeight="1">
      <c r="A54" s="454"/>
      <c r="B54" s="442"/>
      <c r="C54" s="442"/>
      <c r="D54" s="148" t="s">
        <v>406</v>
      </c>
      <c r="E54" s="148" t="s">
        <v>407</v>
      </c>
      <c r="F54" s="218" t="s">
        <v>408</v>
      </c>
      <c r="G54" s="148" t="s">
        <v>2382</v>
      </c>
      <c r="H54" s="148" t="s">
        <v>394</v>
      </c>
      <c r="I54" s="148" t="s">
        <v>85</v>
      </c>
      <c r="J54" s="132">
        <v>230000</v>
      </c>
      <c r="K54" s="132">
        <v>219443.24</v>
      </c>
      <c r="L54" s="132">
        <v>208943.09</v>
      </c>
      <c r="M54" s="131" t="s">
        <v>410</v>
      </c>
      <c r="N54" s="131">
        <v>0.23</v>
      </c>
      <c r="O54" s="170">
        <f t="shared" si="3"/>
        <v>52900</v>
      </c>
      <c r="P54" s="170">
        <f t="shared" si="4"/>
        <v>50471.945200000002</v>
      </c>
      <c r="Q54" s="170">
        <f t="shared" si="5"/>
        <v>48056.9107</v>
      </c>
      <c r="R54" s="228">
        <f t="shared" si="0"/>
        <v>0.90844821739130432</v>
      </c>
      <c r="S54" s="228">
        <f t="shared" si="6"/>
        <v>0.95410104347826086</v>
      </c>
      <c r="T54" s="131" t="s">
        <v>410</v>
      </c>
      <c r="U54" s="131">
        <v>0.12</v>
      </c>
      <c r="V54" s="227">
        <f t="shared" si="7"/>
        <v>27600</v>
      </c>
      <c r="W54" s="227">
        <f t="shared" si="1"/>
        <v>26333.188799999996</v>
      </c>
      <c r="X54" s="227">
        <f t="shared" si="8"/>
        <v>25073.1708</v>
      </c>
      <c r="Y54" s="239">
        <f t="shared" si="9"/>
        <v>0.90844821739130432</v>
      </c>
      <c r="Z54" s="237">
        <f t="shared" si="10"/>
        <v>0.95410104347826075</v>
      </c>
      <c r="AA54" s="134"/>
    </row>
    <row r="55" spans="1:27" ht="15.75" customHeight="1">
      <c r="A55" s="454"/>
      <c r="B55" s="442"/>
      <c r="C55" s="442"/>
      <c r="D55" s="148" t="s">
        <v>406</v>
      </c>
      <c r="E55" s="148" t="s">
        <v>407</v>
      </c>
      <c r="F55" s="218" t="s">
        <v>408</v>
      </c>
      <c r="G55" s="148" t="s">
        <v>2383</v>
      </c>
      <c r="H55" s="148" t="s">
        <v>394</v>
      </c>
      <c r="I55" s="148" t="s">
        <v>85</v>
      </c>
      <c r="J55" s="132">
        <v>3406708</v>
      </c>
      <c r="K55" s="132">
        <v>3406708</v>
      </c>
      <c r="L55" s="132">
        <v>3323510.0900000003</v>
      </c>
      <c r="M55" s="131" t="s">
        <v>410</v>
      </c>
      <c r="N55" s="131">
        <v>0.23</v>
      </c>
      <c r="O55" s="170">
        <f t="shared" si="3"/>
        <v>783542.84000000008</v>
      </c>
      <c r="P55" s="170">
        <f t="shared" si="4"/>
        <v>783542.84000000008</v>
      </c>
      <c r="Q55" s="170">
        <f t="shared" si="5"/>
        <v>764407.32070000016</v>
      </c>
      <c r="R55" s="228">
        <f t="shared" si="0"/>
        <v>0.97557820922720717</v>
      </c>
      <c r="S55" s="228">
        <f t="shared" si="6"/>
        <v>1</v>
      </c>
      <c r="T55" s="131" t="s">
        <v>410</v>
      </c>
      <c r="U55" s="131">
        <v>0.12</v>
      </c>
      <c r="V55" s="227">
        <f t="shared" si="7"/>
        <v>408804.95999999996</v>
      </c>
      <c r="W55" s="227">
        <f t="shared" si="1"/>
        <v>408804.95999999996</v>
      </c>
      <c r="X55" s="227">
        <f t="shared" si="8"/>
        <v>398821.2108</v>
      </c>
      <c r="Y55" s="239">
        <f t="shared" si="9"/>
        <v>0.97557820922720717</v>
      </c>
      <c r="Z55" s="237">
        <f t="shared" si="10"/>
        <v>1</v>
      </c>
      <c r="AA55" s="134"/>
    </row>
    <row r="56" spans="1:27" ht="15.75" customHeight="1">
      <c r="A56" s="454"/>
      <c r="B56" s="442"/>
      <c r="C56" s="442"/>
      <c r="D56" s="148" t="s">
        <v>406</v>
      </c>
      <c r="E56" s="148" t="s">
        <v>407</v>
      </c>
      <c r="F56" s="218" t="s">
        <v>408</v>
      </c>
      <c r="G56" s="148" t="s">
        <v>2384</v>
      </c>
      <c r="H56" s="148" t="s">
        <v>394</v>
      </c>
      <c r="I56" s="148" t="s">
        <v>85</v>
      </c>
      <c r="J56" s="132">
        <v>12050000</v>
      </c>
      <c r="K56" s="132">
        <v>11081470.129999999</v>
      </c>
      <c r="L56" s="132">
        <v>9493545.5500000026</v>
      </c>
      <c r="M56" s="131" t="s">
        <v>410</v>
      </c>
      <c r="N56" s="131">
        <v>0.23</v>
      </c>
      <c r="O56" s="170">
        <f t="shared" si="3"/>
        <v>2771500</v>
      </c>
      <c r="P56" s="170">
        <f t="shared" si="4"/>
        <v>2548738.1299000001</v>
      </c>
      <c r="Q56" s="170">
        <f t="shared" si="5"/>
        <v>2183515.4765000008</v>
      </c>
      <c r="R56" s="228">
        <f t="shared" si="0"/>
        <v>0.78784610373444008</v>
      </c>
      <c r="S56" s="228">
        <f t="shared" si="6"/>
        <v>0.9196240771784232</v>
      </c>
      <c r="T56" s="131" t="s">
        <v>410</v>
      </c>
      <c r="U56" s="131">
        <v>0.12</v>
      </c>
      <c r="V56" s="227">
        <f t="shared" si="7"/>
        <v>1446000</v>
      </c>
      <c r="W56" s="227">
        <f t="shared" si="1"/>
        <v>1329776.4155999997</v>
      </c>
      <c r="X56" s="227">
        <f t="shared" si="8"/>
        <v>1139225.4660000002</v>
      </c>
      <c r="Y56" s="239">
        <f t="shared" si="9"/>
        <v>0.78784610373443997</v>
      </c>
      <c r="Z56" s="237">
        <f t="shared" si="10"/>
        <v>0.91962407717842309</v>
      </c>
      <c r="AA56" s="134"/>
    </row>
    <row r="57" spans="1:27" ht="15.75" customHeight="1">
      <c r="A57" s="454"/>
      <c r="B57" s="442"/>
      <c r="C57" s="442"/>
      <c r="D57" s="148" t="s">
        <v>406</v>
      </c>
      <c r="E57" s="148" t="s">
        <v>407</v>
      </c>
      <c r="F57" s="218" t="s">
        <v>408</v>
      </c>
      <c r="G57" s="148" t="s">
        <v>2385</v>
      </c>
      <c r="H57" s="148" t="s">
        <v>394</v>
      </c>
      <c r="I57" s="148" t="s">
        <v>85</v>
      </c>
      <c r="J57" s="132">
        <v>79868</v>
      </c>
      <c r="K57" s="132">
        <v>69531.14</v>
      </c>
      <c r="L57" s="132">
        <v>69531.140000000029</v>
      </c>
      <c r="M57" s="131" t="s">
        <v>410</v>
      </c>
      <c r="N57" s="131">
        <v>0.23</v>
      </c>
      <c r="O57" s="170">
        <f t="shared" si="3"/>
        <v>18369.64</v>
      </c>
      <c r="P57" s="170">
        <f t="shared" si="4"/>
        <v>15992.162200000001</v>
      </c>
      <c r="Q57" s="170">
        <f t="shared" si="5"/>
        <v>15992.162200000008</v>
      </c>
      <c r="R57" s="228">
        <f t="shared" si="0"/>
        <v>0.8705756999048434</v>
      </c>
      <c r="S57" s="228">
        <f t="shared" si="6"/>
        <v>0.87057569990484307</v>
      </c>
      <c r="T57" s="131" t="s">
        <v>410</v>
      </c>
      <c r="U57" s="131">
        <v>0.12</v>
      </c>
      <c r="V57" s="227">
        <f t="shared" si="7"/>
        <v>9584.16</v>
      </c>
      <c r="W57" s="227">
        <f t="shared" si="1"/>
        <v>8343.7367999999988</v>
      </c>
      <c r="X57" s="227">
        <f t="shared" si="8"/>
        <v>8343.7368000000024</v>
      </c>
      <c r="Y57" s="239">
        <f t="shared" si="9"/>
        <v>0.87057569990484329</v>
      </c>
      <c r="Z57" s="237">
        <f t="shared" si="10"/>
        <v>0.87057569990484285</v>
      </c>
      <c r="AA57" s="134"/>
    </row>
    <row r="58" spans="1:27" ht="15.75" customHeight="1">
      <c r="A58" s="454"/>
      <c r="B58" s="442"/>
      <c r="C58" s="442"/>
      <c r="D58" s="148" t="s">
        <v>406</v>
      </c>
      <c r="E58" s="148" t="s">
        <v>407</v>
      </c>
      <c r="F58" s="218" t="s">
        <v>408</v>
      </c>
      <c r="G58" s="148" t="s">
        <v>2386</v>
      </c>
      <c r="H58" s="148" t="s">
        <v>394</v>
      </c>
      <c r="I58" s="148" t="s">
        <v>85</v>
      </c>
      <c r="J58" s="132">
        <v>150000</v>
      </c>
      <c r="K58" s="132">
        <v>145467.93</v>
      </c>
      <c r="L58" s="132">
        <v>131275.76999999999</v>
      </c>
      <c r="M58" s="131" t="s">
        <v>410</v>
      </c>
      <c r="N58" s="131">
        <f>IFERROR(VLOOKUP(F58,[1]BD_10!$F$2:$N$529,9,0),"")</f>
        <v>0.23</v>
      </c>
      <c r="O58" s="170">
        <f t="shared" si="3"/>
        <v>34500</v>
      </c>
      <c r="P58" s="170">
        <f t="shared" si="4"/>
        <v>33457.623899999999</v>
      </c>
      <c r="Q58" s="170">
        <f t="shared" si="5"/>
        <v>30193.427099999997</v>
      </c>
      <c r="R58" s="228">
        <f t="shared" si="0"/>
        <v>0.87517179999999994</v>
      </c>
      <c r="S58" s="228">
        <f t="shared" si="6"/>
        <v>0.96978619999999993</v>
      </c>
      <c r="T58" s="131" t="s">
        <v>410</v>
      </c>
      <c r="U58" s="131">
        <v>0.12</v>
      </c>
      <c r="V58" s="227">
        <f t="shared" si="7"/>
        <v>18000</v>
      </c>
      <c r="W58" s="227">
        <f t="shared" si="1"/>
        <v>17456.151599999997</v>
      </c>
      <c r="X58" s="227">
        <f t="shared" si="8"/>
        <v>15753.092399999998</v>
      </c>
      <c r="Y58" s="239">
        <f t="shared" si="9"/>
        <v>0.87517179999999983</v>
      </c>
      <c r="Z58" s="237">
        <f t="shared" si="10"/>
        <v>0.96978619999999982</v>
      </c>
      <c r="AA58" s="134"/>
    </row>
    <row r="59" spans="1:27" ht="15.75" customHeight="1">
      <c r="A59" s="454"/>
      <c r="B59" s="442"/>
      <c r="C59" s="442"/>
      <c r="D59" s="148" t="s">
        <v>406</v>
      </c>
      <c r="E59" s="148" t="s">
        <v>407</v>
      </c>
      <c r="F59" s="218" t="s">
        <v>408</v>
      </c>
      <c r="G59" s="148" t="s">
        <v>2387</v>
      </c>
      <c r="H59" s="148" t="s">
        <v>394</v>
      </c>
      <c r="I59" s="148" t="s">
        <v>85</v>
      </c>
      <c r="J59" s="132">
        <v>5000</v>
      </c>
      <c r="K59" s="132">
        <v>0</v>
      </c>
      <c r="L59" s="132">
        <v>0</v>
      </c>
      <c r="M59" s="131" t="s">
        <v>416</v>
      </c>
      <c r="N59" s="131">
        <v>0</v>
      </c>
      <c r="O59" s="170">
        <f t="shared" si="3"/>
        <v>0</v>
      </c>
      <c r="P59" s="170">
        <f t="shared" si="4"/>
        <v>0</v>
      </c>
      <c r="Q59" s="170">
        <f t="shared" si="5"/>
        <v>0</v>
      </c>
      <c r="R59" s="228" t="str">
        <f t="shared" si="0"/>
        <v>-</v>
      </c>
      <c r="S59" s="228" t="str">
        <f t="shared" si="6"/>
        <v>-</v>
      </c>
      <c r="T59" s="131" t="s">
        <v>416</v>
      </c>
      <c r="U59" s="131">
        <v>0</v>
      </c>
      <c r="V59" s="227">
        <f t="shared" si="7"/>
        <v>0</v>
      </c>
      <c r="W59" s="227">
        <f t="shared" si="1"/>
        <v>0</v>
      </c>
      <c r="X59" s="227">
        <f t="shared" si="8"/>
        <v>0</v>
      </c>
      <c r="Y59" s="239" t="str">
        <f t="shared" si="9"/>
        <v>-</v>
      </c>
      <c r="Z59" s="237" t="str">
        <f t="shared" si="10"/>
        <v>-</v>
      </c>
      <c r="AA59" s="134"/>
    </row>
    <row r="60" spans="1:27" ht="15.75" customHeight="1">
      <c r="A60" s="454"/>
      <c r="B60" s="442"/>
      <c r="C60" s="442"/>
      <c r="D60" s="148" t="s">
        <v>406</v>
      </c>
      <c r="E60" s="148" t="s">
        <v>407</v>
      </c>
      <c r="F60" s="218" t="s">
        <v>408</v>
      </c>
      <c r="G60" s="148" t="s">
        <v>2388</v>
      </c>
      <c r="H60" s="148" t="s">
        <v>394</v>
      </c>
      <c r="I60" s="148" t="s">
        <v>85</v>
      </c>
      <c r="J60" s="132">
        <v>800000</v>
      </c>
      <c r="K60" s="132">
        <v>1006057.6799999999</v>
      </c>
      <c r="L60" s="132">
        <v>362133.36000000004</v>
      </c>
      <c r="M60" s="131" t="s">
        <v>410</v>
      </c>
      <c r="N60" s="131">
        <v>0.23</v>
      </c>
      <c r="O60" s="170">
        <f t="shared" si="3"/>
        <v>184000</v>
      </c>
      <c r="P60" s="170">
        <f t="shared" si="4"/>
        <v>231393.26639999999</v>
      </c>
      <c r="Q60" s="170">
        <f t="shared" si="5"/>
        <v>83290.672800000015</v>
      </c>
      <c r="R60" s="228">
        <f t="shared" si="0"/>
        <v>0.45266670000000009</v>
      </c>
      <c r="S60" s="228">
        <f t="shared" si="6"/>
        <v>1.2575721</v>
      </c>
      <c r="T60" s="131" t="s">
        <v>410</v>
      </c>
      <c r="U60" s="131">
        <v>0.12</v>
      </c>
      <c r="V60" s="227">
        <f t="shared" si="7"/>
        <v>96000</v>
      </c>
      <c r="W60" s="227">
        <f t="shared" si="1"/>
        <v>120726.92159999999</v>
      </c>
      <c r="X60" s="227">
        <f t="shared" si="8"/>
        <v>43456.003200000006</v>
      </c>
      <c r="Y60" s="239">
        <f t="shared" si="9"/>
        <v>0.45266670000000009</v>
      </c>
      <c r="Z60" s="237">
        <f t="shared" si="10"/>
        <v>1.2575721</v>
      </c>
      <c r="AA60" s="134"/>
    </row>
    <row r="61" spans="1:27" ht="15.75" customHeight="1">
      <c r="A61" s="454"/>
      <c r="B61" s="442"/>
      <c r="C61" s="442"/>
      <c r="D61" s="148" t="s">
        <v>406</v>
      </c>
      <c r="E61" s="148" t="s">
        <v>407</v>
      </c>
      <c r="F61" s="218" t="s">
        <v>408</v>
      </c>
      <c r="G61" s="148" t="s">
        <v>2389</v>
      </c>
      <c r="H61" s="148" t="s">
        <v>394</v>
      </c>
      <c r="I61" s="148" t="s">
        <v>85</v>
      </c>
      <c r="J61" s="132">
        <v>601734</v>
      </c>
      <c r="K61" s="132">
        <v>294006.95999999996</v>
      </c>
      <c r="L61" s="132">
        <v>260806.95999999996</v>
      </c>
      <c r="M61" s="131" t="s">
        <v>410</v>
      </c>
      <c r="N61" s="131">
        <v>0.23</v>
      </c>
      <c r="O61" s="170">
        <f t="shared" si="3"/>
        <v>138398.82</v>
      </c>
      <c r="P61" s="170">
        <f t="shared" si="4"/>
        <v>67621.6008</v>
      </c>
      <c r="Q61" s="170">
        <f t="shared" si="5"/>
        <v>59985.600799999993</v>
      </c>
      <c r="R61" s="228">
        <f t="shared" si="0"/>
        <v>0.43342566649050901</v>
      </c>
      <c r="S61" s="228">
        <f t="shared" si="6"/>
        <v>0.48859954730827904</v>
      </c>
      <c r="T61" s="131" t="s">
        <v>410</v>
      </c>
      <c r="U61" s="131">
        <v>0.12</v>
      </c>
      <c r="V61" s="227">
        <f t="shared" si="7"/>
        <v>72208.08</v>
      </c>
      <c r="W61" s="227">
        <f t="shared" si="1"/>
        <v>35280.835199999994</v>
      </c>
      <c r="X61" s="227">
        <f t="shared" si="8"/>
        <v>31296.835199999994</v>
      </c>
      <c r="Y61" s="239">
        <f t="shared" si="9"/>
        <v>0.43342566649050901</v>
      </c>
      <c r="Z61" s="237">
        <f t="shared" si="10"/>
        <v>0.48859954730827898</v>
      </c>
      <c r="AA61" s="134"/>
    </row>
    <row r="62" spans="1:27" ht="15.75" customHeight="1">
      <c r="A62" s="454"/>
      <c r="B62" s="442"/>
      <c r="C62" s="442"/>
      <c r="D62" s="148" t="s">
        <v>406</v>
      </c>
      <c r="E62" s="148" t="s">
        <v>407</v>
      </c>
      <c r="F62" s="218" t="s">
        <v>408</v>
      </c>
      <c r="G62" s="148" t="s">
        <v>2390</v>
      </c>
      <c r="H62" s="148" t="s">
        <v>394</v>
      </c>
      <c r="I62" s="148" t="s">
        <v>85</v>
      </c>
      <c r="J62" s="132">
        <v>4277567</v>
      </c>
      <c r="K62" s="132">
        <v>2679288.63</v>
      </c>
      <c r="L62" s="132">
        <v>2105506.62</v>
      </c>
      <c r="M62" s="131" t="s">
        <v>410</v>
      </c>
      <c r="N62" s="131">
        <v>0.23</v>
      </c>
      <c r="O62" s="170">
        <f t="shared" si="3"/>
        <v>983840.41</v>
      </c>
      <c r="P62" s="170">
        <f t="shared" si="4"/>
        <v>616236.38489999995</v>
      </c>
      <c r="Q62" s="170">
        <f t="shared" si="5"/>
        <v>484266.52260000003</v>
      </c>
      <c r="R62" s="228">
        <f t="shared" si="0"/>
        <v>0.49222060577893928</v>
      </c>
      <c r="S62" s="228">
        <f t="shared" si="6"/>
        <v>0.62635807457837589</v>
      </c>
      <c r="T62" s="131" t="s">
        <v>410</v>
      </c>
      <c r="U62" s="131">
        <v>0.12</v>
      </c>
      <c r="V62" s="227">
        <f t="shared" si="7"/>
        <v>513308.04</v>
      </c>
      <c r="W62" s="227">
        <f t="shared" si="1"/>
        <v>321514.63559999998</v>
      </c>
      <c r="X62" s="227">
        <f t="shared" si="8"/>
        <v>252660.79440000001</v>
      </c>
      <c r="Y62" s="239">
        <f t="shared" si="9"/>
        <v>0.49222060577893934</v>
      </c>
      <c r="Z62" s="237">
        <f t="shared" si="10"/>
        <v>0.626358074578376</v>
      </c>
      <c r="AA62" s="134"/>
    </row>
    <row r="63" spans="1:27" ht="15.75" customHeight="1">
      <c r="A63" s="454"/>
      <c r="B63" s="442"/>
      <c r="C63" s="442"/>
      <c r="D63" s="148" t="s">
        <v>406</v>
      </c>
      <c r="E63" s="148" t="s">
        <v>407</v>
      </c>
      <c r="F63" s="218" t="s">
        <v>408</v>
      </c>
      <c r="G63" s="148" t="s">
        <v>2391</v>
      </c>
      <c r="H63" s="148" t="s">
        <v>394</v>
      </c>
      <c r="I63" s="148" t="s">
        <v>85</v>
      </c>
      <c r="J63" s="132">
        <v>5000</v>
      </c>
      <c r="K63" s="132">
        <v>0</v>
      </c>
      <c r="L63" s="132">
        <v>0</v>
      </c>
      <c r="M63" s="131" t="s">
        <v>416</v>
      </c>
      <c r="N63" s="131">
        <v>0</v>
      </c>
      <c r="O63" s="170">
        <f t="shared" si="3"/>
        <v>0</v>
      </c>
      <c r="P63" s="170">
        <f t="shared" si="4"/>
        <v>0</v>
      </c>
      <c r="Q63" s="170">
        <f t="shared" si="5"/>
        <v>0</v>
      </c>
      <c r="R63" s="228" t="str">
        <f t="shared" si="0"/>
        <v>-</v>
      </c>
      <c r="S63" s="228" t="str">
        <f t="shared" si="6"/>
        <v>-</v>
      </c>
      <c r="T63" s="131" t="s">
        <v>416</v>
      </c>
      <c r="U63" s="131">
        <v>0</v>
      </c>
      <c r="V63" s="227">
        <f t="shared" si="7"/>
        <v>0</v>
      </c>
      <c r="W63" s="227">
        <f t="shared" si="1"/>
        <v>0</v>
      </c>
      <c r="X63" s="227">
        <f t="shared" si="8"/>
        <v>0</v>
      </c>
      <c r="Y63" s="239" t="str">
        <f t="shared" si="9"/>
        <v>-</v>
      </c>
      <c r="Z63" s="237" t="str">
        <f t="shared" si="10"/>
        <v>-</v>
      </c>
      <c r="AA63" s="134"/>
    </row>
    <row r="64" spans="1:27" ht="15.75" customHeight="1">
      <c r="A64" s="454"/>
      <c r="B64" s="442"/>
      <c r="C64" s="442"/>
      <c r="D64" s="148" t="s">
        <v>406</v>
      </c>
      <c r="E64" s="148" t="s">
        <v>407</v>
      </c>
      <c r="F64" s="218" t="s">
        <v>408</v>
      </c>
      <c r="G64" s="148" t="s">
        <v>2392</v>
      </c>
      <c r="H64" s="148" t="s">
        <v>394</v>
      </c>
      <c r="I64" s="148" t="s">
        <v>85</v>
      </c>
      <c r="J64" s="132">
        <v>345000</v>
      </c>
      <c r="K64" s="132">
        <v>311540.38</v>
      </c>
      <c r="L64" s="132">
        <v>311540.38</v>
      </c>
      <c r="M64" s="131" t="s">
        <v>410</v>
      </c>
      <c r="N64" s="131">
        <v>0.23</v>
      </c>
      <c r="O64" s="170">
        <f t="shared" si="3"/>
        <v>79350</v>
      </c>
      <c r="P64" s="170">
        <f t="shared" si="4"/>
        <v>71654.287400000001</v>
      </c>
      <c r="Q64" s="170">
        <f t="shared" si="5"/>
        <v>71654.287400000001</v>
      </c>
      <c r="R64" s="228">
        <f t="shared" si="0"/>
        <v>0.90301559420289856</v>
      </c>
      <c r="S64" s="228">
        <f t="shared" si="6"/>
        <v>0.90301559420289856</v>
      </c>
      <c r="T64" s="131" t="s">
        <v>410</v>
      </c>
      <c r="U64" s="131">
        <v>0.12</v>
      </c>
      <c r="V64" s="227">
        <f t="shared" si="7"/>
        <v>41400</v>
      </c>
      <c r="W64" s="227">
        <f t="shared" si="1"/>
        <v>37384.845600000001</v>
      </c>
      <c r="X64" s="227">
        <f t="shared" si="8"/>
        <v>37384.845600000001</v>
      </c>
      <c r="Y64" s="239">
        <f t="shared" si="9"/>
        <v>0.90301559420289856</v>
      </c>
      <c r="Z64" s="237">
        <f t="shared" si="10"/>
        <v>0.90301559420289856</v>
      </c>
      <c r="AA64" s="134"/>
    </row>
    <row r="65" spans="1:27" ht="15.75" customHeight="1">
      <c r="A65" s="454"/>
      <c r="B65" s="442"/>
      <c r="C65" s="442"/>
      <c r="D65" s="148" t="s">
        <v>406</v>
      </c>
      <c r="E65" s="148" t="s">
        <v>407</v>
      </c>
      <c r="F65" s="218" t="s">
        <v>408</v>
      </c>
      <c r="G65" s="148" t="s">
        <v>2393</v>
      </c>
      <c r="H65" s="148" t="s">
        <v>394</v>
      </c>
      <c r="I65" s="148" t="s">
        <v>85</v>
      </c>
      <c r="J65" s="132">
        <v>200000</v>
      </c>
      <c r="K65" s="132">
        <v>145363.29000000004</v>
      </c>
      <c r="L65" s="132">
        <v>143340.53999999998</v>
      </c>
      <c r="M65" s="131" t="s">
        <v>410</v>
      </c>
      <c r="N65" s="131">
        <v>0.23</v>
      </c>
      <c r="O65" s="170">
        <f t="shared" si="3"/>
        <v>46000</v>
      </c>
      <c r="P65" s="170">
        <f t="shared" si="4"/>
        <v>33433.556700000008</v>
      </c>
      <c r="Q65" s="170">
        <f t="shared" si="5"/>
        <v>32968.324199999995</v>
      </c>
      <c r="R65" s="228">
        <f t="shared" si="0"/>
        <v>0.71670269999999991</v>
      </c>
      <c r="S65" s="228">
        <f t="shared" si="6"/>
        <v>0.72681645000000017</v>
      </c>
      <c r="T65" s="131" t="s">
        <v>410</v>
      </c>
      <c r="U65" s="131">
        <v>0.12</v>
      </c>
      <c r="V65" s="227">
        <f t="shared" si="7"/>
        <v>24000</v>
      </c>
      <c r="W65" s="227">
        <f t="shared" si="1"/>
        <v>17443.594800000003</v>
      </c>
      <c r="X65" s="227">
        <f t="shared" si="8"/>
        <v>17200.864799999996</v>
      </c>
      <c r="Y65" s="239">
        <f t="shared" si="9"/>
        <v>0.7167026999999998</v>
      </c>
      <c r="Z65" s="237">
        <f t="shared" si="10"/>
        <v>0.72681645000000006</v>
      </c>
      <c r="AA65" s="134"/>
    </row>
    <row r="66" spans="1:27" ht="15.75" customHeight="1">
      <c r="A66" s="454"/>
      <c r="B66" s="442"/>
      <c r="C66" s="442"/>
      <c r="D66" s="148" t="s">
        <v>406</v>
      </c>
      <c r="E66" s="148" t="s">
        <v>407</v>
      </c>
      <c r="F66" s="218" t="s">
        <v>408</v>
      </c>
      <c r="G66" s="148" t="s">
        <v>2394</v>
      </c>
      <c r="H66" s="148" t="s">
        <v>394</v>
      </c>
      <c r="I66" s="148" t="s">
        <v>85</v>
      </c>
      <c r="J66" s="132">
        <v>872854</v>
      </c>
      <c r="K66" s="132">
        <v>284000</v>
      </c>
      <c r="L66" s="132">
        <v>51140.51</v>
      </c>
      <c r="M66" s="131" t="s">
        <v>410</v>
      </c>
      <c r="N66" s="131">
        <v>0.23</v>
      </c>
      <c r="O66" s="170">
        <f t="shared" si="3"/>
        <v>200756.42</v>
      </c>
      <c r="P66" s="170">
        <f t="shared" si="4"/>
        <v>65320</v>
      </c>
      <c r="Q66" s="170">
        <f t="shared" ref="Q66:Q128" si="11">L66*N66</f>
        <v>11762.317300000001</v>
      </c>
      <c r="R66" s="228">
        <f t="shared" si="0"/>
        <v>5.8589993286391535E-2</v>
      </c>
      <c r="S66" s="228">
        <f t="shared" si="6"/>
        <v>0.32536942031542498</v>
      </c>
      <c r="T66" s="131" t="s">
        <v>410</v>
      </c>
      <c r="U66" s="131">
        <v>0.12</v>
      </c>
      <c r="V66" s="227">
        <f t="shared" si="7"/>
        <v>104742.48</v>
      </c>
      <c r="W66" s="227">
        <f t="shared" ref="W66:W128" si="12">K66*U66</f>
        <v>34080</v>
      </c>
      <c r="X66" s="227">
        <f t="shared" si="8"/>
        <v>6136.8612000000003</v>
      </c>
      <c r="Y66" s="239">
        <f t="shared" si="9"/>
        <v>5.8589993286391542E-2</v>
      </c>
      <c r="Z66" s="237">
        <f t="shared" si="10"/>
        <v>0.32536942031542504</v>
      </c>
      <c r="AA66" s="134"/>
    </row>
    <row r="67" spans="1:27" ht="15.75" customHeight="1">
      <c r="A67" s="454"/>
      <c r="B67" s="442"/>
      <c r="C67" s="442"/>
      <c r="D67" s="148" t="s">
        <v>406</v>
      </c>
      <c r="E67" s="148" t="s">
        <v>407</v>
      </c>
      <c r="F67" s="218" t="s">
        <v>408</v>
      </c>
      <c r="G67" s="148" t="s">
        <v>2395</v>
      </c>
      <c r="H67" s="148" t="s">
        <v>394</v>
      </c>
      <c r="I67" s="148" t="s">
        <v>85</v>
      </c>
      <c r="J67" s="132">
        <v>11350053</v>
      </c>
      <c r="K67" s="132">
        <v>6553558.5600000005</v>
      </c>
      <c r="L67" s="132">
        <v>5916628.0099999998</v>
      </c>
      <c r="M67" s="131" t="s">
        <v>410</v>
      </c>
      <c r="N67" s="131">
        <v>0.23</v>
      </c>
      <c r="O67" s="170">
        <f t="shared" ref="O67:O129" si="13">J67*N67</f>
        <v>2610512.19</v>
      </c>
      <c r="P67" s="170">
        <f t="shared" ref="P67:P129" si="14">K67*N67</f>
        <v>1507318.4688000001</v>
      </c>
      <c r="Q67" s="170">
        <f t="shared" si="11"/>
        <v>1360824.4423</v>
      </c>
      <c r="R67" s="228">
        <f t="shared" ref="R67:R129" si="15">IFERROR(Q67/O67, "-")</f>
        <v>0.52128637725304017</v>
      </c>
      <c r="S67" s="228">
        <f t="shared" ref="S67:S129" si="16">IFERROR(P67/O67, "-")</f>
        <v>0.57740334428394302</v>
      </c>
      <c r="T67" s="131" t="s">
        <v>410</v>
      </c>
      <c r="U67" s="131">
        <v>0.12</v>
      </c>
      <c r="V67" s="227">
        <f t="shared" ref="V67:V129" si="17">J67*U67</f>
        <v>1362006.3599999999</v>
      </c>
      <c r="W67" s="227">
        <f t="shared" si="12"/>
        <v>786427.02720000001</v>
      </c>
      <c r="X67" s="227">
        <f t="shared" ref="X67:X129" si="18">L67*U67</f>
        <v>709995.36119999993</v>
      </c>
      <c r="Y67" s="239">
        <f t="shared" ref="Y67:Y129" si="19">IFERROR(X67/V67, "-")</f>
        <v>0.52128637725304017</v>
      </c>
      <c r="Z67" s="237">
        <f t="shared" ref="Z67:Z129" si="20">IFERROR(W67/V67, "-")</f>
        <v>0.57740334428394302</v>
      </c>
      <c r="AA67" s="134"/>
    </row>
    <row r="68" spans="1:27" ht="15.75" customHeight="1">
      <c r="A68" s="454"/>
      <c r="B68" s="442"/>
      <c r="C68" s="442"/>
      <c r="D68" s="148" t="s">
        <v>406</v>
      </c>
      <c r="E68" s="148" t="s">
        <v>407</v>
      </c>
      <c r="F68" s="218" t="s">
        <v>408</v>
      </c>
      <c r="G68" s="148" t="s">
        <v>2396</v>
      </c>
      <c r="H68" s="148" t="s">
        <v>394</v>
      </c>
      <c r="I68" s="148" t="s">
        <v>85</v>
      </c>
      <c r="J68" s="132">
        <v>1376536</v>
      </c>
      <c r="K68" s="132">
        <v>1214085.3900000001</v>
      </c>
      <c r="L68" s="132">
        <v>881058.62</v>
      </c>
      <c r="M68" s="131" t="s">
        <v>410</v>
      </c>
      <c r="N68" s="131">
        <v>0.23</v>
      </c>
      <c r="O68" s="170">
        <f t="shared" si="13"/>
        <v>316603.28000000003</v>
      </c>
      <c r="P68" s="170">
        <f t="shared" si="14"/>
        <v>279239.63970000006</v>
      </c>
      <c r="Q68" s="170">
        <f t="shared" si="11"/>
        <v>202643.48260000002</v>
      </c>
      <c r="R68" s="228">
        <f t="shared" si="15"/>
        <v>0.64005490593780334</v>
      </c>
      <c r="S68" s="228">
        <f t="shared" si="16"/>
        <v>0.88198593425816696</v>
      </c>
      <c r="T68" s="131" t="s">
        <v>410</v>
      </c>
      <c r="U68" s="131">
        <v>0.12</v>
      </c>
      <c r="V68" s="227">
        <f t="shared" si="17"/>
        <v>165184.32000000001</v>
      </c>
      <c r="W68" s="227">
        <f t="shared" si="12"/>
        <v>145690.24680000002</v>
      </c>
      <c r="X68" s="227">
        <f t="shared" si="18"/>
        <v>105727.03439999999</v>
      </c>
      <c r="Y68" s="239">
        <f t="shared" si="19"/>
        <v>0.64005490593780323</v>
      </c>
      <c r="Z68" s="237">
        <f t="shared" si="20"/>
        <v>0.88198593425816696</v>
      </c>
      <c r="AA68" s="134"/>
    </row>
    <row r="69" spans="1:27" ht="15.75" customHeight="1">
      <c r="A69" s="454"/>
      <c r="B69" s="442"/>
      <c r="C69" s="442"/>
      <c r="D69" s="148" t="s">
        <v>406</v>
      </c>
      <c r="E69" s="148" t="s">
        <v>407</v>
      </c>
      <c r="F69" s="218" t="s">
        <v>408</v>
      </c>
      <c r="G69" s="148" t="s">
        <v>2397</v>
      </c>
      <c r="H69" s="148" t="s">
        <v>394</v>
      </c>
      <c r="I69" s="148" t="s">
        <v>85</v>
      </c>
      <c r="J69" s="132">
        <v>150000</v>
      </c>
      <c r="K69" s="132">
        <v>103939.16</v>
      </c>
      <c r="L69" s="132">
        <v>97399.16</v>
      </c>
      <c r="M69" s="131" t="s">
        <v>410</v>
      </c>
      <c r="N69" s="131">
        <v>0.23</v>
      </c>
      <c r="O69" s="170">
        <f t="shared" si="13"/>
        <v>34500</v>
      </c>
      <c r="P69" s="170">
        <f t="shared" si="14"/>
        <v>23906.006800000003</v>
      </c>
      <c r="Q69" s="170">
        <f t="shared" si="11"/>
        <v>22401.806800000002</v>
      </c>
      <c r="R69" s="228">
        <f t="shared" si="15"/>
        <v>0.64932773333333338</v>
      </c>
      <c r="S69" s="228">
        <f t="shared" si="16"/>
        <v>0.69292773333333346</v>
      </c>
      <c r="T69" s="131" t="s">
        <v>410</v>
      </c>
      <c r="U69" s="131">
        <v>0.12</v>
      </c>
      <c r="V69" s="227">
        <f t="shared" si="17"/>
        <v>18000</v>
      </c>
      <c r="W69" s="227">
        <f t="shared" si="12"/>
        <v>12472.699199999999</v>
      </c>
      <c r="X69" s="227">
        <f t="shared" si="18"/>
        <v>11687.8992</v>
      </c>
      <c r="Y69" s="239">
        <f t="shared" si="19"/>
        <v>0.64932773333333338</v>
      </c>
      <c r="Z69" s="237">
        <f t="shared" si="20"/>
        <v>0.69292773333333324</v>
      </c>
      <c r="AA69" s="134"/>
    </row>
    <row r="70" spans="1:27" ht="15.75" customHeight="1">
      <c r="A70" s="454"/>
      <c r="B70" s="442"/>
      <c r="C70" s="442"/>
      <c r="D70" s="148" t="s">
        <v>406</v>
      </c>
      <c r="E70" s="148" t="s">
        <v>407</v>
      </c>
      <c r="F70" s="218" t="s">
        <v>408</v>
      </c>
      <c r="G70" s="148" t="s">
        <v>2398</v>
      </c>
      <c r="H70" s="148" t="s">
        <v>394</v>
      </c>
      <c r="I70" s="148" t="s">
        <v>85</v>
      </c>
      <c r="J70" s="132">
        <v>480000</v>
      </c>
      <c r="K70" s="132">
        <v>146419.93999999997</v>
      </c>
      <c r="L70" s="132">
        <v>137874.44</v>
      </c>
      <c r="M70" s="131" t="s">
        <v>410</v>
      </c>
      <c r="N70" s="131">
        <v>0.23</v>
      </c>
      <c r="O70" s="170">
        <f t="shared" si="13"/>
        <v>110400</v>
      </c>
      <c r="P70" s="170">
        <f t="shared" si="14"/>
        <v>33676.586199999998</v>
      </c>
      <c r="Q70" s="170">
        <f t="shared" si="11"/>
        <v>31711.121200000001</v>
      </c>
      <c r="R70" s="228">
        <f t="shared" si="15"/>
        <v>0.28723841666666666</v>
      </c>
      <c r="S70" s="228">
        <f t="shared" si="16"/>
        <v>0.30504154166666664</v>
      </c>
      <c r="T70" s="131" t="s">
        <v>410</v>
      </c>
      <c r="U70" s="131">
        <v>0.12</v>
      </c>
      <c r="V70" s="227">
        <f t="shared" si="17"/>
        <v>57600</v>
      </c>
      <c r="W70" s="227">
        <f t="shared" si="12"/>
        <v>17570.392799999998</v>
      </c>
      <c r="X70" s="227">
        <f t="shared" si="18"/>
        <v>16544.932799999999</v>
      </c>
      <c r="Y70" s="239">
        <f t="shared" si="19"/>
        <v>0.28723841666666666</v>
      </c>
      <c r="Z70" s="237">
        <f t="shared" si="20"/>
        <v>0.30504154166666664</v>
      </c>
      <c r="AA70" s="134"/>
    </row>
    <row r="71" spans="1:27" ht="15.75" customHeight="1">
      <c r="A71" s="454"/>
      <c r="B71" s="442"/>
      <c r="C71" s="442"/>
      <c r="D71" s="148" t="s">
        <v>406</v>
      </c>
      <c r="E71" s="148" t="s">
        <v>407</v>
      </c>
      <c r="F71" s="218" t="s">
        <v>408</v>
      </c>
      <c r="G71" s="148" t="s">
        <v>2399</v>
      </c>
      <c r="H71" s="148" t="s">
        <v>394</v>
      </c>
      <c r="I71" s="148" t="s">
        <v>85</v>
      </c>
      <c r="J71" s="132">
        <v>363560</v>
      </c>
      <c r="K71" s="132">
        <v>123507.88</v>
      </c>
      <c r="L71" s="132">
        <v>63907.880000000005</v>
      </c>
      <c r="M71" s="131" t="s">
        <v>410</v>
      </c>
      <c r="N71" s="131">
        <v>0.23</v>
      </c>
      <c r="O71" s="170">
        <f t="shared" si="13"/>
        <v>83618.8</v>
      </c>
      <c r="P71" s="170">
        <f t="shared" si="14"/>
        <v>28406.812400000003</v>
      </c>
      <c r="Q71" s="170">
        <f t="shared" si="11"/>
        <v>14698.812400000003</v>
      </c>
      <c r="R71" s="228">
        <f t="shared" si="15"/>
        <v>0.17578358455275611</v>
      </c>
      <c r="S71" s="228">
        <f t="shared" si="16"/>
        <v>0.33971801078226427</v>
      </c>
      <c r="T71" s="131" t="s">
        <v>410</v>
      </c>
      <c r="U71" s="131">
        <v>0.12</v>
      </c>
      <c r="V71" s="227">
        <f t="shared" si="17"/>
        <v>43627.199999999997</v>
      </c>
      <c r="W71" s="227">
        <f t="shared" si="12"/>
        <v>14820.945599999999</v>
      </c>
      <c r="X71" s="227">
        <f t="shared" si="18"/>
        <v>7668.9456</v>
      </c>
      <c r="Y71" s="239">
        <f t="shared" si="19"/>
        <v>0.17578358455275608</v>
      </c>
      <c r="Z71" s="237">
        <f t="shared" si="20"/>
        <v>0.33971801078226427</v>
      </c>
      <c r="AA71" s="134"/>
    </row>
    <row r="72" spans="1:27" ht="15.75" customHeight="1">
      <c r="A72" s="454"/>
      <c r="B72" s="442"/>
      <c r="C72" s="442"/>
      <c r="D72" s="148" t="s">
        <v>406</v>
      </c>
      <c r="E72" s="148" t="s">
        <v>407</v>
      </c>
      <c r="F72" s="218" t="s">
        <v>408</v>
      </c>
      <c r="G72" s="148" t="s">
        <v>2400</v>
      </c>
      <c r="H72" s="148" t="s">
        <v>394</v>
      </c>
      <c r="I72" s="148" t="s">
        <v>85</v>
      </c>
      <c r="J72" s="132">
        <v>1000</v>
      </c>
      <c r="K72" s="132">
        <v>0</v>
      </c>
      <c r="L72" s="132">
        <v>0</v>
      </c>
      <c r="M72" s="131" t="s">
        <v>416</v>
      </c>
      <c r="N72" s="131">
        <v>0</v>
      </c>
      <c r="O72" s="170">
        <f t="shared" si="13"/>
        <v>0</v>
      </c>
      <c r="P72" s="170">
        <f t="shared" si="14"/>
        <v>0</v>
      </c>
      <c r="Q72" s="170">
        <f t="shared" si="11"/>
        <v>0</v>
      </c>
      <c r="R72" s="228" t="str">
        <f t="shared" si="15"/>
        <v>-</v>
      </c>
      <c r="S72" s="228" t="str">
        <f t="shared" si="16"/>
        <v>-</v>
      </c>
      <c r="T72" s="131" t="s">
        <v>416</v>
      </c>
      <c r="U72" s="131">
        <v>0</v>
      </c>
      <c r="V72" s="227">
        <f t="shared" si="17"/>
        <v>0</v>
      </c>
      <c r="W72" s="227">
        <f t="shared" si="12"/>
        <v>0</v>
      </c>
      <c r="X72" s="227">
        <f t="shared" si="18"/>
        <v>0</v>
      </c>
      <c r="Y72" s="239" t="str">
        <f t="shared" si="19"/>
        <v>-</v>
      </c>
      <c r="Z72" s="237" t="str">
        <f t="shared" si="20"/>
        <v>-</v>
      </c>
      <c r="AA72" s="134"/>
    </row>
    <row r="73" spans="1:27" ht="15.75" customHeight="1">
      <c r="A73" s="454"/>
      <c r="B73" s="442"/>
      <c r="C73" s="442"/>
      <c r="D73" s="148" t="s">
        <v>406</v>
      </c>
      <c r="E73" s="148" t="s">
        <v>407</v>
      </c>
      <c r="F73" s="218" t="s">
        <v>408</v>
      </c>
      <c r="G73" s="148" t="s">
        <v>2401</v>
      </c>
      <c r="H73" s="148" t="s">
        <v>394</v>
      </c>
      <c r="I73" s="148" t="s">
        <v>85</v>
      </c>
      <c r="J73" s="132">
        <v>2776553</v>
      </c>
      <c r="K73" s="132">
        <v>1762022.5700000003</v>
      </c>
      <c r="L73" s="132">
        <v>1343174.15</v>
      </c>
      <c r="M73" s="131" t="s">
        <v>410</v>
      </c>
      <c r="N73" s="131">
        <v>0.23</v>
      </c>
      <c r="O73" s="170">
        <f t="shared" si="13"/>
        <v>638607.19000000006</v>
      </c>
      <c r="P73" s="170">
        <f t="shared" si="14"/>
        <v>405265.19110000011</v>
      </c>
      <c r="Q73" s="170">
        <f t="shared" si="11"/>
        <v>308930.05449999997</v>
      </c>
      <c r="R73" s="228">
        <f t="shared" si="15"/>
        <v>0.48375599169185668</v>
      </c>
      <c r="S73" s="228">
        <f t="shared" si="16"/>
        <v>0.63460793653137548</v>
      </c>
      <c r="T73" s="131" t="s">
        <v>410</v>
      </c>
      <c r="U73" s="131">
        <v>0.12</v>
      </c>
      <c r="V73" s="227">
        <f t="shared" si="17"/>
        <v>333186.36</v>
      </c>
      <c r="W73" s="227">
        <f t="shared" si="12"/>
        <v>211442.70840000003</v>
      </c>
      <c r="X73" s="227">
        <f t="shared" si="18"/>
        <v>161180.89799999999</v>
      </c>
      <c r="Y73" s="239">
        <f t="shared" si="19"/>
        <v>0.48375599169185673</v>
      </c>
      <c r="Z73" s="237">
        <f t="shared" si="20"/>
        <v>0.63460793653137548</v>
      </c>
      <c r="AA73" s="134"/>
    </row>
    <row r="74" spans="1:27" ht="15.75" customHeight="1">
      <c r="A74" s="454"/>
      <c r="B74" s="442"/>
      <c r="C74" s="442"/>
      <c r="D74" s="148" t="s">
        <v>406</v>
      </c>
      <c r="E74" s="148" t="s">
        <v>407</v>
      </c>
      <c r="F74" s="218" t="s">
        <v>408</v>
      </c>
      <c r="G74" s="148" t="s">
        <v>2402</v>
      </c>
      <c r="H74" s="148" t="s">
        <v>394</v>
      </c>
      <c r="I74" s="148" t="s">
        <v>85</v>
      </c>
      <c r="J74" s="132">
        <v>167871</v>
      </c>
      <c r="K74" s="132">
        <v>131354.62</v>
      </c>
      <c r="L74" s="132">
        <v>131354.62</v>
      </c>
      <c r="M74" s="131" t="s">
        <v>410</v>
      </c>
      <c r="N74" s="131">
        <v>0.23</v>
      </c>
      <c r="O74" s="170">
        <f t="shared" si="13"/>
        <v>38610.33</v>
      </c>
      <c r="P74" s="170">
        <f t="shared" si="14"/>
        <v>30211.562600000001</v>
      </c>
      <c r="Q74" s="170">
        <f t="shared" si="11"/>
        <v>30211.562600000001</v>
      </c>
      <c r="R74" s="228">
        <f t="shared" si="15"/>
        <v>0.78247356601199725</v>
      </c>
      <c r="S74" s="228">
        <f t="shared" si="16"/>
        <v>0.78247356601199725</v>
      </c>
      <c r="T74" s="131" t="s">
        <v>410</v>
      </c>
      <c r="U74" s="131">
        <v>0.12</v>
      </c>
      <c r="V74" s="227">
        <f t="shared" si="17"/>
        <v>20144.52</v>
      </c>
      <c r="W74" s="227">
        <f t="shared" si="12"/>
        <v>15762.554399999999</v>
      </c>
      <c r="X74" s="227">
        <f t="shared" si="18"/>
        <v>15762.554399999999</v>
      </c>
      <c r="Y74" s="239">
        <f t="shared" si="19"/>
        <v>0.78247356601199725</v>
      </c>
      <c r="Z74" s="237">
        <f t="shared" si="20"/>
        <v>0.78247356601199725</v>
      </c>
      <c r="AA74" s="134"/>
    </row>
    <row r="75" spans="1:27" ht="15.75" customHeight="1">
      <c r="A75" s="454"/>
      <c r="B75" s="442"/>
      <c r="C75" s="442"/>
      <c r="D75" s="148" t="s">
        <v>406</v>
      </c>
      <c r="E75" s="148" t="s">
        <v>407</v>
      </c>
      <c r="F75" s="218" t="s">
        <v>408</v>
      </c>
      <c r="G75" s="148" t="s">
        <v>2403</v>
      </c>
      <c r="H75" s="148" t="s">
        <v>394</v>
      </c>
      <c r="I75" s="148" t="s">
        <v>85</v>
      </c>
      <c r="J75" s="132">
        <v>0</v>
      </c>
      <c r="K75" s="132">
        <v>21788.38</v>
      </c>
      <c r="L75" s="132">
        <v>21517.119999999999</v>
      </c>
      <c r="M75" s="131" t="s">
        <v>410</v>
      </c>
      <c r="N75" s="131">
        <v>0.23</v>
      </c>
      <c r="O75" s="170">
        <f t="shared" si="13"/>
        <v>0</v>
      </c>
      <c r="P75" s="170">
        <f t="shared" si="14"/>
        <v>5011.3274000000001</v>
      </c>
      <c r="Q75" s="170">
        <f t="shared" si="11"/>
        <v>4948.9376000000002</v>
      </c>
      <c r="R75" s="228" t="str">
        <f t="shared" si="15"/>
        <v>-</v>
      </c>
      <c r="S75" s="228" t="str">
        <f t="shared" si="16"/>
        <v>-</v>
      </c>
      <c r="T75" s="131" t="s">
        <v>410</v>
      </c>
      <c r="U75" s="131">
        <v>0.12</v>
      </c>
      <c r="V75" s="227">
        <f t="shared" si="17"/>
        <v>0</v>
      </c>
      <c r="W75" s="227">
        <f t="shared" si="12"/>
        <v>2614.6055999999999</v>
      </c>
      <c r="X75" s="227">
        <f t="shared" si="18"/>
        <v>2582.0544</v>
      </c>
      <c r="Y75" s="239" t="str">
        <f t="shared" si="19"/>
        <v>-</v>
      </c>
      <c r="Z75" s="237" t="str">
        <f t="shared" si="20"/>
        <v>-</v>
      </c>
      <c r="AA75" s="134"/>
    </row>
    <row r="76" spans="1:27" ht="15.75" customHeight="1">
      <c r="A76" s="454"/>
      <c r="B76" s="442"/>
      <c r="C76" s="442"/>
      <c r="D76" s="148" t="s">
        <v>406</v>
      </c>
      <c r="E76" s="148" t="s">
        <v>407</v>
      </c>
      <c r="F76" s="218" t="s">
        <v>408</v>
      </c>
      <c r="G76" s="148" t="s">
        <v>2404</v>
      </c>
      <c r="H76" s="148" t="s">
        <v>394</v>
      </c>
      <c r="I76" s="148" t="s">
        <v>85</v>
      </c>
      <c r="J76" s="132">
        <v>299000</v>
      </c>
      <c r="K76" s="132">
        <v>27142.560000000001</v>
      </c>
      <c r="L76" s="132">
        <v>16937.27</v>
      </c>
      <c r="M76" s="131" t="s">
        <v>410</v>
      </c>
      <c r="N76" s="131">
        <v>0.23</v>
      </c>
      <c r="O76" s="170">
        <f t="shared" si="13"/>
        <v>68770</v>
      </c>
      <c r="P76" s="170">
        <f t="shared" si="14"/>
        <v>6242.7888000000003</v>
      </c>
      <c r="Q76" s="170">
        <f t="shared" si="11"/>
        <v>3895.5721000000003</v>
      </c>
      <c r="R76" s="228">
        <f t="shared" si="15"/>
        <v>5.6646387959866228E-2</v>
      </c>
      <c r="S76" s="228">
        <f t="shared" si="16"/>
        <v>9.0777792642140476E-2</v>
      </c>
      <c r="T76" s="131" t="s">
        <v>410</v>
      </c>
      <c r="U76" s="131">
        <v>0.12</v>
      </c>
      <c r="V76" s="227">
        <f t="shared" si="17"/>
        <v>35880</v>
      </c>
      <c r="W76" s="227">
        <f t="shared" si="12"/>
        <v>3257.1071999999999</v>
      </c>
      <c r="X76" s="227">
        <f t="shared" si="18"/>
        <v>2032.4723999999999</v>
      </c>
      <c r="Y76" s="239">
        <f t="shared" si="19"/>
        <v>5.6646387959866221E-2</v>
      </c>
      <c r="Z76" s="237">
        <f t="shared" si="20"/>
        <v>9.0777792642140462E-2</v>
      </c>
      <c r="AA76" s="134"/>
    </row>
    <row r="77" spans="1:27" ht="15.75" customHeight="1">
      <c r="A77" s="454"/>
      <c r="B77" s="442"/>
      <c r="C77" s="442"/>
      <c r="D77" s="148" t="s">
        <v>406</v>
      </c>
      <c r="E77" s="148" t="s">
        <v>407</v>
      </c>
      <c r="F77" s="218" t="s">
        <v>408</v>
      </c>
      <c r="G77" s="148" t="s">
        <v>2405</v>
      </c>
      <c r="H77" s="148" t="s">
        <v>394</v>
      </c>
      <c r="I77" s="148" t="s">
        <v>85</v>
      </c>
      <c r="J77" s="132">
        <v>50000</v>
      </c>
      <c r="K77" s="132">
        <v>45685.79</v>
      </c>
      <c r="L77" s="132">
        <v>34625.79</v>
      </c>
      <c r="M77" s="131" t="s">
        <v>410</v>
      </c>
      <c r="N77" s="131">
        <v>0.23</v>
      </c>
      <c r="O77" s="170">
        <f t="shared" si="13"/>
        <v>11500</v>
      </c>
      <c r="P77" s="170">
        <f t="shared" si="14"/>
        <v>10507.7317</v>
      </c>
      <c r="Q77" s="170">
        <f t="shared" si="11"/>
        <v>7963.931700000001</v>
      </c>
      <c r="R77" s="228">
        <f t="shared" si="15"/>
        <v>0.69251580000000013</v>
      </c>
      <c r="S77" s="228">
        <f t="shared" si="16"/>
        <v>0.91371580000000008</v>
      </c>
      <c r="T77" s="131" t="s">
        <v>410</v>
      </c>
      <c r="U77" s="131">
        <v>0.12</v>
      </c>
      <c r="V77" s="227">
        <f t="shared" si="17"/>
        <v>6000</v>
      </c>
      <c r="W77" s="227">
        <f t="shared" si="12"/>
        <v>5482.2947999999997</v>
      </c>
      <c r="X77" s="227">
        <f t="shared" si="18"/>
        <v>4155.0947999999999</v>
      </c>
      <c r="Y77" s="239">
        <f t="shared" si="19"/>
        <v>0.69251580000000001</v>
      </c>
      <c r="Z77" s="237">
        <f t="shared" si="20"/>
        <v>0.91371579999999997</v>
      </c>
      <c r="AA77" s="134"/>
    </row>
    <row r="78" spans="1:27" ht="15.75" customHeight="1">
      <c r="A78" s="454"/>
      <c r="B78" s="442"/>
      <c r="C78" s="442"/>
      <c r="D78" s="148" t="s">
        <v>406</v>
      </c>
      <c r="E78" s="148" t="s">
        <v>407</v>
      </c>
      <c r="F78" s="218" t="s">
        <v>408</v>
      </c>
      <c r="G78" s="148" t="s">
        <v>2406</v>
      </c>
      <c r="H78" s="148" t="s">
        <v>394</v>
      </c>
      <c r="I78" s="148" t="s">
        <v>85</v>
      </c>
      <c r="J78" s="132">
        <v>123000</v>
      </c>
      <c r="K78" s="132">
        <v>9360.1899999999987</v>
      </c>
      <c r="L78" s="132">
        <v>7960.1900000000005</v>
      </c>
      <c r="M78" s="131" t="s">
        <v>410</v>
      </c>
      <c r="N78" s="131">
        <v>0.23</v>
      </c>
      <c r="O78" s="170">
        <f t="shared" si="13"/>
        <v>28290</v>
      </c>
      <c r="P78" s="170">
        <f t="shared" si="14"/>
        <v>2152.8436999999999</v>
      </c>
      <c r="Q78" s="170">
        <f t="shared" si="11"/>
        <v>1830.8437000000001</v>
      </c>
      <c r="R78" s="228">
        <f t="shared" si="15"/>
        <v>6.4716991869918708E-2</v>
      </c>
      <c r="S78" s="228">
        <f t="shared" si="16"/>
        <v>7.6099105691056906E-2</v>
      </c>
      <c r="T78" s="131" t="s">
        <v>410</v>
      </c>
      <c r="U78" s="131">
        <v>0.12</v>
      </c>
      <c r="V78" s="227">
        <f t="shared" si="17"/>
        <v>14760</v>
      </c>
      <c r="W78" s="227">
        <f t="shared" si="12"/>
        <v>1123.2227999999998</v>
      </c>
      <c r="X78" s="227">
        <f t="shared" si="18"/>
        <v>955.22280000000001</v>
      </c>
      <c r="Y78" s="239">
        <f t="shared" si="19"/>
        <v>6.4716991869918694E-2</v>
      </c>
      <c r="Z78" s="237">
        <f t="shared" si="20"/>
        <v>7.6099105691056892E-2</v>
      </c>
      <c r="AA78" s="134"/>
    </row>
    <row r="79" spans="1:27" ht="15.75" customHeight="1">
      <c r="A79" s="454"/>
      <c r="B79" s="442"/>
      <c r="C79" s="442"/>
      <c r="D79" s="148" t="s">
        <v>406</v>
      </c>
      <c r="E79" s="148" t="s">
        <v>407</v>
      </c>
      <c r="F79" s="218" t="s">
        <v>408</v>
      </c>
      <c r="G79" s="148" t="s">
        <v>2407</v>
      </c>
      <c r="H79" s="148" t="s">
        <v>394</v>
      </c>
      <c r="I79" s="148" t="s">
        <v>85</v>
      </c>
      <c r="J79" s="132">
        <v>4500000</v>
      </c>
      <c r="K79" s="132">
        <v>4164707.65</v>
      </c>
      <c r="L79" s="132">
        <v>3751469.47</v>
      </c>
      <c r="M79" s="131" t="s">
        <v>410</v>
      </c>
      <c r="N79" s="131">
        <v>0.23</v>
      </c>
      <c r="O79" s="170">
        <f t="shared" si="13"/>
        <v>1035000</v>
      </c>
      <c r="P79" s="170">
        <f t="shared" si="14"/>
        <v>957882.75950000004</v>
      </c>
      <c r="Q79" s="170">
        <f t="shared" si="11"/>
        <v>862837.97810000007</v>
      </c>
      <c r="R79" s="228">
        <f t="shared" si="15"/>
        <v>0.83365988222222231</v>
      </c>
      <c r="S79" s="228">
        <f t="shared" si="16"/>
        <v>0.92549058888888891</v>
      </c>
      <c r="T79" s="131" t="s">
        <v>410</v>
      </c>
      <c r="U79" s="131">
        <v>0.12</v>
      </c>
      <c r="V79" s="227">
        <f t="shared" si="17"/>
        <v>540000</v>
      </c>
      <c r="W79" s="227">
        <f t="shared" si="12"/>
        <v>499764.91799999995</v>
      </c>
      <c r="X79" s="227">
        <f t="shared" si="18"/>
        <v>450176.33640000003</v>
      </c>
      <c r="Y79" s="239">
        <f t="shared" si="19"/>
        <v>0.83365988222222231</v>
      </c>
      <c r="Z79" s="237">
        <f t="shared" si="20"/>
        <v>0.9254905888888888</v>
      </c>
      <c r="AA79" s="134"/>
    </row>
    <row r="80" spans="1:27" ht="15.75" customHeight="1">
      <c r="A80" s="454"/>
      <c r="B80" s="442"/>
      <c r="C80" s="442"/>
      <c r="D80" s="148" t="s">
        <v>406</v>
      </c>
      <c r="E80" s="148" t="s">
        <v>407</v>
      </c>
      <c r="F80" s="218" t="s">
        <v>408</v>
      </c>
      <c r="G80" s="148" t="s">
        <v>2408</v>
      </c>
      <c r="H80" s="148" t="s">
        <v>394</v>
      </c>
      <c r="I80" s="148" t="s">
        <v>85</v>
      </c>
      <c r="J80" s="132">
        <v>137000</v>
      </c>
      <c r="K80" s="132">
        <v>131691.1</v>
      </c>
      <c r="L80" s="132">
        <v>131691.1</v>
      </c>
      <c r="M80" s="131" t="s">
        <v>410</v>
      </c>
      <c r="N80" s="131">
        <v>0.23</v>
      </c>
      <c r="O80" s="170">
        <f t="shared" si="13"/>
        <v>31510</v>
      </c>
      <c r="P80" s="170">
        <f t="shared" si="14"/>
        <v>30288.953000000001</v>
      </c>
      <c r="Q80" s="170">
        <f t="shared" si="11"/>
        <v>30288.953000000001</v>
      </c>
      <c r="R80" s="228">
        <f t="shared" si="15"/>
        <v>0.96124890510948913</v>
      </c>
      <c r="S80" s="228">
        <f t="shared" si="16"/>
        <v>0.96124890510948913</v>
      </c>
      <c r="T80" s="131" t="s">
        <v>410</v>
      </c>
      <c r="U80" s="131">
        <v>0.12</v>
      </c>
      <c r="V80" s="227">
        <f t="shared" si="17"/>
        <v>16440</v>
      </c>
      <c r="W80" s="227">
        <f t="shared" si="12"/>
        <v>15802.932000000001</v>
      </c>
      <c r="X80" s="227">
        <f t="shared" si="18"/>
        <v>15802.932000000001</v>
      </c>
      <c r="Y80" s="239">
        <f t="shared" si="19"/>
        <v>0.96124890510948913</v>
      </c>
      <c r="Z80" s="237">
        <f t="shared" si="20"/>
        <v>0.96124890510948913</v>
      </c>
      <c r="AA80" s="134"/>
    </row>
    <row r="81" spans="1:27" ht="15.75" customHeight="1">
      <c r="A81" s="454"/>
      <c r="B81" s="442"/>
      <c r="C81" s="442"/>
      <c r="D81" s="148" t="s">
        <v>406</v>
      </c>
      <c r="E81" s="148" t="s">
        <v>407</v>
      </c>
      <c r="F81" s="218" t="s">
        <v>408</v>
      </c>
      <c r="G81" s="148" t="s">
        <v>2409</v>
      </c>
      <c r="H81" s="148" t="s">
        <v>394</v>
      </c>
      <c r="I81" s="148" t="s">
        <v>85</v>
      </c>
      <c r="J81" s="132">
        <v>30000</v>
      </c>
      <c r="K81" s="132">
        <v>21090.61</v>
      </c>
      <c r="L81" s="132">
        <v>21090.61</v>
      </c>
      <c r="M81" s="131" t="s">
        <v>410</v>
      </c>
      <c r="N81" s="131">
        <v>0.23</v>
      </c>
      <c r="O81" s="170">
        <f t="shared" si="13"/>
        <v>6900</v>
      </c>
      <c r="P81" s="170">
        <f t="shared" si="14"/>
        <v>4850.8403000000008</v>
      </c>
      <c r="Q81" s="170">
        <f t="shared" si="11"/>
        <v>4850.8403000000008</v>
      </c>
      <c r="R81" s="228">
        <f t="shared" si="15"/>
        <v>0.70302033333333347</v>
      </c>
      <c r="S81" s="228">
        <f t="shared" si="16"/>
        <v>0.70302033333333347</v>
      </c>
      <c r="T81" s="131" t="s">
        <v>410</v>
      </c>
      <c r="U81" s="131">
        <v>0.12</v>
      </c>
      <c r="V81" s="227">
        <f t="shared" si="17"/>
        <v>3600</v>
      </c>
      <c r="W81" s="227">
        <f t="shared" si="12"/>
        <v>2530.8732</v>
      </c>
      <c r="X81" s="227">
        <f t="shared" si="18"/>
        <v>2530.8732</v>
      </c>
      <c r="Y81" s="239">
        <f t="shared" si="19"/>
        <v>0.70302033333333336</v>
      </c>
      <c r="Z81" s="237">
        <f t="shared" si="20"/>
        <v>0.70302033333333336</v>
      </c>
      <c r="AA81" s="134"/>
    </row>
    <row r="82" spans="1:27" ht="15.75" customHeight="1">
      <c r="A82" s="454"/>
      <c r="B82" s="442"/>
      <c r="C82" s="442"/>
      <c r="D82" s="148" t="s">
        <v>406</v>
      </c>
      <c r="E82" s="148" t="s">
        <v>407</v>
      </c>
      <c r="F82" s="218" t="s">
        <v>2181</v>
      </c>
      <c r="G82" s="148" t="s">
        <v>2410</v>
      </c>
      <c r="H82" s="148" t="s">
        <v>394</v>
      </c>
      <c r="I82" s="148" t="s">
        <v>85</v>
      </c>
      <c r="J82" s="132">
        <v>5710000</v>
      </c>
      <c r="K82" s="132">
        <v>9999703.5800000001</v>
      </c>
      <c r="L82" s="132">
        <v>6342624.3300000001</v>
      </c>
      <c r="M82" s="131" t="s">
        <v>410</v>
      </c>
      <c r="N82" s="131">
        <v>0.23</v>
      </c>
      <c r="O82" s="170">
        <f t="shared" si="13"/>
        <v>1313300</v>
      </c>
      <c r="P82" s="170">
        <f t="shared" si="14"/>
        <v>2299931.8234000001</v>
      </c>
      <c r="Q82" s="170">
        <f t="shared" si="11"/>
        <v>1458803.5959000001</v>
      </c>
      <c r="R82" s="228">
        <f t="shared" si="15"/>
        <v>1.1107923520140106</v>
      </c>
      <c r="S82" s="228">
        <f t="shared" si="16"/>
        <v>1.7512615726795098</v>
      </c>
      <c r="T82" s="131" t="s">
        <v>410</v>
      </c>
      <c r="U82" s="131">
        <v>0.12</v>
      </c>
      <c r="V82" s="227">
        <f t="shared" si="17"/>
        <v>685200</v>
      </c>
      <c r="W82" s="227">
        <f t="shared" si="12"/>
        <v>1199964.4295999999</v>
      </c>
      <c r="X82" s="227">
        <f t="shared" si="18"/>
        <v>761114.91960000002</v>
      </c>
      <c r="Y82" s="239">
        <f t="shared" si="19"/>
        <v>1.1107923520140106</v>
      </c>
      <c r="Z82" s="237">
        <f t="shared" si="20"/>
        <v>1.7512615726795095</v>
      </c>
      <c r="AA82" s="134"/>
    </row>
    <row r="83" spans="1:27" ht="15.75" customHeight="1">
      <c r="A83" s="454"/>
      <c r="B83" s="442"/>
      <c r="C83" s="442"/>
      <c r="D83" s="148" t="s">
        <v>406</v>
      </c>
      <c r="E83" s="148" t="s">
        <v>407</v>
      </c>
      <c r="F83" s="218" t="s">
        <v>2411</v>
      </c>
      <c r="G83" s="148" t="s">
        <v>2412</v>
      </c>
      <c r="H83" s="148" t="s">
        <v>394</v>
      </c>
      <c r="I83" s="148" t="s">
        <v>85</v>
      </c>
      <c r="J83" s="132">
        <v>500000</v>
      </c>
      <c r="K83" s="132">
        <v>0</v>
      </c>
      <c r="L83" s="132">
        <v>0</v>
      </c>
      <c r="M83" s="131" t="s">
        <v>410</v>
      </c>
      <c r="N83" s="131">
        <v>0.23</v>
      </c>
      <c r="O83" s="170">
        <f t="shared" si="13"/>
        <v>115000</v>
      </c>
      <c r="P83" s="170">
        <f t="shared" si="14"/>
        <v>0</v>
      </c>
      <c r="Q83" s="170">
        <f t="shared" si="11"/>
        <v>0</v>
      </c>
      <c r="R83" s="228">
        <f t="shared" si="15"/>
        <v>0</v>
      </c>
      <c r="S83" s="228">
        <f t="shared" si="16"/>
        <v>0</v>
      </c>
      <c r="T83" s="131" t="s">
        <v>410</v>
      </c>
      <c r="U83" s="131">
        <v>0.12</v>
      </c>
      <c r="V83" s="227">
        <f t="shared" si="17"/>
        <v>60000</v>
      </c>
      <c r="W83" s="227">
        <f t="shared" si="12"/>
        <v>0</v>
      </c>
      <c r="X83" s="227">
        <f t="shared" si="18"/>
        <v>0</v>
      </c>
      <c r="Y83" s="239">
        <f t="shared" si="19"/>
        <v>0</v>
      </c>
      <c r="Z83" s="237">
        <f t="shared" si="20"/>
        <v>0</v>
      </c>
      <c r="AA83" s="134"/>
    </row>
    <row r="84" spans="1:27" ht="15.75" customHeight="1">
      <c r="A84" s="454"/>
      <c r="B84" s="442"/>
      <c r="C84" s="442"/>
      <c r="D84" s="148" t="s">
        <v>406</v>
      </c>
      <c r="E84" s="148" t="s">
        <v>407</v>
      </c>
      <c r="F84" s="218" t="s">
        <v>2413</v>
      </c>
      <c r="G84" s="148" t="s">
        <v>2414</v>
      </c>
      <c r="H84" s="148" t="s">
        <v>394</v>
      </c>
      <c r="I84" s="148" t="s">
        <v>85</v>
      </c>
      <c r="J84" s="132">
        <v>500000</v>
      </c>
      <c r="K84" s="132">
        <v>0</v>
      </c>
      <c r="L84" s="132">
        <v>0</v>
      </c>
      <c r="M84" s="131" t="s">
        <v>410</v>
      </c>
      <c r="N84" s="131">
        <v>0.23</v>
      </c>
      <c r="O84" s="170">
        <f t="shared" si="13"/>
        <v>115000</v>
      </c>
      <c r="P84" s="170">
        <f t="shared" si="14"/>
        <v>0</v>
      </c>
      <c r="Q84" s="170">
        <f t="shared" si="11"/>
        <v>0</v>
      </c>
      <c r="R84" s="228">
        <f t="shared" si="15"/>
        <v>0</v>
      </c>
      <c r="S84" s="228">
        <f t="shared" si="16"/>
        <v>0</v>
      </c>
      <c r="T84" s="131" t="s">
        <v>410</v>
      </c>
      <c r="U84" s="131">
        <v>0.12</v>
      </c>
      <c r="V84" s="227">
        <f t="shared" si="17"/>
        <v>60000</v>
      </c>
      <c r="W84" s="227">
        <f t="shared" si="12"/>
        <v>0</v>
      </c>
      <c r="X84" s="227">
        <f t="shared" si="18"/>
        <v>0</v>
      </c>
      <c r="Y84" s="239">
        <f t="shared" si="19"/>
        <v>0</v>
      </c>
      <c r="Z84" s="237">
        <f t="shared" si="20"/>
        <v>0</v>
      </c>
      <c r="AA84" s="134"/>
    </row>
    <row r="85" spans="1:27" ht="15.75" customHeight="1">
      <c r="A85" s="454"/>
      <c r="B85" s="442"/>
      <c r="C85" s="442"/>
      <c r="D85" s="148" t="s">
        <v>406</v>
      </c>
      <c r="E85" s="148" t="s">
        <v>448</v>
      </c>
      <c r="F85" s="218" t="s">
        <v>457</v>
      </c>
      <c r="G85" s="148" t="s">
        <v>2415</v>
      </c>
      <c r="H85" s="148" t="s">
        <v>394</v>
      </c>
      <c r="I85" s="148" t="s">
        <v>101</v>
      </c>
      <c r="J85" s="132">
        <v>250000</v>
      </c>
      <c r="K85" s="132">
        <v>1477</v>
      </c>
      <c r="L85" s="132">
        <v>0</v>
      </c>
      <c r="M85" s="131" t="s">
        <v>410</v>
      </c>
      <c r="N85" s="131">
        <v>0.23</v>
      </c>
      <c r="O85" s="170">
        <f t="shared" si="13"/>
        <v>57500</v>
      </c>
      <c r="P85" s="170">
        <f t="shared" si="14"/>
        <v>339.71000000000004</v>
      </c>
      <c r="Q85" s="170">
        <f t="shared" si="11"/>
        <v>0</v>
      </c>
      <c r="R85" s="228">
        <f t="shared" si="15"/>
        <v>0</v>
      </c>
      <c r="S85" s="228">
        <f t="shared" si="16"/>
        <v>5.9080000000000009E-3</v>
      </c>
      <c r="T85" s="131" t="s">
        <v>410</v>
      </c>
      <c r="U85" s="131">
        <v>0.12</v>
      </c>
      <c r="V85" s="227">
        <f t="shared" si="17"/>
        <v>30000</v>
      </c>
      <c r="W85" s="227">
        <f t="shared" si="12"/>
        <v>177.23999999999998</v>
      </c>
      <c r="X85" s="227">
        <f t="shared" si="18"/>
        <v>0</v>
      </c>
      <c r="Y85" s="239">
        <f t="shared" si="19"/>
        <v>0</v>
      </c>
      <c r="Z85" s="237">
        <f t="shared" si="20"/>
        <v>5.9079999999999992E-3</v>
      </c>
      <c r="AA85" s="134"/>
    </row>
    <row r="86" spans="1:27" ht="15.75" customHeight="1">
      <c r="A86" s="454"/>
      <c r="B86" s="442"/>
      <c r="C86" s="442"/>
      <c r="D86" s="148" t="s">
        <v>406</v>
      </c>
      <c r="E86" s="148" t="s">
        <v>448</v>
      </c>
      <c r="F86" s="218" t="s">
        <v>457</v>
      </c>
      <c r="G86" s="148" t="s">
        <v>2416</v>
      </c>
      <c r="H86" s="148" t="s">
        <v>394</v>
      </c>
      <c r="I86" s="148" t="s">
        <v>101</v>
      </c>
      <c r="J86" s="132">
        <v>1000</v>
      </c>
      <c r="K86" s="132">
        <v>0</v>
      </c>
      <c r="L86" s="132">
        <v>0</v>
      </c>
      <c r="M86" s="131" t="s">
        <v>416</v>
      </c>
      <c r="N86" s="131">
        <v>0</v>
      </c>
      <c r="O86" s="170">
        <f t="shared" si="13"/>
        <v>0</v>
      </c>
      <c r="P86" s="170">
        <f t="shared" si="14"/>
        <v>0</v>
      </c>
      <c r="Q86" s="170">
        <f t="shared" si="11"/>
        <v>0</v>
      </c>
      <c r="R86" s="228" t="str">
        <f t="shared" si="15"/>
        <v>-</v>
      </c>
      <c r="S86" s="228" t="str">
        <f t="shared" si="16"/>
        <v>-</v>
      </c>
      <c r="T86" s="131" t="s">
        <v>416</v>
      </c>
      <c r="U86" s="131">
        <v>0</v>
      </c>
      <c r="V86" s="227">
        <f t="shared" si="17"/>
        <v>0</v>
      </c>
      <c r="W86" s="227">
        <f t="shared" si="12"/>
        <v>0</v>
      </c>
      <c r="X86" s="227">
        <f t="shared" si="18"/>
        <v>0</v>
      </c>
      <c r="Y86" s="239" t="str">
        <f t="shared" si="19"/>
        <v>-</v>
      </c>
      <c r="Z86" s="237" t="str">
        <f t="shared" si="20"/>
        <v>-</v>
      </c>
      <c r="AA86" s="134"/>
    </row>
    <row r="87" spans="1:27" ht="15.75" customHeight="1">
      <c r="A87" s="454"/>
      <c r="B87" s="442"/>
      <c r="C87" s="442"/>
      <c r="D87" s="148" t="s">
        <v>406</v>
      </c>
      <c r="E87" s="148" t="s">
        <v>448</v>
      </c>
      <c r="F87" s="218" t="s">
        <v>457</v>
      </c>
      <c r="G87" s="148" t="s">
        <v>2417</v>
      </c>
      <c r="H87" s="148" t="s">
        <v>394</v>
      </c>
      <c r="I87" s="148" t="s">
        <v>101</v>
      </c>
      <c r="J87" s="132">
        <v>900000</v>
      </c>
      <c r="K87" s="132">
        <v>887342.50999999989</v>
      </c>
      <c r="L87" s="132">
        <v>798707.40000000014</v>
      </c>
      <c r="M87" s="131" t="s">
        <v>410</v>
      </c>
      <c r="N87" s="131">
        <v>0.23</v>
      </c>
      <c r="O87" s="170">
        <f t="shared" si="13"/>
        <v>207000</v>
      </c>
      <c r="P87" s="170">
        <f t="shared" si="14"/>
        <v>204088.77729999999</v>
      </c>
      <c r="Q87" s="170">
        <f t="shared" si="11"/>
        <v>183702.70200000005</v>
      </c>
      <c r="R87" s="228">
        <f t="shared" si="15"/>
        <v>0.88745266666666689</v>
      </c>
      <c r="S87" s="228">
        <f t="shared" si="16"/>
        <v>0.98593612222222216</v>
      </c>
      <c r="T87" s="131" t="s">
        <v>410</v>
      </c>
      <c r="U87" s="131">
        <v>0.12</v>
      </c>
      <c r="V87" s="227">
        <f t="shared" si="17"/>
        <v>108000</v>
      </c>
      <c r="W87" s="227">
        <f t="shared" si="12"/>
        <v>106481.10119999999</v>
      </c>
      <c r="X87" s="227">
        <f t="shared" si="18"/>
        <v>95844.888000000006</v>
      </c>
      <c r="Y87" s="239">
        <f t="shared" si="19"/>
        <v>0.88745266666666678</v>
      </c>
      <c r="Z87" s="237">
        <f t="shared" si="20"/>
        <v>0.98593612222222216</v>
      </c>
      <c r="AA87" s="134"/>
    </row>
    <row r="88" spans="1:27" ht="15.75" customHeight="1">
      <c r="A88" s="454"/>
      <c r="B88" s="442"/>
      <c r="C88" s="442"/>
      <c r="D88" s="148" t="s">
        <v>406</v>
      </c>
      <c r="E88" s="148" t="s">
        <v>448</v>
      </c>
      <c r="F88" s="218" t="s">
        <v>457</v>
      </c>
      <c r="G88" s="148" t="s">
        <v>2418</v>
      </c>
      <c r="H88" s="148" t="s">
        <v>394</v>
      </c>
      <c r="I88" s="148" t="s">
        <v>101</v>
      </c>
      <c r="J88" s="132">
        <v>1654106</v>
      </c>
      <c r="K88" s="132">
        <v>900599.94</v>
      </c>
      <c r="L88" s="132">
        <v>900599.94</v>
      </c>
      <c r="M88" s="131" t="s">
        <v>410</v>
      </c>
      <c r="N88" s="131">
        <v>0.23</v>
      </c>
      <c r="O88" s="170">
        <f t="shared" si="13"/>
        <v>380444.38</v>
      </c>
      <c r="P88" s="170">
        <f t="shared" si="14"/>
        <v>207137.98619999998</v>
      </c>
      <c r="Q88" s="170">
        <f t="shared" si="11"/>
        <v>207137.98619999998</v>
      </c>
      <c r="R88" s="228">
        <f t="shared" si="15"/>
        <v>0.54446325688921982</v>
      </c>
      <c r="S88" s="228">
        <f t="shared" si="16"/>
        <v>0.54446325688921982</v>
      </c>
      <c r="T88" s="131" t="s">
        <v>410</v>
      </c>
      <c r="U88" s="131">
        <v>0.12</v>
      </c>
      <c r="V88" s="227">
        <f t="shared" si="17"/>
        <v>198492.72</v>
      </c>
      <c r="W88" s="227">
        <f t="shared" si="12"/>
        <v>108071.99279999999</v>
      </c>
      <c r="X88" s="227">
        <f t="shared" si="18"/>
        <v>108071.99279999999</v>
      </c>
      <c r="Y88" s="239">
        <f t="shared" si="19"/>
        <v>0.54446325688921993</v>
      </c>
      <c r="Z88" s="237">
        <f t="shared" si="20"/>
        <v>0.54446325688921993</v>
      </c>
      <c r="AA88" s="134"/>
    </row>
    <row r="89" spans="1:27" ht="15.75" customHeight="1">
      <c r="A89" s="454"/>
      <c r="B89" s="442"/>
      <c r="C89" s="442"/>
      <c r="D89" s="148" t="s">
        <v>406</v>
      </c>
      <c r="E89" s="148" t="s">
        <v>448</v>
      </c>
      <c r="F89" s="218" t="s">
        <v>457</v>
      </c>
      <c r="G89" s="148" t="s">
        <v>2419</v>
      </c>
      <c r="H89" s="148" t="s">
        <v>394</v>
      </c>
      <c r="I89" s="148" t="s">
        <v>85</v>
      </c>
      <c r="J89" s="132">
        <v>1800000</v>
      </c>
      <c r="K89" s="132">
        <v>734365.46</v>
      </c>
      <c r="L89" s="132">
        <v>306162</v>
      </c>
      <c r="M89" s="131" t="s">
        <v>410</v>
      </c>
      <c r="N89" s="131">
        <v>0.23</v>
      </c>
      <c r="O89" s="170">
        <f t="shared" si="13"/>
        <v>414000</v>
      </c>
      <c r="P89" s="170">
        <f t="shared" si="14"/>
        <v>168904.0558</v>
      </c>
      <c r="Q89" s="170">
        <f t="shared" si="11"/>
        <v>70417.260000000009</v>
      </c>
      <c r="R89" s="228">
        <f t="shared" si="15"/>
        <v>0.17009000000000002</v>
      </c>
      <c r="S89" s="228">
        <f t="shared" si="16"/>
        <v>0.40798081111111112</v>
      </c>
      <c r="T89" s="131" t="s">
        <v>410</v>
      </c>
      <c r="U89" s="131">
        <v>0.12</v>
      </c>
      <c r="V89" s="227">
        <f t="shared" si="17"/>
        <v>216000</v>
      </c>
      <c r="W89" s="227">
        <f t="shared" si="12"/>
        <v>88123.855199999991</v>
      </c>
      <c r="X89" s="227">
        <f t="shared" si="18"/>
        <v>36739.439999999995</v>
      </c>
      <c r="Y89" s="239">
        <f t="shared" si="19"/>
        <v>0.17008999999999996</v>
      </c>
      <c r="Z89" s="237">
        <f t="shared" si="20"/>
        <v>0.40798081111111106</v>
      </c>
      <c r="AA89" s="134"/>
    </row>
    <row r="90" spans="1:27" ht="15.75" customHeight="1">
      <c r="A90" s="454"/>
      <c r="B90" s="442"/>
      <c r="C90" s="442"/>
      <c r="D90" s="148" t="s">
        <v>406</v>
      </c>
      <c r="E90" s="148" t="s">
        <v>448</v>
      </c>
      <c r="F90" s="218" t="s">
        <v>457</v>
      </c>
      <c r="G90" s="148" t="s">
        <v>2420</v>
      </c>
      <c r="H90" s="148" t="s">
        <v>394</v>
      </c>
      <c r="I90" s="148" t="s">
        <v>85</v>
      </c>
      <c r="J90" s="132">
        <v>2526800</v>
      </c>
      <c r="K90" s="132">
        <v>457346.93000000005</v>
      </c>
      <c r="L90" s="132">
        <v>225355.46</v>
      </c>
      <c r="M90" s="131" t="s">
        <v>410</v>
      </c>
      <c r="N90" s="131">
        <v>0.23</v>
      </c>
      <c r="O90" s="170">
        <f t="shared" si="13"/>
        <v>581164</v>
      </c>
      <c r="P90" s="170">
        <f t="shared" si="14"/>
        <v>105189.79390000002</v>
      </c>
      <c r="Q90" s="170">
        <f t="shared" si="11"/>
        <v>51831.755799999999</v>
      </c>
      <c r="R90" s="228">
        <f t="shared" si="15"/>
        <v>8.9186108912458442E-2</v>
      </c>
      <c r="S90" s="228">
        <f t="shared" si="16"/>
        <v>0.18099846841855313</v>
      </c>
      <c r="T90" s="131" t="s">
        <v>410</v>
      </c>
      <c r="U90" s="131">
        <v>0.12</v>
      </c>
      <c r="V90" s="227">
        <f t="shared" si="17"/>
        <v>303216</v>
      </c>
      <c r="W90" s="227">
        <f t="shared" si="12"/>
        <v>54881.631600000001</v>
      </c>
      <c r="X90" s="227">
        <f t="shared" si="18"/>
        <v>27042.655199999997</v>
      </c>
      <c r="Y90" s="239">
        <f t="shared" si="19"/>
        <v>8.9186108912458442E-2</v>
      </c>
      <c r="Z90" s="237">
        <f t="shared" si="20"/>
        <v>0.1809984684185531</v>
      </c>
      <c r="AA90" s="134"/>
    </row>
    <row r="91" spans="1:27" ht="15.75" customHeight="1">
      <c r="A91" s="454"/>
      <c r="B91" s="442"/>
      <c r="C91" s="442"/>
      <c r="D91" s="148" t="s">
        <v>406</v>
      </c>
      <c r="E91" s="148" t="s">
        <v>448</v>
      </c>
      <c r="F91" s="218" t="s">
        <v>457</v>
      </c>
      <c r="G91" s="148" t="s">
        <v>2421</v>
      </c>
      <c r="H91" s="148" t="s">
        <v>394</v>
      </c>
      <c r="I91" s="148" t="s">
        <v>85</v>
      </c>
      <c r="J91" s="132">
        <v>10000</v>
      </c>
      <c r="K91" s="132">
        <v>0</v>
      </c>
      <c r="L91" s="132">
        <v>0</v>
      </c>
      <c r="M91" s="131" t="s">
        <v>416</v>
      </c>
      <c r="N91" s="131">
        <v>0</v>
      </c>
      <c r="O91" s="170">
        <f t="shared" si="13"/>
        <v>0</v>
      </c>
      <c r="P91" s="170">
        <f t="shared" si="14"/>
        <v>0</v>
      </c>
      <c r="Q91" s="170">
        <f t="shared" si="11"/>
        <v>0</v>
      </c>
      <c r="R91" s="228" t="str">
        <f t="shared" si="15"/>
        <v>-</v>
      </c>
      <c r="S91" s="228" t="str">
        <f t="shared" si="16"/>
        <v>-</v>
      </c>
      <c r="T91" s="131" t="s">
        <v>416</v>
      </c>
      <c r="U91" s="131">
        <v>0</v>
      </c>
      <c r="V91" s="227">
        <f t="shared" si="17"/>
        <v>0</v>
      </c>
      <c r="W91" s="227">
        <f t="shared" si="12"/>
        <v>0</v>
      </c>
      <c r="X91" s="227">
        <f t="shared" si="18"/>
        <v>0</v>
      </c>
      <c r="Y91" s="239" t="str">
        <f t="shared" si="19"/>
        <v>-</v>
      </c>
      <c r="Z91" s="237" t="str">
        <f t="shared" si="20"/>
        <v>-</v>
      </c>
      <c r="AA91" s="134"/>
    </row>
    <row r="92" spans="1:27" ht="15.75" customHeight="1">
      <c r="A92" s="454"/>
      <c r="B92" s="442"/>
      <c r="C92" s="442"/>
      <c r="D92" s="148" t="s">
        <v>406</v>
      </c>
      <c r="E92" s="148" t="s">
        <v>448</v>
      </c>
      <c r="F92" s="218" t="s">
        <v>457</v>
      </c>
      <c r="G92" s="148" t="s">
        <v>2422</v>
      </c>
      <c r="H92" s="148" t="s">
        <v>394</v>
      </c>
      <c r="I92" s="148" t="s">
        <v>85</v>
      </c>
      <c r="J92" s="132">
        <v>1000</v>
      </c>
      <c r="K92" s="132">
        <v>0</v>
      </c>
      <c r="L92" s="132">
        <v>0</v>
      </c>
      <c r="M92" s="131" t="s">
        <v>416</v>
      </c>
      <c r="N92" s="131">
        <v>0</v>
      </c>
      <c r="O92" s="170">
        <f t="shared" si="13"/>
        <v>0</v>
      </c>
      <c r="P92" s="170">
        <f t="shared" si="14"/>
        <v>0</v>
      </c>
      <c r="Q92" s="170">
        <f t="shared" si="11"/>
        <v>0</v>
      </c>
      <c r="R92" s="228" t="str">
        <f t="shared" si="15"/>
        <v>-</v>
      </c>
      <c r="S92" s="228" t="str">
        <f t="shared" si="16"/>
        <v>-</v>
      </c>
      <c r="T92" s="131" t="s">
        <v>416</v>
      </c>
      <c r="U92" s="131">
        <v>0</v>
      </c>
      <c r="V92" s="227">
        <f t="shared" si="17"/>
        <v>0</v>
      </c>
      <c r="W92" s="227">
        <f t="shared" si="12"/>
        <v>0</v>
      </c>
      <c r="X92" s="227">
        <f t="shared" si="18"/>
        <v>0</v>
      </c>
      <c r="Y92" s="239" t="str">
        <f t="shared" si="19"/>
        <v>-</v>
      </c>
      <c r="Z92" s="237" t="str">
        <f t="shared" si="20"/>
        <v>-</v>
      </c>
      <c r="AA92" s="134"/>
    </row>
    <row r="93" spans="1:27" ht="15.75" customHeight="1">
      <c r="A93" s="454"/>
      <c r="B93" s="442"/>
      <c r="C93" s="442"/>
      <c r="D93" s="148" t="s">
        <v>406</v>
      </c>
      <c r="E93" s="148" t="s">
        <v>448</v>
      </c>
      <c r="F93" s="218" t="s">
        <v>457</v>
      </c>
      <c r="G93" s="148" t="s">
        <v>2423</v>
      </c>
      <c r="H93" s="148" t="s">
        <v>394</v>
      </c>
      <c r="I93" s="148" t="s">
        <v>85</v>
      </c>
      <c r="J93" s="132">
        <v>1473200</v>
      </c>
      <c r="K93" s="132">
        <v>1204108</v>
      </c>
      <c r="L93" s="132">
        <v>586708</v>
      </c>
      <c r="M93" s="131" t="s">
        <v>410</v>
      </c>
      <c r="N93" s="131">
        <v>0.23</v>
      </c>
      <c r="O93" s="170">
        <f t="shared" si="13"/>
        <v>338836</v>
      </c>
      <c r="P93" s="170">
        <f t="shared" si="14"/>
        <v>276944.84000000003</v>
      </c>
      <c r="Q93" s="170">
        <f t="shared" si="11"/>
        <v>134942.84</v>
      </c>
      <c r="R93" s="228">
        <f t="shared" si="15"/>
        <v>0.39825414064621234</v>
      </c>
      <c r="S93" s="228">
        <f t="shared" si="16"/>
        <v>0.81734184089057837</v>
      </c>
      <c r="T93" s="131" t="s">
        <v>410</v>
      </c>
      <c r="U93" s="131">
        <v>0.12</v>
      </c>
      <c r="V93" s="227">
        <f t="shared" si="17"/>
        <v>176784</v>
      </c>
      <c r="W93" s="227">
        <f t="shared" si="12"/>
        <v>144492.96</v>
      </c>
      <c r="X93" s="227">
        <f t="shared" si="18"/>
        <v>70404.959999999992</v>
      </c>
      <c r="Y93" s="239">
        <f t="shared" si="19"/>
        <v>0.39825414064621228</v>
      </c>
      <c r="Z93" s="237">
        <f t="shared" si="20"/>
        <v>0.81734184089057826</v>
      </c>
      <c r="AA93" s="134"/>
    </row>
    <row r="94" spans="1:27" ht="15.75" customHeight="1">
      <c r="A94" s="454"/>
      <c r="B94" s="442"/>
      <c r="C94" s="442"/>
      <c r="D94" s="148" t="s">
        <v>406</v>
      </c>
      <c r="E94" s="148" t="s">
        <v>448</v>
      </c>
      <c r="F94" s="218" t="s">
        <v>457</v>
      </c>
      <c r="G94" s="148" t="s">
        <v>2424</v>
      </c>
      <c r="H94" s="148" t="s">
        <v>394</v>
      </c>
      <c r="I94" s="148" t="s">
        <v>85</v>
      </c>
      <c r="J94" s="132">
        <v>0</v>
      </c>
      <c r="K94" s="132">
        <v>0</v>
      </c>
      <c r="L94" s="132">
        <v>0</v>
      </c>
      <c r="M94" s="131" t="s">
        <v>416</v>
      </c>
      <c r="N94" s="131">
        <v>0</v>
      </c>
      <c r="O94" s="170">
        <f t="shared" si="13"/>
        <v>0</v>
      </c>
      <c r="P94" s="170">
        <f t="shared" si="14"/>
        <v>0</v>
      </c>
      <c r="Q94" s="170">
        <f t="shared" si="11"/>
        <v>0</v>
      </c>
      <c r="R94" s="228" t="str">
        <f t="shared" si="15"/>
        <v>-</v>
      </c>
      <c r="S94" s="228" t="str">
        <f t="shared" si="16"/>
        <v>-</v>
      </c>
      <c r="T94" s="131" t="s">
        <v>416</v>
      </c>
      <c r="U94" s="131">
        <v>0</v>
      </c>
      <c r="V94" s="227">
        <f t="shared" si="17"/>
        <v>0</v>
      </c>
      <c r="W94" s="227">
        <f t="shared" si="12"/>
        <v>0</v>
      </c>
      <c r="X94" s="227">
        <f t="shared" si="18"/>
        <v>0</v>
      </c>
      <c r="Y94" s="239" t="str">
        <f t="shared" si="19"/>
        <v>-</v>
      </c>
      <c r="Z94" s="237" t="str">
        <f t="shared" si="20"/>
        <v>-</v>
      </c>
      <c r="AA94" s="134"/>
    </row>
    <row r="95" spans="1:27" ht="15.75" customHeight="1">
      <c r="A95" s="454"/>
      <c r="B95" s="442"/>
      <c r="C95" s="442"/>
      <c r="D95" s="148" t="s">
        <v>406</v>
      </c>
      <c r="E95" s="148" t="s">
        <v>448</v>
      </c>
      <c r="F95" s="218" t="s">
        <v>457</v>
      </c>
      <c r="G95" s="148" t="s">
        <v>2425</v>
      </c>
      <c r="H95" s="148" t="s">
        <v>394</v>
      </c>
      <c r="I95" s="148" t="s">
        <v>85</v>
      </c>
      <c r="J95" s="132">
        <v>0</v>
      </c>
      <c r="K95" s="132">
        <v>0</v>
      </c>
      <c r="L95" s="132">
        <v>0</v>
      </c>
      <c r="M95" s="131" t="s">
        <v>416</v>
      </c>
      <c r="N95" s="131">
        <v>0</v>
      </c>
      <c r="O95" s="170">
        <f t="shared" si="13"/>
        <v>0</v>
      </c>
      <c r="P95" s="170">
        <f t="shared" si="14"/>
        <v>0</v>
      </c>
      <c r="Q95" s="170">
        <f t="shared" si="11"/>
        <v>0</v>
      </c>
      <c r="R95" s="228" t="str">
        <f t="shared" si="15"/>
        <v>-</v>
      </c>
      <c r="S95" s="228" t="str">
        <f t="shared" si="16"/>
        <v>-</v>
      </c>
      <c r="T95" s="131" t="s">
        <v>416</v>
      </c>
      <c r="U95" s="131">
        <v>0</v>
      </c>
      <c r="V95" s="227">
        <f t="shared" si="17"/>
        <v>0</v>
      </c>
      <c r="W95" s="227">
        <f t="shared" si="12"/>
        <v>0</v>
      </c>
      <c r="X95" s="227">
        <f t="shared" si="18"/>
        <v>0</v>
      </c>
      <c r="Y95" s="239" t="str">
        <f t="shared" si="19"/>
        <v>-</v>
      </c>
      <c r="Z95" s="237" t="str">
        <f t="shared" si="20"/>
        <v>-</v>
      </c>
      <c r="AA95" s="134"/>
    </row>
    <row r="96" spans="1:27" ht="15.75" customHeight="1">
      <c r="A96" s="454"/>
      <c r="B96" s="442"/>
      <c r="C96" s="442"/>
      <c r="D96" s="148" t="s">
        <v>406</v>
      </c>
      <c r="E96" s="148" t="s">
        <v>407</v>
      </c>
      <c r="F96" s="218" t="s">
        <v>2426</v>
      </c>
      <c r="G96" s="148" t="s">
        <v>2427</v>
      </c>
      <c r="H96" s="148" t="s">
        <v>394</v>
      </c>
      <c r="I96" s="148" t="s">
        <v>85</v>
      </c>
      <c r="J96" s="132">
        <v>1000</v>
      </c>
      <c r="K96" s="132">
        <v>0</v>
      </c>
      <c r="L96" s="132">
        <v>0</v>
      </c>
      <c r="M96" s="131" t="s">
        <v>416</v>
      </c>
      <c r="N96" s="131">
        <v>0</v>
      </c>
      <c r="O96" s="170">
        <f t="shared" si="13"/>
        <v>0</v>
      </c>
      <c r="P96" s="170">
        <f t="shared" si="14"/>
        <v>0</v>
      </c>
      <c r="Q96" s="170">
        <f t="shared" si="11"/>
        <v>0</v>
      </c>
      <c r="R96" s="228" t="str">
        <f t="shared" si="15"/>
        <v>-</v>
      </c>
      <c r="S96" s="228" t="str">
        <f t="shared" si="16"/>
        <v>-</v>
      </c>
      <c r="T96" s="131" t="s">
        <v>416</v>
      </c>
      <c r="U96" s="131">
        <v>0</v>
      </c>
      <c r="V96" s="227">
        <f t="shared" si="17"/>
        <v>0</v>
      </c>
      <c r="W96" s="227">
        <f t="shared" si="12"/>
        <v>0</v>
      </c>
      <c r="X96" s="227">
        <f t="shared" si="18"/>
        <v>0</v>
      </c>
      <c r="Y96" s="239" t="str">
        <f t="shared" si="19"/>
        <v>-</v>
      </c>
      <c r="Z96" s="237" t="str">
        <f t="shared" si="20"/>
        <v>-</v>
      </c>
      <c r="AA96" s="134"/>
    </row>
    <row r="97" spans="1:27" ht="15.75" customHeight="1">
      <c r="A97" s="454"/>
      <c r="B97" s="442"/>
      <c r="C97" s="442"/>
      <c r="D97" s="148" t="s">
        <v>406</v>
      </c>
      <c r="E97" s="148" t="s">
        <v>407</v>
      </c>
      <c r="F97" s="218" t="s">
        <v>2428</v>
      </c>
      <c r="G97" s="148" t="s">
        <v>2429</v>
      </c>
      <c r="H97" s="148" t="s">
        <v>394</v>
      </c>
      <c r="I97" s="148" t="s">
        <v>85</v>
      </c>
      <c r="J97" s="132">
        <v>1000</v>
      </c>
      <c r="K97" s="132">
        <v>0</v>
      </c>
      <c r="L97" s="132">
        <v>0</v>
      </c>
      <c r="M97" s="131" t="s">
        <v>416</v>
      </c>
      <c r="N97" s="131">
        <v>0</v>
      </c>
      <c r="O97" s="170">
        <f t="shared" si="13"/>
        <v>0</v>
      </c>
      <c r="P97" s="170">
        <f t="shared" si="14"/>
        <v>0</v>
      </c>
      <c r="Q97" s="170">
        <f t="shared" si="11"/>
        <v>0</v>
      </c>
      <c r="R97" s="228" t="str">
        <f t="shared" si="15"/>
        <v>-</v>
      </c>
      <c r="S97" s="228" t="str">
        <f t="shared" si="16"/>
        <v>-</v>
      </c>
      <c r="T97" s="131" t="s">
        <v>416</v>
      </c>
      <c r="U97" s="131">
        <v>0</v>
      </c>
      <c r="V97" s="227">
        <f t="shared" si="17"/>
        <v>0</v>
      </c>
      <c r="W97" s="227">
        <f t="shared" si="12"/>
        <v>0</v>
      </c>
      <c r="X97" s="227">
        <f t="shared" si="18"/>
        <v>0</v>
      </c>
      <c r="Y97" s="239" t="str">
        <f t="shared" si="19"/>
        <v>-</v>
      </c>
      <c r="Z97" s="237" t="str">
        <f t="shared" si="20"/>
        <v>-</v>
      </c>
      <c r="AA97" s="134"/>
    </row>
    <row r="98" spans="1:27" ht="15.75" customHeight="1">
      <c r="A98" s="454"/>
      <c r="B98" s="442"/>
      <c r="C98" s="442"/>
      <c r="D98" s="148" t="s">
        <v>406</v>
      </c>
      <c r="E98" s="148" t="s">
        <v>407</v>
      </c>
      <c r="F98" s="218" t="s">
        <v>2428</v>
      </c>
      <c r="G98" s="148" t="s">
        <v>2430</v>
      </c>
      <c r="H98" s="148" t="s">
        <v>394</v>
      </c>
      <c r="I98" s="148" t="s">
        <v>85</v>
      </c>
      <c r="J98" s="132">
        <v>27724109</v>
      </c>
      <c r="K98" s="132">
        <v>16119418.379999997</v>
      </c>
      <c r="L98" s="132">
        <v>12348700.100000001</v>
      </c>
      <c r="M98" s="131" t="s">
        <v>410</v>
      </c>
      <c r="N98" s="131">
        <v>0.23</v>
      </c>
      <c r="O98" s="170">
        <f t="shared" si="13"/>
        <v>6376545.0700000003</v>
      </c>
      <c r="P98" s="170">
        <f t="shared" si="14"/>
        <v>3707466.2273999993</v>
      </c>
      <c r="Q98" s="170">
        <f t="shared" si="11"/>
        <v>2840201.0230000005</v>
      </c>
      <c r="R98" s="228">
        <f t="shared" si="15"/>
        <v>0.44541377686835676</v>
      </c>
      <c r="S98" s="228">
        <f t="shared" si="16"/>
        <v>0.58142241397189698</v>
      </c>
      <c r="T98" s="131" t="s">
        <v>410</v>
      </c>
      <c r="U98" s="131">
        <v>0.12</v>
      </c>
      <c r="V98" s="227">
        <f t="shared" si="17"/>
        <v>3326893.08</v>
      </c>
      <c r="W98" s="227">
        <f t="shared" si="12"/>
        <v>1934330.2055999995</v>
      </c>
      <c r="X98" s="227">
        <f t="shared" si="18"/>
        <v>1481844.0120000001</v>
      </c>
      <c r="Y98" s="239">
        <f t="shared" si="19"/>
        <v>0.4454137768683567</v>
      </c>
      <c r="Z98" s="237">
        <f t="shared" si="20"/>
        <v>0.58142241397189698</v>
      </c>
      <c r="AA98" s="134"/>
    </row>
    <row r="99" spans="1:27" ht="15.75" customHeight="1">
      <c r="A99" s="454"/>
      <c r="B99" s="442"/>
      <c r="C99" s="442"/>
      <c r="D99" s="148" t="s">
        <v>406</v>
      </c>
      <c r="E99" s="148" t="s">
        <v>407</v>
      </c>
      <c r="F99" s="218" t="s">
        <v>2428</v>
      </c>
      <c r="G99" s="148" t="s">
        <v>2431</v>
      </c>
      <c r="H99" s="148" t="s">
        <v>394</v>
      </c>
      <c r="I99" s="148" t="s">
        <v>85</v>
      </c>
      <c r="J99" s="132">
        <v>1680000</v>
      </c>
      <c r="K99" s="132">
        <v>318088.13999999996</v>
      </c>
      <c r="L99" s="132">
        <v>236359.78999999998</v>
      </c>
      <c r="M99" s="131" t="s">
        <v>410</v>
      </c>
      <c r="N99" s="131">
        <v>0.23</v>
      </c>
      <c r="O99" s="170">
        <f t="shared" si="13"/>
        <v>386400</v>
      </c>
      <c r="P99" s="170">
        <f t="shared" si="14"/>
        <v>73160.272199999992</v>
      </c>
      <c r="Q99" s="170">
        <f t="shared" si="11"/>
        <v>54362.751700000001</v>
      </c>
      <c r="R99" s="228">
        <f t="shared" si="15"/>
        <v>0.14069035119047618</v>
      </c>
      <c r="S99" s="228">
        <f t="shared" si="16"/>
        <v>0.18933817857142854</v>
      </c>
      <c r="T99" s="131" t="s">
        <v>410</v>
      </c>
      <c r="U99" s="131">
        <v>0.12</v>
      </c>
      <c r="V99" s="227">
        <f t="shared" si="17"/>
        <v>201600</v>
      </c>
      <c r="W99" s="227">
        <f t="shared" si="12"/>
        <v>38170.576799999995</v>
      </c>
      <c r="X99" s="227">
        <f t="shared" si="18"/>
        <v>28363.174799999997</v>
      </c>
      <c r="Y99" s="239">
        <f t="shared" si="19"/>
        <v>0.14069035119047618</v>
      </c>
      <c r="Z99" s="237">
        <f t="shared" si="20"/>
        <v>0.18933817857142854</v>
      </c>
      <c r="AA99" s="134"/>
    </row>
    <row r="100" spans="1:27" ht="15.75" customHeight="1">
      <c r="A100" s="454"/>
      <c r="B100" s="442"/>
      <c r="C100" s="442"/>
      <c r="D100" s="148" t="s">
        <v>447</v>
      </c>
      <c r="E100" s="148" t="s">
        <v>407</v>
      </c>
      <c r="F100" s="218" t="s">
        <v>452</v>
      </c>
      <c r="G100" s="148" t="s">
        <v>2432</v>
      </c>
      <c r="H100" s="148" t="s">
        <v>394</v>
      </c>
      <c r="I100" s="148" t="s">
        <v>101</v>
      </c>
      <c r="J100" s="132">
        <v>3000000</v>
      </c>
      <c r="K100" s="132">
        <v>3123553.6800000006</v>
      </c>
      <c r="L100" s="132">
        <v>2623555.9300000002</v>
      </c>
      <c r="M100" s="131" t="s">
        <v>410</v>
      </c>
      <c r="N100" s="131">
        <v>0.23</v>
      </c>
      <c r="O100" s="170">
        <f t="shared" si="13"/>
        <v>690000</v>
      </c>
      <c r="P100" s="170">
        <f t="shared" si="14"/>
        <v>718417.34640000015</v>
      </c>
      <c r="Q100" s="170">
        <f t="shared" si="11"/>
        <v>603417.86390000011</v>
      </c>
      <c r="R100" s="228">
        <f t="shared" si="15"/>
        <v>0.87451864333333351</v>
      </c>
      <c r="S100" s="228">
        <f t="shared" si="16"/>
        <v>1.0411845600000003</v>
      </c>
      <c r="T100" s="131" t="s">
        <v>410</v>
      </c>
      <c r="U100" s="131">
        <v>0.12</v>
      </c>
      <c r="V100" s="227">
        <f t="shared" si="17"/>
        <v>360000</v>
      </c>
      <c r="W100" s="227">
        <f t="shared" si="12"/>
        <v>374826.44160000008</v>
      </c>
      <c r="X100" s="227">
        <f t="shared" si="18"/>
        <v>314826.71159999998</v>
      </c>
      <c r="Y100" s="239">
        <f t="shared" si="19"/>
        <v>0.87451864333333329</v>
      </c>
      <c r="Z100" s="237">
        <f t="shared" si="20"/>
        <v>1.0411845600000003</v>
      </c>
      <c r="AA100" s="134"/>
    </row>
    <row r="101" spans="1:27" ht="15.75" customHeight="1">
      <c r="A101" s="454"/>
      <c r="B101" s="442"/>
      <c r="C101" s="442"/>
      <c r="D101" s="148" t="s">
        <v>447</v>
      </c>
      <c r="E101" s="148" t="s">
        <v>407</v>
      </c>
      <c r="F101" s="218" t="s">
        <v>452</v>
      </c>
      <c r="G101" s="148" t="s">
        <v>2433</v>
      </c>
      <c r="H101" s="148" t="s">
        <v>394</v>
      </c>
      <c r="I101" s="148" t="s">
        <v>85</v>
      </c>
      <c r="J101" s="132">
        <v>113540288</v>
      </c>
      <c r="K101" s="132">
        <v>85063683.790000021</v>
      </c>
      <c r="L101" s="132">
        <v>64089531.109999992</v>
      </c>
      <c r="M101" s="131" t="s">
        <v>410</v>
      </c>
      <c r="N101" s="131">
        <v>0.23</v>
      </c>
      <c r="O101" s="170">
        <f t="shared" si="13"/>
        <v>26114266.240000002</v>
      </c>
      <c r="P101" s="170">
        <f t="shared" si="14"/>
        <v>19564647.271700006</v>
      </c>
      <c r="Q101" s="170">
        <f t="shared" si="11"/>
        <v>14740592.155299999</v>
      </c>
      <c r="R101" s="228">
        <f t="shared" si="15"/>
        <v>0.56446510960056739</v>
      </c>
      <c r="S101" s="228">
        <f t="shared" si="16"/>
        <v>0.74919383496719705</v>
      </c>
      <c r="T101" s="131" t="s">
        <v>410</v>
      </c>
      <c r="U101" s="131">
        <v>0.12</v>
      </c>
      <c r="V101" s="227">
        <f t="shared" si="17"/>
        <v>13624834.559999999</v>
      </c>
      <c r="W101" s="227">
        <f t="shared" si="12"/>
        <v>10207642.054800002</v>
      </c>
      <c r="X101" s="227">
        <f t="shared" si="18"/>
        <v>7690743.7331999987</v>
      </c>
      <c r="Y101" s="239">
        <f t="shared" si="19"/>
        <v>0.56446510960056751</v>
      </c>
      <c r="Z101" s="237">
        <f t="shared" si="20"/>
        <v>0.74919383496719705</v>
      </c>
      <c r="AA101" s="134"/>
    </row>
    <row r="102" spans="1:27" ht="15.75" customHeight="1">
      <c r="A102" s="454"/>
      <c r="B102" s="442"/>
      <c r="C102" s="442"/>
      <c r="D102" s="148" t="s">
        <v>447</v>
      </c>
      <c r="E102" s="148" t="s">
        <v>407</v>
      </c>
      <c r="F102" s="218" t="s">
        <v>452</v>
      </c>
      <c r="G102" s="148" t="s">
        <v>2434</v>
      </c>
      <c r="H102" s="148" t="s">
        <v>394</v>
      </c>
      <c r="I102" s="148" t="s">
        <v>85</v>
      </c>
      <c r="J102" s="132">
        <v>8999000</v>
      </c>
      <c r="K102" s="132">
        <v>5258854.91</v>
      </c>
      <c r="L102" s="132">
        <v>2579536.04</v>
      </c>
      <c r="M102" s="131" t="s">
        <v>410</v>
      </c>
      <c r="N102" s="131">
        <v>0.23</v>
      </c>
      <c r="O102" s="170">
        <f t="shared" si="13"/>
        <v>2069770</v>
      </c>
      <c r="P102" s="170">
        <f t="shared" si="14"/>
        <v>1209536.6293000001</v>
      </c>
      <c r="Q102" s="170">
        <f t="shared" si="11"/>
        <v>593293.2892</v>
      </c>
      <c r="R102" s="228">
        <f t="shared" si="15"/>
        <v>0.28664696521835759</v>
      </c>
      <c r="S102" s="228">
        <f t="shared" si="16"/>
        <v>0.58438214357150797</v>
      </c>
      <c r="T102" s="131" t="s">
        <v>410</v>
      </c>
      <c r="U102" s="131">
        <v>0.12</v>
      </c>
      <c r="V102" s="227">
        <f t="shared" si="17"/>
        <v>1079880</v>
      </c>
      <c r="W102" s="227">
        <f t="shared" si="12"/>
        <v>631062.58920000005</v>
      </c>
      <c r="X102" s="227">
        <f t="shared" si="18"/>
        <v>309544.3248</v>
      </c>
      <c r="Y102" s="239">
        <f t="shared" si="19"/>
        <v>0.28664696521835759</v>
      </c>
      <c r="Z102" s="237">
        <f t="shared" si="20"/>
        <v>0.58438214357150797</v>
      </c>
      <c r="AA102" s="134"/>
    </row>
    <row r="103" spans="1:27" ht="15.75" customHeight="1">
      <c r="A103" s="454"/>
      <c r="B103" s="442"/>
      <c r="C103" s="442"/>
      <c r="D103" s="148" t="s">
        <v>447</v>
      </c>
      <c r="E103" s="148" t="s">
        <v>407</v>
      </c>
      <c r="F103" s="218" t="s">
        <v>452</v>
      </c>
      <c r="G103" s="148" t="s">
        <v>2435</v>
      </c>
      <c r="H103" s="148" t="s">
        <v>394</v>
      </c>
      <c r="I103" s="148" t="s">
        <v>85</v>
      </c>
      <c r="J103" s="132">
        <v>0</v>
      </c>
      <c r="K103" s="132">
        <v>18853142.190000001</v>
      </c>
      <c r="L103" s="132">
        <v>18853142.190000001</v>
      </c>
      <c r="M103" s="131" t="s">
        <v>410</v>
      </c>
      <c r="N103" s="131">
        <v>0.23</v>
      </c>
      <c r="O103" s="170">
        <f t="shared" si="13"/>
        <v>0</v>
      </c>
      <c r="P103" s="170">
        <f t="shared" si="14"/>
        <v>4336222.7037000004</v>
      </c>
      <c r="Q103" s="170">
        <f t="shared" si="11"/>
        <v>4336222.7037000004</v>
      </c>
      <c r="R103" s="228" t="str">
        <f t="shared" si="15"/>
        <v>-</v>
      </c>
      <c r="S103" s="228" t="str">
        <f t="shared" si="16"/>
        <v>-</v>
      </c>
      <c r="T103" s="131" t="s">
        <v>410</v>
      </c>
      <c r="U103" s="131">
        <v>0.12</v>
      </c>
      <c r="V103" s="227">
        <f t="shared" si="17"/>
        <v>0</v>
      </c>
      <c r="W103" s="227">
        <f t="shared" si="12"/>
        <v>2262377.0628</v>
      </c>
      <c r="X103" s="227">
        <f t="shared" si="18"/>
        <v>2262377.0628</v>
      </c>
      <c r="Y103" s="239" t="str">
        <f t="shared" si="19"/>
        <v>-</v>
      </c>
      <c r="Z103" s="237" t="str">
        <f t="shared" si="20"/>
        <v>-</v>
      </c>
      <c r="AA103" s="134"/>
    </row>
    <row r="104" spans="1:27" ht="15.75" customHeight="1">
      <c r="A104" s="454"/>
      <c r="B104" s="442"/>
      <c r="C104" s="442"/>
      <c r="D104" s="148" t="s">
        <v>447</v>
      </c>
      <c r="E104" s="148" t="s">
        <v>407</v>
      </c>
      <c r="F104" s="218" t="s">
        <v>457</v>
      </c>
      <c r="G104" s="148" t="s">
        <v>2436</v>
      </c>
      <c r="H104" s="148" t="s">
        <v>394</v>
      </c>
      <c r="I104" s="148" t="s">
        <v>85</v>
      </c>
      <c r="J104" s="132">
        <v>315750</v>
      </c>
      <c r="K104" s="132">
        <v>0</v>
      </c>
      <c r="L104" s="132">
        <v>0</v>
      </c>
      <c r="M104" s="131" t="s">
        <v>410</v>
      </c>
      <c r="N104" s="131">
        <v>0.23</v>
      </c>
      <c r="O104" s="170">
        <f t="shared" si="13"/>
        <v>72622.5</v>
      </c>
      <c r="P104" s="170">
        <f t="shared" si="14"/>
        <v>0</v>
      </c>
      <c r="Q104" s="170">
        <f t="shared" si="11"/>
        <v>0</v>
      </c>
      <c r="R104" s="228">
        <f t="shared" si="15"/>
        <v>0</v>
      </c>
      <c r="S104" s="228">
        <f t="shared" si="16"/>
        <v>0</v>
      </c>
      <c r="T104" s="131" t="s">
        <v>410</v>
      </c>
      <c r="U104" s="131">
        <v>0.12</v>
      </c>
      <c r="V104" s="227">
        <f t="shared" si="17"/>
        <v>37890</v>
      </c>
      <c r="W104" s="227">
        <f t="shared" si="12"/>
        <v>0</v>
      </c>
      <c r="X104" s="227">
        <f t="shared" si="18"/>
        <v>0</v>
      </c>
      <c r="Y104" s="239">
        <f t="shared" si="19"/>
        <v>0</v>
      </c>
      <c r="Z104" s="237">
        <f t="shared" si="20"/>
        <v>0</v>
      </c>
      <c r="AA104" s="134"/>
    </row>
    <row r="105" spans="1:27" ht="15.75" customHeight="1">
      <c r="A105" s="454"/>
      <c r="B105" s="442"/>
      <c r="C105" s="442"/>
      <c r="D105" s="148" t="s">
        <v>447</v>
      </c>
      <c r="E105" s="148" t="s">
        <v>407</v>
      </c>
      <c r="F105" s="218" t="s">
        <v>2428</v>
      </c>
      <c r="G105" s="148" t="s">
        <v>2437</v>
      </c>
      <c r="H105" s="148" t="s">
        <v>394</v>
      </c>
      <c r="I105" s="148" t="s">
        <v>85</v>
      </c>
      <c r="J105" s="132">
        <v>32368793</v>
      </c>
      <c r="K105" s="132">
        <v>28839107.640000001</v>
      </c>
      <c r="L105" s="132">
        <v>26332928.959999997</v>
      </c>
      <c r="M105" s="131" t="s">
        <v>410</v>
      </c>
      <c r="N105" s="131">
        <v>0.23</v>
      </c>
      <c r="O105" s="170">
        <f t="shared" si="13"/>
        <v>7444822.3900000006</v>
      </c>
      <c r="P105" s="170">
        <f t="shared" si="14"/>
        <v>6632994.7572000008</v>
      </c>
      <c r="Q105" s="170">
        <f t="shared" si="11"/>
        <v>6056573.6607999997</v>
      </c>
      <c r="R105" s="228">
        <f t="shared" si="15"/>
        <v>0.81352829436673768</v>
      </c>
      <c r="S105" s="228">
        <f t="shared" si="16"/>
        <v>0.89095406306932734</v>
      </c>
      <c r="T105" s="131" t="s">
        <v>410</v>
      </c>
      <c r="U105" s="131">
        <v>0.12</v>
      </c>
      <c r="V105" s="227">
        <f t="shared" si="17"/>
        <v>3884255.1599999997</v>
      </c>
      <c r="W105" s="227">
        <f t="shared" si="12"/>
        <v>3460692.9167999998</v>
      </c>
      <c r="X105" s="227">
        <f t="shared" si="18"/>
        <v>3159951.4751999998</v>
      </c>
      <c r="Y105" s="239">
        <f t="shared" si="19"/>
        <v>0.81352829436673779</v>
      </c>
      <c r="Z105" s="237">
        <f t="shared" si="20"/>
        <v>0.89095406306932734</v>
      </c>
      <c r="AA105" s="134"/>
    </row>
    <row r="106" spans="1:27" ht="15.75" customHeight="1">
      <c r="A106" s="454"/>
      <c r="B106" s="442"/>
      <c r="C106" s="442"/>
      <c r="D106" s="148" t="s">
        <v>468</v>
      </c>
      <c r="E106" s="148" t="s">
        <v>448</v>
      </c>
      <c r="F106" s="218" t="s">
        <v>738</v>
      </c>
      <c r="G106" s="148" t="s">
        <v>2438</v>
      </c>
      <c r="H106" s="148" t="s">
        <v>394</v>
      </c>
      <c r="I106" s="148" t="s">
        <v>85</v>
      </c>
      <c r="J106" s="132">
        <v>1000</v>
      </c>
      <c r="K106" s="132">
        <v>0</v>
      </c>
      <c r="L106" s="132">
        <v>0</v>
      </c>
      <c r="M106" s="131" t="s">
        <v>416</v>
      </c>
      <c r="N106" s="131">
        <v>0</v>
      </c>
      <c r="O106" s="170">
        <f t="shared" si="13"/>
        <v>0</v>
      </c>
      <c r="P106" s="170">
        <f t="shared" si="14"/>
        <v>0</v>
      </c>
      <c r="Q106" s="170">
        <f t="shared" si="11"/>
        <v>0</v>
      </c>
      <c r="R106" s="228" t="str">
        <f t="shared" si="15"/>
        <v>-</v>
      </c>
      <c r="S106" s="228" t="str">
        <f t="shared" si="16"/>
        <v>-</v>
      </c>
      <c r="T106" s="131" t="s">
        <v>416</v>
      </c>
      <c r="U106" s="131">
        <v>0</v>
      </c>
      <c r="V106" s="227">
        <f t="shared" si="17"/>
        <v>0</v>
      </c>
      <c r="W106" s="227">
        <f t="shared" si="12"/>
        <v>0</v>
      </c>
      <c r="X106" s="227">
        <f t="shared" si="18"/>
        <v>0</v>
      </c>
      <c r="Y106" s="239" t="str">
        <f t="shared" si="19"/>
        <v>-</v>
      </c>
      <c r="Z106" s="237" t="str">
        <f t="shared" si="20"/>
        <v>-</v>
      </c>
      <c r="AA106" s="134"/>
    </row>
    <row r="107" spans="1:27" ht="15.75" customHeight="1">
      <c r="A107" s="454"/>
      <c r="B107" s="442"/>
      <c r="C107" s="442"/>
      <c r="D107" s="148" t="s">
        <v>468</v>
      </c>
      <c r="E107" s="148" t="s">
        <v>448</v>
      </c>
      <c r="F107" s="218" t="s">
        <v>738</v>
      </c>
      <c r="G107" s="148" t="s">
        <v>2439</v>
      </c>
      <c r="H107" s="148" t="s">
        <v>394</v>
      </c>
      <c r="I107" s="148" t="s">
        <v>85</v>
      </c>
      <c r="J107" s="132">
        <v>49000</v>
      </c>
      <c r="K107" s="132">
        <v>0</v>
      </c>
      <c r="L107" s="132">
        <v>0</v>
      </c>
      <c r="M107" s="131" t="s">
        <v>410</v>
      </c>
      <c r="N107" s="131">
        <v>0.23</v>
      </c>
      <c r="O107" s="170">
        <f t="shared" si="13"/>
        <v>11270</v>
      </c>
      <c r="P107" s="170">
        <f t="shared" si="14"/>
        <v>0</v>
      </c>
      <c r="Q107" s="170">
        <f t="shared" si="11"/>
        <v>0</v>
      </c>
      <c r="R107" s="228">
        <f t="shared" si="15"/>
        <v>0</v>
      </c>
      <c r="S107" s="228">
        <f t="shared" si="16"/>
        <v>0</v>
      </c>
      <c r="T107" s="131" t="s">
        <v>410</v>
      </c>
      <c r="U107" s="131">
        <v>0.12</v>
      </c>
      <c r="V107" s="227">
        <f t="shared" si="17"/>
        <v>5880</v>
      </c>
      <c r="W107" s="227">
        <f t="shared" si="12"/>
        <v>0</v>
      </c>
      <c r="X107" s="227">
        <f t="shared" si="18"/>
        <v>0</v>
      </c>
      <c r="Y107" s="239">
        <f t="shared" si="19"/>
        <v>0</v>
      </c>
      <c r="Z107" s="237">
        <f t="shared" si="20"/>
        <v>0</v>
      </c>
      <c r="AA107" s="134"/>
    </row>
    <row r="108" spans="1:27" ht="15.75" customHeight="1">
      <c r="A108" s="454"/>
      <c r="B108" s="442"/>
      <c r="C108" s="442"/>
      <c r="D108" s="148" t="s">
        <v>468</v>
      </c>
      <c r="E108" s="148" t="s">
        <v>448</v>
      </c>
      <c r="F108" s="218" t="s">
        <v>738</v>
      </c>
      <c r="G108" s="148" t="s">
        <v>2440</v>
      </c>
      <c r="H108" s="148" t="s">
        <v>394</v>
      </c>
      <c r="I108" s="148" t="s">
        <v>85</v>
      </c>
      <c r="J108" s="132">
        <v>10000</v>
      </c>
      <c r="K108" s="132">
        <v>9994.08</v>
      </c>
      <c r="L108" s="132">
        <v>0</v>
      </c>
      <c r="M108" s="131" t="s">
        <v>410</v>
      </c>
      <c r="N108" s="131">
        <v>0.23</v>
      </c>
      <c r="O108" s="170">
        <f t="shared" si="13"/>
        <v>2300</v>
      </c>
      <c r="P108" s="170">
        <f t="shared" si="14"/>
        <v>2298.6384000000003</v>
      </c>
      <c r="Q108" s="170">
        <f t="shared" si="11"/>
        <v>0</v>
      </c>
      <c r="R108" s="228">
        <f t="shared" si="15"/>
        <v>0</v>
      </c>
      <c r="S108" s="228">
        <f t="shared" si="16"/>
        <v>0.99940800000000007</v>
      </c>
      <c r="T108" s="131" t="s">
        <v>410</v>
      </c>
      <c r="U108" s="131">
        <v>0.12</v>
      </c>
      <c r="V108" s="227">
        <f t="shared" si="17"/>
        <v>1200</v>
      </c>
      <c r="W108" s="227">
        <f t="shared" si="12"/>
        <v>1199.2895999999998</v>
      </c>
      <c r="X108" s="227">
        <f t="shared" si="18"/>
        <v>0</v>
      </c>
      <c r="Y108" s="239">
        <f t="shared" si="19"/>
        <v>0</v>
      </c>
      <c r="Z108" s="237">
        <f t="shared" si="20"/>
        <v>0.99940799999999985</v>
      </c>
      <c r="AA108" s="134"/>
    </row>
    <row r="109" spans="1:27" ht="15.75" customHeight="1">
      <c r="A109" s="454"/>
      <c r="B109" s="442"/>
      <c r="C109" s="442"/>
      <c r="D109" s="148" t="s">
        <v>468</v>
      </c>
      <c r="E109" s="148" t="s">
        <v>448</v>
      </c>
      <c r="F109" s="218" t="s">
        <v>738</v>
      </c>
      <c r="G109" s="148" t="s">
        <v>2441</v>
      </c>
      <c r="H109" s="148" t="s">
        <v>394</v>
      </c>
      <c r="I109" s="148" t="s">
        <v>85</v>
      </c>
      <c r="J109" s="132">
        <v>100000</v>
      </c>
      <c r="K109" s="132">
        <v>0</v>
      </c>
      <c r="L109" s="132">
        <v>0</v>
      </c>
      <c r="M109" s="131" t="s">
        <v>410</v>
      </c>
      <c r="N109" s="131">
        <v>0.23</v>
      </c>
      <c r="O109" s="170">
        <f t="shared" si="13"/>
        <v>23000</v>
      </c>
      <c r="P109" s="170">
        <f t="shared" si="14"/>
        <v>0</v>
      </c>
      <c r="Q109" s="170">
        <f t="shared" si="11"/>
        <v>0</v>
      </c>
      <c r="R109" s="228">
        <f t="shared" si="15"/>
        <v>0</v>
      </c>
      <c r="S109" s="228">
        <f t="shared" si="16"/>
        <v>0</v>
      </c>
      <c r="T109" s="131" t="s">
        <v>410</v>
      </c>
      <c r="U109" s="131">
        <v>0.12</v>
      </c>
      <c r="V109" s="227">
        <f t="shared" si="17"/>
        <v>12000</v>
      </c>
      <c r="W109" s="227">
        <f t="shared" si="12"/>
        <v>0</v>
      </c>
      <c r="X109" s="227">
        <f t="shared" si="18"/>
        <v>0</v>
      </c>
      <c r="Y109" s="239">
        <f t="shared" si="19"/>
        <v>0</v>
      </c>
      <c r="Z109" s="237">
        <f t="shared" si="20"/>
        <v>0</v>
      </c>
      <c r="AA109" s="134"/>
    </row>
    <row r="110" spans="1:27" ht="15.75" customHeight="1">
      <c r="A110" s="454"/>
      <c r="B110" s="442"/>
      <c r="C110" s="442"/>
      <c r="D110" s="148" t="s">
        <v>468</v>
      </c>
      <c r="E110" s="148" t="s">
        <v>448</v>
      </c>
      <c r="F110" s="218" t="s">
        <v>738</v>
      </c>
      <c r="G110" s="148" t="s">
        <v>2442</v>
      </c>
      <c r="H110" s="148" t="s">
        <v>394</v>
      </c>
      <c r="I110" s="148" t="s">
        <v>85</v>
      </c>
      <c r="J110" s="132">
        <v>1000</v>
      </c>
      <c r="K110" s="132">
        <v>0</v>
      </c>
      <c r="L110" s="132">
        <v>0</v>
      </c>
      <c r="M110" s="131" t="s">
        <v>416</v>
      </c>
      <c r="N110" s="131">
        <v>0</v>
      </c>
      <c r="O110" s="170">
        <f t="shared" si="13"/>
        <v>0</v>
      </c>
      <c r="P110" s="170">
        <f t="shared" si="14"/>
        <v>0</v>
      </c>
      <c r="Q110" s="170">
        <f t="shared" si="11"/>
        <v>0</v>
      </c>
      <c r="R110" s="228" t="str">
        <f t="shared" si="15"/>
        <v>-</v>
      </c>
      <c r="S110" s="228" t="str">
        <f t="shared" si="16"/>
        <v>-</v>
      </c>
      <c r="T110" s="131" t="s">
        <v>416</v>
      </c>
      <c r="U110" s="131">
        <v>0</v>
      </c>
      <c r="V110" s="227">
        <f t="shared" si="17"/>
        <v>0</v>
      </c>
      <c r="W110" s="227">
        <f t="shared" si="12"/>
        <v>0</v>
      </c>
      <c r="X110" s="227">
        <f t="shared" si="18"/>
        <v>0</v>
      </c>
      <c r="Y110" s="239" t="str">
        <f t="shared" si="19"/>
        <v>-</v>
      </c>
      <c r="Z110" s="237" t="str">
        <f t="shared" si="20"/>
        <v>-</v>
      </c>
      <c r="AA110" s="134"/>
    </row>
    <row r="111" spans="1:27" ht="15.75" customHeight="1">
      <c r="A111" s="454"/>
      <c r="B111" s="442"/>
      <c r="C111" s="442"/>
      <c r="D111" s="148" t="s">
        <v>468</v>
      </c>
      <c r="E111" s="148" t="s">
        <v>448</v>
      </c>
      <c r="F111" s="218" t="s">
        <v>738</v>
      </c>
      <c r="G111" s="148" t="s">
        <v>2443</v>
      </c>
      <c r="H111" s="148" t="s">
        <v>394</v>
      </c>
      <c r="I111" s="148" t="s">
        <v>85</v>
      </c>
      <c r="J111" s="132">
        <v>10000</v>
      </c>
      <c r="K111" s="132">
        <v>0</v>
      </c>
      <c r="L111" s="132">
        <v>0</v>
      </c>
      <c r="M111" s="131" t="s">
        <v>416</v>
      </c>
      <c r="N111" s="131">
        <v>0</v>
      </c>
      <c r="O111" s="170">
        <f t="shared" si="13"/>
        <v>0</v>
      </c>
      <c r="P111" s="170">
        <f t="shared" si="14"/>
        <v>0</v>
      </c>
      <c r="Q111" s="170">
        <f t="shared" si="11"/>
        <v>0</v>
      </c>
      <c r="R111" s="228" t="str">
        <f t="shared" si="15"/>
        <v>-</v>
      </c>
      <c r="S111" s="228" t="str">
        <f t="shared" si="16"/>
        <v>-</v>
      </c>
      <c r="T111" s="131" t="s">
        <v>416</v>
      </c>
      <c r="U111" s="131">
        <v>0</v>
      </c>
      <c r="V111" s="227">
        <f t="shared" si="17"/>
        <v>0</v>
      </c>
      <c r="W111" s="227">
        <f t="shared" si="12"/>
        <v>0</v>
      </c>
      <c r="X111" s="227">
        <f t="shared" si="18"/>
        <v>0</v>
      </c>
      <c r="Y111" s="239" t="str">
        <f t="shared" si="19"/>
        <v>-</v>
      </c>
      <c r="Z111" s="237" t="str">
        <f t="shared" si="20"/>
        <v>-</v>
      </c>
      <c r="AA111" s="134"/>
    </row>
    <row r="112" spans="1:27" ht="15.75" customHeight="1">
      <c r="A112" s="454"/>
      <c r="B112" s="442"/>
      <c r="C112" s="442"/>
      <c r="D112" s="148" t="s">
        <v>468</v>
      </c>
      <c r="E112" s="148" t="s">
        <v>448</v>
      </c>
      <c r="F112" s="218" t="s">
        <v>738</v>
      </c>
      <c r="G112" s="148" t="s">
        <v>2444</v>
      </c>
      <c r="H112" s="148" t="s">
        <v>394</v>
      </c>
      <c r="I112" s="148" t="s">
        <v>85</v>
      </c>
      <c r="J112" s="132">
        <v>51200</v>
      </c>
      <c r="K112" s="132">
        <v>0</v>
      </c>
      <c r="L112" s="132">
        <v>0</v>
      </c>
      <c r="M112" s="131" t="s">
        <v>410</v>
      </c>
      <c r="N112" s="131">
        <v>0.23</v>
      </c>
      <c r="O112" s="170">
        <f t="shared" si="13"/>
        <v>11776</v>
      </c>
      <c r="P112" s="170">
        <f t="shared" si="14"/>
        <v>0</v>
      </c>
      <c r="Q112" s="170">
        <f t="shared" si="11"/>
        <v>0</v>
      </c>
      <c r="R112" s="228">
        <f t="shared" si="15"/>
        <v>0</v>
      </c>
      <c r="S112" s="228">
        <f t="shared" si="16"/>
        <v>0</v>
      </c>
      <c r="T112" s="131" t="s">
        <v>410</v>
      </c>
      <c r="U112" s="131">
        <v>0.12</v>
      </c>
      <c r="V112" s="227">
        <f t="shared" si="17"/>
        <v>6144</v>
      </c>
      <c r="W112" s="227">
        <f t="shared" si="12"/>
        <v>0</v>
      </c>
      <c r="X112" s="227">
        <f t="shared" si="18"/>
        <v>0</v>
      </c>
      <c r="Y112" s="239">
        <f t="shared" si="19"/>
        <v>0</v>
      </c>
      <c r="Z112" s="237">
        <f t="shared" si="20"/>
        <v>0</v>
      </c>
      <c r="AA112" s="134"/>
    </row>
    <row r="113" spans="1:27" ht="15.75" customHeight="1">
      <c r="A113" s="454"/>
      <c r="B113" s="442"/>
      <c r="C113" s="442"/>
      <c r="D113" s="148" t="s">
        <v>468</v>
      </c>
      <c r="E113" s="148" t="s">
        <v>448</v>
      </c>
      <c r="F113" s="218" t="s">
        <v>738</v>
      </c>
      <c r="G113" s="148" t="s">
        <v>2445</v>
      </c>
      <c r="H113" s="148" t="s">
        <v>394</v>
      </c>
      <c r="I113" s="148" t="s">
        <v>85</v>
      </c>
      <c r="J113" s="132">
        <v>122000</v>
      </c>
      <c r="K113" s="132">
        <v>0</v>
      </c>
      <c r="L113" s="132">
        <v>0</v>
      </c>
      <c r="M113" s="131" t="s">
        <v>410</v>
      </c>
      <c r="N113" s="131">
        <v>0.23</v>
      </c>
      <c r="O113" s="170">
        <f t="shared" si="13"/>
        <v>28060</v>
      </c>
      <c r="P113" s="170">
        <f t="shared" si="14"/>
        <v>0</v>
      </c>
      <c r="Q113" s="170">
        <f t="shared" si="11"/>
        <v>0</v>
      </c>
      <c r="R113" s="228">
        <f t="shared" si="15"/>
        <v>0</v>
      </c>
      <c r="S113" s="228">
        <f t="shared" si="16"/>
        <v>0</v>
      </c>
      <c r="T113" s="131" t="s">
        <v>410</v>
      </c>
      <c r="U113" s="131">
        <v>0.12</v>
      </c>
      <c r="V113" s="227">
        <f t="shared" si="17"/>
        <v>14640</v>
      </c>
      <c r="W113" s="227">
        <f t="shared" si="12"/>
        <v>0</v>
      </c>
      <c r="X113" s="227">
        <f t="shared" si="18"/>
        <v>0</v>
      </c>
      <c r="Y113" s="239">
        <f t="shared" si="19"/>
        <v>0</v>
      </c>
      <c r="Z113" s="237">
        <f t="shared" si="20"/>
        <v>0</v>
      </c>
      <c r="AA113" s="134"/>
    </row>
    <row r="114" spans="1:27" ht="15.75" customHeight="1">
      <c r="A114" s="454"/>
      <c r="B114" s="442"/>
      <c r="C114" s="442"/>
      <c r="D114" s="148" t="s">
        <v>468</v>
      </c>
      <c r="E114" s="148" t="s">
        <v>448</v>
      </c>
      <c r="F114" s="218" t="s">
        <v>738</v>
      </c>
      <c r="G114" s="148" t="s">
        <v>2446</v>
      </c>
      <c r="H114" s="148" t="s">
        <v>394</v>
      </c>
      <c r="I114" s="148" t="s">
        <v>85</v>
      </c>
      <c r="J114" s="132">
        <v>2800000</v>
      </c>
      <c r="K114" s="132">
        <v>0</v>
      </c>
      <c r="L114" s="132">
        <v>0</v>
      </c>
      <c r="M114" s="131" t="s">
        <v>410</v>
      </c>
      <c r="N114" s="131">
        <v>0.23</v>
      </c>
      <c r="O114" s="170">
        <f t="shared" si="13"/>
        <v>644000</v>
      </c>
      <c r="P114" s="170">
        <f t="shared" si="14"/>
        <v>0</v>
      </c>
      <c r="Q114" s="170">
        <f t="shared" si="11"/>
        <v>0</v>
      </c>
      <c r="R114" s="228">
        <f t="shared" si="15"/>
        <v>0</v>
      </c>
      <c r="S114" s="228">
        <f t="shared" si="16"/>
        <v>0</v>
      </c>
      <c r="T114" s="131" t="s">
        <v>410</v>
      </c>
      <c r="U114" s="131">
        <v>0.12</v>
      </c>
      <c r="V114" s="227">
        <f t="shared" si="17"/>
        <v>336000</v>
      </c>
      <c r="W114" s="227">
        <f t="shared" si="12"/>
        <v>0</v>
      </c>
      <c r="X114" s="227">
        <f t="shared" si="18"/>
        <v>0</v>
      </c>
      <c r="Y114" s="239">
        <f t="shared" si="19"/>
        <v>0</v>
      </c>
      <c r="Z114" s="237">
        <f t="shared" si="20"/>
        <v>0</v>
      </c>
      <c r="AA114" s="134"/>
    </row>
    <row r="115" spans="1:27" ht="15.75" customHeight="1">
      <c r="A115" s="454"/>
      <c r="B115" s="442"/>
      <c r="C115" s="442"/>
      <c r="D115" s="148" t="s">
        <v>468</v>
      </c>
      <c r="E115" s="148" t="s">
        <v>448</v>
      </c>
      <c r="F115" s="218" t="s">
        <v>738</v>
      </c>
      <c r="G115" s="148" t="s">
        <v>2447</v>
      </c>
      <c r="H115" s="148" t="s">
        <v>394</v>
      </c>
      <c r="I115" s="148" t="s">
        <v>85</v>
      </c>
      <c r="J115" s="132">
        <v>1000</v>
      </c>
      <c r="K115" s="132">
        <v>0</v>
      </c>
      <c r="L115" s="132">
        <v>0</v>
      </c>
      <c r="M115" s="131" t="s">
        <v>416</v>
      </c>
      <c r="N115" s="131">
        <v>0</v>
      </c>
      <c r="O115" s="170">
        <f t="shared" si="13"/>
        <v>0</v>
      </c>
      <c r="P115" s="170">
        <f t="shared" si="14"/>
        <v>0</v>
      </c>
      <c r="Q115" s="170">
        <f t="shared" si="11"/>
        <v>0</v>
      </c>
      <c r="R115" s="228" t="str">
        <f t="shared" si="15"/>
        <v>-</v>
      </c>
      <c r="S115" s="228" t="str">
        <f t="shared" si="16"/>
        <v>-</v>
      </c>
      <c r="T115" s="131" t="s">
        <v>416</v>
      </c>
      <c r="U115" s="131">
        <v>0</v>
      </c>
      <c r="V115" s="227">
        <f t="shared" si="17"/>
        <v>0</v>
      </c>
      <c r="W115" s="227">
        <f t="shared" si="12"/>
        <v>0</v>
      </c>
      <c r="X115" s="227">
        <f t="shared" si="18"/>
        <v>0</v>
      </c>
      <c r="Y115" s="239" t="str">
        <f t="shared" si="19"/>
        <v>-</v>
      </c>
      <c r="Z115" s="237" t="str">
        <f t="shared" si="20"/>
        <v>-</v>
      </c>
      <c r="AA115" s="134"/>
    </row>
    <row r="116" spans="1:27" ht="15.75" customHeight="1">
      <c r="A116" s="454"/>
      <c r="B116" s="442"/>
      <c r="C116" s="442"/>
      <c r="D116" s="148" t="s">
        <v>468</v>
      </c>
      <c r="E116" s="148" t="s">
        <v>448</v>
      </c>
      <c r="F116" s="218" t="s">
        <v>738</v>
      </c>
      <c r="G116" s="148" t="s">
        <v>2448</v>
      </c>
      <c r="H116" s="148" t="s">
        <v>394</v>
      </c>
      <c r="I116" s="148" t="s">
        <v>85</v>
      </c>
      <c r="J116" s="132">
        <v>200000</v>
      </c>
      <c r="K116" s="132">
        <v>51185.42</v>
      </c>
      <c r="L116" s="132">
        <v>50811.159999999996</v>
      </c>
      <c r="M116" s="131" t="s">
        <v>410</v>
      </c>
      <c r="N116" s="131">
        <v>0.23</v>
      </c>
      <c r="O116" s="170">
        <f t="shared" si="13"/>
        <v>46000</v>
      </c>
      <c r="P116" s="170">
        <f t="shared" si="14"/>
        <v>11772.6466</v>
      </c>
      <c r="Q116" s="170">
        <f t="shared" si="11"/>
        <v>11686.566800000001</v>
      </c>
      <c r="R116" s="228">
        <f t="shared" si="15"/>
        <v>0.2540558</v>
      </c>
      <c r="S116" s="228">
        <f t="shared" si="16"/>
        <v>0.25592710000000002</v>
      </c>
      <c r="T116" s="131" t="s">
        <v>410</v>
      </c>
      <c r="U116" s="131">
        <v>0.12</v>
      </c>
      <c r="V116" s="227">
        <f t="shared" si="17"/>
        <v>24000</v>
      </c>
      <c r="W116" s="227">
        <f t="shared" si="12"/>
        <v>6142.2503999999999</v>
      </c>
      <c r="X116" s="227">
        <f t="shared" si="18"/>
        <v>6097.3391999999994</v>
      </c>
      <c r="Y116" s="239">
        <f t="shared" si="19"/>
        <v>0.2540558</v>
      </c>
      <c r="Z116" s="237">
        <f t="shared" si="20"/>
        <v>0.25592710000000002</v>
      </c>
      <c r="AA116" s="134"/>
    </row>
    <row r="117" spans="1:27" ht="15.75" customHeight="1">
      <c r="A117" s="454"/>
      <c r="B117" s="442"/>
      <c r="C117" s="442"/>
      <c r="D117" s="148" t="s">
        <v>468</v>
      </c>
      <c r="E117" s="148" t="s">
        <v>448</v>
      </c>
      <c r="F117" s="218" t="s">
        <v>738</v>
      </c>
      <c r="G117" s="148" t="s">
        <v>2449</v>
      </c>
      <c r="H117" s="148" t="s">
        <v>394</v>
      </c>
      <c r="I117" s="148" t="s">
        <v>85</v>
      </c>
      <c r="J117" s="132">
        <v>500000</v>
      </c>
      <c r="K117" s="132">
        <v>0</v>
      </c>
      <c r="L117" s="132">
        <v>0</v>
      </c>
      <c r="M117" s="131" t="s">
        <v>410</v>
      </c>
      <c r="N117" s="131">
        <v>0.23</v>
      </c>
      <c r="O117" s="170">
        <f t="shared" si="13"/>
        <v>115000</v>
      </c>
      <c r="P117" s="170">
        <f t="shared" si="14"/>
        <v>0</v>
      </c>
      <c r="Q117" s="170">
        <f t="shared" si="11"/>
        <v>0</v>
      </c>
      <c r="R117" s="228">
        <f t="shared" si="15"/>
        <v>0</v>
      </c>
      <c r="S117" s="228">
        <f t="shared" si="16"/>
        <v>0</v>
      </c>
      <c r="T117" s="131" t="s">
        <v>410</v>
      </c>
      <c r="U117" s="131">
        <v>0.12</v>
      </c>
      <c r="V117" s="227">
        <f t="shared" si="17"/>
        <v>60000</v>
      </c>
      <c r="W117" s="227">
        <f t="shared" si="12"/>
        <v>0</v>
      </c>
      <c r="X117" s="227">
        <f t="shared" si="18"/>
        <v>0</v>
      </c>
      <c r="Y117" s="239">
        <f t="shared" si="19"/>
        <v>0</v>
      </c>
      <c r="Z117" s="237">
        <f t="shared" si="20"/>
        <v>0</v>
      </c>
      <c r="AA117" s="134"/>
    </row>
    <row r="118" spans="1:27" ht="15.75" customHeight="1">
      <c r="A118" s="454"/>
      <c r="B118" s="442"/>
      <c r="C118" s="442"/>
      <c r="D118" s="148" t="s">
        <v>468</v>
      </c>
      <c r="E118" s="148" t="s">
        <v>448</v>
      </c>
      <c r="F118" s="218" t="s">
        <v>738</v>
      </c>
      <c r="G118" s="148" t="s">
        <v>2450</v>
      </c>
      <c r="H118" s="148" t="s">
        <v>394</v>
      </c>
      <c r="I118" s="148" t="s">
        <v>85</v>
      </c>
      <c r="J118" s="132">
        <v>45000</v>
      </c>
      <c r="K118" s="132">
        <v>0</v>
      </c>
      <c r="L118" s="132">
        <v>0</v>
      </c>
      <c r="M118" s="131" t="s">
        <v>410</v>
      </c>
      <c r="N118" s="131">
        <v>0.23</v>
      </c>
      <c r="O118" s="170">
        <f t="shared" si="13"/>
        <v>10350</v>
      </c>
      <c r="P118" s="170">
        <f t="shared" si="14"/>
        <v>0</v>
      </c>
      <c r="Q118" s="170">
        <f t="shared" si="11"/>
        <v>0</v>
      </c>
      <c r="R118" s="228">
        <f t="shared" si="15"/>
        <v>0</v>
      </c>
      <c r="S118" s="228">
        <f t="shared" si="16"/>
        <v>0</v>
      </c>
      <c r="T118" s="131" t="s">
        <v>410</v>
      </c>
      <c r="U118" s="131">
        <v>0.12</v>
      </c>
      <c r="V118" s="227">
        <f t="shared" si="17"/>
        <v>5400</v>
      </c>
      <c r="W118" s="227">
        <f t="shared" si="12"/>
        <v>0</v>
      </c>
      <c r="X118" s="227">
        <f t="shared" si="18"/>
        <v>0</v>
      </c>
      <c r="Y118" s="239">
        <f t="shared" si="19"/>
        <v>0</v>
      </c>
      <c r="Z118" s="237">
        <f t="shared" si="20"/>
        <v>0</v>
      </c>
      <c r="AA118" s="134"/>
    </row>
    <row r="119" spans="1:27" ht="15.75" customHeight="1">
      <c r="A119" s="454"/>
      <c r="B119" s="442"/>
      <c r="C119" s="442"/>
      <c r="D119" s="148" t="s">
        <v>468</v>
      </c>
      <c r="E119" s="148" t="s">
        <v>448</v>
      </c>
      <c r="F119" s="218" t="s">
        <v>738</v>
      </c>
      <c r="G119" s="148" t="s">
        <v>2451</v>
      </c>
      <c r="H119" s="148" t="s">
        <v>394</v>
      </c>
      <c r="I119" s="148" t="s">
        <v>85</v>
      </c>
      <c r="J119" s="132">
        <v>0</v>
      </c>
      <c r="K119" s="132">
        <v>1260000</v>
      </c>
      <c r="L119" s="132">
        <v>0</v>
      </c>
      <c r="M119" s="131" t="s">
        <v>410</v>
      </c>
      <c r="N119" s="131">
        <v>0.23</v>
      </c>
      <c r="O119" s="170">
        <f t="shared" si="13"/>
        <v>0</v>
      </c>
      <c r="P119" s="170">
        <f t="shared" si="14"/>
        <v>289800</v>
      </c>
      <c r="Q119" s="170">
        <f t="shared" si="11"/>
        <v>0</v>
      </c>
      <c r="R119" s="228" t="str">
        <f t="shared" si="15"/>
        <v>-</v>
      </c>
      <c r="S119" s="228" t="str">
        <f t="shared" si="16"/>
        <v>-</v>
      </c>
      <c r="T119" s="131" t="s">
        <v>410</v>
      </c>
      <c r="U119" s="131">
        <v>0.12</v>
      </c>
      <c r="V119" s="227">
        <f t="shared" si="17"/>
        <v>0</v>
      </c>
      <c r="W119" s="227">
        <f t="shared" si="12"/>
        <v>151200</v>
      </c>
      <c r="X119" s="227">
        <f t="shared" si="18"/>
        <v>0</v>
      </c>
      <c r="Y119" s="239" t="str">
        <f t="shared" si="19"/>
        <v>-</v>
      </c>
      <c r="Z119" s="237" t="str">
        <f t="shared" si="20"/>
        <v>-</v>
      </c>
      <c r="AA119" s="134"/>
    </row>
    <row r="120" spans="1:27" ht="15.75" customHeight="1">
      <c r="A120" s="454"/>
      <c r="B120" s="442"/>
      <c r="C120" s="442"/>
      <c r="D120" s="148" t="s">
        <v>468</v>
      </c>
      <c r="E120" s="148" t="s">
        <v>448</v>
      </c>
      <c r="F120" s="218" t="s">
        <v>738</v>
      </c>
      <c r="G120" s="148" t="s">
        <v>2452</v>
      </c>
      <c r="H120" s="148" t="s">
        <v>394</v>
      </c>
      <c r="I120" s="148" t="s">
        <v>85</v>
      </c>
      <c r="J120" s="132">
        <v>40000</v>
      </c>
      <c r="K120" s="132">
        <v>0</v>
      </c>
      <c r="L120" s="132">
        <v>0</v>
      </c>
      <c r="M120" s="131" t="s">
        <v>410</v>
      </c>
      <c r="N120" s="131">
        <v>0.23</v>
      </c>
      <c r="O120" s="170">
        <f t="shared" si="13"/>
        <v>9200</v>
      </c>
      <c r="P120" s="170">
        <f t="shared" si="14"/>
        <v>0</v>
      </c>
      <c r="Q120" s="170">
        <f t="shared" si="11"/>
        <v>0</v>
      </c>
      <c r="R120" s="228">
        <f t="shared" si="15"/>
        <v>0</v>
      </c>
      <c r="S120" s="228">
        <f t="shared" si="16"/>
        <v>0</v>
      </c>
      <c r="T120" s="131" t="s">
        <v>410</v>
      </c>
      <c r="U120" s="131">
        <v>0.12</v>
      </c>
      <c r="V120" s="227">
        <f t="shared" si="17"/>
        <v>4800</v>
      </c>
      <c r="W120" s="227">
        <f t="shared" si="12"/>
        <v>0</v>
      </c>
      <c r="X120" s="227">
        <f t="shared" si="18"/>
        <v>0</v>
      </c>
      <c r="Y120" s="239">
        <f t="shared" si="19"/>
        <v>0</v>
      </c>
      <c r="Z120" s="237">
        <f t="shared" si="20"/>
        <v>0</v>
      </c>
      <c r="AA120" s="134"/>
    </row>
    <row r="121" spans="1:27" ht="15.75" customHeight="1">
      <c r="A121" s="454"/>
      <c r="B121" s="442"/>
      <c r="C121" s="442"/>
      <c r="D121" s="148" t="s">
        <v>468</v>
      </c>
      <c r="E121" s="148" t="s">
        <v>448</v>
      </c>
      <c r="F121" s="218" t="s">
        <v>738</v>
      </c>
      <c r="G121" s="148" t="s">
        <v>2453</v>
      </c>
      <c r="H121" s="148" t="s">
        <v>394</v>
      </c>
      <c r="I121" s="148" t="s">
        <v>85</v>
      </c>
      <c r="J121" s="132">
        <v>500000</v>
      </c>
      <c r="K121" s="132">
        <v>0</v>
      </c>
      <c r="L121" s="132">
        <v>0</v>
      </c>
      <c r="M121" s="131" t="s">
        <v>410</v>
      </c>
      <c r="N121" s="131">
        <v>0.23</v>
      </c>
      <c r="O121" s="170">
        <f t="shared" si="13"/>
        <v>115000</v>
      </c>
      <c r="P121" s="170">
        <f t="shared" si="14"/>
        <v>0</v>
      </c>
      <c r="Q121" s="170">
        <f t="shared" si="11"/>
        <v>0</v>
      </c>
      <c r="R121" s="228">
        <f t="shared" si="15"/>
        <v>0</v>
      </c>
      <c r="S121" s="228">
        <f t="shared" si="16"/>
        <v>0</v>
      </c>
      <c r="T121" s="131" t="s">
        <v>410</v>
      </c>
      <c r="U121" s="131">
        <v>0.12</v>
      </c>
      <c r="V121" s="227">
        <f t="shared" si="17"/>
        <v>60000</v>
      </c>
      <c r="W121" s="227">
        <f t="shared" si="12"/>
        <v>0</v>
      </c>
      <c r="X121" s="227">
        <f t="shared" si="18"/>
        <v>0</v>
      </c>
      <c r="Y121" s="239">
        <f t="shared" si="19"/>
        <v>0</v>
      </c>
      <c r="Z121" s="237">
        <f t="shared" si="20"/>
        <v>0</v>
      </c>
      <c r="AA121" s="134"/>
    </row>
    <row r="122" spans="1:27" ht="15.75" customHeight="1">
      <c r="A122" s="454"/>
      <c r="B122" s="442"/>
      <c r="C122" s="442"/>
      <c r="D122" s="148" t="s">
        <v>468</v>
      </c>
      <c r="E122" s="148" t="s">
        <v>448</v>
      </c>
      <c r="F122" s="218" t="s">
        <v>738</v>
      </c>
      <c r="G122" s="148" t="s">
        <v>2454</v>
      </c>
      <c r="H122" s="148" t="s">
        <v>394</v>
      </c>
      <c r="I122" s="148" t="s">
        <v>85</v>
      </c>
      <c r="J122" s="132">
        <v>25000</v>
      </c>
      <c r="K122" s="132">
        <v>0</v>
      </c>
      <c r="L122" s="132">
        <v>0</v>
      </c>
      <c r="M122" s="131" t="s">
        <v>410</v>
      </c>
      <c r="N122" s="131">
        <v>0.23</v>
      </c>
      <c r="O122" s="170">
        <f t="shared" si="13"/>
        <v>5750</v>
      </c>
      <c r="P122" s="170">
        <f t="shared" si="14"/>
        <v>0</v>
      </c>
      <c r="Q122" s="170">
        <f t="shared" si="11"/>
        <v>0</v>
      </c>
      <c r="R122" s="228">
        <f t="shared" si="15"/>
        <v>0</v>
      </c>
      <c r="S122" s="228">
        <f t="shared" si="16"/>
        <v>0</v>
      </c>
      <c r="T122" s="131" t="s">
        <v>410</v>
      </c>
      <c r="U122" s="131">
        <v>0.12</v>
      </c>
      <c r="V122" s="227">
        <f t="shared" si="17"/>
        <v>3000</v>
      </c>
      <c r="W122" s="227">
        <f t="shared" si="12"/>
        <v>0</v>
      </c>
      <c r="X122" s="227">
        <f t="shared" si="18"/>
        <v>0</v>
      </c>
      <c r="Y122" s="239">
        <f t="shared" si="19"/>
        <v>0</v>
      </c>
      <c r="Z122" s="237">
        <f t="shared" si="20"/>
        <v>0</v>
      </c>
      <c r="AA122" s="134"/>
    </row>
    <row r="123" spans="1:27" ht="15.75" customHeight="1">
      <c r="A123" s="454"/>
      <c r="B123" s="442"/>
      <c r="C123" s="442"/>
      <c r="D123" s="148" t="s">
        <v>468</v>
      </c>
      <c r="E123" s="148" t="s">
        <v>448</v>
      </c>
      <c r="F123" s="218" t="s">
        <v>738</v>
      </c>
      <c r="G123" s="148" t="s">
        <v>2455</v>
      </c>
      <c r="H123" s="148" t="s">
        <v>394</v>
      </c>
      <c r="I123" s="148" t="s">
        <v>85</v>
      </c>
      <c r="J123" s="132">
        <v>10000</v>
      </c>
      <c r="K123" s="132">
        <v>0</v>
      </c>
      <c r="L123" s="132">
        <v>0</v>
      </c>
      <c r="M123" s="131" t="s">
        <v>416</v>
      </c>
      <c r="N123" s="131">
        <v>0</v>
      </c>
      <c r="O123" s="170">
        <f t="shared" si="13"/>
        <v>0</v>
      </c>
      <c r="P123" s="170">
        <f t="shared" si="14"/>
        <v>0</v>
      </c>
      <c r="Q123" s="170">
        <f t="shared" si="11"/>
        <v>0</v>
      </c>
      <c r="R123" s="228" t="str">
        <f t="shared" si="15"/>
        <v>-</v>
      </c>
      <c r="S123" s="228" t="str">
        <f t="shared" si="16"/>
        <v>-</v>
      </c>
      <c r="T123" s="131" t="s">
        <v>416</v>
      </c>
      <c r="U123" s="131">
        <v>0</v>
      </c>
      <c r="V123" s="227">
        <f t="shared" si="17"/>
        <v>0</v>
      </c>
      <c r="W123" s="227">
        <f t="shared" si="12"/>
        <v>0</v>
      </c>
      <c r="X123" s="227">
        <f t="shared" si="18"/>
        <v>0</v>
      </c>
      <c r="Y123" s="239" t="str">
        <f t="shared" si="19"/>
        <v>-</v>
      </c>
      <c r="Z123" s="237" t="str">
        <f t="shared" si="20"/>
        <v>-</v>
      </c>
      <c r="AA123" s="134"/>
    </row>
    <row r="124" spans="1:27" ht="15.75" customHeight="1">
      <c r="A124" s="454"/>
      <c r="B124" s="442"/>
      <c r="C124" s="442"/>
      <c r="D124" s="148" t="s">
        <v>468</v>
      </c>
      <c r="E124" s="148" t="s">
        <v>448</v>
      </c>
      <c r="F124" s="218" t="s">
        <v>738</v>
      </c>
      <c r="G124" s="148" t="s">
        <v>2456</v>
      </c>
      <c r="H124" s="148" t="s">
        <v>394</v>
      </c>
      <c r="I124" s="148" t="s">
        <v>85</v>
      </c>
      <c r="J124" s="132">
        <v>1000</v>
      </c>
      <c r="K124" s="132">
        <v>0</v>
      </c>
      <c r="L124" s="132">
        <v>0</v>
      </c>
      <c r="M124" s="131" t="s">
        <v>416</v>
      </c>
      <c r="N124" s="131">
        <v>0</v>
      </c>
      <c r="O124" s="170">
        <f t="shared" si="13"/>
        <v>0</v>
      </c>
      <c r="P124" s="170">
        <f t="shared" si="14"/>
        <v>0</v>
      </c>
      <c r="Q124" s="170">
        <f t="shared" si="11"/>
        <v>0</v>
      </c>
      <c r="R124" s="228" t="str">
        <f t="shared" si="15"/>
        <v>-</v>
      </c>
      <c r="S124" s="228" t="str">
        <f t="shared" si="16"/>
        <v>-</v>
      </c>
      <c r="T124" s="131" t="s">
        <v>416</v>
      </c>
      <c r="U124" s="131">
        <v>0</v>
      </c>
      <c r="V124" s="227">
        <f t="shared" si="17"/>
        <v>0</v>
      </c>
      <c r="W124" s="227">
        <f t="shared" si="12"/>
        <v>0</v>
      </c>
      <c r="X124" s="227">
        <f t="shared" si="18"/>
        <v>0</v>
      </c>
      <c r="Y124" s="239" t="str">
        <f t="shared" si="19"/>
        <v>-</v>
      </c>
      <c r="Z124" s="237" t="str">
        <f t="shared" si="20"/>
        <v>-</v>
      </c>
      <c r="AA124" s="134"/>
    </row>
    <row r="125" spans="1:27" ht="15.75" customHeight="1">
      <c r="A125" s="454"/>
      <c r="B125" s="442"/>
      <c r="C125" s="442"/>
      <c r="D125" s="148" t="s">
        <v>468</v>
      </c>
      <c r="E125" s="148" t="s">
        <v>448</v>
      </c>
      <c r="F125" s="218" t="s">
        <v>738</v>
      </c>
      <c r="G125" s="148" t="s">
        <v>2457</v>
      </c>
      <c r="H125" s="148" t="s">
        <v>394</v>
      </c>
      <c r="I125" s="148" t="s">
        <v>85</v>
      </c>
      <c r="J125" s="132">
        <v>1000</v>
      </c>
      <c r="K125" s="132">
        <v>0</v>
      </c>
      <c r="L125" s="132">
        <v>0</v>
      </c>
      <c r="M125" s="131" t="s">
        <v>416</v>
      </c>
      <c r="N125" s="131">
        <v>0</v>
      </c>
      <c r="O125" s="170">
        <f t="shared" si="13"/>
        <v>0</v>
      </c>
      <c r="P125" s="170">
        <f t="shared" si="14"/>
        <v>0</v>
      </c>
      <c r="Q125" s="170">
        <f t="shared" si="11"/>
        <v>0</v>
      </c>
      <c r="R125" s="228" t="str">
        <f t="shared" si="15"/>
        <v>-</v>
      </c>
      <c r="S125" s="228" t="str">
        <f t="shared" si="16"/>
        <v>-</v>
      </c>
      <c r="T125" s="131" t="s">
        <v>416</v>
      </c>
      <c r="U125" s="131">
        <v>0</v>
      </c>
      <c r="V125" s="227">
        <f t="shared" si="17"/>
        <v>0</v>
      </c>
      <c r="W125" s="227">
        <f t="shared" si="12"/>
        <v>0</v>
      </c>
      <c r="X125" s="227">
        <f t="shared" si="18"/>
        <v>0</v>
      </c>
      <c r="Y125" s="239" t="str">
        <f t="shared" si="19"/>
        <v>-</v>
      </c>
      <c r="Z125" s="237" t="str">
        <f t="shared" si="20"/>
        <v>-</v>
      </c>
      <c r="AA125" s="134"/>
    </row>
    <row r="126" spans="1:27" ht="15.75" customHeight="1">
      <c r="A126" s="454"/>
      <c r="B126" s="442"/>
      <c r="C126" s="442"/>
      <c r="D126" s="148" t="s">
        <v>468</v>
      </c>
      <c r="E126" s="148" t="s">
        <v>448</v>
      </c>
      <c r="F126" s="218" t="s">
        <v>2428</v>
      </c>
      <c r="G126" s="148" t="s">
        <v>2458</v>
      </c>
      <c r="H126" s="148" t="s">
        <v>394</v>
      </c>
      <c r="I126" s="148" t="s">
        <v>85</v>
      </c>
      <c r="J126" s="132">
        <v>6211604</v>
      </c>
      <c r="K126" s="132">
        <v>0</v>
      </c>
      <c r="L126" s="132">
        <v>0</v>
      </c>
      <c r="M126" s="131" t="s">
        <v>410</v>
      </c>
      <c r="N126" s="131">
        <v>0.23</v>
      </c>
      <c r="O126" s="170">
        <f t="shared" si="13"/>
        <v>1428668.9200000002</v>
      </c>
      <c r="P126" s="170">
        <f t="shared" si="14"/>
        <v>0</v>
      </c>
      <c r="Q126" s="170">
        <f t="shared" si="11"/>
        <v>0</v>
      </c>
      <c r="R126" s="228">
        <f t="shared" si="15"/>
        <v>0</v>
      </c>
      <c r="S126" s="228">
        <f t="shared" si="16"/>
        <v>0</v>
      </c>
      <c r="T126" s="131" t="s">
        <v>410</v>
      </c>
      <c r="U126" s="131">
        <v>0.12</v>
      </c>
      <c r="V126" s="227">
        <f t="shared" si="17"/>
        <v>745392.48</v>
      </c>
      <c r="W126" s="227">
        <f t="shared" si="12"/>
        <v>0</v>
      </c>
      <c r="X126" s="227">
        <f t="shared" si="18"/>
        <v>0</v>
      </c>
      <c r="Y126" s="239">
        <f t="shared" si="19"/>
        <v>0</v>
      </c>
      <c r="Z126" s="237">
        <f t="shared" si="20"/>
        <v>0</v>
      </c>
      <c r="AA126" s="134"/>
    </row>
    <row r="127" spans="1:27" ht="15.75" customHeight="1">
      <c r="A127" s="454"/>
      <c r="B127" s="442"/>
      <c r="C127" s="442"/>
      <c r="D127" s="148" t="s">
        <v>1085</v>
      </c>
      <c r="E127" s="148" t="s">
        <v>492</v>
      </c>
      <c r="F127" s="218" t="s">
        <v>811</v>
      </c>
      <c r="G127" s="148" t="s">
        <v>2459</v>
      </c>
      <c r="H127" s="148" t="s">
        <v>394</v>
      </c>
      <c r="I127" s="148" t="s">
        <v>85</v>
      </c>
      <c r="J127" s="132">
        <v>1000000</v>
      </c>
      <c r="K127" s="132">
        <v>0</v>
      </c>
      <c r="L127" s="132">
        <v>0</v>
      </c>
      <c r="M127" s="131" t="s">
        <v>410</v>
      </c>
      <c r="N127" s="131">
        <v>0.23</v>
      </c>
      <c r="O127" s="170">
        <f t="shared" si="13"/>
        <v>230000</v>
      </c>
      <c r="P127" s="170">
        <f t="shared" si="14"/>
        <v>0</v>
      </c>
      <c r="Q127" s="170">
        <f t="shared" si="11"/>
        <v>0</v>
      </c>
      <c r="R127" s="228">
        <f t="shared" si="15"/>
        <v>0</v>
      </c>
      <c r="S127" s="228">
        <f t="shared" si="16"/>
        <v>0</v>
      </c>
      <c r="T127" s="131" t="s">
        <v>410</v>
      </c>
      <c r="U127" s="131">
        <v>0.12</v>
      </c>
      <c r="V127" s="227">
        <f t="shared" si="17"/>
        <v>120000</v>
      </c>
      <c r="W127" s="227">
        <f t="shared" si="12"/>
        <v>0</v>
      </c>
      <c r="X127" s="227">
        <f t="shared" si="18"/>
        <v>0</v>
      </c>
      <c r="Y127" s="239">
        <f t="shared" si="19"/>
        <v>0</v>
      </c>
      <c r="Z127" s="237">
        <f t="shared" si="20"/>
        <v>0</v>
      </c>
      <c r="AA127" s="134"/>
    </row>
    <row r="128" spans="1:27" ht="15.75" customHeight="1">
      <c r="A128" s="454"/>
      <c r="B128" s="442"/>
      <c r="C128" s="442"/>
      <c r="D128" s="148" t="s">
        <v>474</v>
      </c>
      <c r="E128" s="148" t="s">
        <v>2460</v>
      </c>
      <c r="F128" s="219" t="s">
        <v>2461</v>
      </c>
      <c r="G128" s="148" t="s">
        <v>2462</v>
      </c>
      <c r="H128" s="148" t="s">
        <v>394</v>
      </c>
      <c r="I128" s="148" t="s">
        <v>85</v>
      </c>
      <c r="J128" s="132">
        <v>4000000</v>
      </c>
      <c r="K128" s="132">
        <v>0</v>
      </c>
      <c r="L128" s="132">
        <v>0</v>
      </c>
      <c r="M128" s="131" t="s">
        <v>410</v>
      </c>
      <c r="N128" s="131">
        <v>0.23</v>
      </c>
      <c r="O128" s="170">
        <f t="shared" si="13"/>
        <v>920000</v>
      </c>
      <c r="P128" s="170">
        <f t="shared" si="14"/>
        <v>0</v>
      </c>
      <c r="Q128" s="170">
        <f t="shared" si="11"/>
        <v>0</v>
      </c>
      <c r="R128" s="228">
        <f t="shared" si="15"/>
        <v>0</v>
      </c>
      <c r="S128" s="228">
        <f t="shared" si="16"/>
        <v>0</v>
      </c>
      <c r="T128" s="131" t="s">
        <v>410</v>
      </c>
      <c r="U128" s="131">
        <v>0.12</v>
      </c>
      <c r="V128" s="227">
        <f t="shared" si="17"/>
        <v>480000</v>
      </c>
      <c r="W128" s="227">
        <f t="shared" si="12"/>
        <v>0</v>
      </c>
      <c r="X128" s="227">
        <f t="shared" si="18"/>
        <v>0</v>
      </c>
      <c r="Y128" s="239">
        <f t="shared" si="19"/>
        <v>0</v>
      </c>
      <c r="Z128" s="237">
        <f t="shared" si="20"/>
        <v>0</v>
      </c>
      <c r="AA128" s="134"/>
    </row>
    <row r="129" spans="1:27" ht="15.75" customHeight="1">
      <c r="A129" s="453"/>
      <c r="B129" s="442"/>
      <c r="C129" s="442"/>
      <c r="D129" s="148" t="s">
        <v>474</v>
      </c>
      <c r="E129" s="148" t="s">
        <v>2460</v>
      </c>
      <c r="F129" s="218" t="s">
        <v>2463</v>
      </c>
      <c r="G129" s="148" t="s">
        <v>2464</v>
      </c>
      <c r="H129" s="148" t="s">
        <v>394</v>
      </c>
      <c r="I129" s="148" t="s">
        <v>85</v>
      </c>
      <c r="J129" s="132">
        <v>1000</v>
      </c>
      <c r="K129" s="132">
        <v>859458.67999999993</v>
      </c>
      <c r="L129" s="132">
        <v>646383.24</v>
      </c>
      <c r="M129" s="131" t="s">
        <v>410</v>
      </c>
      <c r="N129" s="131">
        <v>0.23</v>
      </c>
      <c r="O129" s="170">
        <f t="shared" si="13"/>
        <v>230</v>
      </c>
      <c r="P129" s="170">
        <f t="shared" si="14"/>
        <v>197675.4964</v>
      </c>
      <c r="Q129" s="170">
        <f t="shared" ref="Q129:Q176" si="21">L129*N129</f>
        <v>148668.1452</v>
      </c>
      <c r="R129" s="228">
        <f t="shared" si="15"/>
        <v>646.38324</v>
      </c>
      <c r="S129" s="228">
        <f t="shared" si="16"/>
        <v>859.45868000000007</v>
      </c>
      <c r="T129" s="131" t="s">
        <v>410</v>
      </c>
      <c r="U129" s="131">
        <v>0.12</v>
      </c>
      <c r="V129" s="227">
        <f t="shared" si="17"/>
        <v>120</v>
      </c>
      <c r="W129" s="227">
        <f t="shared" ref="W129:W176" si="22">K129*U129</f>
        <v>103135.04159999998</v>
      </c>
      <c r="X129" s="227">
        <f t="shared" si="18"/>
        <v>77565.988799999992</v>
      </c>
      <c r="Y129" s="239">
        <f t="shared" si="19"/>
        <v>646.38323999999989</v>
      </c>
      <c r="Z129" s="237">
        <f t="shared" si="20"/>
        <v>859.45867999999984</v>
      </c>
      <c r="AA129" s="134"/>
    </row>
    <row r="130" spans="1:27" ht="15.75" customHeight="1">
      <c r="A130" s="454"/>
      <c r="B130" s="442"/>
      <c r="C130" s="442"/>
      <c r="D130" s="148" t="s">
        <v>474</v>
      </c>
      <c r="E130" s="148" t="s">
        <v>2460</v>
      </c>
      <c r="F130" s="219" t="s">
        <v>2463</v>
      </c>
      <c r="G130" s="148" t="s">
        <v>2465</v>
      </c>
      <c r="H130" s="148" t="s">
        <v>394</v>
      </c>
      <c r="I130" s="148" t="s">
        <v>85</v>
      </c>
      <c r="J130" s="132">
        <v>1460996</v>
      </c>
      <c r="K130" s="132">
        <v>0</v>
      </c>
      <c r="L130" s="132">
        <v>0</v>
      </c>
      <c r="M130" s="131" t="s">
        <v>410</v>
      </c>
      <c r="N130" s="131">
        <v>0.23</v>
      </c>
      <c r="O130" s="170">
        <f t="shared" ref="O130:O177" si="23">J130*N130</f>
        <v>336029.08</v>
      </c>
      <c r="P130" s="170">
        <f t="shared" ref="P130:P177" si="24">K130*N130</f>
        <v>0</v>
      </c>
      <c r="Q130" s="170">
        <f t="shared" si="21"/>
        <v>0</v>
      </c>
      <c r="R130" s="228">
        <f t="shared" ref="R130:R177" si="25">IFERROR(Q130/O130, "-")</f>
        <v>0</v>
      </c>
      <c r="S130" s="228">
        <f t="shared" ref="S130:S177" si="26">IFERROR(P130/O130, "-")</f>
        <v>0</v>
      </c>
      <c r="T130" s="131" t="s">
        <v>416</v>
      </c>
      <c r="U130" s="131">
        <v>0</v>
      </c>
      <c r="V130" s="227">
        <f t="shared" ref="V130:V177" si="27">J130*U130</f>
        <v>0</v>
      </c>
      <c r="W130" s="227">
        <f t="shared" si="22"/>
        <v>0</v>
      </c>
      <c r="X130" s="227">
        <f t="shared" ref="X130:X177" si="28">L130*U130</f>
        <v>0</v>
      </c>
      <c r="Y130" s="239" t="str">
        <f t="shared" ref="Y130:Y177" si="29">IFERROR(X130/V130, "-")</f>
        <v>-</v>
      </c>
      <c r="Z130" s="237" t="str">
        <f t="shared" ref="Z130" si="30">IFERROR(W130/V130, "-")</f>
        <v>-</v>
      </c>
      <c r="AA130" s="134"/>
    </row>
    <row r="131" spans="1:27" ht="15.75" customHeight="1">
      <c r="A131" s="454"/>
      <c r="B131" s="442"/>
      <c r="C131" s="442"/>
      <c r="D131" s="148" t="s">
        <v>474</v>
      </c>
      <c r="E131" s="148" t="s">
        <v>2460</v>
      </c>
      <c r="F131" s="219" t="s">
        <v>2463</v>
      </c>
      <c r="G131" s="148" t="s">
        <v>2466</v>
      </c>
      <c r="H131" s="148" t="s">
        <v>394</v>
      </c>
      <c r="I131" s="148" t="s">
        <v>85</v>
      </c>
      <c r="J131" s="132">
        <v>0</v>
      </c>
      <c r="K131" s="132">
        <v>0</v>
      </c>
      <c r="L131" s="132">
        <v>0</v>
      </c>
      <c r="M131" s="131" t="s">
        <v>416</v>
      </c>
      <c r="N131" s="131">
        <v>0</v>
      </c>
      <c r="O131" s="170">
        <f t="shared" si="23"/>
        <v>0</v>
      </c>
      <c r="P131" s="170">
        <f t="shared" si="24"/>
        <v>0</v>
      </c>
      <c r="Q131" s="170">
        <f t="shared" si="21"/>
        <v>0</v>
      </c>
      <c r="R131" s="228" t="str">
        <f t="shared" si="25"/>
        <v>-</v>
      </c>
      <c r="S131" s="228" t="str">
        <f t="shared" si="26"/>
        <v>-</v>
      </c>
      <c r="T131" s="131" t="s">
        <v>416</v>
      </c>
      <c r="U131" s="131">
        <v>0</v>
      </c>
      <c r="V131" s="227">
        <f t="shared" si="27"/>
        <v>0</v>
      </c>
      <c r="W131" s="227">
        <f t="shared" si="22"/>
        <v>0</v>
      </c>
      <c r="X131" s="227">
        <f t="shared" si="28"/>
        <v>0</v>
      </c>
      <c r="Y131" s="239" t="str">
        <f t="shared" si="29"/>
        <v>-</v>
      </c>
      <c r="Z131" s="237" t="str">
        <f t="shared" ref="Z131:Z136" si="31">IFERROR(W131/V131, "-")</f>
        <v>-</v>
      </c>
      <c r="AA131" s="134"/>
    </row>
    <row r="132" spans="1:27" ht="15.75" customHeight="1">
      <c r="A132" s="454"/>
      <c r="B132" s="442"/>
      <c r="C132" s="442"/>
      <c r="D132" s="148" t="s">
        <v>2467</v>
      </c>
      <c r="E132" s="148" t="s">
        <v>2460</v>
      </c>
      <c r="F132" s="218" t="s">
        <v>2468</v>
      </c>
      <c r="G132" s="148" t="s">
        <v>2469</v>
      </c>
      <c r="H132" s="148" t="s">
        <v>394</v>
      </c>
      <c r="I132" s="148" t="s">
        <v>85</v>
      </c>
      <c r="J132" s="132">
        <v>500000</v>
      </c>
      <c r="K132" s="132">
        <v>0</v>
      </c>
      <c r="L132" s="132">
        <v>0</v>
      </c>
      <c r="M132" s="131" t="s">
        <v>410</v>
      </c>
      <c r="N132" s="131">
        <v>0.23</v>
      </c>
      <c r="O132" s="170">
        <f t="shared" si="23"/>
        <v>115000</v>
      </c>
      <c r="P132" s="170">
        <f t="shared" si="24"/>
        <v>0</v>
      </c>
      <c r="Q132" s="170">
        <f t="shared" si="21"/>
        <v>0</v>
      </c>
      <c r="R132" s="228">
        <f t="shared" si="25"/>
        <v>0</v>
      </c>
      <c r="S132" s="228">
        <f t="shared" si="26"/>
        <v>0</v>
      </c>
      <c r="T132" s="131" t="s">
        <v>410</v>
      </c>
      <c r="U132" s="131">
        <v>0.12</v>
      </c>
      <c r="V132" s="227">
        <f t="shared" si="27"/>
        <v>60000</v>
      </c>
      <c r="W132" s="227">
        <f t="shared" si="22"/>
        <v>0</v>
      </c>
      <c r="X132" s="227">
        <f t="shared" si="28"/>
        <v>0</v>
      </c>
      <c r="Y132" s="239">
        <f t="shared" si="29"/>
        <v>0</v>
      </c>
      <c r="Z132" s="237">
        <f t="shared" si="31"/>
        <v>0</v>
      </c>
      <c r="AA132" s="134"/>
    </row>
    <row r="133" spans="1:27" ht="15.75" customHeight="1">
      <c r="A133" s="454"/>
      <c r="B133" s="442"/>
      <c r="C133" s="442"/>
      <c r="D133" s="148" t="s">
        <v>2467</v>
      </c>
      <c r="E133" s="148" t="s">
        <v>2460</v>
      </c>
      <c r="F133" s="218" t="s">
        <v>2470</v>
      </c>
      <c r="G133" s="148" t="s">
        <v>2471</v>
      </c>
      <c r="H133" s="148" t="s">
        <v>394</v>
      </c>
      <c r="I133" s="148" t="s">
        <v>85</v>
      </c>
      <c r="J133" s="132">
        <v>500000</v>
      </c>
      <c r="K133" s="132">
        <v>0</v>
      </c>
      <c r="L133" s="132">
        <v>0</v>
      </c>
      <c r="M133" s="131" t="s">
        <v>410</v>
      </c>
      <c r="N133" s="131">
        <v>0.23</v>
      </c>
      <c r="O133" s="170">
        <f t="shared" si="23"/>
        <v>115000</v>
      </c>
      <c r="P133" s="170">
        <f t="shared" si="24"/>
        <v>0</v>
      </c>
      <c r="Q133" s="170">
        <f t="shared" si="21"/>
        <v>0</v>
      </c>
      <c r="R133" s="228">
        <f t="shared" si="25"/>
        <v>0</v>
      </c>
      <c r="S133" s="228">
        <f t="shared" si="26"/>
        <v>0</v>
      </c>
      <c r="T133" s="131" t="s">
        <v>410</v>
      </c>
      <c r="U133" s="131">
        <v>0.12</v>
      </c>
      <c r="V133" s="227">
        <f t="shared" si="27"/>
        <v>60000</v>
      </c>
      <c r="W133" s="227">
        <f t="shared" si="22"/>
        <v>0</v>
      </c>
      <c r="X133" s="227">
        <f t="shared" si="28"/>
        <v>0</v>
      </c>
      <c r="Y133" s="239">
        <f t="shared" si="29"/>
        <v>0</v>
      </c>
      <c r="Z133" s="237">
        <f>IFERROR(W133/V133, "-")</f>
        <v>0</v>
      </c>
      <c r="AA133" s="134"/>
    </row>
    <row r="134" spans="1:27" ht="15.75" customHeight="1">
      <c r="A134" s="454"/>
      <c r="B134" s="442"/>
      <c r="C134" s="442"/>
      <c r="D134" s="148" t="s">
        <v>2467</v>
      </c>
      <c r="E134" s="148" t="s">
        <v>2460</v>
      </c>
      <c r="F134" s="218" t="s">
        <v>2472</v>
      </c>
      <c r="G134" s="148" t="s">
        <v>2473</v>
      </c>
      <c r="H134" s="148" t="s">
        <v>394</v>
      </c>
      <c r="I134" s="148" t="s">
        <v>85</v>
      </c>
      <c r="J134" s="132">
        <v>500000</v>
      </c>
      <c r="K134" s="132">
        <v>0</v>
      </c>
      <c r="L134" s="132">
        <v>0</v>
      </c>
      <c r="M134" s="131" t="s">
        <v>410</v>
      </c>
      <c r="N134" s="131">
        <v>0.23</v>
      </c>
      <c r="O134" s="170">
        <f t="shared" si="23"/>
        <v>115000</v>
      </c>
      <c r="P134" s="170">
        <f t="shared" si="24"/>
        <v>0</v>
      </c>
      <c r="Q134" s="170">
        <f t="shared" si="21"/>
        <v>0</v>
      </c>
      <c r="R134" s="228">
        <f t="shared" si="25"/>
        <v>0</v>
      </c>
      <c r="S134" s="228">
        <f t="shared" si="26"/>
        <v>0</v>
      </c>
      <c r="T134" s="131" t="s">
        <v>410</v>
      </c>
      <c r="U134" s="131">
        <v>0.12</v>
      </c>
      <c r="V134" s="227">
        <f t="shared" si="27"/>
        <v>60000</v>
      </c>
      <c r="W134" s="227">
        <f t="shared" si="22"/>
        <v>0</v>
      </c>
      <c r="X134" s="227">
        <f t="shared" si="28"/>
        <v>0</v>
      </c>
      <c r="Y134" s="239">
        <f t="shared" si="29"/>
        <v>0</v>
      </c>
      <c r="Z134" s="237">
        <f t="shared" si="31"/>
        <v>0</v>
      </c>
      <c r="AA134" s="134"/>
    </row>
    <row r="135" spans="1:27" ht="15.75" customHeight="1">
      <c r="A135" s="454"/>
      <c r="B135" s="442"/>
      <c r="C135" s="442"/>
      <c r="D135" s="148" t="s">
        <v>2467</v>
      </c>
      <c r="E135" s="148" t="s">
        <v>2460</v>
      </c>
      <c r="F135" s="218" t="s">
        <v>2474</v>
      </c>
      <c r="G135" s="148" t="s">
        <v>2475</v>
      </c>
      <c r="H135" s="148" t="s">
        <v>394</v>
      </c>
      <c r="I135" s="148" t="s">
        <v>85</v>
      </c>
      <c r="J135" s="132">
        <v>1000000</v>
      </c>
      <c r="K135" s="132">
        <v>0</v>
      </c>
      <c r="L135" s="132">
        <v>0</v>
      </c>
      <c r="M135" s="131" t="s">
        <v>416</v>
      </c>
      <c r="N135" s="131">
        <v>0</v>
      </c>
      <c r="O135" s="170">
        <f>J135*N135</f>
        <v>0</v>
      </c>
      <c r="P135" s="170">
        <f t="shared" si="24"/>
        <v>0</v>
      </c>
      <c r="Q135" s="170">
        <f t="shared" si="21"/>
        <v>0</v>
      </c>
      <c r="R135" s="228" t="str">
        <f t="shared" si="25"/>
        <v>-</v>
      </c>
      <c r="S135" s="228" t="str">
        <f t="shared" si="26"/>
        <v>-</v>
      </c>
      <c r="T135" s="131" t="s">
        <v>416</v>
      </c>
      <c r="U135" s="131">
        <v>0</v>
      </c>
      <c r="V135" s="227">
        <f t="shared" si="27"/>
        <v>0</v>
      </c>
      <c r="W135" s="227">
        <f t="shared" si="22"/>
        <v>0</v>
      </c>
      <c r="X135" s="227">
        <f t="shared" si="28"/>
        <v>0</v>
      </c>
      <c r="Y135" s="239" t="str">
        <f t="shared" si="29"/>
        <v>-</v>
      </c>
      <c r="Z135" s="237" t="str">
        <f t="shared" si="31"/>
        <v>-</v>
      </c>
      <c r="AA135" s="134"/>
    </row>
    <row r="136" spans="1:27" ht="15.75" customHeight="1">
      <c r="A136" s="454"/>
      <c r="B136" s="442"/>
      <c r="C136" s="442"/>
      <c r="D136" s="148" t="s">
        <v>2467</v>
      </c>
      <c r="E136" s="148" t="s">
        <v>2460</v>
      </c>
      <c r="F136" s="218" t="s">
        <v>2476</v>
      </c>
      <c r="G136" s="148" t="s">
        <v>2477</v>
      </c>
      <c r="H136" s="148" t="s">
        <v>394</v>
      </c>
      <c r="I136" s="148" t="s">
        <v>85</v>
      </c>
      <c r="J136" s="132">
        <v>500000</v>
      </c>
      <c r="K136" s="132">
        <v>0</v>
      </c>
      <c r="L136" s="132">
        <v>0</v>
      </c>
      <c r="M136" s="131" t="s">
        <v>410</v>
      </c>
      <c r="N136" s="131">
        <v>0.23</v>
      </c>
      <c r="O136" s="170">
        <f t="shared" si="23"/>
        <v>115000</v>
      </c>
      <c r="P136" s="170">
        <f t="shared" si="24"/>
        <v>0</v>
      </c>
      <c r="Q136" s="170">
        <f t="shared" si="21"/>
        <v>0</v>
      </c>
      <c r="R136" s="228">
        <f t="shared" si="25"/>
        <v>0</v>
      </c>
      <c r="S136" s="228">
        <f t="shared" si="26"/>
        <v>0</v>
      </c>
      <c r="T136" s="131" t="s">
        <v>410</v>
      </c>
      <c r="U136" s="131">
        <v>0.12</v>
      </c>
      <c r="V136" s="227">
        <f t="shared" si="27"/>
        <v>60000</v>
      </c>
      <c r="W136" s="227">
        <f t="shared" si="22"/>
        <v>0</v>
      </c>
      <c r="X136" s="227">
        <f t="shared" si="28"/>
        <v>0</v>
      </c>
      <c r="Y136" s="239">
        <f t="shared" si="29"/>
        <v>0</v>
      </c>
      <c r="Z136" s="237">
        <f t="shared" si="31"/>
        <v>0</v>
      </c>
      <c r="AA136" s="134"/>
    </row>
    <row r="137" spans="1:27" ht="15.75" customHeight="1">
      <c r="A137" s="454"/>
      <c r="B137" s="442"/>
      <c r="C137" s="442"/>
      <c r="D137" s="148" t="s">
        <v>2467</v>
      </c>
      <c r="E137" s="148" t="s">
        <v>2460</v>
      </c>
      <c r="F137" s="218" t="s">
        <v>2478</v>
      </c>
      <c r="G137" s="148" t="s">
        <v>2479</v>
      </c>
      <c r="H137" s="148" t="s">
        <v>394</v>
      </c>
      <c r="I137" s="148" t="s">
        <v>85</v>
      </c>
      <c r="J137" s="132">
        <v>500000</v>
      </c>
      <c r="K137" s="132">
        <v>0</v>
      </c>
      <c r="L137" s="132">
        <v>0</v>
      </c>
      <c r="M137" s="131" t="s">
        <v>410</v>
      </c>
      <c r="N137" s="131">
        <v>0.23</v>
      </c>
      <c r="O137" s="170">
        <f t="shared" si="23"/>
        <v>115000</v>
      </c>
      <c r="P137" s="170">
        <f t="shared" si="24"/>
        <v>0</v>
      </c>
      <c r="Q137" s="170">
        <f t="shared" si="21"/>
        <v>0</v>
      </c>
      <c r="R137" s="228">
        <f t="shared" si="25"/>
        <v>0</v>
      </c>
      <c r="S137" s="228">
        <f t="shared" si="26"/>
        <v>0</v>
      </c>
      <c r="T137" s="131" t="s">
        <v>410</v>
      </c>
      <c r="U137" s="131">
        <v>0.12</v>
      </c>
      <c r="V137" s="227">
        <f t="shared" si="27"/>
        <v>60000</v>
      </c>
      <c r="W137" s="227">
        <f t="shared" si="22"/>
        <v>0</v>
      </c>
      <c r="X137" s="227">
        <f t="shared" si="28"/>
        <v>0</v>
      </c>
      <c r="Y137" s="239">
        <f t="shared" si="29"/>
        <v>0</v>
      </c>
      <c r="Z137" s="237">
        <f t="shared" ref="Z137:Z190" si="32">IFERROR(W137/V137, "-")</f>
        <v>0</v>
      </c>
      <c r="AA137" s="134"/>
    </row>
    <row r="138" spans="1:27" ht="15.75" customHeight="1">
      <c r="A138" s="454"/>
      <c r="B138" s="442"/>
      <c r="C138" s="442"/>
      <c r="D138" s="148" t="s">
        <v>2467</v>
      </c>
      <c r="E138" s="148" t="s">
        <v>2460</v>
      </c>
      <c r="F138" s="218" t="s">
        <v>2478</v>
      </c>
      <c r="G138" s="148" t="s">
        <v>2480</v>
      </c>
      <c r="H138" s="148" t="s">
        <v>394</v>
      </c>
      <c r="I138" s="148" t="s">
        <v>85</v>
      </c>
      <c r="J138" s="132">
        <v>250000</v>
      </c>
      <c r="K138" s="132">
        <v>0</v>
      </c>
      <c r="L138" s="132">
        <v>0</v>
      </c>
      <c r="M138" s="131" t="s">
        <v>410</v>
      </c>
      <c r="N138" s="131">
        <v>0.23</v>
      </c>
      <c r="O138" s="170">
        <f t="shared" si="23"/>
        <v>57500</v>
      </c>
      <c r="P138" s="170">
        <f t="shared" si="24"/>
        <v>0</v>
      </c>
      <c r="Q138" s="170">
        <f t="shared" si="21"/>
        <v>0</v>
      </c>
      <c r="R138" s="228">
        <f t="shared" si="25"/>
        <v>0</v>
      </c>
      <c r="S138" s="228">
        <f t="shared" si="26"/>
        <v>0</v>
      </c>
      <c r="T138" s="131" t="s">
        <v>410</v>
      </c>
      <c r="U138" s="131">
        <v>0.12</v>
      </c>
      <c r="V138" s="227">
        <f t="shared" si="27"/>
        <v>30000</v>
      </c>
      <c r="W138" s="227">
        <f t="shared" si="22"/>
        <v>0</v>
      </c>
      <c r="X138" s="227">
        <f t="shared" si="28"/>
        <v>0</v>
      </c>
      <c r="Y138" s="239">
        <f t="shared" si="29"/>
        <v>0</v>
      </c>
      <c r="Z138" s="237">
        <f t="shared" si="32"/>
        <v>0</v>
      </c>
      <c r="AA138" s="134"/>
    </row>
    <row r="139" spans="1:27" ht="15.75" customHeight="1">
      <c r="A139" s="454"/>
      <c r="B139" s="442"/>
      <c r="C139" s="442"/>
      <c r="D139" s="148" t="s">
        <v>2467</v>
      </c>
      <c r="E139" s="148" t="s">
        <v>2460</v>
      </c>
      <c r="F139" s="218" t="s">
        <v>2478</v>
      </c>
      <c r="G139" s="148" t="s">
        <v>2481</v>
      </c>
      <c r="H139" s="148" t="s">
        <v>394</v>
      </c>
      <c r="I139" s="148" t="s">
        <v>85</v>
      </c>
      <c r="J139" s="132">
        <v>250000</v>
      </c>
      <c r="K139" s="132">
        <v>5240520</v>
      </c>
      <c r="L139" s="132">
        <v>5240520</v>
      </c>
      <c r="M139" s="131" t="s">
        <v>410</v>
      </c>
      <c r="N139" s="131">
        <v>0.23</v>
      </c>
      <c r="O139" s="170">
        <f t="shared" si="23"/>
        <v>57500</v>
      </c>
      <c r="P139" s="170">
        <f t="shared" si="24"/>
        <v>1205319.6000000001</v>
      </c>
      <c r="Q139" s="170">
        <f t="shared" si="21"/>
        <v>1205319.6000000001</v>
      </c>
      <c r="R139" s="228">
        <f t="shared" si="25"/>
        <v>20.96208</v>
      </c>
      <c r="S139" s="228">
        <f t="shared" si="26"/>
        <v>20.96208</v>
      </c>
      <c r="T139" s="131" t="s">
        <v>410</v>
      </c>
      <c r="U139" s="131">
        <v>0.12</v>
      </c>
      <c r="V139" s="227">
        <f t="shared" si="27"/>
        <v>30000</v>
      </c>
      <c r="W139" s="227">
        <f t="shared" si="22"/>
        <v>628862.4</v>
      </c>
      <c r="X139" s="227">
        <f t="shared" si="28"/>
        <v>628862.4</v>
      </c>
      <c r="Y139" s="239">
        <f t="shared" si="29"/>
        <v>20.96208</v>
      </c>
      <c r="Z139" s="237">
        <f t="shared" si="32"/>
        <v>20.96208</v>
      </c>
      <c r="AA139" s="134"/>
    </row>
    <row r="140" spans="1:27" ht="15.75" customHeight="1">
      <c r="A140" s="454"/>
      <c r="B140" s="442"/>
      <c r="C140" s="442"/>
      <c r="D140" s="148" t="s">
        <v>2467</v>
      </c>
      <c r="E140" s="148" t="s">
        <v>2460</v>
      </c>
      <c r="F140" s="218" t="s">
        <v>2482</v>
      </c>
      <c r="G140" s="148" t="s">
        <v>2483</v>
      </c>
      <c r="H140" s="148" t="s">
        <v>394</v>
      </c>
      <c r="I140" s="148" t="s">
        <v>85</v>
      </c>
      <c r="J140" s="132">
        <v>0</v>
      </c>
      <c r="K140" s="132">
        <v>0</v>
      </c>
      <c r="L140" s="132">
        <v>0</v>
      </c>
      <c r="M140" s="131" t="s">
        <v>416</v>
      </c>
      <c r="N140" s="131">
        <v>0</v>
      </c>
      <c r="O140" s="170">
        <f t="shared" si="23"/>
        <v>0</v>
      </c>
      <c r="P140" s="170">
        <f t="shared" si="24"/>
        <v>0</v>
      </c>
      <c r="Q140" s="170">
        <f t="shared" si="21"/>
        <v>0</v>
      </c>
      <c r="R140" s="228" t="str">
        <f t="shared" si="25"/>
        <v>-</v>
      </c>
      <c r="S140" s="228" t="str">
        <f t="shared" si="26"/>
        <v>-</v>
      </c>
      <c r="T140" s="131" t="s">
        <v>416</v>
      </c>
      <c r="U140" s="131">
        <v>0</v>
      </c>
      <c r="V140" s="227">
        <f t="shared" si="27"/>
        <v>0</v>
      </c>
      <c r="W140" s="227">
        <f t="shared" si="22"/>
        <v>0</v>
      </c>
      <c r="X140" s="227">
        <f t="shared" si="28"/>
        <v>0</v>
      </c>
      <c r="Y140" s="239" t="str">
        <f t="shared" si="29"/>
        <v>-</v>
      </c>
      <c r="Z140" s="237" t="str">
        <f t="shared" si="32"/>
        <v>-</v>
      </c>
      <c r="AA140" s="134"/>
    </row>
    <row r="141" spans="1:27" ht="15.75" customHeight="1">
      <c r="A141" s="454"/>
      <c r="B141" s="442"/>
      <c r="C141" s="442"/>
      <c r="D141" s="148" t="s">
        <v>2467</v>
      </c>
      <c r="E141" s="148" t="s">
        <v>2460</v>
      </c>
      <c r="F141" s="218" t="s">
        <v>2482</v>
      </c>
      <c r="G141" s="148" t="s">
        <v>2484</v>
      </c>
      <c r="H141" s="148" t="s">
        <v>394</v>
      </c>
      <c r="I141" s="148" t="s">
        <v>85</v>
      </c>
      <c r="J141" s="132">
        <v>2000000</v>
      </c>
      <c r="K141" s="132">
        <v>0</v>
      </c>
      <c r="L141" s="132">
        <v>0</v>
      </c>
      <c r="M141" s="131" t="s">
        <v>410</v>
      </c>
      <c r="N141" s="131">
        <v>0.23</v>
      </c>
      <c r="O141" s="170">
        <f t="shared" si="23"/>
        <v>460000</v>
      </c>
      <c r="P141" s="170">
        <f t="shared" si="24"/>
        <v>0</v>
      </c>
      <c r="Q141" s="170">
        <f t="shared" si="21"/>
        <v>0</v>
      </c>
      <c r="R141" s="228">
        <f t="shared" si="25"/>
        <v>0</v>
      </c>
      <c r="S141" s="228">
        <f t="shared" si="26"/>
        <v>0</v>
      </c>
      <c r="T141" s="131" t="s">
        <v>410</v>
      </c>
      <c r="U141" s="131">
        <v>0.12</v>
      </c>
      <c r="V141" s="227">
        <f t="shared" si="27"/>
        <v>240000</v>
      </c>
      <c r="W141" s="227">
        <f t="shared" si="22"/>
        <v>0</v>
      </c>
      <c r="X141" s="227">
        <f t="shared" si="28"/>
        <v>0</v>
      </c>
      <c r="Y141" s="239">
        <f t="shared" si="29"/>
        <v>0</v>
      </c>
      <c r="Z141" s="237">
        <f t="shared" si="32"/>
        <v>0</v>
      </c>
      <c r="AA141" s="134"/>
    </row>
    <row r="142" spans="1:27" ht="15.75" customHeight="1">
      <c r="A142" s="454"/>
      <c r="B142" s="442"/>
      <c r="C142" s="442"/>
      <c r="D142" s="148" t="s">
        <v>2467</v>
      </c>
      <c r="E142" s="148" t="s">
        <v>2460</v>
      </c>
      <c r="F142" s="218" t="s">
        <v>2485</v>
      </c>
      <c r="G142" s="148" t="s">
        <v>2486</v>
      </c>
      <c r="H142" s="148" t="s">
        <v>394</v>
      </c>
      <c r="I142" s="148" t="s">
        <v>77</v>
      </c>
      <c r="J142" s="132">
        <v>1000</v>
      </c>
      <c r="K142" s="132">
        <v>0</v>
      </c>
      <c r="L142" s="132">
        <v>0</v>
      </c>
      <c r="M142" s="131" t="s">
        <v>416</v>
      </c>
      <c r="N142" s="131">
        <v>0</v>
      </c>
      <c r="O142" s="170">
        <f t="shared" si="23"/>
        <v>0</v>
      </c>
      <c r="P142" s="170">
        <f t="shared" si="24"/>
        <v>0</v>
      </c>
      <c r="Q142" s="170">
        <f t="shared" si="21"/>
        <v>0</v>
      </c>
      <c r="R142" s="228" t="str">
        <f t="shared" si="25"/>
        <v>-</v>
      </c>
      <c r="S142" s="228" t="str">
        <f t="shared" si="26"/>
        <v>-</v>
      </c>
      <c r="T142" s="131" t="s">
        <v>416</v>
      </c>
      <c r="U142" s="131">
        <v>0</v>
      </c>
      <c r="V142" s="227">
        <f t="shared" si="27"/>
        <v>0</v>
      </c>
      <c r="W142" s="227">
        <f t="shared" si="22"/>
        <v>0</v>
      </c>
      <c r="X142" s="227">
        <f t="shared" si="28"/>
        <v>0</v>
      </c>
      <c r="Y142" s="239" t="str">
        <f t="shared" si="29"/>
        <v>-</v>
      </c>
      <c r="Z142" s="237" t="str">
        <f t="shared" si="32"/>
        <v>-</v>
      </c>
      <c r="AA142" s="134"/>
    </row>
    <row r="143" spans="1:27" ht="15.75" customHeight="1">
      <c r="A143" s="454"/>
      <c r="B143" s="442"/>
      <c r="C143" s="442"/>
      <c r="D143" s="148" t="s">
        <v>2467</v>
      </c>
      <c r="E143" s="148" t="s">
        <v>2460</v>
      </c>
      <c r="F143" s="218" t="s">
        <v>2485</v>
      </c>
      <c r="G143" s="148" t="s">
        <v>2487</v>
      </c>
      <c r="H143" s="148" t="s">
        <v>394</v>
      </c>
      <c r="I143" s="148" t="s">
        <v>77</v>
      </c>
      <c r="J143" s="132">
        <v>1000</v>
      </c>
      <c r="K143" s="132">
        <v>0</v>
      </c>
      <c r="L143" s="132">
        <v>0</v>
      </c>
      <c r="M143" s="131" t="s">
        <v>416</v>
      </c>
      <c r="N143" s="131">
        <v>0</v>
      </c>
      <c r="O143" s="170">
        <f t="shared" si="23"/>
        <v>0</v>
      </c>
      <c r="P143" s="170">
        <f t="shared" si="24"/>
        <v>0</v>
      </c>
      <c r="Q143" s="170">
        <f t="shared" si="21"/>
        <v>0</v>
      </c>
      <c r="R143" s="228" t="str">
        <f t="shared" si="25"/>
        <v>-</v>
      </c>
      <c r="S143" s="228" t="str">
        <f t="shared" si="26"/>
        <v>-</v>
      </c>
      <c r="T143" s="131" t="s">
        <v>416</v>
      </c>
      <c r="U143" s="131">
        <v>0</v>
      </c>
      <c r="V143" s="227">
        <f t="shared" si="27"/>
        <v>0</v>
      </c>
      <c r="W143" s="227">
        <f t="shared" si="22"/>
        <v>0</v>
      </c>
      <c r="X143" s="227">
        <f t="shared" si="28"/>
        <v>0</v>
      </c>
      <c r="Y143" s="239" t="str">
        <f t="shared" si="29"/>
        <v>-</v>
      </c>
      <c r="Z143" s="237" t="str">
        <f t="shared" si="32"/>
        <v>-</v>
      </c>
      <c r="AA143" s="134"/>
    </row>
    <row r="144" spans="1:27" ht="15.75" customHeight="1">
      <c r="A144" s="454"/>
      <c r="B144" s="442"/>
      <c r="C144" s="442"/>
      <c r="D144" s="148" t="s">
        <v>2467</v>
      </c>
      <c r="E144" s="148" t="s">
        <v>2460</v>
      </c>
      <c r="F144" s="218" t="s">
        <v>2485</v>
      </c>
      <c r="G144" s="148" t="s">
        <v>2488</v>
      </c>
      <c r="H144" s="148" t="s">
        <v>394</v>
      </c>
      <c r="I144" s="148" t="s">
        <v>85</v>
      </c>
      <c r="J144" s="132">
        <v>1000</v>
      </c>
      <c r="K144" s="132">
        <v>779552.5</v>
      </c>
      <c r="L144" s="132">
        <v>0</v>
      </c>
      <c r="M144" s="131" t="s">
        <v>410</v>
      </c>
      <c r="N144" s="131">
        <v>0.23</v>
      </c>
      <c r="O144" s="170">
        <f t="shared" si="23"/>
        <v>230</v>
      </c>
      <c r="P144" s="170">
        <f t="shared" si="24"/>
        <v>179297.07500000001</v>
      </c>
      <c r="Q144" s="170">
        <f t="shared" si="21"/>
        <v>0</v>
      </c>
      <c r="R144" s="228">
        <f t="shared" si="25"/>
        <v>0</v>
      </c>
      <c r="S144" s="228">
        <f t="shared" si="26"/>
        <v>779.55250000000001</v>
      </c>
      <c r="T144" s="131" t="s">
        <v>410</v>
      </c>
      <c r="U144" s="131">
        <v>0.12</v>
      </c>
      <c r="V144" s="227">
        <f t="shared" si="27"/>
        <v>120</v>
      </c>
      <c r="W144" s="227">
        <f t="shared" si="22"/>
        <v>93546.3</v>
      </c>
      <c r="X144" s="227">
        <f t="shared" si="28"/>
        <v>0</v>
      </c>
      <c r="Y144" s="239">
        <f t="shared" si="29"/>
        <v>0</v>
      </c>
      <c r="Z144" s="237">
        <f t="shared" si="32"/>
        <v>779.55250000000001</v>
      </c>
      <c r="AA144" s="134"/>
    </row>
    <row r="145" spans="1:27" ht="15.75" customHeight="1">
      <c r="A145" s="454"/>
      <c r="B145" s="442"/>
      <c r="C145" s="442"/>
      <c r="D145" s="148" t="s">
        <v>2467</v>
      </c>
      <c r="E145" s="148" t="s">
        <v>2460</v>
      </c>
      <c r="F145" s="218" t="s">
        <v>2485</v>
      </c>
      <c r="G145" s="148" t="s">
        <v>2489</v>
      </c>
      <c r="H145" s="148" t="s">
        <v>394</v>
      </c>
      <c r="I145" s="148" t="s">
        <v>85</v>
      </c>
      <c r="J145" s="132">
        <v>500000</v>
      </c>
      <c r="K145" s="132">
        <v>0</v>
      </c>
      <c r="L145" s="132">
        <v>0</v>
      </c>
      <c r="M145" s="131" t="s">
        <v>410</v>
      </c>
      <c r="N145" s="131">
        <v>0.23</v>
      </c>
      <c r="O145" s="170">
        <f t="shared" si="23"/>
        <v>115000</v>
      </c>
      <c r="P145" s="170">
        <f t="shared" si="24"/>
        <v>0</v>
      </c>
      <c r="Q145" s="170">
        <f t="shared" si="21"/>
        <v>0</v>
      </c>
      <c r="R145" s="228">
        <f t="shared" si="25"/>
        <v>0</v>
      </c>
      <c r="S145" s="228">
        <f t="shared" si="26"/>
        <v>0</v>
      </c>
      <c r="T145" s="131" t="s">
        <v>410</v>
      </c>
      <c r="U145" s="131">
        <v>0.12</v>
      </c>
      <c r="V145" s="227">
        <f t="shared" si="27"/>
        <v>60000</v>
      </c>
      <c r="W145" s="227">
        <f t="shared" si="22"/>
        <v>0</v>
      </c>
      <c r="X145" s="227">
        <f t="shared" si="28"/>
        <v>0</v>
      </c>
      <c r="Y145" s="239">
        <f t="shared" si="29"/>
        <v>0</v>
      </c>
      <c r="Z145" s="237">
        <f t="shared" si="32"/>
        <v>0</v>
      </c>
      <c r="AA145" s="134"/>
    </row>
    <row r="146" spans="1:27" ht="15.75" customHeight="1">
      <c r="A146" s="454"/>
      <c r="B146" s="442"/>
      <c r="C146" s="442"/>
      <c r="D146" s="148" t="s">
        <v>2467</v>
      </c>
      <c r="E146" s="148" t="s">
        <v>2460</v>
      </c>
      <c r="F146" s="218" t="s">
        <v>2485</v>
      </c>
      <c r="G146" s="148" t="s">
        <v>2490</v>
      </c>
      <c r="H146" s="148" t="s">
        <v>394</v>
      </c>
      <c r="I146" s="148" t="s">
        <v>85</v>
      </c>
      <c r="J146" s="132">
        <v>500000</v>
      </c>
      <c r="K146" s="132">
        <v>0</v>
      </c>
      <c r="L146" s="132">
        <v>0</v>
      </c>
      <c r="M146" s="131" t="s">
        <v>410</v>
      </c>
      <c r="N146" s="131">
        <v>0.23</v>
      </c>
      <c r="O146" s="170">
        <f t="shared" si="23"/>
        <v>115000</v>
      </c>
      <c r="P146" s="170">
        <f t="shared" si="24"/>
        <v>0</v>
      </c>
      <c r="Q146" s="170">
        <f t="shared" si="21"/>
        <v>0</v>
      </c>
      <c r="R146" s="228">
        <f t="shared" si="25"/>
        <v>0</v>
      </c>
      <c r="S146" s="228">
        <f t="shared" si="26"/>
        <v>0</v>
      </c>
      <c r="T146" s="131" t="s">
        <v>410</v>
      </c>
      <c r="U146" s="131">
        <v>0.12</v>
      </c>
      <c r="V146" s="227">
        <f t="shared" si="27"/>
        <v>60000</v>
      </c>
      <c r="W146" s="227">
        <f t="shared" si="22"/>
        <v>0</v>
      </c>
      <c r="X146" s="227">
        <f t="shared" si="28"/>
        <v>0</v>
      </c>
      <c r="Y146" s="239">
        <f t="shared" si="29"/>
        <v>0</v>
      </c>
      <c r="Z146" s="237">
        <f t="shared" si="32"/>
        <v>0</v>
      </c>
      <c r="AA146" s="134"/>
    </row>
    <row r="147" spans="1:27" ht="15.75" customHeight="1">
      <c r="A147" s="454"/>
      <c r="B147" s="442"/>
      <c r="C147" s="442"/>
      <c r="D147" s="148" t="s">
        <v>2467</v>
      </c>
      <c r="E147" s="148" t="s">
        <v>2460</v>
      </c>
      <c r="F147" s="218" t="s">
        <v>2491</v>
      </c>
      <c r="G147" s="148" t="s">
        <v>2492</v>
      </c>
      <c r="H147" s="148" t="s">
        <v>394</v>
      </c>
      <c r="I147" s="148" t="s">
        <v>85</v>
      </c>
      <c r="J147" s="132">
        <v>0</v>
      </c>
      <c r="K147" s="132">
        <v>211210.41</v>
      </c>
      <c r="L147" s="132">
        <v>211210.41</v>
      </c>
      <c r="M147" s="131" t="s">
        <v>410</v>
      </c>
      <c r="N147" s="131">
        <v>0.23</v>
      </c>
      <c r="O147" s="170">
        <f t="shared" si="23"/>
        <v>0</v>
      </c>
      <c r="P147" s="170">
        <f t="shared" si="24"/>
        <v>48578.3943</v>
      </c>
      <c r="Q147" s="170">
        <f t="shared" si="21"/>
        <v>48578.3943</v>
      </c>
      <c r="R147" s="228" t="str">
        <f t="shared" si="25"/>
        <v>-</v>
      </c>
      <c r="S147" s="228" t="str">
        <f t="shared" si="26"/>
        <v>-</v>
      </c>
      <c r="T147" s="131" t="s">
        <v>410</v>
      </c>
      <c r="U147" s="131">
        <v>0.12</v>
      </c>
      <c r="V147" s="227">
        <f t="shared" si="27"/>
        <v>0</v>
      </c>
      <c r="W147" s="227">
        <f t="shared" si="22"/>
        <v>25345.249199999998</v>
      </c>
      <c r="X147" s="227">
        <f t="shared" si="28"/>
        <v>25345.249199999998</v>
      </c>
      <c r="Y147" s="239" t="str">
        <f t="shared" si="29"/>
        <v>-</v>
      </c>
      <c r="Z147" s="237" t="str">
        <f t="shared" si="32"/>
        <v>-</v>
      </c>
      <c r="AA147" s="134"/>
    </row>
    <row r="148" spans="1:27" ht="15.75" customHeight="1">
      <c r="A148" s="454"/>
      <c r="B148" s="442"/>
      <c r="C148" s="442"/>
      <c r="D148" s="148" t="s">
        <v>2467</v>
      </c>
      <c r="E148" s="148" t="s">
        <v>2460</v>
      </c>
      <c r="F148" s="218" t="s">
        <v>2491</v>
      </c>
      <c r="G148" s="148" t="s">
        <v>2493</v>
      </c>
      <c r="H148" s="148" t="s">
        <v>394</v>
      </c>
      <c r="I148" s="148" t="s">
        <v>85</v>
      </c>
      <c r="J148" s="132">
        <v>1000</v>
      </c>
      <c r="K148" s="132">
        <v>15188648.060000001</v>
      </c>
      <c r="L148" s="132">
        <v>14326248.060000001</v>
      </c>
      <c r="M148" s="131" t="s">
        <v>410</v>
      </c>
      <c r="N148" s="131">
        <v>0.23</v>
      </c>
      <c r="O148" s="170">
        <f t="shared" si="23"/>
        <v>230</v>
      </c>
      <c r="P148" s="170">
        <f t="shared" si="24"/>
        <v>3493389.0538000003</v>
      </c>
      <c r="Q148" s="170">
        <f t="shared" si="21"/>
        <v>3295037.0538000003</v>
      </c>
      <c r="R148" s="228">
        <f t="shared" si="25"/>
        <v>14326.248060000002</v>
      </c>
      <c r="S148" s="228">
        <f t="shared" si="26"/>
        <v>15188.648060000001</v>
      </c>
      <c r="T148" s="131" t="s">
        <v>410</v>
      </c>
      <c r="U148" s="131">
        <v>0.12</v>
      </c>
      <c r="V148" s="227">
        <f t="shared" si="27"/>
        <v>120</v>
      </c>
      <c r="W148" s="227">
        <f t="shared" si="22"/>
        <v>1822637.7671999999</v>
      </c>
      <c r="X148" s="227">
        <f t="shared" si="28"/>
        <v>1719149.7671999999</v>
      </c>
      <c r="Y148" s="239">
        <f t="shared" si="29"/>
        <v>14326.24806</v>
      </c>
      <c r="Z148" s="237">
        <f t="shared" si="32"/>
        <v>15188.64806</v>
      </c>
      <c r="AA148" s="134"/>
    </row>
    <row r="149" spans="1:27" ht="15.75" customHeight="1">
      <c r="A149" s="454"/>
      <c r="B149" s="442"/>
      <c r="C149" s="442"/>
      <c r="D149" s="148" t="s">
        <v>2467</v>
      </c>
      <c r="E149" s="148" t="s">
        <v>2460</v>
      </c>
      <c r="F149" s="218" t="s">
        <v>2491</v>
      </c>
      <c r="G149" s="148" t="s">
        <v>2494</v>
      </c>
      <c r="H149" s="148" t="s">
        <v>394</v>
      </c>
      <c r="I149" s="148" t="s">
        <v>85</v>
      </c>
      <c r="J149" s="132">
        <v>0</v>
      </c>
      <c r="K149" s="132">
        <v>134580.90999999997</v>
      </c>
      <c r="L149" s="132">
        <v>69335.83</v>
      </c>
      <c r="M149" s="131" t="s">
        <v>410</v>
      </c>
      <c r="N149" s="131">
        <v>0.23</v>
      </c>
      <c r="O149" s="170">
        <f t="shared" si="23"/>
        <v>0</v>
      </c>
      <c r="P149" s="170">
        <f t="shared" si="24"/>
        <v>30953.609299999996</v>
      </c>
      <c r="Q149" s="170">
        <f t="shared" si="21"/>
        <v>15947.240900000001</v>
      </c>
      <c r="R149" s="228" t="str">
        <f t="shared" si="25"/>
        <v>-</v>
      </c>
      <c r="S149" s="228" t="str">
        <f t="shared" si="26"/>
        <v>-</v>
      </c>
      <c r="T149" s="131" t="s">
        <v>410</v>
      </c>
      <c r="U149" s="131">
        <v>0.12</v>
      </c>
      <c r="V149" s="227">
        <f t="shared" si="27"/>
        <v>0</v>
      </c>
      <c r="W149" s="227">
        <f t="shared" si="22"/>
        <v>16149.709199999996</v>
      </c>
      <c r="X149" s="227">
        <f t="shared" si="28"/>
        <v>8320.2996000000003</v>
      </c>
      <c r="Y149" s="239" t="str">
        <f t="shared" si="29"/>
        <v>-</v>
      </c>
      <c r="Z149" s="237" t="str">
        <f t="shared" si="32"/>
        <v>-</v>
      </c>
      <c r="AA149" s="134"/>
    </row>
    <row r="150" spans="1:27" ht="15.75" customHeight="1">
      <c r="A150" s="454"/>
      <c r="B150" s="442"/>
      <c r="C150" s="442"/>
      <c r="D150" s="148" t="s">
        <v>2467</v>
      </c>
      <c r="E150" s="148" t="s">
        <v>2460</v>
      </c>
      <c r="F150" s="218" t="s">
        <v>2491</v>
      </c>
      <c r="G150" s="148" t="s">
        <v>2495</v>
      </c>
      <c r="H150" s="148" t="s">
        <v>394</v>
      </c>
      <c r="I150" s="148" t="s">
        <v>85</v>
      </c>
      <c r="J150" s="132">
        <v>0</v>
      </c>
      <c r="K150" s="132">
        <v>1035626.77</v>
      </c>
      <c r="L150" s="132">
        <v>1035626.77</v>
      </c>
      <c r="M150" s="131" t="s">
        <v>410</v>
      </c>
      <c r="N150" s="131">
        <v>0.23</v>
      </c>
      <c r="O150" s="170">
        <f t="shared" si="23"/>
        <v>0</v>
      </c>
      <c r="P150" s="170">
        <f t="shared" si="24"/>
        <v>238194.15710000001</v>
      </c>
      <c r="Q150" s="170">
        <f t="shared" si="21"/>
        <v>238194.15710000001</v>
      </c>
      <c r="R150" s="228" t="str">
        <f t="shared" si="25"/>
        <v>-</v>
      </c>
      <c r="S150" s="228" t="str">
        <f t="shared" si="26"/>
        <v>-</v>
      </c>
      <c r="T150" s="131" t="s">
        <v>410</v>
      </c>
      <c r="U150" s="131">
        <v>0.12</v>
      </c>
      <c r="V150" s="227">
        <f t="shared" si="27"/>
        <v>0</v>
      </c>
      <c r="W150" s="227">
        <f t="shared" si="22"/>
        <v>124275.2124</v>
      </c>
      <c r="X150" s="227">
        <f t="shared" si="28"/>
        <v>124275.2124</v>
      </c>
      <c r="Y150" s="239" t="str">
        <f t="shared" si="29"/>
        <v>-</v>
      </c>
      <c r="Z150" s="237" t="str">
        <f t="shared" si="32"/>
        <v>-</v>
      </c>
      <c r="AA150" s="134"/>
    </row>
    <row r="151" spans="1:27" ht="15.75" customHeight="1">
      <c r="A151" s="454"/>
      <c r="B151" s="442"/>
      <c r="C151" s="442"/>
      <c r="D151" s="148" t="s">
        <v>2467</v>
      </c>
      <c r="E151" s="148" t="s">
        <v>2460</v>
      </c>
      <c r="F151" s="218" t="s">
        <v>2491</v>
      </c>
      <c r="G151" s="148" t="s">
        <v>2496</v>
      </c>
      <c r="H151" s="148" t="s">
        <v>394</v>
      </c>
      <c r="I151" s="148" t="s">
        <v>85</v>
      </c>
      <c r="J151" s="132">
        <v>0</v>
      </c>
      <c r="K151" s="132">
        <v>657500</v>
      </c>
      <c r="L151" s="132">
        <v>657500</v>
      </c>
      <c r="M151" s="131" t="s">
        <v>410</v>
      </c>
      <c r="N151" s="131">
        <v>0.23</v>
      </c>
      <c r="O151" s="170">
        <f t="shared" si="23"/>
        <v>0</v>
      </c>
      <c r="P151" s="170">
        <f t="shared" si="24"/>
        <v>151225</v>
      </c>
      <c r="Q151" s="170">
        <f t="shared" si="21"/>
        <v>151225</v>
      </c>
      <c r="R151" s="228" t="str">
        <f t="shared" si="25"/>
        <v>-</v>
      </c>
      <c r="S151" s="228" t="str">
        <f t="shared" si="26"/>
        <v>-</v>
      </c>
      <c r="T151" s="131" t="s">
        <v>410</v>
      </c>
      <c r="U151" s="131">
        <v>0.12</v>
      </c>
      <c r="V151" s="227">
        <f t="shared" si="27"/>
        <v>0</v>
      </c>
      <c r="W151" s="227">
        <f t="shared" si="22"/>
        <v>78900</v>
      </c>
      <c r="X151" s="227">
        <f t="shared" si="28"/>
        <v>78900</v>
      </c>
      <c r="Y151" s="239" t="str">
        <f t="shared" si="29"/>
        <v>-</v>
      </c>
      <c r="Z151" s="237" t="str">
        <f t="shared" si="32"/>
        <v>-</v>
      </c>
      <c r="AA151" s="134"/>
    </row>
    <row r="152" spans="1:27" ht="15.75" customHeight="1">
      <c r="A152" s="454"/>
      <c r="B152" s="442"/>
      <c r="C152" s="442"/>
      <c r="D152" s="148" t="s">
        <v>2467</v>
      </c>
      <c r="E152" s="148" t="s">
        <v>2460</v>
      </c>
      <c r="F152" s="218" t="s">
        <v>2491</v>
      </c>
      <c r="G152" s="148" t="s">
        <v>2497</v>
      </c>
      <c r="H152" s="148" t="s">
        <v>394</v>
      </c>
      <c r="I152" s="148" t="s">
        <v>85</v>
      </c>
      <c r="J152" s="132">
        <v>0</v>
      </c>
      <c r="K152" s="132">
        <v>120621.10999999999</v>
      </c>
      <c r="L152" s="132">
        <v>99991.43</v>
      </c>
      <c r="M152" s="131" t="s">
        <v>410</v>
      </c>
      <c r="N152" s="131">
        <v>0.23</v>
      </c>
      <c r="O152" s="170">
        <f t="shared" si="23"/>
        <v>0</v>
      </c>
      <c r="P152" s="170">
        <f t="shared" si="24"/>
        <v>27742.855299999999</v>
      </c>
      <c r="Q152" s="170">
        <f t="shared" si="21"/>
        <v>22998.028900000001</v>
      </c>
      <c r="R152" s="228" t="str">
        <f t="shared" si="25"/>
        <v>-</v>
      </c>
      <c r="S152" s="228" t="str">
        <f t="shared" si="26"/>
        <v>-</v>
      </c>
      <c r="T152" s="131" t="s">
        <v>410</v>
      </c>
      <c r="U152" s="131">
        <v>0.12</v>
      </c>
      <c r="V152" s="227">
        <f t="shared" si="27"/>
        <v>0</v>
      </c>
      <c r="W152" s="227">
        <f t="shared" si="22"/>
        <v>14474.533199999998</v>
      </c>
      <c r="X152" s="227">
        <f t="shared" si="28"/>
        <v>11998.971599999999</v>
      </c>
      <c r="Y152" s="239" t="str">
        <f t="shared" si="29"/>
        <v>-</v>
      </c>
      <c r="Z152" s="237" t="str">
        <f t="shared" si="32"/>
        <v>-</v>
      </c>
      <c r="AA152" s="134"/>
    </row>
    <row r="153" spans="1:27" ht="15.75" customHeight="1">
      <c r="A153" s="454"/>
      <c r="B153" s="442"/>
      <c r="C153" s="442"/>
      <c r="D153" s="148" t="s">
        <v>2467</v>
      </c>
      <c r="E153" s="148" t="s">
        <v>2460</v>
      </c>
      <c r="F153" s="218" t="s">
        <v>2491</v>
      </c>
      <c r="G153" s="148" t="s">
        <v>2498</v>
      </c>
      <c r="H153" s="148" t="s">
        <v>394</v>
      </c>
      <c r="I153" s="148" t="s">
        <v>85</v>
      </c>
      <c r="J153" s="132">
        <v>1000</v>
      </c>
      <c r="K153" s="132">
        <v>1727607.96</v>
      </c>
      <c r="L153" s="132">
        <v>100000</v>
      </c>
      <c r="M153" s="131" t="s">
        <v>410</v>
      </c>
      <c r="N153" s="131">
        <v>0.23</v>
      </c>
      <c r="O153" s="170">
        <f t="shared" si="23"/>
        <v>230</v>
      </c>
      <c r="P153" s="170">
        <f t="shared" si="24"/>
        <v>397349.8308</v>
      </c>
      <c r="Q153" s="170">
        <f t="shared" si="21"/>
        <v>23000</v>
      </c>
      <c r="R153" s="228">
        <f t="shared" si="25"/>
        <v>100</v>
      </c>
      <c r="S153" s="228">
        <f t="shared" si="26"/>
        <v>1727.60796</v>
      </c>
      <c r="T153" s="131" t="s">
        <v>410</v>
      </c>
      <c r="U153" s="131">
        <v>0.12</v>
      </c>
      <c r="V153" s="227">
        <f t="shared" si="27"/>
        <v>120</v>
      </c>
      <c r="W153" s="227">
        <f t="shared" si="22"/>
        <v>207312.9552</v>
      </c>
      <c r="X153" s="227">
        <f t="shared" si="28"/>
        <v>12000</v>
      </c>
      <c r="Y153" s="239">
        <f t="shared" si="29"/>
        <v>100</v>
      </c>
      <c r="Z153" s="237">
        <f t="shared" si="32"/>
        <v>1727.60796</v>
      </c>
      <c r="AA153" s="134"/>
    </row>
    <row r="154" spans="1:27" ht="15.75" customHeight="1">
      <c r="A154" s="454"/>
      <c r="B154" s="442"/>
      <c r="C154" s="442"/>
      <c r="D154" s="148" t="s">
        <v>2467</v>
      </c>
      <c r="E154" s="148" t="s">
        <v>2460</v>
      </c>
      <c r="F154" s="218" t="s">
        <v>2491</v>
      </c>
      <c r="G154" s="148" t="s">
        <v>2499</v>
      </c>
      <c r="H154" s="148" t="s">
        <v>394</v>
      </c>
      <c r="I154" s="148" t="s">
        <v>85</v>
      </c>
      <c r="J154" s="132">
        <v>3000000</v>
      </c>
      <c r="K154" s="132">
        <v>0</v>
      </c>
      <c r="L154" s="132">
        <v>0</v>
      </c>
      <c r="M154" s="131" t="s">
        <v>410</v>
      </c>
      <c r="N154" s="131">
        <v>0.23</v>
      </c>
      <c r="O154" s="170">
        <f t="shared" si="23"/>
        <v>690000</v>
      </c>
      <c r="P154" s="170">
        <f t="shared" si="24"/>
        <v>0</v>
      </c>
      <c r="Q154" s="170">
        <f t="shared" si="21"/>
        <v>0</v>
      </c>
      <c r="R154" s="228">
        <f t="shared" si="25"/>
        <v>0</v>
      </c>
      <c r="S154" s="228">
        <f t="shared" si="26"/>
        <v>0</v>
      </c>
      <c r="T154" s="131" t="s">
        <v>410</v>
      </c>
      <c r="U154" s="131">
        <v>0.12</v>
      </c>
      <c r="V154" s="227">
        <f t="shared" si="27"/>
        <v>360000</v>
      </c>
      <c r="W154" s="227">
        <f t="shared" si="22"/>
        <v>0</v>
      </c>
      <c r="X154" s="227">
        <f t="shared" si="28"/>
        <v>0</v>
      </c>
      <c r="Y154" s="239">
        <f t="shared" si="29"/>
        <v>0</v>
      </c>
      <c r="Z154" s="237">
        <f t="shared" si="32"/>
        <v>0</v>
      </c>
      <c r="AA154" s="134"/>
    </row>
    <row r="155" spans="1:27" ht="15.75" customHeight="1">
      <c r="A155" s="454"/>
      <c r="B155" s="442"/>
      <c r="C155" s="442"/>
      <c r="D155" s="148" t="s">
        <v>2467</v>
      </c>
      <c r="E155" s="148" t="s">
        <v>2460</v>
      </c>
      <c r="F155" s="218" t="s">
        <v>2491</v>
      </c>
      <c r="G155" s="148" t="s">
        <v>2500</v>
      </c>
      <c r="H155" s="148" t="s">
        <v>394</v>
      </c>
      <c r="I155" s="148" t="s">
        <v>85</v>
      </c>
      <c r="J155" s="132">
        <v>0</v>
      </c>
      <c r="K155" s="132">
        <v>154196.75</v>
      </c>
      <c r="L155" s="132">
        <v>154196.75</v>
      </c>
      <c r="M155" s="131" t="s">
        <v>410</v>
      </c>
      <c r="N155" s="131">
        <v>0.23</v>
      </c>
      <c r="O155" s="170">
        <f t="shared" si="23"/>
        <v>0</v>
      </c>
      <c r="P155" s="170">
        <f t="shared" si="24"/>
        <v>35465.252500000002</v>
      </c>
      <c r="Q155" s="170">
        <f t="shared" si="21"/>
        <v>35465.252500000002</v>
      </c>
      <c r="R155" s="228" t="str">
        <f t="shared" si="25"/>
        <v>-</v>
      </c>
      <c r="S155" s="228" t="str">
        <f t="shared" si="26"/>
        <v>-</v>
      </c>
      <c r="T155" s="131" t="s">
        <v>410</v>
      </c>
      <c r="U155" s="131">
        <v>0.12</v>
      </c>
      <c r="V155" s="227">
        <f t="shared" si="27"/>
        <v>0</v>
      </c>
      <c r="W155" s="227">
        <f t="shared" si="22"/>
        <v>18503.61</v>
      </c>
      <c r="X155" s="227">
        <f t="shared" si="28"/>
        <v>18503.61</v>
      </c>
      <c r="Y155" s="239" t="str">
        <f t="shared" si="29"/>
        <v>-</v>
      </c>
      <c r="Z155" s="237" t="str">
        <f t="shared" si="32"/>
        <v>-</v>
      </c>
      <c r="AA155" s="134"/>
    </row>
    <row r="156" spans="1:27" ht="15.75" customHeight="1">
      <c r="A156" s="454"/>
      <c r="B156" s="442"/>
      <c r="C156" s="442"/>
      <c r="D156" s="148" t="s">
        <v>2467</v>
      </c>
      <c r="E156" s="148" t="s">
        <v>2460</v>
      </c>
      <c r="F156" s="218" t="s">
        <v>2491</v>
      </c>
      <c r="G156" s="148" t="s">
        <v>2501</v>
      </c>
      <c r="H156" s="148" t="s">
        <v>394</v>
      </c>
      <c r="I156" s="148" t="s">
        <v>85</v>
      </c>
      <c r="J156" s="132">
        <v>0</v>
      </c>
      <c r="K156" s="132">
        <v>5571910.1799999997</v>
      </c>
      <c r="L156" s="132">
        <v>5571910.1799999997</v>
      </c>
      <c r="M156" s="131" t="s">
        <v>410</v>
      </c>
      <c r="N156" s="131">
        <v>0.23</v>
      </c>
      <c r="O156" s="170">
        <f t="shared" si="23"/>
        <v>0</v>
      </c>
      <c r="P156" s="170">
        <f t="shared" si="24"/>
        <v>1281539.3414</v>
      </c>
      <c r="Q156" s="170">
        <f t="shared" si="21"/>
        <v>1281539.3414</v>
      </c>
      <c r="R156" s="228" t="str">
        <f t="shared" si="25"/>
        <v>-</v>
      </c>
      <c r="S156" s="228" t="str">
        <f t="shared" si="26"/>
        <v>-</v>
      </c>
      <c r="T156" s="131" t="s">
        <v>410</v>
      </c>
      <c r="U156" s="131">
        <v>0.12</v>
      </c>
      <c r="V156" s="227">
        <f t="shared" si="27"/>
        <v>0</v>
      </c>
      <c r="W156" s="227">
        <f t="shared" si="22"/>
        <v>668629.22159999993</v>
      </c>
      <c r="X156" s="227">
        <f t="shared" si="28"/>
        <v>668629.22159999993</v>
      </c>
      <c r="Y156" s="239" t="str">
        <f t="shared" si="29"/>
        <v>-</v>
      </c>
      <c r="Z156" s="237" t="str">
        <f t="shared" si="32"/>
        <v>-</v>
      </c>
      <c r="AA156" s="134"/>
    </row>
    <row r="157" spans="1:27" ht="15.75" customHeight="1">
      <c r="A157" s="454"/>
      <c r="B157" s="442"/>
      <c r="C157" s="442"/>
      <c r="D157" s="148" t="s">
        <v>2467</v>
      </c>
      <c r="E157" s="148" t="s">
        <v>2460</v>
      </c>
      <c r="F157" s="218" t="s">
        <v>2491</v>
      </c>
      <c r="G157" s="148" t="s">
        <v>2502</v>
      </c>
      <c r="H157" s="148" t="s">
        <v>394</v>
      </c>
      <c r="I157" s="148" t="s">
        <v>85</v>
      </c>
      <c r="J157" s="132">
        <v>0</v>
      </c>
      <c r="K157" s="132">
        <v>2659.21</v>
      </c>
      <c r="L157" s="132">
        <v>2659.21</v>
      </c>
      <c r="M157" s="131" t="s">
        <v>410</v>
      </c>
      <c r="N157" s="131">
        <v>0.23</v>
      </c>
      <c r="O157" s="170">
        <f t="shared" si="23"/>
        <v>0</v>
      </c>
      <c r="P157" s="170">
        <f t="shared" si="24"/>
        <v>611.61830000000009</v>
      </c>
      <c r="Q157" s="170">
        <f t="shared" si="21"/>
        <v>611.61830000000009</v>
      </c>
      <c r="R157" s="228" t="str">
        <f t="shared" si="25"/>
        <v>-</v>
      </c>
      <c r="S157" s="228" t="str">
        <f t="shared" si="26"/>
        <v>-</v>
      </c>
      <c r="T157" s="131" t="s">
        <v>410</v>
      </c>
      <c r="U157" s="131">
        <v>0.12</v>
      </c>
      <c r="V157" s="227">
        <f t="shared" si="27"/>
        <v>0</v>
      </c>
      <c r="W157" s="227">
        <f t="shared" si="22"/>
        <v>319.10519999999997</v>
      </c>
      <c r="X157" s="227">
        <f t="shared" si="28"/>
        <v>319.10519999999997</v>
      </c>
      <c r="Y157" s="239" t="str">
        <f t="shared" si="29"/>
        <v>-</v>
      </c>
      <c r="Z157" s="237" t="str">
        <f t="shared" si="32"/>
        <v>-</v>
      </c>
      <c r="AA157" s="134"/>
    </row>
    <row r="158" spans="1:27" ht="15.75" customHeight="1">
      <c r="A158" s="454"/>
      <c r="B158" s="442"/>
      <c r="C158" s="442"/>
      <c r="D158" s="148" t="s">
        <v>2467</v>
      </c>
      <c r="E158" s="148" t="s">
        <v>2460</v>
      </c>
      <c r="F158" s="218" t="s">
        <v>2503</v>
      </c>
      <c r="G158" s="148" t="s">
        <v>2504</v>
      </c>
      <c r="H158" s="148" t="s">
        <v>394</v>
      </c>
      <c r="I158" s="148" t="s">
        <v>77</v>
      </c>
      <c r="J158" s="132">
        <v>1000</v>
      </c>
      <c r="K158" s="132">
        <v>0</v>
      </c>
      <c r="L158" s="132">
        <v>0</v>
      </c>
      <c r="M158" s="131" t="s">
        <v>416</v>
      </c>
      <c r="N158" s="131">
        <v>0</v>
      </c>
      <c r="O158" s="170">
        <f t="shared" si="23"/>
        <v>0</v>
      </c>
      <c r="P158" s="170">
        <f t="shared" si="24"/>
        <v>0</v>
      </c>
      <c r="Q158" s="170">
        <f t="shared" si="21"/>
        <v>0</v>
      </c>
      <c r="R158" s="228" t="str">
        <f t="shared" si="25"/>
        <v>-</v>
      </c>
      <c r="S158" s="228" t="str">
        <f t="shared" si="26"/>
        <v>-</v>
      </c>
      <c r="T158" s="131" t="s">
        <v>416</v>
      </c>
      <c r="U158" s="131">
        <v>0</v>
      </c>
      <c r="V158" s="227">
        <f t="shared" si="27"/>
        <v>0</v>
      </c>
      <c r="W158" s="227">
        <f t="shared" si="22"/>
        <v>0</v>
      </c>
      <c r="X158" s="227">
        <f t="shared" si="28"/>
        <v>0</v>
      </c>
      <c r="Y158" s="239" t="str">
        <f t="shared" si="29"/>
        <v>-</v>
      </c>
      <c r="Z158" s="237" t="str">
        <f t="shared" si="32"/>
        <v>-</v>
      </c>
      <c r="AA158" s="134"/>
    </row>
    <row r="159" spans="1:27" ht="15.75" customHeight="1">
      <c r="A159" s="454"/>
      <c r="B159" s="442"/>
      <c r="C159" s="442"/>
      <c r="D159" s="148" t="s">
        <v>2467</v>
      </c>
      <c r="E159" s="148" t="s">
        <v>2460</v>
      </c>
      <c r="F159" s="218" t="s">
        <v>2503</v>
      </c>
      <c r="G159" s="148" t="s">
        <v>2505</v>
      </c>
      <c r="H159" s="148" t="s">
        <v>394</v>
      </c>
      <c r="I159" s="148" t="s">
        <v>77</v>
      </c>
      <c r="J159" s="132">
        <v>1000</v>
      </c>
      <c r="K159" s="132">
        <v>0</v>
      </c>
      <c r="L159" s="132">
        <v>0</v>
      </c>
      <c r="M159" s="131" t="s">
        <v>416</v>
      </c>
      <c r="N159" s="131">
        <v>0</v>
      </c>
      <c r="O159" s="170">
        <f t="shared" si="23"/>
        <v>0</v>
      </c>
      <c r="P159" s="170">
        <f t="shared" si="24"/>
        <v>0</v>
      </c>
      <c r="Q159" s="170">
        <f t="shared" si="21"/>
        <v>0</v>
      </c>
      <c r="R159" s="228" t="str">
        <f t="shared" si="25"/>
        <v>-</v>
      </c>
      <c r="S159" s="228" t="str">
        <f t="shared" si="26"/>
        <v>-</v>
      </c>
      <c r="T159" s="131" t="s">
        <v>416</v>
      </c>
      <c r="U159" s="131">
        <v>0</v>
      </c>
      <c r="V159" s="227">
        <f t="shared" si="27"/>
        <v>0</v>
      </c>
      <c r="W159" s="227">
        <f t="shared" si="22"/>
        <v>0</v>
      </c>
      <c r="X159" s="227">
        <f t="shared" si="28"/>
        <v>0</v>
      </c>
      <c r="Y159" s="239" t="str">
        <f t="shared" si="29"/>
        <v>-</v>
      </c>
      <c r="Z159" s="237" t="str">
        <f t="shared" si="32"/>
        <v>-</v>
      </c>
      <c r="AA159" s="134"/>
    </row>
    <row r="160" spans="1:27" ht="15.75" customHeight="1">
      <c r="A160" s="454"/>
      <c r="B160" s="442"/>
      <c r="C160" s="442"/>
      <c r="D160" s="148" t="s">
        <v>2467</v>
      </c>
      <c r="E160" s="148" t="s">
        <v>2460</v>
      </c>
      <c r="F160" s="218" t="s">
        <v>2503</v>
      </c>
      <c r="G160" s="148" t="s">
        <v>2506</v>
      </c>
      <c r="H160" s="148" t="s">
        <v>394</v>
      </c>
      <c r="I160" s="148" t="s">
        <v>85</v>
      </c>
      <c r="J160" s="132">
        <v>7500000</v>
      </c>
      <c r="K160" s="132">
        <v>0</v>
      </c>
      <c r="L160" s="132">
        <v>0</v>
      </c>
      <c r="M160" s="131" t="s">
        <v>410</v>
      </c>
      <c r="N160" s="131">
        <v>0.23</v>
      </c>
      <c r="O160" s="170">
        <f t="shared" si="23"/>
        <v>1725000</v>
      </c>
      <c r="P160" s="170">
        <f t="shared" si="24"/>
        <v>0</v>
      </c>
      <c r="Q160" s="170">
        <f t="shared" si="21"/>
        <v>0</v>
      </c>
      <c r="R160" s="228">
        <f t="shared" si="25"/>
        <v>0</v>
      </c>
      <c r="S160" s="228">
        <f t="shared" si="26"/>
        <v>0</v>
      </c>
      <c r="T160" s="131" t="s">
        <v>410</v>
      </c>
      <c r="U160" s="131">
        <v>0.12</v>
      </c>
      <c r="V160" s="227">
        <f t="shared" si="27"/>
        <v>900000</v>
      </c>
      <c r="W160" s="227">
        <f t="shared" si="22"/>
        <v>0</v>
      </c>
      <c r="X160" s="227">
        <f t="shared" si="28"/>
        <v>0</v>
      </c>
      <c r="Y160" s="239">
        <f t="shared" si="29"/>
        <v>0</v>
      </c>
      <c r="Z160" s="237">
        <f t="shared" si="32"/>
        <v>0</v>
      </c>
      <c r="AA160" s="134"/>
    </row>
    <row r="161" spans="1:27" ht="15.75" customHeight="1">
      <c r="A161" s="454"/>
      <c r="B161" s="442"/>
      <c r="C161" s="442"/>
      <c r="D161" s="148" t="s">
        <v>2467</v>
      </c>
      <c r="E161" s="148" t="s">
        <v>2460</v>
      </c>
      <c r="F161" s="218" t="s">
        <v>2507</v>
      </c>
      <c r="G161" s="148" t="s">
        <v>2508</v>
      </c>
      <c r="H161" s="148" t="s">
        <v>394</v>
      </c>
      <c r="I161" s="148" t="s">
        <v>85</v>
      </c>
      <c r="J161" s="132">
        <v>10000000</v>
      </c>
      <c r="K161" s="132">
        <v>0</v>
      </c>
      <c r="L161" s="132">
        <v>0</v>
      </c>
      <c r="M161" s="131" t="s">
        <v>410</v>
      </c>
      <c r="N161" s="131">
        <v>0.23</v>
      </c>
      <c r="O161" s="170">
        <f t="shared" si="23"/>
        <v>2300000</v>
      </c>
      <c r="P161" s="170">
        <f t="shared" si="24"/>
        <v>0</v>
      </c>
      <c r="Q161" s="170">
        <f t="shared" si="21"/>
        <v>0</v>
      </c>
      <c r="R161" s="228">
        <f t="shared" si="25"/>
        <v>0</v>
      </c>
      <c r="S161" s="228">
        <f t="shared" si="26"/>
        <v>0</v>
      </c>
      <c r="T161" s="131" t="s">
        <v>410</v>
      </c>
      <c r="U161" s="131">
        <v>0.12</v>
      </c>
      <c r="V161" s="227">
        <f t="shared" si="27"/>
        <v>1200000</v>
      </c>
      <c r="W161" s="227">
        <f t="shared" si="22"/>
        <v>0</v>
      </c>
      <c r="X161" s="227">
        <f t="shared" si="28"/>
        <v>0</v>
      </c>
      <c r="Y161" s="239">
        <f t="shared" si="29"/>
        <v>0</v>
      </c>
      <c r="Z161" s="237">
        <f t="shared" si="32"/>
        <v>0</v>
      </c>
      <c r="AA161" s="134"/>
    </row>
    <row r="162" spans="1:27" ht="15.75" customHeight="1">
      <c r="A162" s="454"/>
      <c r="B162" s="442"/>
      <c r="C162" s="442"/>
      <c r="D162" s="148" t="s">
        <v>2467</v>
      </c>
      <c r="E162" s="148" t="s">
        <v>2460</v>
      </c>
      <c r="F162" s="218" t="s">
        <v>2509</v>
      </c>
      <c r="G162" s="148" t="s">
        <v>2510</v>
      </c>
      <c r="H162" s="148" t="s">
        <v>394</v>
      </c>
      <c r="I162" s="148" t="s">
        <v>77</v>
      </c>
      <c r="J162" s="132">
        <v>2000000</v>
      </c>
      <c r="K162" s="132">
        <v>0</v>
      </c>
      <c r="L162" s="132">
        <v>0</v>
      </c>
      <c r="M162" s="131" t="s">
        <v>410</v>
      </c>
      <c r="N162" s="131">
        <v>0.23</v>
      </c>
      <c r="O162" s="170">
        <f t="shared" si="23"/>
        <v>460000</v>
      </c>
      <c r="P162" s="170">
        <f t="shared" si="24"/>
        <v>0</v>
      </c>
      <c r="Q162" s="170">
        <f t="shared" si="21"/>
        <v>0</v>
      </c>
      <c r="R162" s="228">
        <f t="shared" si="25"/>
        <v>0</v>
      </c>
      <c r="S162" s="228">
        <f t="shared" si="26"/>
        <v>0</v>
      </c>
      <c r="T162" s="131" t="s">
        <v>410</v>
      </c>
      <c r="U162" s="131">
        <v>0.12</v>
      </c>
      <c r="V162" s="227">
        <f t="shared" si="27"/>
        <v>240000</v>
      </c>
      <c r="W162" s="227">
        <f t="shared" si="22"/>
        <v>0</v>
      </c>
      <c r="X162" s="227">
        <f t="shared" si="28"/>
        <v>0</v>
      </c>
      <c r="Y162" s="239">
        <f t="shared" si="29"/>
        <v>0</v>
      </c>
      <c r="Z162" s="237">
        <f t="shared" si="32"/>
        <v>0</v>
      </c>
      <c r="AA162" s="134"/>
    </row>
    <row r="163" spans="1:27" ht="15.75" customHeight="1">
      <c r="A163" s="454"/>
      <c r="B163" s="442"/>
      <c r="C163" s="442"/>
      <c r="D163" s="148" t="s">
        <v>2467</v>
      </c>
      <c r="E163" s="148" t="s">
        <v>2460</v>
      </c>
      <c r="F163" s="218" t="s">
        <v>2511</v>
      </c>
      <c r="G163" s="148" t="s">
        <v>2512</v>
      </c>
      <c r="H163" s="148" t="s">
        <v>394</v>
      </c>
      <c r="I163" s="148" t="s">
        <v>85</v>
      </c>
      <c r="J163" s="132">
        <v>1000</v>
      </c>
      <c r="K163" s="132">
        <v>0</v>
      </c>
      <c r="L163" s="132">
        <v>0</v>
      </c>
      <c r="M163" s="131" t="s">
        <v>416</v>
      </c>
      <c r="N163" s="131">
        <v>0</v>
      </c>
      <c r="O163" s="170">
        <f t="shared" si="23"/>
        <v>0</v>
      </c>
      <c r="P163" s="170">
        <f t="shared" si="24"/>
        <v>0</v>
      </c>
      <c r="Q163" s="170">
        <f t="shared" si="21"/>
        <v>0</v>
      </c>
      <c r="R163" s="228" t="str">
        <f t="shared" si="25"/>
        <v>-</v>
      </c>
      <c r="S163" s="228" t="str">
        <f t="shared" si="26"/>
        <v>-</v>
      </c>
      <c r="T163" s="131" t="s">
        <v>416</v>
      </c>
      <c r="U163" s="131">
        <v>0</v>
      </c>
      <c r="V163" s="227">
        <f t="shared" si="27"/>
        <v>0</v>
      </c>
      <c r="W163" s="227">
        <f t="shared" si="22"/>
        <v>0</v>
      </c>
      <c r="X163" s="227">
        <f t="shared" si="28"/>
        <v>0</v>
      </c>
      <c r="Y163" s="239" t="str">
        <f t="shared" si="29"/>
        <v>-</v>
      </c>
      <c r="Z163" s="237" t="str">
        <f t="shared" si="32"/>
        <v>-</v>
      </c>
      <c r="AA163" s="134"/>
    </row>
    <row r="164" spans="1:27" ht="15.75" customHeight="1">
      <c r="A164" s="454"/>
      <c r="B164" s="442"/>
      <c r="C164" s="442"/>
      <c r="D164" s="148" t="s">
        <v>2467</v>
      </c>
      <c r="E164" s="148" t="s">
        <v>2460</v>
      </c>
      <c r="F164" s="218" t="s">
        <v>2513</v>
      </c>
      <c r="G164" s="148" t="s">
        <v>2514</v>
      </c>
      <c r="H164" s="148" t="s">
        <v>394</v>
      </c>
      <c r="I164" s="148" t="s">
        <v>85</v>
      </c>
      <c r="J164" s="132">
        <v>1000</v>
      </c>
      <c r="K164" s="132">
        <v>0</v>
      </c>
      <c r="L164" s="132">
        <v>0</v>
      </c>
      <c r="M164" s="131" t="s">
        <v>416</v>
      </c>
      <c r="N164" s="131">
        <v>0</v>
      </c>
      <c r="O164" s="170">
        <f t="shared" si="23"/>
        <v>0</v>
      </c>
      <c r="P164" s="170">
        <f t="shared" si="24"/>
        <v>0</v>
      </c>
      <c r="Q164" s="170">
        <f t="shared" si="21"/>
        <v>0</v>
      </c>
      <c r="R164" s="228" t="str">
        <f t="shared" si="25"/>
        <v>-</v>
      </c>
      <c r="S164" s="228" t="str">
        <f t="shared" si="26"/>
        <v>-</v>
      </c>
      <c r="T164" s="131" t="s">
        <v>416</v>
      </c>
      <c r="U164" s="131">
        <v>0</v>
      </c>
      <c r="V164" s="227">
        <f t="shared" si="27"/>
        <v>0</v>
      </c>
      <c r="W164" s="227">
        <f t="shared" si="22"/>
        <v>0</v>
      </c>
      <c r="X164" s="227">
        <f t="shared" si="28"/>
        <v>0</v>
      </c>
      <c r="Y164" s="239" t="str">
        <f t="shared" si="29"/>
        <v>-</v>
      </c>
      <c r="Z164" s="237" t="str">
        <f t="shared" si="32"/>
        <v>-</v>
      </c>
      <c r="AA164" s="134"/>
    </row>
    <row r="165" spans="1:27" ht="15.75" customHeight="1">
      <c r="A165" s="454"/>
      <c r="B165" s="442"/>
      <c r="C165" s="442"/>
      <c r="D165" s="148" t="s">
        <v>2467</v>
      </c>
      <c r="E165" s="148" t="s">
        <v>2460</v>
      </c>
      <c r="F165" s="218" t="s">
        <v>2515</v>
      </c>
      <c r="G165" s="148" t="s">
        <v>2516</v>
      </c>
      <c r="H165" s="148" t="s">
        <v>394</v>
      </c>
      <c r="I165" s="148" t="s">
        <v>85</v>
      </c>
      <c r="J165" s="132">
        <v>1000</v>
      </c>
      <c r="K165" s="132">
        <v>0</v>
      </c>
      <c r="L165" s="132">
        <v>0</v>
      </c>
      <c r="M165" s="131" t="s">
        <v>416</v>
      </c>
      <c r="N165" s="131">
        <v>0</v>
      </c>
      <c r="O165" s="170">
        <f t="shared" si="23"/>
        <v>0</v>
      </c>
      <c r="P165" s="170">
        <f t="shared" si="24"/>
        <v>0</v>
      </c>
      <c r="Q165" s="170">
        <f t="shared" si="21"/>
        <v>0</v>
      </c>
      <c r="R165" s="228" t="str">
        <f t="shared" si="25"/>
        <v>-</v>
      </c>
      <c r="S165" s="228" t="str">
        <f t="shared" si="26"/>
        <v>-</v>
      </c>
      <c r="T165" s="131" t="s">
        <v>416</v>
      </c>
      <c r="U165" s="131">
        <v>0</v>
      </c>
      <c r="V165" s="227">
        <f t="shared" si="27"/>
        <v>0</v>
      </c>
      <c r="W165" s="227">
        <f t="shared" si="22"/>
        <v>0</v>
      </c>
      <c r="X165" s="227">
        <f t="shared" si="28"/>
        <v>0</v>
      </c>
      <c r="Y165" s="239" t="str">
        <f t="shared" si="29"/>
        <v>-</v>
      </c>
      <c r="Z165" s="237" t="str">
        <f t="shared" si="32"/>
        <v>-</v>
      </c>
      <c r="AA165" s="134"/>
    </row>
    <row r="166" spans="1:27" ht="15.75" customHeight="1">
      <c r="A166" s="454"/>
      <c r="B166" s="442"/>
      <c r="C166" s="442"/>
      <c r="D166" s="148" t="s">
        <v>2467</v>
      </c>
      <c r="E166" s="148" t="s">
        <v>2460</v>
      </c>
      <c r="F166" s="218" t="s">
        <v>2517</v>
      </c>
      <c r="G166" s="148" t="s">
        <v>2518</v>
      </c>
      <c r="H166" s="148" t="s">
        <v>394</v>
      </c>
      <c r="I166" s="148" t="s">
        <v>85</v>
      </c>
      <c r="J166" s="132">
        <v>1000</v>
      </c>
      <c r="K166" s="132">
        <v>0</v>
      </c>
      <c r="L166" s="132">
        <v>0</v>
      </c>
      <c r="M166" s="131" t="s">
        <v>416</v>
      </c>
      <c r="N166" s="131">
        <v>0</v>
      </c>
      <c r="O166" s="170">
        <f t="shared" si="23"/>
        <v>0</v>
      </c>
      <c r="P166" s="170">
        <f t="shared" si="24"/>
        <v>0</v>
      </c>
      <c r="Q166" s="170">
        <f t="shared" si="21"/>
        <v>0</v>
      </c>
      <c r="R166" s="228" t="str">
        <f t="shared" si="25"/>
        <v>-</v>
      </c>
      <c r="S166" s="228" t="str">
        <f t="shared" si="26"/>
        <v>-</v>
      </c>
      <c r="T166" s="131" t="s">
        <v>416</v>
      </c>
      <c r="U166" s="131">
        <v>0</v>
      </c>
      <c r="V166" s="227">
        <f t="shared" si="27"/>
        <v>0</v>
      </c>
      <c r="W166" s="227">
        <f t="shared" si="22"/>
        <v>0</v>
      </c>
      <c r="X166" s="227">
        <f t="shared" si="28"/>
        <v>0</v>
      </c>
      <c r="Y166" s="239" t="str">
        <f t="shared" si="29"/>
        <v>-</v>
      </c>
      <c r="Z166" s="237" t="str">
        <f t="shared" si="32"/>
        <v>-</v>
      </c>
      <c r="AA166" s="134"/>
    </row>
    <row r="167" spans="1:27" ht="15.75" customHeight="1">
      <c r="A167" s="454"/>
      <c r="B167" s="442"/>
      <c r="C167" s="442"/>
      <c r="D167" s="148" t="s">
        <v>2467</v>
      </c>
      <c r="E167" s="148" t="s">
        <v>2460</v>
      </c>
      <c r="F167" s="218" t="s">
        <v>2517</v>
      </c>
      <c r="G167" s="148" t="s">
        <v>2519</v>
      </c>
      <c r="H167" s="148" t="s">
        <v>394</v>
      </c>
      <c r="I167" s="148" t="s">
        <v>85</v>
      </c>
      <c r="J167" s="132">
        <v>1002</v>
      </c>
      <c r="K167" s="132">
        <v>0</v>
      </c>
      <c r="L167" s="132">
        <v>0</v>
      </c>
      <c r="M167" s="131" t="s">
        <v>416</v>
      </c>
      <c r="N167" s="131">
        <v>0</v>
      </c>
      <c r="O167" s="170">
        <f t="shared" si="23"/>
        <v>0</v>
      </c>
      <c r="P167" s="170">
        <f t="shared" si="24"/>
        <v>0</v>
      </c>
      <c r="Q167" s="170">
        <f t="shared" si="21"/>
        <v>0</v>
      </c>
      <c r="R167" s="228" t="str">
        <f t="shared" si="25"/>
        <v>-</v>
      </c>
      <c r="S167" s="228" t="str">
        <f t="shared" si="26"/>
        <v>-</v>
      </c>
      <c r="T167" s="131" t="s">
        <v>416</v>
      </c>
      <c r="U167" s="131">
        <v>0</v>
      </c>
      <c r="V167" s="227">
        <f t="shared" si="27"/>
        <v>0</v>
      </c>
      <c r="W167" s="227">
        <f t="shared" si="22"/>
        <v>0</v>
      </c>
      <c r="X167" s="227">
        <f t="shared" si="28"/>
        <v>0</v>
      </c>
      <c r="Y167" s="239" t="str">
        <f t="shared" si="29"/>
        <v>-</v>
      </c>
      <c r="Z167" s="237" t="str">
        <f t="shared" si="32"/>
        <v>-</v>
      </c>
      <c r="AA167" s="134"/>
    </row>
    <row r="168" spans="1:27" ht="15.75" customHeight="1">
      <c r="A168" s="454"/>
      <c r="B168" s="442"/>
      <c r="C168" s="442"/>
      <c r="D168" s="148" t="s">
        <v>2467</v>
      </c>
      <c r="E168" s="148" t="s">
        <v>2460</v>
      </c>
      <c r="F168" s="218" t="s">
        <v>2517</v>
      </c>
      <c r="G168" s="148" t="s">
        <v>2520</v>
      </c>
      <c r="H168" s="148" t="s">
        <v>394</v>
      </c>
      <c r="I168" s="148" t="s">
        <v>85</v>
      </c>
      <c r="J168" s="132">
        <v>1000</v>
      </c>
      <c r="K168" s="132">
        <v>0</v>
      </c>
      <c r="L168" s="132">
        <v>0</v>
      </c>
      <c r="M168" s="131" t="s">
        <v>416</v>
      </c>
      <c r="N168" s="131">
        <v>0</v>
      </c>
      <c r="O168" s="170">
        <f t="shared" si="23"/>
        <v>0</v>
      </c>
      <c r="P168" s="170">
        <f t="shared" si="24"/>
        <v>0</v>
      </c>
      <c r="Q168" s="170">
        <f t="shared" si="21"/>
        <v>0</v>
      </c>
      <c r="R168" s="228" t="str">
        <f t="shared" si="25"/>
        <v>-</v>
      </c>
      <c r="S168" s="228" t="str">
        <f t="shared" si="26"/>
        <v>-</v>
      </c>
      <c r="T168" s="131" t="s">
        <v>416</v>
      </c>
      <c r="U168" s="131">
        <v>0</v>
      </c>
      <c r="V168" s="227">
        <f t="shared" si="27"/>
        <v>0</v>
      </c>
      <c r="W168" s="227">
        <f t="shared" si="22"/>
        <v>0</v>
      </c>
      <c r="X168" s="227">
        <f t="shared" si="28"/>
        <v>0</v>
      </c>
      <c r="Y168" s="239" t="str">
        <f t="shared" si="29"/>
        <v>-</v>
      </c>
      <c r="Z168" s="237" t="str">
        <f t="shared" si="32"/>
        <v>-</v>
      </c>
      <c r="AA168" s="134"/>
    </row>
    <row r="169" spans="1:27" ht="15.75" customHeight="1">
      <c r="A169" s="454"/>
      <c r="B169" s="442"/>
      <c r="C169" s="442"/>
      <c r="D169" s="148" t="s">
        <v>2467</v>
      </c>
      <c r="E169" s="148" t="s">
        <v>2460</v>
      </c>
      <c r="F169" s="218" t="s">
        <v>2521</v>
      </c>
      <c r="G169" s="148" t="s">
        <v>2522</v>
      </c>
      <c r="H169" s="148" t="s">
        <v>394</v>
      </c>
      <c r="I169" s="148" t="s">
        <v>85</v>
      </c>
      <c r="J169" s="132">
        <v>1000</v>
      </c>
      <c r="K169" s="132">
        <v>0</v>
      </c>
      <c r="L169" s="132">
        <v>0</v>
      </c>
      <c r="M169" s="131" t="s">
        <v>416</v>
      </c>
      <c r="N169" s="131">
        <v>0</v>
      </c>
      <c r="O169" s="170">
        <f t="shared" si="23"/>
        <v>0</v>
      </c>
      <c r="P169" s="170">
        <f t="shared" si="24"/>
        <v>0</v>
      </c>
      <c r="Q169" s="170">
        <f t="shared" si="21"/>
        <v>0</v>
      </c>
      <c r="R169" s="228" t="str">
        <f t="shared" si="25"/>
        <v>-</v>
      </c>
      <c r="S169" s="228" t="str">
        <f t="shared" si="26"/>
        <v>-</v>
      </c>
      <c r="T169" s="131" t="s">
        <v>416</v>
      </c>
      <c r="U169" s="131">
        <v>0</v>
      </c>
      <c r="V169" s="227">
        <f t="shared" si="27"/>
        <v>0</v>
      </c>
      <c r="W169" s="227">
        <f t="shared" si="22"/>
        <v>0</v>
      </c>
      <c r="X169" s="227">
        <f t="shared" si="28"/>
        <v>0</v>
      </c>
      <c r="Y169" s="239" t="str">
        <f t="shared" si="29"/>
        <v>-</v>
      </c>
      <c r="Z169" s="237" t="str">
        <f t="shared" si="32"/>
        <v>-</v>
      </c>
      <c r="AA169" s="134"/>
    </row>
    <row r="170" spans="1:27" ht="15.75" customHeight="1">
      <c r="A170" s="454"/>
      <c r="B170" s="442"/>
      <c r="C170" s="442"/>
      <c r="D170" s="148" t="s">
        <v>2467</v>
      </c>
      <c r="E170" s="148" t="s">
        <v>2460</v>
      </c>
      <c r="F170" s="218" t="s">
        <v>2523</v>
      </c>
      <c r="G170" s="148" t="s">
        <v>2524</v>
      </c>
      <c r="H170" s="148" t="s">
        <v>394</v>
      </c>
      <c r="I170" s="148" t="s">
        <v>85</v>
      </c>
      <c r="J170" s="132">
        <v>4492036</v>
      </c>
      <c r="K170" s="132">
        <v>4385432.08</v>
      </c>
      <c r="L170" s="132">
        <v>4385431.080000001</v>
      </c>
      <c r="M170" s="131" t="s">
        <v>410</v>
      </c>
      <c r="N170" s="131">
        <v>0.23</v>
      </c>
      <c r="O170" s="170">
        <f t="shared" si="23"/>
        <v>1033168.28</v>
      </c>
      <c r="P170" s="170">
        <f t="shared" si="24"/>
        <v>1008649.3784</v>
      </c>
      <c r="Q170" s="170">
        <f t="shared" si="21"/>
        <v>1008649.1484000003</v>
      </c>
      <c r="R170" s="228">
        <f t="shared" si="25"/>
        <v>0.97626801744242508</v>
      </c>
      <c r="S170" s="228">
        <f t="shared" si="26"/>
        <v>0.97626824005862822</v>
      </c>
      <c r="T170" s="131" t="s">
        <v>410</v>
      </c>
      <c r="U170" s="131">
        <v>0.12</v>
      </c>
      <c r="V170" s="227">
        <f t="shared" si="27"/>
        <v>539044.31999999995</v>
      </c>
      <c r="W170" s="227">
        <f t="shared" si="22"/>
        <v>526251.84959999996</v>
      </c>
      <c r="X170" s="227">
        <f t="shared" si="28"/>
        <v>526251.72960000008</v>
      </c>
      <c r="Y170" s="239">
        <f t="shared" si="29"/>
        <v>0.97626801744242497</v>
      </c>
      <c r="Z170" s="237">
        <f t="shared" si="32"/>
        <v>0.97626824005862822</v>
      </c>
      <c r="AA170" s="134"/>
    </row>
    <row r="171" spans="1:27" ht="15.75" customHeight="1">
      <c r="A171" s="454"/>
      <c r="B171" s="442"/>
      <c r="C171" s="442"/>
      <c r="D171" s="148" t="s">
        <v>2467</v>
      </c>
      <c r="E171" s="148" t="s">
        <v>2460</v>
      </c>
      <c r="F171" s="218" t="s">
        <v>2523</v>
      </c>
      <c r="G171" s="148" t="s">
        <v>2525</v>
      </c>
      <c r="H171" s="148" t="s">
        <v>394</v>
      </c>
      <c r="I171" s="148" t="s">
        <v>85</v>
      </c>
      <c r="J171" s="132">
        <v>60000000</v>
      </c>
      <c r="K171" s="132">
        <v>55588.800000000003</v>
      </c>
      <c r="L171" s="132">
        <v>55588.800000000003</v>
      </c>
      <c r="M171" s="131" t="s">
        <v>410</v>
      </c>
      <c r="N171" s="131">
        <v>0.23</v>
      </c>
      <c r="O171" s="170">
        <f t="shared" si="23"/>
        <v>13800000</v>
      </c>
      <c r="P171" s="170">
        <f t="shared" si="24"/>
        <v>12785.424000000001</v>
      </c>
      <c r="Q171" s="170">
        <f t="shared" si="21"/>
        <v>12785.424000000001</v>
      </c>
      <c r="R171" s="228">
        <f t="shared" si="25"/>
        <v>9.2648000000000003E-4</v>
      </c>
      <c r="S171" s="228">
        <f t="shared" si="26"/>
        <v>9.2648000000000003E-4</v>
      </c>
      <c r="T171" s="131" t="s">
        <v>410</v>
      </c>
      <c r="U171" s="131">
        <v>0.12</v>
      </c>
      <c r="V171" s="227">
        <f t="shared" si="27"/>
        <v>7200000</v>
      </c>
      <c r="W171" s="227">
        <f t="shared" si="22"/>
        <v>6670.6559999999999</v>
      </c>
      <c r="X171" s="227">
        <f t="shared" si="28"/>
        <v>6670.6559999999999</v>
      </c>
      <c r="Y171" s="239">
        <f t="shared" si="29"/>
        <v>9.2648000000000003E-4</v>
      </c>
      <c r="Z171" s="237">
        <f t="shared" si="32"/>
        <v>9.2648000000000003E-4</v>
      </c>
      <c r="AA171" s="134"/>
    </row>
    <row r="172" spans="1:27" ht="15.75" customHeight="1">
      <c r="A172" s="454"/>
      <c r="B172" s="442"/>
      <c r="C172" s="442"/>
      <c r="D172" s="148" t="s">
        <v>2467</v>
      </c>
      <c r="E172" s="148" t="s">
        <v>2460</v>
      </c>
      <c r="F172" s="218" t="s">
        <v>2523</v>
      </c>
      <c r="G172" s="148" t="s">
        <v>2526</v>
      </c>
      <c r="H172" s="148" t="s">
        <v>394</v>
      </c>
      <c r="I172" s="148" t="s">
        <v>85</v>
      </c>
      <c r="J172" s="132">
        <v>0</v>
      </c>
      <c r="K172" s="132">
        <v>0</v>
      </c>
      <c r="L172" s="132">
        <v>0</v>
      </c>
      <c r="M172" s="131" t="s">
        <v>416</v>
      </c>
      <c r="N172" s="131">
        <v>0</v>
      </c>
      <c r="O172" s="170">
        <f t="shared" si="23"/>
        <v>0</v>
      </c>
      <c r="P172" s="170">
        <f t="shared" si="24"/>
        <v>0</v>
      </c>
      <c r="Q172" s="170">
        <f t="shared" si="21"/>
        <v>0</v>
      </c>
      <c r="R172" s="228" t="str">
        <f t="shared" si="25"/>
        <v>-</v>
      </c>
      <c r="S172" s="228" t="str">
        <f t="shared" si="26"/>
        <v>-</v>
      </c>
      <c r="T172" s="131" t="s">
        <v>416</v>
      </c>
      <c r="U172" s="131">
        <v>0</v>
      </c>
      <c r="V172" s="227">
        <f t="shared" si="27"/>
        <v>0</v>
      </c>
      <c r="W172" s="227">
        <f t="shared" si="22"/>
        <v>0</v>
      </c>
      <c r="X172" s="227">
        <f t="shared" si="28"/>
        <v>0</v>
      </c>
      <c r="Y172" s="239" t="str">
        <f t="shared" si="29"/>
        <v>-</v>
      </c>
      <c r="Z172" s="237" t="str">
        <f t="shared" si="32"/>
        <v>-</v>
      </c>
      <c r="AA172" s="134"/>
    </row>
    <row r="173" spans="1:27" ht="15.75" customHeight="1">
      <c r="A173" s="454"/>
      <c r="B173" s="442"/>
      <c r="C173" s="442"/>
      <c r="D173" s="148" t="s">
        <v>2467</v>
      </c>
      <c r="E173" s="148" t="s">
        <v>2460</v>
      </c>
      <c r="F173" s="218" t="s">
        <v>2523</v>
      </c>
      <c r="G173" s="148" t="s">
        <v>2527</v>
      </c>
      <c r="H173" s="148" t="s">
        <v>394</v>
      </c>
      <c r="I173" s="148" t="s">
        <v>85</v>
      </c>
      <c r="J173" s="132">
        <v>250000</v>
      </c>
      <c r="K173" s="132">
        <v>0</v>
      </c>
      <c r="L173" s="132">
        <v>0</v>
      </c>
      <c r="M173" s="131" t="s">
        <v>410</v>
      </c>
      <c r="N173" s="131">
        <v>0.23</v>
      </c>
      <c r="O173" s="170">
        <f t="shared" si="23"/>
        <v>57500</v>
      </c>
      <c r="P173" s="170">
        <f t="shared" si="24"/>
        <v>0</v>
      </c>
      <c r="Q173" s="170">
        <f t="shared" si="21"/>
        <v>0</v>
      </c>
      <c r="R173" s="228">
        <f t="shared" si="25"/>
        <v>0</v>
      </c>
      <c r="S173" s="228">
        <f t="shared" si="26"/>
        <v>0</v>
      </c>
      <c r="T173" s="131" t="s">
        <v>410</v>
      </c>
      <c r="U173" s="131">
        <v>0.12</v>
      </c>
      <c r="V173" s="227">
        <f t="shared" si="27"/>
        <v>30000</v>
      </c>
      <c r="W173" s="227">
        <f t="shared" si="22"/>
        <v>0</v>
      </c>
      <c r="X173" s="227">
        <f t="shared" si="28"/>
        <v>0</v>
      </c>
      <c r="Y173" s="239">
        <f t="shared" si="29"/>
        <v>0</v>
      </c>
      <c r="Z173" s="237">
        <f t="shared" si="32"/>
        <v>0</v>
      </c>
      <c r="AA173" s="134"/>
    </row>
    <row r="174" spans="1:27" ht="15.75" customHeight="1">
      <c r="A174" s="454"/>
      <c r="B174" s="442"/>
      <c r="C174" s="442"/>
      <c r="D174" s="148" t="s">
        <v>2467</v>
      </c>
      <c r="E174" s="148" t="s">
        <v>2460</v>
      </c>
      <c r="F174" s="218" t="s">
        <v>2523</v>
      </c>
      <c r="G174" s="148" t="s">
        <v>2528</v>
      </c>
      <c r="H174" s="148" t="s">
        <v>394</v>
      </c>
      <c r="I174" s="148" t="s">
        <v>85</v>
      </c>
      <c r="J174" s="132">
        <v>7507963</v>
      </c>
      <c r="K174" s="132">
        <v>7409747.5</v>
      </c>
      <c r="L174" s="132">
        <v>6247059.0299999993</v>
      </c>
      <c r="M174" s="131" t="s">
        <v>410</v>
      </c>
      <c r="N174" s="131">
        <v>0.23</v>
      </c>
      <c r="O174" s="170">
        <f t="shared" si="23"/>
        <v>1726831.49</v>
      </c>
      <c r="P174" s="170">
        <f t="shared" si="24"/>
        <v>1704241.925</v>
      </c>
      <c r="Q174" s="170">
        <f t="shared" si="21"/>
        <v>1436823.5769</v>
      </c>
      <c r="R174" s="228">
        <f t="shared" si="25"/>
        <v>0.83205778051916346</v>
      </c>
      <c r="S174" s="228">
        <f t="shared" si="26"/>
        <v>0.98691848907619817</v>
      </c>
      <c r="T174" s="131" t="s">
        <v>410</v>
      </c>
      <c r="U174" s="131">
        <v>0.12</v>
      </c>
      <c r="V174" s="227">
        <f t="shared" si="27"/>
        <v>900955.55999999994</v>
      </c>
      <c r="W174" s="227">
        <f t="shared" si="22"/>
        <v>889169.7</v>
      </c>
      <c r="X174" s="227">
        <f t="shared" si="28"/>
        <v>749647.0835999999</v>
      </c>
      <c r="Y174" s="239">
        <f t="shared" si="29"/>
        <v>0.83205778051916335</v>
      </c>
      <c r="Z174" s="237">
        <f t="shared" si="32"/>
        <v>0.98691848907619817</v>
      </c>
      <c r="AA174" s="134"/>
    </row>
    <row r="175" spans="1:27" ht="15.75" customHeight="1">
      <c r="A175" s="454"/>
      <c r="B175" s="442"/>
      <c r="C175" s="442"/>
      <c r="D175" s="148" t="s">
        <v>2467</v>
      </c>
      <c r="E175" s="148" t="s">
        <v>2460</v>
      </c>
      <c r="F175" s="218" t="s">
        <v>2523</v>
      </c>
      <c r="G175" s="148" t="s">
        <v>2529</v>
      </c>
      <c r="H175" s="148" t="s">
        <v>394</v>
      </c>
      <c r="I175" s="148" t="s">
        <v>85</v>
      </c>
      <c r="J175" s="132">
        <v>8000000</v>
      </c>
      <c r="K175" s="132">
        <v>8292316.1599999992</v>
      </c>
      <c r="L175" s="132">
        <v>6443143.6800000006</v>
      </c>
      <c r="M175" s="131" t="s">
        <v>410</v>
      </c>
      <c r="N175" s="131">
        <v>0.23</v>
      </c>
      <c r="O175" s="170">
        <f t="shared" si="23"/>
        <v>1840000</v>
      </c>
      <c r="P175" s="170">
        <f t="shared" si="24"/>
        <v>1907232.7167999998</v>
      </c>
      <c r="Q175" s="170">
        <f t="shared" si="21"/>
        <v>1481923.0464000001</v>
      </c>
      <c r="R175" s="228">
        <f t="shared" si="25"/>
        <v>0.80539296000000005</v>
      </c>
      <c r="S175" s="228">
        <f t="shared" si="26"/>
        <v>1.0365395199999998</v>
      </c>
      <c r="T175" s="131" t="s">
        <v>410</v>
      </c>
      <c r="U175" s="131">
        <v>0.12</v>
      </c>
      <c r="V175" s="227">
        <f t="shared" si="27"/>
        <v>960000</v>
      </c>
      <c r="W175" s="227">
        <f t="shared" si="22"/>
        <v>995077.93919999991</v>
      </c>
      <c r="X175" s="227">
        <f t="shared" si="28"/>
        <v>773177.24160000007</v>
      </c>
      <c r="Y175" s="239">
        <f t="shared" si="29"/>
        <v>0.80539296000000005</v>
      </c>
      <c r="Z175" s="237">
        <f t="shared" si="32"/>
        <v>1.0365395199999998</v>
      </c>
      <c r="AA175" s="134"/>
    </row>
    <row r="176" spans="1:27" ht="15.75" customHeight="1">
      <c r="A176" s="454"/>
      <c r="B176" s="442"/>
      <c r="C176" s="442"/>
      <c r="D176" s="148" t="s">
        <v>2467</v>
      </c>
      <c r="E176" s="148" t="s">
        <v>2460</v>
      </c>
      <c r="F176" s="218" t="s">
        <v>2523</v>
      </c>
      <c r="G176" s="148" t="s">
        <v>2530</v>
      </c>
      <c r="H176" s="148" t="s">
        <v>394</v>
      </c>
      <c r="I176" s="148" t="s">
        <v>85</v>
      </c>
      <c r="J176" s="132">
        <v>0</v>
      </c>
      <c r="K176" s="132">
        <v>9845</v>
      </c>
      <c r="L176" s="132">
        <v>0</v>
      </c>
      <c r="M176" s="131" t="s">
        <v>410</v>
      </c>
      <c r="N176" s="131">
        <v>0.23</v>
      </c>
      <c r="O176" s="170">
        <f t="shared" si="23"/>
        <v>0</v>
      </c>
      <c r="P176" s="170">
        <f t="shared" si="24"/>
        <v>2264.35</v>
      </c>
      <c r="Q176" s="170">
        <f t="shared" si="21"/>
        <v>0</v>
      </c>
      <c r="R176" s="228" t="str">
        <f t="shared" si="25"/>
        <v>-</v>
      </c>
      <c r="S176" s="228" t="str">
        <f t="shared" si="26"/>
        <v>-</v>
      </c>
      <c r="T176" s="131" t="s">
        <v>410</v>
      </c>
      <c r="U176" s="131">
        <v>0.12</v>
      </c>
      <c r="V176" s="227">
        <f t="shared" si="27"/>
        <v>0</v>
      </c>
      <c r="W176" s="227">
        <f t="shared" si="22"/>
        <v>1181.3999999999999</v>
      </c>
      <c r="X176" s="227">
        <f t="shared" si="28"/>
        <v>0</v>
      </c>
      <c r="Y176" s="239" t="str">
        <f t="shared" si="29"/>
        <v>-</v>
      </c>
      <c r="Z176" s="237" t="str">
        <f t="shared" si="32"/>
        <v>-</v>
      </c>
      <c r="AA176" s="134"/>
    </row>
    <row r="177" spans="1:27" ht="15.75" customHeight="1">
      <c r="A177" s="454"/>
      <c r="B177" s="442"/>
      <c r="C177" s="442"/>
      <c r="D177" s="148" t="s">
        <v>2467</v>
      </c>
      <c r="E177" s="148" t="s">
        <v>2460</v>
      </c>
      <c r="F177" s="218" t="s">
        <v>2523</v>
      </c>
      <c r="G177" s="148" t="s">
        <v>2531</v>
      </c>
      <c r="H177" s="148" t="s">
        <v>394</v>
      </c>
      <c r="I177" s="148" t="s">
        <v>85</v>
      </c>
      <c r="J177" s="132">
        <v>579524</v>
      </c>
      <c r="K177" s="132">
        <v>0</v>
      </c>
      <c r="L177" s="132">
        <v>0</v>
      </c>
      <c r="M177" s="131" t="s">
        <v>410</v>
      </c>
      <c r="N177" s="131">
        <v>0.23</v>
      </c>
      <c r="O177" s="170">
        <f t="shared" si="23"/>
        <v>133290.52000000002</v>
      </c>
      <c r="P177" s="170">
        <f t="shared" si="24"/>
        <v>0</v>
      </c>
      <c r="Q177" s="170">
        <f t="shared" ref="Q177:Q240" si="33">L177*N177</f>
        <v>0</v>
      </c>
      <c r="R177" s="228">
        <f t="shared" si="25"/>
        <v>0</v>
      </c>
      <c r="S177" s="228">
        <f t="shared" si="26"/>
        <v>0</v>
      </c>
      <c r="T177" s="131" t="s">
        <v>410</v>
      </c>
      <c r="U177" s="131">
        <v>0.12</v>
      </c>
      <c r="V177" s="227">
        <f t="shared" si="27"/>
        <v>69542.880000000005</v>
      </c>
      <c r="W177" s="227">
        <f t="shared" ref="W177:W240" si="34">K177*U177</f>
        <v>0</v>
      </c>
      <c r="X177" s="227">
        <f t="shared" si="28"/>
        <v>0</v>
      </c>
      <c r="Y177" s="239">
        <f t="shared" si="29"/>
        <v>0</v>
      </c>
      <c r="Z177" s="237">
        <f t="shared" si="32"/>
        <v>0</v>
      </c>
      <c r="AA177" s="134"/>
    </row>
    <row r="178" spans="1:27" ht="15.75" customHeight="1">
      <c r="A178" s="454"/>
      <c r="B178" s="442"/>
      <c r="C178" s="442"/>
      <c r="D178" s="148" t="s">
        <v>2467</v>
      </c>
      <c r="E178" s="148" t="s">
        <v>2460</v>
      </c>
      <c r="F178" s="218" t="s">
        <v>2523</v>
      </c>
      <c r="G178" s="148" t="s">
        <v>2532</v>
      </c>
      <c r="H178" s="148" t="s">
        <v>394</v>
      </c>
      <c r="I178" s="148" t="s">
        <v>85</v>
      </c>
      <c r="J178" s="132">
        <v>0</v>
      </c>
      <c r="K178" s="132">
        <v>7995.72</v>
      </c>
      <c r="L178" s="132">
        <v>7995.72</v>
      </c>
      <c r="M178" s="131" t="s">
        <v>410</v>
      </c>
      <c r="N178" s="131">
        <v>0.23</v>
      </c>
      <c r="O178" s="170">
        <f t="shared" ref="O178:O241" si="35">J178*N178</f>
        <v>0</v>
      </c>
      <c r="P178" s="170">
        <f t="shared" ref="P178:P241" si="36">K178*N178</f>
        <v>1839.0156000000002</v>
      </c>
      <c r="Q178" s="170">
        <f t="shared" si="33"/>
        <v>1839.0156000000002</v>
      </c>
      <c r="R178" s="228" t="str">
        <f t="shared" ref="R178:R241" si="37">IFERROR(Q178/O178, "-")</f>
        <v>-</v>
      </c>
      <c r="S178" s="228" t="str">
        <f t="shared" ref="S178:S241" si="38">IFERROR(P178/O178, "-")</f>
        <v>-</v>
      </c>
      <c r="T178" s="131" t="s">
        <v>410</v>
      </c>
      <c r="U178" s="131">
        <v>0.12</v>
      </c>
      <c r="V178" s="227">
        <f t="shared" ref="V178:V241" si="39">J178*U178</f>
        <v>0</v>
      </c>
      <c r="W178" s="227">
        <f t="shared" si="34"/>
        <v>959.4864</v>
      </c>
      <c r="X178" s="227">
        <f t="shared" ref="X178:X241" si="40">L178*U178</f>
        <v>959.4864</v>
      </c>
      <c r="Y178" s="239" t="str">
        <f t="shared" ref="Y178:Y241" si="41">IFERROR(X178/V178, "-")</f>
        <v>-</v>
      </c>
      <c r="Z178" s="237" t="str">
        <f t="shared" si="32"/>
        <v>-</v>
      </c>
      <c r="AA178" s="134"/>
    </row>
    <row r="179" spans="1:27" ht="15.75" customHeight="1">
      <c r="A179" s="454"/>
      <c r="B179" s="442"/>
      <c r="C179" s="442"/>
      <c r="D179" s="148" t="s">
        <v>2467</v>
      </c>
      <c r="E179" s="148" t="s">
        <v>2460</v>
      </c>
      <c r="F179" s="218" t="s">
        <v>2523</v>
      </c>
      <c r="G179" s="148" t="s">
        <v>2533</v>
      </c>
      <c r="H179" s="148" t="s">
        <v>394</v>
      </c>
      <c r="I179" s="148" t="s">
        <v>85</v>
      </c>
      <c r="J179" s="132">
        <v>5000000</v>
      </c>
      <c r="K179" s="132">
        <v>4218000</v>
      </c>
      <c r="L179" s="132">
        <v>2656877.8799999994</v>
      </c>
      <c r="M179" s="131" t="s">
        <v>410</v>
      </c>
      <c r="N179" s="131">
        <v>0.23</v>
      </c>
      <c r="O179" s="170">
        <f t="shared" si="35"/>
        <v>1150000</v>
      </c>
      <c r="P179" s="170">
        <f t="shared" si="36"/>
        <v>970140</v>
      </c>
      <c r="Q179" s="170">
        <f t="shared" si="33"/>
        <v>611081.91239999991</v>
      </c>
      <c r="R179" s="228">
        <f t="shared" si="37"/>
        <v>0.53137557599999996</v>
      </c>
      <c r="S179" s="228">
        <f t="shared" si="38"/>
        <v>0.84360000000000002</v>
      </c>
      <c r="T179" s="131" t="s">
        <v>410</v>
      </c>
      <c r="U179" s="131">
        <v>0.12</v>
      </c>
      <c r="V179" s="227">
        <f t="shared" si="39"/>
        <v>600000</v>
      </c>
      <c r="W179" s="227">
        <f t="shared" si="34"/>
        <v>506160</v>
      </c>
      <c r="X179" s="227">
        <f t="shared" si="40"/>
        <v>318825.34559999994</v>
      </c>
      <c r="Y179" s="239">
        <f t="shared" si="41"/>
        <v>0.53137557599999985</v>
      </c>
      <c r="Z179" s="237">
        <f t="shared" si="32"/>
        <v>0.84360000000000002</v>
      </c>
      <c r="AA179" s="134"/>
    </row>
    <row r="180" spans="1:27" ht="15.75" customHeight="1">
      <c r="A180" s="454"/>
      <c r="B180" s="442"/>
      <c r="C180" s="442"/>
      <c r="D180" s="148" t="s">
        <v>2467</v>
      </c>
      <c r="E180" s="148" t="s">
        <v>2460</v>
      </c>
      <c r="F180" s="218" t="s">
        <v>2523</v>
      </c>
      <c r="G180" s="148" t="s">
        <v>2534</v>
      </c>
      <c r="H180" s="148" t="s">
        <v>394</v>
      </c>
      <c r="I180" s="148" t="s">
        <v>85</v>
      </c>
      <c r="J180" s="132">
        <v>99000</v>
      </c>
      <c r="K180" s="132">
        <v>0</v>
      </c>
      <c r="L180" s="132">
        <v>0</v>
      </c>
      <c r="M180" s="131" t="s">
        <v>410</v>
      </c>
      <c r="N180" s="131">
        <v>0.23</v>
      </c>
      <c r="O180" s="170">
        <f t="shared" si="35"/>
        <v>22770</v>
      </c>
      <c r="P180" s="170">
        <f t="shared" si="36"/>
        <v>0</v>
      </c>
      <c r="Q180" s="170">
        <f t="shared" si="33"/>
        <v>0</v>
      </c>
      <c r="R180" s="228">
        <f t="shared" si="37"/>
        <v>0</v>
      </c>
      <c r="S180" s="228">
        <f t="shared" si="38"/>
        <v>0</v>
      </c>
      <c r="T180" s="131" t="s">
        <v>410</v>
      </c>
      <c r="U180" s="131">
        <v>0.12</v>
      </c>
      <c r="V180" s="227">
        <f t="shared" si="39"/>
        <v>11880</v>
      </c>
      <c r="W180" s="227">
        <f t="shared" si="34"/>
        <v>0</v>
      </c>
      <c r="X180" s="227">
        <f t="shared" si="40"/>
        <v>0</v>
      </c>
      <c r="Y180" s="239">
        <f t="shared" si="41"/>
        <v>0</v>
      </c>
      <c r="Z180" s="237">
        <f t="shared" si="32"/>
        <v>0</v>
      </c>
      <c r="AA180" s="134"/>
    </row>
    <row r="181" spans="1:27" ht="15.75" customHeight="1">
      <c r="A181" s="454"/>
      <c r="B181" s="442"/>
      <c r="C181" s="442"/>
      <c r="D181" s="148" t="s">
        <v>2467</v>
      </c>
      <c r="E181" s="148" t="s">
        <v>2460</v>
      </c>
      <c r="F181" s="218" t="s">
        <v>2523</v>
      </c>
      <c r="G181" s="148" t="s">
        <v>2535</v>
      </c>
      <c r="H181" s="148" t="s">
        <v>394</v>
      </c>
      <c r="I181" s="148" t="s">
        <v>85</v>
      </c>
      <c r="J181" s="132">
        <v>450000</v>
      </c>
      <c r="K181" s="132">
        <v>69760.460000000166</v>
      </c>
      <c r="L181" s="132">
        <v>69760.460000000006</v>
      </c>
      <c r="M181" s="131" t="s">
        <v>410</v>
      </c>
      <c r="N181" s="131">
        <v>0.23</v>
      </c>
      <c r="O181" s="170">
        <f t="shared" si="35"/>
        <v>103500</v>
      </c>
      <c r="P181" s="170">
        <f t="shared" si="36"/>
        <v>16044.905800000039</v>
      </c>
      <c r="Q181" s="170">
        <f t="shared" si="33"/>
        <v>16044.905800000002</v>
      </c>
      <c r="R181" s="228">
        <f t="shared" si="37"/>
        <v>0.15502324444444446</v>
      </c>
      <c r="S181" s="228">
        <f t="shared" si="38"/>
        <v>0.15502324444444482</v>
      </c>
      <c r="T181" s="131" t="s">
        <v>410</v>
      </c>
      <c r="U181" s="131">
        <v>0.12</v>
      </c>
      <c r="V181" s="227">
        <f t="shared" si="39"/>
        <v>54000</v>
      </c>
      <c r="W181" s="227">
        <f t="shared" si="34"/>
        <v>8371.2552000000196</v>
      </c>
      <c r="X181" s="227">
        <f t="shared" si="40"/>
        <v>8371.2551999999996</v>
      </c>
      <c r="Y181" s="239">
        <f t="shared" si="41"/>
        <v>0.15502324444444443</v>
      </c>
      <c r="Z181" s="237">
        <f t="shared" si="32"/>
        <v>0.15502324444444482</v>
      </c>
      <c r="AA181" s="134"/>
    </row>
    <row r="182" spans="1:27" ht="15.75" customHeight="1">
      <c r="A182" s="454"/>
      <c r="B182" s="442"/>
      <c r="C182" s="442"/>
      <c r="D182" s="148" t="s">
        <v>2467</v>
      </c>
      <c r="E182" s="148" t="s">
        <v>2460</v>
      </c>
      <c r="F182" s="218" t="s">
        <v>2523</v>
      </c>
      <c r="G182" s="148" t="s">
        <v>2536</v>
      </c>
      <c r="H182" s="148" t="s">
        <v>394</v>
      </c>
      <c r="I182" s="148" t="s">
        <v>85</v>
      </c>
      <c r="J182" s="132">
        <v>200000</v>
      </c>
      <c r="K182" s="132">
        <v>0</v>
      </c>
      <c r="L182" s="132">
        <v>0</v>
      </c>
      <c r="M182" s="131" t="s">
        <v>410</v>
      </c>
      <c r="N182" s="131">
        <v>0.23</v>
      </c>
      <c r="O182" s="170">
        <f t="shared" si="35"/>
        <v>46000</v>
      </c>
      <c r="P182" s="170">
        <f t="shared" si="36"/>
        <v>0</v>
      </c>
      <c r="Q182" s="170">
        <f t="shared" si="33"/>
        <v>0</v>
      </c>
      <c r="R182" s="228">
        <f t="shared" si="37"/>
        <v>0</v>
      </c>
      <c r="S182" s="228">
        <f t="shared" si="38"/>
        <v>0</v>
      </c>
      <c r="T182" s="131" t="s">
        <v>410</v>
      </c>
      <c r="U182" s="131">
        <v>0.12</v>
      </c>
      <c r="V182" s="227">
        <f t="shared" si="39"/>
        <v>24000</v>
      </c>
      <c r="W182" s="227">
        <f t="shared" si="34"/>
        <v>0</v>
      </c>
      <c r="X182" s="227">
        <f t="shared" si="40"/>
        <v>0</v>
      </c>
      <c r="Y182" s="239">
        <f t="shared" si="41"/>
        <v>0</v>
      </c>
      <c r="Z182" s="237">
        <f t="shared" si="32"/>
        <v>0</v>
      </c>
      <c r="AA182" s="134"/>
    </row>
    <row r="183" spans="1:27" ht="15.75" customHeight="1">
      <c r="A183" s="454"/>
      <c r="B183" s="442"/>
      <c r="C183" s="442"/>
      <c r="D183" s="148" t="s">
        <v>2467</v>
      </c>
      <c r="E183" s="148" t="s">
        <v>2460</v>
      </c>
      <c r="F183" s="218" t="s">
        <v>2523</v>
      </c>
      <c r="G183" s="148" t="s">
        <v>2537</v>
      </c>
      <c r="H183" s="148" t="s">
        <v>394</v>
      </c>
      <c r="I183" s="148" t="s">
        <v>85</v>
      </c>
      <c r="J183" s="132">
        <v>1000</v>
      </c>
      <c r="K183" s="132">
        <v>0</v>
      </c>
      <c r="L183" s="132">
        <v>0</v>
      </c>
      <c r="M183" s="131" t="s">
        <v>416</v>
      </c>
      <c r="N183" s="131">
        <v>0</v>
      </c>
      <c r="O183" s="170">
        <f t="shared" si="35"/>
        <v>0</v>
      </c>
      <c r="P183" s="170">
        <f t="shared" si="36"/>
        <v>0</v>
      </c>
      <c r="Q183" s="170">
        <f t="shared" si="33"/>
        <v>0</v>
      </c>
      <c r="R183" s="228" t="str">
        <f t="shared" si="37"/>
        <v>-</v>
      </c>
      <c r="S183" s="228" t="str">
        <f t="shared" si="38"/>
        <v>-</v>
      </c>
      <c r="T183" s="131" t="s">
        <v>416</v>
      </c>
      <c r="U183" s="131">
        <v>0</v>
      </c>
      <c r="V183" s="227">
        <f t="shared" si="39"/>
        <v>0</v>
      </c>
      <c r="W183" s="227">
        <f t="shared" si="34"/>
        <v>0</v>
      </c>
      <c r="X183" s="227">
        <f t="shared" si="40"/>
        <v>0</v>
      </c>
      <c r="Y183" s="239" t="str">
        <f t="shared" si="41"/>
        <v>-</v>
      </c>
      <c r="Z183" s="237" t="str">
        <f t="shared" si="32"/>
        <v>-</v>
      </c>
      <c r="AA183" s="134"/>
    </row>
    <row r="184" spans="1:27" ht="15.75" customHeight="1">
      <c r="A184" s="454"/>
      <c r="B184" s="442"/>
      <c r="C184" s="442"/>
      <c r="D184" s="148" t="s">
        <v>2467</v>
      </c>
      <c r="E184" s="148" t="s">
        <v>2460</v>
      </c>
      <c r="F184" s="218" t="s">
        <v>2523</v>
      </c>
      <c r="G184" s="148" t="s">
        <v>2538</v>
      </c>
      <c r="H184" s="148" t="s">
        <v>394</v>
      </c>
      <c r="I184" s="148" t="s">
        <v>85</v>
      </c>
      <c r="J184" s="132">
        <v>200000</v>
      </c>
      <c r="K184" s="132">
        <v>0</v>
      </c>
      <c r="L184" s="132">
        <v>0</v>
      </c>
      <c r="M184" s="131" t="s">
        <v>410</v>
      </c>
      <c r="N184" s="131">
        <v>0.23</v>
      </c>
      <c r="O184" s="170">
        <f t="shared" si="35"/>
        <v>46000</v>
      </c>
      <c r="P184" s="170">
        <f t="shared" si="36"/>
        <v>0</v>
      </c>
      <c r="Q184" s="170">
        <f t="shared" si="33"/>
        <v>0</v>
      </c>
      <c r="R184" s="228">
        <f t="shared" si="37"/>
        <v>0</v>
      </c>
      <c r="S184" s="228">
        <f t="shared" si="38"/>
        <v>0</v>
      </c>
      <c r="T184" s="131" t="s">
        <v>410</v>
      </c>
      <c r="U184" s="131">
        <v>0.12</v>
      </c>
      <c r="V184" s="227">
        <f t="shared" si="39"/>
        <v>24000</v>
      </c>
      <c r="W184" s="227">
        <f t="shared" si="34"/>
        <v>0</v>
      </c>
      <c r="X184" s="227">
        <f t="shared" si="40"/>
        <v>0</v>
      </c>
      <c r="Y184" s="239">
        <f t="shared" si="41"/>
        <v>0</v>
      </c>
      <c r="Z184" s="237">
        <f t="shared" si="32"/>
        <v>0</v>
      </c>
      <c r="AA184" s="134"/>
    </row>
    <row r="185" spans="1:27" ht="15.75" customHeight="1">
      <c r="A185" s="454"/>
      <c r="B185" s="442"/>
      <c r="C185" s="442"/>
      <c r="D185" s="148" t="s">
        <v>2467</v>
      </c>
      <c r="E185" s="148" t="s">
        <v>2460</v>
      </c>
      <c r="F185" s="218" t="s">
        <v>2523</v>
      </c>
      <c r="G185" s="148" t="s">
        <v>2539</v>
      </c>
      <c r="H185" s="148" t="s">
        <v>394</v>
      </c>
      <c r="I185" s="148" t="s">
        <v>85</v>
      </c>
      <c r="J185" s="132">
        <v>1000</v>
      </c>
      <c r="K185" s="132">
        <v>0</v>
      </c>
      <c r="L185" s="132">
        <v>0</v>
      </c>
      <c r="M185" s="131" t="s">
        <v>416</v>
      </c>
      <c r="N185" s="131">
        <v>0</v>
      </c>
      <c r="O185" s="170">
        <f t="shared" si="35"/>
        <v>0</v>
      </c>
      <c r="P185" s="170">
        <f t="shared" si="36"/>
        <v>0</v>
      </c>
      <c r="Q185" s="170">
        <f t="shared" si="33"/>
        <v>0</v>
      </c>
      <c r="R185" s="228" t="str">
        <f t="shared" si="37"/>
        <v>-</v>
      </c>
      <c r="S185" s="228" t="str">
        <f t="shared" si="38"/>
        <v>-</v>
      </c>
      <c r="T185" s="131" t="s">
        <v>416</v>
      </c>
      <c r="U185" s="131">
        <v>0</v>
      </c>
      <c r="V185" s="227">
        <f t="shared" si="39"/>
        <v>0</v>
      </c>
      <c r="W185" s="227">
        <f t="shared" si="34"/>
        <v>0</v>
      </c>
      <c r="X185" s="227">
        <f t="shared" si="40"/>
        <v>0</v>
      </c>
      <c r="Y185" s="239" t="str">
        <f t="shared" si="41"/>
        <v>-</v>
      </c>
      <c r="Z185" s="237" t="str">
        <f t="shared" si="32"/>
        <v>-</v>
      </c>
      <c r="AA185" s="134"/>
    </row>
    <row r="186" spans="1:27" ht="15.75" customHeight="1">
      <c r="A186" s="454"/>
      <c r="B186" s="442"/>
      <c r="C186" s="442"/>
      <c r="D186" s="148" t="s">
        <v>2467</v>
      </c>
      <c r="E186" s="148" t="s">
        <v>2460</v>
      </c>
      <c r="F186" s="218" t="s">
        <v>2523</v>
      </c>
      <c r="G186" s="148" t="s">
        <v>2540</v>
      </c>
      <c r="H186" s="148" t="s">
        <v>394</v>
      </c>
      <c r="I186" s="148" t="s">
        <v>85</v>
      </c>
      <c r="J186" s="132">
        <v>18730183</v>
      </c>
      <c r="K186" s="132">
        <v>17533938.519999996</v>
      </c>
      <c r="L186" s="132">
        <v>11747138.029999999</v>
      </c>
      <c r="M186" s="131" t="s">
        <v>410</v>
      </c>
      <c r="N186" s="131">
        <v>0.23</v>
      </c>
      <c r="O186" s="170">
        <f t="shared" si="35"/>
        <v>4307942.09</v>
      </c>
      <c r="P186" s="170">
        <f t="shared" si="36"/>
        <v>4032805.8595999992</v>
      </c>
      <c r="Q186" s="170">
        <f t="shared" si="33"/>
        <v>2701841.7469000001</v>
      </c>
      <c r="R186" s="228">
        <f t="shared" si="37"/>
        <v>0.62717689570892077</v>
      </c>
      <c r="S186" s="228">
        <f t="shared" si="38"/>
        <v>0.93613279272284722</v>
      </c>
      <c r="T186" s="131" t="s">
        <v>410</v>
      </c>
      <c r="U186" s="131">
        <v>0.12</v>
      </c>
      <c r="V186" s="227">
        <f t="shared" si="39"/>
        <v>2247621.96</v>
      </c>
      <c r="W186" s="227">
        <f t="shared" si="34"/>
        <v>2104072.6223999993</v>
      </c>
      <c r="X186" s="227">
        <f t="shared" si="40"/>
        <v>1409656.5635999998</v>
      </c>
      <c r="Y186" s="239">
        <f t="shared" si="41"/>
        <v>0.62717689570892066</v>
      </c>
      <c r="Z186" s="237">
        <f t="shared" si="32"/>
        <v>0.93613279272284711</v>
      </c>
      <c r="AA186" s="134"/>
    </row>
    <row r="187" spans="1:27" ht="15.75" customHeight="1">
      <c r="A187" s="454"/>
      <c r="B187" s="442"/>
      <c r="C187" s="442"/>
      <c r="D187" s="148" t="s">
        <v>2467</v>
      </c>
      <c r="E187" s="148" t="s">
        <v>2460</v>
      </c>
      <c r="F187" s="218" t="s">
        <v>2523</v>
      </c>
      <c r="G187" s="148" t="s">
        <v>2541</v>
      </c>
      <c r="H187" s="148" t="s">
        <v>394</v>
      </c>
      <c r="I187" s="148" t="s">
        <v>85</v>
      </c>
      <c r="J187" s="132">
        <v>31118000</v>
      </c>
      <c r="K187" s="132">
        <v>32189386.509999998</v>
      </c>
      <c r="L187" s="132">
        <v>11561435.24</v>
      </c>
      <c r="M187" s="131" t="s">
        <v>410</v>
      </c>
      <c r="N187" s="131">
        <v>0.23</v>
      </c>
      <c r="O187" s="170">
        <f t="shared" si="35"/>
        <v>7157140</v>
      </c>
      <c r="P187" s="170">
        <f t="shared" si="36"/>
        <v>7403558.8973000003</v>
      </c>
      <c r="Q187" s="170">
        <f t="shared" si="33"/>
        <v>2659130.1052000001</v>
      </c>
      <c r="R187" s="228">
        <f t="shared" si="37"/>
        <v>0.37153529275660391</v>
      </c>
      <c r="S187" s="228">
        <f t="shared" si="38"/>
        <v>1.0344297997943313</v>
      </c>
      <c r="T187" s="131" t="s">
        <v>410</v>
      </c>
      <c r="U187" s="131">
        <v>0.12</v>
      </c>
      <c r="V187" s="227">
        <f t="shared" si="39"/>
        <v>3734160</v>
      </c>
      <c r="W187" s="227">
        <f t="shared" si="34"/>
        <v>3862726.3811999997</v>
      </c>
      <c r="X187" s="227">
        <f t="shared" si="40"/>
        <v>1387372.2287999999</v>
      </c>
      <c r="Y187" s="239">
        <f t="shared" si="41"/>
        <v>0.37153529275660385</v>
      </c>
      <c r="Z187" s="237">
        <f t="shared" si="32"/>
        <v>1.0344297997943313</v>
      </c>
      <c r="AA187" s="134"/>
    </row>
    <row r="188" spans="1:27" ht="15.75" customHeight="1">
      <c r="A188" s="454"/>
      <c r="B188" s="442"/>
      <c r="C188" s="442"/>
      <c r="D188" s="148" t="s">
        <v>2467</v>
      </c>
      <c r="E188" s="148" t="s">
        <v>2460</v>
      </c>
      <c r="F188" s="218" t="s">
        <v>2523</v>
      </c>
      <c r="G188" s="148" t="s">
        <v>2542</v>
      </c>
      <c r="H188" s="148" t="s">
        <v>394</v>
      </c>
      <c r="I188" s="148" t="s">
        <v>85</v>
      </c>
      <c r="J188" s="132">
        <v>0</v>
      </c>
      <c r="K188" s="132">
        <v>191374.5</v>
      </c>
      <c r="L188" s="132">
        <v>0</v>
      </c>
      <c r="M188" s="131" t="s">
        <v>410</v>
      </c>
      <c r="N188" s="131">
        <v>0.23</v>
      </c>
      <c r="O188" s="170">
        <f t="shared" si="35"/>
        <v>0</v>
      </c>
      <c r="P188" s="170">
        <f t="shared" si="36"/>
        <v>44016.135000000002</v>
      </c>
      <c r="Q188" s="170">
        <f t="shared" si="33"/>
        <v>0</v>
      </c>
      <c r="R188" s="228" t="str">
        <f t="shared" si="37"/>
        <v>-</v>
      </c>
      <c r="S188" s="228" t="str">
        <f t="shared" si="38"/>
        <v>-</v>
      </c>
      <c r="T188" s="131" t="s">
        <v>410</v>
      </c>
      <c r="U188" s="131">
        <v>0.12</v>
      </c>
      <c r="V188" s="227">
        <f t="shared" si="39"/>
        <v>0</v>
      </c>
      <c r="W188" s="227">
        <f t="shared" si="34"/>
        <v>22964.94</v>
      </c>
      <c r="X188" s="227">
        <f t="shared" si="40"/>
        <v>0</v>
      </c>
      <c r="Y188" s="239" t="str">
        <f t="shared" si="41"/>
        <v>-</v>
      </c>
      <c r="Z188" s="237" t="str">
        <f t="shared" si="32"/>
        <v>-</v>
      </c>
      <c r="AA188" s="134"/>
    </row>
    <row r="189" spans="1:27" ht="15.75" customHeight="1">
      <c r="A189" s="454"/>
      <c r="B189" s="442"/>
      <c r="C189" s="442"/>
      <c r="D189" s="148" t="s">
        <v>2467</v>
      </c>
      <c r="E189" s="148" t="s">
        <v>2460</v>
      </c>
      <c r="F189" s="218" t="s">
        <v>2523</v>
      </c>
      <c r="G189" s="148" t="s">
        <v>2543</v>
      </c>
      <c r="H189" s="148" t="s">
        <v>394</v>
      </c>
      <c r="I189" s="148" t="s">
        <v>85</v>
      </c>
      <c r="J189" s="132">
        <v>1000</v>
      </c>
      <c r="K189" s="132">
        <v>0</v>
      </c>
      <c r="L189" s="132">
        <v>0</v>
      </c>
      <c r="M189" s="131" t="s">
        <v>416</v>
      </c>
      <c r="N189" s="131">
        <v>0</v>
      </c>
      <c r="O189" s="170">
        <f t="shared" si="35"/>
        <v>0</v>
      </c>
      <c r="P189" s="170">
        <f t="shared" si="36"/>
        <v>0</v>
      </c>
      <c r="Q189" s="170">
        <f t="shared" si="33"/>
        <v>0</v>
      </c>
      <c r="R189" s="228" t="str">
        <f t="shared" si="37"/>
        <v>-</v>
      </c>
      <c r="S189" s="228" t="str">
        <f t="shared" si="38"/>
        <v>-</v>
      </c>
      <c r="T189" s="131" t="s">
        <v>416</v>
      </c>
      <c r="U189" s="131">
        <v>0</v>
      </c>
      <c r="V189" s="227">
        <f t="shared" si="39"/>
        <v>0</v>
      </c>
      <c r="W189" s="227">
        <f t="shared" si="34"/>
        <v>0</v>
      </c>
      <c r="X189" s="227">
        <f t="shared" si="40"/>
        <v>0</v>
      </c>
      <c r="Y189" s="239" t="str">
        <f t="shared" si="41"/>
        <v>-</v>
      </c>
      <c r="Z189" s="237" t="str">
        <f t="shared" si="32"/>
        <v>-</v>
      </c>
      <c r="AA189" s="134"/>
    </row>
    <row r="190" spans="1:27" ht="15.75" customHeight="1">
      <c r="A190" s="454"/>
      <c r="B190" s="442"/>
      <c r="C190" s="442"/>
      <c r="D190" s="148" t="s">
        <v>2467</v>
      </c>
      <c r="E190" s="148" t="s">
        <v>2460</v>
      </c>
      <c r="F190" s="218" t="s">
        <v>2523</v>
      </c>
      <c r="G190" s="148" t="s">
        <v>2544</v>
      </c>
      <c r="H190" s="148" t="s">
        <v>394</v>
      </c>
      <c r="I190" s="148" t="s">
        <v>85</v>
      </c>
      <c r="J190" s="132">
        <v>0</v>
      </c>
      <c r="K190" s="132">
        <v>0</v>
      </c>
      <c r="L190" s="132">
        <v>0</v>
      </c>
      <c r="M190" s="131" t="s">
        <v>416</v>
      </c>
      <c r="N190" s="131">
        <v>0</v>
      </c>
      <c r="O190" s="170">
        <f t="shared" si="35"/>
        <v>0</v>
      </c>
      <c r="P190" s="170">
        <f t="shared" si="36"/>
        <v>0</v>
      </c>
      <c r="Q190" s="170">
        <f t="shared" si="33"/>
        <v>0</v>
      </c>
      <c r="R190" s="228" t="str">
        <f t="shared" si="37"/>
        <v>-</v>
      </c>
      <c r="S190" s="228" t="str">
        <f t="shared" si="38"/>
        <v>-</v>
      </c>
      <c r="T190" s="131" t="s">
        <v>416</v>
      </c>
      <c r="U190" s="131">
        <v>0</v>
      </c>
      <c r="V190" s="227">
        <f t="shared" si="39"/>
        <v>0</v>
      </c>
      <c r="W190" s="227">
        <f t="shared" si="34"/>
        <v>0</v>
      </c>
      <c r="X190" s="227">
        <f t="shared" si="40"/>
        <v>0</v>
      </c>
      <c r="Y190" s="239" t="str">
        <f t="shared" si="41"/>
        <v>-</v>
      </c>
      <c r="Z190" s="237" t="str">
        <f t="shared" si="32"/>
        <v>-</v>
      </c>
      <c r="AA190" s="134"/>
    </row>
    <row r="191" spans="1:27" ht="15.75" customHeight="1">
      <c r="A191" s="454"/>
      <c r="B191" s="442"/>
      <c r="C191" s="442"/>
      <c r="D191" s="148" t="s">
        <v>2467</v>
      </c>
      <c r="E191" s="148" t="s">
        <v>2460</v>
      </c>
      <c r="F191" s="218" t="s">
        <v>2523</v>
      </c>
      <c r="G191" s="148" t="s">
        <v>2545</v>
      </c>
      <c r="H191" s="148" t="s">
        <v>394</v>
      </c>
      <c r="I191" s="148" t="s">
        <v>85</v>
      </c>
      <c r="J191" s="132">
        <v>1200000</v>
      </c>
      <c r="K191" s="132">
        <v>0</v>
      </c>
      <c r="L191" s="132">
        <v>0</v>
      </c>
      <c r="M191" s="131" t="s">
        <v>410</v>
      </c>
      <c r="N191" s="131">
        <v>0.23</v>
      </c>
      <c r="O191" s="170">
        <f t="shared" si="35"/>
        <v>276000</v>
      </c>
      <c r="P191" s="170">
        <f t="shared" si="36"/>
        <v>0</v>
      </c>
      <c r="Q191" s="170">
        <f t="shared" si="33"/>
        <v>0</v>
      </c>
      <c r="R191" s="228">
        <f t="shared" si="37"/>
        <v>0</v>
      </c>
      <c r="S191" s="228">
        <f t="shared" si="38"/>
        <v>0</v>
      </c>
      <c r="T191" s="131" t="s">
        <v>410</v>
      </c>
      <c r="U191" s="131">
        <v>0.12</v>
      </c>
      <c r="V191" s="227">
        <f t="shared" si="39"/>
        <v>144000</v>
      </c>
      <c r="W191" s="227">
        <f t="shared" si="34"/>
        <v>0</v>
      </c>
      <c r="X191" s="227">
        <f t="shared" si="40"/>
        <v>0</v>
      </c>
      <c r="Y191" s="239">
        <f t="shared" si="41"/>
        <v>0</v>
      </c>
      <c r="Z191" s="237">
        <f t="shared" ref="Z191:Z254" si="42">IFERROR(W191/V191, "-")</f>
        <v>0</v>
      </c>
      <c r="AA191" s="134"/>
    </row>
    <row r="192" spans="1:27" ht="15.75" customHeight="1">
      <c r="A192" s="454"/>
      <c r="B192" s="442"/>
      <c r="C192" s="442"/>
      <c r="D192" s="148" t="s">
        <v>2467</v>
      </c>
      <c r="E192" s="148" t="s">
        <v>2460</v>
      </c>
      <c r="F192" s="218" t="s">
        <v>2523</v>
      </c>
      <c r="G192" s="148" t="s">
        <v>2546</v>
      </c>
      <c r="H192" s="148" t="s">
        <v>394</v>
      </c>
      <c r="I192" s="148" t="s">
        <v>85</v>
      </c>
      <c r="J192" s="132">
        <v>500000</v>
      </c>
      <c r="K192" s="132">
        <v>514994.48000000004</v>
      </c>
      <c r="L192" s="132">
        <v>514662.22000000003</v>
      </c>
      <c r="M192" s="131" t="s">
        <v>410</v>
      </c>
      <c r="N192" s="131">
        <v>0.23</v>
      </c>
      <c r="O192" s="170">
        <f t="shared" si="35"/>
        <v>115000</v>
      </c>
      <c r="P192" s="170">
        <f t="shared" si="36"/>
        <v>118448.73040000001</v>
      </c>
      <c r="Q192" s="170">
        <f t="shared" si="33"/>
        <v>118372.31060000001</v>
      </c>
      <c r="R192" s="228">
        <f t="shared" si="37"/>
        <v>1.0293244400000001</v>
      </c>
      <c r="S192" s="228">
        <f t="shared" si="38"/>
        <v>1.0299889600000001</v>
      </c>
      <c r="T192" s="131" t="s">
        <v>410</v>
      </c>
      <c r="U192" s="131">
        <v>0.12</v>
      </c>
      <c r="V192" s="227">
        <f t="shared" si="39"/>
        <v>60000</v>
      </c>
      <c r="W192" s="227">
        <f t="shared" si="34"/>
        <v>61799.337599999999</v>
      </c>
      <c r="X192" s="227">
        <f t="shared" si="40"/>
        <v>61759.466400000005</v>
      </c>
      <c r="Y192" s="239">
        <f t="shared" si="41"/>
        <v>1.0293244400000001</v>
      </c>
      <c r="Z192" s="237">
        <f t="shared" si="42"/>
        <v>1.0299889600000001</v>
      </c>
      <c r="AA192" s="134"/>
    </row>
    <row r="193" spans="1:27" ht="15.75" customHeight="1">
      <c r="A193" s="454"/>
      <c r="B193" s="442"/>
      <c r="C193" s="442"/>
      <c r="D193" s="148" t="s">
        <v>2467</v>
      </c>
      <c r="E193" s="148" t="s">
        <v>2460</v>
      </c>
      <c r="F193" s="218" t="s">
        <v>2523</v>
      </c>
      <c r="G193" s="148" t="s">
        <v>2547</v>
      </c>
      <c r="H193" s="148" t="s">
        <v>394</v>
      </c>
      <c r="I193" s="148" t="s">
        <v>85</v>
      </c>
      <c r="J193" s="132">
        <v>1200000</v>
      </c>
      <c r="K193" s="132">
        <v>1818121.0099999998</v>
      </c>
      <c r="L193" s="132">
        <v>1504715.09</v>
      </c>
      <c r="M193" s="131" t="s">
        <v>410</v>
      </c>
      <c r="N193" s="131">
        <v>0.23</v>
      </c>
      <c r="O193" s="170">
        <f t="shared" si="35"/>
        <v>276000</v>
      </c>
      <c r="P193" s="170">
        <f t="shared" si="36"/>
        <v>418167.83229999995</v>
      </c>
      <c r="Q193" s="170">
        <f t="shared" si="33"/>
        <v>346084.47070000001</v>
      </c>
      <c r="R193" s="228">
        <f t="shared" si="37"/>
        <v>1.2539292416666667</v>
      </c>
      <c r="S193" s="228">
        <f t="shared" si="38"/>
        <v>1.5151008416666665</v>
      </c>
      <c r="T193" s="131" t="s">
        <v>410</v>
      </c>
      <c r="U193" s="131">
        <v>0.12</v>
      </c>
      <c r="V193" s="227">
        <f t="shared" si="39"/>
        <v>144000</v>
      </c>
      <c r="W193" s="227">
        <f t="shared" si="34"/>
        <v>218174.52119999996</v>
      </c>
      <c r="X193" s="227">
        <f t="shared" si="40"/>
        <v>180565.81080000001</v>
      </c>
      <c r="Y193" s="239">
        <f t="shared" si="41"/>
        <v>1.2539292416666667</v>
      </c>
      <c r="Z193" s="237">
        <f t="shared" si="42"/>
        <v>1.5151008416666665</v>
      </c>
      <c r="AA193" s="134"/>
    </row>
    <row r="194" spans="1:27" ht="15.75" customHeight="1">
      <c r="A194" s="454"/>
      <c r="B194" s="442"/>
      <c r="C194" s="442"/>
      <c r="D194" s="148" t="s">
        <v>2467</v>
      </c>
      <c r="E194" s="148" t="s">
        <v>2460</v>
      </c>
      <c r="F194" s="218" t="s">
        <v>2523</v>
      </c>
      <c r="G194" s="148" t="s">
        <v>2548</v>
      </c>
      <c r="H194" s="148" t="s">
        <v>394</v>
      </c>
      <c r="I194" s="148" t="s">
        <v>85</v>
      </c>
      <c r="J194" s="132">
        <v>1000</v>
      </c>
      <c r="K194" s="132">
        <v>0</v>
      </c>
      <c r="L194" s="132">
        <v>0</v>
      </c>
      <c r="M194" s="131" t="s">
        <v>416</v>
      </c>
      <c r="N194" s="131">
        <v>0</v>
      </c>
      <c r="O194" s="170">
        <f t="shared" si="35"/>
        <v>0</v>
      </c>
      <c r="P194" s="170">
        <f t="shared" si="36"/>
        <v>0</v>
      </c>
      <c r="Q194" s="170">
        <f t="shared" si="33"/>
        <v>0</v>
      </c>
      <c r="R194" s="228" t="str">
        <f t="shared" si="37"/>
        <v>-</v>
      </c>
      <c r="S194" s="228" t="str">
        <f t="shared" si="38"/>
        <v>-</v>
      </c>
      <c r="T194" s="131" t="s">
        <v>416</v>
      </c>
      <c r="U194" s="131">
        <v>0</v>
      </c>
      <c r="V194" s="227">
        <f t="shared" si="39"/>
        <v>0</v>
      </c>
      <c r="W194" s="227">
        <f t="shared" si="34"/>
        <v>0</v>
      </c>
      <c r="X194" s="227">
        <f t="shared" si="40"/>
        <v>0</v>
      </c>
      <c r="Y194" s="239" t="str">
        <f t="shared" si="41"/>
        <v>-</v>
      </c>
      <c r="Z194" s="237" t="str">
        <f t="shared" si="42"/>
        <v>-</v>
      </c>
      <c r="AA194" s="134"/>
    </row>
    <row r="195" spans="1:27" ht="15.75" customHeight="1">
      <c r="A195" s="454"/>
      <c r="B195" s="442"/>
      <c r="C195" s="442"/>
      <c r="D195" s="148" t="s">
        <v>2467</v>
      </c>
      <c r="E195" s="148" t="s">
        <v>2460</v>
      </c>
      <c r="F195" s="218" t="s">
        <v>2523</v>
      </c>
      <c r="G195" s="148" t="s">
        <v>2549</v>
      </c>
      <c r="H195" s="148" t="s">
        <v>394</v>
      </c>
      <c r="I195" s="148" t="s">
        <v>85</v>
      </c>
      <c r="J195" s="132">
        <v>0</v>
      </c>
      <c r="K195" s="132">
        <v>0</v>
      </c>
      <c r="L195" s="132">
        <v>0</v>
      </c>
      <c r="M195" s="131" t="s">
        <v>416</v>
      </c>
      <c r="N195" s="131">
        <v>0</v>
      </c>
      <c r="O195" s="170">
        <f t="shared" si="35"/>
        <v>0</v>
      </c>
      <c r="P195" s="170">
        <f t="shared" si="36"/>
        <v>0</v>
      </c>
      <c r="Q195" s="170">
        <f t="shared" si="33"/>
        <v>0</v>
      </c>
      <c r="R195" s="228" t="str">
        <f t="shared" si="37"/>
        <v>-</v>
      </c>
      <c r="S195" s="228" t="str">
        <f t="shared" si="38"/>
        <v>-</v>
      </c>
      <c r="T195" s="131" t="s">
        <v>416</v>
      </c>
      <c r="U195" s="131">
        <v>0</v>
      </c>
      <c r="V195" s="227">
        <f t="shared" si="39"/>
        <v>0</v>
      </c>
      <c r="W195" s="227">
        <f t="shared" si="34"/>
        <v>0</v>
      </c>
      <c r="X195" s="227">
        <f t="shared" si="40"/>
        <v>0</v>
      </c>
      <c r="Y195" s="239" t="str">
        <f t="shared" si="41"/>
        <v>-</v>
      </c>
      <c r="Z195" s="237" t="str">
        <f t="shared" si="42"/>
        <v>-</v>
      </c>
      <c r="AA195" s="134"/>
    </row>
    <row r="196" spans="1:27" ht="15.75" customHeight="1">
      <c r="A196" s="454"/>
      <c r="B196" s="442"/>
      <c r="C196" s="442"/>
      <c r="D196" s="148" t="s">
        <v>2467</v>
      </c>
      <c r="E196" s="148" t="s">
        <v>2460</v>
      </c>
      <c r="F196" s="218" t="s">
        <v>2523</v>
      </c>
      <c r="G196" s="148" t="s">
        <v>2550</v>
      </c>
      <c r="H196" s="148" t="s">
        <v>394</v>
      </c>
      <c r="I196" s="148" t="s">
        <v>85</v>
      </c>
      <c r="J196" s="132">
        <v>1000</v>
      </c>
      <c r="K196" s="132">
        <v>344334.6</v>
      </c>
      <c r="L196" s="132">
        <v>344334.6</v>
      </c>
      <c r="M196" s="131" t="s">
        <v>410</v>
      </c>
      <c r="N196" s="131">
        <v>0.23</v>
      </c>
      <c r="O196" s="170">
        <f t="shared" si="35"/>
        <v>230</v>
      </c>
      <c r="P196" s="170">
        <f t="shared" si="36"/>
        <v>79196.957999999999</v>
      </c>
      <c r="Q196" s="170">
        <f t="shared" si="33"/>
        <v>79196.957999999999</v>
      </c>
      <c r="R196" s="228">
        <f t="shared" si="37"/>
        <v>344.33459999999997</v>
      </c>
      <c r="S196" s="228">
        <f t="shared" si="38"/>
        <v>344.33459999999997</v>
      </c>
      <c r="T196" s="131" t="s">
        <v>410</v>
      </c>
      <c r="U196" s="131">
        <v>0.12</v>
      </c>
      <c r="V196" s="227">
        <f t="shared" si="39"/>
        <v>120</v>
      </c>
      <c r="W196" s="227">
        <f t="shared" si="34"/>
        <v>41320.151999999995</v>
      </c>
      <c r="X196" s="227">
        <f t="shared" si="40"/>
        <v>41320.151999999995</v>
      </c>
      <c r="Y196" s="239">
        <f t="shared" si="41"/>
        <v>344.33459999999997</v>
      </c>
      <c r="Z196" s="237">
        <f t="shared" si="42"/>
        <v>344.33459999999997</v>
      </c>
      <c r="AA196" s="134"/>
    </row>
    <row r="197" spans="1:27" ht="15.75" customHeight="1">
      <c r="A197" s="454"/>
      <c r="B197" s="442"/>
      <c r="C197" s="442"/>
      <c r="D197" s="148" t="s">
        <v>2467</v>
      </c>
      <c r="E197" s="148" t="s">
        <v>2460</v>
      </c>
      <c r="F197" s="218" t="s">
        <v>2523</v>
      </c>
      <c r="G197" s="148" t="s">
        <v>2551</v>
      </c>
      <c r="H197" s="148" t="s">
        <v>394</v>
      </c>
      <c r="I197" s="148" t="s">
        <v>85</v>
      </c>
      <c r="J197" s="132">
        <v>0</v>
      </c>
      <c r="K197" s="132">
        <v>0</v>
      </c>
      <c r="L197" s="132">
        <v>0</v>
      </c>
      <c r="M197" s="131" t="s">
        <v>416</v>
      </c>
      <c r="N197" s="131">
        <v>0</v>
      </c>
      <c r="O197" s="170">
        <f t="shared" si="35"/>
        <v>0</v>
      </c>
      <c r="P197" s="170">
        <f t="shared" si="36"/>
        <v>0</v>
      </c>
      <c r="Q197" s="170">
        <f t="shared" si="33"/>
        <v>0</v>
      </c>
      <c r="R197" s="228" t="str">
        <f t="shared" si="37"/>
        <v>-</v>
      </c>
      <c r="S197" s="228" t="str">
        <f t="shared" si="38"/>
        <v>-</v>
      </c>
      <c r="T197" s="131" t="s">
        <v>416</v>
      </c>
      <c r="U197" s="131">
        <v>0</v>
      </c>
      <c r="V197" s="227">
        <f t="shared" si="39"/>
        <v>0</v>
      </c>
      <c r="W197" s="227">
        <f t="shared" si="34"/>
        <v>0</v>
      </c>
      <c r="X197" s="227">
        <f t="shared" si="40"/>
        <v>0</v>
      </c>
      <c r="Y197" s="239" t="str">
        <f t="shared" si="41"/>
        <v>-</v>
      </c>
      <c r="Z197" s="237" t="str">
        <f t="shared" si="42"/>
        <v>-</v>
      </c>
      <c r="AA197" s="134"/>
    </row>
    <row r="198" spans="1:27" ht="15.75" customHeight="1">
      <c r="A198" s="454"/>
      <c r="B198" s="442"/>
      <c r="C198" s="442"/>
      <c r="D198" s="148" t="s">
        <v>2467</v>
      </c>
      <c r="E198" s="148" t="s">
        <v>2460</v>
      </c>
      <c r="F198" s="218" t="s">
        <v>2523</v>
      </c>
      <c r="G198" s="148" t="s">
        <v>2552</v>
      </c>
      <c r="H198" s="148" t="s">
        <v>394</v>
      </c>
      <c r="I198" s="148" t="s">
        <v>85</v>
      </c>
      <c r="J198" s="132">
        <v>1000</v>
      </c>
      <c r="K198" s="132">
        <v>1992440.18</v>
      </c>
      <c r="L198" s="132">
        <v>589609.88</v>
      </c>
      <c r="M198" s="131" t="s">
        <v>410</v>
      </c>
      <c r="N198" s="131">
        <v>0.23</v>
      </c>
      <c r="O198" s="170">
        <f t="shared" si="35"/>
        <v>230</v>
      </c>
      <c r="P198" s="170">
        <f t="shared" si="36"/>
        <v>458261.2414</v>
      </c>
      <c r="Q198" s="170">
        <f t="shared" si="33"/>
        <v>135610.27240000002</v>
      </c>
      <c r="R198" s="228">
        <f t="shared" si="37"/>
        <v>589.60988000000009</v>
      </c>
      <c r="S198" s="228">
        <f t="shared" si="38"/>
        <v>1992.4401800000001</v>
      </c>
      <c r="T198" s="131" t="s">
        <v>410</v>
      </c>
      <c r="U198" s="131">
        <v>0.12</v>
      </c>
      <c r="V198" s="227">
        <f t="shared" si="39"/>
        <v>120</v>
      </c>
      <c r="W198" s="227">
        <f t="shared" si="34"/>
        <v>239092.8216</v>
      </c>
      <c r="X198" s="227">
        <f t="shared" si="40"/>
        <v>70753.185599999997</v>
      </c>
      <c r="Y198" s="239">
        <f t="shared" si="41"/>
        <v>589.60987999999998</v>
      </c>
      <c r="Z198" s="237">
        <f t="shared" si="42"/>
        <v>1992.4401800000001</v>
      </c>
      <c r="AA198" s="134"/>
    </row>
    <row r="199" spans="1:27" ht="15.75" customHeight="1">
      <c r="A199" s="454"/>
      <c r="B199" s="442"/>
      <c r="C199" s="442"/>
      <c r="D199" s="148" t="s">
        <v>2467</v>
      </c>
      <c r="E199" s="148" t="s">
        <v>2460</v>
      </c>
      <c r="F199" s="218" t="s">
        <v>2523</v>
      </c>
      <c r="G199" s="148" t="s">
        <v>2553</v>
      </c>
      <c r="H199" s="148" t="s">
        <v>394</v>
      </c>
      <c r="I199" s="148" t="s">
        <v>85</v>
      </c>
      <c r="J199" s="132">
        <v>1000</v>
      </c>
      <c r="K199" s="132">
        <v>2630384.38</v>
      </c>
      <c r="L199" s="132">
        <v>1044867.8999999999</v>
      </c>
      <c r="M199" s="131" t="s">
        <v>410</v>
      </c>
      <c r="N199" s="131">
        <v>0.23</v>
      </c>
      <c r="O199" s="170">
        <f t="shared" si="35"/>
        <v>230</v>
      </c>
      <c r="P199" s="170">
        <f t="shared" si="36"/>
        <v>604988.40740000003</v>
      </c>
      <c r="Q199" s="170">
        <f t="shared" si="33"/>
        <v>240319.617</v>
      </c>
      <c r="R199" s="228">
        <f t="shared" si="37"/>
        <v>1044.8679</v>
      </c>
      <c r="S199" s="228">
        <f t="shared" si="38"/>
        <v>2630.38438</v>
      </c>
      <c r="T199" s="131" t="s">
        <v>410</v>
      </c>
      <c r="U199" s="131">
        <v>0.12</v>
      </c>
      <c r="V199" s="227">
        <f t="shared" si="39"/>
        <v>120</v>
      </c>
      <c r="W199" s="227">
        <f t="shared" si="34"/>
        <v>315646.12559999997</v>
      </c>
      <c r="X199" s="227">
        <f t="shared" si="40"/>
        <v>125384.14799999999</v>
      </c>
      <c r="Y199" s="239">
        <f t="shared" si="41"/>
        <v>1044.8679</v>
      </c>
      <c r="Z199" s="237">
        <f t="shared" si="42"/>
        <v>2630.38438</v>
      </c>
      <c r="AA199" s="134"/>
    </row>
    <row r="200" spans="1:27" ht="15.75" customHeight="1">
      <c r="A200" s="454"/>
      <c r="B200" s="442"/>
      <c r="C200" s="442"/>
      <c r="D200" s="148" t="s">
        <v>2467</v>
      </c>
      <c r="E200" s="148" t="s">
        <v>2460</v>
      </c>
      <c r="F200" s="218" t="s">
        <v>2523</v>
      </c>
      <c r="G200" s="148" t="s">
        <v>2554</v>
      </c>
      <c r="H200" s="148" t="s">
        <v>394</v>
      </c>
      <c r="I200" s="148" t="s">
        <v>85</v>
      </c>
      <c r="J200" s="132">
        <v>1000</v>
      </c>
      <c r="K200" s="132">
        <v>857498.73999999987</v>
      </c>
      <c r="L200" s="132">
        <v>332972.26999999996</v>
      </c>
      <c r="M200" s="131" t="s">
        <v>410</v>
      </c>
      <c r="N200" s="131">
        <v>0.23</v>
      </c>
      <c r="O200" s="170">
        <f t="shared" si="35"/>
        <v>230</v>
      </c>
      <c r="P200" s="170">
        <f t="shared" si="36"/>
        <v>197224.71019999997</v>
      </c>
      <c r="Q200" s="170">
        <f t="shared" si="33"/>
        <v>76583.622099999993</v>
      </c>
      <c r="R200" s="228">
        <f t="shared" si="37"/>
        <v>332.97226999999998</v>
      </c>
      <c r="S200" s="228">
        <f t="shared" si="38"/>
        <v>857.49873999999988</v>
      </c>
      <c r="T200" s="131" t="s">
        <v>410</v>
      </c>
      <c r="U200" s="131">
        <v>0.12</v>
      </c>
      <c r="V200" s="227">
        <f t="shared" si="39"/>
        <v>120</v>
      </c>
      <c r="W200" s="227">
        <f t="shared" si="34"/>
        <v>102899.84879999998</v>
      </c>
      <c r="X200" s="227">
        <f t="shared" si="40"/>
        <v>39956.672399999996</v>
      </c>
      <c r="Y200" s="239">
        <f t="shared" si="41"/>
        <v>332.97226999999998</v>
      </c>
      <c r="Z200" s="237">
        <f t="shared" si="42"/>
        <v>857.49873999999977</v>
      </c>
      <c r="AA200" s="134"/>
    </row>
    <row r="201" spans="1:27" ht="15.75" customHeight="1">
      <c r="A201" s="454"/>
      <c r="B201" s="442"/>
      <c r="C201" s="442"/>
      <c r="D201" s="148" t="s">
        <v>2467</v>
      </c>
      <c r="E201" s="148" t="s">
        <v>2460</v>
      </c>
      <c r="F201" s="218" t="s">
        <v>2523</v>
      </c>
      <c r="G201" s="148" t="s">
        <v>2555</v>
      </c>
      <c r="H201" s="148" t="s">
        <v>394</v>
      </c>
      <c r="I201" s="148" t="s">
        <v>85</v>
      </c>
      <c r="J201" s="132">
        <v>1000</v>
      </c>
      <c r="K201" s="132">
        <v>14278.32</v>
      </c>
      <c r="L201" s="132">
        <v>14278.32</v>
      </c>
      <c r="M201" s="131" t="s">
        <v>410</v>
      </c>
      <c r="N201" s="131">
        <v>0.23</v>
      </c>
      <c r="O201" s="170">
        <f t="shared" si="35"/>
        <v>230</v>
      </c>
      <c r="P201" s="170">
        <f t="shared" si="36"/>
        <v>3284.0136000000002</v>
      </c>
      <c r="Q201" s="170">
        <f t="shared" si="33"/>
        <v>3284.0136000000002</v>
      </c>
      <c r="R201" s="228">
        <f t="shared" si="37"/>
        <v>14.278320000000001</v>
      </c>
      <c r="S201" s="228">
        <f t="shared" si="38"/>
        <v>14.278320000000001</v>
      </c>
      <c r="T201" s="131" t="s">
        <v>410</v>
      </c>
      <c r="U201" s="131">
        <v>0.12</v>
      </c>
      <c r="V201" s="227">
        <f t="shared" si="39"/>
        <v>120</v>
      </c>
      <c r="W201" s="227">
        <f t="shared" si="34"/>
        <v>1713.3983999999998</v>
      </c>
      <c r="X201" s="227">
        <f t="shared" si="40"/>
        <v>1713.3983999999998</v>
      </c>
      <c r="Y201" s="239">
        <f t="shared" si="41"/>
        <v>14.278319999999999</v>
      </c>
      <c r="Z201" s="237">
        <f t="shared" si="42"/>
        <v>14.278319999999999</v>
      </c>
      <c r="AA201" s="134"/>
    </row>
    <row r="202" spans="1:27" ht="15.75" customHeight="1">
      <c r="A202" s="454"/>
      <c r="B202" s="442"/>
      <c r="C202" s="442"/>
      <c r="D202" s="148" t="s">
        <v>2467</v>
      </c>
      <c r="E202" s="148" t="s">
        <v>2460</v>
      </c>
      <c r="F202" s="218" t="s">
        <v>2523</v>
      </c>
      <c r="G202" s="148" t="s">
        <v>2556</v>
      </c>
      <c r="H202" s="148" t="s">
        <v>394</v>
      </c>
      <c r="I202" s="148" t="s">
        <v>85</v>
      </c>
      <c r="J202" s="132">
        <v>0</v>
      </c>
      <c r="K202" s="132">
        <v>32973</v>
      </c>
      <c r="L202" s="132">
        <v>32973</v>
      </c>
      <c r="M202" s="131" t="s">
        <v>410</v>
      </c>
      <c r="N202" s="131">
        <v>0.23</v>
      </c>
      <c r="O202" s="170">
        <f t="shared" si="35"/>
        <v>0</v>
      </c>
      <c r="P202" s="170">
        <f t="shared" si="36"/>
        <v>7583.79</v>
      </c>
      <c r="Q202" s="170">
        <f t="shared" si="33"/>
        <v>7583.79</v>
      </c>
      <c r="R202" s="228" t="str">
        <f t="shared" si="37"/>
        <v>-</v>
      </c>
      <c r="S202" s="228" t="str">
        <f t="shared" si="38"/>
        <v>-</v>
      </c>
      <c r="T202" s="131" t="s">
        <v>410</v>
      </c>
      <c r="U202" s="131">
        <v>0.12</v>
      </c>
      <c r="V202" s="227">
        <f t="shared" si="39"/>
        <v>0</v>
      </c>
      <c r="W202" s="227">
        <f t="shared" si="34"/>
        <v>3956.7599999999998</v>
      </c>
      <c r="X202" s="227">
        <f t="shared" si="40"/>
        <v>3956.7599999999998</v>
      </c>
      <c r="Y202" s="239" t="str">
        <f t="shared" si="41"/>
        <v>-</v>
      </c>
      <c r="Z202" s="237" t="str">
        <f t="shared" si="42"/>
        <v>-</v>
      </c>
      <c r="AA202" s="134"/>
    </row>
    <row r="203" spans="1:27" ht="15.75" customHeight="1">
      <c r="A203" s="454"/>
      <c r="B203" s="442"/>
      <c r="C203" s="442"/>
      <c r="D203" s="148" t="s">
        <v>2467</v>
      </c>
      <c r="E203" s="148" t="s">
        <v>2460</v>
      </c>
      <c r="F203" s="218" t="s">
        <v>2523</v>
      </c>
      <c r="G203" s="148" t="s">
        <v>2557</v>
      </c>
      <c r="H203" s="148" t="s">
        <v>394</v>
      </c>
      <c r="I203" s="148" t="s">
        <v>85</v>
      </c>
      <c r="J203" s="132">
        <v>1000</v>
      </c>
      <c r="K203" s="132">
        <v>0</v>
      </c>
      <c r="L203" s="132">
        <v>0</v>
      </c>
      <c r="M203" s="131" t="s">
        <v>416</v>
      </c>
      <c r="N203" s="131">
        <v>0</v>
      </c>
      <c r="O203" s="170">
        <f t="shared" si="35"/>
        <v>0</v>
      </c>
      <c r="P203" s="170">
        <f t="shared" si="36"/>
        <v>0</v>
      </c>
      <c r="Q203" s="170">
        <f t="shared" si="33"/>
        <v>0</v>
      </c>
      <c r="R203" s="228" t="str">
        <f t="shared" si="37"/>
        <v>-</v>
      </c>
      <c r="S203" s="228" t="str">
        <f t="shared" si="38"/>
        <v>-</v>
      </c>
      <c r="T203" s="131" t="s">
        <v>416</v>
      </c>
      <c r="U203" s="131">
        <v>0</v>
      </c>
      <c r="V203" s="227">
        <f t="shared" si="39"/>
        <v>0</v>
      </c>
      <c r="W203" s="227">
        <f t="shared" si="34"/>
        <v>0</v>
      </c>
      <c r="X203" s="227">
        <f t="shared" si="40"/>
        <v>0</v>
      </c>
      <c r="Y203" s="239" t="str">
        <f t="shared" si="41"/>
        <v>-</v>
      </c>
      <c r="Z203" s="237" t="str">
        <f t="shared" si="42"/>
        <v>-</v>
      </c>
      <c r="AA203" s="134"/>
    </row>
    <row r="204" spans="1:27" ht="15.75" customHeight="1">
      <c r="A204" s="454"/>
      <c r="B204" s="442"/>
      <c r="C204" s="442"/>
      <c r="D204" s="148" t="s">
        <v>2467</v>
      </c>
      <c r="E204" s="148" t="s">
        <v>2460</v>
      </c>
      <c r="F204" s="218" t="s">
        <v>2523</v>
      </c>
      <c r="G204" s="148" t="s">
        <v>2558</v>
      </c>
      <c r="H204" s="148" t="s">
        <v>394</v>
      </c>
      <c r="I204" s="148" t="s">
        <v>85</v>
      </c>
      <c r="J204" s="132">
        <v>1994000</v>
      </c>
      <c r="K204" s="132">
        <v>1901414.95</v>
      </c>
      <c r="L204" s="132">
        <v>1070969.93</v>
      </c>
      <c r="M204" s="131" t="s">
        <v>410</v>
      </c>
      <c r="N204" s="131">
        <v>0.23</v>
      </c>
      <c r="O204" s="170">
        <f t="shared" si="35"/>
        <v>458620</v>
      </c>
      <c r="P204" s="170">
        <f t="shared" si="36"/>
        <v>437325.43849999999</v>
      </c>
      <c r="Q204" s="170">
        <f t="shared" si="33"/>
        <v>246323.0839</v>
      </c>
      <c r="R204" s="228">
        <f t="shared" si="37"/>
        <v>0.53709625376128389</v>
      </c>
      <c r="S204" s="228">
        <f t="shared" si="38"/>
        <v>0.95356817953861583</v>
      </c>
      <c r="T204" s="131" t="s">
        <v>410</v>
      </c>
      <c r="U204" s="131">
        <v>0.12</v>
      </c>
      <c r="V204" s="227">
        <f t="shared" si="39"/>
        <v>239280</v>
      </c>
      <c r="W204" s="227">
        <f t="shared" si="34"/>
        <v>228169.79399999999</v>
      </c>
      <c r="X204" s="227">
        <f t="shared" si="40"/>
        <v>128516.39159999999</v>
      </c>
      <c r="Y204" s="239">
        <f t="shared" si="41"/>
        <v>0.53709625376128378</v>
      </c>
      <c r="Z204" s="237">
        <f t="shared" si="42"/>
        <v>0.95356817953861583</v>
      </c>
      <c r="AA204" s="134"/>
    </row>
    <row r="205" spans="1:27" ht="15.75" customHeight="1">
      <c r="A205" s="454"/>
      <c r="B205" s="442"/>
      <c r="C205" s="442"/>
      <c r="D205" s="148" t="s">
        <v>2467</v>
      </c>
      <c r="E205" s="148" t="s">
        <v>2460</v>
      </c>
      <c r="F205" s="218" t="s">
        <v>2523</v>
      </c>
      <c r="G205" s="148" t="s">
        <v>2559</v>
      </c>
      <c r="H205" s="148" t="s">
        <v>394</v>
      </c>
      <c r="I205" s="148" t="s">
        <v>85</v>
      </c>
      <c r="J205" s="132">
        <v>960000</v>
      </c>
      <c r="K205" s="132">
        <v>836835.03000000014</v>
      </c>
      <c r="L205" s="132">
        <v>836082.33</v>
      </c>
      <c r="M205" s="131" t="s">
        <v>410</v>
      </c>
      <c r="N205" s="131">
        <v>0.23</v>
      </c>
      <c r="O205" s="170">
        <f t="shared" si="35"/>
        <v>220800</v>
      </c>
      <c r="P205" s="170">
        <f t="shared" si="36"/>
        <v>192472.05690000005</v>
      </c>
      <c r="Q205" s="170">
        <f t="shared" si="33"/>
        <v>192298.93590000001</v>
      </c>
      <c r="R205" s="228">
        <f t="shared" si="37"/>
        <v>0.8709190937500001</v>
      </c>
      <c r="S205" s="228">
        <f t="shared" si="38"/>
        <v>0.87170315625000028</v>
      </c>
      <c r="T205" s="131" t="s">
        <v>410</v>
      </c>
      <c r="U205" s="131">
        <v>0.12</v>
      </c>
      <c r="V205" s="227">
        <f t="shared" si="39"/>
        <v>115200</v>
      </c>
      <c r="W205" s="227">
        <f t="shared" si="34"/>
        <v>100420.20360000001</v>
      </c>
      <c r="X205" s="227">
        <f t="shared" si="40"/>
        <v>100329.87959999999</v>
      </c>
      <c r="Y205" s="239">
        <f t="shared" si="41"/>
        <v>0.87091909374999987</v>
      </c>
      <c r="Z205" s="237">
        <f t="shared" si="42"/>
        <v>0.87170315625000006</v>
      </c>
      <c r="AA205" s="134"/>
    </row>
    <row r="206" spans="1:27" ht="15.75" customHeight="1">
      <c r="A206" s="454"/>
      <c r="B206" s="442"/>
      <c r="C206" s="442"/>
      <c r="D206" s="148" t="s">
        <v>2467</v>
      </c>
      <c r="E206" s="148" t="s">
        <v>2460</v>
      </c>
      <c r="F206" s="218" t="s">
        <v>2523</v>
      </c>
      <c r="G206" s="148" t="s">
        <v>2560</v>
      </c>
      <c r="H206" s="148" t="s">
        <v>394</v>
      </c>
      <c r="I206" s="148" t="s">
        <v>85</v>
      </c>
      <c r="J206" s="132">
        <v>17469466</v>
      </c>
      <c r="K206" s="132">
        <v>12503400.300000001</v>
      </c>
      <c r="L206" s="132">
        <v>10066114.119999999</v>
      </c>
      <c r="M206" s="131" t="s">
        <v>410</v>
      </c>
      <c r="N206" s="131">
        <v>0.23</v>
      </c>
      <c r="O206" s="170">
        <f t="shared" si="35"/>
        <v>4017977.18</v>
      </c>
      <c r="P206" s="170">
        <f t="shared" si="36"/>
        <v>2875782.0690000001</v>
      </c>
      <c r="Q206" s="170">
        <f t="shared" si="33"/>
        <v>2315206.2475999999</v>
      </c>
      <c r="R206" s="228">
        <f t="shared" si="37"/>
        <v>0.57621189565840192</v>
      </c>
      <c r="S206" s="228">
        <f t="shared" si="38"/>
        <v>0.71572882078937039</v>
      </c>
      <c r="T206" s="131" t="s">
        <v>410</v>
      </c>
      <c r="U206" s="131">
        <v>0.12</v>
      </c>
      <c r="V206" s="227">
        <f t="shared" si="39"/>
        <v>2096335.92</v>
      </c>
      <c r="W206" s="227">
        <f t="shared" si="34"/>
        <v>1500408.0360000001</v>
      </c>
      <c r="X206" s="227">
        <f t="shared" si="40"/>
        <v>1207933.6943999999</v>
      </c>
      <c r="Y206" s="239">
        <f t="shared" si="41"/>
        <v>0.57621189565840192</v>
      </c>
      <c r="Z206" s="237">
        <f t="shared" si="42"/>
        <v>0.7157288207893705</v>
      </c>
      <c r="AA206" s="134"/>
    </row>
    <row r="207" spans="1:27" ht="15.75" customHeight="1">
      <c r="A207" s="454"/>
      <c r="B207" s="442"/>
      <c r="C207" s="442"/>
      <c r="D207" s="148" t="s">
        <v>2467</v>
      </c>
      <c r="E207" s="148" t="s">
        <v>2460</v>
      </c>
      <c r="F207" s="218" t="s">
        <v>2523</v>
      </c>
      <c r="G207" s="148" t="s">
        <v>2561</v>
      </c>
      <c r="H207" s="148" t="s">
        <v>394</v>
      </c>
      <c r="I207" s="148" t="s">
        <v>85</v>
      </c>
      <c r="J207" s="132">
        <v>32454968</v>
      </c>
      <c r="K207" s="132">
        <v>35610274.340000004</v>
      </c>
      <c r="L207" s="132">
        <v>27114944.399999995</v>
      </c>
      <c r="M207" s="131" t="s">
        <v>410</v>
      </c>
      <c r="N207" s="131">
        <v>0.23</v>
      </c>
      <c r="O207" s="170">
        <f t="shared" si="35"/>
        <v>7464642.6400000006</v>
      </c>
      <c r="P207" s="170">
        <f t="shared" si="36"/>
        <v>8190363.0982000008</v>
      </c>
      <c r="Q207" s="170">
        <f t="shared" si="33"/>
        <v>6236437.2119999994</v>
      </c>
      <c r="R207" s="228">
        <f t="shared" si="37"/>
        <v>0.83546359990248631</v>
      </c>
      <c r="S207" s="228">
        <f t="shared" si="38"/>
        <v>1.097221058421626</v>
      </c>
      <c r="T207" s="131" t="s">
        <v>410</v>
      </c>
      <c r="U207" s="131">
        <v>0.12</v>
      </c>
      <c r="V207" s="227">
        <f t="shared" si="39"/>
        <v>3894596.1599999997</v>
      </c>
      <c r="W207" s="227">
        <f t="shared" si="34"/>
        <v>4273232.9208000004</v>
      </c>
      <c r="X207" s="227">
        <f t="shared" si="40"/>
        <v>3253793.3279999993</v>
      </c>
      <c r="Y207" s="239">
        <f t="shared" si="41"/>
        <v>0.83546359990248631</v>
      </c>
      <c r="Z207" s="237">
        <f t="shared" si="42"/>
        <v>1.0972210584216262</v>
      </c>
      <c r="AA207" s="134"/>
    </row>
    <row r="208" spans="1:27" ht="15.75" customHeight="1">
      <c r="A208" s="454"/>
      <c r="B208" s="442"/>
      <c r="C208" s="442"/>
      <c r="D208" s="148" t="s">
        <v>2467</v>
      </c>
      <c r="E208" s="148" t="s">
        <v>2460</v>
      </c>
      <c r="F208" s="218" t="s">
        <v>2523</v>
      </c>
      <c r="G208" s="148" t="s">
        <v>2562</v>
      </c>
      <c r="H208" s="148" t="s">
        <v>394</v>
      </c>
      <c r="I208" s="148" t="s">
        <v>85</v>
      </c>
      <c r="J208" s="132">
        <v>80000</v>
      </c>
      <c r="K208" s="132">
        <v>47821.1</v>
      </c>
      <c r="L208" s="132">
        <v>47821.1</v>
      </c>
      <c r="M208" s="131" t="s">
        <v>410</v>
      </c>
      <c r="N208" s="131">
        <v>0.23</v>
      </c>
      <c r="O208" s="170">
        <f t="shared" si="35"/>
        <v>18400</v>
      </c>
      <c r="P208" s="170">
        <f t="shared" si="36"/>
        <v>10998.853000000001</v>
      </c>
      <c r="Q208" s="170">
        <f t="shared" si="33"/>
        <v>10998.853000000001</v>
      </c>
      <c r="R208" s="228">
        <f t="shared" si="37"/>
        <v>0.59776375000000004</v>
      </c>
      <c r="S208" s="228">
        <f t="shared" si="38"/>
        <v>0.59776375000000004</v>
      </c>
      <c r="T208" s="131" t="s">
        <v>410</v>
      </c>
      <c r="U208" s="131">
        <v>0.12</v>
      </c>
      <c r="V208" s="227">
        <f t="shared" si="39"/>
        <v>9600</v>
      </c>
      <c r="W208" s="227">
        <f t="shared" si="34"/>
        <v>5738.5319999999992</v>
      </c>
      <c r="X208" s="227">
        <f t="shared" si="40"/>
        <v>5738.5319999999992</v>
      </c>
      <c r="Y208" s="239">
        <f t="shared" si="41"/>
        <v>0.59776374999999993</v>
      </c>
      <c r="Z208" s="237">
        <f t="shared" si="42"/>
        <v>0.59776374999999993</v>
      </c>
      <c r="AA208" s="134"/>
    </row>
    <row r="209" spans="1:27" ht="15.75" customHeight="1">
      <c r="A209" s="454"/>
      <c r="B209" s="442"/>
      <c r="C209" s="442"/>
      <c r="D209" s="148" t="s">
        <v>2467</v>
      </c>
      <c r="E209" s="148" t="s">
        <v>2460</v>
      </c>
      <c r="F209" s="218" t="s">
        <v>2523</v>
      </c>
      <c r="G209" s="148" t="s">
        <v>2563</v>
      </c>
      <c r="H209" s="148" t="s">
        <v>394</v>
      </c>
      <c r="I209" s="148" t="s">
        <v>85</v>
      </c>
      <c r="J209" s="132">
        <v>230000</v>
      </c>
      <c r="K209" s="132">
        <v>109356.26999999999</v>
      </c>
      <c r="L209" s="132">
        <v>109356.26999999999</v>
      </c>
      <c r="M209" s="131" t="s">
        <v>410</v>
      </c>
      <c r="N209" s="131">
        <v>0.23</v>
      </c>
      <c r="O209" s="170">
        <f t="shared" si="35"/>
        <v>52900</v>
      </c>
      <c r="P209" s="170">
        <f t="shared" si="36"/>
        <v>25151.9421</v>
      </c>
      <c r="Q209" s="170">
        <f t="shared" si="33"/>
        <v>25151.9421</v>
      </c>
      <c r="R209" s="228">
        <f t="shared" si="37"/>
        <v>0.47546204347826088</v>
      </c>
      <c r="S209" s="228">
        <f t="shared" si="38"/>
        <v>0.47546204347826088</v>
      </c>
      <c r="T209" s="131" t="s">
        <v>410</v>
      </c>
      <c r="U209" s="131">
        <v>0.12</v>
      </c>
      <c r="V209" s="227">
        <f t="shared" si="39"/>
        <v>27600</v>
      </c>
      <c r="W209" s="227">
        <f t="shared" si="34"/>
        <v>13122.752399999998</v>
      </c>
      <c r="X209" s="227">
        <f t="shared" si="40"/>
        <v>13122.752399999998</v>
      </c>
      <c r="Y209" s="239">
        <f t="shared" si="41"/>
        <v>0.47546204347826077</v>
      </c>
      <c r="Z209" s="237">
        <f t="shared" si="42"/>
        <v>0.47546204347826077</v>
      </c>
      <c r="AA209" s="134"/>
    </row>
    <row r="210" spans="1:27" ht="15.75" customHeight="1">
      <c r="A210" s="454"/>
      <c r="B210" s="442"/>
      <c r="C210" s="442"/>
      <c r="D210" s="148" t="s">
        <v>2467</v>
      </c>
      <c r="E210" s="148" t="s">
        <v>2460</v>
      </c>
      <c r="F210" s="218" t="s">
        <v>2523</v>
      </c>
      <c r="G210" s="148" t="s">
        <v>2564</v>
      </c>
      <c r="H210" s="148" t="s">
        <v>394</v>
      </c>
      <c r="I210" s="148" t="s">
        <v>85</v>
      </c>
      <c r="J210" s="132">
        <v>0</v>
      </c>
      <c r="K210" s="132">
        <v>951.48</v>
      </c>
      <c r="L210" s="132">
        <v>951.48</v>
      </c>
      <c r="M210" s="131" t="s">
        <v>410</v>
      </c>
      <c r="N210" s="131">
        <v>0.23</v>
      </c>
      <c r="O210" s="170">
        <f t="shared" si="35"/>
        <v>0</v>
      </c>
      <c r="P210" s="170">
        <f t="shared" si="36"/>
        <v>218.84040000000002</v>
      </c>
      <c r="Q210" s="170">
        <f t="shared" si="33"/>
        <v>218.84040000000002</v>
      </c>
      <c r="R210" s="228" t="str">
        <f t="shared" si="37"/>
        <v>-</v>
      </c>
      <c r="S210" s="228" t="str">
        <f t="shared" si="38"/>
        <v>-</v>
      </c>
      <c r="T210" s="131" t="s">
        <v>410</v>
      </c>
      <c r="U210" s="131">
        <v>0.12</v>
      </c>
      <c r="V210" s="227">
        <f t="shared" si="39"/>
        <v>0</v>
      </c>
      <c r="W210" s="227">
        <f t="shared" si="34"/>
        <v>114.1776</v>
      </c>
      <c r="X210" s="227">
        <f t="shared" si="40"/>
        <v>114.1776</v>
      </c>
      <c r="Y210" s="239" t="str">
        <f t="shared" si="41"/>
        <v>-</v>
      </c>
      <c r="Z210" s="237" t="str">
        <f t="shared" si="42"/>
        <v>-</v>
      </c>
      <c r="AA210" s="134"/>
    </row>
    <row r="211" spans="1:27" ht="15.75" customHeight="1">
      <c r="A211" s="454"/>
      <c r="B211" s="442"/>
      <c r="C211" s="442"/>
      <c r="D211" s="148" t="s">
        <v>2467</v>
      </c>
      <c r="E211" s="148" t="s">
        <v>2460</v>
      </c>
      <c r="F211" s="218" t="s">
        <v>2523</v>
      </c>
      <c r="G211" s="148" t="s">
        <v>2565</v>
      </c>
      <c r="H211" s="148" t="s">
        <v>394</v>
      </c>
      <c r="I211" s="148" t="s">
        <v>85</v>
      </c>
      <c r="J211" s="132">
        <v>70000</v>
      </c>
      <c r="K211" s="132">
        <v>54404</v>
      </c>
      <c r="L211" s="132">
        <v>54404</v>
      </c>
      <c r="M211" s="131" t="s">
        <v>410</v>
      </c>
      <c r="N211" s="131">
        <v>0.23</v>
      </c>
      <c r="O211" s="170">
        <f t="shared" si="35"/>
        <v>16100</v>
      </c>
      <c r="P211" s="170">
        <f t="shared" si="36"/>
        <v>12512.92</v>
      </c>
      <c r="Q211" s="170">
        <f t="shared" si="33"/>
        <v>12512.92</v>
      </c>
      <c r="R211" s="228">
        <f t="shared" si="37"/>
        <v>0.7772</v>
      </c>
      <c r="S211" s="228">
        <f t="shared" si="38"/>
        <v>0.7772</v>
      </c>
      <c r="T211" s="131" t="s">
        <v>410</v>
      </c>
      <c r="U211" s="131">
        <v>0.12</v>
      </c>
      <c r="V211" s="227">
        <f t="shared" si="39"/>
        <v>8400</v>
      </c>
      <c r="W211" s="227">
        <f t="shared" si="34"/>
        <v>6528.48</v>
      </c>
      <c r="X211" s="227">
        <f t="shared" si="40"/>
        <v>6528.48</v>
      </c>
      <c r="Y211" s="239">
        <f t="shared" si="41"/>
        <v>0.7772</v>
      </c>
      <c r="Z211" s="237">
        <f t="shared" si="42"/>
        <v>0.7772</v>
      </c>
      <c r="AA211" s="134"/>
    </row>
    <row r="212" spans="1:27" ht="15.75" customHeight="1">
      <c r="A212" s="454"/>
      <c r="B212" s="442"/>
      <c r="C212" s="442"/>
      <c r="D212" s="148" t="s">
        <v>2467</v>
      </c>
      <c r="E212" s="148" t="s">
        <v>2460</v>
      </c>
      <c r="F212" s="218" t="s">
        <v>2523</v>
      </c>
      <c r="G212" s="148" t="s">
        <v>2566</v>
      </c>
      <c r="H212" s="148" t="s">
        <v>394</v>
      </c>
      <c r="I212" s="148" t="s">
        <v>85</v>
      </c>
      <c r="J212" s="132">
        <v>1923303</v>
      </c>
      <c r="K212" s="132">
        <v>1914854.9200000002</v>
      </c>
      <c r="L212" s="132">
        <v>1315531.06</v>
      </c>
      <c r="M212" s="131" t="s">
        <v>410</v>
      </c>
      <c r="N212" s="131">
        <v>0.23</v>
      </c>
      <c r="O212" s="170">
        <f t="shared" si="35"/>
        <v>442359.69</v>
      </c>
      <c r="P212" s="170">
        <f t="shared" si="36"/>
        <v>440416.63160000008</v>
      </c>
      <c r="Q212" s="170">
        <f t="shared" si="33"/>
        <v>302572.14380000002</v>
      </c>
      <c r="R212" s="228">
        <f t="shared" si="37"/>
        <v>0.68399574066072799</v>
      </c>
      <c r="S212" s="228">
        <f t="shared" si="38"/>
        <v>0.99560751478056253</v>
      </c>
      <c r="T212" s="131" t="s">
        <v>410</v>
      </c>
      <c r="U212" s="131">
        <v>0.12</v>
      </c>
      <c r="V212" s="227">
        <f t="shared" si="39"/>
        <v>230796.36</v>
      </c>
      <c r="W212" s="227">
        <f t="shared" si="34"/>
        <v>229782.59040000002</v>
      </c>
      <c r="X212" s="227">
        <f t="shared" si="40"/>
        <v>157863.72719999999</v>
      </c>
      <c r="Y212" s="239">
        <f t="shared" si="41"/>
        <v>0.68399574066072799</v>
      </c>
      <c r="Z212" s="237">
        <f t="shared" si="42"/>
        <v>0.99560751478056253</v>
      </c>
      <c r="AA212" s="134"/>
    </row>
    <row r="213" spans="1:27" ht="15.75" customHeight="1">
      <c r="A213" s="454"/>
      <c r="B213" s="442"/>
      <c r="C213" s="442"/>
      <c r="D213" s="148" t="s">
        <v>2467</v>
      </c>
      <c r="E213" s="148" t="s">
        <v>2460</v>
      </c>
      <c r="F213" s="218" t="s">
        <v>2523</v>
      </c>
      <c r="G213" s="148" t="s">
        <v>2567</v>
      </c>
      <c r="H213" s="148" t="s">
        <v>394</v>
      </c>
      <c r="I213" s="148" t="s">
        <v>85</v>
      </c>
      <c r="J213" s="132">
        <v>15000</v>
      </c>
      <c r="K213" s="132">
        <v>0</v>
      </c>
      <c r="L213" s="132">
        <v>0</v>
      </c>
      <c r="M213" s="131" t="s">
        <v>410</v>
      </c>
      <c r="N213" s="131">
        <v>0.23</v>
      </c>
      <c r="O213" s="170">
        <f t="shared" si="35"/>
        <v>3450</v>
      </c>
      <c r="P213" s="170">
        <f t="shared" si="36"/>
        <v>0</v>
      </c>
      <c r="Q213" s="170">
        <f t="shared" si="33"/>
        <v>0</v>
      </c>
      <c r="R213" s="228">
        <f t="shared" si="37"/>
        <v>0</v>
      </c>
      <c r="S213" s="228">
        <f t="shared" si="38"/>
        <v>0</v>
      </c>
      <c r="T213" s="131" t="s">
        <v>410</v>
      </c>
      <c r="U213" s="131">
        <v>0.12</v>
      </c>
      <c r="V213" s="227">
        <f t="shared" si="39"/>
        <v>1800</v>
      </c>
      <c r="W213" s="227">
        <f t="shared" si="34"/>
        <v>0</v>
      </c>
      <c r="X213" s="227">
        <f t="shared" si="40"/>
        <v>0</v>
      </c>
      <c r="Y213" s="239">
        <f t="shared" si="41"/>
        <v>0</v>
      </c>
      <c r="Z213" s="237">
        <f t="shared" si="42"/>
        <v>0</v>
      </c>
      <c r="AA213" s="134"/>
    </row>
    <row r="214" spans="1:27" ht="15.75" customHeight="1">
      <c r="A214" s="454"/>
      <c r="B214" s="442"/>
      <c r="C214" s="442"/>
      <c r="D214" s="148" t="s">
        <v>2467</v>
      </c>
      <c r="E214" s="148" t="s">
        <v>2460</v>
      </c>
      <c r="F214" s="218" t="s">
        <v>2523</v>
      </c>
      <c r="G214" s="148" t="s">
        <v>2568</v>
      </c>
      <c r="H214" s="148" t="s">
        <v>394</v>
      </c>
      <c r="I214" s="148" t="s">
        <v>85</v>
      </c>
      <c r="J214" s="132">
        <v>1468540</v>
      </c>
      <c r="K214" s="132">
        <v>1315444.7599999998</v>
      </c>
      <c r="L214" s="132">
        <v>1179650.52</v>
      </c>
      <c r="M214" s="131" t="s">
        <v>410</v>
      </c>
      <c r="N214" s="131">
        <v>0.23</v>
      </c>
      <c r="O214" s="170">
        <f t="shared" si="35"/>
        <v>337764.2</v>
      </c>
      <c r="P214" s="170">
        <f t="shared" si="36"/>
        <v>302552.29479999997</v>
      </c>
      <c r="Q214" s="170">
        <f t="shared" si="33"/>
        <v>271319.61960000003</v>
      </c>
      <c r="R214" s="228">
        <f t="shared" si="37"/>
        <v>0.80328116360466861</v>
      </c>
      <c r="S214" s="228">
        <f t="shared" si="38"/>
        <v>0.89575003745216331</v>
      </c>
      <c r="T214" s="131" t="s">
        <v>410</v>
      </c>
      <c r="U214" s="131">
        <v>0.12</v>
      </c>
      <c r="V214" s="227">
        <f t="shared" si="39"/>
        <v>176224.8</v>
      </c>
      <c r="W214" s="227">
        <f t="shared" si="34"/>
        <v>157853.37119999997</v>
      </c>
      <c r="X214" s="227">
        <f t="shared" si="40"/>
        <v>141558.0624</v>
      </c>
      <c r="Y214" s="239">
        <f t="shared" si="41"/>
        <v>0.80328116360466861</v>
      </c>
      <c r="Z214" s="237">
        <f t="shared" si="42"/>
        <v>0.89575003745216319</v>
      </c>
      <c r="AA214" s="134"/>
    </row>
    <row r="215" spans="1:27" ht="15.75" customHeight="1">
      <c r="A215" s="454"/>
      <c r="B215" s="442"/>
      <c r="C215" s="442"/>
      <c r="D215" s="148" t="s">
        <v>2467</v>
      </c>
      <c r="E215" s="148" t="s">
        <v>2460</v>
      </c>
      <c r="F215" s="218" t="s">
        <v>2523</v>
      </c>
      <c r="G215" s="148" t="s">
        <v>2569</v>
      </c>
      <c r="H215" s="148" t="s">
        <v>394</v>
      </c>
      <c r="I215" s="148" t="s">
        <v>85</v>
      </c>
      <c r="J215" s="132">
        <v>35221291</v>
      </c>
      <c r="K215" s="132">
        <v>38986684.819999993</v>
      </c>
      <c r="L215" s="132">
        <v>34826133.960000008</v>
      </c>
      <c r="M215" s="131" t="s">
        <v>410</v>
      </c>
      <c r="N215" s="131">
        <v>0.23</v>
      </c>
      <c r="O215" s="170">
        <f t="shared" si="35"/>
        <v>8100896.9300000006</v>
      </c>
      <c r="P215" s="170">
        <f t="shared" si="36"/>
        <v>8966937.5085999984</v>
      </c>
      <c r="Q215" s="170">
        <f t="shared" si="33"/>
        <v>8010010.810800002</v>
      </c>
      <c r="R215" s="228">
        <f t="shared" si="37"/>
        <v>0.98878073378968434</v>
      </c>
      <c r="S215" s="228">
        <f t="shared" si="38"/>
        <v>1.1069067519416023</v>
      </c>
      <c r="T215" s="131" t="s">
        <v>410</v>
      </c>
      <c r="U215" s="131">
        <v>0.12</v>
      </c>
      <c r="V215" s="227">
        <f t="shared" si="39"/>
        <v>4226554.92</v>
      </c>
      <c r="W215" s="227">
        <f t="shared" si="34"/>
        <v>4678402.1783999987</v>
      </c>
      <c r="X215" s="227">
        <f t="shared" si="40"/>
        <v>4179136.0752000008</v>
      </c>
      <c r="Y215" s="239">
        <f t="shared" si="41"/>
        <v>0.98878073378968445</v>
      </c>
      <c r="Z215" s="237">
        <f t="shared" si="42"/>
        <v>1.1069067519416023</v>
      </c>
      <c r="AA215" s="134"/>
    </row>
    <row r="216" spans="1:27" ht="15.75" customHeight="1">
      <c r="A216" s="454"/>
      <c r="B216" s="442"/>
      <c r="C216" s="442"/>
      <c r="D216" s="148" t="s">
        <v>2467</v>
      </c>
      <c r="E216" s="148" t="s">
        <v>2460</v>
      </c>
      <c r="F216" s="218" t="s">
        <v>2523</v>
      </c>
      <c r="G216" s="148" t="s">
        <v>2570</v>
      </c>
      <c r="H216" s="148" t="s">
        <v>394</v>
      </c>
      <c r="I216" s="148" t="s">
        <v>85</v>
      </c>
      <c r="J216" s="132">
        <v>32085650</v>
      </c>
      <c r="K216" s="132">
        <v>30505169.459999997</v>
      </c>
      <c r="L216" s="132">
        <v>27704041.279999997</v>
      </c>
      <c r="M216" s="131" t="s">
        <v>410</v>
      </c>
      <c r="N216" s="131">
        <v>0.23</v>
      </c>
      <c r="O216" s="170">
        <f t="shared" si="35"/>
        <v>7379699.5</v>
      </c>
      <c r="P216" s="170">
        <f t="shared" si="36"/>
        <v>7016188.9757999992</v>
      </c>
      <c r="Q216" s="170">
        <f t="shared" si="33"/>
        <v>6371929.4943999993</v>
      </c>
      <c r="R216" s="228">
        <f t="shared" si="37"/>
        <v>0.86344023823734273</v>
      </c>
      <c r="S216" s="228">
        <f t="shared" si="38"/>
        <v>0.95074182570713062</v>
      </c>
      <c r="T216" s="131" t="s">
        <v>410</v>
      </c>
      <c r="U216" s="131">
        <v>0.12</v>
      </c>
      <c r="V216" s="227">
        <f t="shared" si="39"/>
        <v>3850278</v>
      </c>
      <c r="W216" s="227">
        <f t="shared" si="34"/>
        <v>3660620.3351999996</v>
      </c>
      <c r="X216" s="227">
        <f t="shared" si="40"/>
        <v>3324484.9535999997</v>
      </c>
      <c r="Y216" s="239">
        <f t="shared" si="41"/>
        <v>0.86344023823734273</v>
      </c>
      <c r="Z216" s="237">
        <f t="shared" si="42"/>
        <v>0.95074182570713062</v>
      </c>
      <c r="AA216" s="134"/>
    </row>
    <row r="217" spans="1:27" ht="15.75" customHeight="1">
      <c r="A217" s="454"/>
      <c r="B217" s="442"/>
      <c r="C217" s="442"/>
      <c r="D217" s="148" t="s">
        <v>2467</v>
      </c>
      <c r="E217" s="148" t="s">
        <v>2460</v>
      </c>
      <c r="F217" s="218" t="s">
        <v>2523</v>
      </c>
      <c r="G217" s="148" t="s">
        <v>2571</v>
      </c>
      <c r="H217" s="148" t="s">
        <v>394</v>
      </c>
      <c r="I217" s="148" t="s">
        <v>85</v>
      </c>
      <c r="J217" s="132">
        <v>199961</v>
      </c>
      <c r="K217" s="132">
        <v>173390.02</v>
      </c>
      <c r="L217" s="132">
        <v>173390.02</v>
      </c>
      <c r="M217" s="131" t="s">
        <v>410</v>
      </c>
      <c r="N217" s="131">
        <v>0.23</v>
      </c>
      <c r="O217" s="170">
        <f t="shared" si="35"/>
        <v>45991.03</v>
      </c>
      <c r="P217" s="170">
        <f t="shared" si="36"/>
        <v>39879.704599999997</v>
      </c>
      <c r="Q217" s="170">
        <f t="shared" si="33"/>
        <v>39879.704599999997</v>
      </c>
      <c r="R217" s="228">
        <f t="shared" si="37"/>
        <v>0.86711918824170708</v>
      </c>
      <c r="S217" s="228">
        <f t="shared" si="38"/>
        <v>0.86711918824170708</v>
      </c>
      <c r="T217" s="131" t="s">
        <v>410</v>
      </c>
      <c r="U217" s="131">
        <v>0.12</v>
      </c>
      <c r="V217" s="227">
        <f t="shared" si="39"/>
        <v>23995.32</v>
      </c>
      <c r="W217" s="227">
        <f t="shared" si="34"/>
        <v>20806.802399999997</v>
      </c>
      <c r="X217" s="227">
        <f t="shared" si="40"/>
        <v>20806.802399999997</v>
      </c>
      <c r="Y217" s="239">
        <f t="shared" si="41"/>
        <v>0.86711918824170697</v>
      </c>
      <c r="Z217" s="237">
        <f t="shared" si="42"/>
        <v>0.86711918824170697</v>
      </c>
      <c r="AA217" s="134"/>
    </row>
    <row r="218" spans="1:27" ht="15.75" customHeight="1">
      <c r="A218" s="454"/>
      <c r="B218" s="442"/>
      <c r="C218" s="442"/>
      <c r="D218" s="148" t="s">
        <v>2467</v>
      </c>
      <c r="E218" s="148" t="s">
        <v>2460</v>
      </c>
      <c r="F218" s="218" t="s">
        <v>2523</v>
      </c>
      <c r="G218" s="148" t="s">
        <v>2572</v>
      </c>
      <c r="H218" s="148" t="s">
        <v>394</v>
      </c>
      <c r="I218" s="148" t="s">
        <v>85</v>
      </c>
      <c r="J218" s="132">
        <v>170000</v>
      </c>
      <c r="K218" s="132">
        <v>38415</v>
      </c>
      <c r="L218" s="132">
        <v>38415</v>
      </c>
      <c r="M218" s="131" t="s">
        <v>410</v>
      </c>
      <c r="N218" s="131">
        <v>0.23</v>
      </c>
      <c r="O218" s="170">
        <f t="shared" si="35"/>
        <v>39100</v>
      </c>
      <c r="P218" s="170">
        <f t="shared" si="36"/>
        <v>8835.4500000000007</v>
      </c>
      <c r="Q218" s="170">
        <f t="shared" si="33"/>
        <v>8835.4500000000007</v>
      </c>
      <c r="R218" s="228">
        <f t="shared" si="37"/>
        <v>0.22597058823529415</v>
      </c>
      <c r="S218" s="228">
        <f t="shared" si="38"/>
        <v>0.22597058823529415</v>
      </c>
      <c r="T218" s="131" t="s">
        <v>410</v>
      </c>
      <c r="U218" s="131">
        <v>0.12</v>
      </c>
      <c r="V218" s="227">
        <f t="shared" si="39"/>
        <v>20400</v>
      </c>
      <c r="W218" s="227">
        <f t="shared" si="34"/>
        <v>4609.8</v>
      </c>
      <c r="X218" s="227">
        <f t="shared" si="40"/>
        <v>4609.8</v>
      </c>
      <c r="Y218" s="239">
        <f t="shared" si="41"/>
        <v>0.22597058823529412</v>
      </c>
      <c r="Z218" s="237">
        <f t="shared" si="42"/>
        <v>0.22597058823529412</v>
      </c>
      <c r="AA218" s="134"/>
    </row>
    <row r="219" spans="1:27" ht="15.75" customHeight="1">
      <c r="A219" s="454"/>
      <c r="B219" s="442"/>
      <c r="C219" s="442"/>
      <c r="D219" s="148" t="s">
        <v>2467</v>
      </c>
      <c r="E219" s="148" t="s">
        <v>2460</v>
      </c>
      <c r="F219" s="218" t="s">
        <v>2523</v>
      </c>
      <c r="G219" s="148" t="s">
        <v>2573</v>
      </c>
      <c r="H219" s="148" t="s">
        <v>394</v>
      </c>
      <c r="I219" s="148" t="s">
        <v>85</v>
      </c>
      <c r="J219" s="132">
        <v>150000</v>
      </c>
      <c r="K219" s="132">
        <v>117862.26000000001</v>
      </c>
      <c r="L219" s="132">
        <v>62045.200000000004</v>
      </c>
      <c r="M219" s="131" t="s">
        <v>410</v>
      </c>
      <c r="N219" s="131">
        <v>0.23</v>
      </c>
      <c r="O219" s="170">
        <f t="shared" si="35"/>
        <v>34500</v>
      </c>
      <c r="P219" s="170">
        <f t="shared" si="36"/>
        <v>27108.319800000005</v>
      </c>
      <c r="Q219" s="170">
        <f t="shared" si="33"/>
        <v>14270.396000000002</v>
      </c>
      <c r="R219" s="228">
        <f t="shared" si="37"/>
        <v>0.41363466666666676</v>
      </c>
      <c r="S219" s="228">
        <f t="shared" si="38"/>
        <v>0.78574840000000012</v>
      </c>
      <c r="T219" s="131" t="s">
        <v>410</v>
      </c>
      <c r="U219" s="131">
        <v>0.12</v>
      </c>
      <c r="V219" s="227">
        <f t="shared" si="39"/>
        <v>18000</v>
      </c>
      <c r="W219" s="227">
        <f t="shared" si="34"/>
        <v>14143.4712</v>
      </c>
      <c r="X219" s="227">
        <f t="shared" si="40"/>
        <v>7445.424</v>
      </c>
      <c r="Y219" s="239">
        <f t="shared" si="41"/>
        <v>0.41363466666666665</v>
      </c>
      <c r="Z219" s="237">
        <f t="shared" si="42"/>
        <v>0.78574840000000001</v>
      </c>
      <c r="AA219" s="134"/>
    </row>
    <row r="220" spans="1:27" ht="15.75" customHeight="1">
      <c r="A220" s="454"/>
      <c r="B220" s="442"/>
      <c r="C220" s="442"/>
      <c r="D220" s="148" t="s">
        <v>2467</v>
      </c>
      <c r="E220" s="148" t="s">
        <v>2460</v>
      </c>
      <c r="F220" s="218" t="s">
        <v>2523</v>
      </c>
      <c r="G220" s="148" t="s">
        <v>2574</v>
      </c>
      <c r="H220" s="148" t="s">
        <v>394</v>
      </c>
      <c r="I220" s="148" t="s">
        <v>85</v>
      </c>
      <c r="J220" s="132">
        <v>900000</v>
      </c>
      <c r="K220" s="132">
        <v>844611.09</v>
      </c>
      <c r="L220" s="132">
        <v>783380.04999999993</v>
      </c>
      <c r="M220" s="131" t="s">
        <v>410</v>
      </c>
      <c r="N220" s="131">
        <v>0.23</v>
      </c>
      <c r="O220" s="170">
        <f t="shared" si="35"/>
        <v>207000</v>
      </c>
      <c r="P220" s="170">
        <f t="shared" si="36"/>
        <v>194260.55069999999</v>
      </c>
      <c r="Q220" s="170">
        <f t="shared" si="33"/>
        <v>180177.41149999999</v>
      </c>
      <c r="R220" s="228">
        <f t="shared" si="37"/>
        <v>0.8704222777777777</v>
      </c>
      <c r="S220" s="228">
        <f t="shared" si="38"/>
        <v>0.93845676666666666</v>
      </c>
      <c r="T220" s="131" t="s">
        <v>410</v>
      </c>
      <c r="U220" s="131">
        <v>0.12</v>
      </c>
      <c r="V220" s="227">
        <f t="shared" si="39"/>
        <v>108000</v>
      </c>
      <c r="W220" s="227">
        <f t="shared" si="34"/>
        <v>101353.3308</v>
      </c>
      <c r="X220" s="227">
        <f t="shared" si="40"/>
        <v>94005.605999999985</v>
      </c>
      <c r="Y220" s="239">
        <f t="shared" si="41"/>
        <v>0.87042227777777759</v>
      </c>
      <c r="Z220" s="237">
        <f t="shared" si="42"/>
        <v>0.93845676666666666</v>
      </c>
      <c r="AA220" s="134"/>
    </row>
    <row r="221" spans="1:27" ht="15.75" customHeight="1">
      <c r="A221" s="454"/>
      <c r="B221" s="442"/>
      <c r="C221" s="442"/>
      <c r="D221" s="148" t="s">
        <v>2467</v>
      </c>
      <c r="E221" s="148" t="s">
        <v>2460</v>
      </c>
      <c r="F221" s="218" t="s">
        <v>2523</v>
      </c>
      <c r="G221" s="148" t="s">
        <v>2575</v>
      </c>
      <c r="H221" s="148" t="s">
        <v>394</v>
      </c>
      <c r="I221" s="148" t="s">
        <v>85</v>
      </c>
      <c r="J221" s="132">
        <v>10000</v>
      </c>
      <c r="K221" s="132">
        <v>0</v>
      </c>
      <c r="L221" s="132">
        <v>0</v>
      </c>
      <c r="M221" s="131" t="s">
        <v>416</v>
      </c>
      <c r="N221" s="131">
        <v>0</v>
      </c>
      <c r="O221" s="170">
        <f t="shared" si="35"/>
        <v>0</v>
      </c>
      <c r="P221" s="170">
        <f t="shared" si="36"/>
        <v>0</v>
      </c>
      <c r="Q221" s="170">
        <f t="shared" si="33"/>
        <v>0</v>
      </c>
      <c r="R221" s="228" t="str">
        <f t="shared" si="37"/>
        <v>-</v>
      </c>
      <c r="S221" s="228" t="str">
        <f t="shared" si="38"/>
        <v>-</v>
      </c>
      <c r="T221" s="131" t="s">
        <v>416</v>
      </c>
      <c r="U221" s="131">
        <v>0</v>
      </c>
      <c r="V221" s="227">
        <f t="shared" si="39"/>
        <v>0</v>
      </c>
      <c r="W221" s="227">
        <f t="shared" si="34"/>
        <v>0</v>
      </c>
      <c r="X221" s="227">
        <f t="shared" si="40"/>
        <v>0</v>
      </c>
      <c r="Y221" s="239" t="str">
        <f t="shared" si="41"/>
        <v>-</v>
      </c>
      <c r="Z221" s="237" t="str">
        <f t="shared" si="42"/>
        <v>-</v>
      </c>
      <c r="AA221" s="134"/>
    </row>
    <row r="222" spans="1:27" ht="15.75" customHeight="1">
      <c r="A222" s="454"/>
      <c r="B222" s="442"/>
      <c r="C222" s="442"/>
      <c r="D222" s="148" t="s">
        <v>2467</v>
      </c>
      <c r="E222" s="148" t="s">
        <v>2460</v>
      </c>
      <c r="F222" s="218" t="s">
        <v>2523</v>
      </c>
      <c r="G222" s="148" t="s">
        <v>2576</v>
      </c>
      <c r="H222" s="148" t="s">
        <v>394</v>
      </c>
      <c r="I222" s="148" t="s">
        <v>85</v>
      </c>
      <c r="J222" s="132">
        <v>1872041</v>
      </c>
      <c r="K222" s="132">
        <v>1774947.73</v>
      </c>
      <c r="L222" s="132">
        <v>1774947.73</v>
      </c>
      <c r="M222" s="131" t="s">
        <v>410</v>
      </c>
      <c r="N222" s="131">
        <v>0.23</v>
      </c>
      <c r="O222" s="170">
        <f t="shared" si="35"/>
        <v>430569.43</v>
      </c>
      <c r="P222" s="170">
        <f t="shared" si="36"/>
        <v>408237.9779</v>
      </c>
      <c r="Q222" s="170">
        <f t="shared" si="33"/>
        <v>408237.9779</v>
      </c>
      <c r="R222" s="228">
        <f t="shared" si="37"/>
        <v>0.94813507289637355</v>
      </c>
      <c r="S222" s="228">
        <f t="shared" si="38"/>
        <v>0.94813507289637355</v>
      </c>
      <c r="T222" s="131" t="s">
        <v>410</v>
      </c>
      <c r="U222" s="131">
        <v>0.12</v>
      </c>
      <c r="V222" s="227">
        <f t="shared" si="39"/>
        <v>224644.91999999998</v>
      </c>
      <c r="W222" s="227">
        <f t="shared" si="34"/>
        <v>212993.72759999998</v>
      </c>
      <c r="X222" s="227">
        <f t="shared" si="40"/>
        <v>212993.72759999998</v>
      </c>
      <c r="Y222" s="239">
        <f t="shared" si="41"/>
        <v>0.94813507289637355</v>
      </c>
      <c r="Z222" s="237">
        <f t="shared" si="42"/>
        <v>0.94813507289637355</v>
      </c>
      <c r="AA222" s="134"/>
    </row>
    <row r="223" spans="1:27" ht="15.75" customHeight="1">
      <c r="A223" s="454"/>
      <c r="B223" s="442"/>
      <c r="C223" s="442"/>
      <c r="D223" s="148" t="s">
        <v>2467</v>
      </c>
      <c r="E223" s="148" t="s">
        <v>2460</v>
      </c>
      <c r="F223" s="218" t="s">
        <v>2523</v>
      </c>
      <c r="G223" s="148" t="s">
        <v>2577</v>
      </c>
      <c r="H223" s="148" t="s">
        <v>394</v>
      </c>
      <c r="I223" s="148" t="s">
        <v>85</v>
      </c>
      <c r="J223" s="132">
        <v>13435627</v>
      </c>
      <c r="K223" s="132">
        <v>9772088.7299999986</v>
      </c>
      <c r="L223" s="132">
        <v>8856596.0800000001</v>
      </c>
      <c r="M223" s="131" t="s">
        <v>410</v>
      </c>
      <c r="N223" s="131">
        <v>0.23</v>
      </c>
      <c r="O223" s="170">
        <f t="shared" si="35"/>
        <v>3090194.21</v>
      </c>
      <c r="P223" s="170">
        <f t="shared" si="36"/>
        <v>2247580.4079</v>
      </c>
      <c r="Q223" s="170">
        <f t="shared" si="33"/>
        <v>2037017.0984</v>
      </c>
      <c r="R223" s="228">
        <f t="shared" si="37"/>
        <v>0.65918740375867835</v>
      </c>
      <c r="S223" s="228">
        <f t="shared" si="38"/>
        <v>0.72732658699143704</v>
      </c>
      <c r="T223" s="131" t="s">
        <v>410</v>
      </c>
      <c r="U223" s="131">
        <v>0.12</v>
      </c>
      <c r="V223" s="227">
        <f t="shared" si="39"/>
        <v>1612275.24</v>
      </c>
      <c r="W223" s="227">
        <f t="shared" si="34"/>
        <v>1172650.6475999998</v>
      </c>
      <c r="X223" s="227">
        <f t="shared" si="40"/>
        <v>1062791.5296</v>
      </c>
      <c r="Y223" s="239">
        <f t="shared" si="41"/>
        <v>0.65918740375867835</v>
      </c>
      <c r="Z223" s="237">
        <f t="shared" si="42"/>
        <v>0.72732658699143693</v>
      </c>
      <c r="AA223" s="134"/>
    </row>
    <row r="224" spans="1:27" ht="15.75" customHeight="1">
      <c r="A224" s="454"/>
      <c r="B224" s="442"/>
      <c r="C224" s="442"/>
      <c r="D224" s="148" t="s">
        <v>2467</v>
      </c>
      <c r="E224" s="148" t="s">
        <v>2460</v>
      </c>
      <c r="F224" s="218" t="s">
        <v>2523</v>
      </c>
      <c r="G224" s="148" t="s">
        <v>2578</v>
      </c>
      <c r="H224" s="148" t="s">
        <v>394</v>
      </c>
      <c r="I224" s="148" t="s">
        <v>85</v>
      </c>
      <c r="J224" s="132">
        <v>48000000</v>
      </c>
      <c r="K224" s="132">
        <v>49455789.460000001</v>
      </c>
      <c r="L224" s="132">
        <v>42283043.689999998</v>
      </c>
      <c r="M224" s="131" t="s">
        <v>410</v>
      </c>
      <c r="N224" s="131">
        <v>0.23</v>
      </c>
      <c r="O224" s="170">
        <f t="shared" si="35"/>
        <v>11040000</v>
      </c>
      <c r="P224" s="170">
        <f t="shared" si="36"/>
        <v>11374831.575800002</v>
      </c>
      <c r="Q224" s="170">
        <f t="shared" si="33"/>
        <v>9725100.0486999992</v>
      </c>
      <c r="R224" s="228">
        <f t="shared" si="37"/>
        <v>0.88089674354166658</v>
      </c>
      <c r="S224" s="228">
        <f t="shared" si="38"/>
        <v>1.0303289470833334</v>
      </c>
      <c r="T224" s="131" t="s">
        <v>410</v>
      </c>
      <c r="U224" s="131">
        <v>0.12</v>
      </c>
      <c r="V224" s="227">
        <f t="shared" si="39"/>
        <v>5760000</v>
      </c>
      <c r="W224" s="227">
        <f t="shared" si="34"/>
        <v>5934694.7352</v>
      </c>
      <c r="X224" s="227">
        <f t="shared" si="40"/>
        <v>5073965.2427999992</v>
      </c>
      <c r="Y224" s="239">
        <f t="shared" si="41"/>
        <v>0.88089674354166647</v>
      </c>
      <c r="Z224" s="237">
        <f t="shared" si="42"/>
        <v>1.0303289470833332</v>
      </c>
      <c r="AA224" s="134"/>
    </row>
    <row r="225" spans="1:27" ht="15.75" customHeight="1">
      <c r="A225" s="454"/>
      <c r="B225" s="442"/>
      <c r="C225" s="442"/>
      <c r="D225" s="148" t="s">
        <v>2467</v>
      </c>
      <c r="E225" s="148" t="s">
        <v>2460</v>
      </c>
      <c r="F225" s="218" t="s">
        <v>2523</v>
      </c>
      <c r="G225" s="148" t="s">
        <v>2579</v>
      </c>
      <c r="H225" s="148" t="s">
        <v>394</v>
      </c>
      <c r="I225" s="148" t="s">
        <v>85</v>
      </c>
      <c r="J225" s="132">
        <v>256000</v>
      </c>
      <c r="K225" s="132">
        <v>269206.8</v>
      </c>
      <c r="L225" s="132">
        <v>269206.8</v>
      </c>
      <c r="M225" s="131" t="s">
        <v>410</v>
      </c>
      <c r="N225" s="131">
        <v>0.23</v>
      </c>
      <c r="O225" s="170">
        <f t="shared" si="35"/>
        <v>58880</v>
      </c>
      <c r="P225" s="170">
        <f t="shared" si="36"/>
        <v>61917.563999999998</v>
      </c>
      <c r="Q225" s="170">
        <f t="shared" si="33"/>
        <v>61917.563999999998</v>
      </c>
      <c r="R225" s="228">
        <f t="shared" si="37"/>
        <v>1.0515890624999999</v>
      </c>
      <c r="S225" s="228">
        <f t="shared" si="38"/>
        <v>1.0515890624999999</v>
      </c>
      <c r="T225" s="131" t="s">
        <v>410</v>
      </c>
      <c r="U225" s="131">
        <v>0.12</v>
      </c>
      <c r="V225" s="227">
        <f t="shared" si="39"/>
        <v>30720</v>
      </c>
      <c r="W225" s="227">
        <f t="shared" si="34"/>
        <v>32304.815999999999</v>
      </c>
      <c r="X225" s="227">
        <f t="shared" si="40"/>
        <v>32304.815999999999</v>
      </c>
      <c r="Y225" s="239">
        <f t="shared" si="41"/>
        <v>1.0515890624999999</v>
      </c>
      <c r="Z225" s="237">
        <f t="shared" si="42"/>
        <v>1.0515890624999999</v>
      </c>
      <c r="AA225" s="134"/>
    </row>
    <row r="226" spans="1:27" ht="15.75" customHeight="1">
      <c r="A226" s="454"/>
      <c r="B226" s="442"/>
      <c r="C226" s="442"/>
      <c r="D226" s="148" t="s">
        <v>2467</v>
      </c>
      <c r="E226" s="148" t="s">
        <v>2460</v>
      </c>
      <c r="F226" s="218" t="s">
        <v>2523</v>
      </c>
      <c r="G226" s="148" t="s">
        <v>2580</v>
      </c>
      <c r="H226" s="148" t="s">
        <v>394</v>
      </c>
      <c r="I226" s="148" t="s">
        <v>85</v>
      </c>
      <c r="J226" s="132">
        <v>140000</v>
      </c>
      <c r="K226" s="132">
        <v>47249.349999999991</v>
      </c>
      <c r="L226" s="132">
        <v>47249.349999999991</v>
      </c>
      <c r="M226" s="131" t="s">
        <v>410</v>
      </c>
      <c r="N226" s="131">
        <v>0.23</v>
      </c>
      <c r="O226" s="170">
        <f t="shared" si="35"/>
        <v>32200</v>
      </c>
      <c r="P226" s="170">
        <f t="shared" si="36"/>
        <v>10867.350499999999</v>
      </c>
      <c r="Q226" s="170">
        <f t="shared" si="33"/>
        <v>10867.350499999999</v>
      </c>
      <c r="R226" s="228">
        <f t="shared" si="37"/>
        <v>0.33749535714285711</v>
      </c>
      <c r="S226" s="228">
        <f t="shared" si="38"/>
        <v>0.33749535714285711</v>
      </c>
      <c r="T226" s="131" t="s">
        <v>410</v>
      </c>
      <c r="U226" s="131">
        <v>0.12</v>
      </c>
      <c r="V226" s="227">
        <f t="shared" si="39"/>
        <v>16800</v>
      </c>
      <c r="W226" s="227">
        <f t="shared" si="34"/>
        <v>5669.9219999999987</v>
      </c>
      <c r="X226" s="227">
        <f t="shared" si="40"/>
        <v>5669.9219999999987</v>
      </c>
      <c r="Y226" s="239">
        <f t="shared" si="41"/>
        <v>0.33749535714285706</v>
      </c>
      <c r="Z226" s="237">
        <f t="shared" si="42"/>
        <v>0.33749535714285706</v>
      </c>
      <c r="AA226" s="134"/>
    </row>
    <row r="227" spans="1:27" ht="15.75" customHeight="1">
      <c r="A227" s="454"/>
      <c r="B227" s="442"/>
      <c r="C227" s="442"/>
      <c r="D227" s="148" t="s">
        <v>2467</v>
      </c>
      <c r="E227" s="148" t="s">
        <v>2460</v>
      </c>
      <c r="F227" s="218" t="s">
        <v>2523</v>
      </c>
      <c r="G227" s="148" t="s">
        <v>2581</v>
      </c>
      <c r="H227" s="148" t="s">
        <v>394</v>
      </c>
      <c r="I227" s="148" t="s">
        <v>85</v>
      </c>
      <c r="J227" s="132">
        <v>347334</v>
      </c>
      <c r="K227" s="132">
        <v>235825.74</v>
      </c>
      <c r="L227" s="132">
        <v>177476.19999999998</v>
      </c>
      <c r="M227" s="131" t="s">
        <v>410</v>
      </c>
      <c r="N227" s="131">
        <v>0.23</v>
      </c>
      <c r="O227" s="170">
        <f t="shared" si="35"/>
        <v>79886.820000000007</v>
      </c>
      <c r="P227" s="170">
        <f t="shared" si="36"/>
        <v>54239.9202</v>
      </c>
      <c r="Q227" s="170">
        <f t="shared" si="33"/>
        <v>40819.525999999998</v>
      </c>
      <c r="R227" s="228">
        <f t="shared" si="37"/>
        <v>0.51096696551446152</v>
      </c>
      <c r="S227" s="228">
        <f t="shared" si="38"/>
        <v>0.67895956053827144</v>
      </c>
      <c r="T227" s="131" t="s">
        <v>410</v>
      </c>
      <c r="U227" s="131">
        <v>0.12</v>
      </c>
      <c r="V227" s="227">
        <f t="shared" si="39"/>
        <v>41680.080000000002</v>
      </c>
      <c r="W227" s="227">
        <f t="shared" si="34"/>
        <v>28299.088799999998</v>
      </c>
      <c r="X227" s="227">
        <f t="shared" si="40"/>
        <v>21297.143999999997</v>
      </c>
      <c r="Y227" s="239">
        <f t="shared" si="41"/>
        <v>0.51096696551446152</v>
      </c>
      <c r="Z227" s="237">
        <f t="shared" si="42"/>
        <v>0.67895956053827144</v>
      </c>
      <c r="AA227" s="134"/>
    </row>
    <row r="228" spans="1:27" ht="15.75" customHeight="1">
      <c r="A228" s="454"/>
      <c r="B228" s="442"/>
      <c r="C228" s="442"/>
      <c r="D228" s="148" t="s">
        <v>2467</v>
      </c>
      <c r="E228" s="148" t="s">
        <v>2460</v>
      </c>
      <c r="F228" s="218" t="s">
        <v>2523</v>
      </c>
      <c r="G228" s="148" t="s">
        <v>2582</v>
      </c>
      <c r="H228" s="148" t="s">
        <v>394</v>
      </c>
      <c r="I228" s="148" t="s">
        <v>85</v>
      </c>
      <c r="J228" s="132">
        <v>3372216</v>
      </c>
      <c r="K228" s="132">
        <v>3068348.27</v>
      </c>
      <c r="L228" s="132">
        <v>1248391.22</v>
      </c>
      <c r="M228" s="131" t="s">
        <v>410</v>
      </c>
      <c r="N228" s="131">
        <v>0.23</v>
      </c>
      <c r="O228" s="170">
        <f t="shared" si="35"/>
        <v>775609.68</v>
      </c>
      <c r="P228" s="170">
        <f t="shared" si="36"/>
        <v>705720.10210000002</v>
      </c>
      <c r="Q228" s="170">
        <f t="shared" si="33"/>
        <v>287129.98060000001</v>
      </c>
      <c r="R228" s="228">
        <f t="shared" si="37"/>
        <v>0.37019906791261292</v>
      </c>
      <c r="S228" s="228">
        <f t="shared" si="38"/>
        <v>0.9098907869484042</v>
      </c>
      <c r="T228" s="131" t="s">
        <v>410</v>
      </c>
      <c r="U228" s="131">
        <v>0.12</v>
      </c>
      <c r="V228" s="227">
        <f t="shared" si="39"/>
        <v>404665.92</v>
      </c>
      <c r="W228" s="227">
        <f t="shared" si="34"/>
        <v>368201.79239999998</v>
      </c>
      <c r="X228" s="227">
        <f t="shared" si="40"/>
        <v>149806.94639999999</v>
      </c>
      <c r="Y228" s="239">
        <f t="shared" si="41"/>
        <v>0.37019906791261292</v>
      </c>
      <c r="Z228" s="237">
        <f t="shared" si="42"/>
        <v>0.9098907869484042</v>
      </c>
      <c r="AA228" s="134"/>
    </row>
    <row r="229" spans="1:27" ht="15.75" customHeight="1">
      <c r="A229" s="454"/>
      <c r="B229" s="442"/>
      <c r="C229" s="442"/>
      <c r="D229" s="148" t="s">
        <v>2467</v>
      </c>
      <c r="E229" s="148" t="s">
        <v>2460</v>
      </c>
      <c r="F229" s="218" t="s">
        <v>2523</v>
      </c>
      <c r="G229" s="148" t="s">
        <v>2583</v>
      </c>
      <c r="H229" s="148" t="s">
        <v>394</v>
      </c>
      <c r="I229" s="148" t="s">
        <v>85</v>
      </c>
      <c r="J229" s="132">
        <v>1656546</v>
      </c>
      <c r="K229" s="132">
        <v>1624030.71</v>
      </c>
      <c r="L229" s="132">
        <v>1624030.71</v>
      </c>
      <c r="M229" s="131" t="s">
        <v>410</v>
      </c>
      <c r="N229" s="131">
        <v>0.23</v>
      </c>
      <c r="O229" s="170">
        <f t="shared" si="35"/>
        <v>381005.58</v>
      </c>
      <c r="P229" s="170">
        <f t="shared" si="36"/>
        <v>373527.06329999998</v>
      </c>
      <c r="Q229" s="170">
        <f t="shared" si="33"/>
        <v>373527.06329999998</v>
      </c>
      <c r="R229" s="228">
        <f t="shared" si="37"/>
        <v>0.98037163471464106</v>
      </c>
      <c r="S229" s="228">
        <f t="shared" si="38"/>
        <v>0.98037163471464106</v>
      </c>
      <c r="T229" s="131" t="s">
        <v>410</v>
      </c>
      <c r="U229" s="131">
        <v>0.12</v>
      </c>
      <c r="V229" s="227">
        <f t="shared" si="39"/>
        <v>198785.52</v>
      </c>
      <c r="W229" s="227">
        <f t="shared" si="34"/>
        <v>194883.68519999998</v>
      </c>
      <c r="X229" s="227">
        <f t="shared" si="40"/>
        <v>194883.68519999998</v>
      </c>
      <c r="Y229" s="239">
        <f t="shared" si="41"/>
        <v>0.98037163471464117</v>
      </c>
      <c r="Z229" s="237">
        <f t="shared" si="42"/>
        <v>0.98037163471464117</v>
      </c>
      <c r="AA229" s="134"/>
    </row>
    <row r="230" spans="1:27" ht="15.75" customHeight="1">
      <c r="A230" s="454"/>
      <c r="B230" s="442"/>
      <c r="C230" s="442"/>
      <c r="D230" s="148" t="s">
        <v>2467</v>
      </c>
      <c r="E230" s="148" t="s">
        <v>2460</v>
      </c>
      <c r="F230" s="218" t="s">
        <v>2523</v>
      </c>
      <c r="G230" s="148" t="s">
        <v>2584</v>
      </c>
      <c r="H230" s="148" t="s">
        <v>394</v>
      </c>
      <c r="I230" s="148" t="s">
        <v>85</v>
      </c>
      <c r="J230" s="132">
        <v>42285423</v>
      </c>
      <c r="K230" s="132">
        <v>39147768.270000011</v>
      </c>
      <c r="L230" s="132">
        <v>28497199.859999999</v>
      </c>
      <c r="M230" s="131" t="s">
        <v>410</v>
      </c>
      <c r="N230" s="131">
        <v>0.23</v>
      </c>
      <c r="O230" s="170">
        <f t="shared" si="35"/>
        <v>9725647.290000001</v>
      </c>
      <c r="P230" s="170">
        <f t="shared" si="36"/>
        <v>9003986.7021000031</v>
      </c>
      <c r="Q230" s="170">
        <f t="shared" si="33"/>
        <v>6554355.9677999998</v>
      </c>
      <c r="R230" s="228">
        <f t="shared" si="37"/>
        <v>0.67392490930030413</v>
      </c>
      <c r="S230" s="228">
        <f t="shared" si="38"/>
        <v>0.92579819456932022</v>
      </c>
      <c r="T230" s="131" t="s">
        <v>410</v>
      </c>
      <c r="U230" s="131">
        <v>0.12</v>
      </c>
      <c r="V230" s="227">
        <f t="shared" si="39"/>
        <v>5074250.76</v>
      </c>
      <c r="W230" s="227">
        <f t="shared" si="34"/>
        <v>4697732.192400001</v>
      </c>
      <c r="X230" s="227">
        <f t="shared" si="40"/>
        <v>3419663.9831999997</v>
      </c>
      <c r="Y230" s="239">
        <f t="shared" si="41"/>
        <v>0.67392490930030424</v>
      </c>
      <c r="Z230" s="237">
        <f t="shared" si="42"/>
        <v>0.92579819456932022</v>
      </c>
      <c r="AA230" s="134"/>
    </row>
    <row r="231" spans="1:27" ht="15.75" customHeight="1">
      <c r="A231" s="454"/>
      <c r="B231" s="442"/>
      <c r="C231" s="442"/>
      <c r="D231" s="148" t="s">
        <v>2467</v>
      </c>
      <c r="E231" s="148" t="s">
        <v>2460</v>
      </c>
      <c r="F231" s="218" t="s">
        <v>2523</v>
      </c>
      <c r="G231" s="148" t="s">
        <v>2585</v>
      </c>
      <c r="H231" s="148" t="s">
        <v>394</v>
      </c>
      <c r="I231" s="148" t="s">
        <v>85</v>
      </c>
      <c r="J231" s="132">
        <v>200000</v>
      </c>
      <c r="K231" s="132">
        <v>162680.06</v>
      </c>
      <c r="L231" s="132">
        <v>162680.06</v>
      </c>
      <c r="M231" s="131" t="s">
        <v>410</v>
      </c>
      <c r="N231" s="131">
        <v>0.23</v>
      </c>
      <c r="O231" s="170">
        <f t="shared" si="35"/>
        <v>46000</v>
      </c>
      <c r="P231" s="170">
        <f t="shared" si="36"/>
        <v>37416.413800000002</v>
      </c>
      <c r="Q231" s="170">
        <f t="shared" si="33"/>
        <v>37416.413800000002</v>
      </c>
      <c r="R231" s="228">
        <f t="shared" si="37"/>
        <v>0.81340030000000008</v>
      </c>
      <c r="S231" s="228">
        <f t="shared" si="38"/>
        <v>0.81340030000000008</v>
      </c>
      <c r="T231" s="131" t="s">
        <v>410</v>
      </c>
      <c r="U231" s="131">
        <v>0.12</v>
      </c>
      <c r="V231" s="227">
        <f t="shared" si="39"/>
        <v>24000</v>
      </c>
      <c r="W231" s="227">
        <f t="shared" si="34"/>
        <v>19521.607199999999</v>
      </c>
      <c r="X231" s="227">
        <f t="shared" si="40"/>
        <v>19521.607199999999</v>
      </c>
      <c r="Y231" s="239">
        <f t="shared" si="41"/>
        <v>0.81340029999999997</v>
      </c>
      <c r="Z231" s="237">
        <f t="shared" si="42"/>
        <v>0.81340029999999997</v>
      </c>
      <c r="AA231" s="134"/>
    </row>
    <row r="232" spans="1:27" ht="15.75" customHeight="1">
      <c r="A232" s="454"/>
      <c r="B232" s="442"/>
      <c r="C232" s="442"/>
      <c r="D232" s="148" t="s">
        <v>2467</v>
      </c>
      <c r="E232" s="148" t="s">
        <v>2460</v>
      </c>
      <c r="F232" s="218" t="s">
        <v>2523</v>
      </c>
      <c r="G232" s="148" t="s">
        <v>2586</v>
      </c>
      <c r="H232" s="148" t="s">
        <v>394</v>
      </c>
      <c r="I232" s="148" t="s">
        <v>85</v>
      </c>
      <c r="J232" s="132">
        <v>74000</v>
      </c>
      <c r="K232" s="132">
        <v>69192.44</v>
      </c>
      <c r="L232" s="132">
        <v>69192.44</v>
      </c>
      <c r="M232" s="131" t="s">
        <v>410</v>
      </c>
      <c r="N232" s="131">
        <v>0.23</v>
      </c>
      <c r="O232" s="170">
        <f t="shared" si="35"/>
        <v>17020</v>
      </c>
      <c r="P232" s="170">
        <f t="shared" si="36"/>
        <v>15914.261200000001</v>
      </c>
      <c r="Q232" s="170">
        <f t="shared" si="33"/>
        <v>15914.261200000001</v>
      </c>
      <c r="R232" s="228">
        <f t="shared" si="37"/>
        <v>0.93503297297297305</v>
      </c>
      <c r="S232" s="228">
        <f t="shared" si="38"/>
        <v>0.93503297297297305</v>
      </c>
      <c r="T232" s="131" t="s">
        <v>410</v>
      </c>
      <c r="U232" s="131">
        <v>0.12</v>
      </c>
      <c r="V232" s="227">
        <f t="shared" si="39"/>
        <v>8880</v>
      </c>
      <c r="W232" s="227">
        <f t="shared" si="34"/>
        <v>8303.0928000000004</v>
      </c>
      <c r="X232" s="227">
        <f t="shared" si="40"/>
        <v>8303.0928000000004</v>
      </c>
      <c r="Y232" s="239">
        <f t="shared" si="41"/>
        <v>0.93503297297297305</v>
      </c>
      <c r="Z232" s="237">
        <f t="shared" si="42"/>
        <v>0.93503297297297305</v>
      </c>
      <c r="AA232" s="134"/>
    </row>
    <row r="233" spans="1:27" ht="15.75" customHeight="1">
      <c r="A233" s="454"/>
      <c r="B233" s="442"/>
      <c r="C233" s="442"/>
      <c r="D233" s="148" t="s">
        <v>2467</v>
      </c>
      <c r="E233" s="148" t="s">
        <v>2460</v>
      </c>
      <c r="F233" s="218" t="s">
        <v>2523</v>
      </c>
      <c r="G233" s="148" t="s">
        <v>2587</v>
      </c>
      <c r="H233" s="148" t="s">
        <v>394</v>
      </c>
      <c r="I233" s="148" t="s">
        <v>85</v>
      </c>
      <c r="J233" s="132">
        <v>0</v>
      </c>
      <c r="K233" s="132">
        <v>2535864.9500000002</v>
      </c>
      <c r="L233" s="132">
        <v>2535864.9500000002</v>
      </c>
      <c r="M233" s="131" t="s">
        <v>410</v>
      </c>
      <c r="N233" s="131">
        <v>0.23</v>
      </c>
      <c r="O233" s="170">
        <f t="shared" si="35"/>
        <v>0</v>
      </c>
      <c r="P233" s="170">
        <f t="shared" si="36"/>
        <v>583248.93850000005</v>
      </c>
      <c r="Q233" s="170">
        <f t="shared" si="33"/>
        <v>583248.93850000005</v>
      </c>
      <c r="R233" s="228" t="str">
        <f t="shared" si="37"/>
        <v>-</v>
      </c>
      <c r="S233" s="228" t="str">
        <f t="shared" si="38"/>
        <v>-</v>
      </c>
      <c r="T233" s="131" t="s">
        <v>410</v>
      </c>
      <c r="U233" s="131">
        <v>0.12</v>
      </c>
      <c r="V233" s="227">
        <f t="shared" si="39"/>
        <v>0</v>
      </c>
      <c r="W233" s="227">
        <f t="shared" si="34"/>
        <v>304303.79399999999</v>
      </c>
      <c r="X233" s="227">
        <f t="shared" si="40"/>
        <v>304303.79399999999</v>
      </c>
      <c r="Y233" s="239" t="str">
        <f t="shared" si="41"/>
        <v>-</v>
      </c>
      <c r="Z233" s="237" t="str">
        <f t="shared" si="42"/>
        <v>-</v>
      </c>
      <c r="AA233" s="134"/>
    </row>
    <row r="234" spans="1:27" ht="15.75" customHeight="1">
      <c r="A234" s="454"/>
      <c r="B234" s="442"/>
      <c r="C234" s="442"/>
      <c r="D234" s="148" t="s">
        <v>2467</v>
      </c>
      <c r="E234" s="148" t="s">
        <v>2460</v>
      </c>
      <c r="F234" s="218" t="s">
        <v>2523</v>
      </c>
      <c r="G234" s="148" t="s">
        <v>2588</v>
      </c>
      <c r="H234" s="148" t="s">
        <v>394</v>
      </c>
      <c r="I234" s="148" t="s">
        <v>85</v>
      </c>
      <c r="J234" s="132">
        <v>300000</v>
      </c>
      <c r="K234" s="132">
        <v>86122.85</v>
      </c>
      <c r="L234" s="132">
        <v>86122.85</v>
      </c>
      <c r="M234" s="131" t="s">
        <v>410</v>
      </c>
      <c r="N234" s="131">
        <v>0.23</v>
      </c>
      <c r="O234" s="170">
        <f t="shared" si="35"/>
        <v>69000</v>
      </c>
      <c r="P234" s="170">
        <f t="shared" si="36"/>
        <v>19808.255500000003</v>
      </c>
      <c r="Q234" s="170">
        <f t="shared" si="33"/>
        <v>19808.255500000003</v>
      </c>
      <c r="R234" s="228">
        <f t="shared" si="37"/>
        <v>0.28707616666666669</v>
      </c>
      <c r="S234" s="228">
        <f t="shared" si="38"/>
        <v>0.28707616666666669</v>
      </c>
      <c r="T234" s="131" t="s">
        <v>410</v>
      </c>
      <c r="U234" s="131">
        <v>0.12</v>
      </c>
      <c r="V234" s="227">
        <f t="shared" si="39"/>
        <v>36000</v>
      </c>
      <c r="W234" s="227">
        <f t="shared" si="34"/>
        <v>10334.742</v>
      </c>
      <c r="X234" s="227">
        <f t="shared" si="40"/>
        <v>10334.742</v>
      </c>
      <c r="Y234" s="239">
        <f t="shared" si="41"/>
        <v>0.28707616666666669</v>
      </c>
      <c r="Z234" s="237">
        <f t="shared" si="42"/>
        <v>0.28707616666666669</v>
      </c>
      <c r="AA234" s="134"/>
    </row>
    <row r="235" spans="1:27" ht="15.75" customHeight="1">
      <c r="A235" s="454"/>
      <c r="B235" s="442"/>
      <c r="C235" s="442"/>
      <c r="D235" s="148" t="s">
        <v>2467</v>
      </c>
      <c r="E235" s="148" t="s">
        <v>2460</v>
      </c>
      <c r="F235" s="218" t="s">
        <v>2523</v>
      </c>
      <c r="G235" s="148" t="s">
        <v>2589</v>
      </c>
      <c r="H235" s="148" t="s">
        <v>394</v>
      </c>
      <c r="I235" s="148" t="s">
        <v>85</v>
      </c>
      <c r="J235" s="132">
        <v>356700</v>
      </c>
      <c r="K235" s="132">
        <v>116936.94</v>
      </c>
      <c r="L235" s="132">
        <v>116922.28</v>
      </c>
      <c r="M235" s="131" t="s">
        <v>410</v>
      </c>
      <c r="N235" s="131">
        <v>0.23</v>
      </c>
      <c r="O235" s="170">
        <f t="shared" si="35"/>
        <v>82041</v>
      </c>
      <c r="P235" s="170">
        <f t="shared" si="36"/>
        <v>26895.496200000001</v>
      </c>
      <c r="Q235" s="170">
        <f t="shared" si="33"/>
        <v>26892.124400000001</v>
      </c>
      <c r="R235" s="228">
        <f t="shared" si="37"/>
        <v>0.32778884216428372</v>
      </c>
      <c r="S235" s="228">
        <f t="shared" si="38"/>
        <v>0.32782994112699748</v>
      </c>
      <c r="T235" s="131" t="s">
        <v>410</v>
      </c>
      <c r="U235" s="131">
        <v>0.12</v>
      </c>
      <c r="V235" s="227">
        <f t="shared" si="39"/>
        <v>42804</v>
      </c>
      <c r="W235" s="227">
        <f t="shared" si="34"/>
        <v>14032.4328</v>
      </c>
      <c r="X235" s="227">
        <f t="shared" si="40"/>
        <v>14030.6736</v>
      </c>
      <c r="Y235" s="239">
        <f t="shared" si="41"/>
        <v>0.32778884216428372</v>
      </c>
      <c r="Z235" s="237">
        <f t="shared" si="42"/>
        <v>0.32782994112699748</v>
      </c>
      <c r="AA235" s="134"/>
    </row>
    <row r="236" spans="1:27" ht="15.75" customHeight="1">
      <c r="A236" s="454"/>
      <c r="B236" s="442"/>
      <c r="C236" s="442"/>
      <c r="D236" s="148" t="s">
        <v>2467</v>
      </c>
      <c r="E236" s="148" t="s">
        <v>2460</v>
      </c>
      <c r="F236" s="218" t="s">
        <v>2523</v>
      </c>
      <c r="G236" s="148" t="s">
        <v>2590</v>
      </c>
      <c r="H236" s="148" t="s">
        <v>394</v>
      </c>
      <c r="I236" s="148" t="s">
        <v>85</v>
      </c>
      <c r="J236" s="132">
        <v>773867</v>
      </c>
      <c r="K236" s="132">
        <v>638786.10000000009</v>
      </c>
      <c r="L236" s="132">
        <v>638786.10000000009</v>
      </c>
      <c r="M236" s="131" t="s">
        <v>410</v>
      </c>
      <c r="N236" s="131">
        <v>0.23</v>
      </c>
      <c r="O236" s="170">
        <f t="shared" si="35"/>
        <v>177989.41</v>
      </c>
      <c r="P236" s="170">
        <f t="shared" si="36"/>
        <v>146920.80300000001</v>
      </c>
      <c r="Q236" s="170">
        <f t="shared" si="33"/>
        <v>146920.80300000001</v>
      </c>
      <c r="R236" s="228">
        <f t="shared" si="37"/>
        <v>0.82544687911488668</v>
      </c>
      <c r="S236" s="228">
        <f t="shared" si="38"/>
        <v>0.82544687911488668</v>
      </c>
      <c r="T236" s="131" t="s">
        <v>410</v>
      </c>
      <c r="U236" s="131">
        <v>0.12</v>
      </c>
      <c r="V236" s="227">
        <f t="shared" si="39"/>
        <v>92864.04</v>
      </c>
      <c r="W236" s="227">
        <f t="shared" si="34"/>
        <v>76654.332000000009</v>
      </c>
      <c r="X236" s="227">
        <f t="shared" si="40"/>
        <v>76654.332000000009</v>
      </c>
      <c r="Y236" s="239">
        <f t="shared" si="41"/>
        <v>0.82544687911488679</v>
      </c>
      <c r="Z236" s="237">
        <f t="shared" si="42"/>
        <v>0.82544687911488679</v>
      </c>
      <c r="AA236" s="134"/>
    </row>
    <row r="237" spans="1:27" ht="15.75" customHeight="1">
      <c r="A237" s="454"/>
      <c r="B237" s="442"/>
      <c r="C237" s="442"/>
      <c r="D237" s="148" t="s">
        <v>2467</v>
      </c>
      <c r="E237" s="148" t="s">
        <v>2460</v>
      </c>
      <c r="F237" s="218" t="s">
        <v>2523</v>
      </c>
      <c r="G237" s="148" t="s">
        <v>2591</v>
      </c>
      <c r="H237" s="148" t="s">
        <v>394</v>
      </c>
      <c r="I237" s="148" t="s">
        <v>85</v>
      </c>
      <c r="J237" s="132">
        <v>28994207</v>
      </c>
      <c r="K237" s="132">
        <v>21179824.109999999</v>
      </c>
      <c r="L237" s="132">
        <v>17330049.59</v>
      </c>
      <c r="M237" s="131" t="s">
        <v>410</v>
      </c>
      <c r="N237" s="131">
        <v>0.23</v>
      </c>
      <c r="O237" s="170">
        <f t="shared" si="35"/>
        <v>6668667.6100000003</v>
      </c>
      <c r="P237" s="170">
        <f t="shared" si="36"/>
        <v>4871359.5453000003</v>
      </c>
      <c r="Q237" s="170">
        <f t="shared" si="33"/>
        <v>3985911.4057</v>
      </c>
      <c r="R237" s="228">
        <f t="shared" si="37"/>
        <v>0.59770731408518951</v>
      </c>
      <c r="S237" s="228">
        <f t="shared" si="38"/>
        <v>0.73048468302650937</v>
      </c>
      <c r="T237" s="131" t="s">
        <v>410</v>
      </c>
      <c r="U237" s="131">
        <v>0.12</v>
      </c>
      <c r="V237" s="227">
        <f t="shared" si="39"/>
        <v>3479304.84</v>
      </c>
      <c r="W237" s="227">
        <f t="shared" si="34"/>
        <v>2541578.8931999998</v>
      </c>
      <c r="X237" s="227">
        <f t="shared" si="40"/>
        <v>2079605.9508</v>
      </c>
      <c r="Y237" s="239">
        <f t="shared" si="41"/>
        <v>0.59770731408518951</v>
      </c>
      <c r="Z237" s="237">
        <f t="shared" si="42"/>
        <v>0.73048468302650937</v>
      </c>
      <c r="AA237" s="134"/>
    </row>
    <row r="238" spans="1:27" ht="15.75" customHeight="1">
      <c r="A238" s="454"/>
      <c r="B238" s="442"/>
      <c r="C238" s="442"/>
      <c r="D238" s="148" t="s">
        <v>2467</v>
      </c>
      <c r="E238" s="148" t="s">
        <v>2460</v>
      </c>
      <c r="F238" s="218" t="s">
        <v>2523</v>
      </c>
      <c r="G238" s="148" t="s">
        <v>2592</v>
      </c>
      <c r="H238" s="148" t="s">
        <v>394</v>
      </c>
      <c r="I238" s="148" t="s">
        <v>85</v>
      </c>
      <c r="J238" s="132">
        <v>300000</v>
      </c>
      <c r="K238" s="132">
        <v>231622.34000000003</v>
      </c>
      <c r="L238" s="132">
        <v>231622.33999999997</v>
      </c>
      <c r="M238" s="131" t="s">
        <v>410</v>
      </c>
      <c r="N238" s="131">
        <v>0.23</v>
      </c>
      <c r="O238" s="170">
        <f t="shared" si="35"/>
        <v>69000</v>
      </c>
      <c r="P238" s="170">
        <f t="shared" si="36"/>
        <v>53273.138200000009</v>
      </c>
      <c r="Q238" s="170">
        <f t="shared" si="33"/>
        <v>53273.138199999994</v>
      </c>
      <c r="R238" s="228">
        <f t="shared" si="37"/>
        <v>0.77207446666666657</v>
      </c>
      <c r="S238" s="228">
        <f t="shared" si="38"/>
        <v>0.77207446666666679</v>
      </c>
      <c r="T238" s="131" t="s">
        <v>410</v>
      </c>
      <c r="U238" s="131">
        <v>0.12</v>
      </c>
      <c r="V238" s="227">
        <f t="shared" si="39"/>
        <v>36000</v>
      </c>
      <c r="W238" s="227">
        <f t="shared" si="34"/>
        <v>27794.680800000002</v>
      </c>
      <c r="X238" s="227">
        <f t="shared" si="40"/>
        <v>27794.680799999995</v>
      </c>
      <c r="Y238" s="239">
        <f t="shared" si="41"/>
        <v>0.77207446666666657</v>
      </c>
      <c r="Z238" s="237">
        <f t="shared" si="42"/>
        <v>0.77207446666666668</v>
      </c>
      <c r="AA238" s="134"/>
    </row>
    <row r="239" spans="1:27" ht="15.75" customHeight="1">
      <c r="A239" s="454"/>
      <c r="B239" s="442"/>
      <c r="C239" s="442"/>
      <c r="D239" s="148" t="s">
        <v>2467</v>
      </c>
      <c r="E239" s="148" t="s">
        <v>2460</v>
      </c>
      <c r="F239" s="218" t="s">
        <v>2523</v>
      </c>
      <c r="G239" s="148" t="s">
        <v>2593</v>
      </c>
      <c r="H239" s="148" t="s">
        <v>394</v>
      </c>
      <c r="I239" s="148" t="s">
        <v>85</v>
      </c>
      <c r="J239" s="132">
        <v>10000</v>
      </c>
      <c r="K239" s="132">
        <v>0</v>
      </c>
      <c r="L239" s="132">
        <v>0</v>
      </c>
      <c r="M239" s="131" t="s">
        <v>416</v>
      </c>
      <c r="N239" s="131">
        <v>0</v>
      </c>
      <c r="O239" s="170">
        <f t="shared" si="35"/>
        <v>0</v>
      </c>
      <c r="P239" s="170">
        <f t="shared" si="36"/>
        <v>0</v>
      </c>
      <c r="Q239" s="170">
        <f t="shared" si="33"/>
        <v>0</v>
      </c>
      <c r="R239" s="228" t="str">
        <f t="shared" si="37"/>
        <v>-</v>
      </c>
      <c r="S239" s="228" t="str">
        <f t="shared" si="38"/>
        <v>-</v>
      </c>
      <c r="T239" s="131" t="s">
        <v>416</v>
      </c>
      <c r="U239" s="131">
        <v>0</v>
      </c>
      <c r="V239" s="227">
        <f t="shared" si="39"/>
        <v>0</v>
      </c>
      <c r="W239" s="227">
        <f t="shared" si="34"/>
        <v>0</v>
      </c>
      <c r="X239" s="227">
        <f t="shared" si="40"/>
        <v>0</v>
      </c>
      <c r="Y239" s="239" t="str">
        <f t="shared" si="41"/>
        <v>-</v>
      </c>
      <c r="Z239" s="237" t="str">
        <f t="shared" si="42"/>
        <v>-</v>
      </c>
      <c r="AA239" s="134"/>
    </row>
    <row r="240" spans="1:27" ht="15.75" customHeight="1">
      <c r="A240" s="454"/>
      <c r="B240" s="442"/>
      <c r="C240" s="442"/>
      <c r="D240" s="148" t="s">
        <v>2467</v>
      </c>
      <c r="E240" s="148" t="s">
        <v>2460</v>
      </c>
      <c r="F240" s="218" t="s">
        <v>2523</v>
      </c>
      <c r="G240" s="148" t="s">
        <v>2594</v>
      </c>
      <c r="H240" s="148" t="s">
        <v>394</v>
      </c>
      <c r="I240" s="148" t="s">
        <v>85</v>
      </c>
      <c r="J240" s="132">
        <v>0</v>
      </c>
      <c r="K240" s="132">
        <v>252</v>
      </c>
      <c r="L240" s="132">
        <v>252</v>
      </c>
      <c r="M240" s="131" t="s">
        <v>410</v>
      </c>
      <c r="N240" s="131">
        <v>0.23</v>
      </c>
      <c r="O240" s="170">
        <f t="shared" si="35"/>
        <v>0</v>
      </c>
      <c r="P240" s="170">
        <f t="shared" si="36"/>
        <v>57.96</v>
      </c>
      <c r="Q240" s="170">
        <f t="shared" si="33"/>
        <v>57.96</v>
      </c>
      <c r="R240" s="228" t="str">
        <f t="shared" si="37"/>
        <v>-</v>
      </c>
      <c r="S240" s="228" t="str">
        <f t="shared" si="38"/>
        <v>-</v>
      </c>
      <c r="T240" s="131" t="s">
        <v>410</v>
      </c>
      <c r="U240" s="131">
        <v>0.12</v>
      </c>
      <c r="V240" s="227">
        <f t="shared" si="39"/>
        <v>0</v>
      </c>
      <c r="W240" s="227">
        <f t="shared" si="34"/>
        <v>30.24</v>
      </c>
      <c r="X240" s="227">
        <f t="shared" si="40"/>
        <v>30.24</v>
      </c>
      <c r="Y240" s="239" t="str">
        <f t="shared" si="41"/>
        <v>-</v>
      </c>
      <c r="Z240" s="237" t="str">
        <f t="shared" si="42"/>
        <v>-</v>
      </c>
      <c r="AA240" s="134"/>
    </row>
    <row r="241" spans="1:27" ht="15.75" customHeight="1">
      <c r="A241" s="453"/>
      <c r="B241" s="442"/>
      <c r="C241" s="442"/>
      <c r="D241" s="148" t="s">
        <v>2467</v>
      </c>
      <c r="E241" s="148" t="s">
        <v>2460</v>
      </c>
      <c r="F241" s="218" t="s">
        <v>2523</v>
      </c>
      <c r="G241" s="148" t="s">
        <v>2595</v>
      </c>
      <c r="H241" s="148" t="s">
        <v>394</v>
      </c>
      <c r="I241" s="148" t="s">
        <v>85</v>
      </c>
      <c r="J241" s="132">
        <v>300000</v>
      </c>
      <c r="K241" s="132">
        <v>22923.4</v>
      </c>
      <c r="L241" s="132">
        <v>22923.4</v>
      </c>
      <c r="M241" s="131" t="s">
        <v>410</v>
      </c>
      <c r="N241" s="131">
        <v>0.23</v>
      </c>
      <c r="O241" s="170">
        <f t="shared" si="35"/>
        <v>69000</v>
      </c>
      <c r="P241" s="170">
        <f t="shared" si="36"/>
        <v>5272.3820000000005</v>
      </c>
      <c r="Q241" s="170">
        <f t="shared" ref="Q241:Q294" si="43">L241*N241</f>
        <v>5272.3820000000005</v>
      </c>
      <c r="R241" s="228">
        <f t="shared" si="37"/>
        <v>7.6411333333333345E-2</v>
      </c>
      <c r="S241" s="228">
        <f t="shared" si="38"/>
        <v>7.6411333333333345E-2</v>
      </c>
      <c r="T241" s="131" t="s">
        <v>410</v>
      </c>
      <c r="U241" s="131">
        <v>0.12</v>
      </c>
      <c r="V241" s="227">
        <f t="shared" si="39"/>
        <v>36000</v>
      </c>
      <c r="W241" s="227">
        <f t="shared" ref="W241:W294" si="44">K241*U241</f>
        <v>2750.808</v>
      </c>
      <c r="X241" s="227">
        <f t="shared" si="40"/>
        <v>2750.808</v>
      </c>
      <c r="Y241" s="239">
        <f t="shared" si="41"/>
        <v>7.6411333333333331E-2</v>
      </c>
      <c r="Z241" s="237">
        <f t="shared" si="42"/>
        <v>7.6411333333333331E-2</v>
      </c>
      <c r="AA241" s="134"/>
    </row>
    <row r="242" spans="1:27" ht="15.75" customHeight="1">
      <c r="A242" s="454"/>
      <c r="B242" s="442"/>
      <c r="C242" s="442"/>
      <c r="D242" s="148" t="s">
        <v>2467</v>
      </c>
      <c r="E242" s="148" t="s">
        <v>2460</v>
      </c>
      <c r="F242" s="218" t="s">
        <v>2523</v>
      </c>
      <c r="G242" s="148" t="s">
        <v>2596</v>
      </c>
      <c r="H242" s="148" t="s">
        <v>394</v>
      </c>
      <c r="I242" s="148" t="s">
        <v>85</v>
      </c>
      <c r="J242" s="132">
        <v>307000</v>
      </c>
      <c r="K242" s="132">
        <v>169052.10000000003</v>
      </c>
      <c r="L242" s="132">
        <v>31962.469999999998</v>
      </c>
      <c r="M242" s="131" t="s">
        <v>410</v>
      </c>
      <c r="N242" s="131">
        <v>0.23</v>
      </c>
      <c r="O242" s="170">
        <f t="shared" ref="O242:O295" si="45">J242*N242</f>
        <v>70610</v>
      </c>
      <c r="P242" s="170">
        <f t="shared" ref="P242:P295" si="46">K242*N242</f>
        <v>38881.983000000007</v>
      </c>
      <c r="Q242" s="170">
        <f t="shared" si="43"/>
        <v>7351.3680999999997</v>
      </c>
      <c r="R242" s="228">
        <f t="shared" ref="R242:R295" si="47">IFERROR(Q242/O242, "-")</f>
        <v>0.10411228013029315</v>
      </c>
      <c r="S242" s="228">
        <f t="shared" ref="S242:S295" si="48">IFERROR(P242/O242, "-")</f>
        <v>0.5506583061889252</v>
      </c>
      <c r="T242" s="131" t="s">
        <v>410</v>
      </c>
      <c r="U242" s="131">
        <v>0.12</v>
      </c>
      <c r="V242" s="227">
        <f t="shared" ref="V242:V295" si="49">J242*U242</f>
        <v>36840</v>
      </c>
      <c r="W242" s="227">
        <f t="shared" si="44"/>
        <v>20286.252000000004</v>
      </c>
      <c r="X242" s="227">
        <f t="shared" ref="X242:X295" si="50">L242*U242</f>
        <v>3835.4963999999995</v>
      </c>
      <c r="Y242" s="239">
        <f t="shared" ref="Y242:Y295" si="51">IFERROR(X242/V242, "-")</f>
        <v>0.10411228013029315</v>
      </c>
      <c r="Z242" s="237">
        <f t="shared" si="42"/>
        <v>0.5506583061889252</v>
      </c>
      <c r="AA242" s="134"/>
    </row>
    <row r="243" spans="1:27" ht="15.75" customHeight="1">
      <c r="A243" s="454"/>
      <c r="B243" s="442"/>
      <c r="C243" s="442"/>
      <c r="D243" s="148" t="s">
        <v>2467</v>
      </c>
      <c r="E243" s="148" t="s">
        <v>2460</v>
      </c>
      <c r="F243" s="218" t="s">
        <v>2523</v>
      </c>
      <c r="G243" s="148" t="s">
        <v>2597</v>
      </c>
      <c r="H243" s="148" t="s">
        <v>394</v>
      </c>
      <c r="I243" s="148" t="s">
        <v>85</v>
      </c>
      <c r="J243" s="132">
        <v>800000</v>
      </c>
      <c r="K243" s="132">
        <v>754804.18</v>
      </c>
      <c r="L243" s="132">
        <v>754804.18</v>
      </c>
      <c r="M243" s="131" t="s">
        <v>410</v>
      </c>
      <c r="N243" s="131">
        <v>0.23</v>
      </c>
      <c r="O243" s="170">
        <f t="shared" si="45"/>
        <v>184000</v>
      </c>
      <c r="P243" s="170">
        <f t="shared" si="46"/>
        <v>173604.96140000003</v>
      </c>
      <c r="Q243" s="170">
        <f t="shared" si="43"/>
        <v>173604.96140000003</v>
      </c>
      <c r="R243" s="228">
        <f t="shared" si="47"/>
        <v>0.94350522500000011</v>
      </c>
      <c r="S243" s="228">
        <f t="shared" si="48"/>
        <v>0.94350522500000011</v>
      </c>
      <c r="T243" s="131" t="s">
        <v>410</v>
      </c>
      <c r="U243" s="131">
        <v>0.12</v>
      </c>
      <c r="V243" s="227">
        <f t="shared" si="49"/>
        <v>96000</v>
      </c>
      <c r="W243" s="227">
        <f t="shared" si="44"/>
        <v>90576.501600000003</v>
      </c>
      <c r="X243" s="227">
        <f t="shared" si="50"/>
        <v>90576.501600000003</v>
      </c>
      <c r="Y243" s="239">
        <f t="shared" si="51"/>
        <v>0.943505225</v>
      </c>
      <c r="Z243" s="237">
        <f t="shared" si="42"/>
        <v>0.943505225</v>
      </c>
      <c r="AA243" s="134"/>
    </row>
    <row r="244" spans="1:27" ht="15.75" customHeight="1">
      <c r="A244" s="454"/>
      <c r="B244" s="442"/>
      <c r="C244" s="442"/>
      <c r="D244" s="148" t="s">
        <v>2467</v>
      </c>
      <c r="E244" s="148" t="s">
        <v>2460</v>
      </c>
      <c r="F244" s="218" t="s">
        <v>2523</v>
      </c>
      <c r="G244" s="148" t="s">
        <v>2598</v>
      </c>
      <c r="H244" s="148" t="s">
        <v>394</v>
      </c>
      <c r="I244" s="148" t="s">
        <v>85</v>
      </c>
      <c r="J244" s="132">
        <v>4522541</v>
      </c>
      <c r="K244" s="132">
        <v>3785553.5500000003</v>
      </c>
      <c r="L244" s="132">
        <v>3219241.91</v>
      </c>
      <c r="M244" s="131" t="s">
        <v>410</v>
      </c>
      <c r="N244" s="131">
        <v>0.23</v>
      </c>
      <c r="O244" s="170">
        <f t="shared" si="45"/>
        <v>1040184.43</v>
      </c>
      <c r="P244" s="170">
        <f t="shared" si="46"/>
        <v>870677.31650000007</v>
      </c>
      <c r="Q244" s="170">
        <f t="shared" si="43"/>
        <v>740425.63930000004</v>
      </c>
      <c r="R244" s="228">
        <f t="shared" si="47"/>
        <v>0.71182149813567197</v>
      </c>
      <c r="S244" s="228">
        <f t="shared" si="48"/>
        <v>0.83704128939903477</v>
      </c>
      <c r="T244" s="131" t="s">
        <v>410</v>
      </c>
      <c r="U244" s="131">
        <v>0.12</v>
      </c>
      <c r="V244" s="227">
        <f t="shared" si="49"/>
        <v>542704.91999999993</v>
      </c>
      <c r="W244" s="227">
        <f t="shared" si="44"/>
        <v>454266.42600000004</v>
      </c>
      <c r="X244" s="227">
        <f t="shared" si="50"/>
        <v>386309.02919999999</v>
      </c>
      <c r="Y244" s="239">
        <f t="shared" si="51"/>
        <v>0.71182149813567208</v>
      </c>
      <c r="Z244" s="237">
        <f t="shared" si="42"/>
        <v>0.83704128939903488</v>
      </c>
      <c r="AA244" s="134"/>
    </row>
    <row r="245" spans="1:27" ht="15.75" customHeight="1">
      <c r="A245" s="454"/>
      <c r="B245" s="442"/>
      <c r="C245" s="442"/>
      <c r="D245" s="148" t="s">
        <v>2467</v>
      </c>
      <c r="E245" s="148" t="s">
        <v>2460</v>
      </c>
      <c r="F245" s="218" t="s">
        <v>2523</v>
      </c>
      <c r="G245" s="148" t="s">
        <v>2599</v>
      </c>
      <c r="H245" s="148" t="s">
        <v>394</v>
      </c>
      <c r="I245" s="148" t="s">
        <v>85</v>
      </c>
      <c r="J245" s="132">
        <v>158000</v>
      </c>
      <c r="K245" s="132">
        <v>88143</v>
      </c>
      <c r="L245" s="132">
        <v>88143.000000000015</v>
      </c>
      <c r="M245" s="131" t="s">
        <v>410</v>
      </c>
      <c r="N245" s="131">
        <v>0.23</v>
      </c>
      <c r="O245" s="170">
        <f t="shared" si="45"/>
        <v>36340</v>
      </c>
      <c r="P245" s="170">
        <f t="shared" si="46"/>
        <v>20272.89</v>
      </c>
      <c r="Q245" s="170">
        <f t="shared" si="43"/>
        <v>20272.890000000003</v>
      </c>
      <c r="R245" s="228">
        <f t="shared" si="47"/>
        <v>0.55786708860759504</v>
      </c>
      <c r="S245" s="228">
        <f t="shared" si="48"/>
        <v>0.55786708860759493</v>
      </c>
      <c r="T245" s="131" t="s">
        <v>410</v>
      </c>
      <c r="U245" s="131">
        <v>0.12</v>
      </c>
      <c r="V245" s="227">
        <f t="shared" si="49"/>
        <v>18960</v>
      </c>
      <c r="W245" s="227">
        <f t="shared" si="44"/>
        <v>10577.16</v>
      </c>
      <c r="X245" s="227">
        <f t="shared" si="50"/>
        <v>10577.160000000002</v>
      </c>
      <c r="Y245" s="239">
        <f t="shared" si="51"/>
        <v>0.55786708860759504</v>
      </c>
      <c r="Z245" s="237">
        <f t="shared" si="42"/>
        <v>0.55786708860759493</v>
      </c>
      <c r="AA245" s="134"/>
    </row>
    <row r="246" spans="1:27" ht="15.75" customHeight="1">
      <c r="A246" s="454"/>
      <c r="B246" s="442"/>
      <c r="C246" s="442"/>
      <c r="D246" s="148" t="s">
        <v>2467</v>
      </c>
      <c r="E246" s="148" t="s">
        <v>2460</v>
      </c>
      <c r="F246" s="218" t="s">
        <v>2523</v>
      </c>
      <c r="G246" s="148" t="s">
        <v>2600</v>
      </c>
      <c r="H246" s="148" t="s">
        <v>394</v>
      </c>
      <c r="I246" s="148" t="s">
        <v>85</v>
      </c>
      <c r="J246" s="132">
        <v>1000</v>
      </c>
      <c r="K246" s="132">
        <v>0</v>
      </c>
      <c r="L246" s="132">
        <v>0</v>
      </c>
      <c r="M246" s="131" t="s">
        <v>416</v>
      </c>
      <c r="N246" s="131">
        <v>0</v>
      </c>
      <c r="O246" s="170">
        <f t="shared" si="45"/>
        <v>0</v>
      </c>
      <c r="P246" s="170">
        <f t="shared" si="46"/>
        <v>0</v>
      </c>
      <c r="Q246" s="170">
        <f t="shared" si="43"/>
        <v>0</v>
      </c>
      <c r="R246" s="228" t="str">
        <f t="shared" si="47"/>
        <v>-</v>
      </c>
      <c r="S246" s="228" t="str">
        <f t="shared" si="48"/>
        <v>-</v>
      </c>
      <c r="T246" s="131" t="s">
        <v>416</v>
      </c>
      <c r="U246" s="131">
        <v>0</v>
      </c>
      <c r="V246" s="227">
        <f t="shared" si="49"/>
        <v>0</v>
      </c>
      <c r="W246" s="227">
        <f t="shared" si="44"/>
        <v>0</v>
      </c>
      <c r="X246" s="227">
        <f t="shared" si="50"/>
        <v>0</v>
      </c>
      <c r="Y246" s="239" t="str">
        <f t="shared" si="51"/>
        <v>-</v>
      </c>
      <c r="Z246" s="237" t="str">
        <f t="shared" si="42"/>
        <v>-</v>
      </c>
      <c r="AA246" s="134"/>
    </row>
    <row r="247" spans="1:27" ht="15.75" customHeight="1">
      <c r="A247" s="454"/>
      <c r="B247" s="442"/>
      <c r="C247" s="442"/>
      <c r="D247" s="148" t="s">
        <v>2467</v>
      </c>
      <c r="E247" s="148" t="s">
        <v>2460</v>
      </c>
      <c r="F247" s="218" t="s">
        <v>2523</v>
      </c>
      <c r="G247" s="148" t="s">
        <v>2601</v>
      </c>
      <c r="H247" s="148" t="s">
        <v>394</v>
      </c>
      <c r="I247" s="148" t="s">
        <v>85</v>
      </c>
      <c r="J247" s="132">
        <v>17000</v>
      </c>
      <c r="K247" s="132">
        <v>23000</v>
      </c>
      <c r="L247" s="132">
        <v>23000</v>
      </c>
      <c r="M247" s="131" t="s">
        <v>410</v>
      </c>
      <c r="N247" s="131">
        <v>0.23</v>
      </c>
      <c r="O247" s="170">
        <f t="shared" si="45"/>
        <v>3910</v>
      </c>
      <c r="P247" s="170">
        <f t="shared" si="46"/>
        <v>5290</v>
      </c>
      <c r="Q247" s="170">
        <f t="shared" si="43"/>
        <v>5290</v>
      </c>
      <c r="R247" s="228">
        <f t="shared" si="47"/>
        <v>1.3529411764705883</v>
      </c>
      <c r="S247" s="228">
        <f t="shared" si="48"/>
        <v>1.3529411764705883</v>
      </c>
      <c r="T247" s="131" t="s">
        <v>410</v>
      </c>
      <c r="U247" s="131">
        <v>0.12</v>
      </c>
      <c r="V247" s="227">
        <f t="shared" si="49"/>
        <v>2040</v>
      </c>
      <c r="W247" s="227">
        <f t="shared" si="44"/>
        <v>2760</v>
      </c>
      <c r="X247" s="227">
        <f t="shared" si="50"/>
        <v>2760</v>
      </c>
      <c r="Y247" s="239">
        <f t="shared" si="51"/>
        <v>1.3529411764705883</v>
      </c>
      <c r="Z247" s="237">
        <f t="shared" si="42"/>
        <v>1.3529411764705883</v>
      </c>
      <c r="AA247" s="134"/>
    </row>
    <row r="248" spans="1:27" ht="15.75" customHeight="1">
      <c r="A248" s="454"/>
      <c r="B248" s="442"/>
      <c r="C248" s="442"/>
      <c r="D248" s="148" t="s">
        <v>2467</v>
      </c>
      <c r="E248" s="148" t="s">
        <v>2460</v>
      </c>
      <c r="F248" s="218" t="s">
        <v>2602</v>
      </c>
      <c r="G248" s="148" t="s">
        <v>2603</v>
      </c>
      <c r="H248" s="148" t="s">
        <v>394</v>
      </c>
      <c r="I248" s="148" t="s">
        <v>85</v>
      </c>
      <c r="J248" s="132">
        <v>3546248598</v>
      </c>
      <c r="K248" s="132">
        <v>4728037213.2600002</v>
      </c>
      <c r="L248" s="132">
        <v>4727162894.8400011</v>
      </c>
      <c r="M248" s="131" t="s">
        <v>410</v>
      </c>
      <c r="N248" s="131">
        <v>0.23</v>
      </c>
      <c r="O248" s="170">
        <f t="shared" si="45"/>
        <v>815637177.54000008</v>
      </c>
      <c r="P248" s="170">
        <f t="shared" si="46"/>
        <v>1087448559.0498002</v>
      </c>
      <c r="Q248" s="170">
        <f t="shared" si="43"/>
        <v>1087247465.8132002</v>
      </c>
      <c r="R248" s="228">
        <f t="shared" si="47"/>
        <v>1.3330038107046438</v>
      </c>
      <c r="S248" s="228">
        <f t="shared" si="48"/>
        <v>1.3332503581182946</v>
      </c>
      <c r="T248" s="131" t="s">
        <v>410</v>
      </c>
      <c r="U248" s="131">
        <v>0.12</v>
      </c>
      <c r="V248" s="227">
        <f t="shared" si="49"/>
        <v>425549831.75999999</v>
      </c>
      <c r="W248" s="227">
        <f t="shared" si="44"/>
        <v>567364465.59119999</v>
      </c>
      <c r="X248" s="227">
        <f t="shared" si="50"/>
        <v>567259547.38080013</v>
      </c>
      <c r="Y248" s="239">
        <f t="shared" si="51"/>
        <v>1.333003810704644</v>
      </c>
      <c r="Z248" s="237">
        <f t="shared" si="42"/>
        <v>1.3332503581182946</v>
      </c>
      <c r="AA248" s="134"/>
    </row>
    <row r="249" spans="1:27" ht="15.75" customHeight="1">
      <c r="A249" s="454"/>
      <c r="B249" s="442"/>
      <c r="C249" s="442"/>
      <c r="D249" s="148" t="s">
        <v>2467</v>
      </c>
      <c r="E249" s="148" t="s">
        <v>2460</v>
      </c>
      <c r="F249" s="218" t="s">
        <v>2602</v>
      </c>
      <c r="G249" s="148" t="s">
        <v>2604</v>
      </c>
      <c r="H249" s="148" t="s">
        <v>394</v>
      </c>
      <c r="I249" s="148" t="s">
        <v>85</v>
      </c>
      <c r="J249" s="132">
        <v>590800000</v>
      </c>
      <c r="K249" s="132">
        <v>692410043.06999993</v>
      </c>
      <c r="L249" s="132">
        <v>692410043.06999993</v>
      </c>
      <c r="M249" s="131" t="s">
        <v>410</v>
      </c>
      <c r="N249" s="131">
        <v>0.23</v>
      </c>
      <c r="O249" s="170">
        <f t="shared" si="45"/>
        <v>135884000</v>
      </c>
      <c r="P249" s="170">
        <f t="shared" si="46"/>
        <v>159254309.9061</v>
      </c>
      <c r="Q249" s="170">
        <f t="shared" si="43"/>
        <v>159254309.9061</v>
      </c>
      <c r="R249" s="228">
        <f t="shared" si="47"/>
        <v>1.1719872089878132</v>
      </c>
      <c r="S249" s="228">
        <f t="shared" si="48"/>
        <v>1.1719872089878132</v>
      </c>
      <c r="T249" s="131" t="s">
        <v>410</v>
      </c>
      <c r="U249" s="131">
        <v>0.12</v>
      </c>
      <c r="V249" s="227">
        <f t="shared" si="49"/>
        <v>70896000</v>
      </c>
      <c r="W249" s="227">
        <f t="shared" si="44"/>
        <v>83089205.16839999</v>
      </c>
      <c r="X249" s="227">
        <f t="shared" si="50"/>
        <v>83089205.16839999</v>
      </c>
      <c r="Y249" s="239">
        <f t="shared" si="51"/>
        <v>1.1719872089878129</v>
      </c>
      <c r="Z249" s="237">
        <f t="shared" si="42"/>
        <v>1.1719872089878129</v>
      </c>
      <c r="AA249" s="134"/>
    </row>
    <row r="250" spans="1:27" ht="15.75" customHeight="1">
      <c r="A250" s="454"/>
      <c r="B250" s="442"/>
      <c r="C250" s="442"/>
      <c r="D250" s="148" t="s">
        <v>2467</v>
      </c>
      <c r="E250" s="148" t="s">
        <v>2460</v>
      </c>
      <c r="F250" s="218" t="s">
        <v>2602</v>
      </c>
      <c r="G250" s="148" t="s">
        <v>2605</v>
      </c>
      <c r="H250" s="148" t="s">
        <v>394</v>
      </c>
      <c r="I250" s="148" t="s">
        <v>85</v>
      </c>
      <c r="J250" s="132">
        <v>16161200</v>
      </c>
      <c r="K250" s="132">
        <v>494300.88</v>
      </c>
      <c r="L250" s="132">
        <v>494300.88</v>
      </c>
      <c r="M250" s="131" t="s">
        <v>410</v>
      </c>
      <c r="N250" s="131">
        <v>0.23</v>
      </c>
      <c r="O250" s="170">
        <f t="shared" si="45"/>
        <v>3717076</v>
      </c>
      <c r="P250" s="170">
        <f t="shared" si="46"/>
        <v>113689.20240000001</v>
      </c>
      <c r="Q250" s="170">
        <f t="shared" si="43"/>
        <v>113689.20240000001</v>
      </c>
      <c r="R250" s="228">
        <f t="shared" si="47"/>
        <v>3.0585654530604165E-2</v>
      </c>
      <c r="S250" s="228">
        <f t="shared" si="48"/>
        <v>3.0585654530604165E-2</v>
      </c>
      <c r="T250" s="131" t="s">
        <v>410</v>
      </c>
      <c r="U250" s="131">
        <v>0.12</v>
      </c>
      <c r="V250" s="227">
        <f t="shared" si="49"/>
        <v>1939344</v>
      </c>
      <c r="W250" s="227">
        <f t="shared" si="44"/>
        <v>59316.105599999995</v>
      </c>
      <c r="X250" s="227">
        <f t="shared" si="50"/>
        <v>59316.105599999995</v>
      </c>
      <c r="Y250" s="239">
        <f t="shared" si="51"/>
        <v>3.0585654530604162E-2</v>
      </c>
      <c r="Z250" s="237">
        <f t="shared" si="42"/>
        <v>3.0585654530604162E-2</v>
      </c>
      <c r="AA250" s="134"/>
    </row>
    <row r="251" spans="1:27" ht="15.75" customHeight="1">
      <c r="A251" s="454"/>
      <c r="B251" s="442"/>
      <c r="C251" s="442"/>
      <c r="D251" s="148" t="s">
        <v>2467</v>
      </c>
      <c r="E251" s="148" t="s">
        <v>2460</v>
      </c>
      <c r="F251" s="218" t="s">
        <v>2602</v>
      </c>
      <c r="G251" s="148" t="s">
        <v>2606</v>
      </c>
      <c r="H251" s="148" t="s">
        <v>394</v>
      </c>
      <c r="I251" s="148" t="s">
        <v>85</v>
      </c>
      <c r="J251" s="132">
        <v>0</v>
      </c>
      <c r="K251" s="132">
        <v>109767</v>
      </c>
      <c r="L251" s="132">
        <v>109767</v>
      </c>
      <c r="M251" s="131" t="s">
        <v>410</v>
      </c>
      <c r="N251" s="131">
        <v>0.23</v>
      </c>
      <c r="O251" s="170">
        <f t="shared" si="45"/>
        <v>0</v>
      </c>
      <c r="P251" s="170">
        <f t="shared" si="46"/>
        <v>25246.41</v>
      </c>
      <c r="Q251" s="170">
        <f t="shared" si="43"/>
        <v>25246.41</v>
      </c>
      <c r="R251" s="228" t="str">
        <f t="shared" si="47"/>
        <v>-</v>
      </c>
      <c r="S251" s="228" t="str">
        <f t="shared" si="48"/>
        <v>-</v>
      </c>
      <c r="T251" s="131" t="s">
        <v>410</v>
      </c>
      <c r="U251" s="131">
        <v>0.12</v>
      </c>
      <c r="V251" s="227">
        <f t="shared" si="49"/>
        <v>0</v>
      </c>
      <c r="W251" s="227">
        <f t="shared" si="44"/>
        <v>13172.039999999999</v>
      </c>
      <c r="X251" s="227">
        <f t="shared" si="50"/>
        <v>13172.039999999999</v>
      </c>
      <c r="Y251" s="239" t="str">
        <f t="shared" si="51"/>
        <v>-</v>
      </c>
      <c r="Z251" s="237" t="str">
        <f t="shared" si="42"/>
        <v>-</v>
      </c>
      <c r="AA251" s="134"/>
    </row>
    <row r="252" spans="1:27" ht="15.75" customHeight="1">
      <c r="A252" s="454"/>
      <c r="B252" s="442"/>
      <c r="C252" s="442"/>
      <c r="D252" s="148" t="s">
        <v>2467</v>
      </c>
      <c r="E252" s="148" t="s">
        <v>2460</v>
      </c>
      <c r="F252" s="218" t="s">
        <v>2602</v>
      </c>
      <c r="G252" s="148" t="s">
        <v>2607</v>
      </c>
      <c r="H252" s="148" t="s">
        <v>394</v>
      </c>
      <c r="I252" s="148" t="s">
        <v>85</v>
      </c>
      <c r="J252" s="132">
        <v>18000000</v>
      </c>
      <c r="K252" s="132">
        <v>79917193.530000001</v>
      </c>
      <c r="L252" s="132">
        <v>79917193.530000001</v>
      </c>
      <c r="M252" s="131" t="s">
        <v>410</v>
      </c>
      <c r="N252" s="131">
        <v>0.23</v>
      </c>
      <c r="O252" s="170">
        <f t="shared" si="45"/>
        <v>4140000</v>
      </c>
      <c r="P252" s="170">
        <f t="shared" si="46"/>
        <v>18380954.5119</v>
      </c>
      <c r="Q252" s="170">
        <f t="shared" si="43"/>
        <v>18380954.5119</v>
      </c>
      <c r="R252" s="228">
        <f t="shared" si="47"/>
        <v>4.4398440849999998</v>
      </c>
      <c r="S252" s="228">
        <f t="shared" si="48"/>
        <v>4.4398440849999998</v>
      </c>
      <c r="T252" s="131" t="s">
        <v>410</v>
      </c>
      <c r="U252" s="131">
        <v>0.12</v>
      </c>
      <c r="V252" s="227">
        <f t="shared" si="49"/>
        <v>2160000</v>
      </c>
      <c r="W252" s="227">
        <f t="shared" si="44"/>
        <v>9590063.2236000001</v>
      </c>
      <c r="X252" s="227">
        <f t="shared" si="50"/>
        <v>9590063.2236000001</v>
      </c>
      <c r="Y252" s="239">
        <f t="shared" si="51"/>
        <v>4.4398440849999998</v>
      </c>
      <c r="Z252" s="237">
        <f t="shared" si="42"/>
        <v>4.4398440849999998</v>
      </c>
      <c r="AA252" s="134"/>
    </row>
    <row r="253" spans="1:27" ht="15.75" customHeight="1">
      <c r="A253" s="454"/>
      <c r="B253" s="442"/>
      <c r="C253" s="442"/>
      <c r="D253" s="148" t="s">
        <v>2467</v>
      </c>
      <c r="E253" s="148" t="s">
        <v>2460</v>
      </c>
      <c r="F253" s="218" t="s">
        <v>2602</v>
      </c>
      <c r="G253" s="148" t="s">
        <v>2608</v>
      </c>
      <c r="H253" s="148" t="s">
        <v>394</v>
      </c>
      <c r="I253" s="148" t="s">
        <v>85</v>
      </c>
      <c r="J253" s="132">
        <v>0</v>
      </c>
      <c r="K253" s="132">
        <v>181437</v>
      </c>
      <c r="L253" s="132">
        <v>181437</v>
      </c>
      <c r="M253" s="131" t="s">
        <v>410</v>
      </c>
      <c r="N253" s="131">
        <v>0.23</v>
      </c>
      <c r="O253" s="170">
        <f t="shared" si="45"/>
        <v>0</v>
      </c>
      <c r="P253" s="170">
        <f t="shared" si="46"/>
        <v>41730.51</v>
      </c>
      <c r="Q253" s="170">
        <f t="shared" si="43"/>
        <v>41730.51</v>
      </c>
      <c r="R253" s="228" t="str">
        <f t="shared" si="47"/>
        <v>-</v>
      </c>
      <c r="S253" s="228" t="str">
        <f t="shared" si="48"/>
        <v>-</v>
      </c>
      <c r="T253" s="131" t="s">
        <v>410</v>
      </c>
      <c r="U253" s="131">
        <v>0.12</v>
      </c>
      <c r="V253" s="227">
        <f t="shared" si="49"/>
        <v>0</v>
      </c>
      <c r="W253" s="227">
        <f t="shared" si="44"/>
        <v>21772.44</v>
      </c>
      <c r="X253" s="227">
        <f t="shared" si="50"/>
        <v>21772.44</v>
      </c>
      <c r="Y253" s="239" t="str">
        <f t="shared" si="51"/>
        <v>-</v>
      </c>
      <c r="Z253" s="237" t="str">
        <f t="shared" si="42"/>
        <v>-</v>
      </c>
      <c r="AA253" s="134"/>
    </row>
    <row r="254" spans="1:27" ht="15.75" customHeight="1">
      <c r="A254" s="454"/>
      <c r="B254" s="442"/>
      <c r="C254" s="442"/>
      <c r="D254" s="148" t="s">
        <v>2467</v>
      </c>
      <c r="E254" s="148" t="s">
        <v>2460</v>
      </c>
      <c r="F254" s="218" t="s">
        <v>2602</v>
      </c>
      <c r="G254" s="148" t="s">
        <v>2609</v>
      </c>
      <c r="H254" s="148" t="s">
        <v>394</v>
      </c>
      <c r="I254" s="148" t="s">
        <v>85</v>
      </c>
      <c r="J254" s="132">
        <v>0</v>
      </c>
      <c r="K254" s="132">
        <v>59057.909999999996</v>
      </c>
      <c r="L254" s="132">
        <v>54977.91</v>
      </c>
      <c r="M254" s="131" t="s">
        <v>410</v>
      </c>
      <c r="N254" s="131">
        <v>0.23</v>
      </c>
      <c r="O254" s="170">
        <f t="shared" si="45"/>
        <v>0</v>
      </c>
      <c r="P254" s="170">
        <f t="shared" si="46"/>
        <v>13583.319299999999</v>
      </c>
      <c r="Q254" s="170">
        <f t="shared" si="43"/>
        <v>12644.919300000001</v>
      </c>
      <c r="R254" s="228" t="str">
        <f t="shared" si="47"/>
        <v>-</v>
      </c>
      <c r="S254" s="228" t="str">
        <f t="shared" si="48"/>
        <v>-</v>
      </c>
      <c r="T254" s="131" t="s">
        <v>410</v>
      </c>
      <c r="U254" s="131">
        <v>0.12</v>
      </c>
      <c r="V254" s="227">
        <f t="shared" si="49"/>
        <v>0</v>
      </c>
      <c r="W254" s="227">
        <f t="shared" si="44"/>
        <v>7086.9491999999991</v>
      </c>
      <c r="X254" s="227">
        <f t="shared" si="50"/>
        <v>6597.3492000000006</v>
      </c>
      <c r="Y254" s="239" t="str">
        <f t="shared" si="51"/>
        <v>-</v>
      </c>
      <c r="Z254" s="237" t="str">
        <f t="shared" si="42"/>
        <v>-</v>
      </c>
      <c r="AA254" s="134"/>
    </row>
    <row r="255" spans="1:27" ht="15.75" customHeight="1">
      <c r="A255" s="454"/>
      <c r="B255" s="442"/>
      <c r="C255" s="442"/>
      <c r="D255" s="148" t="s">
        <v>2467</v>
      </c>
      <c r="E255" s="148" t="s">
        <v>2460</v>
      </c>
      <c r="F255" s="218" t="s">
        <v>2602</v>
      </c>
      <c r="G255" s="148" t="s">
        <v>2610</v>
      </c>
      <c r="H255" s="148" t="s">
        <v>394</v>
      </c>
      <c r="I255" s="148" t="s">
        <v>85</v>
      </c>
      <c r="J255" s="132">
        <v>0</v>
      </c>
      <c r="K255" s="132">
        <v>6490.9</v>
      </c>
      <c r="L255" s="132">
        <v>0</v>
      </c>
      <c r="M255" s="131" t="s">
        <v>410</v>
      </c>
      <c r="N255" s="131">
        <v>0.23</v>
      </c>
      <c r="O255" s="170">
        <f t="shared" si="45"/>
        <v>0</v>
      </c>
      <c r="P255" s="170">
        <f t="shared" si="46"/>
        <v>1492.9069999999999</v>
      </c>
      <c r="Q255" s="170">
        <f t="shared" si="43"/>
        <v>0</v>
      </c>
      <c r="R255" s="228" t="str">
        <f t="shared" si="47"/>
        <v>-</v>
      </c>
      <c r="S255" s="228" t="str">
        <f t="shared" si="48"/>
        <v>-</v>
      </c>
      <c r="T255" s="131" t="s">
        <v>410</v>
      </c>
      <c r="U255" s="131">
        <v>0.12</v>
      </c>
      <c r="V255" s="227">
        <f t="shared" si="49"/>
        <v>0</v>
      </c>
      <c r="W255" s="227">
        <f t="shared" si="44"/>
        <v>778.9079999999999</v>
      </c>
      <c r="X255" s="227">
        <f t="shared" si="50"/>
        <v>0</v>
      </c>
      <c r="Y255" s="239" t="str">
        <f t="shared" si="51"/>
        <v>-</v>
      </c>
      <c r="Z255" s="237" t="str">
        <f t="shared" ref="Z255:Z307" si="52">IFERROR(W255/V255, "-")</f>
        <v>-</v>
      </c>
      <c r="AA255" s="134"/>
    </row>
    <row r="256" spans="1:27" ht="15.75" customHeight="1">
      <c r="A256" s="454"/>
      <c r="B256" s="442"/>
      <c r="C256" s="442"/>
      <c r="D256" s="148" t="s">
        <v>2467</v>
      </c>
      <c r="E256" s="148" t="s">
        <v>2460</v>
      </c>
      <c r="F256" s="218" t="s">
        <v>2602</v>
      </c>
      <c r="G256" s="148" t="s">
        <v>2611</v>
      </c>
      <c r="H256" s="148" t="s">
        <v>394</v>
      </c>
      <c r="I256" s="148" t="s">
        <v>85</v>
      </c>
      <c r="J256" s="132">
        <v>84000000</v>
      </c>
      <c r="K256" s="132">
        <v>83836413.719999999</v>
      </c>
      <c r="L256" s="132">
        <v>64585721.960000001</v>
      </c>
      <c r="M256" s="131" t="s">
        <v>410</v>
      </c>
      <c r="N256" s="131">
        <v>0.23</v>
      </c>
      <c r="O256" s="170">
        <f t="shared" si="45"/>
        <v>19320000</v>
      </c>
      <c r="P256" s="170">
        <f t="shared" si="46"/>
        <v>19282375.1556</v>
      </c>
      <c r="Q256" s="170">
        <f t="shared" si="43"/>
        <v>14854716.050800001</v>
      </c>
      <c r="R256" s="228">
        <f t="shared" si="47"/>
        <v>0.76887764238095246</v>
      </c>
      <c r="S256" s="228">
        <f t="shared" si="48"/>
        <v>0.99805254428571433</v>
      </c>
      <c r="T256" s="131" t="s">
        <v>410</v>
      </c>
      <c r="U256" s="131">
        <v>0.12</v>
      </c>
      <c r="V256" s="227">
        <f t="shared" si="49"/>
        <v>10080000</v>
      </c>
      <c r="W256" s="227">
        <f t="shared" si="44"/>
        <v>10060369.646399999</v>
      </c>
      <c r="X256" s="227">
        <f t="shared" si="50"/>
        <v>7750286.6351999994</v>
      </c>
      <c r="Y256" s="239">
        <f t="shared" si="51"/>
        <v>0.76887764238095235</v>
      </c>
      <c r="Z256" s="237">
        <f t="shared" si="52"/>
        <v>0.99805254428571422</v>
      </c>
      <c r="AA256" s="134"/>
    </row>
    <row r="257" spans="1:27" ht="15.75" customHeight="1">
      <c r="A257" s="454"/>
      <c r="B257" s="442"/>
      <c r="C257" s="442"/>
      <c r="D257" s="148" t="s">
        <v>2467</v>
      </c>
      <c r="E257" s="148" t="s">
        <v>2460</v>
      </c>
      <c r="F257" s="218" t="s">
        <v>2602</v>
      </c>
      <c r="G257" s="148" t="s">
        <v>2612</v>
      </c>
      <c r="H257" s="148" t="s">
        <v>394</v>
      </c>
      <c r="I257" s="148" t="s">
        <v>85</v>
      </c>
      <c r="J257" s="132">
        <v>13800000</v>
      </c>
      <c r="K257" s="132">
        <v>7395581.25</v>
      </c>
      <c r="L257" s="132">
        <v>7395477.75</v>
      </c>
      <c r="M257" s="131" t="s">
        <v>410</v>
      </c>
      <c r="N257" s="131">
        <v>0.23</v>
      </c>
      <c r="O257" s="170">
        <f t="shared" si="45"/>
        <v>3174000</v>
      </c>
      <c r="P257" s="170">
        <f t="shared" si="46"/>
        <v>1700983.6875</v>
      </c>
      <c r="Q257" s="170">
        <f t="shared" si="43"/>
        <v>1700959.8825000001</v>
      </c>
      <c r="R257" s="228">
        <f t="shared" si="47"/>
        <v>0.53590418478260871</v>
      </c>
      <c r="S257" s="228">
        <f t="shared" si="48"/>
        <v>0.53591168478260864</v>
      </c>
      <c r="T257" s="131" t="s">
        <v>410</v>
      </c>
      <c r="U257" s="131">
        <v>0.12</v>
      </c>
      <c r="V257" s="227">
        <f t="shared" si="49"/>
        <v>1656000</v>
      </c>
      <c r="W257" s="227">
        <f t="shared" si="44"/>
        <v>887469.75</v>
      </c>
      <c r="X257" s="227">
        <f t="shared" si="50"/>
        <v>887457.33</v>
      </c>
      <c r="Y257" s="239">
        <f t="shared" si="51"/>
        <v>0.53590418478260871</v>
      </c>
      <c r="Z257" s="237">
        <f t="shared" si="52"/>
        <v>0.53591168478260864</v>
      </c>
      <c r="AA257" s="134"/>
    </row>
    <row r="258" spans="1:27" ht="15.75" customHeight="1">
      <c r="A258" s="454"/>
      <c r="B258" s="442"/>
      <c r="C258" s="442"/>
      <c r="D258" s="148" t="s">
        <v>2467</v>
      </c>
      <c r="E258" s="148" t="s">
        <v>2460</v>
      </c>
      <c r="F258" s="218" t="s">
        <v>2602</v>
      </c>
      <c r="G258" s="148" t="s">
        <v>2613</v>
      </c>
      <c r="H258" s="148" t="s">
        <v>394</v>
      </c>
      <c r="I258" s="148" t="s">
        <v>85</v>
      </c>
      <c r="J258" s="132">
        <v>0</v>
      </c>
      <c r="K258" s="132">
        <v>6392.2</v>
      </c>
      <c r="L258" s="132">
        <v>6392.2</v>
      </c>
      <c r="M258" s="131" t="s">
        <v>410</v>
      </c>
      <c r="N258" s="131">
        <v>0.23</v>
      </c>
      <c r="O258" s="170">
        <f t="shared" si="45"/>
        <v>0</v>
      </c>
      <c r="P258" s="170">
        <f t="shared" si="46"/>
        <v>1470.2060000000001</v>
      </c>
      <c r="Q258" s="170">
        <f t="shared" si="43"/>
        <v>1470.2060000000001</v>
      </c>
      <c r="R258" s="228" t="str">
        <f t="shared" si="47"/>
        <v>-</v>
      </c>
      <c r="S258" s="228" t="str">
        <f t="shared" si="48"/>
        <v>-</v>
      </c>
      <c r="T258" s="131" t="s">
        <v>410</v>
      </c>
      <c r="U258" s="131">
        <v>0.12</v>
      </c>
      <c r="V258" s="227">
        <f t="shared" si="49"/>
        <v>0</v>
      </c>
      <c r="W258" s="227">
        <f t="shared" si="44"/>
        <v>767.06399999999996</v>
      </c>
      <c r="X258" s="227">
        <f t="shared" si="50"/>
        <v>767.06399999999996</v>
      </c>
      <c r="Y258" s="239" t="str">
        <f t="shared" si="51"/>
        <v>-</v>
      </c>
      <c r="Z258" s="237" t="str">
        <f t="shared" si="52"/>
        <v>-</v>
      </c>
      <c r="AA258" s="134"/>
    </row>
    <row r="259" spans="1:27" ht="15.75" customHeight="1">
      <c r="A259" s="454"/>
      <c r="B259" s="442"/>
      <c r="C259" s="442"/>
      <c r="D259" s="148" t="s">
        <v>2467</v>
      </c>
      <c r="E259" s="148" t="s">
        <v>2460</v>
      </c>
      <c r="F259" s="218" t="s">
        <v>2602</v>
      </c>
      <c r="G259" s="148" t="s">
        <v>2614</v>
      </c>
      <c r="H259" s="148" t="s">
        <v>394</v>
      </c>
      <c r="I259" s="148" t="s">
        <v>85</v>
      </c>
      <c r="J259" s="132">
        <v>1000</v>
      </c>
      <c r="K259" s="132">
        <v>8200811.9700000007</v>
      </c>
      <c r="L259" s="132">
        <v>8100811.9700000007</v>
      </c>
      <c r="M259" s="131" t="s">
        <v>410</v>
      </c>
      <c r="N259" s="131">
        <v>0.23</v>
      </c>
      <c r="O259" s="170">
        <f t="shared" si="45"/>
        <v>230</v>
      </c>
      <c r="P259" s="170">
        <f t="shared" si="46"/>
        <v>1886186.7531000003</v>
      </c>
      <c r="Q259" s="170">
        <f t="shared" si="43"/>
        <v>1863186.7531000003</v>
      </c>
      <c r="R259" s="228">
        <f t="shared" si="47"/>
        <v>8100.8119700000016</v>
      </c>
      <c r="S259" s="228">
        <f t="shared" si="48"/>
        <v>8200.8119700000007</v>
      </c>
      <c r="T259" s="131" t="s">
        <v>410</v>
      </c>
      <c r="U259" s="131">
        <v>0.12</v>
      </c>
      <c r="V259" s="227">
        <f t="shared" si="49"/>
        <v>120</v>
      </c>
      <c r="W259" s="227">
        <f t="shared" si="44"/>
        <v>984097.43640000001</v>
      </c>
      <c r="X259" s="227">
        <f t="shared" si="50"/>
        <v>972097.43640000001</v>
      </c>
      <c r="Y259" s="239">
        <f t="shared" si="51"/>
        <v>8100.8119699999997</v>
      </c>
      <c r="Z259" s="237">
        <f t="shared" si="52"/>
        <v>8200.8119700000007</v>
      </c>
      <c r="AA259" s="134"/>
    </row>
    <row r="260" spans="1:27" ht="15.75" customHeight="1">
      <c r="A260" s="454"/>
      <c r="B260" s="442"/>
      <c r="C260" s="442"/>
      <c r="D260" s="148" t="s">
        <v>2467</v>
      </c>
      <c r="E260" s="148" t="s">
        <v>2460</v>
      </c>
      <c r="F260" s="218" t="s">
        <v>2602</v>
      </c>
      <c r="G260" s="148" t="s">
        <v>2615</v>
      </c>
      <c r="H260" s="148" t="s">
        <v>394</v>
      </c>
      <c r="I260" s="148" t="s">
        <v>85</v>
      </c>
      <c r="J260" s="132">
        <v>0</v>
      </c>
      <c r="K260" s="132">
        <v>117454.5</v>
      </c>
      <c r="L260" s="132">
        <v>117454.5</v>
      </c>
      <c r="M260" s="131" t="s">
        <v>410</v>
      </c>
      <c r="N260" s="131">
        <v>0.23</v>
      </c>
      <c r="O260" s="170">
        <f t="shared" si="45"/>
        <v>0</v>
      </c>
      <c r="P260" s="170">
        <f t="shared" si="46"/>
        <v>27014.535</v>
      </c>
      <c r="Q260" s="170">
        <f t="shared" si="43"/>
        <v>27014.535</v>
      </c>
      <c r="R260" s="228" t="str">
        <f t="shared" si="47"/>
        <v>-</v>
      </c>
      <c r="S260" s="228" t="str">
        <f t="shared" si="48"/>
        <v>-</v>
      </c>
      <c r="T260" s="131" t="s">
        <v>410</v>
      </c>
      <c r="U260" s="131">
        <v>0.12</v>
      </c>
      <c r="V260" s="227">
        <f t="shared" si="49"/>
        <v>0</v>
      </c>
      <c r="W260" s="227">
        <f t="shared" si="44"/>
        <v>14094.539999999999</v>
      </c>
      <c r="X260" s="227">
        <f t="shared" si="50"/>
        <v>14094.539999999999</v>
      </c>
      <c r="Y260" s="239" t="str">
        <f t="shared" si="51"/>
        <v>-</v>
      </c>
      <c r="Z260" s="237" t="str">
        <f t="shared" si="52"/>
        <v>-</v>
      </c>
      <c r="AA260" s="134"/>
    </row>
    <row r="261" spans="1:27" ht="15.75" customHeight="1">
      <c r="A261" s="454"/>
      <c r="B261" s="442"/>
      <c r="C261" s="442"/>
      <c r="D261" s="148" t="s">
        <v>2467</v>
      </c>
      <c r="E261" s="148" t="s">
        <v>2460</v>
      </c>
      <c r="F261" s="218" t="s">
        <v>2602</v>
      </c>
      <c r="G261" s="148" t="s">
        <v>2616</v>
      </c>
      <c r="H261" s="148" t="s">
        <v>394</v>
      </c>
      <c r="I261" s="148" t="s">
        <v>85</v>
      </c>
      <c r="J261" s="132">
        <v>0</v>
      </c>
      <c r="K261" s="132">
        <v>738252.31</v>
      </c>
      <c r="L261" s="132">
        <v>56800</v>
      </c>
      <c r="M261" s="131" t="s">
        <v>410</v>
      </c>
      <c r="N261" s="131">
        <v>0.23</v>
      </c>
      <c r="O261" s="170">
        <f t="shared" si="45"/>
        <v>0</v>
      </c>
      <c r="P261" s="170">
        <f t="shared" si="46"/>
        <v>169798.03130000003</v>
      </c>
      <c r="Q261" s="170">
        <f t="shared" si="43"/>
        <v>13064</v>
      </c>
      <c r="R261" s="228" t="str">
        <f t="shared" si="47"/>
        <v>-</v>
      </c>
      <c r="S261" s="228" t="str">
        <f t="shared" si="48"/>
        <v>-</v>
      </c>
      <c r="T261" s="131" t="s">
        <v>410</v>
      </c>
      <c r="U261" s="131">
        <v>0.12</v>
      </c>
      <c r="V261" s="227">
        <f t="shared" si="49"/>
        <v>0</v>
      </c>
      <c r="W261" s="227">
        <f t="shared" si="44"/>
        <v>88590.277199999997</v>
      </c>
      <c r="X261" s="227">
        <f t="shared" si="50"/>
        <v>6816</v>
      </c>
      <c r="Y261" s="239" t="str">
        <f t="shared" si="51"/>
        <v>-</v>
      </c>
      <c r="Z261" s="237" t="str">
        <f t="shared" si="52"/>
        <v>-</v>
      </c>
      <c r="AA261" s="134"/>
    </row>
    <row r="262" spans="1:27" ht="15.75" customHeight="1">
      <c r="A262" s="454"/>
      <c r="B262" s="442"/>
      <c r="C262" s="442"/>
      <c r="D262" s="148" t="s">
        <v>2467</v>
      </c>
      <c r="E262" s="148" t="s">
        <v>2617</v>
      </c>
      <c r="F262" s="218" t="s">
        <v>2618</v>
      </c>
      <c r="G262" s="148" t="s">
        <v>2619</v>
      </c>
      <c r="H262" s="148" t="s">
        <v>394</v>
      </c>
      <c r="I262" s="148" t="s">
        <v>85</v>
      </c>
      <c r="J262" s="132">
        <v>15735197</v>
      </c>
      <c r="K262" s="132">
        <v>15435254.699999999</v>
      </c>
      <c r="L262" s="132">
        <v>11443726.99</v>
      </c>
      <c r="M262" s="131" t="s">
        <v>410</v>
      </c>
      <c r="N262" s="131">
        <v>0.23</v>
      </c>
      <c r="O262" s="170">
        <f t="shared" si="45"/>
        <v>3619095.31</v>
      </c>
      <c r="P262" s="170">
        <f t="shared" si="46"/>
        <v>3550108.5809999998</v>
      </c>
      <c r="Q262" s="170">
        <f t="shared" si="43"/>
        <v>2632057.2077000001</v>
      </c>
      <c r="R262" s="228">
        <f t="shared" si="47"/>
        <v>0.72726938150186493</v>
      </c>
      <c r="S262" s="228">
        <f t="shared" si="48"/>
        <v>0.98093812870598307</v>
      </c>
      <c r="T262" s="131" t="s">
        <v>410</v>
      </c>
      <c r="U262" s="131">
        <v>0.12</v>
      </c>
      <c r="V262" s="227">
        <f t="shared" si="49"/>
        <v>1888223.64</v>
      </c>
      <c r="W262" s="227">
        <f t="shared" si="44"/>
        <v>1852230.5639999998</v>
      </c>
      <c r="X262" s="227">
        <f t="shared" si="50"/>
        <v>1373247.2387999999</v>
      </c>
      <c r="Y262" s="239">
        <f t="shared" si="51"/>
        <v>0.72726938150186493</v>
      </c>
      <c r="Z262" s="237">
        <f t="shared" si="52"/>
        <v>0.98093812870598307</v>
      </c>
      <c r="AA262" s="134"/>
    </row>
    <row r="263" spans="1:27" ht="15.75" customHeight="1">
      <c r="A263" s="454"/>
      <c r="B263" s="442"/>
      <c r="C263" s="442"/>
      <c r="D263" s="148" t="s">
        <v>2467</v>
      </c>
      <c r="E263" s="148" t="s">
        <v>2617</v>
      </c>
      <c r="F263" s="218" t="s">
        <v>2618</v>
      </c>
      <c r="G263" s="148" t="s">
        <v>2620</v>
      </c>
      <c r="H263" s="148" t="s">
        <v>394</v>
      </c>
      <c r="I263" s="148" t="s">
        <v>85</v>
      </c>
      <c r="J263" s="132">
        <v>1560000</v>
      </c>
      <c r="K263" s="132">
        <v>1537103.47</v>
      </c>
      <c r="L263" s="132">
        <v>1258614.6199999999</v>
      </c>
      <c r="M263" s="131" t="s">
        <v>410</v>
      </c>
      <c r="N263" s="131">
        <v>0.23</v>
      </c>
      <c r="O263" s="170">
        <f t="shared" si="45"/>
        <v>358800</v>
      </c>
      <c r="P263" s="170">
        <f t="shared" si="46"/>
        <v>353533.79810000001</v>
      </c>
      <c r="Q263" s="170">
        <f t="shared" si="43"/>
        <v>289481.36259999999</v>
      </c>
      <c r="R263" s="228">
        <f t="shared" si="47"/>
        <v>0.80680424358974356</v>
      </c>
      <c r="S263" s="228">
        <f t="shared" si="48"/>
        <v>0.98532273717948726</v>
      </c>
      <c r="T263" s="131" t="s">
        <v>410</v>
      </c>
      <c r="U263" s="131">
        <v>0.12</v>
      </c>
      <c r="V263" s="227">
        <f t="shared" si="49"/>
        <v>187200</v>
      </c>
      <c r="W263" s="227">
        <f t="shared" si="44"/>
        <v>184452.41639999999</v>
      </c>
      <c r="X263" s="227">
        <f t="shared" si="50"/>
        <v>151033.75439999998</v>
      </c>
      <c r="Y263" s="239">
        <f t="shared" si="51"/>
        <v>0.80680424358974345</v>
      </c>
      <c r="Z263" s="237">
        <f t="shared" si="52"/>
        <v>0.98532273717948715</v>
      </c>
      <c r="AA263" s="134"/>
    </row>
    <row r="264" spans="1:27" ht="15.75" customHeight="1">
      <c r="A264" s="454"/>
      <c r="B264" s="442"/>
      <c r="C264" s="442"/>
      <c r="D264" s="148" t="s">
        <v>2467</v>
      </c>
      <c r="E264" s="148" t="s">
        <v>2617</v>
      </c>
      <c r="F264" s="218" t="s">
        <v>2618</v>
      </c>
      <c r="G264" s="148" t="s">
        <v>2621</v>
      </c>
      <c r="H264" s="148" t="s">
        <v>394</v>
      </c>
      <c r="I264" s="148" t="s">
        <v>85</v>
      </c>
      <c r="J264" s="132">
        <v>0</v>
      </c>
      <c r="K264" s="132">
        <v>5930650.9900000002</v>
      </c>
      <c r="L264" s="132">
        <v>5616932.2000000002</v>
      </c>
      <c r="M264" s="131" t="s">
        <v>410</v>
      </c>
      <c r="N264" s="131">
        <v>0.23</v>
      </c>
      <c r="O264" s="170">
        <f t="shared" si="45"/>
        <v>0</v>
      </c>
      <c r="P264" s="170">
        <f t="shared" si="46"/>
        <v>1364049.7277000002</v>
      </c>
      <c r="Q264" s="170">
        <f t="shared" si="43"/>
        <v>1291894.4060000002</v>
      </c>
      <c r="R264" s="228" t="str">
        <f t="shared" si="47"/>
        <v>-</v>
      </c>
      <c r="S264" s="228" t="str">
        <f t="shared" si="48"/>
        <v>-</v>
      </c>
      <c r="T264" s="131" t="s">
        <v>410</v>
      </c>
      <c r="U264" s="131">
        <v>0.12</v>
      </c>
      <c r="V264" s="227">
        <f t="shared" si="49"/>
        <v>0</v>
      </c>
      <c r="W264" s="227">
        <f t="shared" si="44"/>
        <v>711678.11880000005</v>
      </c>
      <c r="X264" s="227">
        <f t="shared" si="50"/>
        <v>674031.86399999994</v>
      </c>
      <c r="Y264" s="239" t="str">
        <f t="shared" si="51"/>
        <v>-</v>
      </c>
      <c r="Z264" s="237" t="str">
        <f t="shared" si="52"/>
        <v>-</v>
      </c>
      <c r="AA264" s="134"/>
    </row>
    <row r="265" spans="1:27" ht="15.75" customHeight="1">
      <c r="A265" s="454"/>
      <c r="B265" s="442"/>
      <c r="C265" s="442"/>
      <c r="D265" s="148" t="s">
        <v>2467</v>
      </c>
      <c r="E265" s="148" t="s">
        <v>2460</v>
      </c>
      <c r="F265" s="218" t="s">
        <v>2428</v>
      </c>
      <c r="G265" s="148" t="s">
        <v>2622</v>
      </c>
      <c r="H265" s="148" t="s">
        <v>394</v>
      </c>
      <c r="I265" s="148" t="s">
        <v>85</v>
      </c>
      <c r="J265" s="132">
        <v>1000</v>
      </c>
      <c r="K265" s="132">
        <v>3258945.81</v>
      </c>
      <c r="L265" s="132">
        <v>3258945.81</v>
      </c>
      <c r="M265" s="131" t="s">
        <v>410</v>
      </c>
      <c r="N265" s="131">
        <v>0.23</v>
      </c>
      <c r="O265" s="170">
        <f t="shared" si="45"/>
        <v>230</v>
      </c>
      <c r="P265" s="170">
        <f t="shared" si="46"/>
        <v>749557.53630000004</v>
      </c>
      <c r="Q265" s="170">
        <f t="shared" si="43"/>
        <v>749557.53630000004</v>
      </c>
      <c r="R265" s="228">
        <f t="shared" si="47"/>
        <v>3258.9458100000002</v>
      </c>
      <c r="S265" s="228">
        <f t="shared" si="48"/>
        <v>3258.9458100000002</v>
      </c>
      <c r="T265" s="131" t="s">
        <v>410</v>
      </c>
      <c r="U265" s="131">
        <v>0.12</v>
      </c>
      <c r="V265" s="227">
        <f t="shared" si="49"/>
        <v>120</v>
      </c>
      <c r="W265" s="227">
        <f t="shared" si="44"/>
        <v>391073.49719999998</v>
      </c>
      <c r="X265" s="227">
        <f t="shared" si="50"/>
        <v>391073.49719999998</v>
      </c>
      <c r="Y265" s="239">
        <f t="shared" si="51"/>
        <v>3258.9458099999997</v>
      </c>
      <c r="Z265" s="237">
        <f t="shared" si="52"/>
        <v>3258.9458099999997</v>
      </c>
      <c r="AA265" s="134"/>
    </row>
    <row r="266" spans="1:27" ht="15.75" customHeight="1">
      <c r="A266" s="454"/>
      <c r="B266" s="442"/>
      <c r="C266" s="442"/>
      <c r="D266" s="148" t="s">
        <v>2467</v>
      </c>
      <c r="E266" s="148" t="s">
        <v>2460</v>
      </c>
      <c r="F266" s="218" t="s">
        <v>2428</v>
      </c>
      <c r="G266" s="148" t="s">
        <v>2623</v>
      </c>
      <c r="H266" s="148" t="s">
        <v>394</v>
      </c>
      <c r="I266" s="148" t="s">
        <v>85</v>
      </c>
      <c r="J266" s="132">
        <v>26155000</v>
      </c>
      <c r="K266" s="132">
        <v>11949058.659999998</v>
      </c>
      <c r="L266" s="132">
        <v>7383676.4300000006</v>
      </c>
      <c r="M266" s="131" t="s">
        <v>410</v>
      </c>
      <c r="N266" s="131">
        <v>0.23</v>
      </c>
      <c r="O266" s="170">
        <f t="shared" si="45"/>
        <v>6015650</v>
      </c>
      <c r="P266" s="170">
        <f t="shared" si="46"/>
        <v>2748283.4917999995</v>
      </c>
      <c r="Q266" s="170">
        <f t="shared" si="43"/>
        <v>1698245.5789000003</v>
      </c>
      <c r="R266" s="228">
        <f t="shared" si="47"/>
        <v>0.28230458535652841</v>
      </c>
      <c r="S266" s="228">
        <f t="shared" si="48"/>
        <v>0.45685561689925436</v>
      </c>
      <c r="T266" s="131" t="s">
        <v>410</v>
      </c>
      <c r="U266" s="131">
        <v>0.12</v>
      </c>
      <c r="V266" s="227">
        <f t="shared" si="49"/>
        <v>3138600</v>
      </c>
      <c r="W266" s="227">
        <f t="shared" si="44"/>
        <v>1433887.0391999998</v>
      </c>
      <c r="X266" s="227">
        <f t="shared" si="50"/>
        <v>886041.1716</v>
      </c>
      <c r="Y266" s="239">
        <f t="shared" si="51"/>
        <v>0.28230458535652841</v>
      </c>
      <c r="Z266" s="237">
        <f t="shared" si="52"/>
        <v>0.45685561689925436</v>
      </c>
      <c r="AA266" s="134"/>
    </row>
    <row r="267" spans="1:27" ht="15.75" customHeight="1">
      <c r="A267" s="454"/>
      <c r="B267" s="442"/>
      <c r="C267" s="442"/>
      <c r="D267" s="148" t="s">
        <v>2467</v>
      </c>
      <c r="E267" s="148" t="s">
        <v>2460</v>
      </c>
      <c r="F267" s="218" t="s">
        <v>2428</v>
      </c>
      <c r="G267" s="148" t="s">
        <v>2624</v>
      </c>
      <c r="H267" s="148" t="s">
        <v>394</v>
      </c>
      <c r="I267" s="148" t="s">
        <v>85</v>
      </c>
      <c r="J267" s="132">
        <v>62497714</v>
      </c>
      <c r="K267" s="132">
        <v>85540620.799999997</v>
      </c>
      <c r="L267" s="132">
        <v>71541983.340000004</v>
      </c>
      <c r="M267" s="131" t="s">
        <v>410</v>
      </c>
      <c r="N267" s="131">
        <v>0.23</v>
      </c>
      <c r="O267" s="170">
        <f t="shared" si="45"/>
        <v>14374474.220000001</v>
      </c>
      <c r="P267" s="170">
        <f t="shared" si="46"/>
        <v>19674342.784000002</v>
      </c>
      <c r="Q267" s="170">
        <f t="shared" si="43"/>
        <v>16454656.168200001</v>
      </c>
      <c r="R267" s="228">
        <f t="shared" si="47"/>
        <v>1.1447136024847244</v>
      </c>
      <c r="S267" s="228">
        <f t="shared" si="48"/>
        <v>1.3686999943709941</v>
      </c>
      <c r="T267" s="131" t="s">
        <v>410</v>
      </c>
      <c r="U267" s="131">
        <v>0.12</v>
      </c>
      <c r="V267" s="227">
        <f t="shared" si="49"/>
        <v>7499725.6799999997</v>
      </c>
      <c r="W267" s="227">
        <f t="shared" si="44"/>
        <v>10264874.495999999</v>
      </c>
      <c r="X267" s="227">
        <f t="shared" si="50"/>
        <v>8585038.0008000005</v>
      </c>
      <c r="Y267" s="239">
        <f t="shared" si="51"/>
        <v>1.1447136024847246</v>
      </c>
      <c r="Z267" s="237">
        <f t="shared" si="52"/>
        <v>1.3686999943709941</v>
      </c>
      <c r="AA267" s="134"/>
    </row>
    <row r="268" spans="1:27" ht="15.75" customHeight="1">
      <c r="A268" s="454"/>
      <c r="B268" s="442"/>
      <c r="C268" s="442"/>
      <c r="D268" s="148" t="s">
        <v>2467</v>
      </c>
      <c r="E268" s="148" t="s">
        <v>2460</v>
      </c>
      <c r="F268" s="218" t="s">
        <v>2428</v>
      </c>
      <c r="G268" s="148" t="s">
        <v>2625</v>
      </c>
      <c r="H268" s="148" t="s">
        <v>394</v>
      </c>
      <c r="I268" s="148" t="s">
        <v>85</v>
      </c>
      <c r="J268" s="132">
        <v>0</v>
      </c>
      <c r="K268" s="132">
        <v>216833.27</v>
      </c>
      <c r="L268" s="132">
        <v>29733.760000000002</v>
      </c>
      <c r="M268" s="131" t="s">
        <v>410</v>
      </c>
      <c r="N268" s="131">
        <v>0.23</v>
      </c>
      <c r="O268" s="170">
        <f t="shared" si="45"/>
        <v>0</v>
      </c>
      <c r="P268" s="170">
        <f t="shared" si="46"/>
        <v>49871.652099999999</v>
      </c>
      <c r="Q268" s="170">
        <f t="shared" si="43"/>
        <v>6838.7648000000008</v>
      </c>
      <c r="R268" s="228" t="str">
        <f t="shared" si="47"/>
        <v>-</v>
      </c>
      <c r="S268" s="228" t="str">
        <f t="shared" si="48"/>
        <v>-</v>
      </c>
      <c r="T268" s="131" t="s">
        <v>410</v>
      </c>
      <c r="U268" s="131">
        <v>0.12</v>
      </c>
      <c r="V268" s="227">
        <f t="shared" si="49"/>
        <v>0</v>
      </c>
      <c r="W268" s="227">
        <f t="shared" si="44"/>
        <v>26019.992399999999</v>
      </c>
      <c r="X268" s="227">
        <f t="shared" si="50"/>
        <v>3568.0512000000003</v>
      </c>
      <c r="Y268" s="239" t="str">
        <f t="shared" si="51"/>
        <v>-</v>
      </c>
      <c r="Z268" s="237" t="str">
        <f t="shared" si="52"/>
        <v>-</v>
      </c>
      <c r="AA268" s="134"/>
    </row>
    <row r="269" spans="1:27" ht="15.75" customHeight="1">
      <c r="A269" s="454"/>
      <c r="B269" s="442"/>
      <c r="C269" s="442"/>
      <c r="D269" s="148" t="s">
        <v>2626</v>
      </c>
      <c r="E269" s="148" t="s">
        <v>2460</v>
      </c>
      <c r="F269" s="218" t="s">
        <v>2627</v>
      </c>
      <c r="G269" s="148" t="s">
        <v>2628</v>
      </c>
      <c r="H269" s="148" t="s">
        <v>394</v>
      </c>
      <c r="I269" s="148" t="s">
        <v>85</v>
      </c>
      <c r="J269" s="132">
        <v>1000</v>
      </c>
      <c r="K269" s="132">
        <v>0</v>
      </c>
      <c r="L269" s="132">
        <v>0</v>
      </c>
      <c r="M269" s="131" t="s">
        <v>416</v>
      </c>
      <c r="N269" s="131">
        <v>0</v>
      </c>
      <c r="O269" s="170">
        <f t="shared" si="45"/>
        <v>0</v>
      </c>
      <c r="P269" s="170">
        <f t="shared" si="46"/>
        <v>0</v>
      </c>
      <c r="Q269" s="170">
        <f t="shared" si="43"/>
        <v>0</v>
      </c>
      <c r="R269" s="228" t="str">
        <f t="shared" si="47"/>
        <v>-</v>
      </c>
      <c r="S269" s="228" t="str">
        <f t="shared" si="48"/>
        <v>-</v>
      </c>
      <c r="T269" s="131" t="s">
        <v>416</v>
      </c>
      <c r="U269" s="131">
        <v>0</v>
      </c>
      <c r="V269" s="227">
        <f t="shared" si="49"/>
        <v>0</v>
      </c>
      <c r="W269" s="227">
        <f t="shared" si="44"/>
        <v>0</v>
      </c>
      <c r="X269" s="227">
        <f t="shared" si="50"/>
        <v>0</v>
      </c>
      <c r="Y269" s="239" t="str">
        <f t="shared" si="51"/>
        <v>-</v>
      </c>
      <c r="Z269" s="237" t="str">
        <f t="shared" si="52"/>
        <v>-</v>
      </c>
      <c r="AA269" s="134"/>
    </row>
    <row r="270" spans="1:27" ht="15.75" customHeight="1">
      <c r="A270" s="454"/>
      <c r="B270" s="442"/>
      <c r="C270" s="442"/>
      <c r="D270" s="148" t="s">
        <v>2626</v>
      </c>
      <c r="E270" s="148" t="s">
        <v>2460</v>
      </c>
      <c r="F270" s="218" t="s">
        <v>2629</v>
      </c>
      <c r="G270" s="148" t="s">
        <v>2630</v>
      </c>
      <c r="H270" s="148" t="s">
        <v>394</v>
      </c>
      <c r="I270" s="148" t="s">
        <v>101</v>
      </c>
      <c r="J270" s="132">
        <v>1000</v>
      </c>
      <c r="K270" s="132">
        <v>218506.48</v>
      </c>
      <c r="L270" s="132">
        <v>218506.48</v>
      </c>
      <c r="M270" s="131" t="s">
        <v>410</v>
      </c>
      <c r="N270" s="131">
        <v>0.23</v>
      </c>
      <c r="O270" s="170">
        <f t="shared" si="45"/>
        <v>230</v>
      </c>
      <c r="P270" s="170">
        <f t="shared" si="46"/>
        <v>50256.490400000002</v>
      </c>
      <c r="Q270" s="170">
        <f t="shared" si="43"/>
        <v>50256.490400000002</v>
      </c>
      <c r="R270" s="228">
        <f t="shared" si="47"/>
        <v>218.50648000000001</v>
      </c>
      <c r="S270" s="228">
        <f t="shared" si="48"/>
        <v>218.50648000000001</v>
      </c>
      <c r="T270" s="131" t="s">
        <v>410</v>
      </c>
      <c r="U270" s="131">
        <v>0.12</v>
      </c>
      <c r="V270" s="227">
        <f t="shared" si="49"/>
        <v>120</v>
      </c>
      <c r="W270" s="227">
        <f t="shared" si="44"/>
        <v>26220.777600000001</v>
      </c>
      <c r="X270" s="227">
        <f t="shared" si="50"/>
        <v>26220.777600000001</v>
      </c>
      <c r="Y270" s="239">
        <f t="shared" si="51"/>
        <v>218.50648000000001</v>
      </c>
      <c r="Z270" s="237">
        <f t="shared" si="52"/>
        <v>218.50648000000001</v>
      </c>
      <c r="AA270" s="134"/>
    </row>
    <row r="271" spans="1:27" ht="15.75" customHeight="1">
      <c r="A271" s="454"/>
      <c r="B271" s="442"/>
      <c r="C271" s="442"/>
      <c r="D271" s="148" t="s">
        <v>2626</v>
      </c>
      <c r="E271" s="148" t="s">
        <v>2460</v>
      </c>
      <c r="F271" s="218" t="s">
        <v>2629</v>
      </c>
      <c r="G271" s="148" t="s">
        <v>2631</v>
      </c>
      <c r="H271" s="148" t="s">
        <v>394</v>
      </c>
      <c r="I271" s="148" t="s">
        <v>85</v>
      </c>
      <c r="J271" s="132">
        <v>0</v>
      </c>
      <c r="K271" s="132">
        <v>4690336.24</v>
      </c>
      <c r="L271" s="132">
        <v>3792666.24</v>
      </c>
      <c r="M271" s="131" t="s">
        <v>410</v>
      </c>
      <c r="N271" s="131">
        <v>0.23</v>
      </c>
      <c r="O271" s="170">
        <f t="shared" si="45"/>
        <v>0</v>
      </c>
      <c r="P271" s="170">
        <f t="shared" si="46"/>
        <v>1078777.3352000001</v>
      </c>
      <c r="Q271" s="170">
        <f t="shared" si="43"/>
        <v>872313.23520000011</v>
      </c>
      <c r="R271" s="228" t="str">
        <f t="shared" si="47"/>
        <v>-</v>
      </c>
      <c r="S271" s="228" t="str">
        <f t="shared" si="48"/>
        <v>-</v>
      </c>
      <c r="T271" s="131" t="s">
        <v>410</v>
      </c>
      <c r="U271" s="131">
        <v>0.12</v>
      </c>
      <c r="V271" s="227">
        <f t="shared" si="49"/>
        <v>0</v>
      </c>
      <c r="W271" s="227">
        <f t="shared" si="44"/>
        <v>562840.34880000004</v>
      </c>
      <c r="X271" s="227">
        <f t="shared" si="50"/>
        <v>455119.94880000001</v>
      </c>
      <c r="Y271" s="239" t="str">
        <f t="shared" si="51"/>
        <v>-</v>
      </c>
      <c r="Z271" s="237" t="str">
        <f t="shared" si="52"/>
        <v>-</v>
      </c>
      <c r="AA271" s="134"/>
    </row>
    <row r="272" spans="1:27" ht="15.75" customHeight="1">
      <c r="A272" s="454"/>
      <c r="B272" s="442"/>
      <c r="C272" s="442"/>
      <c r="D272" s="148" t="s">
        <v>2626</v>
      </c>
      <c r="E272" s="148" t="s">
        <v>2460</v>
      </c>
      <c r="F272" s="218" t="s">
        <v>2629</v>
      </c>
      <c r="G272" s="148" t="s">
        <v>2632</v>
      </c>
      <c r="H272" s="148" t="s">
        <v>394</v>
      </c>
      <c r="I272" s="148" t="s">
        <v>85</v>
      </c>
      <c r="J272" s="132">
        <v>0</v>
      </c>
      <c r="K272" s="132">
        <v>215002.58</v>
      </c>
      <c r="L272" s="132">
        <v>0</v>
      </c>
      <c r="M272" s="131" t="s">
        <v>410</v>
      </c>
      <c r="N272" s="131">
        <v>0.23</v>
      </c>
      <c r="O272" s="170">
        <f t="shared" si="45"/>
        <v>0</v>
      </c>
      <c r="P272" s="170">
        <f t="shared" si="46"/>
        <v>49450.593399999998</v>
      </c>
      <c r="Q272" s="170">
        <f t="shared" si="43"/>
        <v>0</v>
      </c>
      <c r="R272" s="228" t="str">
        <f t="shared" si="47"/>
        <v>-</v>
      </c>
      <c r="S272" s="228" t="str">
        <f t="shared" si="48"/>
        <v>-</v>
      </c>
      <c r="T272" s="131" t="s">
        <v>410</v>
      </c>
      <c r="U272" s="131">
        <v>0.12</v>
      </c>
      <c r="V272" s="227">
        <f t="shared" si="49"/>
        <v>0</v>
      </c>
      <c r="W272" s="227">
        <f t="shared" si="44"/>
        <v>25800.309599999997</v>
      </c>
      <c r="X272" s="227">
        <f t="shared" si="50"/>
        <v>0</v>
      </c>
      <c r="Y272" s="239" t="str">
        <f t="shared" si="51"/>
        <v>-</v>
      </c>
      <c r="Z272" s="237" t="str">
        <f t="shared" si="52"/>
        <v>-</v>
      </c>
      <c r="AA272" s="134"/>
    </row>
    <row r="273" spans="1:27" ht="15.75" customHeight="1">
      <c r="A273" s="454"/>
      <c r="B273" s="442"/>
      <c r="C273" s="442"/>
      <c r="D273" s="148" t="s">
        <v>2626</v>
      </c>
      <c r="E273" s="148" t="s">
        <v>2460</v>
      </c>
      <c r="F273" s="218" t="s">
        <v>2629</v>
      </c>
      <c r="G273" s="148" t="s">
        <v>2633</v>
      </c>
      <c r="H273" s="148" t="s">
        <v>394</v>
      </c>
      <c r="I273" s="148" t="s">
        <v>85</v>
      </c>
      <c r="J273" s="132">
        <v>1000</v>
      </c>
      <c r="K273" s="132">
        <v>3827304.75</v>
      </c>
      <c r="L273" s="132">
        <v>2601307.3199999998</v>
      </c>
      <c r="M273" s="131" t="s">
        <v>410</v>
      </c>
      <c r="N273" s="131">
        <v>0.23</v>
      </c>
      <c r="O273" s="170">
        <f t="shared" si="45"/>
        <v>230</v>
      </c>
      <c r="P273" s="170">
        <f t="shared" si="46"/>
        <v>880280.09250000003</v>
      </c>
      <c r="Q273" s="170">
        <f t="shared" si="43"/>
        <v>598300.68359999999</v>
      </c>
      <c r="R273" s="228">
        <f t="shared" si="47"/>
        <v>2601.3073199999999</v>
      </c>
      <c r="S273" s="228">
        <f t="shared" si="48"/>
        <v>3827.3047500000002</v>
      </c>
      <c r="T273" s="131" t="s">
        <v>410</v>
      </c>
      <c r="U273" s="131">
        <v>0.12</v>
      </c>
      <c r="V273" s="227">
        <f t="shared" si="49"/>
        <v>120</v>
      </c>
      <c r="W273" s="227">
        <f t="shared" si="44"/>
        <v>459276.57</v>
      </c>
      <c r="X273" s="227">
        <f t="shared" si="50"/>
        <v>312156.87839999999</v>
      </c>
      <c r="Y273" s="239">
        <f t="shared" si="51"/>
        <v>2601.3073199999999</v>
      </c>
      <c r="Z273" s="237">
        <f t="shared" si="52"/>
        <v>3827.3047500000002</v>
      </c>
      <c r="AA273" s="134"/>
    </row>
    <row r="274" spans="1:27" ht="15.75" customHeight="1">
      <c r="A274" s="454"/>
      <c r="B274" s="442"/>
      <c r="C274" s="442"/>
      <c r="D274" s="148" t="s">
        <v>2626</v>
      </c>
      <c r="E274" s="148" t="s">
        <v>2460</v>
      </c>
      <c r="F274" s="218" t="s">
        <v>2629</v>
      </c>
      <c r="G274" s="148" t="s">
        <v>2634</v>
      </c>
      <c r="H274" s="148" t="s">
        <v>394</v>
      </c>
      <c r="I274" s="148" t="s">
        <v>85</v>
      </c>
      <c r="J274" s="132">
        <v>5000000</v>
      </c>
      <c r="K274" s="132">
        <v>776263.37</v>
      </c>
      <c r="L274" s="132">
        <v>776263.37000000011</v>
      </c>
      <c r="M274" s="131" t="s">
        <v>410</v>
      </c>
      <c r="N274" s="131">
        <v>0.23</v>
      </c>
      <c r="O274" s="170">
        <f t="shared" si="45"/>
        <v>1150000</v>
      </c>
      <c r="P274" s="170">
        <f t="shared" si="46"/>
        <v>178540.57510000002</v>
      </c>
      <c r="Q274" s="170">
        <f t="shared" si="43"/>
        <v>178540.57510000005</v>
      </c>
      <c r="R274" s="228">
        <f t="shared" si="47"/>
        <v>0.15525267400000003</v>
      </c>
      <c r="S274" s="228">
        <f t="shared" si="48"/>
        <v>0.15525267400000001</v>
      </c>
      <c r="T274" s="131" t="s">
        <v>410</v>
      </c>
      <c r="U274" s="131">
        <v>0.12</v>
      </c>
      <c r="V274" s="227">
        <f t="shared" si="49"/>
        <v>600000</v>
      </c>
      <c r="W274" s="227">
        <f t="shared" si="44"/>
        <v>93151.604399999997</v>
      </c>
      <c r="X274" s="227">
        <f t="shared" si="50"/>
        <v>93151.604400000011</v>
      </c>
      <c r="Y274" s="239">
        <f t="shared" si="51"/>
        <v>0.15525267400000001</v>
      </c>
      <c r="Z274" s="237">
        <f t="shared" si="52"/>
        <v>0.15525267400000001</v>
      </c>
      <c r="AA274" s="134"/>
    </row>
    <row r="275" spans="1:27" ht="15.75" customHeight="1">
      <c r="A275" s="454"/>
      <c r="B275" s="442"/>
      <c r="C275" s="442"/>
      <c r="D275" s="148" t="s">
        <v>2626</v>
      </c>
      <c r="E275" s="148" t="s">
        <v>2460</v>
      </c>
      <c r="F275" s="218" t="s">
        <v>2629</v>
      </c>
      <c r="G275" s="148" t="s">
        <v>2635</v>
      </c>
      <c r="H275" s="148" t="s">
        <v>394</v>
      </c>
      <c r="I275" s="148" t="s">
        <v>85</v>
      </c>
      <c r="J275" s="132">
        <v>13940000</v>
      </c>
      <c r="K275" s="132">
        <v>0</v>
      </c>
      <c r="L275" s="132">
        <v>0</v>
      </c>
      <c r="M275" s="131" t="s">
        <v>410</v>
      </c>
      <c r="N275" s="131">
        <v>0.23</v>
      </c>
      <c r="O275" s="170">
        <f t="shared" si="45"/>
        <v>3206200</v>
      </c>
      <c r="P275" s="170">
        <f t="shared" si="46"/>
        <v>0</v>
      </c>
      <c r="Q275" s="170">
        <f t="shared" si="43"/>
        <v>0</v>
      </c>
      <c r="R275" s="228">
        <f t="shared" si="47"/>
        <v>0</v>
      </c>
      <c r="S275" s="228">
        <f t="shared" si="48"/>
        <v>0</v>
      </c>
      <c r="T275" s="131" t="s">
        <v>410</v>
      </c>
      <c r="U275" s="131">
        <v>0.12</v>
      </c>
      <c r="V275" s="227">
        <f t="shared" si="49"/>
        <v>1672800</v>
      </c>
      <c r="W275" s="227">
        <f t="shared" si="44"/>
        <v>0</v>
      </c>
      <c r="X275" s="227">
        <f t="shared" si="50"/>
        <v>0</v>
      </c>
      <c r="Y275" s="239">
        <f t="shared" si="51"/>
        <v>0</v>
      </c>
      <c r="Z275" s="237">
        <f t="shared" si="52"/>
        <v>0</v>
      </c>
      <c r="AA275" s="134"/>
    </row>
    <row r="276" spans="1:27" ht="15.75" customHeight="1">
      <c r="A276" s="454"/>
      <c r="B276" s="442"/>
      <c r="C276" s="442"/>
      <c r="D276" s="148" t="s">
        <v>2626</v>
      </c>
      <c r="E276" s="148" t="s">
        <v>2460</v>
      </c>
      <c r="F276" s="218" t="s">
        <v>2636</v>
      </c>
      <c r="G276" s="148" t="s">
        <v>2637</v>
      </c>
      <c r="H276" s="148" t="s">
        <v>394</v>
      </c>
      <c r="I276" s="148" t="s">
        <v>77</v>
      </c>
      <c r="J276" s="132">
        <v>1000</v>
      </c>
      <c r="K276" s="132">
        <v>0</v>
      </c>
      <c r="L276" s="132">
        <v>0</v>
      </c>
      <c r="M276" s="131" t="s">
        <v>416</v>
      </c>
      <c r="N276" s="131">
        <v>0</v>
      </c>
      <c r="O276" s="170">
        <f t="shared" si="45"/>
        <v>0</v>
      </c>
      <c r="P276" s="170">
        <f t="shared" si="46"/>
        <v>0</v>
      </c>
      <c r="Q276" s="170">
        <f t="shared" si="43"/>
        <v>0</v>
      </c>
      <c r="R276" s="228" t="str">
        <f t="shared" si="47"/>
        <v>-</v>
      </c>
      <c r="S276" s="228" t="str">
        <f t="shared" si="48"/>
        <v>-</v>
      </c>
      <c r="T276" s="131" t="s">
        <v>416</v>
      </c>
      <c r="U276" s="131">
        <v>0</v>
      </c>
      <c r="V276" s="227">
        <f t="shared" si="49"/>
        <v>0</v>
      </c>
      <c r="W276" s="227">
        <f t="shared" si="44"/>
        <v>0</v>
      </c>
      <c r="X276" s="227">
        <f t="shared" si="50"/>
        <v>0</v>
      </c>
      <c r="Y276" s="239" t="str">
        <f t="shared" si="51"/>
        <v>-</v>
      </c>
      <c r="Z276" s="237" t="str">
        <f t="shared" si="52"/>
        <v>-</v>
      </c>
      <c r="AA276" s="134"/>
    </row>
    <row r="277" spans="1:27" ht="15.75" customHeight="1">
      <c r="A277" s="454"/>
      <c r="B277" s="442"/>
      <c r="C277" s="442"/>
      <c r="D277" s="148" t="s">
        <v>2626</v>
      </c>
      <c r="E277" s="148" t="s">
        <v>2460</v>
      </c>
      <c r="F277" s="218" t="s">
        <v>2636</v>
      </c>
      <c r="G277" s="148" t="s">
        <v>2638</v>
      </c>
      <c r="H277" s="148" t="s">
        <v>394</v>
      </c>
      <c r="I277" s="148" t="s">
        <v>77</v>
      </c>
      <c r="J277" s="132">
        <v>1000</v>
      </c>
      <c r="K277" s="132">
        <v>0</v>
      </c>
      <c r="L277" s="132">
        <v>0</v>
      </c>
      <c r="M277" s="131" t="s">
        <v>416</v>
      </c>
      <c r="N277" s="131">
        <v>0</v>
      </c>
      <c r="O277" s="170">
        <f t="shared" si="45"/>
        <v>0</v>
      </c>
      <c r="P277" s="170">
        <f t="shared" si="46"/>
        <v>0</v>
      </c>
      <c r="Q277" s="170">
        <f t="shared" si="43"/>
        <v>0</v>
      </c>
      <c r="R277" s="228" t="str">
        <f t="shared" si="47"/>
        <v>-</v>
      </c>
      <c r="S277" s="228" t="str">
        <f t="shared" si="48"/>
        <v>-</v>
      </c>
      <c r="T277" s="131" t="s">
        <v>416</v>
      </c>
      <c r="U277" s="131">
        <v>0</v>
      </c>
      <c r="V277" s="227">
        <f t="shared" si="49"/>
        <v>0</v>
      </c>
      <c r="W277" s="227">
        <f t="shared" si="44"/>
        <v>0</v>
      </c>
      <c r="X277" s="227">
        <f t="shared" si="50"/>
        <v>0</v>
      </c>
      <c r="Y277" s="239" t="str">
        <f t="shared" si="51"/>
        <v>-</v>
      </c>
      <c r="Z277" s="237" t="str">
        <f t="shared" si="52"/>
        <v>-</v>
      </c>
      <c r="AA277" s="134"/>
    </row>
    <row r="278" spans="1:27" ht="15.75" customHeight="1">
      <c r="A278" s="454"/>
      <c r="B278" s="442"/>
      <c r="C278" s="442"/>
      <c r="D278" s="148" t="s">
        <v>2626</v>
      </c>
      <c r="E278" s="148" t="s">
        <v>2460</v>
      </c>
      <c r="F278" s="218" t="s">
        <v>2636</v>
      </c>
      <c r="G278" s="148" t="s">
        <v>2639</v>
      </c>
      <c r="H278" s="148" t="s">
        <v>394</v>
      </c>
      <c r="I278" s="148" t="s">
        <v>85</v>
      </c>
      <c r="J278" s="132">
        <v>0</v>
      </c>
      <c r="K278" s="132">
        <v>5116069.3</v>
      </c>
      <c r="L278" s="132">
        <v>2616069.2999999998</v>
      </c>
      <c r="M278" s="131" t="s">
        <v>410</v>
      </c>
      <c r="N278" s="131">
        <v>0.23</v>
      </c>
      <c r="O278" s="170">
        <f t="shared" si="45"/>
        <v>0</v>
      </c>
      <c r="P278" s="170">
        <f t="shared" si="46"/>
        <v>1176695.939</v>
      </c>
      <c r="Q278" s="170">
        <f t="shared" si="43"/>
        <v>601695.93900000001</v>
      </c>
      <c r="R278" s="228" t="str">
        <f t="shared" si="47"/>
        <v>-</v>
      </c>
      <c r="S278" s="228" t="str">
        <f t="shared" si="48"/>
        <v>-</v>
      </c>
      <c r="T278" s="131" t="s">
        <v>410</v>
      </c>
      <c r="U278" s="131">
        <v>0.12</v>
      </c>
      <c r="V278" s="227">
        <f t="shared" si="49"/>
        <v>0</v>
      </c>
      <c r="W278" s="227">
        <f t="shared" si="44"/>
        <v>613928.31599999999</v>
      </c>
      <c r="X278" s="227">
        <f t="shared" si="50"/>
        <v>313928.31599999999</v>
      </c>
      <c r="Y278" s="239" t="str">
        <f t="shared" si="51"/>
        <v>-</v>
      </c>
      <c r="Z278" s="237" t="str">
        <f t="shared" si="52"/>
        <v>-</v>
      </c>
      <c r="AA278" s="134"/>
    </row>
    <row r="279" spans="1:27" ht="15.75" customHeight="1">
      <c r="A279" s="454"/>
      <c r="B279" s="442"/>
      <c r="C279" s="442"/>
      <c r="D279" s="148" t="s">
        <v>2626</v>
      </c>
      <c r="E279" s="148" t="s">
        <v>2460</v>
      </c>
      <c r="F279" s="218" t="s">
        <v>2636</v>
      </c>
      <c r="G279" s="148" t="s">
        <v>2640</v>
      </c>
      <c r="H279" s="148" t="s">
        <v>394</v>
      </c>
      <c r="I279" s="148" t="s">
        <v>85</v>
      </c>
      <c r="J279" s="132">
        <v>0</v>
      </c>
      <c r="K279" s="132">
        <v>1024232.94</v>
      </c>
      <c r="L279" s="132">
        <v>1024232.94</v>
      </c>
      <c r="M279" s="131" t="s">
        <v>410</v>
      </c>
      <c r="N279" s="131">
        <v>0.23</v>
      </c>
      <c r="O279" s="170">
        <f t="shared" si="45"/>
        <v>0</v>
      </c>
      <c r="P279" s="170">
        <f t="shared" si="46"/>
        <v>235573.57620000001</v>
      </c>
      <c r="Q279" s="170">
        <f t="shared" si="43"/>
        <v>235573.57620000001</v>
      </c>
      <c r="R279" s="228" t="str">
        <f t="shared" si="47"/>
        <v>-</v>
      </c>
      <c r="S279" s="228" t="str">
        <f t="shared" si="48"/>
        <v>-</v>
      </c>
      <c r="T279" s="131" t="s">
        <v>410</v>
      </c>
      <c r="U279" s="131">
        <v>0.12</v>
      </c>
      <c r="V279" s="227">
        <f t="shared" si="49"/>
        <v>0</v>
      </c>
      <c r="W279" s="227">
        <f t="shared" si="44"/>
        <v>122907.95279999998</v>
      </c>
      <c r="X279" s="227">
        <f t="shared" si="50"/>
        <v>122907.95279999998</v>
      </c>
      <c r="Y279" s="239" t="str">
        <f t="shared" si="51"/>
        <v>-</v>
      </c>
      <c r="Z279" s="237" t="str">
        <f t="shared" si="52"/>
        <v>-</v>
      </c>
      <c r="AA279" s="134"/>
    </row>
    <row r="280" spans="1:27" ht="15.75" customHeight="1">
      <c r="A280" s="454"/>
      <c r="B280" s="442"/>
      <c r="C280" s="442"/>
      <c r="D280" s="148" t="s">
        <v>2626</v>
      </c>
      <c r="E280" s="148" t="s">
        <v>2460</v>
      </c>
      <c r="F280" s="218" t="s">
        <v>2636</v>
      </c>
      <c r="G280" s="148" t="s">
        <v>2641</v>
      </c>
      <c r="H280" s="148" t="s">
        <v>394</v>
      </c>
      <c r="I280" s="148" t="s">
        <v>85</v>
      </c>
      <c r="J280" s="132">
        <v>1000</v>
      </c>
      <c r="K280" s="132">
        <v>0</v>
      </c>
      <c r="L280" s="132">
        <v>0</v>
      </c>
      <c r="M280" s="131" t="s">
        <v>416</v>
      </c>
      <c r="N280" s="131">
        <v>0</v>
      </c>
      <c r="O280" s="170">
        <f t="shared" si="45"/>
        <v>0</v>
      </c>
      <c r="P280" s="170">
        <f t="shared" si="46"/>
        <v>0</v>
      </c>
      <c r="Q280" s="170">
        <f t="shared" si="43"/>
        <v>0</v>
      </c>
      <c r="R280" s="228" t="str">
        <f t="shared" si="47"/>
        <v>-</v>
      </c>
      <c r="S280" s="228" t="str">
        <f t="shared" si="48"/>
        <v>-</v>
      </c>
      <c r="T280" s="131" t="s">
        <v>416</v>
      </c>
      <c r="U280" s="131">
        <v>0</v>
      </c>
      <c r="V280" s="227">
        <f t="shared" si="49"/>
        <v>0</v>
      </c>
      <c r="W280" s="227">
        <f t="shared" si="44"/>
        <v>0</v>
      </c>
      <c r="X280" s="227">
        <f t="shared" si="50"/>
        <v>0</v>
      </c>
      <c r="Y280" s="239" t="str">
        <f t="shared" si="51"/>
        <v>-</v>
      </c>
      <c r="Z280" s="237" t="str">
        <f t="shared" si="52"/>
        <v>-</v>
      </c>
      <c r="AA280" s="134"/>
    </row>
    <row r="281" spans="1:27" ht="15.75" customHeight="1">
      <c r="A281" s="454"/>
      <c r="B281" s="442"/>
      <c r="C281" s="442"/>
      <c r="D281" s="148" t="s">
        <v>2626</v>
      </c>
      <c r="E281" s="148" t="s">
        <v>2460</v>
      </c>
      <c r="F281" s="218" t="s">
        <v>2636</v>
      </c>
      <c r="G281" s="148" t="s">
        <v>2642</v>
      </c>
      <c r="H281" s="148" t="s">
        <v>394</v>
      </c>
      <c r="I281" s="148" t="s">
        <v>85</v>
      </c>
      <c r="J281" s="132">
        <v>11669000</v>
      </c>
      <c r="K281" s="132">
        <v>0</v>
      </c>
      <c r="L281" s="132">
        <v>0</v>
      </c>
      <c r="M281" s="131" t="s">
        <v>410</v>
      </c>
      <c r="N281" s="131">
        <v>0.23</v>
      </c>
      <c r="O281" s="170">
        <f t="shared" si="45"/>
        <v>2683870</v>
      </c>
      <c r="P281" s="170">
        <f t="shared" si="46"/>
        <v>0</v>
      </c>
      <c r="Q281" s="170">
        <f t="shared" si="43"/>
        <v>0</v>
      </c>
      <c r="R281" s="228">
        <f t="shared" si="47"/>
        <v>0</v>
      </c>
      <c r="S281" s="228">
        <f t="shared" si="48"/>
        <v>0</v>
      </c>
      <c r="T281" s="131" t="s">
        <v>410</v>
      </c>
      <c r="U281" s="131">
        <v>0.12</v>
      </c>
      <c r="V281" s="227">
        <f t="shared" si="49"/>
        <v>1400280</v>
      </c>
      <c r="W281" s="227">
        <f t="shared" si="44"/>
        <v>0</v>
      </c>
      <c r="X281" s="227">
        <f t="shared" si="50"/>
        <v>0</v>
      </c>
      <c r="Y281" s="239">
        <f t="shared" si="51"/>
        <v>0</v>
      </c>
      <c r="Z281" s="237">
        <f t="shared" si="52"/>
        <v>0</v>
      </c>
      <c r="AA281" s="134"/>
    </row>
    <row r="282" spans="1:27" ht="15.75" customHeight="1">
      <c r="A282" s="454"/>
      <c r="B282" s="448"/>
      <c r="C282" s="448"/>
      <c r="D282" s="148" t="s">
        <v>2626</v>
      </c>
      <c r="E282" s="148" t="s">
        <v>2460</v>
      </c>
      <c r="F282" s="218" t="s">
        <v>2643</v>
      </c>
      <c r="G282" s="148" t="s">
        <v>2644</v>
      </c>
      <c r="H282" s="148" t="s">
        <v>394</v>
      </c>
      <c r="I282" s="148" t="s">
        <v>85</v>
      </c>
      <c r="J282" s="132">
        <v>0</v>
      </c>
      <c r="K282" s="132">
        <v>215252.98</v>
      </c>
      <c r="L282" s="132">
        <v>215252.98</v>
      </c>
      <c r="M282" s="131" t="s">
        <v>410</v>
      </c>
      <c r="N282" s="131">
        <v>0.23</v>
      </c>
      <c r="O282" s="170">
        <f t="shared" si="45"/>
        <v>0</v>
      </c>
      <c r="P282" s="170">
        <f t="shared" si="46"/>
        <v>49508.185400000002</v>
      </c>
      <c r="Q282" s="170">
        <f t="shared" si="43"/>
        <v>49508.185400000002</v>
      </c>
      <c r="R282" s="228" t="str">
        <f t="shared" si="47"/>
        <v>-</v>
      </c>
      <c r="S282" s="228" t="str">
        <f t="shared" si="48"/>
        <v>-</v>
      </c>
      <c r="T282" s="131" t="s">
        <v>410</v>
      </c>
      <c r="U282" s="131">
        <v>0.12</v>
      </c>
      <c r="V282" s="227">
        <f t="shared" si="49"/>
        <v>0</v>
      </c>
      <c r="W282" s="227">
        <f t="shared" si="44"/>
        <v>25830.357599999999</v>
      </c>
      <c r="X282" s="227">
        <f t="shared" si="50"/>
        <v>25830.357599999999</v>
      </c>
      <c r="Y282" s="239" t="str">
        <f t="shared" si="51"/>
        <v>-</v>
      </c>
      <c r="Z282" s="237" t="str">
        <f t="shared" si="52"/>
        <v>-</v>
      </c>
      <c r="AA282" s="134"/>
    </row>
    <row r="283" spans="1:27" ht="15.75" customHeight="1">
      <c r="A283" s="454"/>
      <c r="B283" s="441"/>
      <c r="C283" s="441"/>
      <c r="D283" s="148" t="s">
        <v>2626</v>
      </c>
      <c r="E283" s="148" t="s">
        <v>2460</v>
      </c>
      <c r="F283" s="218" t="s">
        <v>2643</v>
      </c>
      <c r="G283" s="148" t="s">
        <v>2645</v>
      </c>
      <c r="H283" s="148" t="s">
        <v>394</v>
      </c>
      <c r="I283" s="148" t="s">
        <v>85</v>
      </c>
      <c r="J283" s="132">
        <v>1000</v>
      </c>
      <c r="K283" s="132">
        <v>0</v>
      </c>
      <c r="L283" s="132">
        <v>0</v>
      </c>
      <c r="M283" s="131" t="s">
        <v>416</v>
      </c>
      <c r="N283" s="131">
        <v>0</v>
      </c>
      <c r="O283" s="170">
        <f t="shared" si="45"/>
        <v>0</v>
      </c>
      <c r="P283" s="170">
        <f t="shared" si="46"/>
        <v>0</v>
      </c>
      <c r="Q283" s="170">
        <f t="shared" si="43"/>
        <v>0</v>
      </c>
      <c r="R283" s="228" t="str">
        <f t="shared" si="47"/>
        <v>-</v>
      </c>
      <c r="S283" s="228" t="str">
        <f t="shared" si="48"/>
        <v>-</v>
      </c>
      <c r="T283" s="131" t="s">
        <v>416</v>
      </c>
      <c r="U283" s="131">
        <v>0</v>
      </c>
      <c r="V283" s="227">
        <f t="shared" si="49"/>
        <v>0</v>
      </c>
      <c r="W283" s="227">
        <f t="shared" si="44"/>
        <v>0</v>
      </c>
      <c r="X283" s="227">
        <f t="shared" si="50"/>
        <v>0</v>
      </c>
      <c r="Y283" s="239" t="str">
        <f t="shared" si="51"/>
        <v>-</v>
      </c>
      <c r="Z283" s="237" t="str">
        <f t="shared" si="52"/>
        <v>-</v>
      </c>
      <c r="AA283" s="134"/>
    </row>
    <row r="284" spans="1:27" ht="15.75" customHeight="1">
      <c r="A284" s="454"/>
      <c r="B284" s="442"/>
      <c r="C284" s="442"/>
      <c r="D284" s="148" t="s">
        <v>2626</v>
      </c>
      <c r="E284" s="148" t="s">
        <v>2460</v>
      </c>
      <c r="F284" s="218" t="s">
        <v>2643</v>
      </c>
      <c r="G284" s="148" t="s">
        <v>2646</v>
      </c>
      <c r="H284" s="148" t="s">
        <v>394</v>
      </c>
      <c r="I284" s="148" t="s">
        <v>85</v>
      </c>
      <c r="J284" s="132">
        <v>0</v>
      </c>
      <c r="K284" s="132">
        <v>298494.96999999997</v>
      </c>
      <c r="L284" s="132">
        <v>298494.96999999997</v>
      </c>
      <c r="M284" s="131" t="s">
        <v>410</v>
      </c>
      <c r="N284" s="131">
        <v>0.23</v>
      </c>
      <c r="O284" s="170">
        <f t="shared" si="45"/>
        <v>0</v>
      </c>
      <c r="P284" s="170">
        <f t="shared" si="46"/>
        <v>68653.843099999998</v>
      </c>
      <c r="Q284" s="170">
        <f t="shared" si="43"/>
        <v>68653.843099999998</v>
      </c>
      <c r="R284" s="228" t="str">
        <f t="shared" si="47"/>
        <v>-</v>
      </c>
      <c r="S284" s="228" t="str">
        <f t="shared" si="48"/>
        <v>-</v>
      </c>
      <c r="T284" s="131" t="s">
        <v>410</v>
      </c>
      <c r="U284" s="131">
        <v>0.12</v>
      </c>
      <c r="V284" s="227">
        <f t="shared" si="49"/>
        <v>0</v>
      </c>
      <c r="W284" s="227">
        <f t="shared" si="44"/>
        <v>35819.396399999998</v>
      </c>
      <c r="X284" s="227">
        <f t="shared" si="50"/>
        <v>35819.396399999998</v>
      </c>
      <c r="Y284" s="239" t="str">
        <f t="shared" si="51"/>
        <v>-</v>
      </c>
      <c r="Z284" s="237" t="str">
        <f t="shared" si="52"/>
        <v>-</v>
      </c>
      <c r="AA284" s="134"/>
    </row>
    <row r="285" spans="1:27" ht="15.75" customHeight="1">
      <c r="A285" s="454"/>
      <c r="B285" s="442"/>
      <c r="C285" s="442"/>
      <c r="D285" s="148" t="s">
        <v>2626</v>
      </c>
      <c r="E285" s="148" t="s">
        <v>2460</v>
      </c>
      <c r="F285" s="218" t="s">
        <v>2647</v>
      </c>
      <c r="G285" s="148" t="s">
        <v>2648</v>
      </c>
      <c r="H285" s="148" t="s">
        <v>394</v>
      </c>
      <c r="I285" s="148" t="s">
        <v>85</v>
      </c>
      <c r="J285" s="132">
        <v>1000</v>
      </c>
      <c r="K285" s="132">
        <v>0</v>
      </c>
      <c r="L285" s="132">
        <v>0</v>
      </c>
      <c r="M285" s="131" t="s">
        <v>416</v>
      </c>
      <c r="N285" s="131">
        <v>0</v>
      </c>
      <c r="O285" s="170">
        <f t="shared" si="45"/>
        <v>0</v>
      </c>
      <c r="P285" s="170">
        <f t="shared" si="46"/>
        <v>0</v>
      </c>
      <c r="Q285" s="170">
        <f t="shared" si="43"/>
        <v>0</v>
      </c>
      <c r="R285" s="228" t="str">
        <f t="shared" si="47"/>
        <v>-</v>
      </c>
      <c r="S285" s="228" t="str">
        <f t="shared" si="48"/>
        <v>-</v>
      </c>
      <c r="T285" s="131" t="s">
        <v>416</v>
      </c>
      <c r="U285" s="131">
        <v>0</v>
      </c>
      <c r="V285" s="227">
        <f t="shared" si="49"/>
        <v>0</v>
      </c>
      <c r="W285" s="227">
        <f t="shared" si="44"/>
        <v>0</v>
      </c>
      <c r="X285" s="227">
        <f t="shared" si="50"/>
        <v>0</v>
      </c>
      <c r="Y285" s="239" t="str">
        <f t="shared" si="51"/>
        <v>-</v>
      </c>
      <c r="Z285" s="237" t="str">
        <f t="shared" si="52"/>
        <v>-</v>
      </c>
      <c r="AA285" s="134"/>
    </row>
    <row r="286" spans="1:27" ht="15.75" customHeight="1">
      <c r="A286" s="454"/>
      <c r="B286" s="442"/>
      <c r="C286" s="442"/>
      <c r="D286" s="148" t="s">
        <v>2626</v>
      </c>
      <c r="E286" s="148" t="s">
        <v>2460</v>
      </c>
      <c r="F286" s="218" t="s">
        <v>2649</v>
      </c>
      <c r="G286" s="148" t="s">
        <v>2650</v>
      </c>
      <c r="H286" s="148" t="s">
        <v>394</v>
      </c>
      <c r="I286" s="148" t="s">
        <v>85</v>
      </c>
      <c r="J286" s="132">
        <v>1000</v>
      </c>
      <c r="K286" s="132">
        <v>335533.34999999998</v>
      </c>
      <c r="L286" s="132">
        <v>0</v>
      </c>
      <c r="M286" s="131" t="s">
        <v>410</v>
      </c>
      <c r="N286" s="131">
        <v>0.23</v>
      </c>
      <c r="O286" s="170">
        <f t="shared" si="45"/>
        <v>230</v>
      </c>
      <c r="P286" s="170">
        <f t="shared" si="46"/>
        <v>77172.670499999993</v>
      </c>
      <c r="Q286" s="170">
        <f t="shared" si="43"/>
        <v>0</v>
      </c>
      <c r="R286" s="228">
        <f t="shared" si="47"/>
        <v>0</v>
      </c>
      <c r="S286" s="228">
        <f t="shared" si="48"/>
        <v>335.53334999999998</v>
      </c>
      <c r="T286" s="131" t="s">
        <v>410</v>
      </c>
      <c r="U286" s="131">
        <v>0.12</v>
      </c>
      <c r="V286" s="227">
        <f t="shared" si="49"/>
        <v>120</v>
      </c>
      <c r="W286" s="227">
        <f t="shared" si="44"/>
        <v>40264.001999999993</v>
      </c>
      <c r="X286" s="227">
        <f t="shared" si="50"/>
        <v>0</v>
      </c>
      <c r="Y286" s="239">
        <f t="shared" si="51"/>
        <v>0</v>
      </c>
      <c r="Z286" s="237">
        <f t="shared" si="52"/>
        <v>335.53334999999993</v>
      </c>
      <c r="AA286" s="134"/>
    </row>
    <row r="287" spans="1:27" ht="15.75" customHeight="1">
      <c r="A287" s="454"/>
      <c r="B287" s="442"/>
      <c r="C287" s="442"/>
      <c r="D287" s="148" t="s">
        <v>2626</v>
      </c>
      <c r="E287" s="148" t="s">
        <v>2460</v>
      </c>
      <c r="F287" s="218" t="s">
        <v>2649</v>
      </c>
      <c r="G287" s="148" t="s">
        <v>2651</v>
      </c>
      <c r="H287" s="148" t="s">
        <v>394</v>
      </c>
      <c r="I287" s="148" t="s">
        <v>85</v>
      </c>
      <c r="J287" s="132">
        <v>5000000</v>
      </c>
      <c r="K287" s="132">
        <v>0</v>
      </c>
      <c r="L287" s="132">
        <v>0</v>
      </c>
      <c r="M287" s="131" t="s">
        <v>410</v>
      </c>
      <c r="N287" s="131">
        <v>0.23</v>
      </c>
      <c r="O287" s="170">
        <f t="shared" si="45"/>
        <v>1150000</v>
      </c>
      <c r="P287" s="170">
        <f t="shared" si="46"/>
        <v>0</v>
      </c>
      <c r="Q287" s="170">
        <f t="shared" si="43"/>
        <v>0</v>
      </c>
      <c r="R287" s="228">
        <f t="shared" si="47"/>
        <v>0</v>
      </c>
      <c r="S287" s="228">
        <f t="shared" si="48"/>
        <v>0</v>
      </c>
      <c r="T287" s="131" t="s">
        <v>410</v>
      </c>
      <c r="U287" s="131">
        <v>0.12</v>
      </c>
      <c r="V287" s="227">
        <f t="shared" si="49"/>
        <v>600000</v>
      </c>
      <c r="W287" s="227">
        <f t="shared" si="44"/>
        <v>0</v>
      </c>
      <c r="X287" s="227">
        <f t="shared" si="50"/>
        <v>0</v>
      </c>
      <c r="Y287" s="239">
        <f t="shared" si="51"/>
        <v>0</v>
      </c>
      <c r="Z287" s="237">
        <f t="shared" si="52"/>
        <v>0</v>
      </c>
      <c r="AA287" s="134"/>
    </row>
    <row r="288" spans="1:27" ht="15.75" customHeight="1">
      <c r="A288" s="454"/>
      <c r="B288" s="442"/>
      <c r="C288" s="442"/>
      <c r="D288" s="148" t="s">
        <v>2626</v>
      </c>
      <c r="E288" s="148" t="s">
        <v>2460</v>
      </c>
      <c r="F288" s="218" t="s">
        <v>2652</v>
      </c>
      <c r="G288" s="148" t="s">
        <v>2653</v>
      </c>
      <c r="H288" s="148" t="s">
        <v>394</v>
      </c>
      <c r="I288" s="148" t="s">
        <v>85</v>
      </c>
      <c r="J288" s="132">
        <v>500000</v>
      </c>
      <c r="K288" s="132">
        <v>0</v>
      </c>
      <c r="L288" s="132">
        <v>0</v>
      </c>
      <c r="M288" s="131" t="s">
        <v>410</v>
      </c>
      <c r="N288" s="131">
        <v>0.23</v>
      </c>
      <c r="O288" s="170">
        <f t="shared" si="45"/>
        <v>115000</v>
      </c>
      <c r="P288" s="170">
        <f t="shared" si="46"/>
        <v>0</v>
      </c>
      <c r="Q288" s="170">
        <f t="shared" si="43"/>
        <v>0</v>
      </c>
      <c r="R288" s="228">
        <f t="shared" si="47"/>
        <v>0</v>
      </c>
      <c r="S288" s="228">
        <f t="shared" si="48"/>
        <v>0</v>
      </c>
      <c r="T288" s="131" t="s">
        <v>410</v>
      </c>
      <c r="U288" s="131">
        <v>0.12</v>
      </c>
      <c r="V288" s="227">
        <f t="shared" si="49"/>
        <v>60000</v>
      </c>
      <c r="W288" s="227">
        <f t="shared" si="44"/>
        <v>0</v>
      </c>
      <c r="X288" s="227">
        <f t="shared" si="50"/>
        <v>0</v>
      </c>
      <c r="Y288" s="239">
        <f t="shared" si="51"/>
        <v>0</v>
      </c>
      <c r="Z288" s="237">
        <f t="shared" si="52"/>
        <v>0</v>
      </c>
      <c r="AA288" s="134"/>
    </row>
    <row r="289" spans="1:27" ht="15.75" customHeight="1">
      <c r="A289" s="454"/>
      <c r="B289" s="442"/>
      <c r="C289" s="442"/>
      <c r="D289" s="148" t="s">
        <v>2626</v>
      </c>
      <c r="E289" s="148" t="s">
        <v>2460</v>
      </c>
      <c r="F289" s="218" t="s">
        <v>2654</v>
      </c>
      <c r="G289" s="148" t="s">
        <v>2655</v>
      </c>
      <c r="H289" s="148" t="s">
        <v>394</v>
      </c>
      <c r="I289" s="148" t="s">
        <v>85</v>
      </c>
      <c r="J289" s="132">
        <v>600000</v>
      </c>
      <c r="K289" s="132">
        <v>0</v>
      </c>
      <c r="L289" s="132">
        <v>0</v>
      </c>
      <c r="M289" s="131" t="s">
        <v>410</v>
      </c>
      <c r="N289" s="131">
        <v>0.23</v>
      </c>
      <c r="O289" s="170">
        <f t="shared" si="45"/>
        <v>138000</v>
      </c>
      <c r="P289" s="170">
        <f t="shared" si="46"/>
        <v>0</v>
      </c>
      <c r="Q289" s="170">
        <f t="shared" si="43"/>
        <v>0</v>
      </c>
      <c r="R289" s="228">
        <f t="shared" si="47"/>
        <v>0</v>
      </c>
      <c r="S289" s="228">
        <f t="shared" si="48"/>
        <v>0</v>
      </c>
      <c r="T289" s="131" t="s">
        <v>410</v>
      </c>
      <c r="U289" s="131">
        <v>0.12</v>
      </c>
      <c r="V289" s="227">
        <f t="shared" si="49"/>
        <v>72000</v>
      </c>
      <c r="W289" s="227">
        <f t="shared" si="44"/>
        <v>0</v>
      </c>
      <c r="X289" s="227">
        <f t="shared" si="50"/>
        <v>0</v>
      </c>
      <c r="Y289" s="239">
        <f t="shared" si="51"/>
        <v>0</v>
      </c>
      <c r="Z289" s="237">
        <f t="shared" si="52"/>
        <v>0</v>
      </c>
      <c r="AA289" s="134"/>
    </row>
    <row r="290" spans="1:27" ht="15.75" customHeight="1">
      <c r="A290" s="454"/>
      <c r="B290" s="442"/>
      <c r="C290" s="442"/>
      <c r="D290" s="148" t="s">
        <v>2626</v>
      </c>
      <c r="E290" s="148" t="s">
        <v>2460</v>
      </c>
      <c r="F290" s="218" t="s">
        <v>2656</v>
      </c>
      <c r="G290" s="148" t="s">
        <v>2657</v>
      </c>
      <c r="H290" s="148" t="s">
        <v>394</v>
      </c>
      <c r="I290" s="148" t="s">
        <v>85</v>
      </c>
      <c r="J290" s="132">
        <v>1000000</v>
      </c>
      <c r="K290" s="132">
        <v>0</v>
      </c>
      <c r="L290" s="132">
        <v>0</v>
      </c>
      <c r="M290" s="131" t="s">
        <v>410</v>
      </c>
      <c r="N290" s="131">
        <v>0.23</v>
      </c>
      <c r="O290" s="170">
        <f t="shared" si="45"/>
        <v>230000</v>
      </c>
      <c r="P290" s="170">
        <f t="shared" si="46"/>
        <v>0</v>
      </c>
      <c r="Q290" s="170">
        <f t="shared" si="43"/>
        <v>0</v>
      </c>
      <c r="R290" s="228">
        <f t="shared" si="47"/>
        <v>0</v>
      </c>
      <c r="S290" s="228">
        <f t="shared" si="48"/>
        <v>0</v>
      </c>
      <c r="T290" s="131" t="s">
        <v>410</v>
      </c>
      <c r="U290" s="131">
        <v>0.12</v>
      </c>
      <c r="V290" s="227">
        <f t="shared" si="49"/>
        <v>120000</v>
      </c>
      <c r="W290" s="227">
        <f t="shared" si="44"/>
        <v>0</v>
      </c>
      <c r="X290" s="227">
        <f t="shared" si="50"/>
        <v>0</v>
      </c>
      <c r="Y290" s="239">
        <f t="shared" si="51"/>
        <v>0</v>
      </c>
      <c r="Z290" s="237">
        <f t="shared" si="52"/>
        <v>0</v>
      </c>
      <c r="AA290" s="134"/>
    </row>
    <row r="291" spans="1:27" ht="15.75" customHeight="1">
      <c r="A291" s="454"/>
      <c r="B291" s="442"/>
      <c r="C291" s="442"/>
      <c r="D291" s="148" t="s">
        <v>2626</v>
      </c>
      <c r="E291" s="148" t="s">
        <v>2460</v>
      </c>
      <c r="F291" s="218" t="s">
        <v>2656</v>
      </c>
      <c r="G291" s="148" t="s">
        <v>2658</v>
      </c>
      <c r="H291" s="148" t="s">
        <v>394</v>
      </c>
      <c r="I291" s="148" t="s">
        <v>85</v>
      </c>
      <c r="J291" s="132">
        <v>700000</v>
      </c>
      <c r="K291" s="132">
        <v>0</v>
      </c>
      <c r="L291" s="132">
        <v>0</v>
      </c>
      <c r="M291" s="131" t="s">
        <v>410</v>
      </c>
      <c r="N291" s="131">
        <v>0.23</v>
      </c>
      <c r="O291" s="170">
        <f t="shared" si="45"/>
        <v>161000</v>
      </c>
      <c r="P291" s="170">
        <f t="shared" si="46"/>
        <v>0</v>
      </c>
      <c r="Q291" s="170">
        <f t="shared" si="43"/>
        <v>0</v>
      </c>
      <c r="R291" s="228">
        <f t="shared" si="47"/>
        <v>0</v>
      </c>
      <c r="S291" s="228">
        <f t="shared" si="48"/>
        <v>0</v>
      </c>
      <c r="T291" s="131" t="s">
        <v>410</v>
      </c>
      <c r="U291" s="131">
        <v>0.12</v>
      </c>
      <c r="V291" s="227">
        <f t="shared" si="49"/>
        <v>84000</v>
      </c>
      <c r="W291" s="227">
        <f t="shared" si="44"/>
        <v>0</v>
      </c>
      <c r="X291" s="227">
        <f t="shared" si="50"/>
        <v>0</v>
      </c>
      <c r="Y291" s="239">
        <f t="shared" si="51"/>
        <v>0</v>
      </c>
      <c r="Z291" s="237">
        <f t="shared" si="52"/>
        <v>0</v>
      </c>
      <c r="AA291" s="134"/>
    </row>
    <row r="292" spans="1:27" ht="15.75" customHeight="1">
      <c r="A292" s="454"/>
      <c r="B292" s="442"/>
      <c r="C292" s="442"/>
      <c r="D292" s="148" t="s">
        <v>2626</v>
      </c>
      <c r="E292" s="148" t="s">
        <v>2460</v>
      </c>
      <c r="F292" s="218" t="s">
        <v>2659</v>
      </c>
      <c r="G292" s="148" t="s">
        <v>2660</v>
      </c>
      <c r="H292" s="148" t="s">
        <v>394</v>
      </c>
      <c r="I292" s="148" t="s">
        <v>85</v>
      </c>
      <c r="J292" s="132">
        <v>500000</v>
      </c>
      <c r="K292" s="132">
        <v>0</v>
      </c>
      <c r="L292" s="132">
        <v>0</v>
      </c>
      <c r="M292" s="131" t="s">
        <v>410</v>
      </c>
      <c r="N292" s="131">
        <v>0.23</v>
      </c>
      <c r="O292" s="170">
        <f t="shared" si="45"/>
        <v>115000</v>
      </c>
      <c r="P292" s="170">
        <f t="shared" si="46"/>
        <v>0</v>
      </c>
      <c r="Q292" s="170">
        <f t="shared" si="43"/>
        <v>0</v>
      </c>
      <c r="R292" s="228">
        <f t="shared" si="47"/>
        <v>0</v>
      </c>
      <c r="S292" s="228">
        <f t="shared" si="48"/>
        <v>0</v>
      </c>
      <c r="T292" s="131" t="s">
        <v>410</v>
      </c>
      <c r="U292" s="131">
        <v>0.12</v>
      </c>
      <c r="V292" s="227">
        <f t="shared" si="49"/>
        <v>60000</v>
      </c>
      <c r="W292" s="227">
        <f t="shared" si="44"/>
        <v>0</v>
      </c>
      <c r="X292" s="227">
        <f t="shared" si="50"/>
        <v>0</v>
      </c>
      <c r="Y292" s="239">
        <f t="shared" si="51"/>
        <v>0</v>
      </c>
      <c r="Z292" s="237">
        <f t="shared" si="52"/>
        <v>0</v>
      </c>
      <c r="AA292" s="134"/>
    </row>
    <row r="293" spans="1:27" ht="15.75" customHeight="1">
      <c r="A293" s="454"/>
      <c r="B293" s="442"/>
      <c r="C293" s="442"/>
      <c r="D293" s="148" t="s">
        <v>2626</v>
      </c>
      <c r="E293" s="148" t="s">
        <v>2460</v>
      </c>
      <c r="F293" s="218" t="s">
        <v>2661</v>
      </c>
      <c r="G293" s="148" t="s">
        <v>2662</v>
      </c>
      <c r="H293" s="148" t="s">
        <v>394</v>
      </c>
      <c r="I293" s="148" t="s">
        <v>85</v>
      </c>
      <c r="J293" s="132">
        <v>500000</v>
      </c>
      <c r="K293" s="132">
        <v>0</v>
      </c>
      <c r="L293" s="132">
        <v>0</v>
      </c>
      <c r="M293" s="131" t="s">
        <v>396</v>
      </c>
      <c r="N293" s="131">
        <v>1</v>
      </c>
      <c r="O293" s="170">
        <f t="shared" si="45"/>
        <v>500000</v>
      </c>
      <c r="P293" s="170">
        <f t="shared" si="46"/>
        <v>0</v>
      </c>
      <c r="Q293" s="170">
        <f t="shared" si="43"/>
        <v>0</v>
      </c>
      <c r="R293" s="228">
        <f t="shared" si="47"/>
        <v>0</v>
      </c>
      <c r="S293" s="228">
        <f t="shared" si="48"/>
        <v>0</v>
      </c>
      <c r="T293" s="131" t="s">
        <v>396</v>
      </c>
      <c r="U293" s="131">
        <v>0</v>
      </c>
      <c r="V293" s="227">
        <f t="shared" si="49"/>
        <v>0</v>
      </c>
      <c r="W293" s="227">
        <f t="shared" si="44"/>
        <v>0</v>
      </c>
      <c r="X293" s="227">
        <f t="shared" si="50"/>
        <v>0</v>
      </c>
      <c r="Y293" s="239" t="str">
        <f t="shared" si="51"/>
        <v>-</v>
      </c>
      <c r="Z293" s="237" t="str">
        <f t="shared" si="52"/>
        <v>-</v>
      </c>
      <c r="AA293" s="134"/>
    </row>
    <row r="294" spans="1:27" ht="15.75" customHeight="1">
      <c r="A294" s="454"/>
      <c r="B294" s="442"/>
      <c r="C294" s="442"/>
      <c r="D294" s="148" t="s">
        <v>2626</v>
      </c>
      <c r="E294" s="148" t="s">
        <v>2460</v>
      </c>
      <c r="F294" s="218" t="s">
        <v>2663</v>
      </c>
      <c r="G294" s="148" t="s">
        <v>2664</v>
      </c>
      <c r="H294" s="148" t="s">
        <v>394</v>
      </c>
      <c r="I294" s="148" t="s">
        <v>85</v>
      </c>
      <c r="J294" s="132">
        <v>300000</v>
      </c>
      <c r="K294" s="132">
        <v>0</v>
      </c>
      <c r="L294" s="132">
        <v>0</v>
      </c>
      <c r="M294" s="131" t="s">
        <v>410</v>
      </c>
      <c r="N294" s="131">
        <v>0.23</v>
      </c>
      <c r="O294" s="170">
        <f t="shared" si="45"/>
        <v>69000</v>
      </c>
      <c r="P294" s="170">
        <f t="shared" si="46"/>
        <v>0</v>
      </c>
      <c r="Q294" s="170">
        <f t="shared" si="43"/>
        <v>0</v>
      </c>
      <c r="R294" s="228">
        <f t="shared" si="47"/>
        <v>0</v>
      </c>
      <c r="S294" s="228">
        <f t="shared" si="48"/>
        <v>0</v>
      </c>
      <c r="T294" s="131" t="s">
        <v>410</v>
      </c>
      <c r="U294" s="131">
        <v>0.12</v>
      </c>
      <c r="V294" s="227">
        <f t="shared" si="49"/>
        <v>36000</v>
      </c>
      <c r="W294" s="227">
        <f t="shared" si="44"/>
        <v>0</v>
      </c>
      <c r="X294" s="227">
        <f t="shared" si="50"/>
        <v>0</v>
      </c>
      <c r="Y294" s="239">
        <f t="shared" si="51"/>
        <v>0</v>
      </c>
      <c r="Z294" s="237">
        <f t="shared" si="52"/>
        <v>0</v>
      </c>
      <c r="AA294" s="134"/>
    </row>
    <row r="295" spans="1:27" ht="15.75" customHeight="1">
      <c r="A295" s="454"/>
      <c r="B295" s="442"/>
      <c r="C295" s="442"/>
      <c r="D295" s="148" t="s">
        <v>2626</v>
      </c>
      <c r="E295" s="148" t="s">
        <v>2460</v>
      </c>
      <c r="F295" s="218" t="s">
        <v>2665</v>
      </c>
      <c r="G295" s="148" t="s">
        <v>2666</v>
      </c>
      <c r="H295" s="148" t="s">
        <v>394</v>
      </c>
      <c r="I295" s="148" t="s">
        <v>85</v>
      </c>
      <c r="J295" s="132">
        <v>250000</v>
      </c>
      <c r="K295" s="132">
        <v>0</v>
      </c>
      <c r="L295" s="132">
        <v>0</v>
      </c>
      <c r="M295" s="131" t="s">
        <v>410</v>
      </c>
      <c r="N295" s="131">
        <v>0.23</v>
      </c>
      <c r="O295" s="170">
        <f t="shared" si="45"/>
        <v>57500</v>
      </c>
      <c r="P295" s="170">
        <f t="shared" si="46"/>
        <v>0</v>
      </c>
      <c r="Q295" s="170">
        <f t="shared" ref="Q295:Q357" si="53">L295*N295</f>
        <v>0</v>
      </c>
      <c r="R295" s="228">
        <f t="shared" si="47"/>
        <v>0</v>
      </c>
      <c r="S295" s="228">
        <f t="shared" si="48"/>
        <v>0</v>
      </c>
      <c r="T295" s="131" t="s">
        <v>410</v>
      </c>
      <c r="U295" s="131">
        <v>0.12</v>
      </c>
      <c r="V295" s="227">
        <f t="shared" si="49"/>
        <v>30000</v>
      </c>
      <c r="W295" s="227">
        <f t="shared" ref="W295:W357" si="54">K295*U295</f>
        <v>0</v>
      </c>
      <c r="X295" s="227">
        <f t="shared" si="50"/>
        <v>0</v>
      </c>
      <c r="Y295" s="239">
        <f t="shared" si="51"/>
        <v>0</v>
      </c>
      <c r="Z295" s="237">
        <f t="shared" si="52"/>
        <v>0</v>
      </c>
      <c r="AA295" s="134"/>
    </row>
    <row r="296" spans="1:27" ht="15.75" customHeight="1">
      <c r="A296" s="454"/>
      <c r="B296" s="442"/>
      <c r="C296" s="442"/>
      <c r="D296" s="148" t="s">
        <v>2626</v>
      </c>
      <c r="E296" s="148" t="s">
        <v>2460</v>
      </c>
      <c r="F296" s="218" t="s">
        <v>2667</v>
      </c>
      <c r="G296" s="148" t="s">
        <v>2668</v>
      </c>
      <c r="H296" s="148" t="s">
        <v>394</v>
      </c>
      <c r="I296" s="148" t="s">
        <v>101</v>
      </c>
      <c r="J296" s="132">
        <v>1900000</v>
      </c>
      <c r="K296" s="132">
        <v>1476627.66</v>
      </c>
      <c r="L296" s="132">
        <v>936073</v>
      </c>
      <c r="M296" s="131" t="s">
        <v>410</v>
      </c>
      <c r="N296" s="131">
        <v>0.23</v>
      </c>
      <c r="O296" s="170">
        <f t="shared" ref="O296:O358" si="55">J296*N296</f>
        <v>437000</v>
      </c>
      <c r="P296" s="170">
        <f t="shared" ref="P296:P358" si="56">K296*N296</f>
        <v>339624.36180000001</v>
      </c>
      <c r="Q296" s="170">
        <f t="shared" si="53"/>
        <v>215296.79</v>
      </c>
      <c r="R296" s="228">
        <f t="shared" ref="R296:R358" si="57">IFERROR(Q296/O296, "-")</f>
        <v>0.49267</v>
      </c>
      <c r="S296" s="228">
        <f t="shared" ref="S296:S358" si="58">IFERROR(P296/O296, "-")</f>
        <v>0.77717245263157897</v>
      </c>
      <c r="T296" s="131" t="s">
        <v>410</v>
      </c>
      <c r="U296" s="131">
        <v>0.12</v>
      </c>
      <c r="V296" s="227">
        <f t="shared" ref="V296:V358" si="59">J296*U296</f>
        <v>228000</v>
      </c>
      <c r="W296" s="227">
        <f t="shared" si="54"/>
        <v>177195.31919999997</v>
      </c>
      <c r="X296" s="227">
        <f t="shared" ref="X296:X358" si="60">L296*U296</f>
        <v>112328.76</v>
      </c>
      <c r="Y296" s="239">
        <f t="shared" ref="Y296:Y358" si="61">IFERROR(X296/V296, "-")</f>
        <v>0.49267</v>
      </c>
      <c r="Z296" s="237">
        <f t="shared" si="52"/>
        <v>0.77717245263157886</v>
      </c>
      <c r="AA296" s="134"/>
    </row>
    <row r="297" spans="1:27" ht="15.75" customHeight="1">
      <c r="A297" s="454"/>
      <c r="B297" s="442"/>
      <c r="C297" s="442"/>
      <c r="D297" s="148" t="s">
        <v>2626</v>
      </c>
      <c r="E297" s="148" t="s">
        <v>2460</v>
      </c>
      <c r="F297" s="218" t="s">
        <v>2669</v>
      </c>
      <c r="G297" s="148" t="s">
        <v>2670</v>
      </c>
      <c r="H297" s="148" t="s">
        <v>394</v>
      </c>
      <c r="I297" s="148" t="s">
        <v>85</v>
      </c>
      <c r="J297" s="132">
        <v>1011000</v>
      </c>
      <c r="K297" s="132">
        <v>0</v>
      </c>
      <c r="L297" s="132">
        <v>0</v>
      </c>
      <c r="M297" s="131" t="s">
        <v>410</v>
      </c>
      <c r="N297" s="131">
        <v>0.23</v>
      </c>
      <c r="O297" s="170">
        <f t="shared" si="55"/>
        <v>232530</v>
      </c>
      <c r="P297" s="170">
        <f t="shared" si="56"/>
        <v>0</v>
      </c>
      <c r="Q297" s="170">
        <f t="shared" si="53"/>
        <v>0</v>
      </c>
      <c r="R297" s="228">
        <f t="shared" si="57"/>
        <v>0</v>
      </c>
      <c r="S297" s="228">
        <f t="shared" si="58"/>
        <v>0</v>
      </c>
      <c r="T297" s="131" t="s">
        <v>410</v>
      </c>
      <c r="U297" s="131">
        <v>0.12</v>
      </c>
      <c r="V297" s="227">
        <f t="shared" si="59"/>
        <v>121320</v>
      </c>
      <c r="W297" s="227">
        <f t="shared" si="54"/>
        <v>0</v>
      </c>
      <c r="X297" s="227">
        <f t="shared" si="60"/>
        <v>0</v>
      </c>
      <c r="Y297" s="239">
        <f t="shared" si="61"/>
        <v>0</v>
      </c>
      <c r="Z297" s="237">
        <f t="shared" si="52"/>
        <v>0</v>
      </c>
      <c r="AA297" s="134"/>
    </row>
    <row r="298" spans="1:27" ht="15.75" customHeight="1">
      <c r="A298" s="454"/>
      <c r="B298" s="442"/>
      <c r="C298" s="442"/>
      <c r="D298" s="148" t="s">
        <v>2626</v>
      </c>
      <c r="E298" s="148" t="s">
        <v>2460</v>
      </c>
      <c r="F298" s="218" t="s">
        <v>2671</v>
      </c>
      <c r="G298" s="148" t="s">
        <v>2672</v>
      </c>
      <c r="H298" s="148" t="s">
        <v>394</v>
      </c>
      <c r="I298" s="148" t="s">
        <v>101</v>
      </c>
      <c r="J298" s="132">
        <v>25000000</v>
      </c>
      <c r="K298" s="132">
        <v>24778853.140000001</v>
      </c>
      <c r="L298" s="132">
        <v>21372348.07</v>
      </c>
      <c r="M298" s="131" t="s">
        <v>410</v>
      </c>
      <c r="N298" s="131">
        <v>0.23</v>
      </c>
      <c r="O298" s="170">
        <f t="shared" si="55"/>
        <v>5750000</v>
      </c>
      <c r="P298" s="170">
        <f t="shared" si="56"/>
        <v>5699136.2222000007</v>
      </c>
      <c r="Q298" s="170">
        <f t="shared" si="53"/>
        <v>4915640.0561000006</v>
      </c>
      <c r="R298" s="228">
        <f t="shared" si="57"/>
        <v>0.85489392280000009</v>
      </c>
      <c r="S298" s="228">
        <f t="shared" si="58"/>
        <v>0.99115412560000016</v>
      </c>
      <c r="T298" s="131" t="s">
        <v>410</v>
      </c>
      <c r="U298" s="131">
        <v>0.12</v>
      </c>
      <c r="V298" s="227">
        <f t="shared" si="59"/>
        <v>3000000</v>
      </c>
      <c r="W298" s="227">
        <f t="shared" si="54"/>
        <v>2973462.3767999997</v>
      </c>
      <c r="X298" s="227">
        <f t="shared" si="60"/>
        <v>2564681.7683999999</v>
      </c>
      <c r="Y298" s="239">
        <f t="shared" si="61"/>
        <v>0.85489392279999998</v>
      </c>
      <c r="Z298" s="237">
        <f t="shared" si="52"/>
        <v>0.99115412559999994</v>
      </c>
      <c r="AA298" s="134"/>
    </row>
    <row r="299" spans="1:27" ht="15.75" customHeight="1">
      <c r="A299" s="454"/>
      <c r="B299" s="442"/>
      <c r="C299" s="442"/>
      <c r="D299" s="148" t="s">
        <v>2626</v>
      </c>
      <c r="E299" s="148" t="s">
        <v>2460</v>
      </c>
      <c r="F299" s="218" t="s">
        <v>2671</v>
      </c>
      <c r="G299" s="148" t="s">
        <v>2673</v>
      </c>
      <c r="H299" s="148" t="s">
        <v>394</v>
      </c>
      <c r="I299" s="148" t="s">
        <v>101</v>
      </c>
      <c r="J299" s="132">
        <v>4800000</v>
      </c>
      <c r="K299" s="132">
        <v>4589702.37</v>
      </c>
      <c r="L299" s="132">
        <v>4150409.9299999997</v>
      </c>
      <c r="M299" s="131" t="s">
        <v>410</v>
      </c>
      <c r="N299" s="131">
        <v>0.23</v>
      </c>
      <c r="O299" s="170">
        <f t="shared" si="55"/>
        <v>1104000</v>
      </c>
      <c r="P299" s="170">
        <f t="shared" si="56"/>
        <v>1055631.5451</v>
      </c>
      <c r="Q299" s="170">
        <f t="shared" si="53"/>
        <v>954594.28389999992</v>
      </c>
      <c r="R299" s="228">
        <f t="shared" si="57"/>
        <v>0.86466873541666656</v>
      </c>
      <c r="S299" s="228">
        <f t="shared" si="58"/>
        <v>0.95618799374999996</v>
      </c>
      <c r="T299" s="131" t="s">
        <v>410</v>
      </c>
      <c r="U299" s="131">
        <v>0.12</v>
      </c>
      <c r="V299" s="227">
        <f t="shared" si="59"/>
        <v>576000</v>
      </c>
      <c r="W299" s="227">
        <f t="shared" si="54"/>
        <v>550764.2844</v>
      </c>
      <c r="X299" s="227">
        <f t="shared" si="60"/>
        <v>498049.19159999996</v>
      </c>
      <c r="Y299" s="239">
        <f t="shared" si="61"/>
        <v>0.86466873541666656</v>
      </c>
      <c r="Z299" s="237">
        <f t="shared" si="52"/>
        <v>0.95618799374999996</v>
      </c>
      <c r="AA299" s="134"/>
    </row>
    <row r="300" spans="1:27" ht="15.75" customHeight="1">
      <c r="A300" s="454"/>
      <c r="B300" s="442"/>
      <c r="C300" s="442"/>
      <c r="D300" s="148" t="s">
        <v>2626</v>
      </c>
      <c r="E300" s="148" t="s">
        <v>2460</v>
      </c>
      <c r="F300" s="218" t="s">
        <v>2671</v>
      </c>
      <c r="G300" s="148" t="s">
        <v>2674</v>
      </c>
      <c r="H300" s="148" t="s">
        <v>394</v>
      </c>
      <c r="I300" s="148" t="s">
        <v>101</v>
      </c>
      <c r="J300" s="132">
        <v>6542204</v>
      </c>
      <c r="K300" s="132">
        <v>6059702.6699999999</v>
      </c>
      <c r="L300" s="132">
        <v>4331301.41</v>
      </c>
      <c r="M300" s="131" t="s">
        <v>410</v>
      </c>
      <c r="N300" s="131">
        <v>0.23</v>
      </c>
      <c r="O300" s="170">
        <f t="shared" si="55"/>
        <v>1504706.9200000002</v>
      </c>
      <c r="P300" s="170">
        <f t="shared" si="56"/>
        <v>1393731.6141000001</v>
      </c>
      <c r="Q300" s="170">
        <f t="shared" si="53"/>
        <v>996199.32430000009</v>
      </c>
      <c r="R300" s="228">
        <f t="shared" si="57"/>
        <v>0.66205538836758993</v>
      </c>
      <c r="S300" s="228">
        <f t="shared" si="58"/>
        <v>0.92624789291192999</v>
      </c>
      <c r="T300" s="131" t="s">
        <v>410</v>
      </c>
      <c r="U300" s="131">
        <v>0.12</v>
      </c>
      <c r="V300" s="227">
        <f t="shared" si="59"/>
        <v>785064.48</v>
      </c>
      <c r="W300" s="227">
        <f t="shared" si="54"/>
        <v>727164.32039999997</v>
      </c>
      <c r="X300" s="227">
        <f t="shared" si="60"/>
        <v>519756.1692</v>
      </c>
      <c r="Y300" s="239">
        <f t="shared" si="61"/>
        <v>0.66205538836758993</v>
      </c>
      <c r="Z300" s="237">
        <f t="shared" si="52"/>
        <v>0.92624789291192999</v>
      </c>
      <c r="AA300" s="134"/>
    </row>
    <row r="301" spans="1:27" ht="15.75" customHeight="1">
      <c r="A301" s="454"/>
      <c r="B301" s="442"/>
      <c r="C301" s="442"/>
      <c r="D301" s="148" t="s">
        <v>2626</v>
      </c>
      <c r="E301" s="148" t="s">
        <v>2460</v>
      </c>
      <c r="F301" s="218" t="s">
        <v>2671</v>
      </c>
      <c r="G301" s="148" t="s">
        <v>2675</v>
      </c>
      <c r="H301" s="148" t="s">
        <v>394</v>
      </c>
      <c r="I301" s="148" t="s">
        <v>101</v>
      </c>
      <c r="J301" s="132">
        <v>59000000</v>
      </c>
      <c r="K301" s="132">
        <v>54930177.369999997</v>
      </c>
      <c r="L301" s="132">
        <v>45361959.610000007</v>
      </c>
      <c r="M301" s="131" t="s">
        <v>410</v>
      </c>
      <c r="N301" s="131">
        <v>0.23</v>
      </c>
      <c r="O301" s="170">
        <f t="shared" si="55"/>
        <v>13570000</v>
      </c>
      <c r="P301" s="170">
        <f t="shared" si="56"/>
        <v>12633940.7951</v>
      </c>
      <c r="Q301" s="170">
        <f t="shared" si="53"/>
        <v>10433250.710300002</v>
      </c>
      <c r="R301" s="228">
        <f t="shared" si="57"/>
        <v>0.76884677305084759</v>
      </c>
      <c r="S301" s="228">
        <f t="shared" si="58"/>
        <v>0.93101995542372884</v>
      </c>
      <c r="T301" s="131" t="s">
        <v>410</v>
      </c>
      <c r="U301" s="131">
        <v>0.12</v>
      </c>
      <c r="V301" s="227">
        <f t="shared" si="59"/>
        <v>7080000</v>
      </c>
      <c r="W301" s="227">
        <f t="shared" si="54"/>
        <v>6591621.2843999993</v>
      </c>
      <c r="X301" s="227">
        <f t="shared" si="60"/>
        <v>5443435.1532000005</v>
      </c>
      <c r="Y301" s="239">
        <f t="shared" si="61"/>
        <v>0.76884677305084748</v>
      </c>
      <c r="Z301" s="237">
        <f t="shared" si="52"/>
        <v>0.93101995542372873</v>
      </c>
      <c r="AA301" s="134"/>
    </row>
    <row r="302" spans="1:27" ht="15.75" customHeight="1">
      <c r="A302" s="454"/>
      <c r="B302" s="442"/>
      <c r="C302" s="442"/>
      <c r="D302" s="148" t="s">
        <v>2626</v>
      </c>
      <c r="E302" s="148" t="s">
        <v>2460</v>
      </c>
      <c r="F302" s="218" t="s">
        <v>2671</v>
      </c>
      <c r="G302" s="148" t="s">
        <v>2676</v>
      </c>
      <c r="H302" s="148" t="s">
        <v>394</v>
      </c>
      <c r="I302" s="148" t="s">
        <v>101</v>
      </c>
      <c r="J302" s="132">
        <v>1500000</v>
      </c>
      <c r="K302" s="132">
        <v>1204019.2599999998</v>
      </c>
      <c r="L302" s="132">
        <v>858210.60999999987</v>
      </c>
      <c r="M302" s="131" t="s">
        <v>410</v>
      </c>
      <c r="N302" s="131">
        <v>0.23</v>
      </c>
      <c r="O302" s="170">
        <f t="shared" si="55"/>
        <v>345000</v>
      </c>
      <c r="P302" s="170">
        <f t="shared" si="56"/>
        <v>276924.42979999998</v>
      </c>
      <c r="Q302" s="170">
        <f t="shared" si="53"/>
        <v>197388.44029999999</v>
      </c>
      <c r="R302" s="228">
        <f t="shared" si="57"/>
        <v>0.57214040666666666</v>
      </c>
      <c r="S302" s="228">
        <f t="shared" si="58"/>
        <v>0.80267950666666665</v>
      </c>
      <c r="T302" s="131" t="s">
        <v>410</v>
      </c>
      <c r="U302" s="131">
        <v>0.12</v>
      </c>
      <c r="V302" s="227">
        <f t="shared" si="59"/>
        <v>180000</v>
      </c>
      <c r="W302" s="227">
        <f t="shared" si="54"/>
        <v>144482.31119999997</v>
      </c>
      <c r="X302" s="227">
        <f t="shared" si="60"/>
        <v>102985.27319999998</v>
      </c>
      <c r="Y302" s="239">
        <f t="shared" si="61"/>
        <v>0.57214040666666655</v>
      </c>
      <c r="Z302" s="237">
        <f t="shared" si="52"/>
        <v>0.80267950666666643</v>
      </c>
      <c r="AA302" s="134"/>
    </row>
    <row r="303" spans="1:27" ht="15.75" customHeight="1">
      <c r="A303" s="454"/>
      <c r="B303" s="442"/>
      <c r="C303" s="442"/>
      <c r="D303" s="148" t="s">
        <v>2626</v>
      </c>
      <c r="E303" s="148" t="s">
        <v>2460</v>
      </c>
      <c r="F303" s="218" t="s">
        <v>2671</v>
      </c>
      <c r="G303" s="148" t="s">
        <v>2677</v>
      </c>
      <c r="H303" s="148" t="s">
        <v>394</v>
      </c>
      <c r="I303" s="148" t="s">
        <v>101</v>
      </c>
      <c r="J303" s="132">
        <v>120000</v>
      </c>
      <c r="K303" s="132">
        <v>0</v>
      </c>
      <c r="L303" s="132">
        <v>0</v>
      </c>
      <c r="M303" s="131" t="s">
        <v>410</v>
      </c>
      <c r="N303" s="131">
        <v>0.23</v>
      </c>
      <c r="O303" s="170">
        <f t="shared" si="55"/>
        <v>27600</v>
      </c>
      <c r="P303" s="170">
        <f t="shared" si="56"/>
        <v>0</v>
      </c>
      <c r="Q303" s="170">
        <f t="shared" si="53"/>
        <v>0</v>
      </c>
      <c r="R303" s="228">
        <f t="shared" si="57"/>
        <v>0</v>
      </c>
      <c r="S303" s="228">
        <f t="shared" si="58"/>
        <v>0</v>
      </c>
      <c r="T303" s="131" t="s">
        <v>410</v>
      </c>
      <c r="U303" s="131">
        <v>0.12</v>
      </c>
      <c r="V303" s="227">
        <f t="shared" si="59"/>
        <v>14400</v>
      </c>
      <c r="W303" s="227">
        <f t="shared" si="54"/>
        <v>0</v>
      </c>
      <c r="X303" s="227">
        <f t="shared" si="60"/>
        <v>0</v>
      </c>
      <c r="Y303" s="239">
        <f t="shared" si="61"/>
        <v>0</v>
      </c>
      <c r="Z303" s="237">
        <f t="shared" si="52"/>
        <v>0</v>
      </c>
      <c r="AA303" s="134"/>
    </row>
    <row r="304" spans="1:27" ht="15.75" customHeight="1">
      <c r="A304" s="454"/>
      <c r="B304" s="442"/>
      <c r="C304" s="442"/>
      <c r="D304" s="148" t="s">
        <v>2626</v>
      </c>
      <c r="E304" s="148" t="s">
        <v>2460</v>
      </c>
      <c r="F304" s="218" t="s">
        <v>2671</v>
      </c>
      <c r="G304" s="148" t="s">
        <v>2678</v>
      </c>
      <c r="H304" s="148" t="s">
        <v>394</v>
      </c>
      <c r="I304" s="148" t="s">
        <v>101</v>
      </c>
      <c r="J304" s="132">
        <v>1000</v>
      </c>
      <c r="K304" s="132">
        <v>0</v>
      </c>
      <c r="L304" s="132">
        <v>0</v>
      </c>
      <c r="M304" s="131" t="s">
        <v>416</v>
      </c>
      <c r="N304" s="131">
        <v>0</v>
      </c>
      <c r="O304" s="170">
        <f t="shared" si="55"/>
        <v>0</v>
      </c>
      <c r="P304" s="170">
        <f t="shared" si="56"/>
        <v>0</v>
      </c>
      <c r="Q304" s="170">
        <f t="shared" si="53"/>
        <v>0</v>
      </c>
      <c r="R304" s="228" t="str">
        <f t="shared" si="57"/>
        <v>-</v>
      </c>
      <c r="S304" s="228" t="str">
        <f t="shared" si="58"/>
        <v>-</v>
      </c>
      <c r="T304" s="131" t="s">
        <v>416</v>
      </c>
      <c r="U304" s="131">
        <v>0</v>
      </c>
      <c r="V304" s="227">
        <f t="shared" si="59"/>
        <v>0</v>
      </c>
      <c r="W304" s="227">
        <f t="shared" si="54"/>
        <v>0</v>
      </c>
      <c r="X304" s="227">
        <f t="shared" si="60"/>
        <v>0</v>
      </c>
      <c r="Y304" s="239" t="str">
        <f t="shared" si="61"/>
        <v>-</v>
      </c>
      <c r="Z304" s="237" t="str">
        <f t="shared" si="52"/>
        <v>-</v>
      </c>
      <c r="AA304" s="134"/>
    </row>
    <row r="305" spans="1:27" ht="15.75" customHeight="1">
      <c r="A305" s="454"/>
      <c r="B305" s="442"/>
      <c r="C305" s="442"/>
      <c r="D305" s="148" t="s">
        <v>2626</v>
      </c>
      <c r="E305" s="148" t="s">
        <v>2460</v>
      </c>
      <c r="F305" s="218" t="s">
        <v>2671</v>
      </c>
      <c r="G305" s="148" t="s">
        <v>2679</v>
      </c>
      <c r="H305" s="148" t="s">
        <v>394</v>
      </c>
      <c r="I305" s="148" t="s">
        <v>101</v>
      </c>
      <c r="J305" s="132">
        <v>602342</v>
      </c>
      <c r="K305" s="132">
        <v>3254793.69</v>
      </c>
      <c r="L305" s="132">
        <v>627653.03</v>
      </c>
      <c r="M305" s="131" t="s">
        <v>410</v>
      </c>
      <c r="N305" s="131">
        <v>0.23</v>
      </c>
      <c r="O305" s="170">
        <f t="shared" si="55"/>
        <v>138538.66</v>
      </c>
      <c r="P305" s="170">
        <f t="shared" si="56"/>
        <v>748602.54870000004</v>
      </c>
      <c r="Q305" s="170">
        <f t="shared" si="53"/>
        <v>144360.19690000001</v>
      </c>
      <c r="R305" s="228">
        <f t="shared" si="57"/>
        <v>1.0420210279210149</v>
      </c>
      <c r="S305" s="228">
        <f t="shared" si="58"/>
        <v>5.4035642375925974</v>
      </c>
      <c r="T305" s="131" t="s">
        <v>410</v>
      </c>
      <c r="U305" s="131">
        <v>0.12</v>
      </c>
      <c r="V305" s="227">
        <f t="shared" si="59"/>
        <v>72281.039999999994</v>
      </c>
      <c r="W305" s="227">
        <f t="shared" si="54"/>
        <v>390575.24280000001</v>
      </c>
      <c r="X305" s="227">
        <f t="shared" si="60"/>
        <v>75318.363599999997</v>
      </c>
      <c r="Y305" s="239">
        <f t="shared" si="61"/>
        <v>1.0420210279210149</v>
      </c>
      <c r="Z305" s="237">
        <f t="shared" si="52"/>
        <v>5.4035642375925974</v>
      </c>
      <c r="AA305" s="134"/>
    </row>
    <row r="306" spans="1:27" ht="15.75" customHeight="1">
      <c r="A306" s="454"/>
      <c r="B306" s="442"/>
      <c r="C306" s="442"/>
      <c r="D306" s="148" t="s">
        <v>2626</v>
      </c>
      <c r="E306" s="148" t="s">
        <v>2460</v>
      </c>
      <c r="F306" s="218" t="s">
        <v>2671</v>
      </c>
      <c r="G306" s="148" t="s">
        <v>2680</v>
      </c>
      <c r="H306" s="148" t="s">
        <v>394</v>
      </c>
      <c r="I306" s="148" t="s">
        <v>101</v>
      </c>
      <c r="J306" s="132">
        <v>1000000</v>
      </c>
      <c r="K306" s="132">
        <v>835278.87</v>
      </c>
      <c r="L306" s="132">
        <v>292668.87</v>
      </c>
      <c r="M306" s="131" t="s">
        <v>410</v>
      </c>
      <c r="N306" s="131">
        <v>0.23</v>
      </c>
      <c r="O306" s="170">
        <f t="shared" si="55"/>
        <v>230000</v>
      </c>
      <c r="P306" s="170">
        <f t="shared" si="56"/>
        <v>192114.14010000002</v>
      </c>
      <c r="Q306" s="170">
        <f t="shared" si="53"/>
        <v>67313.840100000001</v>
      </c>
      <c r="R306" s="228">
        <f t="shared" si="57"/>
        <v>0.29266887000000003</v>
      </c>
      <c r="S306" s="228">
        <f t="shared" si="58"/>
        <v>0.83527887000000012</v>
      </c>
      <c r="T306" s="131" t="s">
        <v>410</v>
      </c>
      <c r="U306" s="131">
        <v>0.12</v>
      </c>
      <c r="V306" s="227">
        <f t="shared" si="59"/>
        <v>120000</v>
      </c>
      <c r="W306" s="227">
        <f t="shared" si="54"/>
        <v>100233.4644</v>
      </c>
      <c r="X306" s="227">
        <f t="shared" si="60"/>
        <v>35120.2644</v>
      </c>
      <c r="Y306" s="239">
        <f t="shared" si="61"/>
        <v>0.29266887000000003</v>
      </c>
      <c r="Z306" s="237">
        <f t="shared" si="52"/>
        <v>0.83527887000000001</v>
      </c>
      <c r="AA306" s="134"/>
    </row>
    <row r="307" spans="1:27" ht="15.75" customHeight="1">
      <c r="A307" s="454"/>
      <c r="B307" s="442"/>
      <c r="C307" s="442"/>
      <c r="D307" s="148" t="s">
        <v>2626</v>
      </c>
      <c r="E307" s="148" t="s">
        <v>2460</v>
      </c>
      <c r="F307" s="218" t="s">
        <v>2671</v>
      </c>
      <c r="G307" s="148" t="s">
        <v>2681</v>
      </c>
      <c r="H307" s="148" t="s">
        <v>394</v>
      </c>
      <c r="I307" s="148" t="s">
        <v>85</v>
      </c>
      <c r="J307" s="132">
        <v>1883823615</v>
      </c>
      <c r="K307" s="132">
        <v>2949505365.8200002</v>
      </c>
      <c r="L307" s="132">
        <v>2942064335.5999999</v>
      </c>
      <c r="M307" s="131" t="s">
        <v>410</v>
      </c>
      <c r="N307" s="131">
        <v>0.23</v>
      </c>
      <c r="O307" s="170">
        <f t="shared" si="55"/>
        <v>433279431.45000005</v>
      </c>
      <c r="P307" s="170">
        <f t="shared" si="56"/>
        <v>678386234.13860011</v>
      </c>
      <c r="Q307" s="170">
        <f t="shared" si="53"/>
        <v>676674797.18799996</v>
      </c>
      <c r="R307" s="228">
        <f t="shared" si="57"/>
        <v>1.5617514889258883</v>
      </c>
      <c r="S307" s="228">
        <f t="shared" si="58"/>
        <v>1.5657014501434627</v>
      </c>
      <c r="T307" s="131" t="s">
        <v>410</v>
      </c>
      <c r="U307" s="131">
        <v>0.12</v>
      </c>
      <c r="V307" s="227">
        <f t="shared" si="59"/>
        <v>226058833.79999998</v>
      </c>
      <c r="W307" s="227">
        <f t="shared" si="54"/>
        <v>353940643.89840001</v>
      </c>
      <c r="X307" s="227">
        <f t="shared" si="60"/>
        <v>353047720.27199996</v>
      </c>
      <c r="Y307" s="239">
        <f t="shared" si="61"/>
        <v>1.5617514889258886</v>
      </c>
      <c r="Z307" s="237">
        <f t="shared" si="52"/>
        <v>1.5657014501434627</v>
      </c>
      <c r="AA307" s="134"/>
    </row>
    <row r="308" spans="1:27" ht="15.75" customHeight="1">
      <c r="A308" s="454"/>
      <c r="B308" s="442"/>
      <c r="C308" s="442"/>
      <c r="D308" s="148" t="s">
        <v>2626</v>
      </c>
      <c r="E308" s="148" t="s">
        <v>2460</v>
      </c>
      <c r="F308" s="218" t="s">
        <v>2671</v>
      </c>
      <c r="G308" s="148" t="s">
        <v>2682</v>
      </c>
      <c r="H308" s="148" t="s">
        <v>394</v>
      </c>
      <c r="I308" s="148" t="s">
        <v>85</v>
      </c>
      <c r="J308" s="132">
        <v>455832059</v>
      </c>
      <c r="K308" s="132">
        <v>388494046.91000003</v>
      </c>
      <c r="L308" s="132">
        <v>388040395.76999998</v>
      </c>
      <c r="M308" s="131" t="s">
        <v>410</v>
      </c>
      <c r="N308" s="131">
        <v>0.23</v>
      </c>
      <c r="O308" s="170">
        <f t="shared" si="55"/>
        <v>104841373.57000001</v>
      </c>
      <c r="P308" s="170">
        <f t="shared" si="56"/>
        <v>89353630.78930001</v>
      </c>
      <c r="Q308" s="170">
        <f t="shared" si="53"/>
        <v>89249291.027099997</v>
      </c>
      <c r="R308" s="228">
        <f t="shared" si="57"/>
        <v>0.85127929926929502</v>
      </c>
      <c r="S308" s="228">
        <f t="shared" si="58"/>
        <v>0.85227451479010607</v>
      </c>
      <c r="T308" s="131" t="s">
        <v>410</v>
      </c>
      <c r="U308" s="131">
        <v>0.12</v>
      </c>
      <c r="V308" s="227">
        <f t="shared" si="59"/>
        <v>54699847.079999998</v>
      </c>
      <c r="W308" s="227">
        <f t="shared" si="54"/>
        <v>46619285.629200004</v>
      </c>
      <c r="X308" s="227">
        <f t="shared" si="60"/>
        <v>46564847.492399998</v>
      </c>
      <c r="Y308" s="239">
        <f t="shared" si="61"/>
        <v>0.85127929926929513</v>
      </c>
      <c r="Z308" s="237">
        <f t="shared" ref="Z308:Z371" si="62">IFERROR(W308/V308, "-")</f>
        <v>0.85227451479010619</v>
      </c>
      <c r="AA308" s="134"/>
    </row>
    <row r="309" spans="1:27" ht="15.75" customHeight="1">
      <c r="A309" s="454"/>
      <c r="B309" s="442"/>
      <c r="C309" s="442"/>
      <c r="D309" s="148" t="s">
        <v>2626</v>
      </c>
      <c r="E309" s="148" t="s">
        <v>2460</v>
      </c>
      <c r="F309" s="218" t="s">
        <v>2671</v>
      </c>
      <c r="G309" s="148" t="s">
        <v>2683</v>
      </c>
      <c r="H309" s="148" t="s">
        <v>394</v>
      </c>
      <c r="I309" s="148" t="s">
        <v>85</v>
      </c>
      <c r="J309" s="132">
        <v>100000</v>
      </c>
      <c r="K309" s="132">
        <v>167746436.91999999</v>
      </c>
      <c r="L309" s="132">
        <v>167746436.88999999</v>
      </c>
      <c r="M309" s="131" t="s">
        <v>410</v>
      </c>
      <c r="N309" s="131">
        <v>0.23</v>
      </c>
      <c r="O309" s="170">
        <f t="shared" si="55"/>
        <v>23000</v>
      </c>
      <c r="P309" s="170">
        <f t="shared" si="56"/>
        <v>38581680.491599999</v>
      </c>
      <c r="Q309" s="170">
        <f t="shared" si="53"/>
        <v>38581680.484700002</v>
      </c>
      <c r="R309" s="228">
        <f t="shared" si="57"/>
        <v>1677.4643689000002</v>
      </c>
      <c r="S309" s="228">
        <f t="shared" si="58"/>
        <v>1677.4643692</v>
      </c>
      <c r="T309" s="131" t="s">
        <v>410</v>
      </c>
      <c r="U309" s="131">
        <v>0.12</v>
      </c>
      <c r="V309" s="227">
        <f t="shared" si="59"/>
        <v>12000</v>
      </c>
      <c r="W309" s="227">
        <f t="shared" si="54"/>
        <v>20129572.430399999</v>
      </c>
      <c r="X309" s="227">
        <f t="shared" si="60"/>
        <v>20129572.426799998</v>
      </c>
      <c r="Y309" s="239">
        <f t="shared" si="61"/>
        <v>1677.4643688999997</v>
      </c>
      <c r="Z309" s="237">
        <f t="shared" si="62"/>
        <v>1677.4643692</v>
      </c>
      <c r="AA309" s="134"/>
    </row>
    <row r="310" spans="1:27" ht="15.75" customHeight="1">
      <c r="A310" s="454"/>
      <c r="B310" s="442"/>
      <c r="C310" s="442"/>
      <c r="D310" s="148" t="s">
        <v>2626</v>
      </c>
      <c r="E310" s="148" t="s">
        <v>2460</v>
      </c>
      <c r="F310" s="218" t="s">
        <v>2671</v>
      </c>
      <c r="G310" s="148" t="s">
        <v>2684</v>
      </c>
      <c r="H310" s="148" t="s">
        <v>394</v>
      </c>
      <c r="I310" s="148" t="s">
        <v>85</v>
      </c>
      <c r="J310" s="132">
        <v>9000</v>
      </c>
      <c r="K310" s="132">
        <v>0</v>
      </c>
      <c r="L310" s="132">
        <v>0</v>
      </c>
      <c r="M310" s="131" t="s">
        <v>416</v>
      </c>
      <c r="N310" s="131">
        <v>0</v>
      </c>
      <c r="O310" s="170">
        <f t="shared" si="55"/>
        <v>0</v>
      </c>
      <c r="P310" s="170">
        <f t="shared" si="56"/>
        <v>0</v>
      </c>
      <c r="Q310" s="170">
        <f t="shared" si="53"/>
        <v>0</v>
      </c>
      <c r="R310" s="228" t="str">
        <f t="shared" si="57"/>
        <v>-</v>
      </c>
      <c r="S310" s="228" t="str">
        <f t="shared" si="58"/>
        <v>-</v>
      </c>
      <c r="T310" s="131" t="s">
        <v>416</v>
      </c>
      <c r="U310" s="131">
        <v>0</v>
      </c>
      <c r="V310" s="227">
        <f t="shared" si="59"/>
        <v>0</v>
      </c>
      <c r="W310" s="227">
        <f t="shared" si="54"/>
        <v>0</v>
      </c>
      <c r="X310" s="227">
        <f t="shared" si="60"/>
        <v>0</v>
      </c>
      <c r="Y310" s="239" t="str">
        <f t="shared" si="61"/>
        <v>-</v>
      </c>
      <c r="Z310" s="237" t="str">
        <f t="shared" si="62"/>
        <v>-</v>
      </c>
      <c r="AA310" s="134"/>
    </row>
    <row r="311" spans="1:27" ht="15.75" customHeight="1">
      <c r="A311" s="454"/>
      <c r="B311" s="442"/>
      <c r="C311" s="442"/>
      <c r="D311" s="148" t="s">
        <v>2626</v>
      </c>
      <c r="E311" s="148" t="s">
        <v>2460</v>
      </c>
      <c r="F311" s="218" t="s">
        <v>2671</v>
      </c>
      <c r="G311" s="148" t="s">
        <v>2685</v>
      </c>
      <c r="H311" s="148" t="s">
        <v>394</v>
      </c>
      <c r="I311" s="148" t="s">
        <v>85</v>
      </c>
      <c r="J311" s="132">
        <v>0</v>
      </c>
      <c r="K311" s="132">
        <v>403097714.15000004</v>
      </c>
      <c r="L311" s="132">
        <v>397563827.12</v>
      </c>
      <c r="M311" s="131" t="s">
        <v>410</v>
      </c>
      <c r="N311" s="131">
        <v>0.23</v>
      </c>
      <c r="O311" s="170">
        <f t="shared" si="55"/>
        <v>0</v>
      </c>
      <c r="P311" s="170">
        <f t="shared" si="56"/>
        <v>92712474.254500017</v>
      </c>
      <c r="Q311" s="170">
        <f t="shared" si="53"/>
        <v>91439680.237599999</v>
      </c>
      <c r="R311" s="228" t="str">
        <f t="shared" si="57"/>
        <v>-</v>
      </c>
      <c r="S311" s="228" t="str">
        <f t="shared" si="58"/>
        <v>-</v>
      </c>
      <c r="T311" s="131" t="s">
        <v>410</v>
      </c>
      <c r="U311" s="131">
        <v>0.12</v>
      </c>
      <c r="V311" s="227">
        <f t="shared" si="59"/>
        <v>0</v>
      </c>
      <c r="W311" s="227">
        <f t="shared" si="54"/>
        <v>48371725.697999999</v>
      </c>
      <c r="X311" s="227">
        <f t="shared" si="60"/>
        <v>47707659.2544</v>
      </c>
      <c r="Y311" s="239" t="str">
        <f t="shared" si="61"/>
        <v>-</v>
      </c>
      <c r="Z311" s="237" t="str">
        <f t="shared" si="62"/>
        <v>-</v>
      </c>
      <c r="AA311" s="134"/>
    </row>
    <row r="312" spans="1:27" ht="15.75" customHeight="1">
      <c r="A312" s="454"/>
      <c r="B312" s="442"/>
      <c r="C312" s="442"/>
      <c r="D312" s="148" t="s">
        <v>2626</v>
      </c>
      <c r="E312" s="148" t="s">
        <v>2460</v>
      </c>
      <c r="F312" s="218" t="s">
        <v>2671</v>
      </c>
      <c r="G312" s="148" t="s">
        <v>2686</v>
      </c>
      <c r="H312" s="148" t="s">
        <v>394</v>
      </c>
      <c r="I312" s="148" t="s">
        <v>85</v>
      </c>
      <c r="J312" s="132">
        <v>1200000</v>
      </c>
      <c r="K312" s="132">
        <v>0</v>
      </c>
      <c r="L312" s="132">
        <v>0</v>
      </c>
      <c r="M312" s="131" t="s">
        <v>410</v>
      </c>
      <c r="N312" s="131">
        <v>0.23</v>
      </c>
      <c r="O312" s="170">
        <f t="shared" si="55"/>
        <v>276000</v>
      </c>
      <c r="P312" s="170">
        <f t="shared" si="56"/>
        <v>0</v>
      </c>
      <c r="Q312" s="170">
        <f t="shared" si="53"/>
        <v>0</v>
      </c>
      <c r="R312" s="228">
        <f t="shared" si="57"/>
        <v>0</v>
      </c>
      <c r="S312" s="228">
        <f t="shared" si="58"/>
        <v>0</v>
      </c>
      <c r="T312" s="131" t="s">
        <v>410</v>
      </c>
      <c r="U312" s="131">
        <v>0.12</v>
      </c>
      <c r="V312" s="227">
        <f t="shared" si="59"/>
        <v>144000</v>
      </c>
      <c r="W312" s="227">
        <f t="shared" si="54"/>
        <v>0</v>
      </c>
      <c r="X312" s="227">
        <f t="shared" si="60"/>
        <v>0</v>
      </c>
      <c r="Y312" s="239">
        <f t="shared" si="61"/>
        <v>0</v>
      </c>
      <c r="Z312" s="237">
        <f t="shared" si="62"/>
        <v>0</v>
      </c>
      <c r="AA312" s="134"/>
    </row>
    <row r="313" spans="1:27" ht="15.75" customHeight="1">
      <c r="A313" s="454"/>
      <c r="B313" s="442"/>
      <c r="C313" s="442"/>
      <c r="D313" s="148" t="s">
        <v>2626</v>
      </c>
      <c r="E313" s="148" t="s">
        <v>2460</v>
      </c>
      <c r="F313" s="218" t="s">
        <v>2671</v>
      </c>
      <c r="G313" s="148" t="s">
        <v>2687</v>
      </c>
      <c r="H313" s="148" t="s">
        <v>394</v>
      </c>
      <c r="I313" s="148" t="s">
        <v>85</v>
      </c>
      <c r="J313" s="132">
        <v>20000</v>
      </c>
      <c r="K313" s="132">
        <v>0</v>
      </c>
      <c r="L313" s="132">
        <v>0</v>
      </c>
      <c r="M313" s="131" t="s">
        <v>410</v>
      </c>
      <c r="N313" s="131">
        <v>0.23</v>
      </c>
      <c r="O313" s="170">
        <f t="shared" si="55"/>
        <v>4600</v>
      </c>
      <c r="P313" s="170">
        <f t="shared" si="56"/>
        <v>0</v>
      </c>
      <c r="Q313" s="170">
        <f t="shared" si="53"/>
        <v>0</v>
      </c>
      <c r="R313" s="228">
        <f t="shared" si="57"/>
        <v>0</v>
      </c>
      <c r="S313" s="228">
        <f t="shared" si="58"/>
        <v>0</v>
      </c>
      <c r="T313" s="131" t="s">
        <v>410</v>
      </c>
      <c r="U313" s="131">
        <v>0.12</v>
      </c>
      <c r="V313" s="227">
        <f t="shared" si="59"/>
        <v>2400</v>
      </c>
      <c r="W313" s="227">
        <f t="shared" si="54"/>
        <v>0</v>
      </c>
      <c r="X313" s="227">
        <f t="shared" si="60"/>
        <v>0</v>
      </c>
      <c r="Y313" s="239">
        <f t="shared" si="61"/>
        <v>0</v>
      </c>
      <c r="Z313" s="237">
        <f t="shared" si="62"/>
        <v>0</v>
      </c>
      <c r="AA313" s="134"/>
    </row>
    <row r="314" spans="1:27" ht="15.75" customHeight="1">
      <c r="A314" s="454"/>
      <c r="B314" s="442"/>
      <c r="C314" s="442"/>
      <c r="D314" s="148" t="s">
        <v>2626</v>
      </c>
      <c r="E314" s="148" t="s">
        <v>2460</v>
      </c>
      <c r="F314" s="218" t="s">
        <v>2671</v>
      </c>
      <c r="G314" s="148" t="s">
        <v>2688</v>
      </c>
      <c r="H314" s="148" t="s">
        <v>394</v>
      </c>
      <c r="I314" s="148" t="s">
        <v>85</v>
      </c>
      <c r="J314" s="132">
        <v>200000</v>
      </c>
      <c r="K314" s="132">
        <v>2169761.0700000003</v>
      </c>
      <c r="L314" s="132">
        <v>1814828.91</v>
      </c>
      <c r="M314" s="131" t="s">
        <v>410</v>
      </c>
      <c r="N314" s="131">
        <v>0.23</v>
      </c>
      <c r="O314" s="170">
        <f t="shared" si="55"/>
        <v>46000</v>
      </c>
      <c r="P314" s="170">
        <f t="shared" si="56"/>
        <v>499045.04610000009</v>
      </c>
      <c r="Q314" s="170">
        <f t="shared" si="53"/>
        <v>417410.64929999999</v>
      </c>
      <c r="R314" s="228">
        <f t="shared" si="57"/>
        <v>9.0741445499999998</v>
      </c>
      <c r="S314" s="228">
        <f t="shared" si="58"/>
        <v>10.848805350000003</v>
      </c>
      <c r="T314" s="131" t="s">
        <v>410</v>
      </c>
      <c r="U314" s="131">
        <v>0.12</v>
      </c>
      <c r="V314" s="227">
        <f t="shared" si="59"/>
        <v>24000</v>
      </c>
      <c r="W314" s="227">
        <f t="shared" si="54"/>
        <v>260371.32840000003</v>
      </c>
      <c r="X314" s="227">
        <f t="shared" si="60"/>
        <v>217779.46919999999</v>
      </c>
      <c r="Y314" s="239">
        <f t="shared" si="61"/>
        <v>9.0741445499999998</v>
      </c>
      <c r="Z314" s="237">
        <f t="shared" si="62"/>
        <v>10.848805350000001</v>
      </c>
      <c r="AA314" s="134"/>
    </row>
    <row r="315" spans="1:27" ht="15.75" customHeight="1">
      <c r="A315" s="454"/>
      <c r="B315" s="442"/>
      <c r="C315" s="442"/>
      <c r="D315" s="148" t="s">
        <v>2626</v>
      </c>
      <c r="E315" s="148" t="s">
        <v>2460</v>
      </c>
      <c r="F315" s="218" t="s">
        <v>2671</v>
      </c>
      <c r="G315" s="148" t="s">
        <v>2689</v>
      </c>
      <c r="H315" s="148" t="s">
        <v>394</v>
      </c>
      <c r="I315" s="148" t="s">
        <v>85</v>
      </c>
      <c r="J315" s="132">
        <v>134999000</v>
      </c>
      <c r="K315" s="132">
        <v>9178204.629999999</v>
      </c>
      <c r="L315" s="132">
        <v>7985896.4700000007</v>
      </c>
      <c r="M315" s="131" t="s">
        <v>410</v>
      </c>
      <c r="N315" s="131">
        <v>0.23</v>
      </c>
      <c r="O315" s="170">
        <f t="shared" si="55"/>
        <v>31049770</v>
      </c>
      <c r="P315" s="170">
        <f t="shared" si="56"/>
        <v>2110987.0648999996</v>
      </c>
      <c r="Q315" s="170">
        <f t="shared" si="53"/>
        <v>1836756.1881000001</v>
      </c>
      <c r="R315" s="228">
        <f t="shared" si="57"/>
        <v>5.915522685353225E-2</v>
      </c>
      <c r="S315" s="228">
        <f t="shared" si="58"/>
        <v>6.7987204571885701E-2</v>
      </c>
      <c r="T315" s="131" t="s">
        <v>410</v>
      </c>
      <c r="U315" s="131">
        <v>0.12</v>
      </c>
      <c r="V315" s="227">
        <f t="shared" si="59"/>
        <v>16199880</v>
      </c>
      <c r="W315" s="227">
        <f t="shared" si="54"/>
        <v>1101384.5555999998</v>
      </c>
      <c r="X315" s="227">
        <f t="shared" si="60"/>
        <v>958307.57640000002</v>
      </c>
      <c r="Y315" s="239">
        <f t="shared" si="61"/>
        <v>5.915522685353225E-2</v>
      </c>
      <c r="Z315" s="237">
        <f t="shared" si="62"/>
        <v>6.7987204571885715E-2</v>
      </c>
      <c r="AA315" s="134"/>
    </row>
    <row r="316" spans="1:27" ht="15.75" customHeight="1">
      <c r="A316" s="454"/>
      <c r="B316" s="442"/>
      <c r="C316" s="442"/>
      <c r="D316" s="148" t="s">
        <v>2626</v>
      </c>
      <c r="E316" s="148" t="s">
        <v>2460</v>
      </c>
      <c r="F316" s="218" t="s">
        <v>2671</v>
      </c>
      <c r="G316" s="148" t="s">
        <v>2690</v>
      </c>
      <c r="H316" s="148" t="s">
        <v>394</v>
      </c>
      <c r="I316" s="148" t="s">
        <v>85</v>
      </c>
      <c r="J316" s="132">
        <v>1000</v>
      </c>
      <c r="K316" s="132">
        <v>82513.820000000007</v>
      </c>
      <c r="L316" s="132">
        <v>0</v>
      </c>
      <c r="M316" s="131" t="s">
        <v>410</v>
      </c>
      <c r="N316" s="131">
        <v>0.23</v>
      </c>
      <c r="O316" s="170">
        <f t="shared" si="55"/>
        <v>230</v>
      </c>
      <c r="P316" s="170">
        <f t="shared" si="56"/>
        <v>18978.178600000003</v>
      </c>
      <c r="Q316" s="170">
        <f t="shared" si="53"/>
        <v>0</v>
      </c>
      <c r="R316" s="228">
        <f t="shared" si="57"/>
        <v>0</v>
      </c>
      <c r="S316" s="228">
        <f t="shared" si="58"/>
        <v>82.51382000000001</v>
      </c>
      <c r="T316" s="131" t="s">
        <v>410</v>
      </c>
      <c r="U316" s="131">
        <v>0.12</v>
      </c>
      <c r="V316" s="227">
        <f t="shared" si="59"/>
        <v>120</v>
      </c>
      <c r="W316" s="227">
        <f t="shared" si="54"/>
        <v>9901.6584000000003</v>
      </c>
      <c r="X316" s="227">
        <f t="shared" si="60"/>
        <v>0</v>
      </c>
      <c r="Y316" s="239">
        <f t="shared" si="61"/>
        <v>0</v>
      </c>
      <c r="Z316" s="237">
        <f t="shared" si="62"/>
        <v>82.513819999999996</v>
      </c>
      <c r="AA316" s="134"/>
    </row>
    <row r="317" spans="1:27" ht="15.75" customHeight="1">
      <c r="A317" s="454"/>
      <c r="B317" s="442"/>
      <c r="C317" s="442"/>
      <c r="D317" s="148" t="s">
        <v>2626</v>
      </c>
      <c r="E317" s="148" t="s">
        <v>2460</v>
      </c>
      <c r="F317" s="218" t="s">
        <v>2671</v>
      </c>
      <c r="G317" s="148" t="s">
        <v>2691</v>
      </c>
      <c r="H317" s="148" t="s">
        <v>394</v>
      </c>
      <c r="I317" s="148" t="s">
        <v>85</v>
      </c>
      <c r="J317" s="132">
        <v>431683995</v>
      </c>
      <c r="K317" s="132">
        <v>597177355.64999998</v>
      </c>
      <c r="L317" s="132">
        <v>467066560.0399999</v>
      </c>
      <c r="M317" s="131" t="s">
        <v>410</v>
      </c>
      <c r="N317" s="131">
        <v>0.23</v>
      </c>
      <c r="O317" s="170">
        <f t="shared" si="55"/>
        <v>99287318.850000009</v>
      </c>
      <c r="P317" s="170">
        <f t="shared" si="56"/>
        <v>137350791.79949999</v>
      </c>
      <c r="Q317" s="170">
        <f t="shared" si="53"/>
        <v>107425308.80919999</v>
      </c>
      <c r="R317" s="228">
        <f t="shared" si="57"/>
        <v>1.0819640418681724</v>
      </c>
      <c r="S317" s="228">
        <f t="shared" si="58"/>
        <v>1.3833669132208617</v>
      </c>
      <c r="T317" s="131" t="s">
        <v>410</v>
      </c>
      <c r="U317" s="131">
        <v>0.12</v>
      </c>
      <c r="V317" s="227">
        <f t="shared" si="59"/>
        <v>51802079.399999999</v>
      </c>
      <c r="W317" s="227">
        <f t="shared" si="54"/>
        <v>71661282.677999988</v>
      </c>
      <c r="X317" s="227">
        <f t="shared" si="60"/>
        <v>56047987.204799987</v>
      </c>
      <c r="Y317" s="239">
        <f t="shared" si="61"/>
        <v>1.0819640418681724</v>
      </c>
      <c r="Z317" s="237">
        <f t="shared" si="62"/>
        <v>1.3833669132208617</v>
      </c>
      <c r="AA317" s="134"/>
    </row>
    <row r="318" spans="1:27" ht="15.75" customHeight="1">
      <c r="A318" s="454"/>
      <c r="B318" s="442"/>
      <c r="C318" s="442"/>
      <c r="D318" s="148" t="s">
        <v>2626</v>
      </c>
      <c r="E318" s="148" t="s">
        <v>2460</v>
      </c>
      <c r="F318" s="218" t="s">
        <v>2671</v>
      </c>
      <c r="G318" s="148" t="s">
        <v>2692</v>
      </c>
      <c r="H318" s="148" t="s">
        <v>394</v>
      </c>
      <c r="I318" s="148" t="s">
        <v>85</v>
      </c>
      <c r="J318" s="132">
        <v>75000000</v>
      </c>
      <c r="K318" s="132">
        <v>7706566.4299999997</v>
      </c>
      <c r="L318" s="132">
        <v>5928656.0899999999</v>
      </c>
      <c r="M318" s="131" t="s">
        <v>410</v>
      </c>
      <c r="N318" s="131">
        <v>0.23</v>
      </c>
      <c r="O318" s="170">
        <f t="shared" si="55"/>
        <v>17250000</v>
      </c>
      <c r="P318" s="170">
        <f t="shared" si="56"/>
        <v>1772510.2789</v>
      </c>
      <c r="Q318" s="170">
        <f t="shared" si="53"/>
        <v>1363590.9007000001</v>
      </c>
      <c r="R318" s="228">
        <f t="shared" si="57"/>
        <v>7.9048747866666672E-2</v>
      </c>
      <c r="S318" s="228">
        <f t="shared" si="58"/>
        <v>0.10275421906666667</v>
      </c>
      <c r="T318" s="131" t="s">
        <v>410</v>
      </c>
      <c r="U318" s="131">
        <v>0.12</v>
      </c>
      <c r="V318" s="227">
        <f t="shared" si="59"/>
        <v>9000000</v>
      </c>
      <c r="W318" s="227">
        <f t="shared" si="54"/>
        <v>924787.97159999993</v>
      </c>
      <c r="X318" s="227">
        <f t="shared" si="60"/>
        <v>711438.7307999999</v>
      </c>
      <c r="Y318" s="239">
        <f t="shared" si="61"/>
        <v>7.9048747866666658E-2</v>
      </c>
      <c r="Z318" s="237">
        <f t="shared" si="62"/>
        <v>0.10275421906666665</v>
      </c>
      <c r="AA318" s="134"/>
    </row>
    <row r="319" spans="1:27" ht="15.75" customHeight="1">
      <c r="A319" s="454"/>
      <c r="B319" s="442"/>
      <c r="C319" s="442"/>
      <c r="D319" s="148" t="s">
        <v>2626</v>
      </c>
      <c r="E319" s="148" t="s">
        <v>2460</v>
      </c>
      <c r="F319" s="218" t="s">
        <v>2671</v>
      </c>
      <c r="G319" s="148" t="s">
        <v>2693</v>
      </c>
      <c r="H319" s="148" t="s">
        <v>394</v>
      </c>
      <c r="I319" s="148" t="s">
        <v>85</v>
      </c>
      <c r="J319" s="132">
        <v>0</v>
      </c>
      <c r="K319" s="132">
        <v>14840</v>
      </c>
      <c r="L319" s="132">
        <v>0</v>
      </c>
      <c r="M319" s="131" t="s">
        <v>410</v>
      </c>
      <c r="N319" s="131">
        <v>0.23</v>
      </c>
      <c r="O319" s="170">
        <f t="shared" si="55"/>
        <v>0</v>
      </c>
      <c r="P319" s="170">
        <f t="shared" si="56"/>
        <v>3413.2000000000003</v>
      </c>
      <c r="Q319" s="170">
        <f t="shared" si="53"/>
        <v>0</v>
      </c>
      <c r="R319" s="228" t="str">
        <f t="shared" si="57"/>
        <v>-</v>
      </c>
      <c r="S319" s="228" t="str">
        <f t="shared" si="58"/>
        <v>-</v>
      </c>
      <c r="T319" s="131" t="s">
        <v>410</v>
      </c>
      <c r="U319" s="131">
        <v>0.12</v>
      </c>
      <c r="V319" s="227">
        <f t="shared" si="59"/>
        <v>0</v>
      </c>
      <c r="W319" s="227">
        <f t="shared" si="54"/>
        <v>1780.8</v>
      </c>
      <c r="X319" s="227">
        <f t="shared" si="60"/>
        <v>0</v>
      </c>
      <c r="Y319" s="239" t="str">
        <f t="shared" si="61"/>
        <v>-</v>
      </c>
      <c r="Z319" s="237" t="str">
        <f t="shared" si="62"/>
        <v>-</v>
      </c>
      <c r="AA319" s="134"/>
    </row>
    <row r="320" spans="1:27" ht="15.75" customHeight="1">
      <c r="A320" s="454"/>
      <c r="B320" s="442"/>
      <c r="C320" s="442"/>
      <c r="D320" s="148" t="s">
        <v>2626</v>
      </c>
      <c r="E320" s="148" t="s">
        <v>2460</v>
      </c>
      <c r="F320" s="218" t="s">
        <v>2671</v>
      </c>
      <c r="G320" s="148" t="s">
        <v>2694</v>
      </c>
      <c r="H320" s="148" t="s">
        <v>394</v>
      </c>
      <c r="I320" s="148" t="s">
        <v>85</v>
      </c>
      <c r="J320" s="132">
        <v>1000</v>
      </c>
      <c r="K320" s="132">
        <v>0</v>
      </c>
      <c r="L320" s="132">
        <v>0</v>
      </c>
      <c r="M320" s="131" t="s">
        <v>416</v>
      </c>
      <c r="N320" s="131">
        <v>0</v>
      </c>
      <c r="O320" s="170">
        <f t="shared" si="55"/>
        <v>0</v>
      </c>
      <c r="P320" s="170">
        <f t="shared" si="56"/>
        <v>0</v>
      </c>
      <c r="Q320" s="170">
        <f t="shared" si="53"/>
        <v>0</v>
      </c>
      <c r="R320" s="228" t="str">
        <f t="shared" si="57"/>
        <v>-</v>
      </c>
      <c r="S320" s="228" t="str">
        <f t="shared" si="58"/>
        <v>-</v>
      </c>
      <c r="T320" s="131" t="s">
        <v>416</v>
      </c>
      <c r="U320" s="131">
        <v>0</v>
      </c>
      <c r="V320" s="227">
        <f t="shared" si="59"/>
        <v>0</v>
      </c>
      <c r="W320" s="227">
        <f t="shared" si="54"/>
        <v>0</v>
      </c>
      <c r="X320" s="227">
        <f t="shared" si="60"/>
        <v>0</v>
      </c>
      <c r="Y320" s="239" t="str">
        <f t="shared" si="61"/>
        <v>-</v>
      </c>
      <c r="Z320" s="237" t="str">
        <f t="shared" si="62"/>
        <v>-</v>
      </c>
      <c r="AA320" s="134"/>
    </row>
    <row r="321" spans="1:27" ht="15.75" customHeight="1">
      <c r="A321" s="454"/>
      <c r="B321" s="442"/>
      <c r="C321" s="442"/>
      <c r="D321" s="148" t="s">
        <v>2626</v>
      </c>
      <c r="E321" s="148" t="s">
        <v>2460</v>
      </c>
      <c r="F321" s="218" t="s">
        <v>2671</v>
      </c>
      <c r="G321" s="148" t="s">
        <v>2695</v>
      </c>
      <c r="H321" s="148" t="s">
        <v>394</v>
      </c>
      <c r="I321" s="148" t="s">
        <v>85</v>
      </c>
      <c r="J321" s="132">
        <v>5000</v>
      </c>
      <c r="K321" s="132">
        <v>1165.02</v>
      </c>
      <c r="L321" s="132">
        <v>1165.02</v>
      </c>
      <c r="M321" s="131" t="s">
        <v>410</v>
      </c>
      <c r="N321" s="131">
        <v>0.23</v>
      </c>
      <c r="O321" s="170">
        <f t="shared" si="55"/>
        <v>1150</v>
      </c>
      <c r="P321" s="170">
        <f t="shared" si="56"/>
        <v>267.95460000000003</v>
      </c>
      <c r="Q321" s="170">
        <f t="shared" si="53"/>
        <v>267.95460000000003</v>
      </c>
      <c r="R321" s="228">
        <f t="shared" si="57"/>
        <v>0.23300400000000002</v>
      </c>
      <c r="S321" s="228">
        <f t="shared" si="58"/>
        <v>0.23300400000000002</v>
      </c>
      <c r="T321" s="131" t="s">
        <v>410</v>
      </c>
      <c r="U321" s="131">
        <v>0.12</v>
      </c>
      <c r="V321" s="227">
        <f t="shared" si="59"/>
        <v>600</v>
      </c>
      <c r="W321" s="227">
        <f t="shared" si="54"/>
        <v>139.80240000000001</v>
      </c>
      <c r="X321" s="227">
        <f t="shared" si="60"/>
        <v>139.80240000000001</v>
      </c>
      <c r="Y321" s="239">
        <f t="shared" si="61"/>
        <v>0.23300400000000002</v>
      </c>
      <c r="Z321" s="237">
        <f t="shared" si="62"/>
        <v>0.23300400000000002</v>
      </c>
      <c r="AA321" s="134"/>
    </row>
    <row r="322" spans="1:27" ht="15.75" customHeight="1">
      <c r="A322" s="454"/>
      <c r="B322" s="442"/>
      <c r="C322" s="442"/>
      <c r="D322" s="148" t="s">
        <v>2626</v>
      </c>
      <c r="E322" s="148" t="s">
        <v>2460</v>
      </c>
      <c r="F322" s="218" t="s">
        <v>2671</v>
      </c>
      <c r="G322" s="148" t="s">
        <v>2696</v>
      </c>
      <c r="H322" s="148" t="s">
        <v>394</v>
      </c>
      <c r="I322" s="148" t="s">
        <v>85</v>
      </c>
      <c r="J322" s="132">
        <v>50000</v>
      </c>
      <c r="K322" s="132">
        <v>5952</v>
      </c>
      <c r="L322" s="132">
        <v>5952</v>
      </c>
      <c r="M322" s="131" t="s">
        <v>410</v>
      </c>
      <c r="N322" s="131">
        <v>0.23</v>
      </c>
      <c r="O322" s="170">
        <f t="shared" si="55"/>
        <v>11500</v>
      </c>
      <c r="P322" s="170">
        <f t="shared" si="56"/>
        <v>1368.96</v>
      </c>
      <c r="Q322" s="170">
        <f t="shared" si="53"/>
        <v>1368.96</v>
      </c>
      <c r="R322" s="228">
        <f t="shared" si="57"/>
        <v>0.11904000000000001</v>
      </c>
      <c r="S322" s="228">
        <f t="shared" si="58"/>
        <v>0.11904000000000001</v>
      </c>
      <c r="T322" s="131" t="s">
        <v>410</v>
      </c>
      <c r="U322" s="131">
        <v>0.12</v>
      </c>
      <c r="V322" s="227">
        <f t="shared" si="59"/>
        <v>6000</v>
      </c>
      <c r="W322" s="227">
        <f t="shared" si="54"/>
        <v>714.24</v>
      </c>
      <c r="X322" s="227">
        <f t="shared" si="60"/>
        <v>714.24</v>
      </c>
      <c r="Y322" s="239">
        <f t="shared" si="61"/>
        <v>0.11904000000000001</v>
      </c>
      <c r="Z322" s="237">
        <f t="shared" si="62"/>
        <v>0.11904000000000001</v>
      </c>
      <c r="AA322" s="134"/>
    </row>
    <row r="323" spans="1:27" ht="15.75" customHeight="1">
      <c r="A323" s="454"/>
      <c r="B323" s="442"/>
      <c r="C323" s="442"/>
      <c r="D323" s="148" t="s">
        <v>2626</v>
      </c>
      <c r="E323" s="148" t="s">
        <v>2460</v>
      </c>
      <c r="F323" s="218" t="s">
        <v>2671</v>
      </c>
      <c r="G323" s="148" t="s">
        <v>2697</v>
      </c>
      <c r="H323" s="148" t="s">
        <v>394</v>
      </c>
      <c r="I323" s="148" t="s">
        <v>85</v>
      </c>
      <c r="J323" s="132">
        <v>0</v>
      </c>
      <c r="K323" s="132">
        <v>120148.98</v>
      </c>
      <c r="L323" s="132">
        <v>109163.75</v>
      </c>
      <c r="M323" s="131" t="s">
        <v>410</v>
      </c>
      <c r="N323" s="131">
        <v>0.23</v>
      </c>
      <c r="O323" s="170">
        <f t="shared" si="55"/>
        <v>0</v>
      </c>
      <c r="P323" s="170">
        <f t="shared" si="56"/>
        <v>27634.2654</v>
      </c>
      <c r="Q323" s="170">
        <f t="shared" si="53"/>
        <v>25107.662500000002</v>
      </c>
      <c r="R323" s="228" t="str">
        <f t="shared" si="57"/>
        <v>-</v>
      </c>
      <c r="S323" s="228" t="str">
        <f t="shared" si="58"/>
        <v>-</v>
      </c>
      <c r="T323" s="131" t="s">
        <v>410</v>
      </c>
      <c r="U323" s="131">
        <v>0.12</v>
      </c>
      <c r="V323" s="227">
        <f t="shared" si="59"/>
        <v>0</v>
      </c>
      <c r="W323" s="227">
        <f t="shared" si="54"/>
        <v>14417.8776</v>
      </c>
      <c r="X323" s="227">
        <f t="shared" si="60"/>
        <v>13099.65</v>
      </c>
      <c r="Y323" s="239" t="str">
        <f t="shared" si="61"/>
        <v>-</v>
      </c>
      <c r="Z323" s="237" t="str">
        <f t="shared" si="62"/>
        <v>-</v>
      </c>
      <c r="AA323" s="134"/>
    </row>
    <row r="324" spans="1:27" ht="15.75" customHeight="1">
      <c r="A324" s="454"/>
      <c r="B324" s="442"/>
      <c r="C324" s="442"/>
      <c r="D324" s="148" t="s">
        <v>2626</v>
      </c>
      <c r="E324" s="148" t="s">
        <v>2460</v>
      </c>
      <c r="F324" s="218" t="s">
        <v>2671</v>
      </c>
      <c r="G324" s="148" t="s">
        <v>2698</v>
      </c>
      <c r="H324" s="148" t="s">
        <v>394</v>
      </c>
      <c r="I324" s="148" t="s">
        <v>85</v>
      </c>
      <c r="J324" s="132">
        <v>0</v>
      </c>
      <c r="K324" s="132">
        <v>22500</v>
      </c>
      <c r="L324" s="132">
        <v>22500</v>
      </c>
      <c r="M324" s="131" t="s">
        <v>410</v>
      </c>
      <c r="N324" s="131">
        <v>0.23</v>
      </c>
      <c r="O324" s="170">
        <f t="shared" si="55"/>
        <v>0</v>
      </c>
      <c r="P324" s="170">
        <f t="shared" si="56"/>
        <v>5175</v>
      </c>
      <c r="Q324" s="170">
        <f t="shared" si="53"/>
        <v>5175</v>
      </c>
      <c r="R324" s="228" t="str">
        <f t="shared" si="57"/>
        <v>-</v>
      </c>
      <c r="S324" s="228" t="str">
        <f t="shared" si="58"/>
        <v>-</v>
      </c>
      <c r="T324" s="131" t="s">
        <v>410</v>
      </c>
      <c r="U324" s="131">
        <v>0.12</v>
      </c>
      <c r="V324" s="227">
        <f t="shared" si="59"/>
        <v>0</v>
      </c>
      <c r="W324" s="227">
        <f t="shared" si="54"/>
        <v>2700</v>
      </c>
      <c r="X324" s="227">
        <f t="shared" si="60"/>
        <v>2700</v>
      </c>
      <c r="Y324" s="239" t="str">
        <f t="shared" si="61"/>
        <v>-</v>
      </c>
      <c r="Z324" s="237" t="str">
        <f t="shared" si="62"/>
        <v>-</v>
      </c>
      <c r="AA324" s="134"/>
    </row>
    <row r="325" spans="1:27" ht="15.75" customHeight="1">
      <c r="A325" s="454"/>
      <c r="B325" s="442"/>
      <c r="C325" s="442"/>
      <c r="D325" s="148" t="s">
        <v>2626</v>
      </c>
      <c r="E325" s="148" t="s">
        <v>2460</v>
      </c>
      <c r="F325" s="218" t="s">
        <v>2671</v>
      </c>
      <c r="G325" s="148" t="s">
        <v>2699</v>
      </c>
      <c r="H325" s="148" t="s">
        <v>394</v>
      </c>
      <c r="I325" s="148" t="s">
        <v>85</v>
      </c>
      <c r="J325" s="132">
        <v>0</v>
      </c>
      <c r="K325" s="132">
        <v>0</v>
      </c>
      <c r="L325" s="132">
        <v>0</v>
      </c>
      <c r="M325" s="131" t="s">
        <v>416</v>
      </c>
      <c r="N325" s="131">
        <v>0</v>
      </c>
      <c r="O325" s="170">
        <f t="shared" si="55"/>
        <v>0</v>
      </c>
      <c r="P325" s="170">
        <f t="shared" si="56"/>
        <v>0</v>
      </c>
      <c r="Q325" s="170">
        <f t="shared" si="53"/>
        <v>0</v>
      </c>
      <c r="R325" s="228" t="str">
        <f t="shared" si="57"/>
        <v>-</v>
      </c>
      <c r="S325" s="228" t="str">
        <f t="shared" si="58"/>
        <v>-</v>
      </c>
      <c r="T325" s="131" t="s">
        <v>416</v>
      </c>
      <c r="U325" s="131">
        <v>0</v>
      </c>
      <c r="V325" s="227">
        <f t="shared" si="59"/>
        <v>0</v>
      </c>
      <c r="W325" s="227">
        <f t="shared" si="54"/>
        <v>0</v>
      </c>
      <c r="X325" s="227">
        <f t="shared" si="60"/>
        <v>0</v>
      </c>
      <c r="Y325" s="239" t="str">
        <f t="shared" si="61"/>
        <v>-</v>
      </c>
      <c r="Z325" s="237" t="str">
        <f t="shared" si="62"/>
        <v>-</v>
      </c>
      <c r="AA325" s="134"/>
    </row>
    <row r="326" spans="1:27" ht="15.75" customHeight="1">
      <c r="A326" s="454"/>
      <c r="B326" s="442"/>
      <c r="C326" s="442"/>
      <c r="D326" s="148" t="s">
        <v>2626</v>
      </c>
      <c r="E326" s="148" t="s">
        <v>2460</v>
      </c>
      <c r="F326" s="218" t="s">
        <v>2671</v>
      </c>
      <c r="G326" s="148" t="s">
        <v>2700</v>
      </c>
      <c r="H326" s="148" t="s">
        <v>394</v>
      </c>
      <c r="I326" s="148" t="s">
        <v>85</v>
      </c>
      <c r="J326" s="132">
        <v>0</v>
      </c>
      <c r="K326" s="132">
        <v>801.54</v>
      </c>
      <c r="L326" s="132">
        <v>801.54</v>
      </c>
      <c r="M326" s="131" t="s">
        <v>410</v>
      </c>
      <c r="N326" s="131">
        <v>0.23</v>
      </c>
      <c r="O326" s="170">
        <f t="shared" si="55"/>
        <v>0</v>
      </c>
      <c r="P326" s="170">
        <f t="shared" si="56"/>
        <v>184.35419999999999</v>
      </c>
      <c r="Q326" s="170">
        <f t="shared" si="53"/>
        <v>184.35419999999999</v>
      </c>
      <c r="R326" s="228" t="str">
        <f t="shared" si="57"/>
        <v>-</v>
      </c>
      <c r="S326" s="228" t="str">
        <f t="shared" si="58"/>
        <v>-</v>
      </c>
      <c r="T326" s="131" t="s">
        <v>410</v>
      </c>
      <c r="U326" s="131">
        <v>0.12</v>
      </c>
      <c r="V326" s="227">
        <f t="shared" si="59"/>
        <v>0</v>
      </c>
      <c r="W326" s="227">
        <f t="shared" si="54"/>
        <v>96.184799999999996</v>
      </c>
      <c r="X326" s="227">
        <f t="shared" si="60"/>
        <v>96.184799999999996</v>
      </c>
      <c r="Y326" s="239" t="str">
        <f t="shared" si="61"/>
        <v>-</v>
      </c>
      <c r="Z326" s="237" t="str">
        <f t="shared" si="62"/>
        <v>-</v>
      </c>
      <c r="AA326" s="134"/>
    </row>
    <row r="327" spans="1:27" ht="15.75" customHeight="1">
      <c r="A327" s="454"/>
      <c r="B327" s="442"/>
      <c r="C327" s="442"/>
      <c r="D327" s="148" t="s">
        <v>2626</v>
      </c>
      <c r="E327" s="148" t="s">
        <v>2460</v>
      </c>
      <c r="F327" s="218" t="s">
        <v>2671</v>
      </c>
      <c r="G327" s="148" t="s">
        <v>2701</v>
      </c>
      <c r="H327" s="148" t="s">
        <v>394</v>
      </c>
      <c r="I327" s="148" t="s">
        <v>85</v>
      </c>
      <c r="J327" s="132">
        <v>1000</v>
      </c>
      <c r="K327" s="132">
        <v>18427316.640000001</v>
      </c>
      <c r="L327" s="132">
        <v>18022292.640000001</v>
      </c>
      <c r="M327" s="131" t="s">
        <v>410</v>
      </c>
      <c r="N327" s="131">
        <v>0.23</v>
      </c>
      <c r="O327" s="170">
        <f t="shared" si="55"/>
        <v>230</v>
      </c>
      <c r="P327" s="170">
        <f t="shared" si="56"/>
        <v>4238282.8272000002</v>
      </c>
      <c r="Q327" s="170">
        <f t="shared" si="53"/>
        <v>4145127.3072000002</v>
      </c>
      <c r="R327" s="228">
        <f t="shared" si="57"/>
        <v>18022.29264</v>
      </c>
      <c r="S327" s="228">
        <f t="shared" si="58"/>
        <v>18427.316640000001</v>
      </c>
      <c r="T327" s="131" t="s">
        <v>410</v>
      </c>
      <c r="U327" s="131">
        <v>0.12</v>
      </c>
      <c r="V327" s="227">
        <f t="shared" si="59"/>
        <v>120</v>
      </c>
      <c r="W327" s="227">
        <f t="shared" si="54"/>
        <v>2211277.9967999998</v>
      </c>
      <c r="X327" s="227">
        <f t="shared" si="60"/>
        <v>2162675.1168</v>
      </c>
      <c r="Y327" s="239">
        <f t="shared" si="61"/>
        <v>18022.29264</v>
      </c>
      <c r="Z327" s="237">
        <f t="shared" si="62"/>
        <v>18427.316639999997</v>
      </c>
      <c r="AA327" s="134"/>
    </row>
    <row r="328" spans="1:27" ht="15.75" customHeight="1">
      <c r="A328" s="454"/>
      <c r="B328" s="442"/>
      <c r="C328" s="442"/>
      <c r="D328" s="148" t="s">
        <v>2626</v>
      </c>
      <c r="E328" s="148" t="s">
        <v>2460</v>
      </c>
      <c r="F328" s="218" t="s">
        <v>2671</v>
      </c>
      <c r="G328" s="148" t="s">
        <v>2702</v>
      </c>
      <c r="H328" s="148" t="s">
        <v>394</v>
      </c>
      <c r="I328" s="148" t="s">
        <v>85</v>
      </c>
      <c r="J328" s="132">
        <v>0</v>
      </c>
      <c r="K328" s="132">
        <v>2707617.89</v>
      </c>
      <c r="L328" s="132">
        <v>0</v>
      </c>
      <c r="M328" s="131" t="s">
        <v>410</v>
      </c>
      <c r="N328" s="131">
        <v>0.23</v>
      </c>
      <c r="O328" s="170">
        <f t="shared" si="55"/>
        <v>0</v>
      </c>
      <c r="P328" s="170">
        <f t="shared" si="56"/>
        <v>622752.11470000003</v>
      </c>
      <c r="Q328" s="170">
        <f t="shared" si="53"/>
        <v>0</v>
      </c>
      <c r="R328" s="228" t="str">
        <f t="shared" si="57"/>
        <v>-</v>
      </c>
      <c r="S328" s="228" t="str">
        <f t="shared" si="58"/>
        <v>-</v>
      </c>
      <c r="T328" s="131" t="s">
        <v>410</v>
      </c>
      <c r="U328" s="131">
        <v>0.12</v>
      </c>
      <c r="V328" s="227">
        <f t="shared" si="59"/>
        <v>0</v>
      </c>
      <c r="W328" s="227">
        <f t="shared" si="54"/>
        <v>324914.14679999999</v>
      </c>
      <c r="X328" s="227">
        <f t="shared" si="60"/>
        <v>0</v>
      </c>
      <c r="Y328" s="239" t="str">
        <f t="shared" si="61"/>
        <v>-</v>
      </c>
      <c r="Z328" s="237" t="str">
        <f t="shared" si="62"/>
        <v>-</v>
      </c>
      <c r="AA328" s="134"/>
    </row>
    <row r="329" spans="1:27" ht="15.75" customHeight="1">
      <c r="A329" s="454"/>
      <c r="B329" s="442"/>
      <c r="C329" s="442"/>
      <c r="D329" s="148" t="s">
        <v>2626</v>
      </c>
      <c r="E329" s="148" t="s">
        <v>2460</v>
      </c>
      <c r="F329" s="218" t="s">
        <v>2671</v>
      </c>
      <c r="G329" s="148" t="s">
        <v>2703</v>
      </c>
      <c r="H329" s="148" t="s">
        <v>394</v>
      </c>
      <c r="I329" s="148" t="s">
        <v>85</v>
      </c>
      <c r="J329" s="132">
        <v>0</v>
      </c>
      <c r="K329" s="132">
        <v>299997.01</v>
      </c>
      <c r="L329" s="132">
        <v>0</v>
      </c>
      <c r="M329" s="131" t="s">
        <v>410</v>
      </c>
      <c r="N329" s="131">
        <v>0.23</v>
      </c>
      <c r="O329" s="170">
        <f t="shared" si="55"/>
        <v>0</v>
      </c>
      <c r="P329" s="170">
        <f t="shared" si="56"/>
        <v>68999.312300000005</v>
      </c>
      <c r="Q329" s="170">
        <f t="shared" si="53"/>
        <v>0</v>
      </c>
      <c r="R329" s="228" t="str">
        <f t="shared" si="57"/>
        <v>-</v>
      </c>
      <c r="S329" s="228" t="str">
        <f t="shared" si="58"/>
        <v>-</v>
      </c>
      <c r="T329" s="131" t="s">
        <v>410</v>
      </c>
      <c r="U329" s="131">
        <v>0.12</v>
      </c>
      <c r="V329" s="227">
        <f t="shared" si="59"/>
        <v>0</v>
      </c>
      <c r="W329" s="227">
        <f t="shared" si="54"/>
        <v>35999.641199999998</v>
      </c>
      <c r="X329" s="227">
        <f t="shared" si="60"/>
        <v>0</v>
      </c>
      <c r="Y329" s="239" t="str">
        <f t="shared" si="61"/>
        <v>-</v>
      </c>
      <c r="Z329" s="237" t="str">
        <f t="shared" si="62"/>
        <v>-</v>
      </c>
      <c r="AA329" s="134"/>
    </row>
    <row r="330" spans="1:27" ht="15.75" customHeight="1">
      <c r="A330" s="454"/>
      <c r="B330" s="442"/>
      <c r="C330" s="442"/>
      <c r="D330" s="148" t="s">
        <v>2626</v>
      </c>
      <c r="E330" s="148" t="s">
        <v>2460</v>
      </c>
      <c r="F330" s="218" t="s">
        <v>2671</v>
      </c>
      <c r="G330" s="148" t="s">
        <v>2704</v>
      </c>
      <c r="H330" s="148" t="s">
        <v>394</v>
      </c>
      <c r="I330" s="148" t="s">
        <v>85</v>
      </c>
      <c r="J330" s="132">
        <v>0</v>
      </c>
      <c r="K330" s="132">
        <v>0</v>
      </c>
      <c r="L330" s="132">
        <v>0</v>
      </c>
      <c r="M330" s="131" t="s">
        <v>416</v>
      </c>
      <c r="N330" s="131">
        <v>0</v>
      </c>
      <c r="O330" s="170">
        <f t="shared" si="55"/>
        <v>0</v>
      </c>
      <c r="P330" s="170">
        <f t="shared" si="56"/>
        <v>0</v>
      </c>
      <c r="Q330" s="170">
        <f t="shared" si="53"/>
        <v>0</v>
      </c>
      <c r="R330" s="228" t="str">
        <f t="shared" si="57"/>
        <v>-</v>
      </c>
      <c r="S330" s="228" t="str">
        <f t="shared" si="58"/>
        <v>-</v>
      </c>
      <c r="T330" s="131" t="s">
        <v>416</v>
      </c>
      <c r="U330" s="131">
        <v>0</v>
      </c>
      <c r="V330" s="227">
        <f t="shared" si="59"/>
        <v>0</v>
      </c>
      <c r="W330" s="227">
        <f t="shared" si="54"/>
        <v>0</v>
      </c>
      <c r="X330" s="227">
        <f t="shared" si="60"/>
        <v>0</v>
      </c>
      <c r="Y330" s="239" t="str">
        <f t="shared" si="61"/>
        <v>-</v>
      </c>
      <c r="Z330" s="237" t="str">
        <f t="shared" si="62"/>
        <v>-</v>
      </c>
      <c r="AA330" s="134"/>
    </row>
    <row r="331" spans="1:27" ht="15.75" customHeight="1">
      <c r="A331" s="454"/>
      <c r="B331" s="442"/>
      <c r="C331" s="442"/>
      <c r="D331" s="148" t="s">
        <v>2626</v>
      </c>
      <c r="E331" s="148" t="s">
        <v>2460</v>
      </c>
      <c r="F331" s="218" t="s">
        <v>2671</v>
      </c>
      <c r="G331" s="148" t="s">
        <v>2705</v>
      </c>
      <c r="H331" s="148" t="s">
        <v>394</v>
      </c>
      <c r="I331" s="148" t="s">
        <v>85</v>
      </c>
      <c r="J331" s="132">
        <v>1221000</v>
      </c>
      <c r="K331" s="132">
        <v>13793944.210000001</v>
      </c>
      <c r="L331" s="132">
        <v>12460387.399999999</v>
      </c>
      <c r="M331" s="131" t="s">
        <v>410</v>
      </c>
      <c r="N331" s="131">
        <v>0.23</v>
      </c>
      <c r="O331" s="170">
        <f t="shared" si="55"/>
        <v>280830</v>
      </c>
      <c r="P331" s="170">
        <f t="shared" si="56"/>
        <v>3172607.1683000005</v>
      </c>
      <c r="Q331" s="170">
        <f t="shared" si="53"/>
        <v>2865889.102</v>
      </c>
      <c r="R331" s="228">
        <f t="shared" si="57"/>
        <v>10.205067485667486</v>
      </c>
      <c r="S331" s="228">
        <f t="shared" si="58"/>
        <v>11.297251605241607</v>
      </c>
      <c r="T331" s="131" t="s">
        <v>410</v>
      </c>
      <c r="U331" s="131">
        <v>0.12</v>
      </c>
      <c r="V331" s="227">
        <f t="shared" si="59"/>
        <v>146520</v>
      </c>
      <c r="W331" s="227">
        <f t="shared" si="54"/>
        <v>1655273.3052000001</v>
      </c>
      <c r="X331" s="227">
        <f t="shared" si="60"/>
        <v>1495246.4879999997</v>
      </c>
      <c r="Y331" s="239">
        <f t="shared" si="61"/>
        <v>10.205067485667483</v>
      </c>
      <c r="Z331" s="237">
        <f t="shared" si="62"/>
        <v>11.297251605241605</v>
      </c>
      <c r="AA331" s="134"/>
    </row>
    <row r="332" spans="1:27" ht="15.75" customHeight="1">
      <c r="A332" s="454"/>
      <c r="B332" s="442"/>
      <c r="C332" s="442"/>
      <c r="D332" s="148" t="s">
        <v>2626</v>
      </c>
      <c r="E332" s="148" t="s">
        <v>2460</v>
      </c>
      <c r="F332" s="218" t="s">
        <v>2671</v>
      </c>
      <c r="G332" s="148" t="s">
        <v>2706</v>
      </c>
      <c r="H332" s="148" t="s">
        <v>394</v>
      </c>
      <c r="I332" s="148" t="s">
        <v>85</v>
      </c>
      <c r="J332" s="132">
        <v>2000</v>
      </c>
      <c r="K332" s="132">
        <v>4263721.57</v>
      </c>
      <c r="L332" s="132">
        <v>2035615.03</v>
      </c>
      <c r="M332" s="131" t="s">
        <v>410</v>
      </c>
      <c r="N332" s="131">
        <v>0.23</v>
      </c>
      <c r="O332" s="170">
        <f t="shared" si="55"/>
        <v>460</v>
      </c>
      <c r="P332" s="170">
        <f t="shared" si="56"/>
        <v>980655.96110000007</v>
      </c>
      <c r="Q332" s="170">
        <f t="shared" si="53"/>
        <v>468191.45690000005</v>
      </c>
      <c r="R332" s="228">
        <f t="shared" si="57"/>
        <v>1017.8075150000001</v>
      </c>
      <c r="S332" s="228">
        <f t="shared" si="58"/>
        <v>2131.8607850000003</v>
      </c>
      <c r="T332" s="131" t="s">
        <v>410</v>
      </c>
      <c r="U332" s="131">
        <v>0.12</v>
      </c>
      <c r="V332" s="227">
        <f t="shared" si="59"/>
        <v>240</v>
      </c>
      <c r="W332" s="227">
        <f t="shared" si="54"/>
        <v>511646.58840000001</v>
      </c>
      <c r="X332" s="227">
        <f t="shared" si="60"/>
        <v>244273.80359999998</v>
      </c>
      <c r="Y332" s="239">
        <f t="shared" si="61"/>
        <v>1017.807515</v>
      </c>
      <c r="Z332" s="237">
        <f t="shared" si="62"/>
        <v>2131.8607849999999</v>
      </c>
      <c r="AA332" s="134"/>
    </row>
    <row r="333" spans="1:27" ht="15.75" customHeight="1">
      <c r="A333" s="454"/>
      <c r="B333" s="442"/>
      <c r="C333" s="442"/>
      <c r="D333" s="148" t="s">
        <v>2626</v>
      </c>
      <c r="E333" s="148" t="s">
        <v>2460</v>
      </c>
      <c r="F333" s="218" t="s">
        <v>2671</v>
      </c>
      <c r="G333" s="148" t="s">
        <v>2707</v>
      </c>
      <c r="H333" s="148" t="s">
        <v>394</v>
      </c>
      <c r="I333" s="148" t="s">
        <v>85</v>
      </c>
      <c r="J333" s="132">
        <v>0</v>
      </c>
      <c r="K333" s="132">
        <v>139440</v>
      </c>
      <c r="L333" s="132">
        <v>139440</v>
      </c>
      <c r="M333" s="131" t="s">
        <v>410</v>
      </c>
      <c r="N333" s="131">
        <v>0.23</v>
      </c>
      <c r="O333" s="170">
        <f t="shared" si="55"/>
        <v>0</v>
      </c>
      <c r="P333" s="170">
        <f t="shared" si="56"/>
        <v>32071.200000000001</v>
      </c>
      <c r="Q333" s="170">
        <f t="shared" si="53"/>
        <v>32071.200000000001</v>
      </c>
      <c r="R333" s="228" t="str">
        <f t="shared" si="57"/>
        <v>-</v>
      </c>
      <c r="S333" s="228" t="str">
        <f t="shared" si="58"/>
        <v>-</v>
      </c>
      <c r="T333" s="131" t="s">
        <v>410</v>
      </c>
      <c r="U333" s="131">
        <v>0.12</v>
      </c>
      <c r="V333" s="227">
        <f t="shared" si="59"/>
        <v>0</v>
      </c>
      <c r="W333" s="227">
        <f t="shared" si="54"/>
        <v>16732.8</v>
      </c>
      <c r="X333" s="227">
        <f t="shared" si="60"/>
        <v>16732.8</v>
      </c>
      <c r="Y333" s="239" t="str">
        <f t="shared" si="61"/>
        <v>-</v>
      </c>
      <c r="Z333" s="237" t="str">
        <f t="shared" si="62"/>
        <v>-</v>
      </c>
      <c r="AA333" s="134"/>
    </row>
    <row r="334" spans="1:27" ht="15.75" customHeight="1">
      <c r="A334" s="454"/>
      <c r="B334" s="442"/>
      <c r="C334" s="442"/>
      <c r="D334" s="148" t="s">
        <v>2626</v>
      </c>
      <c r="E334" s="148" t="s">
        <v>2460</v>
      </c>
      <c r="F334" s="218" t="s">
        <v>2671</v>
      </c>
      <c r="G334" s="148" t="s">
        <v>2708</v>
      </c>
      <c r="H334" s="148" t="s">
        <v>394</v>
      </c>
      <c r="I334" s="148" t="s">
        <v>85</v>
      </c>
      <c r="J334" s="132">
        <v>0</v>
      </c>
      <c r="K334" s="132">
        <v>68800</v>
      </c>
      <c r="L334" s="132">
        <v>68800</v>
      </c>
      <c r="M334" s="131" t="s">
        <v>410</v>
      </c>
      <c r="N334" s="131">
        <v>0.23</v>
      </c>
      <c r="O334" s="170">
        <f t="shared" si="55"/>
        <v>0</v>
      </c>
      <c r="P334" s="170">
        <f t="shared" si="56"/>
        <v>15824</v>
      </c>
      <c r="Q334" s="170">
        <f t="shared" si="53"/>
        <v>15824</v>
      </c>
      <c r="R334" s="228" t="str">
        <f t="shared" si="57"/>
        <v>-</v>
      </c>
      <c r="S334" s="228" t="str">
        <f t="shared" si="58"/>
        <v>-</v>
      </c>
      <c r="T334" s="131" t="s">
        <v>410</v>
      </c>
      <c r="U334" s="131">
        <v>0.12</v>
      </c>
      <c r="V334" s="227">
        <f t="shared" si="59"/>
        <v>0</v>
      </c>
      <c r="W334" s="227">
        <f t="shared" si="54"/>
        <v>8256</v>
      </c>
      <c r="X334" s="227">
        <f t="shared" si="60"/>
        <v>8256</v>
      </c>
      <c r="Y334" s="239" t="str">
        <f t="shared" si="61"/>
        <v>-</v>
      </c>
      <c r="Z334" s="237" t="str">
        <f t="shared" si="62"/>
        <v>-</v>
      </c>
      <c r="AA334" s="134"/>
    </row>
    <row r="335" spans="1:27" ht="15.75" customHeight="1">
      <c r="A335" s="454"/>
      <c r="B335" s="442"/>
      <c r="C335" s="442"/>
      <c r="D335" s="148" t="s">
        <v>2626</v>
      </c>
      <c r="E335" s="148" t="s">
        <v>2460</v>
      </c>
      <c r="F335" s="218" t="s">
        <v>2671</v>
      </c>
      <c r="G335" s="148" t="s">
        <v>2709</v>
      </c>
      <c r="H335" s="148" t="s">
        <v>394</v>
      </c>
      <c r="I335" s="148" t="s">
        <v>85</v>
      </c>
      <c r="J335" s="132">
        <v>0</v>
      </c>
      <c r="K335" s="132">
        <v>6009914.8300000001</v>
      </c>
      <c r="L335" s="132">
        <v>3109795.79</v>
      </c>
      <c r="M335" s="131" t="s">
        <v>410</v>
      </c>
      <c r="N335" s="131">
        <v>0.23</v>
      </c>
      <c r="O335" s="170">
        <f t="shared" si="55"/>
        <v>0</v>
      </c>
      <c r="P335" s="170">
        <f t="shared" si="56"/>
        <v>1382280.4109</v>
      </c>
      <c r="Q335" s="170">
        <f t="shared" si="53"/>
        <v>715253.03170000005</v>
      </c>
      <c r="R335" s="228" t="str">
        <f t="shared" si="57"/>
        <v>-</v>
      </c>
      <c r="S335" s="228" t="str">
        <f t="shared" si="58"/>
        <v>-</v>
      </c>
      <c r="T335" s="131" t="s">
        <v>410</v>
      </c>
      <c r="U335" s="131">
        <v>0.12</v>
      </c>
      <c r="V335" s="227">
        <f t="shared" si="59"/>
        <v>0</v>
      </c>
      <c r="W335" s="227">
        <f t="shared" si="54"/>
        <v>721189.77960000001</v>
      </c>
      <c r="X335" s="227">
        <f t="shared" si="60"/>
        <v>373175.49479999999</v>
      </c>
      <c r="Y335" s="239" t="str">
        <f t="shared" si="61"/>
        <v>-</v>
      </c>
      <c r="Z335" s="237" t="str">
        <f t="shared" si="62"/>
        <v>-</v>
      </c>
      <c r="AA335" s="134"/>
    </row>
    <row r="336" spans="1:27" ht="15.75" customHeight="1">
      <c r="A336" s="454"/>
      <c r="B336" s="442"/>
      <c r="C336" s="442"/>
      <c r="D336" s="148" t="s">
        <v>2626</v>
      </c>
      <c r="E336" s="148" t="s">
        <v>2460</v>
      </c>
      <c r="F336" s="218" t="s">
        <v>2671</v>
      </c>
      <c r="G336" s="148" t="s">
        <v>2710</v>
      </c>
      <c r="H336" s="148" t="s">
        <v>394</v>
      </c>
      <c r="I336" s="148" t="s">
        <v>85</v>
      </c>
      <c r="J336" s="132">
        <v>0</v>
      </c>
      <c r="K336" s="132">
        <v>41532.81</v>
      </c>
      <c r="L336" s="132">
        <v>41532.81</v>
      </c>
      <c r="M336" s="131" t="s">
        <v>410</v>
      </c>
      <c r="N336" s="131">
        <v>0.23</v>
      </c>
      <c r="O336" s="170">
        <f t="shared" si="55"/>
        <v>0</v>
      </c>
      <c r="P336" s="170">
        <f t="shared" si="56"/>
        <v>9552.5463</v>
      </c>
      <c r="Q336" s="170">
        <f t="shared" si="53"/>
        <v>9552.5463</v>
      </c>
      <c r="R336" s="228" t="str">
        <f t="shared" si="57"/>
        <v>-</v>
      </c>
      <c r="S336" s="228" t="str">
        <f t="shared" si="58"/>
        <v>-</v>
      </c>
      <c r="T336" s="131" t="s">
        <v>410</v>
      </c>
      <c r="U336" s="131">
        <v>0.12</v>
      </c>
      <c r="V336" s="227">
        <f t="shared" si="59"/>
        <v>0</v>
      </c>
      <c r="W336" s="227">
        <f t="shared" si="54"/>
        <v>4983.9371999999994</v>
      </c>
      <c r="X336" s="227">
        <f t="shared" si="60"/>
        <v>4983.9371999999994</v>
      </c>
      <c r="Y336" s="239" t="str">
        <f t="shared" si="61"/>
        <v>-</v>
      </c>
      <c r="Z336" s="237" t="str">
        <f t="shared" si="62"/>
        <v>-</v>
      </c>
      <c r="AA336" s="134"/>
    </row>
    <row r="337" spans="1:27" ht="15.75" customHeight="1">
      <c r="A337" s="454"/>
      <c r="B337" s="442"/>
      <c r="C337" s="442"/>
      <c r="D337" s="148" t="s">
        <v>2626</v>
      </c>
      <c r="E337" s="148" t="s">
        <v>2460</v>
      </c>
      <c r="F337" s="218" t="s">
        <v>2671</v>
      </c>
      <c r="G337" s="148" t="s">
        <v>2711</v>
      </c>
      <c r="H337" s="148" t="s">
        <v>394</v>
      </c>
      <c r="I337" s="148" t="s">
        <v>85</v>
      </c>
      <c r="J337" s="132">
        <v>4000000</v>
      </c>
      <c r="K337" s="132">
        <v>3869844.9099999992</v>
      </c>
      <c r="L337" s="132">
        <v>3280512.38</v>
      </c>
      <c r="M337" s="131" t="s">
        <v>410</v>
      </c>
      <c r="N337" s="131">
        <v>0.23</v>
      </c>
      <c r="O337" s="170">
        <f t="shared" si="55"/>
        <v>920000</v>
      </c>
      <c r="P337" s="170">
        <f t="shared" si="56"/>
        <v>890064.32929999987</v>
      </c>
      <c r="Q337" s="170">
        <f t="shared" si="53"/>
        <v>754517.84739999997</v>
      </c>
      <c r="R337" s="228">
        <f t="shared" si="57"/>
        <v>0.82012809499999995</v>
      </c>
      <c r="S337" s="228">
        <f t="shared" si="58"/>
        <v>0.96746122749999985</v>
      </c>
      <c r="T337" s="131" t="s">
        <v>410</v>
      </c>
      <c r="U337" s="131">
        <v>0.12</v>
      </c>
      <c r="V337" s="227">
        <f t="shared" si="59"/>
        <v>480000</v>
      </c>
      <c r="W337" s="227">
        <f t="shared" si="54"/>
        <v>464381.38919999992</v>
      </c>
      <c r="X337" s="227">
        <f t="shared" si="60"/>
        <v>393661.48559999996</v>
      </c>
      <c r="Y337" s="239">
        <f t="shared" si="61"/>
        <v>0.82012809499999995</v>
      </c>
      <c r="Z337" s="237">
        <f t="shared" si="62"/>
        <v>0.96746122749999985</v>
      </c>
      <c r="AA337" s="134"/>
    </row>
    <row r="338" spans="1:27" ht="15.75" customHeight="1">
      <c r="A338" s="454"/>
      <c r="B338" s="442"/>
      <c r="C338" s="442"/>
      <c r="D338" s="148" t="s">
        <v>2626</v>
      </c>
      <c r="E338" s="148" t="s">
        <v>2460</v>
      </c>
      <c r="F338" s="218" t="s">
        <v>2671</v>
      </c>
      <c r="G338" s="148" t="s">
        <v>2712</v>
      </c>
      <c r="H338" s="148" t="s">
        <v>394</v>
      </c>
      <c r="I338" s="148" t="s">
        <v>85</v>
      </c>
      <c r="J338" s="132">
        <v>30000</v>
      </c>
      <c r="K338" s="132">
        <v>14651.6</v>
      </c>
      <c r="L338" s="132">
        <v>11135.6</v>
      </c>
      <c r="M338" s="131" t="s">
        <v>410</v>
      </c>
      <c r="N338" s="131">
        <v>0.23</v>
      </c>
      <c r="O338" s="170">
        <f t="shared" si="55"/>
        <v>6900</v>
      </c>
      <c r="P338" s="170">
        <f t="shared" si="56"/>
        <v>3369.8680000000004</v>
      </c>
      <c r="Q338" s="170">
        <f t="shared" si="53"/>
        <v>2561.1880000000001</v>
      </c>
      <c r="R338" s="228">
        <f t="shared" si="57"/>
        <v>0.37118666666666666</v>
      </c>
      <c r="S338" s="228">
        <f t="shared" si="58"/>
        <v>0.48838666666666675</v>
      </c>
      <c r="T338" s="131" t="s">
        <v>410</v>
      </c>
      <c r="U338" s="131">
        <v>0.12</v>
      </c>
      <c r="V338" s="227">
        <f t="shared" si="59"/>
        <v>3600</v>
      </c>
      <c r="W338" s="227">
        <f t="shared" si="54"/>
        <v>1758.192</v>
      </c>
      <c r="X338" s="227">
        <f t="shared" si="60"/>
        <v>1336.2719999999999</v>
      </c>
      <c r="Y338" s="239">
        <f t="shared" si="61"/>
        <v>0.37118666666666666</v>
      </c>
      <c r="Z338" s="237">
        <f t="shared" si="62"/>
        <v>0.48838666666666669</v>
      </c>
      <c r="AA338" s="134"/>
    </row>
    <row r="339" spans="1:27" ht="15.75" customHeight="1">
      <c r="A339" s="454"/>
      <c r="B339" s="442"/>
      <c r="C339" s="442"/>
      <c r="D339" s="148" t="s">
        <v>2626</v>
      </c>
      <c r="E339" s="148" t="s">
        <v>2460</v>
      </c>
      <c r="F339" s="218" t="s">
        <v>2671</v>
      </c>
      <c r="G339" s="148" t="s">
        <v>2713</v>
      </c>
      <c r="H339" s="148" t="s">
        <v>394</v>
      </c>
      <c r="I339" s="148" t="s">
        <v>85</v>
      </c>
      <c r="J339" s="132">
        <v>2970000</v>
      </c>
      <c r="K339" s="132">
        <v>1818411.5400000003</v>
      </c>
      <c r="L339" s="132">
        <v>1818411.54</v>
      </c>
      <c r="M339" s="131" t="s">
        <v>410</v>
      </c>
      <c r="N339" s="131">
        <v>0.23</v>
      </c>
      <c r="O339" s="170">
        <f t="shared" si="55"/>
        <v>683100</v>
      </c>
      <c r="P339" s="170">
        <f t="shared" si="56"/>
        <v>418234.65420000011</v>
      </c>
      <c r="Q339" s="170">
        <f t="shared" si="53"/>
        <v>418234.65420000005</v>
      </c>
      <c r="R339" s="228">
        <f t="shared" si="57"/>
        <v>0.61225977777777785</v>
      </c>
      <c r="S339" s="228">
        <f t="shared" si="58"/>
        <v>0.61225977777777796</v>
      </c>
      <c r="T339" s="131" t="s">
        <v>410</v>
      </c>
      <c r="U339" s="131">
        <v>0.12</v>
      </c>
      <c r="V339" s="227">
        <f t="shared" si="59"/>
        <v>356400</v>
      </c>
      <c r="W339" s="227">
        <f t="shared" si="54"/>
        <v>218209.38480000003</v>
      </c>
      <c r="X339" s="227">
        <f t="shared" si="60"/>
        <v>218209.3848</v>
      </c>
      <c r="Y339" s="239">
        <f t="shared" si="61"/>
        <v>0.61225977777777774</v>
      </c>
      <c r="Z339" s="237">
        <f t="shared" si="62"/>
        <v>0.61225977777777785</v>
      </c>
      <c r="AA339" s="134"/>
    </row>
    <row r="340" spans="1:27" ht="15.75" customHeight="1">
      <c r="A340" s="454"/>
      <c r="B340" s="442"/>
      <c r="C340" s="442"/>
      <c r="D340" s="148" t="s">
        <v>2626</v>
      </c>
      <c r="E340" s="148" t="s">
        <v>2460</v>
      </c>
      <c r="F340" s="218" t="s">
        <v>2671</v>
      </c>
      <c r="G340" s="148" t="s">
        <v>2714</v>
      </c>
      <c r="H340" s="148" t="s">
        <v>394</v>
      </c>
      <c r="I340" s="148" t="s">
        <v>85</v>
      </c>
      <c r="J340" s="132">
        <v>13000000</v>
      </c>
      <c r="K340" s="132">
        <v>14568906.650000002</v>
      </c>
      <c r="L340" s="132">
        <v>12126536.160000002</v>
      </c>
      <c r="M340" s="131" t="s">
        <v>410</v>
      </c>
      <c r="N340" s="131">
        <v>0.23</v>
      </c>
      <c r="O340" s="170">
        <f t="shared" si="55"/>
        <v>2990000</v>
      </c>
      <c r="P340" s="170">
        <f t="shared" si="56"/>
        <v>3350848.5295000006</v>
      </c>
      <c r="Q340" s="170">
        <f t="shared" si="53"/>
        <v>2789103.3168000006</v>
      </c>
      <c r="R340" s="228">
        <f t="shared" si="57"/>
        <v>0.93281047384615401</v>
      </c>
      <c r="S340" s="228">
        <f t="shared" si="58"/>
        <v>1.1206851269230771</v>
      </c>
      <c r="T340" s="131" t="s">
        <v>410</v>
      </c>
      <c r="U340" s="131">
        <v>0.12</v>
      </c>
      <c r="V340" s="227">
        <f t="shared" si="59"/>
        <v>1560000</v>
      </c>
      <c r="W340" s="227">
        <f t="shared" si="54"/>
        <v>1748268.7980000002</v>
      </c>
      <c r="X340" s="227">
        <f t="shared" si="60"/>
        <v>1455184.3392000003</v>
      </c>
      <c r="Y340" s="239">
        <f t="shared" si="61"/>
        <v>0.93281047384615401</v>
      </c>
      <c r="Z340" s="237">
        <f t="shared" si="62"/>
        <v>1.1206851269230771</v>
      </c>
      <c r="AA340" s="134"/>
    </row>
    <row r="341" spans="1:27" ht="15.75" customHeight="1">
      <c r="A341" s="454"/>
      <c r="B341" s="442"/>
      <c r="C341" s="442"/>
      <c r="D341" s="148" t="s">
        <v>2626</v>
      </c>
      <c r="E341" s="148" t="s">
        <v>2460</v>
      </c>
      <c r="F341" s="218" t="s">
        <v>2671</v>
      </c>
      <c r="G341" s="148" t="s">
        <v>2715</v>
      </c>
      <c r="H341" s="148" t="s">
        <v>394</v>
      </c>
      <c r="I341" s="148" t="s">
        <v>85</v>
      </c>
      <c r="J341" s="132">
        <v>13000000</v>
      </c>
      <c r="K341" s="132">
        <v>12382980.660000004</v>
      </c>
      <c r="L341" s="132">
        <v>11009131.459999999</v>
      </c>
      <c r="M341" s="131" t="s">
        <v>410</v>
      </c>
      <c r="N341" s="131">
        <v>0.23</v>
      </c>
      <c r="O341" s="170">
        <f t="shared" si="55"/>
        <v>2990000</v>
      </c>
      <c r="P341" s="170">
        <f t="shared" si="56"/>
        <v>2848085.5518000009</v>
      </c>
      <c r="Q341" s="170">
        <f t="shared" si="53"/>
        <v>2532100.2357999999</v>
      </c>
      <c r="R341" s="228">
        <f t="shared" si="57"/>
        <v>0.84685626615384613</v>
      </c>
      <c r="S341" s="228">
        <f t="shared" si="58"/>
        <v>0.95253697384615421</v>
      </c>
      <c r="T341" s="131" t="s">
        <v>410</v>
      </c>
      <c r="U341" s="131">
        <v>0.12</v>
      </c>
      <c r="V341" s="227">
        <f t="shared" si="59"/>
        <v>1560000</v>
      </c>
      <c r="W341" s="227">
        <f t="shared" si="54"/>
        <v>1485957.6792000004</v>
      </c>
      <c r="X341" s="227">
        <f t="shared" si="60"/>
        <v>1321095.7751999998</v>
      </c>
      <c r="Y341" s="239">
        <f t="shared" si="61"/>
        <v>0.84685626615384602</v>
      </c>
      <c r="Z341" s="237">
        <f t="shared" si="62"/>
        <v>0.9525369738461541</v>
      </c>
      <c r="AA341" s="134"/>
    </row>
    <row r="342" spans="1:27" ht="15.75" customHeight="1">
      <c r="A342" s="454"/>
      <c r="B342" s="442"/>
      <c r="C342" s="442"/>
      <c r="D342" s="148" t="s">
        <v>2626</v>
      </c>
      <c r="E342" s="148" t="s">
        <v>2460</v>
      </c>
      <c r="F342" s="218" t="s">
        <v>2671</v>
      </c>
      <c r="G342" s="148" t="s">
        <v>2716</v>
      </c>
      <c r="H342" s="148" t="s">
        <v>394</v>
      </c>
      <c r="I342" s="148" t="s">
        <v>85</v>
      </c>
      <c r="J342" s="132">
        <v>594000</v>
      </c>
      <c r="K342" s="132">
        <v>372542.27</v>
      </c>
      <c r="L342" s="132">
        <v>372542.27</v>
      </c>
      <c r="M342" s="131" t="s">
        <v>410</v>
      </c>
      <c r="N342" s="131">
        <v>0.23</v>
      </c>
      <c r="O342" s="170">
        <f t="shared" si="55"/>
        <v>136620</v>
      </c>
      <c r="P342" s="170">
        <f t="shared" si="56"/>
        <v>85684.722100000014</v>
      </c>
      <c r="Q342" s="170">
        <f t="shared" si="53"/>
        <v>85684.722100000014</v>
      </c>
      <c r="R342" s="228">
        <f t="shared" si="57"/>
        <v>0.62717553872053877</v>
      </c>
      <c r="S342" s="228">
        <f t="shared" si="58"/>
        <v>0.62717553872053877</v>
      </c>
      <c r="T342" s="131" t="s">
        <v>410</v>
      </c>
      <c r="U342" s="131">
        <v>0.12</v>
      </c>
      <c r="V342" s="227">
        <f t="shared" si="59"/>
        <v>71280</v>
      </c>
      <c r="W342" s="227">
        <f t="shared" si="54"/>
        <v>44705.072399999997</v>
      </c>
      <c r="X342" s="227">
        <f t="shared" si="60"/>
        <v>44705.072399999997</v>
      </c>
      <c r="Y342" s="239">
        <f t="shared" si="61"/>
        <v>0.62717553872053866</v>
      </c>
      <c r="Z342" s="237">
        <f t="shared" si="62"/>
        <v>0.62717553872053866</v>
      </c>
      <c r="AA342" s="134"/>
    </row>
    <row r="343" spans="1:27" ht="15.75" customHeight="1">
      <c r="A343" s="454"/>
      <c r="B343" s="442"/>
      <c r="C343" s="442"/>
      <c r="D343" s="148" t="s">
        <v>2626</v>
      </c>
      <c r="E343" s="148" t="s">
        <v>2460</v>
      </c>
      <c r="F343" s="218" t="s">
        <v>2671</v>
      </c>
      <c r="G343" s="148" t="s">
        <v>2717</v>
      </c>
      <c r="H343" s="148" t="s">
        <v>394</v>
      </c>
      <c r="I343" s="148" t="s">
        <v>85</v>
      </c>
      <c r="J343" s="132">
        <v>0</v>
      </c>
      <c r="K343" s="132">
        <v>109646.93</v>
      </c>
      <c r="L343" s="132">
        <v>109646.93</v>
      </c>
      <c r="M343" s="131" t="s">
        <v>410</v>
      </c>
      <c r="N343" s="131">
        <v>0.23</v>
      </c>
      <c r="O343" s="170">
        <f t="shared" si="55"/>
        <v>0</v>
      </c>
      <c r="P343" s="170">
        <f t="shared" si="56"/>
        <v>25218.793900000001</v>
      </c>
      <c r="Q343" s="170">
        <f t="shared" si="53"/>
        <v>25218.793900000001</v>
      </c>
      <c r="R343" s="228" t="str">
        <f t="shared" si="57"/>
        <v>-</v>
      </c>
      <c r="S343" s="228" t="str">
        <f t="shared" si="58"/>
        <v>-</v>
      </c>
      <c r="T343" s="131" t="s">
        <v>410</v>
      </c>
      <c r="U343" s="131">
        <v>0.12</v>
      </c>
      <c r="V343" s="227">
        <f t="shared" si="59"/>
        <v>0</v>
      </c>
      <c r="W343" s="227">
        <f t="shared" si="54"/>
        <v>13157.631599999999</v>
      </c>
      <c r="X343" s="227">
        <f t="shared" si="60"/>
        <v>13157.631599999999</v>
      </c>
      <c r="Y343" s="239" t="str">
        <f t="shared" si="61"/>
        <v>-</v>
      </c>
      <c r="Z343" s="237" t="str">
        <f t="shared" si="62"/>
        <v>-</v>
      </c>
      <c r="AA343" s="134"/>
    </row>
    <row r="344" spans="1:27" ht="15.75" customHeight="1">
      <c r="A344" s="454"/>
      <c r="B344" s="442"/>
      <c r="C344" s="442"/>
      <c r="D344" s="148" t="s">
        <v>2626</v>
      </c>
      <c r="E344" s="148" t="s">
        <v>2460</v>
      </c>
      <c r="F344" s="218" t="s">
        <v>2671</v>
      </c>
      <c r="G344" s="148" t="s">
        <v>2718</v>
      </c>
      <c r="H344" s="148" t="s">
        <v>394</v>
      </c>
      <c r="I344" s="148" t="s">
        <v>85</v>
      </c>
      <c r="J344" s="132">
        <v>1446571</v>
      </c>
      <c r="K344" s="132">
        <v>421443.19</v>
      </c>
      <c r="L344" s="132">
        <v>370440</v>
      </c>
      <c r="M344" s="131" t="s">
        <v>410</v>
      </c>
      <c r="N344" s="131">
        <v>0.23</v>
      </c>
      <c r="O344" s="170">
        <f t="shared" si="55"/>
        <v>332711.33</v>
      </c>
      <c r="P344" s="170">
        <f t="shared" si="56"/>
        <v>96931.933700000009</v>
      </c>
      <c r="Q344" s="170">
        <f t="shared" si="53"/>
        <v>85201.2</v>
      </c>
      <c r="R344" s="228">
        <f t="shared" si="57"/>
        <v>0.25608145054753617</v>
      </c>
      <c r="S344" s="228">
        <f t="shared" si="58"/>
        <v>0.2913394434148065</v>
      </c>
      <c r="T344" s="131" t="s">
        <v>410</v>
      </c>
      <c r="U344" s="131">
        <v>0.12</v>
      </c>
      <c r="V344" s="227">
        <f t="shared" si="59"/>
        <v>173588.52</v>
      </c>
      <c r="W344" s="227">
        <f t="shared" si="54"/>
        <v>50573.182799999995</v>
      </c>
      <c r="X344" s="227">
        <f t="shared" si="60"/>
        <v>44452.799999999996</v>
      </c>
      <c r="Y344" s="239">
        <f t="shared" si="61"/>
        <v>0.25608145054753617</v>
      </c>
      <c r="Z344" s="237">
        <f t="shared" si="62"/>
        <v>0.29133944341480644</v>
      </c>
      <c r="AA344" s="134"/>
    </row>
    <row r="345" spans="1:27" ht="15.75" customHeight="1">
      <c r="A345" s="454"/>
      <c r="B345" s="442"/>
      <c r="C345" s="442"/>
      <c r="D345" s="148" t="s">
        <v>2626</v>
      </c>
      <c r="E345" s="148" t="s">
        <v>2460</v>
      </c>
      <c r="F345" s="218" t="s">
        <v>2719</v>
      </c>
      <c r="G345" s="148" t="s">
        <v>2720</v>
      </c>
      <c r="H345" s="148" t="s">
        <v>394</v>
      </c>
      <c r="I345" s="148" t="s">
        <v>85</v>
      </c>
      <c r="J345" s="132">
        <v>3800000</v>
      </c>
      <c r="K345" s="132">
        <v>7702124.120000001</v>
      </c>
      <c r="L345" s="132">
        <v>6807715.6800000006</v>
      </c>
      <c r="M345" s="131" t="s">
        <v>410</v>
      </c>
      <c r="N345" s="131">
        <v>0.23</v>
      </c>
      <c r="O345" s="170">
        <f t="shared" si="55"/>
        <v>874000</v>
      </c>
      <c r="P345" s="170">
        <f t="shared" si="56"/>
        <v>1771488.5476000004</v>
      </c>
      <c r="Q345" s="170">
        <f t="shared" si="53"/>
        <v>1565774.6064000002</v>
      </c>
      <c r="R345" s="228">
        <f t="shared" si="57"/>
        <v>1.7915041263157896</v>
      </c>
      <c r="S345" s="228">
        <f t="shared" si="58"/>
        <v>2.0268747684210533</v>
      </c>
      <c r="T345" s="131" t="s">
        <v>410</v>
      </c>
      <c r="U345" s="131">
        <v>0.12</v>
      </c>
      <c r="V345" s="227">
        <f t="shared" si="59"/>
        <v>456000</v>
      </c>
      <c r="W345" s="227">
        <f t="shared" si="54"/>
        <v>924254.89440000011</v>
      </c>
      <c r="X345" s="227">
        <f t="shared" si="60"/>
        <v>816925.88160000008</v>
      </c>
      <c r="Y345" s="239">
        <f t="shared" si="61"/>
        <v>1.7915041263157896</v>
      </c>
      <c r="Z345" s="237">
        <f t="shared" si="62"/>
        <v>2.0268747684210529</v>
      </c>
      <c r="AA345" s="134"/>
    </row>
    <row r="346" spans="1:27" ht="15.75" customHeight="1">
      <c r="A346" s="454"/>
      <c r="B346" s="442"/>
      <c r="C346" s="442"/>
      <c r="D346" s="148" t="s">
        <v>2626</v>
      </c>
      <c r="E346" s="148" t="s">
        <v>2460</v>
      </c>
      <c r="F346" s="218" t="s">
        <v>2719</v>
      </c>
      <c r="G346" s="148" t="s">
        <v>2721</v>
      </c>
      <c r="H346" s="148" t="s">
        <v>394</v>
      </c>
      <c r="I346" s="148" t="s">
        <v>85</v>
      </c>
      <c r="J346" s="132">
        <v>2000000</v>
      </c>
      <c r="K346" s="132">
        <v>1862795.5899999999</v>
      </c>
      <c r="L346" s="132">
        <v>1520027.23</v>
      </c>
      <c r="M346" s="131" t="s">
        <v>410</v>
      </c>
      <c r="N346" s="131">
        <v>0.23</v>
      </c>
      <c r="O346" s="170">
        <f t="shared" si="55"/>
        <v>460000</v>
      </c>
      <c r="P346" s="170">
        <f t="shared" si="56"/>
        <v>428442.98569999996</v>
      </c>
      <c r="Q346" s="170">
        <f t="shared" si="53"/>
        <v>349606.26290000003</v>
      </c>
      <c r="R346" s="228">
        <f t="shared" si="57"/>
        <v>0.76001361500000009</v>
      </c>
      <c r="S346" s="228">
        <f t="shared" si="58"/>
        <v>0.93139779499999986</v>
      </c>
      <c r="T346" s="131" t="s">
        <v>410</v>
      </c>
      <c r="U346" s="131">
        <v>0.12</v>
      </c>
      <c r="V346" s="227">
        <f t="shared" si="59"/>
        <v>240000</v>
      </c>
      <c r="W346" s="227">
        <f t="shared" si="54"/>
        <v>223535.47079999998</v>
      </c>
      <c r="X346" s="227">
        <f t="shared" si="60"/>
        <v>182403.26759999999</v>
      </c>
      <c r="Y346" s="239">
        <f t="shared" si="61"/>
        <v>0.76001361499999998</v>
      </c>
      <c r="Z346" s="237">
        <f t="shared" si="62"/>
        <v>0.93139779499999997</v>
      </c>
      <c r="AA346" s="134"/>
    </row>
    <row r="347" spans="1:27" ht="15.75" customHeight="1">
      <c r="A347" s="454"/>
      <c r="B347" s="442"/>
      <c r="C347" s="442"/>
      <c r="D347" s="148" t="s">
        <v>2626</v>
      </c>
      <c r="E347" s="148" t="s">
        <v>2460</v>
      </c>
      <c r="F347" s="218" t="s">
        <v>2719</v>
      </c>
      <c r="G347" s="148" t="s">
        <v>2722</v>
      </c>
      <c r="H347" s="148" t="s">
        <v>394</v>
      </c>
      <c r="I347" s="148" t="s">
        <v>85</v>
      </c>
      <c r="J347" s="132">
        <v>0</v>
      </c>
      <c r="K347" s="132">
        <v>0</v>
      </c>
      <c r="L347" s="132">
        <v>0</v>
      </c>
      <c r="M347" s="131" t="s">
        <v>416</v>
      </c>
      <c r="N347" s="131">
        <v>0</v>
      </c>
      <c r="O347" s="170">
        <f t="shared" si="55"/>
        <v>0</v>
      </c>
      <c r="P347" s="170">
        <f t="shared" si="56"/>
        <v>0</v>
      </c>
      <c r="Q347" s="170">
        <f t="shared" si="53"/>
        <v>0</v>
      </c>
      <c r="R347" s="228" t="str">
        <f t="shared" si="57"/>
        <v>-</v>
      </c>
      <c r="S347" s="228" t="str">
        <f t="shared" si="58"/>
        <v>-</v>
      </c>
      <c r="T347" s="131" t="s">
        <v>416</v>
      </c>
      <c r="U347" s="131">
        <v>0</v>
      </c>
      <c r="V347" s="227">
        <f t="shared" si="59"/>
        <v>0</v>
      </c>
      <c r="W347" s="227">
        <f t="shared" si="54"/>
        <v>0</v>
      </c>
      <c r="X347" s="227">
        <f t="shared" si="60"/>
        <v>0</v>
      </c>
      <c r="Y347" s="239" t="str">
        <f t="shared" si="61"/>
        <v>-</v>
      </c>
      <c r="Z347" s="237" t="str">
        <f t="shared" si="62"/>
        <v>-</v>
      </c>
      <c r="AA347" s="134"/>
    </row>
    <row r="348" spans="1:27" ht="15.75" customHeight="1">
      <c r="A348" s="454"/>
      <c r="B348" s="442"/>
      <c r="C348" s="442"/>
      <c r="D348" s="148" t="s">
        <v>2626</v>
      </c>
      <c r="E348" s="148" t="s">
        <v>2460</v>
      </c>
      <c r="F348" s="218" t="s">
        <v>2719</v>
      </c>
      <c r="G348" s="148" t="s">
        <v>2723</v>
      </c>
      <c r="H348" s="148" t="s">
        <v>394</v>
      </c>
      <c r="I348" s="148" t="s">
        <v>85</v>
      </c>
      <c r="J348" s="132">
        <v>20000</v>
      </c>
      <c r="K348" s="132">
        <v>0</v>
      </c>
      <c r="L348" s="132">
        <v>0</v>
      </c>
      <c r="M348" s="131" t="s">
        <v>410</v>
      </c>
      <c r="N348" s="131">
        <v>0.23</v>
      </c>
      <c r="O348" s="170">
        <f t="shared" si="55"/>
        <v>4600</v>
      </c>
      <c r="P348" s="170">
        <f t="shared" si="56"/>
        <v>0</v>
      </c>
      <c r="Q348" s="170">
        <f t="shared" si="53"/>
        <v>0</v>
      </c>
      <c r="R348" s="228">
        <f t="shared" si="57"/>
        <v>0</v>
      </c>
      <c r="S348" s="228">
        <f t="shared" si="58"/>
        <v>0</v>
      </c>
      <c r="T348" s="131" t="s">
        <v>410</v>
      </c>
      <c r="U348" s="131">
        <v>0.12</v>
      </c>
      <c r="V348" s="227">
        <f t="shared" si="59"/>
        <v>2400</v>
      </c>
      <c r="W348" s="227">
        <f t="shared" si="54"/>
        <v>0</v>
      </c>
      <c r="X348" s="227">
        <f t="shared" si="60"/>
        <v>0</v>
      </c>
      <c r="Y348" s="239">
        <f t="shared" si="61"/>
        <v>0</v>
      </c>
      <c r="Z348" s="237">
        <f t="shared" si="62"/>
        <v>0</v>
      </c>
      <c r="AA348" s="134"/>
    </row>
    <row r="349" spans="1:27" ht="15.75" customHeight="1">
      <c r="A349" s="454"/>
      <c r="B349" s="442"/>
      <c r="C349" s="442"/>
      <c r="D349" s="148" t="s">
        <v>2626</v>
      </c>
      <c r="E349" s="148" t="s">
        <v>2460</v>
      </c>
      <c r="F349" s="218" t="s">
        <v>2719</v>
      </c>
      <c r="G349" s="148" t="s">
        <v>2724</v>
      </c>
      <c r="H349" s="148" t="s">
        <v>394</v>
      </c>
      <c r="I349" s="148" t="s">
        <v>85</v>
      </c>
      <c r="J349" s="132">
        <v>500000</v>
      </c>
      <c r="K349" s="132">
        <v>0</v>
      </c>
      <c r="L349" s="132">
        <v>0</v>
      </c>
      <c r="M349" s="131" t="s">
        <v>410</v>
      </c>
      <c r="N349" s="131">
        <v>0.23</v>
      </c>
      <c r="O349" s="170">
        <f t="shared" si="55"/>
        <v>115000</v>
      </c>
      <c r="P349" s="170">
        <f t="shared" si="56"/>
        <v>0</v>
      </c>
      <c r="Q349" s="170">
        <f t="shared" si="53"/>
        <v>0</v>
      </c>
      <c r="R349" s="228">
        <f t="shared" si="57"/>
        <v>0</v>
      </c>
      <c r="S349" s="228">
        <f t="shared" si="58"/>
        <v>0</v>
      </c>
      <c r="T349" s="131" t="s">
        <v>410</v>
      </c>
      <c r="U349" s="131">
        <v>0.12</v>
      </c>
      <c r="V349" s="227">
        <f t="shared" si="59"/>
        <v>60000</v>
      </c>
      <c r="W349" s="227">
        <f t="shared" si="54"/>
        <v>0</v>
      </c>
      <c r="X349" s="227">
        <f t="shared" si="60"/>
        <v>0</v>
      </c>
      <c r="Y349" s="239">
        <f t="shared" si="61"/>
        <v>0</v>
      </c>
      <c r="Z349" s="237">
        <f t="shared" si="62"/>
        <v>0</v>
      </c>
      <c r="AA349" s="134"/>
    </row>
    <row r="350" spans="1:27" ht="15.75" customHeight="1">
      <c r="A350" s="454"/>
      <c r="B350" s="442"/>
      <c r="C350" s="442"/>
      <c r="D350" s="148" t="s">
        <v>2626</v>
      </c>
      <c r="E350" s="148" t="s">
        <v>2460</v>
      </c>
      <c r="F350" s="218" t="s">
        <v>2719</v>
      </c>
      <c r="G350" s="148" t="s">
        <v>2725</v>
      </c>
      <c r="H350" s="148" t="s">
        <v>394</v>
      </c>
      <c r="I350" s="148" t="s">
        <v>85</v>
      </c>
      <c r="J350" s="132">
        <v>42022145</v>
      </c>
      <c r="K350" s="132">
        <v>27999160.809999995</v>
      </c>
      <c r="L350" s="132">
        <v>20355376.259999998</v>
      </c>
      <c r="M350" s="131" t="s">
        <v>410</v>
      </c>
      <c r="N350" s="131">
        <v>0.23</v>
      </c>
      <c r="O350" s="170">
        <f t="shared" si="55"/>
        <v>9665093.3499999996</v>
      </c>
      <c r="P350" s="170">
        <f t="shared" si="56"/>
        <v>6439806.9862999991</v>
      </c>
      <c r="Q350" s="170">
        <f t="shared" si="53"/>
        <v>4681736.5397999994</v>
      </c>
      <c r="R350" s="228">
        <f t="shared" si="57"/>
        <v>0.48439641193946664</v>
      </c>
      <c r="S350" s="228">
        <f t="shared" si="58"/>
        <v>0.66629537378446524</v>
      </c>
      <c r="T350" s="131" t="s">
        <v>410</v>
      </c>
      <c r="U350" s="131">
        <v>0.12</v>
      </c>
      <c r="V350" s="227">
        <f t="shared" si="59"/>
        <v>5042657.3999999994</v>
      </c>
      <c r="W350" s="227">
        <f t="shared" si="54"/>
        <v>3359899.2971999994</v>
      </c>
      <c r="X350" s="227">
        <f t="shared" si="60"/>
        <v>2442645.1511999997</v>
      </c>
      <c r="Y350" s="239">
        <f t="shared" si="61"/>
        <v>0.4843964119394667</v>
      </c>
      <c r="Z350" s="237">
        <f t="shared" si="62"/>
        <v>0.66629537378446524</v>
      </c>
      <c r="AA350" s="134"/>
    </row>
    <row r="351" spans="1:27" ht="15.75" customHeight="1">
      <c r="A351" s="454"/>
      <c r="B351" s="442"/>
      <c r="C351" s="442"/>
      <c r="D351" s="148" t="s">
        <v>2626</v>
      </c>
      <c r="E351" s="148" t="s">
        <v>2460</v>
      </c>
      <c r="F351" s="218" t="s">
        <v>2719</v>
      </c>
      <c r="G351" s="148" t="s">
        <v>2726</v>
      </c>
      <c r="H351" s="148" t="s">
        <v>394</v>
      </c>
      <c r="I351" s="148" t="s">
        <v>85</v>
      </c>
      <c r="J351" s="132">
        <v>53609078</v>
      </c>
      <c r="K351" s="132">
        <v>40512255.529999994</v>
      </c>
      <c r="L351" s="132">
        <v>35680992.229999997</v>
      </c>
      <c r="M351" s="131" t="s">
        <v>410</v>
      </c>
      <c r="N351" s="131">
        <v>0.23</v>
      </c>
      <c r="O351" s="170">
        <f t="shared" si="55"/>
        <v>12330087.940000001</v>
      </c>
      <c r="P351" s="170">
        <f t="shared" si="56"/>
        <v>9317818.7718999982</v>
      </c>
      <c r="Q351" s="170">
        <f t="shared" si="53"/>
        <v>8206628.2128999997</v>
      </c>
      <c r="R351" s="228">
        <f t="shared" si="57"/>
        <v>0.66557742757672489</v>
      </c>
      <c r="S351" s="228">
        <f t="shared" si="58"/>
        <v>0.7556976736290818</v>
      </c>
      <c r="T351" s="131" t="s">
        <v>410</v>
      </c>
      <c r="U351" s="131">
        <v>0.12</v>
      </c>
      <c r="V351" s="227">
        <f t="shared" si="59"/>
        <v>6433089.3599999994</v>
      </c>
      <c r="W351" s="227">
        <f t="shared" si="54"/>
        <v>4861470.6635999987</v>
      </c>
      <c r="X351" s="227">
        <f t="shared" si="60"/>
        <v>4281719.0675999997</v>
      </c>
      <c r="Y351" s="239">
        <f t="shared" si="61"/>
        <v>0.665577427576725</v>
      </c>
      <c r="Z351" s="237">
        <f t="shared" si="62"/>
        <v>0.75569767362908191</v>
      </c>
      <c r="AA351" s="134"/>
    </row>
    <row r="352" spans="1:27" ht="15.75" customHeight="1">
      <c r="A352" s="454"/>
      <c r="B352" s="442"/>
      <c r="C352" s="442"/>
      <c r="D352" s="148" t="s">
        <v>2626</v>
      </c>
      <c r="E352" s="148" t="s">
        <v>2460</v>
      </c>
      <c r="F352" s="218" t="s">
        <v>2719</v>
      </c>
      <c r="G352" s="148" t="s">
        <v>2727</v>
      </c>
      <c r="H352" s="148" t="s">
        <v>394</v>
      </c>
      <c r="I352" s="148" t="s">
        <v>85</v>
      </c>
      <c r="J352" s="132">
        <v>200000</v>
      </c>
      <c r="K352" s="132">
        <v>124225.52</v>
      </c>
      <c r="L352" s="132">
        <v>124225.52</v>
      </c>
      <c r="M352" s="131" t="s">
        <v>410</v>
      </c>
      <c r="N352" s="131">
        <v>0.23</v>
      </c>
      <c r="O352" s="170">
        <f t="shared" si="55"/>
        <v>46000</v>
      </c>
      <c r="P352" s="170">
        <f t="shared" si="56"/>
        <v>28571.869600000002</v>
      </c>
      <c r="Q352" s="170">
        <f t="shared" si="53"/>
        <v>28571.869600000002</v>
      </c>
      <c r="R352" s="228">
        <f t="shared" si="57"/>
        <v>0.6211276</v>
      </c>
      <c r="S352" s="228">
        <f t="shared" si="58"/>
        <v>0.6211276</v>
      </c>
      <c r="T352" s="131" t="s">
        <v>410</v>
      </c>
      <c r="U352" s="131">
        <v>0.12</v>
      </c>
      <c r="V352" s="227">
        <f t="shared" si="59"/>
        <v>24000</v>
      </c>
      <c r="W352" s="227">
        <f t="shared" si="54"/>
        <v>14907.062400000001</v>
      </c>
      <c r="X352" s="227">
        <f t="shared" si="60"/>
        <v>14907.062400000001</v>
      </c>
      <c r="Y352" s="239">
        <f t="shared" si="61"/>
        <v>0.6211276</v>
      </c>
      <c r="Z352" s="237">
        <f t="shared" si="62"/>
        <v>0.6211276</v>
      </c>
      <c r="AA352" s="134"/>
    </row>
    <row r="353" spans="1:27" ht="15.75" customHeight="1">
      <c r="A353" s="454"/>
      <c r="B353" s="442"/>
      <c r="C353" s="442"/>
      <c r="D353" s="148" t="s">
        <v>2626</v>
      </c>
      <c r="E353" s="148" t="s">
        <v>2460</v>
      </c>
      <c r="F353" s="218" t="s">
        <v>2719</v>
      </c>
      <c r="G353" s="148" t="s">
        <v>2728</v>
      </c>
      <c r="H353" s="148" t="s">
        <v>394</v>
      </c>
      <c r="I353" s="148" t="s">
        <v>85</v>
      </c>
      <c r="J353" s="132">
        <v>0</v>
      </c>
      <c r="K353" s="132">
        <v>146772.57</v>
      </c>
      <c r="L353" s="132">
        <v>146772.57</v>
      </c>
      <c r="M353" s="131" t="s">
        <v>410</v>
      </c>
      <c r="N353" s="131">
        <v>0.23</v>
      </c>
      <c r="O353" s="170">
        <f t="shared" si="55"/>
        <v>0</v>
      </c>
      <c r="P353" s="170">
        <f t="shared" si="56"/>
        <v>33757.691100000004</v>
      </c>
      <c r="Q353" s="170">
        <f t="shared" si="53"/>
        <v>33757.691100000004</v>
      </c>
      <c r="R353" s="228" t="str">
        <f t="shared" si="57"/>
        <v>-</v>
      </c>
      <c r="S353" s="228" t="str">
        <f t="shared" si="58"/>
        <v>-</v>
      </c>
      <c r="T353" s="131" t="s">
        <v>410</v>
      </c>
      <c r="U353" s="131">
        <v>0.12</v>
      </c>
      <c r="V353" s="227">
        <f t="shared" si="59"/>
        <v>0</v>
      </c>
      <c r="W353" s="227">
        <f t="shared" si="54"/>
        <v>17612.7084</v>
      </c>
      <c r="X353" s="227">
        <f t="shared" si="60"/>
        <v>17612.7084</v>
      </c>
      <c r="Y353" s="239" t="str">
        <f t="shared" si="61"/>
        <v>-</v>
      </c>
      <c r="Z353" s="237" t="str">
        <f t="shared" si="62"/>
        <v>-</v>
      </c>
      <c r="AA353" s="134"/>
    </row>
    <row r="354" spans="1:27" ht="15.75" customHeight="1">
      <c r="A354" s="454"/>
      <c r="B354" s="442"/>
      <c r="C354" s="442"/>
      <c r="D354" s="148" t="s">
        <v>2626</v>
      </c>
      <c r="E354" s="148" t="s">
        <v>2460</v>
      </c>
      <c r="F354" s="218" t="s">
        <v>2719</v>
      </c>
      <c r="G354" s="148" t="s">
        <v>2729</v>
      </c>
      <c r="H354" s="148" t="s">
        <v>394</v>
      </c>
      <c r="I354" s="148" t="s">
        <v>85</v>
      </c>
      <c r="J354" s="132">
        <v>20000</v>
      </c>
      <c r="K354" s="132">
        <v>116071.02</v>
      </c>
      <c r="L354" s="132">
        <v>0</v>
      </c>
      <c r="M354" s="131" t="s">
        <v>410</v>
      </c>
      <c r="N354" s="131">
        <v>0.23</v>
      </c>
      <c r="O354" s="170">
        <f t="shared" si="55"/>
        <v>4600</v>
      </c>
      <c r="P354" s="170">
        <f t="shared" si="56"/>
        <v>26696.334600000002</v>
      </c>
      <c r="Q354" s="170">
        <f t="shared" si="53"/>
        <v>0</v>
      </c>
      <c r="R354" s="228">
        <f t="shared" si="57"/>
        <v>0</v>
      </c>
      <c r="S354" s="228">
        <f t="shared" si="58"/>
        <v>5.8035510000000006</v>
      </c>
      <c r="T354" s="131" t="s">
        <v>410</v>
      </c>
      <c r="U354" s="131">
        <v>0.12</v>
      </c>
      <c r="V354" s="227">
        <f t="shared" si="59"/>
        <v>2400</v>
      </c>
      <c r="W354" s="227">
        <f t="shared" si="54"/>
        <v>13928.5224</v>
      </c>
      <c r="X354" s="227">
        <f t="shared" si="60"/>
        <v>0</v>
      </c>
      <c r="Y354" s="239">
        <f t="shared" si="61"/>
        <v>0</v>
      </c>
      <c r="Z354" s="237">
        <f t="shared" si="62"/>
        <v>5.8035509999999997</v>
      </c>
      <c r="AA354" s="134"/>
    </row>
    <row r="355" spans="1:27" ht="15.75" customHeight="1">
      <c r="A355" s="454"/>
      <c r="B355" s="442"/>
      <c r="C355" s="442"/>
      <c r="D355" s="148" t="s">
        <v>2626</v>
      </c>
      <c r="E355" s="148" t="s">
        <v>2460</v>
      </c>
      <c r="F355" s="218" t="s">
        <v>2730</v>
      </c>
      <c r="G355" s="148" t="s">
        <v>2731</v>
      </c>
      <c r="H355" s="148" t="s">
        <v>394</v>
      </c>
      <c r="I355" s="148" t="s">
        <v>85</v>
      </c>
      <c r="J355" s="132">
        <v>21000</v>
      </c>
      <c r="K355" s="132">
        <v>6375.8399999999992</v>
      </c>
      <c r="L355" s="132">
        <v>6375.84</v>
      </c>
      <c r="M355" s="131" t="s">
        <v>410</v>
      </c>
      <c r="N355" s="131">
        <v>0.23</v>
      </c>
      <c r="O355" s="170">
        <f t="shared" si="55"/>
        <v>4830</v>
      </c>
      <c r="P355" s="170">
        <f t="shared" si="56"/>
        <v>1466.4431999999999</v>
      </c>
      <c r="Q355" s="170">
        <f t="shared" si="53"/>
        <v>1466.4432000000002</v>
      </c>
      <c r="R355" s="228">
        <f t="shared" si="57"/>
        <v>0.30361142857142859</v>
      </c>
      <c r="S355" s="228">
        <f t="shared" si="58"/>
        <v>0.30361142857142853</v>
      </c>
      <c r="T355" s="131" t="s">
        <v>410</v>
      </c>
      <c r="U355" s="131">
        <v>0.12</v>
      </c>
      <c r="V355" s="227">
        <f t="shared" si="59"/>
        <v>2520</v>
      </c>
      <c r="W355" s="227">
        <f t="shared" si="54"/>
        <v>765.10079999999994</v>
      </c>
      <c r="X355" s="227">
        <f t="shared" si="60"/>
        <v>765.10079999999994</v>
      </c>
      <c r="Y355" s="239">
        <f t="shared" si="61"/>
        <v>0.30361142857142853</v>
      </c>
      <c r="Z355" s="237">
        <f t="shared" si="62"/>
        <v>0.30361142857142853</v>
      </c>
      <c r="AA355" s="134"/>
    </row>
    <row r="356" spans="1:27" ht="15.75" customHeight="1">
      <c r="A356" s="454"/>
      <c r="B356" s="442"/>
      <c r="C356" s="442"/>
      <c r="D356" s="148" t="s">
        <v>2626</v>
      </c>
      <c r="E356" s="148" t="s">
        <v>2460</v>
      </c>
      <c r="F356" s="218" t="s">
        <v>2732</v>
      </c>
      <c r="G356" s="148" t="s">
        <v>2733</v>
      </c>
      <c r="H356" s="148" t="s">
        <v>394</v>
      </c>
      <c r="I356" s="148" t="s">
        <v>85</v>
      </c>
      <c r="J356" s="132">
        <v>14000000</v>
      </c>
      <c r="K356" s="132">
        <v>10848000</v>
      </c>
      <c r="L356" s="132">
        <v>10848000</v>
      </c>
      <c r="M356" s="131" t="s">
        <v>410</v>
      </c>
      <c r="N356" s="131">
        <v>0.23</v>
      </c>
      <c r="O356" s="170">
        <f t="shared" si="55"/>
        <v>3220000</v>
      </c>
      <c r="P356" s="170">
        <f t="shared" si="56"/>
        <v>2495040</v>
      </c>
      <c r="Q356" s="170">
        <f t="shared" si="53"/>
        <v>2495040</v>
      </c>
      <c r="R356" s="228">
        <f t="shared" si="57"/>
        <v>0.77485714285714291</v>
      </c>
      <c r="S356" s="228">
        <f t="shared" si="58"/>
        <v>0.77485714285714291</v>
      </c>
      <c r="T356" s="131" t="s">
        <v>410</v>
      </c>
      <c r="U356" s="131">
        <v>0.12</v>
      </c>
      <c r="V356" s="227">
        <f t="shared" si="59"/>
        <v>1680000</v>
      </c>
      <c r="W356" s="227">
        <f t="shared" si="54"/>
        <v>1301760</v>
      </c>
      <c r="X356" s="227">
        <f t="shared" si="60"/>
        <v>1301760</v>
      </c>
      <c r="Y356" s="239">
        <f t="shared" si="61"/>
        <v>0.77485714285714291</v>
      </c>
      <c r="Z356" s="237">
        <f t="shared" si="62"/>
        <v>0.77485714285714291</v>
      </c>
      <c r="AA356" s="134"/>
    </row>
    <row r="357" spans="1:27" ht="15.75" customHeight="1">
      <c r="A357" s="454"/>
      <c r="B357" s="442"/>
      <c r="C357" s="442"/>
      <c r="D357" s="148" t="s">
        <v>2626</v>
      </c>
      <c r="E357" s="148" t="s">
        <v>2460</v>
      </c>
      <c r="F357" s="218" t="s">
        <v>2734</v>
      </c>
      <c r="G357" s="148" t="s">
        <v>2735</v>
      </c>
      <c r="H357" s="148" t="s">
        <v>394</v>
      </c>
      <c r="I357" s="148" t="s">
        <v>85</v>
      </c>
      <c r="J357" s="132">
        <v>180000000</v>
      </c>
      <c r="K357" s="132">
        <v>244838808.33000004</v>
      </c>
      <c r="L357" s="132">
        <v>207915455.88999996</v>
      </c>
      <c r="M357" s="131" t="s">
        <v>410</v>
      </c>
      <c r="N357" s="131">
        <v>0.23</v>
      </c>
      <c r="O357" s="170">
        <f t="shared" si="55"/>
        <v>41400000</v>
      </c>
      <c r="P357" s="170">
        <f t="shared" si="56"/>
        <v>56312925.915900014</v>
      </c>
      <c r="Q357" s="170">
        <f t="shared" si="53"/>
        <v>47820554.854699992</v>
      </c>
      <c r="R357" s="228">
        <f t="shared" si="57"/>
        <v>1.1550858660555554</v>
      </c>
      <c r="S357" s="228">
        <f t="shared" si="58"/>
        <v>1.3602156018333338</v>
      </c>
      <c r="T357" s="131" t="s">
        <v>410</v>
      </c>
      <c r="U357" s="131">
        <v>0.12</v>
      </c>
      <c r="V357" s="227">
        <f t="shared" si="59"/>
        <v>21600000</v>
      </c>
      <c r="W357" s="227">
        <f t="shared" si="54"/>
        <v>29380656.999600004</v>
      </c>
      <c r="X357" s="227">
        <f t="shared" si="60"/>
        <v>24949854.706799995</v>
      </c>
      <c r="Y357" s="239">
        <f t="shared" si="61"/>
        <v>1.1550858660555554</v>
      </c>
      <c r="Z357" s="237">
        <f t="shared" si="62"/>
        <v>1.3602156018333336</v>
      </c>
      <c r="AA357" s="134"/>
    </row>
    <row r="358" spans="1:27" ht="15.75" customHeight="1">
      <c r="A358" s="454"/>
      <c r="B358" s="442"/>
      <c r="C358" s="442"/>
      <c r="D358" s="148" t="s">
        <v>2626</v>
      </c>
      <c r="E358" s="148" t="s">
        <v>2460</v>
      </c>
      <c r="F358" s="218" t="s">
        <v>2734</v>
      </c>
      <c r="G358" s="148" t="s">
        <v>2736</v>
      </c>
      <c r="H358" s="148" t="s">
        <v>394</v>
      </c>
      <c r="I358" s="148" t="s">
        <v>85</v>
      </c>
      <c r="J358" s="132">
        <v>12369796</v>
      </c>
      <c r="K358" s="132">
        <v>117391607.53</v>
      </c>
      <c r="L358" s="132">
        <v>100147117.51000002</v>
      </c>
      <c r="M358" s="131" t="s">
        <v>410</v>
      </c>
      <c r="N358" s="131">
        <v>0.23</v>
      </c>
      <c r="O358" s="170">
        <f t="shared" si="55"/>
        <v>2845053.08</v>
      </c>
      <c r="P358" s="170">
        <f t="shared" si="56"/>
        <v>27000069.731900003</v>
      </c>
      <c r="Q358" s="170">
        <f t="shared" ref="Q358:Q421" si="63">L358*N358</f>
        <v>23033837.027300004</v>
      </c>
      <c r="R358" s="228">
        <f t="shared" si="57"/>
        <v>8.0961009793532579</v>
      </c>
      <c r="S358" s="228">
        <f t="shared" si="58"/>
        <v>9.4901813683912017</v>
      </c>
      <c r="T358" s="131" t="s">
        <v>410</v>
      </c>
      <c r="U358" s="131">
        <v>0.12</v>
      </c>
      <c r="V358" s="227">
        <f t="shared" si="59"/>
        <v>1484375.52</v>
      </c>
      <c r="W358" s="227">
        <f t="shared" ref="W358:W421" si="64">K358*U358</f>
        <v>14086992.9036</v>
      </c>
      <c r="X358" s="227">
        <f t="shared" si="60"/>
        <v>12017654.101200001</v>
      </c>
      <c r="Y358" s="239">
        <f t="shared" si="61"/>
        <v>8.0961009793532579</v>
      </c>
      <c r="Z358" s="237">
        <f t="shared" si="62"/>
        <v>9.4901813683912</v>
      </c>
      <c r="AA358" s="134"/>
    </row>
    <row r="359" spans="1:27" ht="15.75" customHeight="1">
      <c r="A359" s="454"/>
      <c r="B359" s="442"/>
      <c r="C359" s="442"/>
      <c r="D359" s="148" t="s">
        <v>2626</v>
      </c>
      <c r="E359" s="148" t="s">
        <v>2460</v>
      </c>
      <c r="F359" s="218" t="s">
        <v>2734</v>
      </c>
      <c r="G359" s="148" t="s">
        <v>2737</v>
      </c>
      <c r="H359" s="148" t="s">
        <v>394</v>
      </c>
      <c r="I359" s="148" t="s">
        <v>85</v>
      </c>
      <c r="J359" s="132">
        <v>7000000</v>
      </c>
      <c r="K359" s="132">
        <v>63203333.010000005</v>
      </c>
      <c r="L359" s="132">
        <v>61673828.460000008</v>
      </c>
      <c r="M359" s="131" t="s">
        <v>410</v>
      </c>
      <c r="N359" s="131">
        <v>0.23</v>
      </c>
      <c r="O359" s="170">
        <f t="shared" ref="O359:O422" si="65">J359*N359</f>
        <v>1610000</v>
      </c>
      <c r="P359" s="170">
        <f t="shared" ref="P359:P422" si="66">K359*N359</f>
        <v>14536766.592300002</v>
      </c>
      <c r="Q359" s="170">
        <f t="shared" si="63"/>
        <v>14184980.545800002</v>
      </c>
      <c r="R359" s="228">
        <f t="shared" ref="R359:R422" si="67">IFERROR(Q359/O359, "-")</f>
        <v>8.810546922857144</v>
      </c>
      <c r="S359" s="228">
        <f t="shared" ref="S359:S422" si="68">IFERROR(P359/O359, "-")</f>
        <v>9.0290475728571433</v>
      </c>
      <c r="T359" s="131" t="s">
        <v>410</v>
      </c>
      <c r="U359" s="131">
        <v>0.12</v>
      </c>
      <c r="V359" s="227">
        <f t="shared" ref="V359:V422" si="69">J359*U359</f>
        <v>840000</v>
      </c>
      <c r="W359" s="227">
        <f t="shared" si="64"/>
        <v>7584399.9612000007</v>
      </c>
      <c r="X359" s="227">
        <f t="shared" ref="X359:X422" si="70">L359*U359</f>
        <v>7400859.4152000006</v>
      </c>
      <c r="Y359" s="239">
        <f t="shared" ref="Y359:Y422" si="71">IFERROR(X359/V359, "-")</f>
        <v>8.810546922857144</v>
      </c>
      <c r="Z359" s="237">
        <f t="shared" si="62"/>
        <v>9.0290475728571433</v>
      </c>
      <c r="AA359" s="134"/>
    </row>
    <row r="360" spans="1:27" ht="15.75" customHeight="1">
      <c r="A360" s="454"/>
      <c r="B360" s="442"/>
      <c r="C360" s="442"/>
      <c r="D360" s="148" t="s">
        <v>2626</v>
      </c>
      <c r="E360" s="148" t="s">
        <v>2460</v>
      </c>
      <c r="F360" s="218" t="s">
        <v>2734</v>
      </c>
      <c r="G360" s="148" t="s">
        <v>2738</v>
      </c>
      <c r="H360" s="148" t="s">
        <v>394</v>
      </c>
      <c r="I360" s="148" t="s">
        <v>85</v>
      </c>
      <c r="J360" s="132">
        <v>0</v>
      </c>
      <c r="K360" s="132">
        <v>2786234.74</v>
      </c>
      <c r="L360" s="132">
        <v>2781498.74</v>
      </c>
      <c r="M360" s="131" t="s">
        <v>410</v>
      </c>
      <c r="N360" s="131">
        <v>0.23</v>
      </c>
      <c r="O360" s="170">
        <f t="shared" si="65"/>
        <v>0</v>
      </c>
      <c r="P360" s="170">
        <f t="shared" si="66"/>
        <v>640833.99020000012</v>
      </c>
      <c r="Q360" s="170">
        <f t="shared" si="63"/>
        <v>639744.71020000009</v>
      </c>
      <c r="R360" s="228" t="str">
        <f t="shared" si="67"/>
        <v>-</v>
      </c>
      <c r="S360" s="228" t="str">
        <f t="shared" si="68"/>
        <v>-</v>
      </c>
      <c r="T360" s="131" t="s">
        <v>410</v>
      </c>
      <c r="U360" s="131">
        <v>0.12</v>
      </c>
      <c r="V360" s="227">
        <f t="shared" si="69"/>
        <v>0</v>
      </c>
      <c r="W360" s="227">
        <f t="shared" si="64"/>
        <v>334348.16880000004</v>
      </c>
      <c r="X360" s="227">
        <f t="shared" si="70"/>
        <v>333779.84880000004</v>
      </c>
      <c r="Y360" s="239" t="str">
        <f t="shared" si="71"/>
        <v>-</v>
      </c>
      <c r="Z360" s="237" t="str">
        <f t="shared" si="62"/>
        <v>-</v>
      </c>
      <c r="AA360" s="134"/>
    </row>
    <row r="361" spans="1:27" ht="15.75" customHeight="1">
      <c r="A361" s="454"/>
      <c r="B361" s="442"/>
      <c r="C361" s="442"/>
      <c r="D361" s="148" t="s">
        <v>2626</v>
      </c>
      <c r="E361" s="148" t="s">
        <v>2460</v>
      </c>
      <c r="F361" s="218" t="s">
        <v>2734</v>
      </c>
      <c r="G361" s="148" t="s">
        <v>2739</v>
      </c>
      <c r="H361" s="148" t="s">
        <v>394</v>
      </c>
      <c r="I361" s="148" t="s">
        <v>85</v>
      </c>
      <c r="J361" s="132">
        <v>0</v>
      </c>
      <c r="K361" s="132">
        <v>47317086.560000002</v>
      </c>
      <c r="L361" s="132">
        <v>12526679.68</v>
      </c>
      <c r="M361" s="131" t="s">
        <v>410</v>
      </c>
      <c r="N361" s="131">
        <v>0.23</v>
      </c>
      <c r="O361" s="170">
        <f t="shared" si="65"/>
        <v>0</v>
      </c>
      <c r="P361" s="170">
        <f t="shared" si="66"/>
        <v>10882929.9088</v>
      </c>
      <c r="Q361" s="170">
        <f t="shared" si="63"/>
        <v>2881136.3264000001</v>
      </c>
      <c r="R361" s="228" t="str">
        <f t="shared" si="67"/>
        <v>-</v>
      </c>
      <c r="S361" s="228" t="str">
        <f t="shared" si="68"/>
        <v>-</v>
      </c>
      <c r="T361" s="131" t="s">
        <v>410</v>
      </c>
      <c r="U361" s="131">
        <v>0.12</v>
      </c>
      <c r="V361" s="227">
        <f t="shared" si="69"/>
        <v>0</v>
      </c>
      <c r="W361" s="227">
        <f t="shared" si="64"/>
        <v>5678050.3871999998</v>
      </c>
      <c r="X361" s="227">
        <f t="shared" si="70"/>
        <v>1503201.5615999999</v>
      </c>
      <c r="Y361" s="239" t="str">
        <f t="shared" si="71"/>
        <v>-</v>
      </c>
      <c r="Z361" s="237" t="str">
        <f t="shared" si="62"/>
        <v>-</v>
      </c>
      <c r="AA361" s="134"/>
    </row>
    <row r="362" spans="1:27" ht="15.75" customHeight="1">
      <c r="A362" s="454"/>
      <c r="B362" s="442"/>
      <c r="C362" s="442"/>
      <c r="D362" s="148" t="s">
        <v>2626</v>
      </c>
      <c r="E362" s="148" t="s">
        <v>2460</v>
      </c>
      <c r="F362" s="218" t="s">
        <v>2734</v>
      </c>
      <c r="G362" s="148" t="s">
        <v>2740</v>
      </c>
      <c r="H362" s="148" t="s">
        <v>394</v>
      </c>
      <c r="I362" s="148" t="s">
        <v>85</v>
      </c>
      <c r="J362" s="132">
        <v>230000</v>
      </c>
      <c r="K362" s="132">
        <v>0</v>
      </c>
      <c r="L362" s="132">
        <v>0</v>
      </c>
      <c r="M362" s="131" t="s">
        <v>410</v>
      </c>
      <c r="N362" s="131">
        <v>0.23</v>
      </c>
      <c r="O362" s="170">
        <f t="shared" si="65"/>
        <v>52900</v>
      </c>
      <c r="P362" s="170">
        <f t="shared" si="66"/>
        <v>0</v>
      </c>
      <c r="Q362" s="170">
        <f t="shared" si="63"/>
        <v>0</v>
      </c>
      <c r="R362" s="228">
        <f t="shared" si="67"/>
        <v>0</v>
      </c>
      <c r="S362" s="228">
        <f t="shared" si="68"/>
        <v>0</v>
      </c>
      <c r="T362" s="131" t="s">
        <v>410</v>
      </c>
      <c r="U362" s="131">
        <v>0.12</v>
      </c>
      <c r="V362" s="227">
        <f t="shared" si="69"/>
        <v>27600</v>
      </c>
      <c r="W362" s="227">
        <f t="shared" si="64"/>
        <v>0</v>
      </c>
      <c r="X362" s="227">
        <f t="shared" si="70"/>
        <v>0</v>
      </c>
      <c r="Y362" s="239">
        <f t="shared" si="71"/>
        <v>0</v>
      </c>
      <c r="Z362" s="237">
        <f t="shared" si="62"/>
        <v>0</v>
      </c>
      <c r="AA362" s="134"/>
    </row>
    <row r="363" spans="1:27" ht="15.75" customHeight="1">
      <c r="A363" s="454"/>
      <c r="B363" s="442"/>
      <c r="C363" s="442"/>
      <c r="D363" s="148" t="s">
        <v>2626</v>
      </c>
      <c r="E363" s="148" t="s">
        <v>2460</v>
      </c>
      <c r="F363" s="218" t="s">
        <v>2734</v>
      </c>
      <c r="G363" s="148" t="s">
        <v>2741</v>
      </c>
      <c r="H363" s="148" t="s">
        <v>394</v>
      </c>
      <c r="I363" s="148" t="s">
        <v>85</v>
      </c>
      <c r="J363" s="132">
        <v>5100000</v>
      </c>
      <c r="K363" s="132">
        <v>7091072.1000000015</v>
      </c>
      <c r="L363" s="132">
        <v>6574487.0199999996</v>
      </c>
      <c r="M363" s="131" t="s">
        <v>410</v>
      </c>
      <c r="N363" s="131">
        <v>0.23</v>
      </c>
      <c r="O363" s="170">
        <f t="shared" si="65"/>
        <v>1173000</v>
      </c>
      <c r="P363" s="170">
        <f t="shared" si="66"/>
        <v>1630946.5830000003</v>
      </c>
      <c r="Q363" s="170">
        <f t="shared" si="63"/>
        <v>1512132.0145999999</v>
      </c>
      <c r="R363" s="228">
        <f t="shared" si="67"/>
        <v>1.2891151019607843</v>
      </c>
      <c r="S363" s="228">
        <f t="shared" si="68"/>
        <v>1.3904062941176474</v>
      </c>
      <c r="T363" s="131" t="s">
        <v>410</v>
      </c>
      <c r="U363" s="131">
        <v>0.12</v>
      </c>
      <c r="V363" s="227">
        <f t="shared" si="69"/>
        <v>612000</v>
      </c>
      <c r="W363" s="227">
        <f t="shared" si="64"/>
        <v>850928.65200000012</v>
      </c>
      <c r="X363" s="227">
        <f t="shared" si="70"/>
        <v>788938.44239999994</v>
      </c>
      <c r="Y363" s="239">
        <f t="shared" si="71"/>
        <v>1.2891151019607843</v>
      </c>
      <c r="Z363" s="237">
        <f t="shared" si="62"/>
        <v>1.3904062941176472</v>
      </c>
      <c r="AA363" s="134"/>
    </row>
    <row r="364" spans="1:27" ht="15.75" customHeight="1">
      <c r="A364" s="454"/>
      <c r="B364" s="442"/>
      <c r="C364" s="442"/>
      <c r="D364" s="148" t="s">
        <v>2626</v>
      </c>
      <c r="E364" s="148" t="s">
        <v>2460</v>
      </c>
      <c r="F364" s="218" t="s">
        <v>2734</v>
      </c>
      <c r="G364" s="148" t="s">
        <v>2742</v>
      </c>
      <c r="H364" s="148" t="s">
        <v>394</v>
      </c>
      <c r="I364" s="148" t="s">
        <v>85</v>
      </c>
      <c r="J364" s="132">
        <v>150000</v>
      </c>
      <c r="K364" s="132">
        <v>115305.60000000001</v>
      </c>
      <c r="L364" s="132">
        <v>59006.5</v>
      </c>
      <c r="M364" s="131" t="s">
        <v>410</v>
      </c>
      <c r="N364" s="131">
        <v>0.23</v>
      </c>
      <c r="O364" s="170">
        <f t="shared" si="65"/>
        <v>34500</v>
      </c>
      <c r="P364" s="170">
        <f t="shared" si="66"/>
        <v>26520.288000000004</v>
      </c>
      <c r="Q364" s="170">
        <f t="shared" si="63"/>
        <v>13571.495000000001</v>
      </c>
      <c r="R364" s="228">
        <f t="shared" si="67"/>
        <v>0.39337666666666671</v>
      </c>
      <c r="S364" s="228">
        <f t="shared" si="68"/>
        <v>0.76870400000000016</v>
      </c>
      <c r="T364" s="131" t="s">
        <v>410</v>
      </c>
      <c r="U364" s="131">
        <v>0.12</v>
      </c>
      <c r="V364" s="227">
        <f t="shared" si="69"/>
        <v>18000</v>
      </c>
      <c r="W364" s="227">
        <f t="shared" si="64"/>
        <v>13836.672</v>
      </c>
      <c r="X364" s="227">
        <f t="shared" si="70"/>
        <v>7080.78</v>
      </c>
      <c r="Y364" s="239">
        <f t="shared" si="71"/>
        <v>0.39337666666666665</v>
      </c>
      <c r="Z364" s="237">
        <f t="shared" si="62"/>
        <v>0.76870400000000005</v>
      </c>
      <c r="AA364" s="134"/>
    </row>
    <row r="365" spans="1:27" ht="15.75" customHeight="1">
      <c r="A365" s="454"/>
      <c r="B365" s="442"/>
      <c r="C365" s="442"/>
      <c r="D365" s="148" t="s">
        <v>2626</v>
      </c>
      <c r="E365" s="148" t="s">
        <v>2460</v>
      </c>
      <c r="F365" s="218" t="s">
        <v>2734</v>
      </c>
      <c r="G365" s="148" t="s">
        <v>2743</v>
      </c>
      <c r="H365" s="148" t="s">
        <v>394</v>
      </c>
      <c r="I365" s="148" t="s">
        <v>85</v>
      </c>
      <c r="J365" s="132">
        <v>2140000</v>
      </c>
      <c r="K365" s="132">
        <v>234012.79999999999</v>
      </c>
      <c r="L365" s="132">
        <v>234012.79999999999</v>
      </c>
      <c r="M365" s="131" t="s">
        <v>410</v>
      </c>
      <c r="N365" s="131">
        <v>0.23</v>
      </c>
      <c r="O365" s="170">
        <f t="shared" si="65"/>
        <v>492200</v>
      </c>
      <c r="P365" s="170">
        <f t="shared" si="66"/>
        <v>53822.944000000003</v>
      </c>
      <c r="Q365" s="170">
        <f t="shared" si="63"/>
        <v>53822.944000000003</v>
      </c>
      <c r="R365" s="228">
        <f t="shared" si="67"/>
        <v>0.10935177570093459</v>
      </c>
      <c r="S365" s="228">
        <f t="shared" si="68"/>
        <v>0.10935177570093459</v>
      </c>
      <c r="T365" s="131" t="s">
        <v>410</v>
      </c>
      <c r="U365" s="131">
        <v>0.12</v>
      </c>
      <c r="V365" s="227">
        <f t="shared" si="69"/>
        <v>256800</v>
      </c>
      <c r="W365" s="227">
        <f t="shared" si="64"/>
        <v>28081.535999999996</v>
      </c>
      <c r="X365" s="227">
        <f t="shared" si="70"/>
        <v>28081.535999999996</v>
      </c>
      <c r="Y365" s="239">
        <f t="shared" si="71"/>
        <v>0.10935177570093456</v>
      </c>
      <c r="Z365" s="237">
        <f t="shared" si="62"/>
        <v>0.10935177570093456</v>
      </c>
      <c r="AA365" s="134"/>
    </row>
    <row r="366" spans="1:27" ht="15.75" customHeight="1">
      <c r="A366" s="454"/>
      <c r="B366" s="442"/>
      <c r="C366" s="442"/>
      <c r="D366" s="148" t="s">
        <v>2626</v>
      </c>
      <c r="E366" s="148" t="s">
        <v>2460</v>
      </c>
      <c r="F366" s="218" t="s">
        <v>2734</v>
      </c>
      <c r="G366" s="148" t="s">
        <v>2744</v>
      </c>
      <c r="H366" s="148" t="s">
        <v>394</v>
      </c>
      <c r="I366" s="148" t="s">
        <v>85</v>
      </c>
      <c r="J366" s="132">
        <v>170000</v>
      </c>
      <c r="K366" s="132">
        <v>83987.5</v>
      </c>
      <c r="L366" s="132">
        <v>83987.5</v>
      </c>
      <c r="M366" s="131" t="s">
        <v>410</v>
      </c>
      <c r="N366" s="131">
        <v>0.23</v>
      </c>
      <c r="O366" s="170">
        <f t="shared" si="65"/>
        <v>39100</v>
      </c>
      <c r="P366" s="170">
        <f t="shared" si="66"/>
        <v>19317.125</v>
      </c>
      <c r="Q366" s="170">
        <f t="shared" si="63"/>
        <v>19317.125</v>
      </c>
      <c r="R366" s="228">
        <f t="shared" si="67"/>
        <v>0.4940441176470588</v>
      </c>
      <c r="S366" s="228">
        <f t="shared" si="68"/>
        <v>0.4940441176470588</v>
      </c>
      <c r="T366" s="131" t="s">
        <v>410</v>
      </c>
      <c r="U366" s="131">
        <v>0.12</v>
      </c>
      <c r="V366" s="227">
        <f t="shared" si="69"/>
        <v>20400</v>
      </c>
      <c r="W366" s="227">
        <f t="shared" si="64"/>
        <v>10078.5</v>
      </c>
      <c r="X366" s="227">
        <f t="shared" si="70"/>
        <v>10078.5</v>
      </c>
      <c r="Y366" s="239">
        <f t="shared" si="71"/>
        <v>0.4940441176470588</v>
      </c>
      <c r="Z366" s="237">
        <f t="shared" si="62"/>
        <v>0.4940441176470588</v>
      </c>
      <c r="AA366" s="134"/>
    </row>
    <row r="367" spans="1:27" ht="15.75" customHeight="1">
      <c r="A367" s="454"/>
      <c r="B367" s="442"/>
      <c r="C367" s="442"/>
      <c r="D367" s="148" t="s">
        <v>2626</v>
      </c>
      <c r="E367" s="148" t="s">
        <v>2460</v>
      </c>
      <c r="F367" s="218" t="s">
        <v>2734</v>
      </c>
      <c r="G367" s="148" t="s">
        <v>2745</v>
      </c>
      <c r="H367" s="148" t="s">
        <v>394</v>
      </c>
      <c r="I367" s="148" t="s">
        <v>85</v>
      </c>
      <c r="J367" s="132">
        <v>600000</v>
      </c>
      <c r="K367" s="132">
        <v>132013.49</v>
      </c>
      <c r="L367" s="132">
        <v>132013.49</v>
      </c>
      <c r="M367" s="131" t="s">
        <v>410</v>
      </c>
      <c r="N367" s="131">
        <v>0.23</v>
      </c>
      <c r="O367" s="170">
        <f t="shared" si="65"/>
        <v>138000</v>
      </c>
      <c r="P367" s="170">
        <f t="shared" si="66"/>
        <v>30363.102699999999</v>
      </c>
      <c r="Q367" s="170">
        <f t="shared" si="63"/>
        <v>30363.102699999999</v>
      </c>
      <c r="R367" s="228">
        <f t="shared" si="67"/>
        <v>0.22002248333333332</v>
      </c>
      <c r="S367" s="228">
        <f t="shared" si="68"/>
        <v>0.22002248333333332</v>
      </c>
      <c r="T367" s="131" t="s">
        <v>410</v>
      </c>
      <c r="U367" s="131">
        <v>0.12</v>
      </c>
      <c r="V367" s="227">
        <f t="shared" si="69"/>
        <v>72000</v>
      </c>
      <c r="W367" s="227">
        <f t="shared" si="64"/>
        <v>15841.618799999998</v>
      </c>
      <c r="X367" s="227">
        <f t="shared" si="70"/>
        <v>15841.618799999998</v>
      </c>
      <c r="Y367" s="239">
        <f t="shared" si="71"/>
        <v>0.22002248333333332</v>
      </c>
      <c r="Z367" s="237">
        <f t="shared" si="62"/>
        <v>0.22002248333333332</v>
      </c>
      <c r="AA367" s="134"/>
    </row>
    <row r="368" spans="1:27" ht="15.75" customHeight="1">
      <c r="A368" s="454"/>
      <c r="B368" s="442"/>
      <c r="C368" s="442"/>
      <c r="D368" s="148" t="s">
        <v>2626</v>
      </c>
      <c r="E368" s="148" t="s">
        <v>2460</v>
      </c>
      <c r="F368" s="218" t="s">
        <v>2734</v>
      </c>
      <c r="G368" s="148" t="s">
        <v>2746</v>
      </c>
      <c r="H368" s="148" t="s">
        <v>394</v>
      </c>
      <c r="I368" s="148" t="s">
        <v>85</v>
      </c>
      <c r="J368" s="132">
        <v>215502</v>
      </c>
      <c r="K368" s="132">
        <v>77479.56</v>
      </c>
      <c r="L368" s="132">
        <v>52043.560000000005</v>
      </c>
      <c r="M368" s="131" t="s">
        <v>410</v>
      </c>
      <c r="N368" s="131">
        <v>0.23</v>
      </c>
      <c r="O368" s="170">
        <f t="shared" si="65"/>
        <v>49565.46</v>
      </c>
      <c r="P368" s="170">
        <f t="shared" si="66"/>
        <v>17820.2988</v>
      </c>
      <c r="Q368" s="170">
        <f t="shared" si="63"/>
        <v>11970.018800000002</v>
      </c>
      <c r="R368" s="228">
        <f t="shared" si="67"/>
        <v>0.24149919722322766</v>
      </c>
      <c r="S368" s="228">
        <f t="shared" si="68"/>
        <v>0.35953058440292901</v>
      </c>
      <c r="T368" s="131" t="s">
        <v>410</v>
      </c>
      <c r="U368" s="131">
        <v>0.12</v>
      </c>
      <c r="V368" s="227">
        <f t="shared" si="69"/>
        <v>25860.239999999998</v>
      </c>
      <c r="W368" s="227">
        <f t="shared" si="64"/>
        <v>9297.5471999999991</v>
      </c>
      <c r="X368" s="227">
        <f t="shared" si="70"/>
        <v>6245.2272000000003</v>
      </c>
      <c r="Y368" s="239">
        <f t="shared" si="71"/>
        <v>0.24149919722322766</v>
      </c>
      <c r="Z368" s="237">
        <f t="shared" si="62"/>
        <v>0.35953058440292895</v>
      </c>
      <c r="AA368" s="134"/>
    </row>
    <row r="369" spans="1:27" ht="15.75" customHeight="1">
      <c r="A369" s="454"/>
      <c r="B369" s="442"/>
      <c r="C369" s="442"/>
      <c r="D369" s="148" t="s">
        <v>2626</v>
      </c>
      <c r="E369" s="148" t="s">
        <v>2460</v>
      </c>
      <c r="F369" s="218" t="s">
        <v>2734</v>
      </c>
      <c r="G369" s="148" t="s">
        <v>2747</v>
      </c>
      <c r="H369" s="148" t="s">
        <v>394</v>
      </c>
      <c r="I369" s="148" t="s">
        <v>85</v>
      </c>
      <c r="J369" s="132">
        <v>122000</v>
      </c>
      <c r="K369" s="132">
        <v>56851.72</v>
      </c>
      <c r="L369" s="132">
        <v>46846.92</v>
      </c>
      <c r="M369" s="131" t="s">
        <v>410</v>
      </c>
      <c r="N369" s="131">
        <v>0.23</v>
      </c>
      <c r="O369" s="170">
        <f t="shared" si="65"/>
        <v>28060</v>
      </c>
      <c r="P369" s="170">
        <f t="shared" si="66"/>
        <v>13075.895600000002</v>
      </c>
      <c r="Q369" s="170">
        <f t="shared" si="63"/>
        <v>10774.7916</v>
      </c>
      <c r="R369" s="228">
        <f t="shared" si="67"/>
        <v>0.38399114754098362</v>
      </c>
      <c r="S369" s="228">
        <f t="shared" si="68"/>
        <v>0.46599770491803283</v>
      </c>
      <c r="T369" s="131" t="s">
        <v>410</v>
      </c>
      <c r="U369" s="131">
        <v>0.12</v>
      </c>
      <c r="V369" s="227">
        <f t="shared" si="69"/>
        <v>14640</v>
      </c>
      <c r="W369" s="227">
        <f t="shared" si="64"/>
        <v>6822.2064</v>
      </c>
      <c r="X369" s="227">
        <f t="shared" si="70"/>
        <v>5621.6304</v>
      </c>
      <c r="Y369" s="239">
        <f t="shared" si="71"/>
        <v>0.38399114754098362</v>
      </c>
      <c r="Z369" s="237">
        <f t="shared" si="62"/>
        <v>0.46599770491803277</v>
      </c>
      <c r="AA369" s="134"/>
    </row>
    <row r="370" spans="1:27" ht="15.75" customHeight="1">
      <c r="A370" s="454"/>
      <c r="B370" s="442"/>
      <c r="C370" s="442"/>
      <c r="D370" s="148" t="s">
        <v>2626</v>
      </c>
      <c r="E370" s="148" t="s">
        <v>2460</v>
      </c>
      <c r="F370" s="218" t="s">
        <v>2748</v>
      </c>
      <c r="G370" s="148" t="s">
        <v>2749</v>
      </c>
      <c r="H370" s="148" t="s">
        <v>394</v>
      </c>
      <c r="I370" s="148" t="s">
        <v>85</v>
      </c>
      <c r="J370" s="132">
        <v>5100000</v>
      </c>
      <c r="K370" s="132">
        <v>66849094.540000007</v>
      </c>
      <c r="L370" s="132">
        <v>48481823.210000001</v>
      </c>
      <c r="M370" s="131" t="s">
        <v>410</v>
      </c>
      <c r="N370" s="131">
        <v>0.23</v>
      </c>
      <c r="O370" s="170">
        <f t="shared" si="65"/>
        <v>1173000</v>
      </c>
      <c r="P370" s="170">
        <f t="shared" si="66"/>
        <v>15375291.744200002</v>
      </c>
      <c r="Q370" s="170">
        <f t="shared" si="63"/>
        <v>11150819.338300001</v>
      </c>
      <c r="R370" s="228">
        <f t="shared" si="67"/>
        <v>9.5062398450980403</v>
      </c>
      <c r="S370" s="228">
        <f t="shared" si="68"/>
        <v>13.107665596078434</v>
      </c>
      <c r="T370" s="131" t="s">
        <v>410</v>
      </c>
      <c r="U370" s="131">
        <v>0.12</v>
      </c>
      <c r="V370" s="227">
        <f t="shared" si="69"/>
        <v>612000</v>
      </c>
      <c r="W370" s="227">
        <f t="shared" si="64"/>
        <v>8021891.3448000001</v>
      </c>
      <c r="X370" s="227">
        <f t="shared" si="70"/>
        <v>5817818.7851999998</v>
      </c>
      <c r="Y370" s="239">
        <f t="shared" si="71"/>
        <v>9.5062398450980385</v>
      </c>
      <c r="Z370" s="237">
        <f t="shared" si="62"/>
        <v>13.107665596078432</v>
      </c>
      <c r="AA370" s="134"/>
    </row>
    <row r="371" spans="1:27" ht="15.75" customHeight="1">
      <c r="A371" s="454"/>
      <c r="B371" s="442"/>
      <c r="C371" s="442"/>
      <c r="D371" s="148" t="s">
        <v>2626</v>
      </c>
      <c r="E371" s="148" t="s">
        <v>2460</v>
      </c>
      <c r="F371" s="218" t="s">
        <v>2748</v>
      </c>
      <c r="G371" s="148" t="s">
        <v>2750</v>
      </c>
      <c r="H371" s="148" t="s">
        <v>394</v>
      </c>
      <c r="I371" s="148" t="s">
        <v>85</v>
      </c>
      <c r="J371" s="132">
        <v>878275311</v>
      </c>
      <c r="K371" s="132">
        <v>860206519.10000002</v>
      </c>
      <c r="L371" s="132">
        <v>845060879.12</v>
      </c>
      <c r="M371" s="131" t="s">
        <v>410</v>
      </c>
      <c r="N371" s="131">
        <v>0.23</v>
      </c>
      <c r="O371" s="170">
        <f t="shared" si="65"/>
        <v>202003321.53</v>
      </c>
      <c r="P371" s="170">
        <f t="shared" si="66"/>
        <v>197847499.39300001</v>
      </c>
      <c r="Q371" s="170">
        <f t="shared" si="63"/>
        <v>194364002.19760001</v>
      </c>
      <c r="R371" s="228">
        <f t="shared" si="67"/>
        <v>0.96218220930953624</v>
      </c>
      <c r="S371" s="228">
        <f t="shared" si="68"/>
        <v>0.97942696137111385</v>
      </c>
      <c r="T371" s="131" t="s">
        <v>410</v>
      </c>
      <c r="U371" s="131">
        <v>0.12</v>
      </c>
      <c r="V371" s="227">
        <f t="shared" si="69"/>
        <v>105393037.31999999</v>
      </c>
      <c r="W371" s="227">
        <f t="shared" si="64"/>
        <v>103224782.292</v>
      </c>
      <c r="X371" s="227">
        <f t="shared" si="70"/>
        <v>101407305.49439999</v>
      </c>
      <c r="Y371" s="239">
        <f t="shared" si="71"/>
        <v>0.96218220930953624</v>
      </c>
      <c r="Z371" s="237">
        <f t="shared" si="62"/>
        <v>0.97942696137111385</v>
      </c>
      <c r="AA371" s="134"/>
    </row>
    <row r="372" spans="1:27" ht="15.75" customHeight="1">
      <c r="A372" s="454"/>
      <c r="B372" s="442"/>
      <c r="C372" s="442"/>
      <c r="D372" s="148" t="s">
        <v>2626</v>
      </c>
      <c r="E372" s="148" t="s">
        <v>2460</v>
      </c>
      <c r="F372" s="218" t="s">
        <v>2748</v>
      </c>
      <c r="G372" s="148" t="s">
        <v>2751</v>
      </c>
      <c r="H372" s="148" t="s">
        <v>394</v>
      </c>
      <c r="I372" s="148" t="s">
        <v>85</v>
      </c>
      <c r="J372" s="132">
        <v>700000</v>
      </c>
      <c r="K372" s="132">
        <v>0</v>
      </c>
      <c r="L372" s="132">
        <v>0</v>
      </c>
      <c r="M372" s="131" t="s">
        <v>410</v>
      </c>
      <c r="N372" s="131">
        <v>0.23</v>
      </c>
      <c r="O372" s="170">
        <f t="shared" si="65"/>
        <v>161000</v>
      </c>
      <c r="P372" s="170">
        <f t="shared" si="66"/>
        <v>0</v>
      </c>
      <c r="Q372" s="170">
        <f t="shared" si="63"/>
        <v>0</v>
      </c>
      <c r="R372" s="228">
        <f t="shared" si="67"/>
        <v>0</v>
      </c>
      <c r="S372" s="228">
        <f t="shared" si="68"/>
        <v>0</v>
      </c>
      <c r="T372" s="131" t="s">
        <v>410</v>
      </c>
      <c r="U372" s="131">
        <v>0.12</v>
      </c>
      <c r="V372" s="227">
        <f t="shared" si="69"/>
        <v>84000</v>
      </c>
      <c r="W372" s="227">
        <f t="shared" si="64"/>
        <v>0</v>
      </c>
      <c r="X372" s="227">
        <f t="shared" si="70"/>
        <v>0</v>
      </c>
      <c r="Y372" s="239">
        <f t="shared" si="71"/>
        <v>0</v>
      </c>
      <c r="Z372" s="237">
        <f t="shared" ref="Z372:Z435" si="72">IFERROR(W372/V372, "-")</f>
        <v>0</v>
      </c>
      <c r="AA372" s="134"/>
    </row>
    <row r="373" spans="1:27" ht="15.75" customHeight="1">
      <c r="A373" s="454"/>
      <c r="B373" s="442"/>
      <c r="C373" s="442"/>
      <c r="D373" s="148" t="s">
        <v>2626</v>
      </c>
      <c r="E373" s="148" t="s">
        <v>2460</v>
      </c>
      <c r="F373" s="218" t="s">
        <v>2748</v>
      </c>
      <c r="G373" s="148" t="s">
        <v>2752</v>
      </c>
      <c r="H373" s="148" t="s">
        <v>394</v>
      </c>
      <c r="I373" s="148" t="s">
        <v>85</v>
      </c>
      <c r="J373" s="132">
        <v>0</v>
      </c>
      <c r="K373" s="132">
        <v>6705.6</v>
      </c>
      <c r="L373" s="132">
        <v>6705.6</v>
      </c>
      <c r="M373" s="131" t="s">
        <v>410</v>
      </c>
      <c r="N373" s="131">
        <v>0.23</v>
      </c>
      <c r="O373" s="170">
        <f t="shared" si="65"/>
        <v>0</v>
      </c>
      <c r="P373" s="170">
        <f t="shared" si="66"/>
        <v>1542.2880000000002</v>
      </c>
      <c r="Q373" s="170">
        <f t="shared" si="63"/>
        <v>1542.2880000000002</v>
      </c>
      <c r="R373" s="228" t="str">
        <f t="shared" si="67"/>
        <v>-</v>
      </c>
      <c r="S373" s="228" t="str">
        <f t="shared" si="68"/>
        <v>-</v>
      </c>
      <c r="T373" s="131" t="s">
        <v>410</v>
      </c>
      <c r="U373" s="131">
        <v>0.12</v>
      </c>
      <c r="V373" s="227">
        <f t="shared" si="69"/>
        <v>0</v>
      </c>
      <c r="W373" s="227">
        <f t="shared" si="64"/>
        <v>804.67200000000003</v>
      </c>
      <c r="X373" s="227">
        <f t="shared" si="70"/>
        <v>804.67200000000003</v>
      </c>
      <c r="Y373" s="239" t="str">
        <f t="shared" si="71"/>
        <v>-</v>
      </c>
      <c r="Z373" s="237" t="str">
        <f t="shared" si="72"/>
        <v>-</v>
      </c>
      <c r="AA373" s="134"/>
    </row>
    <row r="374" spans="1:27" ht="15.75" customHeight="1">
      <c r="A374" s="454"/>
      <c r="B374" s="442"/>
      <c r="C374" s="442"/>
      <c r="D374" s="148" t="s">
        <v>2626</v>
      </c>
      <c r="E374" s="148" t="s">
        <v>2460</v>
      </c>
      <c r="F374" s="218" t="s">
        <v>2748</v>
      </c>
      <c r="G374" s="148" t="s">
        <v>2753</v>
      </c>
      <c r="H374" s="148" t="s">
        <v>394</v>
      </c>
      <c r="I374" s="148" t="s">
        <v>85</v>
      </c>
      <c r="J374" s="132">
        <v>500000</v>
      </c>
      <c r="K374" s="132">
        <v>0</v>
      </c>
      <c r="L374" s="132">
        <v>0</v>
      </c>
      <c r="M374" s="131" t="s">
        <v>410</v>
      </c>
      <c r="N374" s="131">
        <v>0.23</v>
      </c>
      <c r="O374" s="170">
        <f t="shared" si="65"/>
        <v>115000</v>
      </c>
      <c r="P374" s="170">
        <f t="shared" si="66"/>
        <v>0</v>
      </c>
      <c r="Q374" s="170">
        <f t="shared" si="63"/>
        <v>0</v>
      </c>
      <c r="R374" s="228">
        <f t="shared" si="67"/>
        <v>0</v>
      </c>
      <c r="S374" s="228">
        <f t="shared" si="68"/>
        <v>0</v>
      </c>
      <c r="T374" s="131" t="s">
        <v>410</v>
      </c>
      <c r="U374" s="131">
        <v>0.12</v>
      </c>
      <c r="V374" s="227">
        <f t="shared" si="69"/>
        <v>60000</v>
      </c>
      <c r="W374" s="227">
        <f t="shared" si="64"/>
        <v>0</v>
      </c>
      <c r="X374" s="227">
        <f t="shared" si="70"/>
        <v>0</v>
      </c>
      <c r="Y374" s="239">
        <f t="shared" si="71"/>
        <v>0</v>
      </c>
      <c r="Z374" s="237">
        <f t="shared" si="72"/>
        <v>0</v>
      </c>
      <c r="AA374" s="134"/>
    </row>
    <row r="375" spans="1:27" ht="15.75" customHeight="1">
      <c r="A375" s="454"/>
      <c r="B375" s="442"/>
      <c r="C375" s="442"/>
      <c r="D375" s="148" t="s">
        <v>2626</v>
      </c>
      <c r="E375" s="148" t="s">
        <v>2460</v>
      </c>
      <c r="F375" s="218" t="s">
        <v>2748</v>
      </c>
      <c r="G375" s="148" t="s">
        <v>2754</v>
      </c>
      <c r="H375" s="148" t="s">
        <v>394</v>
      </c>
      <c r="I375" s="148" t="s">
        <v>85</v>
      </c>
      <c r="J375" s="132">
        <v>0</v>
      </c>
      <c r="K375" s="132">
        <v>329736</v>
      </c>
      <c r="L375" s="132">
        <v>329736</v>
      </c>
      <c r="M375" s="131" t="s">
        <v>410</v>
      </c>
      <c r="N375" s="131">
        <v>0.23</v>
      </c>
      <c r="O375" s="170">
        <f t="shared" si="65"/>
        <v>0</v>
      </c>
      <c r="P375" s="170">
        <f t="shared" si="66"/>
        <v>75839.28</v>
      </c>
      <c r="Q375" s="170">
        <f t="shared" si="63"/>
        <v>75839.28</v>
      </c>
      <c r="R375" s="228" t="str">
        <f t="shared" si="67"/>
        <v>-</v>
      </c>
      <c r="S375" s="228" t="str">
        <f t="shared" si="68"/>
        <v>-</v>
      </c>
      <c r="T375" s="131" t="s">
        <v>410</v>
      </c>
      <c r="U375" s="131">
        <v>0.12</v>
      </c>
      <c r="V375" s="227">
        <f t="shared" si="69"/>
        <v>0</v>
      </c>
      <c r="W375" s="227">
        <f t="shared" si="64"/>
        <v>39568.32</v>
      </c>
      <c r="X375" s="227">
        <f t="shared" si="70"/>
        <v>39568.32</v>
      </c>
      <c r="Y375" s="239" t="str">
        <f t="shared" si="71"/>
        <v>-</v>
      </c>
      <c r="Z375" s="237" t="str">
        <f t="shared" si="72"/>
        <v>-</v>
      </c>
      <c r="AA375" s="134"/>
    </row>
    <row r="376" spans="1:27" ht="15.75" customHeight="1">
      <c r="A376" s="454"/>
      <c r="B376" s="442"/>
      <c r="C376" s="442"/>
      <c r="D376" s="148" t="s">
        <v>2626</v>
      </c>
      <c r="E376" s="148" t="s">
        <v>2460</v>
      </c>
      <c r="F376" s="218" t="s">
        <v>2748</v>
      </c>
      <c r="G376" s="148" t="s">
        <v>2755</v>
      </c>
      <c r="H376" s="148" t="s">
        <v>394</v>
      </c>
      <c r="I376" s="148" t="s">
        <v>85</v>
      </c>
      <c r="J376" s="132">
        <v>1000</v>
      </c>
      <c r="K376" s="132">
        <v>2900000</v>
      </c>
      <c r="L376" s="132">
        <v>1590000</v>
      </c>
      <c r="M376" s="131" t="s">
        <v>410</v>
      </c>
      <c r="N376" s="131">
        <v>0.23</v>
      </c>
      <c r="O376" s="170">
        <f t="shared" si="65"/>
        <v>230</v>
      </c>
      <c r="P376" s="170">
        <f t="shared" si="66"/>
        <v>667000</v>
      </c>
      <c r="Q376" s="170">
        <f t="shared" si="63"/>
        <v>365700</v>
      </c>
      <c r="R376" s="228">
        <f t="shared" si="67"/>
        <v>1590</v>
      </c>
      <c r="S376" s="228">
        <f t="shared" si="68"/>
        <v>2900</v>
      </c>
      <c r="T376" s="131" t="s">
        <v>410</v>
      </c>
      <c r="U376" s="131">
        <v>0.12</v>
      </c>
      <c r="V376" s="227">
        <f t="shared" si="69"/>
        <v>120</v>
      </c>
      <c r="W376" s="227">
        <f t="shared" si="64"/>
        <v>348000</v>
      </c>
      <c r="X376" s="227">
        <f t="shared" si="70"/>
        <v>190800</v>
      </c>
      <c r="Y376" s="239">
        <f t="shared" si="71"/>
        <v>1590</v>
      </c>
      <c r="Z376" s="237">
        <f t="shared" si="72"/>
        <v>2900</v>
      </c>
      <c r="AA376" s="134"/>
    </row>
    <row r="377" spans="1:27" ht="15.75" customHeight="1">
      <c r="A377" s="454"/>
      <c r="B377" s="442"/>
      <c r="C377" s="442"/>
      <c r="D377" s="148" t="s">
        <v>2626</v>
      </c>
      <c r="E377" s="148" t="s">
        <v>2460</v>
      </c>
      <c r="F377" s="218" t="s">
        <v>2756</v>
      </c>
      <c r="G377" s="148" t="s">
        <v>2757</v>
      </c>
      <c r="H377" s="148" t="s">
        <v>394</v>
      </c>
      <c r="I377" s="148" t="s">
        <v>85</v>
      </c>
      <c r="J377" s="132">
        <v>20800000</v>
      </c>
      <c r="K377" s="132">
        <v>17615678.879999999</v>
      </c>
      <c r="L377" s="132">
        <v>17615678.879999999</v>
      </c>
      <c r="M377" s="131" t="s">
        <v>410</v>
      </c>
      <c r="N377" s="137">
        <v>0.23</v>
      </c>
      <c r="O377" s="170">
        <f t="shared" si="65"/>
        <v>4784000</v>
      </c>
      <c r="P377" s="170">
        <f t="shared" si="66"/>
        <v>4051606.1423999998</v>
      </c>
      <c r="Q377" s="170">
        <f t="shared" si="63"/>
        <v>4051606.1423999998</v>
      </c>
      <c r="R377" s="228">
        <f t="shared" si="67"/>
        <v>0.84690763846153838</v>
      </c>
      <c r="S377" s="228">
        <f t="shared" si="68"/>
        <v>0.84690763846153838</v>
      </c>
      <c r="T377" s="131" t="s">
        <v>410</v>
      </c>
      <c r="U377" s="131">
        <v>0.12</v>
      </c>
      <c r="V377" s="227">
        <f t="shared" si="69"/>
        <v>2496000</v>
      </c>
      <c r="W377" s="227">
        <f t="shared" si="64"/>
        <v>2113881.4655999998</v>
      </c>
      <c r="X377" s="227">
        <f t="shared" si="70"/>
        <v>2113881.4655999998</v>
      </c>
      <c r="Y377" s="239">
        <f t="shared" si="71"/>
        <v>0.84690763846153838</v>
      </c>
      <c r="Z377" s="237">
        <f t="shared" si="72"/>
        <v>0.84690763846153838</v>
      </c>
      <c r="AA377" s="134"/>
    </row>
    <row r="378" spans="1:27" ht="15.75" customHeight="1">
      <c r="A378" s="454"/>
      <c r="B378" s="442"/>
      <c r="C378" s="442"/>
      <c r="D378" s="148" t="s">
        <v>2626</v>
      </c>
      <c r="E378" s="148" t="s">
        <v>2460</v>
      </c>
      <c r="F378" s="218" t="s">
        <v>2758</v>
      </c>
      <c r="G378" s="148" t="s">
        <v>2759</v>
      </c>
      <c r="H378" s="148" t="s">
        <v>394</v>
      </c>
      <c r="I378" s="148" t="s">
        <v>77</v>
      </c>
      <c r="J378" s="132">
        <v>1000</v>
      </c>
      <c r="K378" s="132">
        <v>0</v>
      </c>
      <c r="L378" s="132">
        <v>0</v>
      </c>
      <c r="M378" s="131" t="s">
        <v>416</v>
      </c>
      <c r="N378" s="131">
        <v>0</v>
      </c>
      <c r="O378" s="170">
        <f t="shared" si="65"/>
        <v>0</v>
      </c>
      <c r="P378" s="170">
        <f t="shared" si="66"/>
        <v>0</v>
      </c>
      <c r="Q378" s="170">
        <f t="shared" si="63"/>
        <v>0</v>
      </c>
      <c r="R378" s="228" t="str">
        <f t="shared" si="67"/>
        <v>-</v>
      </c>
      <c r="S378" s="228" t="str">
        <f t="shared" si="68"/>
        <v>-</v>
      </c>
      <c r="T378" s="131" t="s">
        <v>416</v>
      </c>
      <c r="U378" s="131">
        <v>0</v>
      </c>
      <c r="V378" s="227">
        <f t="shared" si="69"/>
        <v>0</v>
      </c>
      <c r="W378" s="227">
        <f t="shared" si="64"/>
        <v>0</v>
      </c>
      <c r="X378" s="227">
        <f t="shared" si="70"/>
        <v>0</v>
      </c>
      <c r="Y378" s="239" t="str">
        <f t="shared" si="71"/>
        <v>-</v>
      </c>
      <c r="Z378" s="237" t="str">
        <f t="shared" si="72"/>
        <v>-</v>
      </c>
      <c r="AA378" s="134"/>
    </row>
    <row r="379" spans="1:27" ht="15.75" customHeight="1">
      <c r="A379" s="454"/>
      <c r="B379" s="442"/>
      <c r="C379" s="442"/>
      <c r="D379" s="148" t="s">
        <v>2626</v>
      </c>
      <c r="E379" s="148" t="s">
        <v>2460</v>
      </c>
      <c r="F379" s="218" t="s">
        <v>2758</v>
      </c>
      <c r="G379" s="148" t="s">
        <v>2760</v>
      </c>
      <c r="H379" s="148" t="s">
        <v>394</v>
      </c>
      <c r="I379" s="148" t="s">
        <v>77</v>
      </c>
      <c r="J379" s="132">
        <v>1000</v>
      </c>
      <c r="K379" s="132">
        <v>0</v>
      </c>
      <c r="L379" s="132">
        <v>0</v>
      </c>
      <c r="M379" s="131" t="s">
        <v>416</v>
      </c>
      <c r="N379" s="131">
        <v>0</v>
      </c>
      <c r="O379" s="170">
        <f t="shared" si="65"/>
        <v>0</v>
      </c>
      <c r="P379" s="170">
        <f t="shared" si="66"/>
        <v>0</v>
      </c>
      <c r="Q379" s="170">
        <f t="shared" si="63"/>
        <v>0</v>
      </c>
      <c r="R379" s="228" t="str">
        <f t="shared" si="67"/>
        <v>-</v>
      </c>
      <c r="S379" s="228" t="str">
        <f t="shared" si="68"/>
        <v>-</v>
      </c>
      <c r="T379" s="131" t="s">
        <v>416</v>
      </c>
      <c r="U379" s="131">
        <v>0</v>
      </c>
      <c r="V379" s="227">
        <f t="shared" si="69"/>
        <v>0</v>
      </c>
      <c r="W379" s="227">
        <f t="shared" si="64"/>
        <v>0</v>
      </c>
      <c r="X379" s="227">
        <f t="shared" si="70"/>
        <v>0</v>
      </c>
      <c r="Y379" s="239" t="str">
        <f t="shared" si="71"/>
        <v>-</v>
      </c>
      <c r="Z379" s="237" t="str">
        <f t="shared" si="72"/>
        <v>-</v>
      </c>
      <c r="AA379" s="134"/>
    </row>
    <row r="380" spans="1:27" ht="15.75" customHeight="1">
      <c r="A380" s="454"/>
      <c r="B380" s="442"/>
      <c r="C380" s="442"/>
      <c r="D380" s="148" t="s">
        <v>2626</v>
      </c>
      <c r="E380" s="148" t="s">
        <v>2460</v>
      </c>
      <c r="F380" s="218" t="s">
        <v>2758</v>
      </c>
      <c r="G380" s="148" t="s">
        <v>2761</v>
      </c>
      <c r="H380" s="148" t="s">
        <v>394</v>
      </c>
      <c r="I380" s="148" t="s">
        <v>85</v>
      </c>
      <c r="J380" s="132">
        <v>1000</v>
      </c>
      <c r="K380" s="132">
        <v>709808.75</v>
      </c>
      <c r="L380" s="132">
        <v>268898.18</v>
      </c>
      <c r="M380" s="131" t="s">
        <v>410</v>
      </c>
      <c r="N380" s="131">
        <v>0.23</v>
      </c>
      <c r="O380" s="170">
        <f t="shared" si="65"/>
        <v>230</v>
      </c>
      <c r="P380" s="170">
        <f t="shared" si="66"/>
        <v>163256.01250000001</v>
      </c>
      <c r="Q380" s="170">
        <f t="shared" si="63"/>
        <v>61846.581400000003</v>
      </c>
      <c r="R380" s="228">
        <f t="shared" si="67"/>
        <v>268.89818000000002</v>
      </c>
      <c r="S380" s="228">
        <f t="shared" si="68"/>
        <v>709.80875000000003</v>
      </c>
      <c r="T380" s="131" t="s">
        <v>410</v>
      </c>
      <c r="U380" s="131">
        <v>0.12</v>
      </c>
      <c r="V380" s="227">
        <f t="shared" si="69"/>
        <v>120</v>
      </c>
      <c r="W380" s="227">
        <f t="shared" si="64"/>
        <v>85177.05</v>
      </c>
      <c r="X380" s="227">
        <f t="shared" si="70"/>
        <v>32267.781599999998</v>
      </c>
      <c r="Y380" s="239">
        <f t="shared" si="71"/>
        <v>268.89817999999997</v>
      </c>
      <c r="Z380" s="237">
        <f t="shared" si="72"/>
        <v>709.80875000000003</v>
      </c>
      <c r="AA380" s="134"/>
    </row>
    <row r="381" spans="1:27" ht="15.75" customHeight="1">
      <c r="A381" s="454"/>
      <c r="B381" s="442"/>
      <c r="C381" s="442"/>
      <c r="D381" s="148" t="s">
        <v>2626</v>
      </c>
      <c r="E381" s="148" t="s">
        <v>2460</v>
      </c>
      <c r="F381" s="218" t="s">
        <v>2758</v>
      </c>
      <c r="G381" s="148" t="s">
        <v>2762</v>
      </c>
      <c r="H381" s="148" t="s">
        <v>394</v>
      </c>
      <c r="I381" s="148" t="s">
        <v>85</v>
      </c>
      <c r="J381" s="132">
        <v>1000</v>
      </c>
      <c r="K381" s="132">
        <v>0</v>
      </c>
      <c r="L381" s="132">
        <v>0</v>
      </c>
      <c r="M381" s="131" t="s">
        <v>416</v>
      </c>
      <c r="N381" s="131">
        <v>0</v>
      </c>
      <c r="O381" s="170">
        <f t="shared" si="65"/>
        <v>0</v>
      </c>
      <c r="P381" s="170">
        <f t="shared" si="66"/>
        <v>0</v>
      </c>
      <c r="Q381" s="170">
        <f t="shared" si="63"/>
        <v>0</v>
      </c>
      <c r="R381" s="228" t="str">
        <f t="shared" si="67"/>
        <v>-</v>
      </c>
      <c r="S381" s="228" t="str">
        <f t="shared" si="68"/>
        <v>-</v>
      </c>
      <c r="T381" s="131" t="s">
        <v>416</v>
      </c>
      <c r="U381" s="131">
        <v>0</v>
      </c>
      <c r="V381" s="227">
        <f t="shared" si="69"/>
        <v>0</v>
      </c>
      <c r="W381" s="227">
        <f t="shared" si="64"/>
        <v>0</v>
      </c>
      <c r="X381" s="227">
        <f t="shared" si="70"/>
        <v>0</v>
      </c>
      <c r="Y381" s="239" t="str">
        <f t="shared" si="71"/>
        <v>-</v>
      </c>
      <c r="Z381" s="237" t="str">
        <f t="shared" si="72"/>
        <v>-</v>
      </c>
      <c r="AA381" s="134"/>
    </row>
    <row r="382" spans="1:27" ht="15.75" customHeight="1">
      <c r="A382" s="454"/>
      <c r="B382" s="442"/>
      <c r="C382" s="442"/>
      <c r="D382" s="148" t="s">
        <v>2626</v>
      </c>
      <c r="E382" s="148" t="s">
        <v>2460</v>
      </c>
      <c r="F382" s="218" t="s">
        <v>2758</v>
      </c>
      <c r="G382" s="148" t="s">
        <v>2763</v>
      </c>
      <c r="H382" s="148" t="s">
        <v>394</v>
      </c>
      <c r="I382" s="148" t="s">
        <v>85</v>
      </c>
      <c r="J382" s="132">
        <v>1000</v>
      </c>
      <c r="K382" s="132">
        <v>0</v>
      </c>
      <c r="L382" s="132">
        <v>0</v>
      </c>
      <c r="M382" s="131" t="s">
        <v>416</v>
      </c>
      <c r="N382" s="131">
        <v>0</v>
      </c>
      <c r="O382" s="170">
        <f t="shared" si="65"/>
        <v>0</v>
      </c>
      <c r="P382" s="170">
        <f t="shared" si="66"/>
        <v>0</v>
      </c>
      <c r="Q382" s="170">
        <f t="shared" si="63"/>
        <v>0</v>
      </c>
      <c r="R382" s="228" t="str">
        <f t="shared" si="67"/>
        <v>-</v>
      </c>
      <c r="S382" s="228" t="str">
        <f t="shared" si="68"/>
        <v>-</v>
      </c>
      <c r="T382" s="131" t="s">
        <v>416</v>
      </c>
      <c r="U382" s="131">
        <v>0</v>
      </c>
      <c r="V382" s="227">
        <f t="shared" si="69"/>
        <v>0</v>
      </c>
      <c r="W382" s="227">
        <f t="shared" si="64"/>
        <v>0</v>
      </c>
      <c r="X382" s="227">
        <f t="shared" si="70"/>
        <v>0</v>
      </c>
      <c r="Y382" s="239" t="str">
        <f t="shared" si="71"/>
        <v>-</v>
      </c>
      <c r="Z382" s="237" t="str">
        <f t="shared" si="72"/>
        <v>-</v>
      </c>
      <c r="AA382" s="134"/>
    </row>
    <row r="383" spans="1:27" ht="15.75" customHeight="1">
      <c r="A383" s="454"/>
      <c r="B383" s="442"/>
      <c r="C383" s="442"/>
      <c r="D383" s="148" t="s">
        <v>2626</v>
      </c>
      <c r="E383" s="148" t="s">
        <v>2460</v>
      </c>
      <c r="F383" s="218" t="s">
        <v>2758</v>
      </c>
      <c r="G383" s="148" t="s">
        <v>2764</v>
      </c>
      <c r="H383" s="148" t="s">
        <v>394</v>
      </c>
      <c r="I383" s="148" t="s">
        <v>85</v>
      </c>
      <c r="J383" s="132">
        <v>0</v>
      </c>
      <c r="K383" s="132">
        <v>549662.82999999996</v>
      </c>
      <c r="L383" s="132">
        <v>39127.339999999997</v>
      </c>
      <c r="M383" s="131" t="s">
        <v>410</v>
      </c>
      <c r="N383" s="131">
        <v>0.23</v>
      </c>
      <c r="O383" s="170">
        <f t="shared" si="65"/>
        <v>0</v>
      </c>
      <c r="P383" s="170">
        <f t="shared" si="66"/>
        <v>126422.4509</v>
      </c>
      <c r="Q383" s="170">
        <f t="shared" si="63"/>
        <v>8999.2881999999991</v>
      </c>
      <c r="R383" s="228" t="str">
        <f t="shared" si="67"/>
        <v>-</v>
      </c>
      <c r="S383" s="228" t="str">
        <f t="shared" si="68"/>
        <v>-</v>
      </c>
      <c r="T383" s="131" t="s">
        <v>410</v>
      </c>
      <c r="U383" s="131">
        <v>0.12</v>
      </c>
      <c r="V383" s="227">
        <f t="shared" si="69"/>
        <v>0</v>
      </c>
      <c r="W383" s="227">
        <f t="shared" si="64"/>
        <v>65959.539599999989</v>
      </c>
      <c r="X383" s="227">
        <f t="shared" si="70"/>
        <v>4695.2807999999995</v>
      </c>
      <c r="Y383" s="239" t="str">
        <f t="shared" si="71"/>
        <v>-</v>
      </c>
      <c r="Z383" s="237" t="str">
        <f t="shared" si="72"/>
        <v>-</v>
      </c>
      <c r="AA383" s="134"/>
    </row>
    <row r="384" spans="1:27" ht="15.75" customHeight="1">
      <c r="A384" s="454"/>
      <c r="B384" s="442"/>
      <c r="C384" s="442"/>
      <c r="D384" s="148" t="s">
        <v>2626</v>
      </c>
      <c r="E384" s="148" t="s">
        <v>2460</v>
      </c>
      <c r="F384" s="218" t="s">
        <v>2428</v>
      </c>
      <c r="G384" s="148" t="s">
        <v>2765</v>
      </c>
      <c r="H384" s="148" t="s">
        <v>394</v>
      </c>
      <c r="I384" s="148" t="s">
        <v>77</v>
      </c>
      <c r="J384" s="132">
        <v>1000</v>
      </c>
      <c r="K384" s="132">
        <v>0</v>
      </c>
      <c r="L384" s="132">
        <v>0</v>
      </c>
      <c r="M384" s="131" t="s">
        <v>416</v>
      </c>
      <c r="N384" s="131">
        <v>0</v>
      </c>
      <c r="O384" s="170">
        <f t="shared" si="65"/>
        <v>0</v>
      </c>
      <c r="P384" s="170">
        <f t="shared" si="66"/>
        <v>0</v>
      </c>
      <c r="Q384" s="170">
        <f t="shared" si="63"/>
        <v>0</v>
      </c>
      <c r="R384" s="228" t="str">
        <f t="shared" si="67"/>
        <v>-</v>
      </c>
      <c r="S384" s="228" t="str">
        <f t="shared" si="68"/>
        <v>-</v>
      </c>
      <c r="T384" s="131" t="s">
        <v>416</v>
      </c>
      <c r="U384" s="131">
        <v>0</v>
      </c>
      <c r="V384" s="227">
        <f t="shared" si="69"/>
        <v>0</v>
      </c>
      <c r="W384" s="227">
        <f t="shared" si="64"/>
        <v>0</v>
      </c>
      <c r="X384" s="227">
        <f t="shared" si="70"/>
        <v>0</v>
      </c>
      <c r="Y384" s="239" t="str">
        <f t="shared" si="71"/>
        <v>-</v>
      </c>
      <c r="Z384" s="237" t="str">
        <f t="shared" si="72"/>
        <v>-</v>
      </c>
      <c r="AA384" s="134"/>
    </row>
    <row r="385" spans="1:27" ht="15.75" customHeight="1">
      <c r="A385" s="454"/>
      <c r="B385" s="442"/>
      <c r="C385" s="442"/>
      <c r="D385" s="148" t="s">
        <v>2626</v>
      </c>
      <c r="E385" s="148" t="s">
        <v>2460</v>
      </c>
      <c r="F385" s="218" t="s">
        <v>2428</v>
      </c>
      <c r="G385" s="148" t="s">
        <v>2766</v>
      </c>
      <c r="H385" s="148" t="s">
        <v>394</v>
      </c>
      <c r="I385" s="148" t="s">
        <v>77</v>
      </c>
      <c r="J385" s="132">
        <v>1000</v>
      </c>
      <c r="K385" s="132">
        <v>0</v>
      </c>
      <c r="L385" s="132">
        <v>0</v>
      </c>
      <c r="M385" s="131" t="s">
        <v>416</v>
      </c>
      <c r="N385" s="131">
        <v>0</v>
      </c>
      <c r="O385" s="170">
        <f t="shared" si="65"/>
        <v>0</v>
      </c>
      <c r="P385" s="170">
        <f t="shared" si="66"/>
        <v>0</v>
      </c>
      <c r="Q385" s="170">
        <f t="shared" si="63"/>
        <v>0</v>
      </c>
      <c r="R385" s="228" t="str">
        <f t="shared" si="67"/>
        <v>-</v>
      </c>
      <c r="S385" s="228" t="str">
        <f t="shared" si="68"/>
        <v>-</v>
      </c>
      <c r="T385" s="131" t="s">
        <v>416</v>
      </c>
      <c r="U385" s="131">
        <v>0</v>
      </c>
      <c r="V385" s="227">
        <f t="shared" si="69"/>
        <v>0</v>
      </c>
      <c r="W385" s="227">
        <f t="shared" si="64"/>
        <v>0</v>
      </c>
      <c r="X385" s="227">
        <f t="shared" si="70"/>
        <v>0</v>
      </c>
      <c r="Y385" s="239" t="str">
        <f t="shared" si="71"/>
        <v>-</v>
      </c>
      <c r="Z385" s="237" t="str">
        <f t="shared" si="72"/>
        <v>-</v>
      </c>
      <c r="AA385" s="134"/>
    </row>
    <row r="386" spans="1:27" ht="15.75" customHeight="1">
      <c r="A386" s="454"/>
      <c r="B386" s="442"/>
      <c r="C386" s="442"/>
      <c r="D386" s="148" t="s">
        <v>2626</v>
      </c>
      <c r="E386" s="148" t="s">
        <v>2460</v>
      </c>
      <c r="F386" s="218" t="s">
        <v>2428</v>
      </c>
      <c r="G386" s="148" t="s">
        <v>2767</v>
      </c>
      <c r="H386" s="148" t="s">
        <v>394</v>
      </c>
      <c r="I386" s="148" t="s">
        <v>85</v>
      </c>
      <c r="J386" s="132">
        <v>30000000</v>
      </c>
      <c r="K386" s="132">
        <v>14690372.52</v>
      </c>
      <c r="L386" s="132">
        <v>14690372.52</v>
      </c>
      <c r="M386" s="131" t="s">
        <v>410</v>
      </c>
      <c r="N386" s="131">
        <v>0.23</v>
      </c>
      <c r="O386" s="170">
        <f t="shared" si="65"/>
        <v>6900000</v>
      </c>
      <c r="P386" s="170">
        <f t="shared" si="66"/>
        <v>3378785.6795999999</v>
      </c>
      <c r="Q386" s="170">
        <f t="shared" si="63"/>
        <v>3378785.6795999999</v>
      </c>
      <c r="R386" s="228">
        <f t="shared" si="67"/>
        <v>0.48967908399999999</v>
      </c>
      <c r="S386" s="228">
        <f t="shared" si="68"/>
        <v>0.48967908399999999</v>
      </c>
      <c r="T386" s="131" t="s">
        <v>410</v>
      </c>
      <c r="U386" s="131">
        <v>0.12</v>
      </c>
      <c r="V386" s="227">
        <f t="shared" si="69"/>
        <v>3600000</v>
      </c>
      <c r="W386" s="227">
        <f t="shared" si="64"/>
        <v>1762844.7023999998</v>
      </c>
      <c r="X386" s="227">
        <f t="shared" si="70"/>
        <v>1762844.7023999998</v>
      </c>
      <c r="Y386" s="239">
        <f t="shared" si="71"/>
        <v>0.48967908399999993</v>
      </c>
      <c r="Z386" s="237">
        <f t="shared" si="72"/>
        <v>0.48967908399999993</v>
      </c>
      <c r="AA386" s="134"/>
    </row>
    <row r="387" spans="1:27" ht="15.75" customHeight="1">
      <c r="A387" s="454"/>
      <c r="B387" s="442"/>
      <c r="C387" s="442"/>
      <c r="D387" s="148" t="s">
        <v>2626</v>
      </c>
      <c r="E387" s="148" t="s">
        <v>2460</v>
      </c>
      <c r="F387" s="218" t="s">
        <v>2428</v>
      </c>
      <c r="G387" s="148" t="s">
        <v>2768</v>
      </c>
      <c r="H387" s="148" t="s">
        <v>394</v>
      </c>
      <c r="I387" s="148" t="s">
        <v>85</v>
      </c>
      <c r="J387" s="132">
        <v>22165000</v>
      </c>
      <c r="K387" s="132">
        <v>10015958.210000001</v>
      </c>
      <c r="L387" s="132">
        <v>9123290.0600000005</v>
      </c>
      <c r="M387" s="131" t="s">
        <v>410</v>
      </c>
      <c r="N387" s="131">
        <v>0.23</v>
      </c>
      <c r="O387" s="170">
        <f t="shared" si="65"/>
        <v>5097950</v>
      </c>
      <c r="P387" s="170">
        <f t="shared" si="66"/>
        <v>2303670.3883000002</v>
      </c>
      <c r="Q387" s="170">
        <f t="shared" si="63"/>
        <v>2098356.7138</v>
      </c>
      <c r="R387" s="228">
        <f t="shared" si="67"/>
        <v>0.41160794315362059</v>
      </c>
      <c r="S387" s="228">
        <f t="shared" si="68"/>
        <v>0.45188171486577944</v>
      </c>
      <c r="T387" s="131" t="s">
        <v>410</v>
      </c>
      <c r="U387" s="131">
        <v>0.12</v>
      </c>
      <c r="V387" s="227">
        <f t="shared" si="69"/>
        <v>2659800</v>
      </c>
      <c r="W387" s="227">
        <f t="shared" si="64"/>
        <v>1201914.9852</v>
      </c>
      <c r="X387" s="227">
        <f t="shared" si="70"/>
        <v>1094794.8071999999</v>
      </c>
      <c r="Y387" s="239">
        <f t="shared" si="71"/>
        <v>0.41160794315362054</v>
      </c>
      <c r="Z387" s="237">
        <f t="shared" si="72"/>
        <v>0.45188171486577938</v>
      </c>
      <c r="AA387" s="134"/>
    </row>
    <row r="388" spans="1:27" ht="15.75" customHeight="1">
      <c r="A388" s="454"/>
      <c r="B388" s="442"/>
      <c r="C388" s="442"/>
      <c r="D388" s="148" t="s">
        <v>2626</v>
      </c>
      <c r="E388" s="148" t="s">
        <v>2460</v>
      </c>
      <c r="F388" s="218" t="s">
        <v>2428</v>
      </c>
      <c r="G388" s="148" t="s">
        <v>2769</v>
      </c>
      <c r="H388" s="148" t="s">
        <v>394</v>
      </c>
      <c r="I388" s="148" t="s">
        <v>85</v>
      </c>
      <c r="J388" s="132">
        <v>94308984</v>
      </c>
      <c r="K388" s="132">
        <v>9473078.4699999988</v>
      </c>
      <c r="L388" s="132">
        <v>4940315.3099999996</v>
      </c>
      <c r="M388" s="131" t="s">
        <v>410</v>
      </c>
      <c r="N388" s="131">
        <v>0.23</v>
      </c>
      <c r="O388" s="170">
        <f t="shared" si="65"/>
        <v>21691066.32</v>
      </c>
      <c r="P388" s="170">
        <f t="shared" si="66"/>
        <v>2178808.0480999998</v>
      </c>
      <c r="Q388" s="170">
        <f t="shared" si="63"/>
        <v>1136272.5212999999</v>
      </c>
      <c r="R388" s="228">
        <f t="shared" si="67"/>
        <v>5.2384355132062493E-2</v>
      </c>
      <c r="S388" s="228">
        <f t="shared" si="68"/>
        <v>0.10044725399650153</v>
      </c>
      <c r="T388" s="131" t="s">
        <v>410</v>
      </c>
      <c r="U388" s="131">
        <v>0.12</v>
      </c>
      <c r="V388" s="227">
        <f t="shared" si="69"/>
        <v>11317078.08</v>
      </c>
      <c r="W388" s="227">
        <f t="shared" si="64"/>
        <v>1136769.4163999998</v>
      </c>
      <c r="X388" s="227">
        <f t="shared" si="70"/>
        <v>592837.83719999995</v>
      </c>
      <c r="Y388" s="239">
        <f t="shared" si="71"/>
        <v>5.2384355132062493E-2</v>
      </c>
      <c r="Z388" s="237">
        <f t="shared" si="72"/>
        <v>0.10044725399650152</v>
      </c>
      <c r="AA388" s="134"/>
    </row>
    <row r="389" spans="1:27" ht="15.75" customHeight="1">
      <c r="A389" s="454"/>
      <c r="B389" s="442"/>
      <c r="C389" s="442"/>
      <c r="D389" s="148" t="s">
        <v>2626</v>
      </c>
      <c r="E389" s="148" t="s">
        <v>2460</v>
      </c>
      <c r="F389" s="218" t="s">
        <v>2428</v>
      </c>
      <c r="G389" s="148" t="s">
        <v>2770</v>
      </c>
      <c r="H389" s="148" t="s">
        <v>394</v>
      </c>
      <c r="I389" s="148" t="s">
        <v>85</v>
      </c>
      <c r="J389" s="132">
        <v>331004</v>
      </c>
      <c r="K389" s="132">
        <v>0</v>
      </c>
      <c r="L389" s="132">
        <v>0</v>
      </c>
      <c r="M389" s="131" t="s">
        <v>410</v>
      </c>
      <c r="N389" s="131">
        <v>0.23</v>
      </c>
      <c r="O389" s="170">
        <f t="shared" si="65"/>
        <v>76130.92</v>
      </c>
      <c r="P389" s="170">
        <f t="shared" si="66"/>
        <v>0</v>
      </c>
      <c r="Q389" s="170">
        <f t="shared" si="63"/>
        <v>0</v>
      </c>
      <c r="R389" s="228">
        <f t="shared" si="67"/>
        <v>0</v>
      </c>
      <c r="S389" s="228">
        <f t="shared" si="68"/>
        <v>0</v>
      </c>
      <c r="T389" s="131" t="s">
        <v>410</v>
      </c>
      <c r="U389" s="131">
        <v>0.12</v>
      </c>
      <c r="V389" s="227">
        <f t="shared" si="69"/>
        <v>39720.479999999996</v>
      </c>
      <c r="W389" s="227">
        <f t="shared" si="64"/>
        <v>0</v>
      </c>
      <c r="X389" s="227">
        <f t="shared" si="70"/>
        <v>0</v>
      </c>
      <c r="Y389" s="239">
        <f t="shared" si="71"/>
        <v>0</v>
      </c>
      <c r="Z389" s="237">
        <f t="shared" si="72"/>
        <v>0</v>
      </c>
      <c r="AA389" s="134"/>
    </row>
    <row r="390" spans="1:27" ht="15.75" customHeight="1">
      <c r="A390" s="454"/>
      <c r="B390" s="442"/>
      <c r="C390" s="442"/>
      <c r="D390" s="148" t="s">
        <v>2626</v>
      </c>
      <c r="E390" s="148" t="s">
        <v>2460</v>
      </c>
      <c r="F390" s="218" t="s">
        <v>2428</v>
      </c>
      <c r="G390" s="148" t="s">
        <v>2771</v>
      </c>
      <c r="H390" s="148" t="s">
        <v>394</v>
      </c>
      <c r="I390" s="148" t="s">
        <v>85</v>
      </c>
      <c r="J390" s="132">
        <v>0</v>
      </c>
      <c r="K390" s="132">
        <v>914807.76</v>
      </c>
      <c r="L390" s="132">
        <v>464359.95</v>
      </c>
      <c r="M390" s="131" t="s">
        <v>410</v>
      </c>
      <c r="N390" s="131">
        <v>0.23</v>
      </c>
      <c r="O390" s="170">
        <f t="shared" si="65"/>
        <v>0</v>
      </c>
      <c r="P390" s="170">
        <f t="shared" si="66"/>
        <v>210405.78480000002</v>
      </c>
      <c r="Q390" s="170">
        <f t="shared" si="63"/>
        <v>106802.78850000001</v>
      </c>
      <c r="R390" s="228" t="str">
        <f t="shared" si="67"/>
        <v>-</v>
      </c>
      <c r="S390" s="228" t="str">
        <f t="shared" si="68"/>
        <v>-</v>
      </c>
      <c r="T390" s="131" t="s">
        <v>410</v>
      </c>
      <c r="U390" s="131">
        <v>0.12</v>
      </c>
      <c r="V390" s="227">
        <f t="shared" si="69"/>
        <v>0</v>
      </c>
      <c r="W390" s="227">
        <f t="shared" si="64"/>
        <v>109776.93119999999</v>
      </c>
      <c r="X390" s="227">
        <f t="shared" si="70"/>
        <v>55723.193999999996</v>
      </c>
      <c r="Y390" s="239" t="str">
        <f t="shared" si="71"/>
        <v>-</v>
      </c>
      <c r="Z390" s="237" t="str">
        <f t="shared" si="72"/>
        <v>-</v>
      </c>
      <c r="AA390" s="134"/>
    </row>
    <row r="391" spans="1:27" ht="15.75" customHeight="1">
      <c r="A391" s="454"/>
      <c r="B391" s="442"/>
      <c r="C391" s="442"/>
      <c r="D391" s="148" t="s">
        <v>2626</v>
      </c>
      <c r="E391" s="148" t="s">
        <v>2460</v>
      </c>
      <c r="F391" s="218" t="s">
        <v>2428</v>
      </c>
      <c r="G391" s="148" t="s">
        <v>2772</v>
      </c>
      <c r="H391" s="148" t="s">
        <v>394</v>
      </c>
      <c r="I391" s="148" t="s">
        <v>85</v>
      </c>
      <c r="J391" s="132">
        <v>0</v>
      </c>
      <c r="K391" s="132">
        <v>20281.57</v>
      </c>
      <c r="L391" s="132">
        <v>20281.57</v>
      </c>
      <c r="M391" s="131" t="s">
        <v>410</v>
      </c>
      <c r="N391" s="131">
        <v>0.23</v>
      </c>
      <c r="O391" s="170">
        <f t="shared" si="65"/>
        <v>0</v>
      </c>
      <c r="P391" s="170">
        <f t="shared" si="66"/>
        <v>4664.7610999999997</v>
      </c>
      <c r="Q391" s="170">
        <f t="shared" si="63"/>
        <v>4664.7610999999997</v>
      </c>
      <c r="R391" s="228" t="str">
        <f t="shared" si="67"/>
        <v>-</v>
      </c>
      <c r="S391" s="228" t="str">
        <f t="shared" si="68"/>
        <v>-</v>
      </c>
      <c r="T391" s="131" t="s">
        <v>410</v>
      </c>
      <c r="U391" s="131">
        <v>0.12</v>
      </c>
      <c r="V391" s="227">
        <f t="shared" si="69"/>
        <v>0</v>
      </c>
      <c r="W391" s="227">
        <f t="shared" si="64"/>
        <v>2433.7883999999999</v>
      </c>
      <c r="X391" s="227">
        <f t="shared" si="70"/>
        <v>2433.7883999999999</v>
      </c>
      <c r="Y391" s="239" t="str">
        <f t="shared" si="71"/>
        <v>-</v>
      </c>
      <c r="Z391" s="237" t="str">
        <f t="shared" si="72"/>
        <v>-</v>
      </c>
      <c r="AA391" s="134"/>
    </row>
    <row r="392" spans="1:27" ht="15.75" customHeight="1">
      <c r="A392" s="454"/>
      <c r="B392" s="442"/>
      <c r="C392" s="442"/>
      <c r="D392" s="148" t="s">
        <v>2773</v>
      </c>
      <c r="E392" s="148" t="s">
        <v>2460</v>
      </c>
      <c r="F392" s="218" t="s">
        <v>2730</v>
      </c>
      <c r="G392" s="148" t="s">
        <v>2774</v>
      </c>
      <c r="H392" s="148" t="s">
        <v>394</v>
      </c>
      <c r="I392" s="148" t="s">
        <v>85</v>
      </c>
      <c r="J392" s="132">
        <v>225000000</v>
      </c>
      <c r="K392" s="132">
        <v>212790093.76999998</v>
      </c>
      <c r="L392" s="132">
        <v>203356797.88000003</v>
      </c>
      <c r="M392" s="131" t="s">
        <v>410</v>
      </c>
      <c r="N392" s="131">
        <v>0.23</v>
      </c>
      <c r="O392" s="170">
        <f t="shared" si="65"/>
        <v>51750000</v>
      </c>
      <c r="P392" s="170">
        <f t="shared" si="66"/>
        <v>48941721.567099996</v>
      </c>
      <c r="Q392" s="170">
        <f t="shared" si="63"/>
        <v>46772063.512400009</v>
      </c>
      <c r="R392" s="228">
        <f t="shared" si="67"/>
        <v>0.90380799057777794</v>
      </c>
      <c r="S392" s="228">
        <f t="shared" si="68"/>
        <v>0.94573375008888882</v>
      </c>
      <c r="T392" s="131" t="s">
        <v>410</v>
      </c>
      <c r="U392" s="131">
        <v>0.12</v>
      </c>
      <c r="V392" s="227">
        <f t="shared" si="69"/>
        <v>27000000</v>
      </c>
      <c r="W392" s="227">
        <f t="shared" si="64"/>
        <v>25534811.252399996</v>
      </c>
      <c r="X392" s="227">
        <f t="shared" si="70"/>
        <v>24402815.745600004</v>
      </c>
      <c r="Y392" s="239">
        <f t="shared" si="71"/>
        <v>0.90380799057777794</v>
      </c>
      <c r="Z392" s="237">
        <f t="shared" si="72"/>
        <v>0.94573375008888871</v>
      </c>
      <c r="AA392" s="134"/>
    </row>
    <row r="393" spans="1:27" ht="15.75" customHeight="1">
      <c r="A393" s="454"/>
      <c r="B393" s="442"/>
      <c r="C393" s="442"/>
      <c r="D393" s="148" t="s">
        <v>2773</v>
      </c>
      <c r="E393" s="148" t="s">
        <v>2460</v>
      </c>
      <c r="F393" s="218" t="s">
        <v>2730</v>
      </c>
      <c r="G393" s="148" t="s">
        <v>2775</v>
      </c>
      <c r="H393" s="148" t="s">
        <v>394</v>
      </c>
      <c r="I393" s="148" t="s">
        <v>85</v>
      </c>
      <c r="J393" s="132">
        <v>70499000</v>
      </c>
      <c r="K393" s="132">
        <v>126613912.72000003</v>
      </c>
      <c r="L393" s="132">
        <v>106801354.64</v>
      </c>
      <c r="M393" s="131" t="s">
        <v>410</v>
      </c>
      <c r="N393" s="131">
        <v>0.23</v>
      </c>
      <c r="O393" s="170">
        <f t="shared" si="65"/>
        <v>16214770</v>
      </c>
      <c r="P393" s="170">
        <f t="shared" si="66"/>
        <v>29121199.925600007</v>
      </c>
      <c r="Q393" s="170">
        <f t="shared" si="63"/>
        <v>24564311.567200001</v>
      </c>
      <c r="R393" s="228">
        <f t="shared" si="67"/>
        <v>1.5149343202031236</v>
      </c>
      <c r="S393" s="228">
        <f t="shared" si="68"/>
        <v>1.7959674991134631</v>
      </c>
      <c r="T393" s="131" t="s">
        <v>410</v>
      </c>
      <c r="U393" s="131">
        <v>0.12</v>
      </c>
      <c r="V393" s="227">
        <f t="shared" si="69"/>
        <v>8459880</v>
      </c>
      <c r="W393" s="227">
        <f t="shared" si="64"/>
        <v>15193669.526400004</v>
      </c>
      <c r="X393" s="227">
        <f t="shared" si="70"/>
        <v>12816162.5568</v>
      </c>
      <c r="Y393" s="239">
        <f t="shared" si="71"/>
        <v>1.5149343202031236</v>
      </c>
      <c r="Z393" s="237">
        <f t="shared" si="72"/>
        <v>1.7959674991134631</v>
      </c>
      <c r="AA393" s="134"/>
    </row>
    <row r="394" spans="1:27" ht="15.75" customHeight="1">
      <c r="A394" s="454"/>
      <c r="B394" s="442"/>
      <c r="C394" s="442"/>
      <c r="D394" s="148" t="s">
        <v>2773</v>
      </c>
      <c r="E394" s="148" t="s">
        <v>2460</v>
      </c>
      <c r="F394" s="218" t="s">
        <v>2730</v>
      </c>
      <c r="G394" s="148" t="s">
        <v>2776</v>
      </c>
      <c r="H394" s="148" t="s">
        <v>394</v>
      </c>
      <c r="I394" s="148" t="s">
        <v>85</v>
      </c>
      <c r="J394" s="132">
        <v>7600</v>
      </c>
      <c r="K394" s="132">
        <v>5310444.0199999996</v>
      </c>
      <c r="L394" s="132">
        <v>2700192.01</v>
      </c>
      <c r="M394" s="131" t="s">
        <v>410</v>
      </c>
      <c r="N394" s="131">
        <v>0.23</v>
      </c>
      <c r="O394" s="170">
        <f t="shared" si="65"/>
        <v>1748</v>
      </c>
      <c r="P394" s="170">
        <f t="shared" si="66"/>
        <v>1221402.1246</v>
      </c>
      <c r="Q394" s="170">
        <f t="shared" si="63"/>
        <v>621044.16229999997</v>
      </c>
      <c r="R394" s="228">
        <f t="shared" si="67"/>
        <v>355.28842236842104</v>
      </c>
      <c r="S394" s="228">
        <f t="shared" si="68"/>
        <v>698.74263421052626</v>
      </c>
      <c r="T394" s="131" t="s">
        <v>410</v>
      </c>
      <c r="U394" s="131">
        <v>0.12</v>
      </c>
      <c r="V394" s="227">
        <f t="shared" si="69"/>
        <v>912</v>
      </c>
      <c r="W394" s="227">
        <f t="shared" si="64"/>
        <v>637253.28239999991</v>
      </c>
      <c r="X394" s="227">
        <f t="shared" si="70"/>
        <v>324023.04119999998</v>
      </c>
      <c r="Y394" s="239">
        <f t="shared" si="71"/>
        <v>355.28842236842104</v>
      </c>
      <c r="Z394" s="237">
        <f t="shared" si="72"/>
        <v>698.74263421052626</v>
      </c>
      <c r="AA394" s="134"/>
    </row>
    <row r="395" spans="1:27" ht="15.75" customHeight="1">
      <c r="A395" s="454"/>
      <c r="B395" s="442"/>
      <c r="C395" s="442"/>
      <c r="D395" s="148" t="s">
        <v>2773</v>
      </c>
      <c r="E395" s="148" t="s">
        <v>2460</v>
      </c>
      <c r="F395" s="218" t="s">
        <v>2730</v>
      </c>
      <c r="G395" s="148" t="s">
        <v>2777</v>
      </c>
      <c r="H395" s="148" t="s">
        <v>394</v>
      </c>
      <c r="I395" s="148" t="s">
        <v>85</v>
      </c>
      <c r="J395" s="132">
        <v>0</v>
      </c>
      <c r="K395" s="132">
        <v>24608816.009999998</v>
      </c>
      <c r="L395" s="132">
        <v>13457585.84</v>
      </c>
      <c r="M395" s="131" t="s">
        <v>410</v>
      </c>
      <c r="N395" s="131">
        <v>0.23</v>
      </c>
      <c r="O395" s="170">
        <f t="shared" si="65"/>
        <v>0</v>
      </c>
      <c r="P395" s="170">
        <f t="shared" si="66"/>
        <v>5660027.6822999995</v>
      </c>
      <c r="Q395" s="170">
        <f t="shared" si="63"/>
        <v>3095244.7431999999</v>
      </c>
      <c r="R395" s="228" t="str">
        <f t="shared" si="67"/>
        <v>-</v>
      </c>
      <c r="S395" s="228" t="str">
        <f t="shared" si="68"/>
        <v>-</v>
      </c>
      <c r="T395" s="131" t="s">
        <v>410</v>
      </c>
      <c r="U395" s="131">
        <v>0.12</v>
      </c>
      <c r="V395" s="227">
        <f t="shared" si="69"/>
        <v>0</v>
      </c>
      <c r="W395" s="227">
        <f t="shared" si="64"/>
        <v>2953057.9211999997</v>
      </c>
      <c r="X395" s="227">
        <f t="shared" si="70"/>
        <v>1614910.3007999999</v>
      </c>
      <c r="Y395" s="239" t="str">
        <f t="shared" si="71"/>
        <v>-</v>
      </c>
      <c r="Z395" s="237" t="str">
        <f t="shared" si="72"/>
        <v>-</v>
      </c>
      <c r="AA395" s="134"/>
    </row>
    <row r="396" spans="1:27" ht="15.75" customHeight="1">
      <c r="A396" s="454"/>
      <c r="B396" s="442"/>
      <c r="C396" s="442"/>
      <c r="D396" s="148" t="s">
        <v>2773</v>
      </c>
      <c r="E396" s="148" t="s">
        <v>2460</v>
      </c>
      <c r="F396" s="218" t="s">
        <v>2730</v>
      </c>
      <c r="G396" s="148" t="s">
        <v>2778</v>
      </c>
      <c r="H396" s="148" t="s">
        <v>394</v>
      </c>
      <c r="I396" s="148" t="s">
        <v>85</v>
      </c>
      <c r="J396" s="132">
        <v>73632000</v>
      </c>
      <c r="K396" s="132">
        <v>76921917.430000007</v>
      </c>
      <c r="L396" s="132">
        <v>66054473.949999996</v>
      </c>
      <c r="M396" s="131" t="s">
        <v>410</v>
      </c>
      <c r="N396" s="131">
        <v>0.23</v>
      </c>
      <c r="O396" s="170">
        <f t="shared" si="65"/>
        <v>16935360</v>
      </c>
      <c r="P396" s="170">
        <f t="shared" si="66"/>
        <v>17692041.008900002</v>
      </c>
      <c r="Q396" s="170">
        <f t="shared" si="63"/>
        <v>15192529.0085</v>
      </c>
      <c r="R396" s="228">
        <f t="shared" si="67"/>
        <v>0.89708922683072578</v>
      </c>
      <c r="S396" s="228">
        <f t="shared" si="68"/>
        <v>1.0446805387603217</v>
      </c>
      <c r="T396" s="131" t="s">
        <v>410</v>
      </c>
      <c r="U396" s="131">
        <v>0.12</v>
      </c>
      <c r="V396" s="227">
        <f t="shared" si="69"/>
        <v>8835840</v>
      </c>
      <c r="W396" s="227">
        <f t="shared" si="64"/>
        <v>9230630.0916000009</v>
      </c>
      <c r="X396" s="227">
        <f t="shared" si="70"/>
        <v>7926536.8739999989</v>
      </c>
      <c r="Y396" s="239">
        <f t="shared" si="71"/>
        <v>0.89708922683072567</v>
      </c>
      <c r="Z396" s="237">
        <f t="shared" si="72"/>
        <v>1.0446805387603217</v>
      </c>
      <c r="AA396" s="134"/>
    </row>
    <row r="397" spans="1:27" ht="15.75" customHeight="1">
      <c r="A397" s="454"/>
      <c r="B397" s="442"/>
      <c r="C397" s="442"/>
      <c r="D397" s="148" t="s">
        <v>2773</v>
      </c>
      <c r="E397" s="148" t="s">
        <v>2460</v>
      </c>
      <c r="F397" s="218" t="s">
        <v>2730</v>
      </c>
      <c r="G397" s="148" t="s">
        <v>2779</v>
      </c>
      <c r="H397" s="148" t="s">
        <v>394</v>
      </c>
      <c r="I397" s="148" t="s">
        <v>85</v>
      </c>
      <c r="J397" s="132">
        <v>1659411</v>
      </c>
      <c r="K397" s="132">
        <v>697407.5</v>
      </c>
      <c r="L397" s="132">
        <v>450936.72999999992</v>
      </c>
      <c r="M397" s="131" t="s">
        <v>410</v>
      </c>
      <c r="N397" s="131">
        <v>0.23</v>
      </c>
      <c r="O397" s="170">
        <f t="shared" si="65"/>
        <v>381664.53</v>
      </c>
      <c r="P397" s="170">
        <f t="shared" si="66"/>
        <v>160403.72500000001</v>
      </c>
      <c r="Q397" s="170">
        <f t="shared" si="63"/>
        <v>103715.44789999998</v>
      </c>
      <c r="R397" s="228">
        <f t="shared" si="67"/>
        <v>0.27174505291335294</v>
      </c>
      <c r="S397" s="228">
        <f t="shared" si="68"/>
        <v>0.42027412135992831</v>
      </c>
      <c r="T397" s="131" t="s">
        <v>410</v>
      </c>
      <c r="U397" s="131">
        <v>0.12</v>
      </c>
      <c r="V397" s="227">
        <f t="shared" si="69"/>
        <v>199129.32</v>
      </c>
      <c r="W397" s="227">
        <f t="shared" si="64"/>
        <v>83688.899999999994</v>
      </c>
      <c r="X397" s="227">
        <f t="shared" si="70"/>
        <v>54112.407599999991</v>
      </c>
      <c r="Y397" s="239">
        <f t="shared" si="71"/>
        <v>0.27174505291335294</v>
      </c>
      <c r="Z397" s="237">
        <f t="shared" si="72"/>
        <v>0.42027412135992825</v>
      </c>
      <c r="AA397" s="134"/>
    </row>
    <row r="398" spans="1:27" ht="15.75" customHeight="1">
      <c r="A398" s="454"/>
      <c r="B398" s="442"/>
      <c r="C398" s="442"/>
      <c r="D398" s="148" t="s">
        <v>2773</v>
      </c>
      <c r="E398" s="148" t="s">
        <v>2460</v>
      </c>
      <c r="F398" s="218" t="s">
        <v>2730</v>
      </c>
      <c r="G398" s="148" t="s">
        <v>2780</v>
      </c>
      <c r="H398" s="148" t="s">
        <v>394</v>
      </c>
      <c r="I398" s="148" t="s">
        <v>85</v>
      </c>
      <c r="J398" s="132">
        <v>13268000</v>
      </c>
      <c r="K398" s="132">
        <v>4475077.1899999995</v>
      </c>
      <c r="L398" s="132">
        <v>3511275.49</v>
      </c>
      <c r="M398" s="131" t="s">
        <v>410</v>
      </c>
      <c r="N398" s="131">
        <v>0.23</v>
      </c>
      <c r="O398" s="170">
        <f t="shared" si="65"/>
        <v>3051640</v>
      </c>
      <c r="P398" s="170">
        <f t="shared" si="66"/>
        <v>1029267.7536999999</v>
      </c>
      <c r="Q398" s="170">
        <f t="shared" si="63"/>
        <v>807593.36270000006</v>
      </c>
      <c r="R398" s="228">
        <f t="shared" si="67"/>
        <v>0.2646424095568285</v>
      </c>
      <c r="S398" s="228">
        <f t="shared" si="68"/>
        <v>0.33728347829363881</v>
      </c>
      <c r="T398" s="131" t="s">
        <v>410</v>
      </c>
      <c r="U398" s="131">
        <v>0.12</v>
      </c>
      <c r="V398" s="227">
        <f t="shared" si="69"/>
        <v>1592160</v>
      </c>
      <c r="W398" s="227">
        <f t="shared" si="64"/>
        <v>537009.26279999991</v>
      </c>
      <c r="X398" s="227">
        <f t="shared" si="70"/>
        <v>421353.0588</v>
      </c>
      <c r="Y398" s="239">
        <f t="shared" si="71"/>
        <v>0.26464240955682844</v>
      </c>
      <c r="Z398" s="237">
        <f t="shared" si="72"/>
        <v>0.33728347829363875</v>
      </c>
      <c r="AA398" s="134"/>
    </row>
    <row r="399" spans="1:27" ht="15.75" customHeight="1">
      <c r="A399" s="454"/>
      <c r="B399" s="442"/>
      <c r="C399" s="442"/>
      <c r="D399" s="148" t="s">
        <v>2773</v>
      </c>
      <c r="E399" s="148" t="s">
        <v>2460</v>
      </c>
      <c r="F399" s="218" t="s">
        <v>2730</v>
      </c>
      <c r="G399" s="148" t="s">
        <v>2781</v>
      </c>
      <c r="H399" s="148" t="s">
        <v>394</v>
      </c>
      <c r="I399" s="148" t="s">
        <v>85</v>
      </c>
      <c r="J399" s="132">
        <v>0</v>
      </c>
      <c r="K399" s="132">
        <v>3780</v>
      </c>
      <c r="L399" s="132">
        <v>3780</v>
      </c>
      <c r="M399" s="131" t="s">
        <v>410</v>
      </c>
      <c r="N399" s="131">
        <v>0.23</v>
      </c>
      <c r="O399" s="170">
        <f t="shared" si="65"/>
        <v>0</v>
      </c>
      <c r="P399" s="170">
        <f t="shared" si="66"/>
        <v>869.40000000000009</v>
      </c>
      <c r="Q399" s="170">
        <f t="shared" si="63"/>
        <v>869.40000000000009</v>
      </c>
      <c r="R399" s="228" t="str">
        <f t="shared" si="67"/>
        <v>-</v>
      </c>
      <c r="S399" s="228" t="str">
        <f t="shared" si="68"/>
        <v>-</v>
      </c>
      <c r="T399" s="131" t="s">
        <v>410</v>
      </c>
      <c r="U399" s="131">
        <v>0.12</v>
      </c>
      <c r="V399" s="227">
        <f t="shared" si="69"/>
        <v>0</v>
      </c>
      <c r="W399" s="227">
        <f t="shared" si="64"/>
        <v>453.59999999999997</v>
      </c>
      <c r="X399" s="227">
        <f t="shared" si="70"/>
        <v>453.59999999999997</v>
      </c>
      <c r="Y399" s="239" t="str">
        <f t="shared" si="71"/>
        <v>-</v>
      </c>
      <c r="Z399" s="237" t="str">
        <f t="shared" si="72"/>
        <v>-</v>
      </c>
      <c r="AA399" s="134"/>
    </row>
    <row r="400" spans="1:27" ht="15.75" customHeight="1">
      <c r="A400" s="454"/>
      <c r="B400" s="442"/>
      <c r="C400" s="442"/>
      <c r="D400" s="148" t="s">
        <v>2773</v>
      </c>
      <c r="E400" s="148" t="s">
        <v>2460</v>
      </c>
      <c r="F400" s="218" t="s">
        <v>2730</v>
      </c>
      <c r="G400" s="148" t="s">
        <v>2782</v>
      </c>
      <c r="H400" s="148" t="s">
        <v>394</v>
      </c>
      <c r="I400" s="148" t="s">
        <v>85</v>
      </c>
      <c r="J400" s="132">
        <v>30000</v>
      </c>
      <c r="K400" s="132">
        <v>28085.079999999998</v>
      </c>
      <c r="L400" s="132">
        <v>28085.08</v>
      </c>
      <c r="M400" s="131" t="s">
        <v>410</v>
      </c>
      <c r="N400" s="131">
        <v>0.23</v>
      </c>
      <c r="O400" s="170">
        <f t="shared" si="65"/>
        <v>6900</v>
      </c>
      <c r="P400" s="170">
        <f t="shared" si="66"/>
        <v>6459.5684000000001</v>
      </c>
      <c r="Q400" s="170">
        <f t="shared" si="63"/>
        <v>6459.568400000001</v>
      </c>
      <c r="R400" s="228">
        <f t="shared" si="67"/>
        <v>0.93616933333333352</v>
      </c>
      <c r="S400" s="228">
        <f t="shared" si="68"/>
        <v>0.9361693333333333</v>
      </c>
      <c r="T400" s="131" t="s">
        <v>410</v>
      </c>
      <c r="U400" s="131">
        <v>0.12</v>
      </c>
      <c r="V400" s="227">
        <f t="shared" si="69"/>
        <v>3600</v>
      </c>
      <c r="W400" s="227">
        <f t="shared" si="64"/>
        <v>3370.2095999999997</v>
      </c>
      <c r="X400" s="227">
        <f t="shared" si="70"/>
        <v>3370.2096000000001</v>
      </c>
      <c r="Y400" s="239">
        <f t="shared" si="71"/>
        <v>0.93616933333333341</v>
      </c>
      <c r="Z400" s="237">
        <f t="shared" si="72"/>
        <v>0.9361693333333333</v>
      </c>
      <c r="AA400" s="134"/>
    </row>
    <row r="401" spans="1:29" ht="15.75" customHeight="1">
      <c r="A401" s="454"/>
      <c r="B401" s="442"/>
      <c r="C401" s="442"/>
      <c r="D401" s="148" t="s">
        <v>2773</v>
      </c>
      <c r="E401" s="148" t="s">
        <v>2460</v>
      </c>
      <c r="F401" s="218" t="s">
        <v>2730</v>
      </c>
      <c r="G401" s="148" t="s">
        <v>2783</v>
      </c>
      <c r="H401" s="148" t="s">
        <v>394</v>
      </c>
      <c r="I401" s="148" t="s">
        <v>85</v>
      </c>
      <c r="J401" s="132">
        <v>200000</v>
      </c>
      <c r="K401" s="132">
        <v>0</v>
      </c>
      <c r="L401" s="132">
        <v>0</v>
      </c>
      <c r="M401" s="131" t="s">
        <v>410</v>
      </c>
      <c r="N401" s="131">
        <v>0.23</v>
      </c>
      <c r="O401" s="170">
        <f t="shared" si="65"/>
        <v>46000</v>
      </c>
      <c r="P401" s="170">
        <f t="shared" si="66"/>
        <v>0</v>
      </c>
      <c r="Q401" s="170">
        <f t="shared" si="63"/>
        <v>0</v>
      </c>
      <c r="R401" s="228">
        <f t="shared" si="67"/>
        <v>0</v>
      </c>
      <c r="S401" s="228">
        <f t="shared" si="68"/>
        <v>0</v>
      </c>
      <c r="T401" s="131" t="s">
        <v>410</v>
      </c>
      <c r="U401" s="131">
        <v>0.12</v>
      </c>
      <c r="V401" s="227">
        <f t="shared" si="69"/>
        <v>24000</v>
      </c>
      <c r="W401" s="227">
        <f t="shared" si="64"/>
        <v>0</v>
      </c>
      <c r="X401" s="227">
        <f t="shared" si="70"/>
        <v>0</v>
      </c>
      <c r="Y401" s="239">
        <f t="shared" si="71"/>
        <v>0</v>
      </c>
      <c r="Z401" s="237">
        <f t="shared" si="72"/>
        <v>0</v>
      </c>
      <c r="AA401" s="134"/>
    </row>
    <row r="402" spans="1:29" ht="15.75" customHeight="1">
      <c r="A402" s="454"/>
      <c r="B402" s="442"/>
      <c r="C402" s="442"/>
      <c r="D402" s="148" t="s">
        <v>2773</v>
      </c>
      <c r="E402" s="148" t="s">
        <v>2460</v>
      </c>
      <c r="F402" s="218" t="s">
        <v>2730</v>
      </c>
      <c r="G402" s="148" t="s">
        <v>2784</v>
      </c>
      <c r="H402" s="148" t="s">
        <v>394</v>
      </c>
      <c r="I402" s="148" t="s">
        <v>85</v>
      </c>
      <c r="J402" s="132">
        <v>30000</v>
      </c>
      <c r="K402" s="132">
        <v>0</v>
      </c>
      <c r="L402" s="132">
        <v>0</v>
      </c>
      <c r="M402" s="131" t="s">
        <v>410</v>
      </c>
      <c r="N402" s="131">
        <v>0.23</v>
      </c>
      <c r="O402" s="170">
        <f t="shared" si="65"/>
        <v>6900</v>
      </c>
      <c r="P402" s="170">
        <f t="shared" si="66"/>
        <v>0</v>
      </c>
      <c r="Q402" s="170">
        <f t="shared" si="63"/>
        <v>0</v>
      </c>
      <c r="R402" s="228">
        <f t="shared" si="67"/>
        <v>0</v>
      </c>
      <c r="S402" s="228">
        <f t="shared" si="68"/>
        <v>0</v>
      </c>
      <c r="T402" s="131" t="s">
        <v>410</v>
      </c>
      <c r="U402" s="131">
        <v>0.12</v>
      </c>
      <c r="V402" s="227">
        <f t="shared" si="69"/>
        <v>3600</v>
      </c>
      <c r="W402" s="227">
        <f t="shared" si="64"/>
        <v>0</v>
      </c>
      <c r="X402" s="227">
        <f t="shared" si="70"/>
        <v>0</v>
      </c>
      <c r="Y402" s="239">
        <f t="shared" si="71"/>
        <v>0</v>
      </c>
      <c r="Z402" s="237">
        <f t="shared" si="72"/>
        <v>0</v>
      </c>
      <c r="AA402" s="134"/>
    </row>
    <row r="403" spans="1:29" ht="15.75" customHeight="1">
      <c r="A403" s="454"/>
      <c r="B403" s="442"/>
      <c r="C403" s="442"/>
      <c r="D403" s="148" t="s">
        <v>2773</v>
      </c>
      <c r="E403" s="148" t="s">
        <v>2460</v>
      </c>
      <c r="F403" s="218" t="s">
        <v>2730</v>
      </c>
      <c r="G403" s="148" t="s">
        <v>2785</v>
      </c>
      <c r="H403" s="148" t="s">
        <v>394</v>
      </c>
      <c r="I403" s="148" t="s">
        <v>85</v>
      </c>
      <c r="J403" s="132">
        <v>100000</v>
      </c>
      <c r="K403" s="132">
        <v>46508.98</v>
      </c>
      <c r="L403" s="132">
        <v>35698.479999999996</v>
      </c>
      <c r="M403" s="131" t="s">
        <v>410</v>
      </c>
      <c r="N403" s="131">
        <v>0.23</v>
      </c>
      <c r="O403" s="170">
        <f t="shared" si="65"/>
        <v>23000</v>
      </c>
      <c r="P403" s="170">
        <f t="shared" si="66"/>
        <v>10697.065400000001</v>
      </c>
      <c r="Q403" s="170">
        <f t="shared" si="63"/>
        <v>8210.6503999999986</v>
      </c>
      <c r="R403" s="228">
        <f t="shared" si="67"/>
        <v>0.35698479999999994</v>
      </c>
      <c r="S403" s="228">
        <f t="shared" si="68"/>
        <v>0.46508980000000005</v>
      </c>
      <c r="T403" s="131" t="s">
        <v>410</v>
      </c>
      <c r="U403" s="131">
        <v>0.12</v>
      </c>
      <c r="V403" s="227">
        <f t="shared" si="69"/>
        <v>12000</v>
      </c>
      <c r="W403" s="227">
        <f t="shared" si="64"/>
        <v>5581.0776000000005</v>
      </c>
      <c r="X403" s="227">
        <f t="shared" si="70"/>
        <v>4283.8175999999994</v>
      </c>
      <c r="Y403" s="239">
        <f t="shared" si="71"/>
        <v>0.35698479999999994</v>
      </c>
      <c r="Z403" s="237">
        <f t="shared" si="72"/>
        <v>0.46508980000000005</v>
      </c>
      <c r="AA403" s="134"/>
    </row>
    <row r="404" spans="1:29" ht="15.75" customHeight="1">
      <c r="A404" s="454"/>
      <c r="B404" s="442"/>
      <c r="C404" s="442"/>
      <c r="D404" s="148" t="s">
        <v>2773</v>
      </c>
      <c r="E404" s="148" t="s">
        <v>2460</v>
      </c>
      <c r="F404" s="218" t="s">
        <v>2730</v>
      </c>
      <c r="G404" s="148" t="s">
        <v>2786</v>
      </c>
      <c r="H404" s="148" t="s">
        <v>394</v>
      </c>
      <c r="I404" s="148" t="s">
        <v>85</v>
      </c>
      <c r="J404" s="132">
        <v>80000</v>
      </c>
      <c r="K404" s="132">
        <v>1386</v>
      </c>
      <c r="L404" s="132">
        <v>1386</v>
      </c>
      <c r="M404" s="131" t="s">
        <v>410</v>
      </c>
      <c r="N404" s="131">
        <v>0.23</v>
      </c>
      <c r="O404" s="170">
        <f t="shared" si="65"/>
        <v>18400</v>
      </c>
      <c r="P404" s="170">
        <f t="shared" si="66"/>
        <v>318.78000000000003</v>
      </c>
      <c r="Q404" s="170">
        <f t="shared" si="63"/>
        <v>318.78000000000003</v>
      </c>
      <c r="R404" s="228">
        <f t="shared" si="67"/>
        <v>1.7325E-2</v>
      </c>
      <c r="S404" s="228">
        <f t="shared" si="68"/>
        <v>1.7325E-2</v>
      </c>
      <c r="T404" s="131" t="s">
        <v>410</v>
      </c>
      <c r="U404" s="131">
        <v>0.12</v>
      </c>
      <c r="V404" s="227">
        <f t="shared" si="69"/>
        <v>9600</v>
      </c>
      <c r="W404" s="227">
        <f t="shared" si="64"/>
        <v>166.32</v>
      </c>
      <c r="X404" s="227">
        <f t="shared" si="70"/>
        <v>166.32</v>
      </c>
      <c r="Y404" s="239">
        <f t="shared" si="71"/>
        <v>1.7325E-2</v>
      </c>
      <c r="Z404" s="237">
        <f t="shared" si="72"/>
        <v>1.7325E-2</v>
      </c>
      <c r="AA404" s="134"/>
    </row>
    <row r="405" spans="1:29" ht="15.75" customHeight="1">
      <c r="A405" s="454"/>
      <c r="B405" s="442"/>
      <c r="C405" s="442"/>
      <c r="D405" s="148" t="s">
        <v>2773</v>
      </c>
      <c r="E405" s="148" t="s">
        <v>2460</v>
      </c>
      <c r="F405" s="218" t="s">
        <v>2730</v>
      </c>
      <c r="G405" s="148" t="s">
        <v>2787</v>
      </c>
      <c r="H405" s="148" t="s">
        <v>394</v>
      </c>
      <c r="I405" s="148" t="s">
        <v>85</v>
      </c>
      <c r="J405" s="132">
        <v>10000</v>
      </c>
      <c r="K405" s="132">
        <v>0</v>
      </c>
      <c r="L405" s="132">
        <v>0</v>
      </c>
      <c r="M405" s="131" t="s">
        <v>416</v>
      </c>
      <c r="N405" s="131">
        <v>0</v>
      </c>
      <c r="O405" s="170">
        <f t="shared" si="65"/>
        <v>0</v>
      </c>
      <c r="P405" s="170">
        <f t="shared" si="66"/>
        <v>0</v>
      </c>
      <c r="Q405" s="170">
        <f t="shared" si="63"/>
        <v>0</v>
      </c>
      <c r="R405" s="228" t="str">
        <f t="shared" si="67"/>
        <v>-</v>
      </c>
      <c r="S405" s="228" t="str">
        <f t="shared" si="68"/>
        <v>-</v>
      </c>
      <c r="T405" s="131" t="s">
        <v>416</v>
      </c>
      <c r="U405" s="131">
        <v>0</v>
      </c>
      <c r="V405" s="227">
        <f t="shared" si="69"/>
        <v>0</v>
      </c>
      <c r="W405" s="227">
        <f t="shared" si="64"/>
        <v>0</v>
      </c>
      <c r="X405" s="227">
        <f t="shared" si="70"/>
        <v>0</v>
      </c>
      <c r="Y405" s="239" t="str">
        <f t="shared" si="71"/>
        <v>-</v>
      </c>
      <c r="Z405" s="237" t="str">
        <f t="shared" si="72"/>
        <v>-</v>
      </c>
      <c r="AA405" s="134"/>
    </row>
    <row r="406" spans="1:29" s="139" customFormat="1" ht="15.75" customHeight="1">
      <c r="A406" s="454"/>
      <c r="B406" s="442"/>
      <c r="C406" s="442"/>
      <c r="D406" s="159" t="s">
        <v>2788</v>
      </c>
      <c r="E406" s="159" t="s">
        <v>2460</v>
      </c>
      <c r="F406" s="220" t="s">
        <v>2789</v>
      </c>
      <c r="G406" s="159" t="s">
        <v>2790</v>
      </c>
      <c r="H406" s="159" t="s">
        <v>394</v>
      </c>
      <c r="I406" s="159" t="s">
        <v>85</v>
      </c>
      <c r="J406" s="136">
        <v>24882226</v>
      </c>
      <c r="K406" s="136">
        <v>19550080.370000001</v>
      </c>
      <c r="L406" s="136">
        <v>19366668.039999999</v>
      </c>
      <c r="M406" s="137" t="s">
        <v>416</v>
      </c>
      <c r="N406" s="137">
        <v>0</v>
      </c>
      <c r="O406" s="170">
        <f t="shared" si="65"/>
        <v>0</v>
      </c>
      <c r="P406" s="170">
        <f t="shared" si="66"/>
        <v>0</v>
      </c>
      <c r="Q406" s="170">
        <f t="shared" si="63"/>
        <v>0</v>
      </c>
      <c r="R406" s="228" t="str">
        <f t="shared" si="67"/>
        <v>-</v>
      </c>
      <c r="S406" s="228" t="str">
        <f t="shared" si="68"/>
        <v>-</v>
      </c>
      <c r="T406" s="159" t="s">
        <v>416</v>
      </c>
      <c r="U406" s="137">
        <f>IFERROR(VLOOKUP(F406,[1]BD_10!$F$2:$U$529,16,0),"")</f>
        <v>0</v>
      </c>
      <c r="V406" s="227">
        <f t="shared" si="69"/>
        <v>0</v>
      </c>
      <c r="W406" s="227">
        <f t="shared" si="64"/>
        <v>0</v>
      </c>
      <c r="X406" s="227">
        <f t="shared" si="70"/>
        <v>0</v>
      </c>
      <c r="Y406" s="239" t="str">
        <f t="shared" si="71"/>
        <v>-</v>
      </c>
      <c r="Z406" s="237" t="str">
        <f t="shared" si="72"/>
        <v>-</v>
      </c>
      <c r="AA406" s="166"/>
      <c r="AB406" s="167"/>
      <c r="AC406" s="167"/>
    </row>
    <row r="407" spans="1:29" ht="15.75" customHeight="1">
      <c r="A407" s="454"/>
      <c r="B407" s="442"/>
      <c r="C407" s="442"/>
      <c r="D407" s="148" t="s">
        <v>2788</v>
      </c>
      <c r="E407" s="148" t="s">
        <v>2460</v>
      </c>
      <c r="F407" s="218" t="s">
        <v>2791</v>
      </c>
      <c r="G407" s="148" t="s">
        <v>2792</v>
      </c>
      <c r="H407" s="148" t="s">
        <v>394</v>
      </c>
      <c r="I407" s="148" t="s">
        <v>85</v>
      </c>
      <c r="J407" s="132">
        <v>7020000</v>
      </c>
      <c r="K407" s="132">
        <v>6622857.5600000005</v>
      </c>
      <c r="L407" s="132">
        <v>6622857.5600000005</v>
      </c>
      <c r="M407" s="131" t="s">
        <v>410</v>
      </c>
      <c r="N407" s="131">
        <v>0.23</v>
      </c>
      <c r="O407" s="170">
        <f t="shared" si="65"/>
        <v>1614600</v>
      </c>
      <c r="P407" s="170">
        <f t="shared" si="66"/>
        <v>1523257.2388000002</v>
      </c>
      <c r="Q407" s="170">
        <f t="shared" si="63"/>
        <v>1523257.2388000002</v>
      </c>
      <c r="R407" s="228">
        <f t="shared" si="67"/>
        <v>0.94342700284900294</v>
      </c>
      <c r="S407" s="228">
        <f t="shared" si="68"/>
        <v>0.94342700284900294</v>
      </c>
      <c r="T407" s="131" t="s">
        <v>410</v>
      </c>
      <c r="U407" s="131">
        <v>0.12</v>
      </c>
      <c r="V407" s="227">
        <f t="shared" si="69"/>
        <v>842400</v>
      </c>
      <c r="W407" s="227">
        <f t="shared" si="64"/>
        <v>794742.90720000002</v>
      </c>
      <c r="X407" s="227">
        <f t="shared" si="70"/>
        <v>794742.90720000002</v>
      </c>
      <c r="Y407" s="239">
        <f t="shared" si="71"/>
        <v>0.94342700284900283</v>
      </c>
      <c r="Z407" s="237">
        <f t="shared" si="72"/>
        <v>0.94342700284900283</v>
      </c>
      <c r="AA407" s="134"/>
    </row>
    <row r="408" spans="1:29" ht="15.75" customHeight="1">
      <c r="A408" s="454"/>
      <c r="B408" s="442"/>
      <c r="C408" s="442"/>
      <c r="D408" s="148" t="s">
        <v>2788</v>
      </c>
      <c r="E408" s="148" t="s">
        <v>2460</v>
      </c>
      <c r="F408" s="218" t="s">
        <v>2791</v>
      </c>
      <c r="G408" s="148" t="s">
        <v>2793</v>
      </c>
      <c r="H408" s="148" t="s">
        <v>394</v>
      </c>
      <c r="I408" s="148" t="s">
        <v>85</v>
      </c>
      <c r="J408" s="132">
        <v>2436552</v>
      </c>
      <c r="K408" s="132">
        <v>1457444.2400000002</v>
      </c>
      <c r="L408" s="132">
        <v>810762.02</v>
      </c>
      <c r="M408" s="131" t="s">
        <v>410</v>
      </c>
      <c r="N408" s="131">
        <v>0.23</v>
      </c>
      <c r="O408" s="170">
        <f t="shared" si="65"/>
        <v>560406.96000000008</v>
      </c>
      <c r="P408" s="170">
        <f t="shared" si="66"/>
        <v>335212.17520000006</v>
      </c>
      <c r="Q408" s="170">
        <f t="shared" si="63"/>
        <v>186475.26460000002</v>
      </c>
      <c r="R408" s="228">
        <f t="shared" si="67"/>
        <v>0.3327497299462519</v>
      </c>
      <c r="S408" s="228">
        <f t="shared" si="68"/>
        <v>0.59815847968768987</v>
      </c>
      <c r="T408" s="131" t="s">
        <v>410</v>
      </c>
      <c r="U408" s="131">
        <v>0.12</v>
      </c>
      <c r="V408" s="227">
        <f t="shared" si="69"/>
        <v>292386.24</v>
      </c>
      <c r="W408" s="227">
        <f t="shared" si="64"/>
        <v>174893.30880000003</v>
      </c>
      <c r="X408" s="227">
        <f t="shared" si="70"/>
        <v>97291.4424</v>
      </c>
      <c r="Y408" s="239">
        <f t="shared" si="71"/>
        <v>0.3327497299462519</v>
      </c>
      <c r="Z408" s="237">
        <f t="shared" si="72"/>
        <v>0.59815847968768998</v>
      </c>
      <c r="AA408" s="134"/>
    </row>
    <row r="409" spans="1:29" ht="15.75" customHeight="1">
      <c r="A409" s="454"/>
      <c r="B409" s="442"/>
      <c r="C409" s="442"/>
      <c r="D409" s="148" t="s">
        <v>2788</v>
      </c>
      <c r="E409" s="148" t="s">
        <v>2460</v>
      </c>
      <c r="F409" s="218" t="s">
        <v>2791</v>
      </c>
      <c r="G409" s="148" t="s">
        <v>2794</v>
      </c>
      <c r="H409" s="148" t="s">
        <v>394</v>
      </c>
      <c r="I409" s="148" t="s">
        <v>85</v>
      </c>
      <c r="J409" s="132">
        <v>8000</v>
      </c>
      <c r="K409" s="132">
        <v>0</v>
      </c>
      <c r="L409" s="132">
        <v>0</v>
      </c>
      <c r="M409" s="131" t="s">
        <v>416</v>
      </c>
      <c r="N409" s="131">
        <v>0</v>
      </c>
      <c r="O409" s="170">
        <f t="shared" si="65"/>
        <v>0</v>
      </c>
      <c r="P409" s="170">
        <f t="shared" si="66"/>
        <v>0</v>
      </c>
      <c r="Q409" s="170">
        <f t="shared" si="63"/>
        <v>0</v>
      </c>
      <c r="R409" s="228" t="str">
        <f t="shared" si="67"/>
        <v>-</v>
      </c>
      <c r="S409" s="228" t="str">
        <f t="shared" si="68"/>
        <v>-</v>
      </c>
      <c r="T409" s="131" t="s">
        <v>416</v>
      </c>
      <c r="U409" s="131">
        <v>0</v>
      </c>
      <c r="V409" s="227">
        <f t="shared" si="69"/>
        <v>0</v>
      </c>
      <c r="W409" s="227">
        <f t="shared" si="64"/>
        <v>0</v>
      </c>
      <c r="X409" s="227">
        <f t="shared" si="70"/>
        <v>0</v>
      </c>
      <c r="Y409" s="239" t="str">
        <f t="shared" si="71"/>
        <v>-</v>
      </c>
      <c r="Z409" s="237" t="str">
        <f t="shared" si="72"/>
        <v>-</v>
      </c>
      <c r="AA409" s="134"/>
    </row>
    <row r="410" spans="1:29" ht="15.75" customHeight="1">
      <c r="A410" s="454"/>
      <c r="B410" s="442"/>
      <c r="C410" s="442"/>
      <c r="D410" s="148" t="s">
        <v>2788</v>
      </c>
      <c r="E410" s="148" t="s">
        <v>2460</v>
      </c>
      <c r="F410" s="218" t="s">
        <v>2791</v>
      </c>
      <c r="G410" s="148" t="s">
        <v>2795</v>
      </c>
      <c r="H410" s="148" t="s">
        <v>394</v>
      </c>
      <c r="I410" s="148" t="s">
        <v>85</v>
      </c>
      <c r="J410" s="132">
        <v>9000000</v>
      </c>
      <c r="K410" s="132">
        <v>14575863.040000001</v>
      </c>
      <c r="L410" s="132">
        <v>7342194.6000000006</v>
      </c>
      <c r="M410" s="131" t="s">
        <v>410</v>
      </c>
      <c r="N410" s="131">
        <v>0.23</v>
      </c>
      <c r="O410" s="170">
        <f t="shared" si="65"/>
        <v>2070000</v>
      </c>
      <c r="P410" s="170">
        <f t="shared" si="66"/>
        <v>3352448.4992000004</v>
      </c>
      <c r="Q410" s="170">
        <f t="shared" si="63"/>
        <v>1688704.7580000001</v>
      </c>
      <c r="R410" s="228">
        <f t="shared" si="67"/>
        <v>0.81579940000000006</v>
      </c>
      <c r="S410" s="228">
        <f t="shared" si="68"/>
        <v>1.6195403377777779</v>
      </c>
      <c r="T410" s="131" t="s">
        <v>410</v>
      </c>
      <c r="U410" s="131">
        <v>0.12</v>
      </c>
      <c r="V410" s="227">
        <f t="shared" si="69"/>
        <v>1080000</v>
      </c>
      <c r="W410" s="227">
        <f t="shared" si="64"/>
        <v>1749103.5648000001</v>
      </c>
      <c r="X410" s="227">
        <f t="shared" si="70"/>
        <v>881063.35200000007</v>
      </c>
      <c r="Y410" s="239">
        <f t="shared" si="71"/>
        <v>0.81579940000000006</v>
      </c>
      <c r="Z410" s="237">
        <f t="shared" si="72"/>
        <v>1.6195403377777777</v>
      </c>
      <c r="AA410" s="134"/>
    </row>
    <row r="411" spans="1:29" ht="15.75" customHeight="1">
      <c r="A411" s="454"/>
      <c r="B411" s="442"/>
      <c r="C411" s="442"/>
      <c r="D411" s="148" t="s">
        <v>2788</v>
      </c>
      <c r="E411" s="148" t="s">
        <v>2460</v>
      </c>
      <c r="F411" s="218" t="s">
        <v>2791</v>
      </c>
      <c r="G411" s="148" t="s">
        <v>2796</v>
      </c>
      <c r="H411" s="148" t="s">
        <v>394</v>
      </c>
      <c r="I411" s="148" t="s">
        <v>85</v>
      </c>
      <c r="J411" s="132">
        <v>0</v>
      </c>
      <c r="K411" s="132">
        <v>216480</v>
      </c>
      <c r="L411" s="132">
        <v>216480</v>
      </c>
      <c r="M411" s="131" t="s">
        <v>410</v>
      </c>
      <c r="N411" s="131">
        <v>0.23</v>
      </c>
      <c r="O411" s="170">
        <f t="shared" si="65"/>
        <v>0</v>
      </c>
      <c r="P411" s="170">
        <f t="shared" si="66"/>
        <v>49790.400000000001</v>
      </c>
      <c r="Q411" s="170">
        <f t="shared" si="63"/>
        <v>49790.400000000001</v>
      </c>
      <c r="R411" s="228" t="str">
        <f t="shared" si="67"/>
        <v>-</v>
      </c>
      <c r="S411" s="228" t="str">
        <f t="shared" si="68"/>
        <v>-</v>
      </c>
      <c r="T411" s="131" t="s">
        <v>410</v>
      </c>
      <c r="U411" s="131">
        <v>0.12</v>
      </c>
      <c r="V411" s="227">
        <f t="shared" si="69"/>
        <v>0</v>
      </c>
      <c r="W411" s="227">
        <f t="shared" si="64"/>
        <v>25977.599999999999</v>
      </c>
      <c r="X411" s="227">
        <f t="shared" si="70"/>
        <v>25977.599999999999</v>
      </c>
      <c r="Y411" s="239" t="str">
        <f t="shared" si="71"/>
        <v>-</v>
      </c>
      <c r="Z411" s="237" t="str">
        <f t="shared" si="72"/>
        <v>-</v>
      </c>
      <c r="AA411" s="134"/>
    </row>
    <row r="412" spans="1:29" ht="15.75" customHeight="1">
      <c r="A412" s="454"/>
      <c r="B412" s="442"/>
      <c r="C412" s="442"/>
      <c r="D412" s="148" t="s">
        <v>2788</v>
      </c>
      <c r="E412" s="148" t="s">
        <v>2460</v>
      </c>
      <c r="F412" s="218" t="s">
        <v>2791</v>
      </c>
      <c r="G412" s="148" t="s">
        <v>2797</v>
      </c>
      <c r="H412" s="148" t="s">
        <v>394</v>
      </c>
      <c r="I412" s="148" t="s">
        <v>85</v>
      </c>
      <c r="J412" s="132">
        <v>1771880</v>
      </c>
      <c r="K412" s="132">
        <v>4771824.59</v>
      </c>
      <c r="L412" s="132">
        <v>4771824.59</v>
      </c>
      <c r="M412" s="131" t="s">
        <v>410</v>
      </c>
      <c r="N412" s="131">
        <v>0.23</v>
      </c>
      <c r="O412" s="170">
        <f t="shared" si="65"/>
        <v>407532.4</v>
      </c>
      <c r="P412" s="170">
        <f t="shared" si="66"/>
        <v>1097519.6557</v>
      </c>
      <c r="Q412" s="170">
        <f t="shared" si="63"/>
        <v>1097519.6557</v>
      </c>
      <c r="R412" s="228">
        <f t="shared" si="67"/>
        <v>2.6930856434973021</v>
      </c>
      <c r="S412" s="228">
        <f t="shared" si="68"/>
        <v>2.6930856434973021</v>
      </c>
      <c r="T412" s="131" t="s">
        <v>410</v>
      </c>
      <c r="U412" s="131">
        <v>0.12</v>
      </c>
      <c r="V412" s="227">
        <f t="shared" si="69"/>
        <v>212625.6</v>
      </c>
      <c r="W412" s="227">
        <f t="shared" si="64"/>
        <v>572618.95079999999</v>
      </c>
      <c r="X412" s="227">
        <f t="shared" si="70"/>
        <v>572618.95079999999</v>
      </c>
      <c r="Y412" s="239">
        <f t="shared" si="71"/>
        <v>2.6930856434973021</v>
      </c>
      <c r="Z412" s="237">
        <f t="shared" si="72"/>
        <v>2.6930856434973021</v>
      </c>
      <c r="AA412" s="134"/>
    </row>
    <row r="413" spans="1:29" ht="15.75" customHeight="1">
      <c r="A413" s="454"/>
      <c r="B413" s="442"/>
      <c r="C413" s="442"/>
      <c r="D413" s="148" t="s">
        <v>2788</v>
      </c>
      <c r="E413" s="148" t="s">
        <v>2460</v>
      </c>
      <c r="F413" s="218" t="s">
        <v>2791</v>
      </c>
      <c r="G413" s="148" t="s">
        <v>2798</v>
      </c>
      <c r="H413" s="148" t="s">
        <v>394</v>
      </c>
      <c r="I413" s="148" t="s">
        <v>85</v>
      </c>
      <c r="J413" s="132">
        <v>4000000</v>
      </c>
      <c r="K413" s="132">
        <v>3727080</v>
      </c>
      <c r="L413" s="132">
        <v>1960224.6400000001</v>
      </c>
      <c r="M413" s="131" t="s">
        <v>410</v>
      </c>
      <c r="N413" s="131">
        <v>0.23</v>
      </c>
      <c r="O413" s="170">
        <f t="shared" si="65"/>
        <v>920000</v>
      </c>
      <c r="P413" s="170">
        <f t="shared" si="66"/>
        <v>857228.4</v>
      </c>
      <c r="Q413" s="170">
        <f t="shared" si="63"/>
        <v>450851.66720000003</v>
      </c>
      <c r="R413" s="228">
        <f t="shared" si="67"/>
        <v>0.49005616000000002</v>
      </c>
      <c r="S413" s="228">
        <f t="shared" si="68"/>
        <v>0.93176999999999999</v>
      </c>
      <c r="T413" s="131" t="s">
        <v>410</v>
      </c>
      <c r="U413" s="131">
        <v>0.12</v>
      </c>
      <c r="V413" s="227">
        <f t="shared" si="69"/>
        <v>480000</v>
      </c>
      <c r="W413" s="227">
        <f t="shared" si="64"/>
        <v>447249.6</v>
      </c>
      <c r="X413" s="227">
        <f t="shared" si="70"/>
        <v>235226.95680000001</v>
      </c>
      <c r="Y413" s="239">
        <f t="shared" si="71"/>
        <v>0.49005616000000002</v>
      </c>
      <c r="Z413" s="237">
        <f t="shared" si="72"/>
        <v>0.93176999999999999</v>
      </c>
      <c r="AA413" s="134"/>
    </row>
    <row r="414" spans="1:29" ht="15.75" customHeight="1">
      <c r="A414" s="454"/>
      <c r="B414" s="442"/>
      <c r="C414" s="442"/>
      <c r="D414" s="148" t="s">
        <v>2788</v>
      </c>
      <c r="E414" s="148" t="s">
        <v>2460</v>
      </c>
      <c r="F414" s="218" t="s">
        <v>2791</v>
      </c>
      <c r="G414" s="148" t="s">
        <v>2799</v>
      </c>
      <c r="H414" s="148" t="s">
        <v>394</v>
      </c>
      <c r="I414" s="148" t="s">
        <v>85</v>
      </c>
      <c r="J414" s="132">
        <v>900000</v>
      </c>
      <c r="K414" s="132">
        <v>144195.28000000003</v>
      </c>
      <c r="L414" s="132">
        <v>9336.0400000000009</v>
      </c>
      <c r="M414" s="131" t="s">
        <v>410</v>
      </c>
      <c r="N414" s="131">
        <v>0.23</v>
      </c>
      <c r="O414" s="170">
        <f t="shared" si="65"/>
        <v>207000</v>
      </c>
      <c r="P414" s="170">
        <f t="shared" si="66"/>
        <v>33164.914400000009</v>
      </c>
      <c r="Q414" s="170">
        <f t="shared" si="63"/>
        <v>2147.2892000000002</v>
      </c>
      <c r="R414" s="228">
        <f t="shared" si="67"/>
        <v>1.0373377777777779E-2</v>
      </c>
      <c r="S414" s="228">
        <f t="shared" si="68"/>
        <v>0.16021697777777782</v>
      </c>
      <c r="T414" s="131" t="s">
        <v>410</v>
      </c>
      <c r="U414" s="131">
        <v>0.12</v>
      </c>
      <c r="V414" s="227">
        <f t="shared" si="69"/>
        <v>108000</v>
      </c>
      <c r="W414" s="227">
        <f t="shared" si="64"/>
        <v>17303.433600000004</v>
      </c>
      <c r="X414" s="227">
        <f t="shared" si="70"/>
        <v>1120.3248000000001</v>
      </c>
      <c r="Y414" s="239">
        <f t="shared" si="71"/>
        <v>1.0373377777777779E-2</v>
      </c>
      <c r="Z414" s="237">
        <f t="shared" si="72"/>
        <v>0.16021697777777782</v>
      </c>
      <c r="AA414" s="134"/>
    </row>
    <row r="415" spans="1:29" ht="15.75" customHeight="1">
      <c r="A415" s="454"/>
      <c r="B415" s="442"/>
      <c r="C415" s="442"/>
      <c r="D415" s="148" t="s">
        <v>2788</v>
      </c>
      <c r="E415" s="148" t="s">
        <v>2460</v>
      </c>
      <c r="F415" s="218" t="s">
        <v>2791</v>
      </c>
      <c r="G415" s="148" t="s">
        <v>2800</v>
      </c>
      <c r="H415" s="148" t="s">
        <v>394</v>
      </c>
      <c r="I415" s="148" t="s">
        <v>85</v>
      </c>
      <c r="J415" s="132">
        <v>25000</v>
      </c>
      <c r="K415" s="132">
        <v>0</v>
      </c>
      <c r="L415" s="132">
        <v>0</v>
      </c>
      <c r="M415" s="131" t="s">
        <v>410</v>
      </c>
      <c r="N415" s="131">
        <v>0.23</v>
      </c>
      <c r="O415" s="170">
        <f t="shared" si="65"/>
        <v>5750</v>
      </c>
      <c r="P415" s="170">
        <f t="shared" si="66"/>
        <v>0</v>
      </c>
      <c r="Q415" s="170">
        <f t="shared" si="63"/>
        <v>0</v>
      </c>
      <c r="R415" s="228">
        <f t="shared" si="67"/>
        <v>0</v>
      </c>
      <c r="S415" s="228">
        <f t="shared" si="68"/>
        <v>0</v>
      </c>
      <c r="T415" s="131" t="s">
        <v>410</v>
      </c>
      <c r="U415" s="131">
        <v>0.12</v>
      </c>
      <c r="V415" s="227">
        <f t="shared" si="69"/>
        <v>3000</v>
      </c>
      <c r="W415" s="227">
        <f t="shared" si="64"/>
        <v>0</v>
      </c>
      <c r="X415" s="227">
        <f t="shared" si="70"/>
        <v>0</v>
      </c>
      <c r="Y415" s="239">
        <f t="shared" si="71"/>
        <v>0</v>
      </c>
      <c r="Z415" s="237">
        <f t="shared" si="72"/>
        <v>0</v>
      </c>
      <c r="AA415" s="134"/>
    </row>
    <row r="416" spans="1:29" ht="15.75" customHeight="1">
      <c r="A416" s="454"/>
      <c r="B416" s="442"/>
      <c r="C416" s="442"/>
      <c r="D416" s="148" t="s">
        <v>2788</v>
      </c>
      <c r="E416" s="148" t="s">
        <v>2460</v>
      </c>
      <c r="F416" s="218" t="s">
        <v>2791</v>
      </c>
      <c r="G416" s="148" t="s">
        <v>2801</v>
      </c>
      <c r="H416" s="148" t="s">
        <v>394</v>
      </c>
      <c r="I416" s="148" t="s">
        <v>85</v>
      </c>
      <c r="J416" s="132">
        <v>160000</v>
      </c>
      <c r="K416" s="132">
        <v>0</v>
      </c>
      <c r="L416" s="132">
        <v>0</v>
      </c>
      <c r="M416" s="131" t="s">
        <v>410</v>
      </c>
      <c r="N416" s="131">
        <v>0.23</v>
      </c>
      <c r="O416" s="170">
        <f t="shared" si="65"/>
        <v>36800</v>
      </c>
      <c r="P416" s="170">
        <f t="shared" si="66"/>
        <v>0</v>
      </c>
      <c r="Q416" s="170">
        <f t="shared" si="63"/>
        <v>0</v>
      </c>
      <c r="R416" s="228">
        <f t="shared" si="67"/>
        <v>0</v>
      </c>
      <c r="S416" s="228">
        <f t="shared" si="68"/>
        <v>0</v>
      </c>
      <c r="T416" s="131" t="s">
        <v>410</v>
      </c>
      <c r="U416" s="131">
        <v>0.12</v>
      </c>
      <c r="V416" s="227">
        <f t="shared" si="69"/>
        <v>19200</v>
      </c>
      <c r="W416" s="227">
        <f t="shared" si="64"/>
        <v>0</v>
      </c>
      <c r="X416" s="227">
        <f t="shared" si="70"/>
        <v>0</v>
      </c>
      <c r="Y416" s="239">
        <f t="shared" si="71"/>
        <v>0</v>
      </c>
      <c r="Z416" s="237">
        <f t="shared" si="72"/>
        <v>0</v>
      </c>
      <c r="AA416" s="134"/>
    </row>
    <row r="417" spans="1:27" ht="15.75" customHeight="1">
      <c r="A417" s="454"/>
      <c r="B417" s="442"/>
      <c r="C417" s="442"/>
      <c r="D417" s="148" t="s">
        <v>2788</v>
      </c>
      <c r="E417" s="148" t="s">
        <v>2460</v>
      </c>
      <c r="F417" s="218" t="s">
        <v>2791</v>
      </c>
      <c r="G417" s="148" t="s">
        <v>2802</v>
      </c>
      <c r="H417" s="148" t="s">
        <v>394</v>
      </c>
      <c r="I417" s="148" t="s">
        <v>85</v>
      </c>
      <c r="J417" s="132">
        <v>25000</v>
      </c>
      <c r="K417" s="132">
        <v>0</v>
      </c>
      <c r="L417" s="132">
        <v>0</v>
      </c>
      <c r="M417" s="131" t="s">
        <v>410</v>
      </c>
      <c r="N417" s="131">
        <v>0.23</v>
      </c>
      <c r="O417" s="170">
        <f t="shared" si="65"/>
        <v>5750</v>
      </c>
      <c r="P417" s="170">
        <f t="shared" si="66"/>
        <v>0</v>
      </c>
      <c r="Q417" s="170">
        <f t="shared" si="63"/>
        <v>0</v>
      </c>
      <c r="R417" s="228">
        <f t="shared" si="67"/>
        <v>0</v>
      </c>
      <c r="S417" s="228">
        <f t="shared" si="68"/>
        <v>0</v>
      </c>
      <c r="T417" s="131" t="s">
        <v>410</v>
      </c>
      <c r="U417" s="131">
        <v>0.12</v>
      </c>
      <c r="V417" s="227">
        <f t="shared" si="69"/>
        <v>3000</v>
      </c>
      <c r="W417" s="227">
        <f t="shared" si="64"/>
        <v>0</v>
      </c>
      <c r="X417" s="227">
        <f t="shared" si="70"/>
        <v>0</v>
      </c>
      <c r="Y417" s="239">
        <f t="shared" si="71"/>
        <v>0</v>
      </c>
      <c r="Z417" s="237">
        <f t="shared" si="72"/>
        <v>0</v>
      </c>
      <c r="AA417" s="134"/>
    </row>
    <row r="418" spans="1:27" ht="15.75" customHeight="1">
      <c r="A418" s="454"/>
      <c r="B418" s="442"/>
      <c r="C418" s="442"/>
      <c r="D418" s="148" t="s">
        <v>2788</v>
      </c>
      <c r="E418" s="148" t="s">
        <v>2460</v>
      </c>
      <c r="F418" s="218" t="s">
        <v>2791</v>
      </c>
      <c r="G418" s="148" t="s">
        <v>2803</v>
      </c>
      <c r="H418" s="148" t="s">
        <v>394</v>
      </c>
      <c r="I418" s="148" t="s">
        <v>85</v>
      </c>
      <c r="J418" s="132">
        <v>41131401</v>
      </c>
      <c r="K418" s="132">
        <v>39177641.010000005</v>
      </c>
      <c r="L418" s="132">
        <v>32665760.060000002</v>
      </c>
      <c r="M418" s="131" t="s">
        <v>410</v>
      </c>
      <c r="N418" s="131">
        <v>0.23</v>
      </c>
      <c r="O418" s="170">
        <f t="shared" si="65"/>
        <v>9460222.2300000004</v>
      </c>
      <c r="P418" s="170">
        <f t="shared" si="66"/>
        <v>9010857.4323000014</v>
      </c>
      <c r="Q418" s="170">
        <f t="shared" si="63"/>
        <v>7513124.8138000006</v>
      </c>
      <c r="R418" s="228">
        <f t="shared" si="67"/>
        <v>0.7941805838318029</v>
      </c>
      <c r="S418" s="228">
        <f t="shared" si="68"/>
        <v>0.95249955161994126</v>
      </c>
      <c r="T418" s="131" t="s">
        <v>410</v>
      </c>
      <c r="U418" s="131">
        <v>0.12</v>
      </c>
      <c r="V418" s="227">
        <f t="shared" si="69"/>
        <v>4935768.12</v>
      </c>
      <c r="W418" s="227">
        <f t="shared" si="64"/>
        <v>4701316.9212000007</v>
      </c>
      <c r="X418" s="227">
        <f t="shared" si="70"/>
        <v>3919891.2072000001</v>
      </c>
      <c r="Y418" s="239">
        <f t="shared" si="71"/>
        <v>0.7941805838318029</v>
      </c>
      <c r="Z418" s="237">
        <f t="shared" si="72"/>
        <v>0.95249955161994126</v>
      </c>
      <c r="AA418" s="134"/>
    </row>
    <row r="419" spans="1:27" ht="15.75" customHeight="1">
      <c r="A419" s="454"/>
      <c r="B419" s="442"/>
      <c r="C419" s="442"/>
      <c r="D419" s="148" t="s">
        <v>2788</v>
      </c>
      <c r="E419" s="148" t="s">
        <v>2460</v>
      </c>
      <c r="F419" s="218" t="s">
        <v>2791</v>
      </c>
      <c r="G419" s="148" t="s">
        <v>2804</v>
      </c>
      <c r="H419" s="148" t="s">
        <v>394</v>
      </c>
      <c r="I419" s="148" t="s">
        <v>85</v>
      </c>
      <c r="J419" s="132">
        <v>1000</v>
      </c>
      <c r="K419" s="132">
        <v>0</v>
      </c>
      <c r="L419" s="132">
        <v>0</v>
      </c>
      <c r="M419" s="131" t="s">
        <v>416</v>
      </c>
      <c r="N419" s="131">
        <v>0</v>
      </c>
      <c r="O419" s="170">
        <f t="shared" si="65"/>
        <v>0</v>
      </c>
      <c r="P419" s="170">
        <f t="shared" si="66"/>
        <v>0</v>
      </c>
      <c r="Q419" s="170">
        <f t="shared" si="63"/>
        <v>0</v>
      </c>
      <c r="R419" s="228" t="str">
        <f t="shared" si="67"/>
        <v>-</v>
      </c>
      <c r="S419" s="228" t="str">
        <f t="shared" si="68"/>
        <v>-</v>
      </c>
      <c r="T419" s="131" t="s">
        <v>416</v>
      </c>
      <c r="U419" s="131">
        <v>0</v>
      </c>
      <c r="V419" s="227">
        <f t="shared" si="69"/>
        <v>0</v>
      </c>
      <c r="W419" s="227">
        <f t="shared" si="64"/>
        <v>0</v>
      </c>
      <c r="X419" s="227">
        <f t="shared" si="70"/>
        <v>0</v>
      </c>
      <c r="Y419" s="239" t="str">
        <f t="shared" si="71"/>
        <v>-</v>
      </c>
      <c r="Z419" s="237" t="str">
        <f t="shared" si="72"/>
        <v>-</v>
      </c>
      <c r="AA419" s="134"/>
    </row>
    <row r="420" spans="1:27" ht="15.75" customHeight="1">
      <c r="A420" s="454"/>
      <c r="B420" s="442"/>
      <c r="C420" s="442"/>
      <c r="D420" s="148" t="s">
        <v>2788</v>
      </c>
      <c r="E420" s="148" t="s">
        <v>2460</v>
      </c>
      <c r="F420" s="218" t="s">
        <v>2791</v>
      </c>
      <c r="G420" s="148" t="s">
        <v>2805</v>
      </c>
      <c r="H420" s="148" t="s">
        <v>394</v>
      </c>
      <c r="I420" s="148" t="s">
        <v>85</v>
      </c>
      <c r="J420" s="132">
        <v>1000</v>
      </c>
      <c r="K420" s="132">
        <v>148548.63</v>
      </c>
      <c r="L420" s="132">
        <v>92285.72</v>
      </c>
      <c r="M420" s="131" t="s">
        <v>410</v>
      </c>
      <c r="N420" s="131">
        <v>0.23</v>
      </c>
      <c r="O420" s="170">
        <f t="shared" si="65"/>
        <v>230</v>
      </c>
      <c r="P420" s="170">
        <f t="shared" si="66"/>
        <v>34166.1849</v>
      </c>
      <c r="Q420" s="170">
        <f t="shared" si="63"/>
        <v>21225.7156</v>
      </c>
      <c r="R420" s="228">
        <f t="shared" si="67"/>
        <v>92.285719999999998</v>
      </c>
      <c r="S420" s="228">
        <f t="shared" si="68"/>
        <v>148.54863</v>
      </c>
      <c r="T420" s="131" t="s">
        <v>410</v>
      </c>
      <c r="U420" s="131">
        <v>0.12</v>
      </c>
      <c r="V420" s="227">
        <f t="shared" si="69"/>
        <v>120</v>
      </c>
      <c r="W420" s="227">
        <f t="shared" si="64"/>
        <v>17825.835599999999</v>
      </c>
      <c r="X420" s="227">
        <f t="shared" si="70"/>
        <v>11074.286399999999</v>
      </c>
      <c r="Y420" s="239">
        <f t="shared" si="71"/>
        <v>92.285719999999998</v>
      </c>
      <c r="Z420" s="237">
        <f t="shared" si="72"/>
        <v>148.54862999999997</v>
      </c>
      <c r="AA420" s="134"/>
    </row>
    <row r="421" spans="1:27" ht="15.75" customHeight="1">
      <c r="A421" s="454"/>
      <c r="B421" s="442"/>
      <c r="C421" s="442"/>
      <c r="D421" s="148" t="s">
        <v>2788</v>
      </c>
      <c r="E421" s="148" t="s">
        <v>2460</v>
      </c>
      <c r="F421" s="218" t="s">
        <v>2791</v>
      </c>
      <c r="G421" s="148" t="s">
        <v>2806</v>
      </c>
      <c r="H421" s="148" t="s">
        <v>394</v>
      </c>
      <c r="I421" s="148" t="s">
        <v>85</v>
      </c>
      <c r="J421" s="132">
        <v>1000</v>
      </c>
      <c r="K421" s="132">
        <v>0</v>
      </c>
      <c r="L421" s="132">
        <v>0</v>
      </c>
      <c r="M421" s="131" t="s">
        <v>416</v>
      </c>
      <c r="N421" s="131">
        <v>0</v>
      </c>
      <c r="O421" s="170">
        <f t="shared" si="65"/>
        <v>0</v>
      </c>
      <c r="P421" s="170">
        <f t="shared" si="66"/>
        <v>0</v>
      </c>
      <c r="Q421" s="170">
        <f t="shared" si="63"/>
        <v>0</v>
      </c>
      <c r="R421" s="228" t="str">
        <f t="shared" si="67"/>
        <v>-</v>
      </c>
      <c r="S421" s="228" t="str">
        <f t="shared" si="68"/>
        <v>-</v>
      </c>
      <c r="T421" s="131" t="s">
        <v>416</v>
      </c>
      <c r="U421" s="131">
        <v>0</v>
      </c>
      <c r="V421" s="227">
        <f t="shared" si="69"/>
        <v>0</v>
      </c>
      <c r="W421" s="227">
        <f t="shared" si="64"/>
        <v>0</v>
      </c>
      <c r="X421" s="227">
        <f t="shared" si="70"/>
        <v>0</v>
      </c>
      <c r="Y421" s="239" t="str">
        <f t="shared" si="71"/>
        <v>-</v>
      </c>
      <c r="Z421" s="237" t="str">
        <f t="shared" si="72"/>
        <v>-</v>
      </c>
      <c r="AA421" s="134"/>
    </row>
    <row r="422" spans="1:27" ht="15.75" customHeight="1">
      <c r="A422" s="454"/>
      <c r="B422" s="442"/>
      <c r="C422" s="442"/>
      <c r="D422" s="148" t="s">
        <v>2788</v>
      </c>
      <c r="E422" s="148" t="s">
        <v>2460</v>
      </c>
      <c r="F422" s="218" t="s">
        <v>2791</v>
      </c>
      <c r="G422" s="148" t="s">
        <v>2807</v>
      </c>
      <c r="H422" s="148" t="s">
        <v>394</v>
      </c>
      <c r="I422" s="148" t="s">
        <v>85</v>
      </c>
      <c r="J422" s="132">
        <v>5471433</v>
      </c>
      <c r="K422" s="132">
        <v>5468323.5600000005</v>
      </c>
      <c r="L422" s="132">
        <v>3903531.3000000003</v>
      </c>
      <c r="M422" s="131" t="s">
        <v>410</v>
      </c>
      <c r="N422" s="131">
        <v>0.23</v>
      </c>
      <c r="O422" s="170">
        <f t="shared" si="65"/>
        <v>1258429.5900000001</v>
      </c>
      <c r="P422" s="170">
        <f t="shared" si="66"/>
        <v>1257714.4188000001</v>
      </c>
      <c r="Q422" s="170">
        <f t="shared" ref="Q422:Q438" si="73">L422*N422</f>
        <v>897812.19900000014</v>
      </c>
      <c r="R422" s="228">
        <f t="shared" si="67"/>
        <v>0.71343856353536639</v>
      </c>
      <c r="S422" s="228">
        <f t="shared" si="68"/>
        <v>0.9994316954991499</v>
      </c>
      <c r="T422" s="131" t="s">
        <v>410</v>
      </c>
      <c r="U422" s="131">
        <v>0.12</v>
      </c>
      <c r="V422" s="227">
        <f t="shared" si="69"/>
        <v>656571.96</v>
      </c>
      <c r="W422" s="227">
        <f t="shared" ref="W422:W438" si="74">K422*U422</f>
        <v>656198.82720000006</v>
      </c>
      <c r="X422" s="227">
        <f t="shared" si="70"/>
        <v>468423.75599999999</v>
      </c>
      <c r="Y422" s="239">
        <f t="shared" si="71"/>
        <v>0.71343856353536639</v>
      </c>
      <c r="Z422" s="237">
        <f t="shared" si="72"/>
        <v>0.99943169549915001</v>
      </c>
      <c r="AA422" s="134"/>
    </row>
    <row r="423" spans="1:27" ht="15.75" customHeight="1">
      <c r="A423" s="454"/>
      <c r="B423" s="442"/>
      <c r="C423" s="442"/>
      <c r="D423" s="148" t="s">
        <v>2788</v>
      </c>
      <c r="E423" s="148" t="s">
        <v>2460</v>
      </c>
      <c r="F423" s="218" t="s">
        <v>2791</v>
      </c>
      <c r="G423" s="148" t="s">
        <v>2808</v>
      </c>
      <c r="H423" s="148" t="s">
        <v>394</v>
      </c>
      <c r="I423" s="148" t="s">
        <v>85</v>
      </c>
      <c r="J423" s="132">
        <v>1800000</v>
      </c>
      <c r="K423" s="132">
        <v>0</v>
      </c>
      <c r="L423" s="132">
        <v>0</v>
      </c>
      <c r="M423" s="131" t="s">
        <v>410</v>
      </c>
      <c r="N423" s="131">
        <v>0.23</v>
      </c>
      <c r="O423" s="170">
        <f t="shared" ref="O423:O439" si="75">J423*N423</f>
        <v>414000</v>
      </c>
      <c r="P423" s="170">
        <f t="shared" ref="P423:P439" si="76">K423*N423</f>
        <v>0</v>
      </c>
      <c r="Q423" s="170">
        <f t="shared" si="73"/>
        <v>0</v>
      </c>
      <c r="R423" s="228">
        <f t="shared" ref="R423:R438" si="77">IFERROR(Q423/O423, "-")</f>
        <v>0</v>
      </c>
      <c r="S423" s="228">
        <f t="shared" ref="S423:S440" si="78">IFERROR(P423/O423, "-")</f>
        <v>0</v>
      </c>
      <c r="T423" s="131" t="s">
        <v>410</v>
      </c>
      <c r="U423" s="131">
        <v>0.12</v>
      </c>
      <c r="V423" s="227">
        <f t="shared" ref="V423:V439" si="79">J423*U423</f>
        <v>216000</v>
      </c>
      <c r="W423" s="227">
        <f t="shared" si="74"/>
        <v>0</v>
      </c>
      <c r="X423" s="227">
        <f t="shared" ref="X423:X439" si="80">L423*U423</f>
        <v>0</v>
      </c>
      <c r="Y423" s="239">
        <f t="shared" ref="Y423:Y438" si="81">IFERROR(X423/V423, "-")</f>
        <v>0</v>
      </c>
      <c r="Z423" s="237">
        <f t="shared" si="72"/>
        <v>0</v>
      </c>
      <c r="AA423" s="134"/>
    </row>
    <row r="424" spans="1:27" ht="15.75" customHeight="1">
      <c r="A424" s="454"/>
      <c r="B424" s="442"/>
      <c r="C424" s="442"/>
      <c r="D424" s="148" t="s">
        <v>2788</v>
      </c>
      <c r="E424" s="148" t="s">
        <v>2460</v>
      </c>
      <c r="F424" s="218" t="s">
        <v>2791</v>
      </c>
      <c r="G424" s="148" t="s">
        <v>2809</v>
      </c>
      <c r="H424" s="148" t="s">
        <v>394</v>
      </c>
      <c r="I424" s="148" t="s">
        <v>85</v>
      </c>
      <c r="J424" s="132">
        <v>4706000</v>
      </c>
      <c r="K424" s="132">
        <v>2647030.63</v>
      </c>
      <c r="L424" s="132">
        <v>2204110.2400000002</v>
      </c>
      <c r="M424" s="131" t="s">
        <v>410</v>
      </c>
      <c r="N424" s="131">
        <v>0.23</v>
      </c>
      <c r="O424" s="170">
        <f t="shared" si="75"/>
        <v>1082380</v>
      </c>
      <c r="P424" s="170">
        <f t="shared" si="76"/>
        <v>608817.04489999998</v>
      </c>
      <c r="Q424" s="170">
        <f t="shared" si="73"/>
        <v>506945.35520000005</v>
      </c>
      <c r="R424" s="228">
        <f t="shared" si="77"/>
        <v>0.46836171695707612</v>
      </c>
      <c r="S424" s="228">
        <f t="shared" si="78"/>
        <v>0.56247994687632807</v>
      </c>
      <c r="T424" s="131" t="s">
        <v>410</v>
      </c>
      <c r="U424" s="131">
        <v>0.12</v>
      </c>
      <c r="V424" s="227">
        <f t="shared" si="79"/>
        <v>564720</v>
      </c>
      <c r="W424" s="227">
        <f t="shared" si="74"/>
        <v>317643.67559999996</v>
      </c>
      <c r="X424" s="227">
        <f t="shared" si="80"/>
        <v>264493.22880000004</v>
      </c>
      <c r="Y424" s="239">
        <f t="shared" si="81"/>
        <v>0.46836171695707612</v>
      </c>
      <c r="Z424" s="237">
        <f t="shared" si="72"/>
        <v>0.56247994687632796</v>
      </c>
      <c r="AA424" s="134"/>
    </row>
    <row r="425" spans="1:27" ht="15.75" customHeight="1">
      <c r="A425" s="454"/>
      <c r="B425" s="442"/>
      <c r="C425" s="442"/>
      <c r="D425" s="148" t="s">
        <v>2788</v>
      </c>
      <c r="E425" s="148" t="s">
        <v>2460</v>
      </c>
      <c r="F425" s="218" t="s">
        <v>2791</v>
      </c>
      <c r="G425" s="148" t="s">
        <v>2810</v>
      </c>
      <c r="H425" s="148" t="s">
        <v>394</v>
      </c>
      <c r="I425" s="148" t="s">
        <v>85</v>
      </c>
      <c r="J425" s="132">
        <v>16122773</v>
      </c>
      <c r="K425" s="132">
        <v>15477878.049999999</v>
      </c>
      <c r="L425" s="132">
        <v>11263264.730000002</v>
      </c>
      <c r="M425" s="131" t="s">
        <v>410</v>
      </c>
      <c r="N425" s="131">
        <v>0.23</v>
      </c>
      <c r="O425" s="170">
        <f t="shared" si="75"/>
        <v>3708237.79</v>
      </c>
      <c r="P425" s="170">
        <f t="shared" si="76"/>
        <v>3559911.9515</v>
      </c>
      <c r="Q425" s="170">
        <f t="shared" si="73"/>
        <v>2590550.8879000004</v>
      </c>
      <c r="R425" s="228">
        <f t="shared" si="77"/>
        <v>0.69859351924138624</v>
      </c>
      <c r="S425" s="228">
        <f t="shared" si="78"/>
        <v>0.96000099052439669</v>
      </c>
      <c r="T425" s="131" t="s">
        <v>410</v>
      </c>
      <c r="U425" s="131">
        <v>0.12</v>
      </c>
      <c r="V425" s="227">
        <f t="shared" si="79"/>
        <v>1934732.76</v>
      </c>
      <c r="W425" s="227">
        <f t="shared" si="74"/>
        <v>1857345.3659999997</v>
      </c>
      <c r="X425" s="227">
        <f t="shared" si="80"/>
        <v>1351591.7676000001</v>
      </c>
      <c r="Y425" s="239">
        <f t="shared" si="81"/>
        <v>0.69859351924138613</v>
      </c>
      <c r="Z425" s="237">
        <f t="shared" si="72"/>
        <v>0.96000099052439658</v>
      </c>
      <c r="AA425" s="134"/>
    </row>
    <row r="426" spans="1:27" ht="15.75" customHeight="1">
      <c r="A426" s="454"/>
      <c r="B426" s="442"/>
      <c r="C426" s="442"/>
      <c r="D426" s="148" t="s">
        <v>2788</v>
      </c>
      <c r="E426" s="148" t="s">
        <v>2460</v>
      </c>
      <c r="F426" s="218" t="s">
        <v>2791</v>
      </c>
      <c r="G426" s="148" t="s">
        <v>2811</v>
      </c>
      <c r="H426" s="148" t="s">
        <v>394</v>
      </c>
      <c r="I426" s="148" t="s">
        <v>85</v>
      </c>
      <c r="J426" s="132">
        <v>75000</v>
      </c>
      <c r="K426" s="132">
        <v>0</v>
      </c>
      <c r="L426" s="132">
        <v>0</v>
      </c>
      <c r="M426" s="131" t="s">
        <v>410</v>
      </c>
      <c r="N426" s="131">
        <v>0.23</v>
      </c>
      <c r="O426" s="170">
        <f t="shared" si="75"/>
        <v>17250</v>
      </c>
      <c r="P426" s="170">
        <f t="shared" si="76"/>
        <v>0</v>
      </c>
      <c r="Q426" s="170">
        <f t="shared" si="73"/>
        <v>0</v>
      </c>
      <c r="R426" s="228">
        <f t="shared" si="77"/>
        <v>0</v>
      </c>
      <c r="S426" s="228">
        <f t="shared" si="78"/>
        <v>0</v>
      </c>
      <c r="T426" s="131" t="s">
        <v>410</v>
      </c>
      <c r="U426" s="131">
        <v>0.12</v>
      </c>
      <c r="V426" s="227">
        <f t="shared" si="79"/>
        <v>9000</v>
      </c>
      <c r="W426" s="227">
        <f t="shared" si="74"/>
        <v>0</v>
      </c>
      <c r="X426" s="227">
        <f t="shared" si="80"/>
        <v>0</v>
      </c>
      <c r="Y426" s="239">
        <f t="shared" si="81"/>
        <v>0</v>
      </c>
      <c r="Z426" s="237">
        <f t="shared" si="72"/>
        <v>0</v>
      </c>
      <c r="AA426" s="134"/>
    </row>
    <row r="427" spans="1:27" ht="15.75" customHeight="1">
      <c r="A427" s="454"/>
      <c r="B427" s="442"/>
      <c r="C427" s="442"/>
      <c r="D427" s="148" t="s">
        <v>2788</v>
      </c>
      <c r="E427" s="148" t="s">
        <v>2460</v>
      </c>
      <c r="F427" s="218" t="s">
        <v>2791</v>
      </c>
      <c r="G427" s="148" t="s">
        <v>2812</v>
      </c>
      <c r="H427" s="148" t="s">
        <v>394</v>
      </c>
      <c r="I427" s="148" t="s">
        <v>85</v>
      </c>
      <c r="J427" s="132">
        <v>500000</v>
      </c>
      <c r="K427" s="132">
        <v>313782.09999999998</v>
      </c>
      <c r="L427" s="132">
        <v>307327.48</v>
      </c>
      <c r="M427" s="131" t="s">
        <v>410</v>
      </c>
      <c r="N427" s="131">
        <v>0.23</v>
      </c>
      <c r="O427" s="170">
        <f t="shared" si="75"/>
        <v>115000</v>
      </c>
      <c r="P427" s="170">
        <f t="shared" si="76"/>
        <v>72169.883000000002</v>
      </c>
      <c r="Q427" s="170">
        <f t="shared" si="73"/>
        <v>70685.320399999997</v>
      </c>
      <c r="R427" s="228">
        <f t="shared" si="77"/>
        <v>0.61465495999999997</v>
      </c>
      <c r="S427" s="228">
        <f t="shared" si="78"/>
        <v>0.62756420000000002</v>
      </c>
      <c r="T427" s="131" t="s">
        <v>410</v>
      </c>
      <c r="U427" s="131">
        <v>0.12</v>
      </c>
      <c r="V427" s="227">
        <f t="shared" si="79"/>
        <v>60000</v>
      </c>
      <c r="W427" s="227">
        <f t="shared" si="74"/>
        <v>37653.851999999999</v>
      </c>
      <c r="X427" s="227">
        <f t="shared" si="80"/>
        <v>36879.297599999998</v>
      </c>
      <c r="Y427" s="239">
        <f t="shared" si="81"/>
        <v>0.61465495999999997</v>
      </c>
      <c r="Z427" s="237">
        <f t="shared" si="72"/>
        <v>0.62756420000000002</v>
      </c>
      <c r="AA427" s="134"/>
    </row>
    <row r="428" spans="1:27" ht="15.75" customHeight="1">
      <c r="A428" s="454"/>
      <c r="B428" s="442"/>
      <c r="C428" s="442"/>
      <c r="D428" s="148" t="s">
        <v>2788</v>
      </c>
      <c r="E428" s="148" t="s">
        <v>2460</v>
      </c>
      <c r="F428" s="218" t="s">
        <v>2813</v>
      </c>
      <c r="G428" s="148" t="s">
        <v>2814</v>
      </c>
      <c r="H428" s="148" t="s">
        <v>394</v>
      </c>
      <c r="I428" s="148" t="s">
        <v>85</v>
      </c>
      <c r="J428" s="132">
        <v>1000</v>
      </c>
      <c r="K428" s="132">
        <v>0</v>
      </c>
      <c r="L428" s="132">
        <v>0</v>
      </c>
      <c r="M428" s="131" t="s">
        <v>416</v>
      </c>
      <c r="N428" s="131">
        <v>0</v>
      </c>
      <c r="O428" s="170">
        <f t="shared" si="75"/>
        <v>0</v>
      </c>
      <c r="P428" s="170">
        <f t="shared" si="76"/>
        <v>0</v>
      </c>
      <c r="Q428" s="170">
        <f t="shared" si="73"/>
        <v>0</v>
      </c>
      <c r="R428" s="228" t="str">
        <f t="shared" si="77"/>
        <v>-</v>
      </c>
      <c r="S428" s="228" t="str">
        <f t="shared" si="78"/>
        <v>-</v>
      </c>
      <c r="T428" s="131" t="s">
        <v>416</v>
      </c>
      <c r="U428" s="131">
        <v>0</v>
      </c>
      <c r="V428" s="227">
        <f t="shared" si="79"/>
        <v>0</v>
      </c>
      <c r="W428" s="227">
        <f t="shared" si="74"/>
        <v>0</v>
      </c>
      <c r="X428" s="227">
        <f t="shared" si="80"/>
        <v>0</v>
      </c>
      <c r="Y428" s="239" t="str">
        <f t="shared" si="81"/>
        <v>-</v>
      </c>
      <c r="Z428" s="237" t="str">
        <f t="shared" si="72"/>
        <v>-</v>
      </c>
      <c r="AA428" s="134"/>
    </row>
    <row r="429" spans="1:27" ht="15.75" customHeight="1">
      <c r="A429" s="454"/>
      <c r="B429" s="442"/>
      <c r="C429" s="442"/>
      <c r="D429" s="148" t="s">
        <v>2788</v>
      </c>
      <c r="E429" s="148" t="s">
        <v>2460</v>
      </c>
      <c r="F429" s="218" t="s">
        <v>2813</v>
      </c>
      <c r="G429" s="148" t="s">
        <v>2815</v>
      </c>
      <c r="H429" s="148" t="s">
        <v>394</v>
      </c>
      <c r="I429" s="148" t="s">
        <v>85</v>
      </c>
      <c r="J429" s="132">
        <v>5800000</v>
      </c>
      <c r="K429" s="132">
        <v>6813910.8900000006</v>
      </c>
      <c r="L429" s="132">
        <v>5879180.2100000009</v>
      </c>
      <c r="M429" s="131" t="s">
        <v>410</v>
      </c>
      <c r="N429" s="131">
        <v>0.23</v>
      </c>
      <c r="O429" s="170">
        <f t="shared" si="75"/>
        <v>1334000</v>
      </c>
      <c r="P429" s="170">
        <f t="shared" si="76"/>
        <v>1567199.5047000002</v>
      </c>
      <c r="Q429" s="170">
        <f t="shared" si="73"/>
        <v>1352211.4483000003</v>
      </c>
      <c r="R429" s="228">
        <f t="shared" si="77"/>
        <v>1.0136517603448278</v>
      </c>
      <c r="S429" s="228">
        <f t="shared" si="78"/>
        <v>1.1748122224137931</v>
      </c>
      <c r="T429" s="131" t="s">
        <v>410</v>
      </c>
      <c r="U429" s="131">
        <v>0.12</v>
      </c>
      <c r="V429" s="227">
        <f t="shared" si="79"/>
        <v>696000</v>
      </c>
      <c r="W429" s="227">
        <f t="shared" si="74"/>
        <v>817669.30680000002</v>
      </c>
      <c r="X429" s="227">
        <f t="shared" si="80"/>
        <v>705501.62520000013</v>
      </c>
      <c r="Y429" s="239">
        <f t="shared" si="81"/>
        <v>1.0136517603448278</v>
      </c>
      <c r="Z429" s="237">
        <f t="shared" si="72"/>
        <v>1.1748122224137931</v>
      </c>
      <c r="AA429" s="134"/>
    </row>
    <row r="430" spans="1:27" ht="15.75" customHeight="1">
      <c r="A430" s="454"/>
      <c r="B430" s="442"/>
      <c r="C430" s="442"/>
      <c r="D430" s="148" t="s">
        <v>2788</v>
      </c>
      <c r="E430" s="148" t="s">
        <v>2460</v>
      </c>
      <c r="F430" s="218" t="s">
        <v>2813</v>
      </c>
      <c r="G430" s="148" t="s">
        <v>2816</v>
      </c>
      <c r="H430" s="148" t="s">
        <v>394</v>
      </c>
      <c r="I430" s="148" t="s">
        <v>85</v>
      </c>
      <c r="J430" s="132">
        <v>1000000</v>
      </c>
      <c r="K430" s="132">
        <v>604800</v>
      </c>
      <c r="L430" s="132">
        <v>604800</v>
      </c>
      <c r="M430" s="131" t="s">
        <v>410</v>
      </c>
      <c r="N430" s="131">
        <v>0.23</v>
      </c>
      <c r="O430" s="170">
        <f t="shared" si="75"/>
        <v>230000</v>
      </c>
      <c r="P430" s="170">
        <f t="shared" si="76"/>
        <v>139104</v>
      </c>
      <c r="Q430" s="170">
        <f t="shared" si="73"/>
        <v>139104</v>
      </c>
      <c r="R430" s="228">
        <f t="shared" si="77"/>
        <v>0.6048</v>
      </c>
      <c r="S430" s="228">
        <f t="shared" si="78"/>
        <v>0.6048</v>
      </c>
      <c r="T430" s="131" t="s">
        <v>410</v>
      </c>
      <c r="U430" s="131">
        <v>0.12</v>
      </c>
      <c r="V430" s="227">
        <f t="shared" si="79"/>
        <v>120000</v>
      </c>
      <c r="W430" s="227">
        <f t="shared" si="74"/>
        <v>72576</v>
      </c>
      <c r="X430" s="227">
        <f t="shared" si="80"/>
        <v>72576</v>
      </c>
      <c r="Y430" s="239">
        <f t="shared" si="81"/>
        <v>0.6048</v>
      </c>
      <c r="Z430" s="237">
        <f t="shared" si="72"/>
        <v>0.6048</v>
      </c>
      <c r="AA430" s="134"/>
    </row>
    <row r="431" spans="1:27" ht="15.75" customHeight="1">
      <c r="A431" s="454"/>
      <c r="B431" s="442"/>
      <c r="C431" s="442"/>
      <c r="D431" s="148" t="s">
        <v>2788</v>
      </c>
      <c r="E431" s="148" t="s">
        <v>2460</v>
      </c>
      <c r="F431" s="218" t="s">
        <v>2813</v>
      </c>
      <c r="G431" s="148" t="s">
        <v>2817</v>
      </c>
      <c r="H431" s="148" t="s">
        <v>394</v>
      </c>
      <c r="I431" s="148" t="s">
        <v>85</v>
      </c>
      <c r="J431" s="132">
        <v>2499000</v>
      </c>
      <c r="K431" s="132">
        <v>1917113.8199999998</v>
      </c>
      <c r="L431" s="132">
        <v>1804292.3</v>
      </c>
      <c r="M431" s="131" t="s">
        <v>410</v>
      </c>
      <c r="N431" s="131">
        <v>0.23</v>
      </c>
      <c r="O431" s="170">
        <f t="shared" si="75"/>
        <v>574770</v>
      </c>
      <c r="P431" s="170">
        <f t="shared" si="76"/>
        <v>440936.17859999998</v>
      </c>
      <c r="Q431" s="170">
        <f t="shared" si="73"/>
        <v>414987.22900000005</v>
      </c>
      <c r="R431" s="228">
        <f t="shared" si="77"/>
        <v>0.72200572228891569</v>
      </c>
      <c r="S431" s="228">
        <f t="shared" si="78"/>
        <v>0.76715238895558224</v>
      </c>
      <c r="T431" s="131" t="s">
        <v>410</v>
      </c>
      <c r="U431" s="131">
        <v>0.12</v>
      </c>
      <c r="V431" s="227">
        <f t="shared" si="79"/>
        <v>299880</v>
      </c>
      <c r="W431" s="227">
        <f t="shared" si="74"/>
        <v>230053.65839999999</v>
      </c>
      <c r="X431" s="227">
        <f t="shared" si="80"/>
        <v>216515.076</v>
      </c>
      <c r="Y431" s="239">
        <f t="shared" si="81"/>
        <v>0.72200572228891557</v>
      </c>
      <c r="Z431" s="237">
        <f t="shared" si="72"/>
        <v>0.76715238895558213</v>
      </c>
      <c r="AA431" s="134"/>
    </row>
    <row r="432" spans="1:27" ht="15.75" customHeight="1">
      <c r="A432" s="454"/>
      <c r="B432" s="442"/>
      <c r="C432" s="442"/>
      <c r="D432" s="148" t="s">
        <v>2788</v>
      </c>
      <c r="E432" s="148" t="s">
        <v>2460</v>
      </c>
      <c r="F432" s="218" t="s">
        <v>2813</v>
      </c>
      <c r="G432" s="148" t="s">
        <v>2818</v>
      </c>
      <c r="H432" s="148" t="s">
        <v>394</v>
      </c>
      <c r="I432" s="148" t="s">
        <v>85</v>
      </c>
      <c r="J432" s="132">
        <v>1340000</v>
      </c>
      <c r="K432" s="132">
        <v>672420</v>
      </c>
      <c r="L432" s="132">
        <v>672420</v>
      </c>
      <c r="M432" s="131" t="s">
        <v>410</v>
      </c>
      <c r="N432" s="131">
        <v>0.23</v>
      </c>
      <c r="O432" s="170">
        <f t="shared" si="75"/>
        <v>308200</v>
      </c>
      <c r="P432" s="170">
        <f t="shared" si="76"/>
        <v>154656.6</v>
      </c>
      <c r="Q432" s="170">
        <f t="shared" si="73"/>
        <v>154656.6</v>
      </c>
      <c r="R432" s="228">
        <f t="shared" si="77"/>
        <v>0.50180597014925377</v>
      </c>
      <c r="S432" s="228">
        <f t="shared" si="78"/>
        <v>0.50180597014925377</v>
      </c>
      <c r="T432" s="131" t="s">
        <v>410</v>
      </c>
      <c r="U432" s="131">
        <v>0.12</v>
      </c>
      <c r="V432" s="227">
        <f t="shared" si="79"/>
        <v>160800</v>
      </c>
      <c r="W432" s="227">
        <f t="shared" si="74"/>
        <v>80690.399999999994</v>
      </c>
      <c r="X432" s="227">
        <f t="shared" si="80"/>
        <v>80690.399999999994</v>
      </c>
      <c r="Y432" s="239">
        <f t="shared" si="81"/>
        <v>0.50180597014925366</v>
      </c>
      <c r="Z432" s="237">
        <f t="shared" si="72"/>
        <v>0.50180597014925366</v>
      </c>
      <c r="AA432" s="134"/>
    </row>
    <row r="433" spans="1:27" ht="15.75" customHeight="1">
      <c r="A433" s="454"/>
      <c r="B433" s="442"/>
      <c r="C433" s="442"/>
      <c r="D433" s="148" t="s">
        <v>2788</v>
      </c>
      <c r="E433" s="148" t="s">
        <v>2460</v>
      </c>
      <c r="F433" s="218" t="s">
        <v>2813</v>
      </c>
      <c r="G433" s="148" t="s">
        <v>2819</v>
      </c>
      <c r="H433" s="148" t="s">
        <v>394</v>
      </c>
      <c r="I433" s="148" t="s">
        <v>85</v>
      </c>
      <c r="J433" s="132">
        <v>1435000</v>
      </c>
      <c r="K433" s="132">
        <v>1709050</v>
      </c>
      <c r="L433" s="132">
        <v>1709050</v>
      </c>
      <c r="M433" s="131" t="s">
        <v>410</v>
      </c>
      <c r="N433" s="131">
        <v>0.23</v>
      </c>
      <c r="O433" s="170">
        <f t="shared" si="75"/>
        <v>330050</v>
      </c>
      <c r="P433" s="170">
        <f t="shared" si="76"/>
        <v>393081.5</v>
      </c>
      <c r="Q433" s="170">
        <f t="shared" si="73"/>
        <v>393081.5</v>
      </c>
      <c r="R433" s="228">
        <f t="shared" si="77"/>
        <v>1.1909756097560975</v>
      </c>
      <c r="S433" s="228">
        <f t="shared" si="78"/>
        <v>1.1909756097560975</v>
      </c>
      <c r="T433" s="131" t="s">
        <v>410</v>
      </c>
      <c r="U433" s="131">
        <v>0.12</v>
      </c>
      <c r="V433" s="227">
        <f t="shared" si="79"/>
        <v>172200</v>
      </c>
      <c r="W433" s="227">
        <f t="shared" si="74"/>
        <v>205086</v>
      </c>
      <c r="X433" s="227">
        <f t="shared" si="80"/>
        <v>205086</v>
      </c>
      <c r="Y433" s="239">
        <f t="shared" si="81"/>
        <v>1.1909756097560975</v>
      </c>
      <c r="Z433" s="237">
        <f t="shared" si="72"/>
        <v>1.1909756097560975</v>
      </c>
      <c r="AA433" s="134"/>
    </row>
    <row r="434" spans="1:27" ht="15.75" customHeight="1">
      <c r="A434" s="454"/>
      <c r="B434" s="442"/>
      <c r="C434" s="442"/>
      <c r="D434" s="148" t="s">
        <v>2788</v>
      </c>
      <c r="E434" s="148" t="s">
        <v>2460</v>
      </c>
      <c r="F434" s="218" t="s">
        <v>2813</v>
      </c>
      <c r="G434" s="148" t="s">
        <v>2820</v>
      </c>
      <c r="H434" s="148" t="s">
        <v>394</v>
      </c>
      <c r="I434" s="148" t="s">
        <v>85</v>
      </c>
      <c r="J434" s="132">
        <v>0</v>
      </c>
      <c r="K434" s="132">
        <v>0</v>
      </c>
      <c r="L434" s="132">
        <v>0</v>
      </c>
      <c r="M434" s="131" t="s">
        <v>416</v>
      </c>
      <c r="N434" s="131">
        <v>0</v>
      </c>
      <c r="O434" s="170">
        <f t="shared" si="75"/>
        <v>0</v>
      </c>
      <c r="P434" s="170">
        <f t="shared" si="76"/>
        <v>0</v>
      </c>
      <c r="Q434" s="170">
        <f t="shared" si="73"/>
        <v>0</v>
      </c>
      <c r="R434" s="228" t="str">
        <f t="shared" si="77"/>
        <v>-</v>
      </c>
      <c r="S434" s="228" t="str">
        <f t="shared" si="78"/>
        <v>-</v>
      </c>
      <c r="T434" s="131" t="s">
        <v>416</v>
      </c>
      <c r="U434" s="131">
        <v>0</v>
      </c>
      <c r="V434" s="227">
        <f t="shared" si="79"/>
        <v>0</v>
      </c>
      <c r="W434" s="227">
        <f t="shared" si="74"/>
        <v>0</v>
      </c>
      <c r="X434" s="227">
        <f t="shared" si="80"/>
        <v>0</v>
      </c>
      <c r="Y434" s="239" t="str">
        <f t="shared" si="81"/>
        <v>-</v>
      </c>
      <c r="Z434" s="237" t="str">
        <f t="shared" si="72"/>
        <v>-</v>
      </c>
      <c r="AA434" s="134"/>
    </row>
    <row r="435" spans="1:27" ht="15.75" customHeight="1">
      <c r="A435" s="454"/>
      <c r="B435" s="442"/>
      <c r="C435" s="442"/>
      <c r="D435" s="148" t="s">
        <v>2788</v>
      </c>
      <c r="E435" s="148" t="s">
        <v>2460</v>
      </c>
      <c r="F435" s="218" t="s">
        <v>2813</v>
      </c>
      <c r="G435" s="148" t="s">
        <v>2821</v>
      </c>
      <c r="H435" s="148" t="s">
        <v>394</v>
      </c>
      <c r="I435" s="148" t="s">
        <v>85</v>
      </c>
      <c r="J435" s="132">
        <v>500000</v>
      </c>
      <c r="K435" s="132">
        <v>1496.8</v>
      </c>
      <c r="L435" s="132">
        <v>1496.8</v>
      </c>
      <c r="M435" s="131" t="s">
        <v>410</v>
      </c>
      <c r="N435" s="131">
        <v>0.23</v>
      </c>
      <c r="O435" s="170">
        <f t="shared" si="75"/>
        <v>115000</v>
      </c>
      <c r="P435" s="170">
        <f t="shared" si="76"/>
        <v>344.26400000000001</v>
      </c>
      <c r="Q435" s="170">
        <f t="shared" si="73"/>
        <v>344.26400000000001</v>
      </c>
      <c r="R435" s="228">
        <f t="shared" si="77"/>
        <v>2.9935999999999999E-3</v>
      </c>
      <c r="S435" s="228">
        <f t="shared" si="78"/>
        <v>2.9935999999999999E-3</v>
      </c>
      <c r="T435" s="131" t="s">
        <v>410</v>
      </c>
      <c r="U435" s="131">
        <v>0.12</v>
      </c>
      <c r="V435" s="227">
        <f t="shared" si="79"/>
        <v>60000</v>
      </c>
      <c r="W435" s="227">
        <f t="shared" si="74"/>
        <v>179.61599999999999</v>
      </c>
      <c r="X435" s="227">
        <f t="shared" si="80"/>
        <v>179.61599999999999</v>
      </c>
      <c r="Y435" s="239">
        <f t="shared" si="81"/>
        <v>2.9935999999999999E-3</v>
      </c>
      <c r="Z435" s="237">
        <f t="shared" si="72"/>
        <v>2.9935999999999999E-3</v>
      </c>
      <c r="AA435" s="134"/>
    </row>
    <row r="436" spans="1:27" ht="15.75" customHeight="1">
      <c r="A436" s="454"/>
      <c r="B436" s="442"/>
      <c r="C436" s="442"/>
      <c r="D436" s="148" t="s">
        <v>2788</v>
      </c>
      <c r="E436" s="148" t="s">
        <v>2460</v>
      </c>
      <c r="F436" s="218" t="s">
        <v>2813</v>
      </c>
      <c r="G436" s="148" t="s">
        <v>2822</v>
      </c>
      <c r="H436" s="148" t="s">
        <v>394</v>
      </c>
      <c r="I436" s="148" t="s">
        <v>85</v>
      </c>
      <c r="J436" s="132">
        <v>2098000</v>
      </c>
      <c r="K436" s="132">
        <v>294993.06999999995</v>
      </c>
      <c r="L436" s="132">
        <v>0</v>
      </c>
      <c r="M436" s="131" t="s">
        <v>410</v>
      </c>
      <c r="N436" s="131">
        <v>0.23</v>
      </c>
      <c r="O436" s="170">
        <f t="shared" si="75"/>
        <v>482540</v>
      </c>
      <c r="P436" s="170">
        <f t="shared" si="76"/>
        <v>67848.406099999993</v>
      </c>
      <c r="Q436" s="170">
        <f t="shared" si="73"/>
        <v>0</v>
      </c>
      <c r="R436" s="228">
        <f t="shared" si="77"/>
        <v>0</v>
      </c>
      <c r="S436" s="228">
        <f t="shared" si="78"/>
        <v>0.14060680171591991</v>
      </c>
      <c r="T436" s="131" t="s">
        <v>410</v>
      </c>
      <c r="U436" s="131">
        <v>0.12</v>
      </c>
      <c r="V436" s="227">
        <f t="shared" si="79"/>
        <v>251760</v>
      </c>
      <c r="W436" s="227">
        <f t="shared" si="74"/>
        <v>35399.168399999995</v>
      </c>
      <c r="X436" s="227">
        <f t="shared" si="80"/>
        <v>0</v>
      </c>
      <c r="Y436" s="239">
        <f t="shared" si="81"/>
        <v>0</v>
      </c>
      <c r="Z436" s="237">
        <f t="shared" ref="Z436:Z440" si="82">IFERROR(W436/V436, "-")</f>
        <v>0.14060680171591991</v>
      </c>
      <c r="AA436" s="134"/>
    </row>
    <row r="437" spans="1:27" ht="15.75" customHeight="1">
      <c r="A437" s="454"/>
      <c r="B437" s="442"/>
      <c r="C437" s="442"/>
      <c r="D437" s="148" t="s">
        <v>2788</v>
      </c>
      <c r="E437" s="148" t="s">
        <v>2460</v>
      </c>
      <c r="F437" s="218" t="s">
        <v>2813</v>
      </c>
      <c r="G437" s="148" t="s">
        <v>2823</v>
      </c>
      <c r="H437" s="148" t="s">
        <v>394</v>
      </c>
      <c r="I437" s="148" t="s">
        <v>85</v>
      </c>
      <c r="J437" s="132">
        <v>1000</v>
      </c>
      <c r="K437" s="132">
        <v>68338.89</v>
      </c>
      <c r="L437" s="132">
        <v>37244</v>
      </c>
      <c r="M437" s="131" t="s">
        <v>410</v>
      </c>
      <c r="N437" s="131">
        <v>0.23</v>
      </c>
      <c r="O437" s="170">
        <f t="shared" si="75"/>
        <v>230</v>
      </c>
      <c r="P437" s="170">
        <f t="shared" si="76"/>
        <v>15717.9447</v>
      </c>
      <c r="Q437" s="170">
        <f t="shared" si="73"/>
        <v>8566.1200000000008</v>
      </c>
      <c r="R437" s="228">
        <f t="shared" si="77"/>
        <v>37.244000000000007</v>
      </c>
      <c r="S437" s="228">
        <f t="shared" si="78"/>
        <v>68.338890000000006</v>
      </c>
      <c r="T437" s="131" t="s">
        <v>410</v>
      </c>
      <c r="U437" s="131">
        <v>0.12</v>
      </c>
      <c r="V437" s="227">
        <f t="shared" si="79"/>
        <v>120</v>
      </c>
      <c r="W437" s="227">
        <f t="shared" si="74"/>
        <v>8200.6667999999991</v>
      </c>
      <c r="X437" s="227">
        <f t="shared" si="80"/>
        <v>4469.28</v>
      </c>
      <c r="Y437" s="239">
        <f t="shared" si="81"/>
        <v>37.244</v>
      </c>
      <c r="Z437" s="237">
        <f t="shared" si="82"/>
        <v>68.338889999999992</v>
      </c>
      <c r="AA437" s="134"/>
    </row>
    <row r="438" spans="1:27" ht="15.75" customHeight="1">
      <c r="A438" s="454"/>
      <c r="B438" s="442"/>
      <c r="C438" s="442"/>
      <c r="D438" s="148" t="s">
        <v>2788</v>
      </c>
      <c r="E438" s="148" t="s">
        <v>2460</v>
      </c>
      <c r="F438" s="218" t="s">
        <v>2813</v>
      </c>
      <c r="G438" s="148" t="s">
        <v>2824</v>
      </c>
      <c r="H438" s="148" t="s">
        <v>394</v>
      </c>
      <c r="I438" s="148" t="s">
        <v>85</v>
      </c>
      <c r="J438" s="132">
        <v>1000</v>
      </c>
      <c r="K438" s="132">
        <v>97054.399999999994</v>
      </c>
      <c r="L438" s="132">
        <v>59230.400000000001</v>
      </c>
      <c r="M438" s="131" t="s">
        <v>410</v>
      </c>
      <c r="N438" s="131">
        <v>0.23</v>
      </c>
      <c r="O438" s="170">
        <f t="shared" si="75"/>
        <v>230</v>
      </c>
      <c r="P438" s="170">
        <f t="shared" si="76"/>
        <v>22322.511999999999</v>
      </c>
      <c r="Q438" s="170">
        <f t="shared" si="73"/>
        <v>13622.992</v>
      </c>
      <c r="R438" s="228">
        <f t="shared" si="77"/>
        <v>59.230400000000003</v>
      </c>
      <c r="S438" s="228">
        <f t="shared" si="78"/>
        <v>97.054400000000001</v>
      </c>
      <c r="T438" s="131" t="s">
        <v>410</v>
      </c>
      <c r="U438" s="131">
        <v>0.12</v>
      </c>
      <c r="V438" s="227">
        <f t="shared" si="79"/>
        <v>120</v>
      </c>
      <c r="W438" s="227">
        <f t="shared" si="74"/>
        <v>11646.527999999998</v>
      </c>
      <c r="X438" s="227">
        <f t="shared" si="80"/>
        <v>7107.6480000000001</v>
      </c>
      <c r="Y438" s="239">
        <f t="shared" si="81"/>
        <v>59.230400000000003</v>
      </c>
      <c r="Z438" s="237">
        <f t="shared" si="82"/>
        <v>97.054399999999987</v>
      </c>
      <c r="AA438" s="134"/>
    </row>
    <row r="439" spans="1:27" ht="15.75" customHeight="1">
      <c r="A439" s="455"/>
      <c r="B439" s="442"/>
      <c r="C439" s="442"/>
      <c r="D439" s="148" t="s">
        <v>2788</v>
      </c>
      <c r="E439" s="148" t="s">
        <v>2460</v>
      </c>
      <c r="F439" s="218" t="s">
        <v>2813</v>
      </c>
      <c r="G439" s="148" t="s">
        <v>2825</v>
      </c>
      <c r="H439" s="148" t="s">
        <v>394</v>
      </c>
      <c r="I439" s="148" t="s">
        <v>85</v>
      </c>
      <c r="J439" s="132">
        <v>1000</v>
      </c>
      <c r="K439" s="132">
        <v>0</v>
      </c>
      <c r="L439" s="132">
        <v>0</v>
      </c>
      <c r="M439" s="131" t="s">
        <v>416</v>
      </c>
      <c r="N439" s="131">
        <v>0</v>
      </c>
      <c r="O439" s="170">
        <f>J439*N439</f>
        <v>0</v>
      </c>
      <c r="P439" s="170">
        <f t="shared" si="76"/>
        <v>0</v>
      </c>
      <c r="Q439" s="170">
        <f>L439*N439</f>
        <v>0</v>
      </c>
      <c r="R439" s="228" t="str">
        <f>IFERROR(Q439/O439, "-")</f>
        <v>-</v>
      </c>
      <c r="S439" s="228" t="str">
        <f t="shared" si="78"/>
        <v>-</v>
      </c>
      <c r="T439" s="131" t="s">
        <v>416</v>
      </c>
      <c r="U439" s="131">
        <v>0</v>
      </c>
      <c r="V439" s="227">
        <f>J439*U439</f>
        <v>0</v>
      </c>
      <c r="W439" s="227">
        <f>K439*U439</f>
        <v>0</v>
      </c>
      <c r="X439" s="227">
        <f>L439*U439</f>
        <v>0</v>
      </c>
      <c r="Y439" s="239" t="str">
        <f>IFERROR(X439/V439, "-")</f>
        <v>-</v>
      </c>
      <c r="Z439" s="237" t="str">
        <f t="shared" si="82"/>
        <v>-</v>
      </c>
      <c r="AA439" s="134"/>
    </row>
    <row r="440" spans="1:27" s="139" customFormat="1" ht="15.75" customHeight="1">
      <c r="A440" s="283"/>
      <c r="B440" s="284"/>
      <c r="C440" s="283" t="s">
        <v>398</v>
      </c>
      <c r="D440" s="283"/>
      <c r="E440" s="284"/>
      <c r="F440" s="284"/>
      <c r="G440" s="284"/>
      <c r="H440" s="284"/>
      <c r="I440" s="284"/>
      <c r="J440" s="285">
        <f>SUM(J2:J439)</f>
        <v>12404170715</v>
      </c>
      <c r="K440" s="285">
        <f>SUM(K2:K439)</f>
        <v>15245464051.099997</v>
      </c>
      <c r="L440" s="285">
        <f>SUM(L2:L439)</f>
        <v>14644324429.06999</v>
      </c>
      <c r="M440" s="285"/>
      <c r="N440" s="285"/>
      <c r="O440" s="285">
        <f>SUM(O2:O439)</f>
        <v>2847360302.0100007</v>
      </c>
      <c r="P440" s="285">
        <f>SUM(P2:P439)</f>
        <v>3501960213.2679005</v>
      </c>
      <c r="Q440" s="285">
        <f t="shared" ref="K440:Q440" si="83">SUM(Q2:Q439)</f>
        <v>3363740285.0368996</v>
      </c>
      <c r="R440" s="286">
        <f t="shared" ref="R440" si="84">IFERROR(Q440/O440, "-")</f>
        <v>1.1813539307485523</v>
      </c>
      <c r="S440" s="286">
        <f t="shared" si="78"/>
        <v>1.2298971123520288</v>
      </c>
      <c r="T440" s="285"/>
      <c r="U440" s="285"/>
      <c r="V440" s="285">
        <f>SUM(V2:V439)</f>
        <v>1485143098.9199996</v>
      </c>
      <c r="W440" s="285">
        <f>SUM(W2:W439)</f>
        <v>1827109676.4875989</v>
      </c>
      <c r="X440" s="285">
        <f>SUM(X2:X439)</f>
        <v>1754994931.3236003</v>
      </c>
      <c r="Y440" s="287">
        <f t="shared" ref="Y440" si="85">IFERROR(X440/V440, "-")</f>
        <v>1.1817008964320257</v>
      </c>
      <c r="Z440" s="287">
        <f>IFERROR(W440/V440, "-")</f>
        <v>1.2302583352515177</v>
      </c>
      <c r="AA440" s="138"/>
    </row>
    <row r="441" spans="1:27" ht="15.75" customHeight="1"/>
    <row r="442" spans="1:27" ht="15.75" customHeight="1"/>
    <row r="443" spans="1:27" ht="15.75" customHeight="1"/>
    <row r="444" spans="1:27" ht="15.75" customHeight="1"/>
    <row r="445" spans="1:27" ht="15.75" customHeight="1"/>
    <row r="446" spans="1:27" ht="15.75" customHeight="1"/>
    <row r="447" spans="1:27" ht="15.75" customHeight="1"/>
    <row r="448" spans="1:27"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23.2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spans="12:16" ht="15.75" customHeight="1"/>
    <row r="578" spans="12:16" ht="15.75" customHeight="1"/>
    <row r="579" spans="12:16" ht="15.75" customHeight="1">
      <c r="L579" s="123"/>
      <c r="M579" s="123"/>
    </row>
    <row r="580" spans="12:16" ht="15.75" customHeight="1">
      <c r="L580" s="124" t="s">
        <v>2826</v>
      </c>
      <c r="M580" s="125" t="s">
        <v>399</v>
      </c>
      <c r="N580" s="126" t="s">
        <v>400</v>
      </c>
      <c r="O580" s="126" t="s">
        <v>401</v>
      </c>
      <c r="P580" s="126" t="s">
        <v>402</v>
      </c>
    </row>
    <row r="581" spans="12:16" ht="15.75" customHeight="1">
      <c r="L581" s="127">
        <f t="shared" ref="L581:M581" si="86">+I581*$P$563</f>
        <v>0</v>
      </c>
      <c r="M581" s="127">
        <f t="shared" si="86"/>
        <v>0</v>
      </c>
      <c r="N581" s="128">
        <v>12038175</v>
      </c>
      <c r="O581" s="121">
        <v>1961968.7098965996</v>
      </c>
      <c r="P581" s="121">
        <v>2926822.8655577321</v>
      </c>
    </row>
    <row r="582" spans="12:16" ht="25.5" customHeight="1">
      <c r="L582" s="127">
        <f t="shared" ref="L582:M582" si="87">+I582*$P$563</f>
        <v>0</v>
      </c>
      <c r="M582" s="127">
        <f t="shared" si="87"/>
        <v>0</v>
      </c>
      <c r="O582" s="150">
        <f>+O581/N581</f>
        <v>0.16297891581544541</v>
      </c>
      <c r="P582" s="150">
        <f>+P581/N581</f>
        <v>0.24312845307180964</v>
      </c>
    </row>
    <row r="583" spans="12:16" ht="15.75" customHeight="1">
      <c r="L583" s="127">
        <f t="shared" ref="L583:M583" si="88">+I583*$P$563</f>
        <v>0</v>
      </c>
      <c r="M583" s="127">
        <f t="shared" si="88"/>
        <v>0</v>
      </c>
    </row>
    <row r="584" spans="12:16" ht="15.75" customHeight="1">
      <c r="L584" s="127">
        <f t="shared" ref="L584:M584" si="89">+I584*$P$563</f>
        <v>0</v>
      </c>
      <c r="M584" s="127">
        <f t="shared" si="89"/>
        <v>0</v>
      </c>
    </row>
    <row r="585" spans="12:16" ht="15.75" customHeight="1">
      <c r="L585" s="127">
        <f t="shared" ref="L585:M585" si="90">+I585*$O$563</f>
        <v>0</v>
      </c>
      <c r="M585" s="127">
        <f t="shared" si="90"/>
        <v>0</v>
      </c>
    </row>
    <row r="586" spans="12:16" ht="15.75" customHeight="1">
      <c r="L586" s="127">
        <f t="shared" ref="L586:M586" si="91">+I586*$O$563</f>
        <v>0</v>
      </c>
      <c r="M586" s="127">
        <f t="shared" si="91"/>
        <v>0</v>
      </c>
    </row>
    <row r="587" spans="12:16" ht="15.75" customHeight="1">
      <c r="L587" s="127">
        <f t="shared" ref="L587:M587" si="92">+I587*$O$563</f>
        <v>0</v>
      </c>
      <c r="M587" s="127">
        <f t="shared" si="92"/>
        <v>0</v>
      </c>
    </row>
    <row r="588" spans="12:16" ht="15.75" customHeight="1">
      <c r="L588" s="127">
        <f t="shared" ref="L588:M588" si="93">+I588*$O$563</f>
        <v>0</v>
      </c>
      <c r="M588" s="127">
        <f t="shared" si="93"/>
        <v>0</v>
      </c>
    </row>
    <row r="589" spans="12:16" ht="15.75" customHeight="1">
      <c r="L589" s="127">
        <f t="shared" ref="L589:M589" si="94">+I589*$O$563</f>
        <v>0</v>
      </c>
      <c r="M589" s="127">
        <f t="shared" si="94"/>
        <v>0</v>
      </c>
    </row>
    <row r="590" spans="12:16" ht="15.75" customHeight="1">
      <c r="L590" s="127">
        <f t="shared" ref="L590:M590" si="95">SUM(L581:L589)</f>
        <v>0</v>
      </c>
      <c r="M590" s="127">
        <f t="shared" si="95"/>
        <v>0</v>
      </c>
    </row>
    <row r="591" spans="12:16" ht="15.75" customHeight="1"/>
    <row r="592" spans="12:16" ht="15.75" customHeight="1"/>
    <row r="593" spans="12:16" ht="15.75" customHeight="1">
      <c r="L593" s="123"/>
      <c r="M593" s="123"/>
    </row>
    <row r="594" spans="12:16" ht="15.75" customHeight="1">
      <c r="L594" s="124" t="s">
        <v>2826</v>
      </c>
      <c r="M594" s="125" t="s">
        <v>399</v>
      </c>
      <c r="N594" s="126" t="s">
        <v>400</v>
      </c>
      <c r="O594" s="126" t="s">
        <v>401</v>
      </c>
      <c r="P594" s="126" t="s">
        <v>402</v>
      </c>
    </row>
    <row r="595" spans="12:16" ht="15.75" customHeight="1">
      <c r="L595" s="127" t="e">
        <f t="shared" ref="L595:M595" si="96">+I595*#REF!</f>
        <v>#REF!</v>
      </c>
      <c r="M595" s="127" t="e">
        <f t="shared" si="96"/>
        <v>#REF!</v>
      </c>
      <c r="N595" s="128">
        <v>12038175</v>
      </c>
      <c r="O595" s="121">
        <v>1961968.7098965996</v>
      </c>
      <c r="P595" s="121">
        <v>2926822.8655577321</v>
      </c>
    </row>
    <row r="596" spans="12:16" ht="21.75" customHeight="1">
      <c r="L596" s="127" t="e">
        <f t="shared" ref="L596:M596" si="97">+I596*#REF!</f>
        <v>#REF!</v>
      </c>
      <c r="M596" s="127" t="e">
        <f t="shared" si="97"/>
        <v>#REF!</v>
      </c>
      <c r="O596" s="150">
        <f>+O595/N595</f>
        <v>0.16297891581544541</v>
      </c>
      <c r="P596" s="150">
        <f>+P595/N595</f>
        <v>0.24312845307180964</v>
      </c>
    </row>
    <row r="597" spans="12:16" ht="15.75" customHeight="1">
      <c r="L597" s="127" t="e">
        <f t="shared" ref="L597:M597" si="98">+I597*#REF!</f>
        <v>#REF!</v>
      </c>
      <c r="M597" s="127" t="e">
        <f t="shared" si="98"/>
        <v>#REF!</v>
      </c>
    </row>
    <row r="598" spans="12:16" ht="15.75" customHeight="1">
      <c r="L598" s="127" t="e">
        <f t="shared" ref="L598:M598" si="99">+I598*#REF!</f>
        <v>#REF!</v>
      </c>
      <c r="M598" s="127" t="e">
        <f t="shared" si="99"/>
        <v>#REF!</v>
      </c>
    </row>
    <row r="599" spans="12:16" ht="15.75" customHeight="1">
      <c r="L599" s="127" t="e">
        <f t="shared" ref="L599:M599" si="100">+I599*#REF!</f>
        <v>#REF!</v>
      </c>
      <c r="M599" s="127" t="e">
        <f t="shared" si="100"/>
        <v>#REF!</v>
      </c>
    </row>
    <row r="600" spans="12:16" ht="15.75" customHeight="1">
      <c r="L600" s="127" t="e">
        <f t="shared" ref="L600:M600" si="101">+I600*#REF!</f>
        <v>#REF!</v>
      </c>
      <c r="M600" s="127" t="e">
        <f t="shared" si="101"/>
        <v>#REF!</v>
      </c>
    </row>
    <row r="601" spans="12:16" ht="15.75" customHeight="1">
      <c r="L601" s="127" t="e">
        <f t="shared" ref="L601:M601" si="102">+I601*#REF!</f>
        <v>#REF!</v>
      </c>
      <c r="M601" s="127" t="e">
        <f t="shared" si="102"/>
        <v>#REF!</v>
      </c>
    </row>
    <row r="602" spans="12:16" ht="15.75" customHeight="1">
      <c r="L602" s="127" t="e">
        <f t="shared" ref="L602:M602" si="103">+I602*#REF!</f>
        <v>#REF!</v>
      </c>
      <c r="M602" s="127" t="e">
        <f t="shared" si="103"/>
        <v>#REF!</v>
      </c>
    </row>
    <row r="603" spans="12:16" ht="15.75" customHeight="1">
      <c r="L603" s="127" t="e">
        <f t="shared" ref="L603:M603" si="104">+I603*#REF!</f>
        <v>#REF!</v>
      </c>
      <c r="M603" s="127" t="e">
        <f t="shared" si="104"/>
        <v>#REF!</v>
      </c>
    </row>
    <row r="604" spans="12:16" ht="15.75" customHeight="1">
      <c r="L604" s="129" t="e">
        <f t="shared" ref="L604:M604" si="105">SUM(L595:L603)</f>
        <v>#REF!</v>
      </c>
      <c r="M604" s="129" t="e">
        <f t="shared" si="105"/>
        <v>#REF!</v>
      </c>
    </row>
    <row r="605" spans="12:16" ht="15.75" customHeight="1">
      <c r="L605" s="127"/>
      <c r="M605" s="127"/>
    </row>
    <row r="606" spans="12:16" ht="15.75" customHeight="1"/>
    <row r="607" spans="12:16" ht="15.75" customHeight="1">
      <c r="L607" s="123"/>
      <c r="M607" s="123"/>
    </row>
    <row r="608" spans="12:16" ht="15.75" customHeight="1">
      <c r="L608" s="124" t="s">
        <v>2826</v>
      </c>
      <c r="M608" s="125" t="s">
        <v>399</v>
      </c>
      <c r="N608" s="126" t="s">
        <v>400</v>
      </c>
      <c r="O608" s="126" t="s">
        <v>401</v>
      </c>
      <c r="P608" s="126" t="s">
        <v>402</v>
      </c>
    </row>
    <row r="609" spans="12:16" ht="15.75" customHeight="1">
      <c r="L609" s="127">
        <f t="shared" ref="L609:M609" si="106">+I609*$P$574</f>
        <v>0</v>
      </c>
      <c r="M609" s="127">
        <f t="shared" si="106"/>
        <v>0</v>
      </c>
      <c r="N609" s="128">
        <v>12038175</v>
      </c>
      <c r="O609" s="121">
        <v>1961968.7098965996</v>
      </c>
      <c r="P609" s="121">
        <v>2926822.8655577321</v>
      </c>
    </row>
    <row r="610" spans="12:16" ht="15.75" customHeight="1">
      <c r="L610" s="127">
        <f t="shared" ref="L610:M610" si="107">+I610*$P$574</f>
        <v>0</v>
      </c>
      <c r="M610" s="127">
        <f t="shared" si="107"/>
        <v>0</v>
      </c>
      <c r="O610" s="150">
        <f>+O609/N609</f>
        <v>0.16297891581544541</v>
      </c>
      <c r="P610" s="150">
        <f>+P609/N609</f>
        <v>0.24312845307180964</v>
      </c>
    </row>
    <row r="611" spans="12:16" ht="15.75" customHeight="1">
      <c r="L611" s="127">
        <f t="shared" ref="L611:M611" si="108">+I611*$P$574</f>
        <v>0</v>
      </c>
      <c r="M611" s="127">
        <f t="shared" si="108"/>
        <v>0</v>
      </c>
    </row>
    <row r="612" spans="12:16" ht="15.75" customHeight="1">
      <c r="L612" s="127">
        <f t="shared" ref="L612:M612" si="109">+I612*$P$574</f>
        <v>0</v>
      </c>
      <c r="M612" s="127">
        <f t="shared" si="109"/>
        <v>0</v>
      </c>
    </row>
    <row r="613" spans="12:16" ht="15.75" customHeight="1">
      <c r="L613" s="127">
        <f t="shared" ref="L613:L617" si="110">+I613*$O$563</f>
        <v>0</v>
      </c>
      <c r="M613" s="127">
        <f>+J613*$O$574</f>
        <v>0</v>
      </c>
    </row>
    <row r="614" spans="12:16" ht="15.75" customHeight="1">
      <c r="L614" s="127">
        <f t="shared" si="110"/>
        <v>0</v>
      </c>
      <c r="M614" s="127">
        <f t="shared" ref="M614:M617" si="111">+J614*$O$563</f>
        <v>0</v>
      </c>
    </row>
    <row r="615" spans="12:16" ht="15.75" customHeight="1">
      <c r="L615" s="127">
        <f t="shared" si="110"/>
        <v>0</v>
      </c>
      <c r="M615" s="127">
        <f t="shared" si="111"/>
        <v>0</v>
      </c>
    </row>
    <row r="616" spans="12:16" ht="15.75" customHeight="1">
      <c r="L616" s="127">
        <f t="shared" si="110"/>
        <v>0</v>
      </c>
      <c r="M616" s="127">
        <f t="shared" si="111"/>
        <v>0</v>
      </c>
    </row>
    <row r="617" spans="12:16" ht="15.75" customHeight="1">
      <c r="L617" s="127">
        <f t="shared" si="110"/>
        <v>0</v>
      </c>
      <c r="M617" s="127">
        <f t="shared" si="111"/>
        <v>0</v>
      </c>
    </row>
    <row r="618" spans="12:16" ht="15.75" customHeight="1">
      <c r="L618" s="129">
        <f t="shared" ref="L618:M618" si="112">SUM(L609:L617)</f>
        <v>0</v>
      </c>
      <c r="M618" s="129">
        <f t="shared" si="112"/>
        <v>0</v>
      </c>
    </row>
    <row r="619" spans="12:16" ht="15.75" customHeight="1"/>
    <row r="620" spans="12:16" ht="15.75" customHeight="1"/>
    <row r="621" spans="12:16" ht="15.75" customHeight="1"/>
    <row r="622" spans="12:16" ht="15.75" customHeight="1"/>
    <row r="623" spans="12:16" ht="15.75" customHeight="1"/>
    <row r="624" spans="12:16"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spans="1:3" ht="15.75" customHeight="1"/>
    <row r="818" spans="1:3" ht="15.75" customHeight="1"/>
    <row r="819" spans="1:3" ht="15.75" customHeight="1">
      <c r="A819" s="1"/>
      <c r="B819" s="1"/>
      <c r="C819" s="1"/>
    </row>
    <row r="820" spans="1:3" ht="15.75" customHeight="1">
      <c r="A820" s="1"/>
      <c r="B820" s="1"/>
      <c r="C820" s="1"/>
    </row>
    <row r="821" spans="1:3" ht="15.75" customHeight="1">
      <c r="A821" s="1"/>
      <c r="B821" s="1"/>
      <c r="C821" s="1"/>
    </row>
    <row r="822" spans="1:3" ht="15.75" customHeight="1">
      <c r="A822" s="1"/>
      <c r="B822" s="1"/>
      <c r="C822" s="1"/>
    </row>
    <row r="823" spans="1:3" ht="15.75" customHeight="1">
      <c r="A823" s="1"/>
      <c r="B823" s="1"/>
      <c r="C823" s="1"/>
    </row>
    <row r="824" spans="1:3" ht="15.75" customHeight="1">
      <c r="A824" s="1"/>
      <c r="B824" s="1"/>
      <c r="C824" s="1"/>
    </row>
    <row r="825" spans="1:3" ht="15.75" customHeight="1">
      <c r="A825" s="1"/>
      <c r="B825" s="1"/>
      <c r="C825" s="1"/>
    </row>
    <row r="826" spans="1:3" ht="15.75" customHeight="1">
      <c r="A826" s="1"/>
      <c r="B826" s="1"/>
      <c r="C826" s="1"/>
    </row>
    <row r="827" spans="1:3" ht="15.75" customHeight="1">
      <c r="A827" s="1"/>
      <c r="B827" s="1"/>
      <c r="C827" s="1"/>
    </row>
    <row r="828" spans="1:3" ht="15.75" customHeight="1">
      <c r="A828" s="1"/>
      <c r="B828" s="1"/>
      <c r="C828" s="1"/>
    </row>
    <row r="829" spans="1:3" ht="15.75" customHeight="1">
      <c r="A829" s="1"/>
      <c r="B829" s="1"/>
      <c r="C829" s="1"/>
    </row>
    <row r="830" spans="1:3" ht="15.75" customHeight="1">
      <c r="A830" s="1"/>
      <c r="B830" s="1"/>
      <c r="C830" s="1"/>
    </row>
    <row r="831" spans="1:3" ht="15.75" customHeight="1">
      <c r="A831" s="1"/>
      <c r="B831" s="1"/>
      <c r="C831" s="1"/>
    </row>
    <row r="832" spans="1:3" ht="15.75" customHeight="1">
      <c r="A832" s="1"/>
      <c r="B832" s="1"/>
      <c r="C832" s="1"/>
    </row>
    <row r="833" spans="1:3" ht="15.75" customHeight="1">
      <c r="A833" s="1"/>
      <c r="B833" s="1"/>
      <c r="C833" s="1"/>
    </row>
    <row r="834" spans="1:3" ht="15.75" customHeight="1">
      <c r="A834" s="1"/>
      <c r="B834" s="1"/>
      <c r="C834" s="1"/>
    </row>
    <row r="835" spans="1:3" ht="15.75" customHeight="1">
      <c r="A835" s="1"/>
      <c r="B835" s="1"/>
      <c r="C835" s="1"/>
    </row>
    <row r="836" spans="1:3" ht="15.75" customHeight="1">
      <c r="A836" s="1"/>
      <c r="B836" s="1"/>
      <c r="C836" s="1"/>
    </row>
    <row r="837" spans="1:3" ht="15.75" customHeight="1">
      <c r="A837" s="1"/>
      <c r="B837" s="1"/>
      <c r="C837" s="1"/>
    </row>
    <row r="838" spans="1:3" ht="15.75" customHeight="1">
      <c r="A838" s="1"/>
      <c r="B838" s="1"/>
      <c r="C838" s="1"/>
    </row>
    <row r="839" spans="1:3" ht="15.75" customHeight="1">
      <c r="A839" s="1"/>
      <c r="B839" s="1"/>
      <c r="C839" s="1"/>
    </row>
    <row r="840" spans="1:3" ht="15.75" customHeight="1">
      <c r="A840" s="1"/>
      <c r="B840" s="1"/>
      <c r="C840" s="1"/>
    </row>
    <row r="841" spans="1:3" ht="15.75" customHeight="1">
      <c r="A841" s="1"/>
      <c r="B841" s="1"/>
      <c r="C841" s="1"/>
    </row>
    <row r="842" spans="1:3" ht="15.75" customHeight="1">
      <c r="A842" s="1"/>
      <c r="B842" s="1"/>
      <c r="C842" s="1"/>
    </row>
    <row r="843" spans="1:3" ht="15.75" customHeight="1">
      <c r="A843" s="1"/>
      <c r="B843" s="1"/>
      <c r="C843" s="1"/>
    </row>
    <row r="844" spans="1:3" ht="15.75" customHeight="1">
      <c r="A844" s="1"/>
      <c r="B844" s="1"/>
      <c r="C844" s="1"/>
    </row>
    <row r="845" spans="1:3" ht="15.75" customHeight="1">
      <c r="A845" s="1"/>
      <c r="B845" s="1"/>
      <c r="C845" s="1"/>
    </row>
    <row r="846" spans="1:3" ht="15.75" customHeight="1">
      <c r="A846" s="1"/>
      <c r="B846" s="1"/>
      <c r="C846" s="1"/>
    </row>
    <row r="847" spans="1:3" ht="15.75" customHeight="1">
      <c r="A847" s="1"/>
      <c r="B847" s="1"/>
      <c r="C847" s="1"/>
    </row>
    <row r="848" spans="1:3" ht="15.75" customHeight="1">
      <c r="A848" s="1"/>
      <c r="B848" s="1"/>
      <c r="C848" s="1"/>
    </row>
    <row r="849" spans="1:3" ht="15.75" customHeight="1">
      <c r="A849" s="1"/>
      <c r="B849" s="1"/>
      <c r="C849" s="1"/>
    </row>
    <row r="850" spans="1:3" ht="15.75" customHeight="1">
      <c r="A850" s="1"/>
      <c r="B850" s="1"/>
      <c r="C850" s="1"/>
    </row>
    <row r="851" spans="1:3" ht="15.75" customHeight="1">
      <c r="A851" s="1"/>
      <c r="B851" s="1"/>
      <c r="C851" s="1"/>
    </row>
    <row r="852" spans="1:3" ht="15.75" customHeight="1">
      <c r="A852" s="1"/>
      <c r="B852" s="1"/>
      <c r="C852" s="1"/>
    </row>
    <row r="853" spans="1:3" ht="15.75" customHeight="1">
      <c r="A853" s="1"/>
      <c r="B853" s="1"/>
      <c r="C853" s="1"/>
    </row>
    <row r="854" spans="1:3" ht="15.75" customHeight="1">
      <c r="A854" s="1"/>
      <c r="B854" s="1"/>
      <c r="C854" s="1"/>
    </row>
    <row r="855" spans="1:3" ht="15.75" customHeight="1">
      <c r="A855" s="1"/>
      <c r="B855" s="1"/>
      <c r="C855" s="1"/>
    </row>
    <row r="856" spans="1:3" ht="15.75" customHeight="1">
      <c r="A856" s="1"/>
      <c r="B856" s="1"/>
      <c r="C856" s="1"/>
    </row>
    <row r="857" spans="1:3" ht="15.75" customHeight="1">
      <c r="A857" s="1"/>
      <c r="B857" s="1"/>
      <c r="C857" s="1"/>
    </row>
    <row r="858" spans="1:3" ht="15.75" customHeight="1">
      <c r="A858" s="1"/>
      <c r="B858" s="1"/>
      <c r="C858" s="1"/>
    </row>
    <row r="859" spans="1:3" ht="15.75" customHeight="1">
      <c r="A859" s="1"/>
      <c r="B859" s="1"/>
      <c r="C859" s="1"/>
    </row>
    <row r="860" spans="1:3" ht="15.75" customHeight="1">
      <c r="A860" s="1"/>
      <c r="B860" s="1"/>
      <c r="C860" s="1"/>
    </row>
    <row r="861" spans="1:3" ht="15.75" customHeight="1">
      <c r="A861" s="1"/>
      <c r="B861" s="1"/>
      <c r="C861" s="1"/>
    </row>
    <row r="862" spans="1:3" ht="15.75" customHeight="1">
      <c r="A862" s="1"/>
      <c r="B862" s="1"/>
      <c r="C862" s="1"/>
    </row>
    <row r="863" spans="1:3" ht="15.75" customHeight="1">
      <c r="A863" s="1"/>
      <c r="B863" s="1"/>
      <c r="C863" s="1"/>
    </row>
    <row r="864" spans="1:3" ht="15.75" customHeight="1">
      <c r="A864" s="1"/>
      <c r="B864" s="1"/>
      <c r="C864" s="1"/>
    </row>
    <row r="865" spans="1:3" ht="15.75" customHeight="1">
      <c r="A865" s="1"/>
      <c r="B865" s="1"/>
      <c r="C865" s="1"/>
    </row>
    <row r="866" spans="1:3" ht="15.75" customHeight="1">
      <c r="A866" s="1"/>
      <c r="B866" s="1"/>
      <c r="C866" s="1"/>
    </row>
    <row r="867" spans="1:3" ht="15.75" customHeight="1">
      <c r="A867" s="1"/>
      <c r="B867" s="1"/>
      <c r="C867" s="1"/>
    </row>
    <row r="868" spans="1:3" ht="15.75" customHeight="1">
      <c r="A868" s="1"/>
      <c r="B868" s="1"/>
      <c r="C868" s="1"/>
    </row>
    <row r="869" spans="1:3" ht="15.75" customHeight="1">
      <c r="A869" s="1"/>
      <c r="B869" s="1"/>
      <c r="C869" s="1"/>
    </row>
    <row r="870" spans="1:3" ht="15.75" customHeight="1">
      <c r="A870" s="1"/>
      <c r="B870" s="1"/>
      <c r="C870" s="1"/>
    </row>
    <row r="871" spans="1:3" ht="15.75" customHeight="1">
      <c r="A871" s="1"/>
      <c r="B871" s="1"/>
      <c r="C871" s="1"/>
    </row>
    <row r="872" spans="1:3" ht="15.75" customHeight="1">
      <c r="A872" s="1"/>
      <c r="B872" s="1"/>
      <c r="C872" s="1"/>
    </row>
    <row r="873" spans="1:3" ht="15.75" customHeight="1">
      <c r="A873" s="1"/>
      <c r="B873" s="1"/>
      <c r="C873" s="1"/>
    </row>
    <row r="874" spans="1:3" ht="15.75" customHeight="1">
      <c r="A874" s="1"/>
      <c r="B874" s="1"/>
      <c r="C874" s="1"/>
    </row>
    <row r="875" spans="1:3" ht="15.75" customHeight="1">
      <c r="A875" s="1"/>
      <c r="B875" s="1"/>
      <c r="C875" s="1"/>
    </row>
    <row r="876" spans="1:3" ht="15.75" customHeight="1">
      <c r="A876" s="1"/>
      <c r="B876" s="1"/>
      <c r="C876" s="1"/>
    </row>
    <row r="877" spans="1:3" ht="15.75" customHeight="1">
      <c r="A877" s="1"/>
      <c r="B877" s="1"/>
      <c r="C877" s="1"/>
    </row>
    <row r="878" spans="1:3" ht="15.75" customHeight="1">
      <c r="A878" s="1"/>
      <c r="B878" s="1"/>
      <c r="C878" s="1"/>
    </row>
    <row r="879" spans="1:3" ht="15.75" customHeight="1">
      <c r="A879" s="1"/>
      <c r="B879" s="1"/>
      <c r="C879" s="1"/>
    </row>
    <row r="880" spans="1:3" ht="15.75" customHeight="1">
      <c r="A880" s="1"/>
      <c r="B880" s="1"/>
      <c r="C880" s="1"/>
    </row>
    <row r="881" spans="1:3" ht="15.75" customHeight="1">
      <c r="A881" s="1"/>
      <c r="B881" s="1"/>
      <c r="C881" s="1"/>
    </row>
    <row r="882" spans="1:3" ht="15.75" customHeight="1">
      <c r="A882" s="1"/>
      <c r="B882" s="1"/>
      <c r="C882" s="1"/>
    </row>
    <row r="883" spans="1:3" ht="15.75" customHeight="1">
      <c r="A883" s="1"/>
      <c r="B883" s="1"/>
      <c r="C883" s="1"/>
    </row>
    <row r="884" spans="1:3" ht="15.75" customHeight="1">
      <c r="A884" s="1"/>
      <c r="B884" s="1"/>
      <c r="C884" s="1"/>
    </row>
    <row r="885" spans="1:3" ht="15.75" customHeight="1">
      <c r="A885" s="1"/>
      <c r="B885" s="1"/>
      <c r="C885" s="1"/>
    </row>
    <row r="886" spans="1:3" ht="15.75" customHeight="1">
      <c r="A886" s="1"/>
      <c r="B886" s="1"/>
      <c r="C886" s="1"/>
    </row>
    <row r="887" spans="1:3" ht="15.75" customHeight="1">
      <c r="A887" s="1"/>
      <c r="B887" s="1"/>
      <c r="C887" s="1"/>
    </row>
    <row r="888" spans="1:3" ht="15.75" customHeight="1">
      <c r="A888" s="1"/>
      <c r="B888" s="1"/>
      <c r="C888" s="1"/>
    </row>
    <row r="889" spans="1:3" ht="15.75" customHeight="1">
      <c r="A889" s="1"/>
      <c r="B889" s="1"/>
      <c r="C889" s="1"/>
    </row>
    <row r="890" spans="1:3" ht="15.75" customHeight="1">
      <c r="A890" s="1"/>
      <c r="B890" s="1"/>
      <c r="C890" s="1"/>
    </row>
    <row r="891" spans="1:3" ht="15.75" customHeight="1">
      <c r="A891" s="1"/>
      <c r="B891" s="1"/>
      <c r="C891" s="1"/>
    </row>
    <row r="892" spans="1:3" ht="15.75" customHeight="1">
      <c r="A892" s="1"/>
      <c r="B892" s="1"/>
      <c r="C892" s="1"/>
    </row>
    <row r="893" spans="1:3" ht="15.75" customHeight="1">
      <c r="A893" s="1"/>
      <c r="B893" s="1"/>
      <c r="C893" s="1"/>
    </row>
    <row r="894" spans="1:3" ht="15.75" customHeight="1">
      <c r="A894" s="1"/>
      <c r="B894" s="1"/>
      <c r="C894" s="1"/>
    </row>
    <row r="895" spans="1:3" ht="15.75" customHeight="1">
      <c r="A895" s="1"/>
      <c r="B895" s="1"/>
      <c r="C895" s="1"/>
    </row>
    <row r="896" spans="1:3" ht="15.75" customHeight="1">
      <c r="A896" s="1"/>
      <c r="B896" s="1"/>
      <c r="C896" s="1"/>
    </row>
    <row r="897" spans="1:3" ht="15.75" customHeight="1">
      <c r="A897" s="1"/>
      <c r="B897" s="1"/>
      <c r="C897" s="1"/>
    </row>
    <row r="898" spans="1:3" ht="15.75" customHeight="1">
      <c r="A898" s="1"/>
      <c r="B898" s="1"/>
      <c r="C898" s="1"/>
    </row>
    <row r="899" spans="1:3" ht="15.75" customHeight="1">
      <c r="A899" s="1"/>
      <c r="B899" s="1"/>
      <c r="C899" s="1"/>
    </row>
    <row r="900" spans="1:3" ht="15.75" customHeight="1">
      <c r="A900" s="1"/>
      <c r="B900" s="1"/>
      <c r="C900" s="1"/>
    </row>
    <row r="901" spans="1:3" ht="15.75" customHeight="1">
      <c r="A901" s="1"/>
      <c r="B901" s="1"/>
      <c r="C901" s="1"/>
    </row>
    <row r="902" spans="1:3" ht="15.75" customHeight="1">
      <c r="A902" s="1"/>
      <c r="B902" s="1"/>
      <c r="C902" s="1"/>
    </row>
    <row r="903" spans="1:3" ht="15.75" customHeight="1">
      <c r="A903" s="1"/>
      <c r="B903" s="1"/>
      <c r="C903" s="1"/>
    </row>
    <row r="904" spans="1:3" ht="15.75" customHeight="1">
      <c r="A904" s="1"/>
      <c r="B904" s="1"/>
      <c r="C904" s="1"/>
    </row>
    <row r="905" spans="1:3" ht="15.75" customHeight="1">
      <c r="A905" s="1"/>
      <c r="B905" s="1"/>
      <c r="C905" s="1"/>
    </row>
    <row r="906" spans="1:3" ht="15.75" customHeight="1">
      <c r="A906" s="1"/>
      <c r="B906" s="1"/>
      <c r="C906" s="1"/>
    </row>
    <row r="907" spans="1:3" ht="15.75" customHeight="1">
      <c r="A907" s="1"/>
      <c r="B907" s="1"/>
      <c r="C907" s="1"/>
    </row>
    <row r="908" spans="1:3" ht="15.75" customHeight="1">
      <c r="A908" s="1"/>
      <c r="B908" s="1"/>
      <c r="C908" s="1"/>
    </row>
    <row r="909" spans="1:3" ht="15.75" customHeight="1">
      <c r="A909" s="1"/>
      <c r="B909" s="1"/>
      <c r="C909" s="1"/>
    </row>
    <row r="910" spans="1:3" ht="15.75" customHeight="1">
      <c r="A910" s="1"/>
      <c r="B910" s="1"/>
      <c r="C910" s="1"/>
    </row>
    <row r="911" spans="1:3" ht="15.75" customHeight="1">
      <c r="A911" s="1"/>
      <c r="B911" s="1"/>
      <c r="C911" s="1"/>
    </row>
    <row r="912" spans="1:3" ht="15.75" customHeight="1">
      <c r="A912" s="1"/>
      <c r="B912" s="1"/>
      <c r="C912" s="1"/>
    </row>
    <row r="913" spans="1:3" ht="15.75" customHeight="1">
      <c r="A913" s="1"/>
      <c r="B913" s="1"/>
      <c r="C913" s="1"/>
    </row>
    <row r="914" spans="1:3" ht="15.75" customHeight="1">
      <c r="A914" s="1"/>
      <c r="B914" s="1"/>
      <c r="C914" s="1"/>
    </row>
    <row r="915" spans="1:3" ht="15.75" customHeight="1">
      <c r="A915" s="1"/>
      <c r="B915" s="1"/>
      <c r="C915" s="1"/>
    </row>
    <row r="916" spans="1:3" ht="15.75" customHeight="1">
      <c r="A916" s="1"/>
      <c r="B916" s="1"/>
      <c r="C916" s="1"/>
    </row>
    <row r="917" spans="1:3" ht="15.75" customHeight="1">
      <c r="A917" s="1"/>
      <c r="B917" s="1"/>
      <c r="C917" s="1"/>
    </row>
    <row r="918" spans="1:3" ht="15.75" customHeight="1">
      <c r="A918" s="1"/>
      <c r="B918" s="1"/>
      <c r="C918" s="1"/>
    </row>
    <row r="919" spans="1:3" ht="15.75" customHeight="1">
      <c r="A919" s="1"/>
      <c r="B919" s="1"/>
      <c r="C919" s="1"/>
    </row>
    <row r="920" spans="1:3" ht="15.75" customHeight="1">
      <c r="A920" s="1"/>
      <c r="B920" s="1"/>
      <c r="C920" s="1"/>
    </row>
    <row r="921" spans="1:3" ht="15.75" customHeight="1">
      <c r="A921" s="1"/>
      <c r="B921" s="1"/>
      <c r="C921" s="1"/>
    </row>
    <row r="922" spans="1:3" ht="15.75" customHeight="1">
      <c r="A922" s="1"/>
      <c r="B922" s="1"/>
      <c r="C922" s="1"/>
    </row>
    <row r="923" spans="1:3" ht="15.75" customHeight="1">
      <c r="A923" s="1"/>
      <c r="B923" s="1"/>
      <c r="C923" s="1"/>
    </row>
    <row r="924" spans="1:3" ht="15.75" customHeight="1">
      <c r="A924" s="1"/>
      <c r="B924" s="1"/>
      <c r="C924" s="1"/>
    </row>
    <row r="925" spans="1:3" ht="15.75" customHeight="1">
      <c r="A925" s="1"/>
      <c r="B925" s="1"/>
      <c r="C925" s="1"/>
    </row>
    <row r="926" spans="1:3" ht="15.75" customHeight="1">
      <c r="A926" s="1"/>
      <c r="B926" s="1"/>
      <c r="C926" s="1"/>
    </row>
    <row r="927" spans="1:3" ht="15.75" customHeight="1">
      <c r="A927" s="1"/>
      <c r="B927" s="1"/>
      <c r="C927" s="1"/>
    </row>
    <row r="928" spans="1:3" ht="15.75" customHeight="1">
      <c r="A928" s="1"/>
      <c r="B928" s="1"/>
      <c r="C928" s="1"/>
    </row>
    <row r="929" spans="1:3" ht="15.75" customHeight="1">
      <c r="A929" s="1"/>
      <c r="B929" s="1"/>
      <c r="C929" s="1"/>
    </row>
    <row r="930" spans="1:3" ht="15.75" customHeight="1">
      <c r="A930" s="1"/>
      <c r="B930" s="1"/>
      <c r="C930" s="1"/>
    </row>
    <row r="931" spans="1:3" ht="15.75" customHeight="1">
      <c r="A931" s="1"/>
      <c r="B931" s="1"/>
      <c r="C931" s="1"/>
    </row>
    <row r="932" spans="1:3" ht="15.75" customHeight="1">
      <c r="A932" s="1"/>
      <c r="B932" s="1"/>
      <c r="C932" s="1"/>
    </row>
    <row r="933" spans="1:3" ht="15.75" customHeight="1">
      <c r="A933" s="1"/>
      <c r="B933" s="1"/>
      <c r="C933" s="1"/>
    </row>
    <row r="934" spans="1:3" ht="15.75" customHeight="1">
      <c r="A934" s="1"/>
      <c r="B934" s="1"/>
      <c r="C934" s="1"/>
    </row>
    <row r="935" spans="1:3" ht="15.75" customHeight="1">
      <c r="A935" s="1"/>
      <c r="B935" s="1"/>
      <c r="C935" s="1"/>
    </row>
    <row r="936" spans="1:3" ht="15.75" customHeight="1">
      <c r="A936" s="1"/>
      <c r="B936" s="1"/>
      <c r="C936" s="1"/>
    </row>
    <row r="937" spans="1:3" ht="15.75" customHeight="1">
      <c r="A937" s="1"/>
      <c r="B937" s="1"/>
      <c r="C937" s="1"/>
    </row>
    <row r="938" spans="1:3" ht="15.75" customHeight="1">
      <c r="A938" s="1"/>
      <c r="B938" s="1"/>
      <c r="C938" s="1"/>
    </row>
    <row r="939" spans="1:3" ht="15.75" customHeight="1">
      <c r="A939" s="1"/>
      <c r="B939" s="1"/>
      <c r="C939" s="1"/>
    </row>
    <row r="940" spans="1:3" ht="15.75" customHeight="1">
      <c r="A940" s="1"/>
      <c r="B940" s="1"/>
      <c r="C940" s="1"/>
    </row>
    <row r="941" spans="1:3" ht="15.75" customHeight="1">
      <c r="A941" s="1"/>
      <c r="B941" s="1"/>
      <c r="C941" s="1"/>
    </row>
    <row r="942" spans="1:3" ht="15.75" customHeight="1">
      <c r="A942" s="1"/>
      <c r="B942" s="1"/>
      <c r="C942" s="1"/>
    </row>
    <row r="943" spans="1:3" ht="15.75" customHeight="1">
      <c r="A943" s="1"/>
      <c r="B943" s="1"/>
      <c r="C943" s="1"/>
    </row>
    <row r="944" spans="1:3" ht="15.75" customHeight="1">
      <c r="A944" s="1"/>
      <c r="B944" s="1"/>
      <c r="C944" s="1"/>
    </row>
    <row r="945" spans="1:3" ht="15.75" customHeight="1">
      <c r="A945" s="1"/>
      <c r="B945" s="1"/>
      <c r="C945" s="1"/>
    </row>
    <row r="946" spans="1:3" ht="15.75" customHeight="1">
      <c r="A946" s="1"/>
      <c r="B946" s="1"/>
      <c r="C946" s="1"/>
    </row>
    <row r="947" spans="1:3" ht="15.75" customHeight="1">
      <c r="A947" s="1"/>
      <c r="B947" s="1"/>
      <c r="C947" s="1"/>
    </row>
    <row r="948" spans="1:3" ht="15.75" customHeight="1">
      <c r="A948" s="1"/>
      <c r="B948" s="1"/>
      <c r="C948" s="1"/>
    </row>
    <row r="949" spans="1:3" ht="15.75" customHeight="1">
      <c r="A949" s="1"/>
      <c r="B949" s="1"/>
      <c r="C949" s="1"/>
    </row>
    <row r="950" spans="1:3" ht="15.75" customHeight="1">
      <c r="A950" s="1"/>
      <c r="B950" s="1"/>
      <c r="C950" s="1"/>
    </row>
    <row r="951" spans="1:3" ht="15.75" customHeight="1">
      <c r="A951" s="1"/>
      <c r="B951" s="1"/>
      <c r="C951" s="1"/>
    </row>
    <row r="952" spans="1:3" ht="15.75" customHeight="1">
      <c r="A952" s="1"/>
      <c r="B952" s="1"/>
      <c r="C952" s="1"/>
    </row>
    <row r="953" spans="1:3" ht="15.75" customHeight="1">
      <c r="A953" s="1"/>
      <c r="B953" s="1"/>
      <c r="C953" s="1"/>
    </row>
    <row r="954" spans="1:3" ht="15.75" customHeight="1">
      <c r="A954" s="1"/>
      <c r="B954" s="1"/>
      <c r="C954" s="1"/>
    </row>
    <row r="955" spans="1:3" ht="15.75" customHeight="1">
      <c r="A955" s="1"/>
      <c r="B955" s="1"/>
      <c r="C955" s="1"/>
    </row>
    <row r="956" spans="1:3" ht="15.75" customHeight="1">
      <c r="A956" s="1"/>
      <c r="B956" s="1"/>
      <c r="C956" s="1"/>
    </row>
    <row r="957" spans="1:3" ht="15.75" customHeight="1">
      <c r="A957" s="1"/>
      <c r="B957" s="1"/>
      <c r="C957" s="1"/>
    </row>
    <row r="958" spans="1:3" ht="15.75" customHeight="1">
      <c r="A958" s="1"/>
      <c r="B958" s="1"/>
      <c r="C958" s="1"/>
    </row>
    <row r="959" spans="1:3" ht="15.75" customHeight="1">
      <c r="A959" s="1"/>
      <c r="B959" s="1"/>
      <c r="C959" s="1"/>
    </row>
    <row r="960" spans="1:3" ht="15.75" customHeight="1">
      <c r="A960" s="1"/>
      <c r="B960" s="1"/>
      <c r="C960" s="1"/>
    </row>
    <row r="961" spans="1:3" ht="15.75" customHeight="1">
      <c r="A961" s="1"/>
      <c r="B961" s="1"/>
      <c r="C961" s="1"/>
    </row>
    <row r="962" spans="1:3" ht="15.75" customHeight="1">
      <c r="A962" s="1"/>
      <c r="B962" s="1"/>
      <c r="C962" s="1"/>
    </row>
    <row r="963" spans="1:3" ht="15.75" customHeight="1">
      <c r="A963" s="1"/>
      <c r="B963" s="1"/>
      <c r="C963" s="1"/>
    </row>
    <row r="964" spans="1:3" ht="15.75" customHeight="1">
      <c r="A964" s="1"/>
      <c r="B964" s="1"/>
      <c r="C964" s="1"/>
    </row>
    <row r="965" spans="1:3" ht="15.75" customHeight="1">
      <c r="A965" s="1"/>
      <c r="B965" s="1"/>
      <c r="C965" s="1"/>
    </row>
    <row r="966" spans="1:3" ht="15.75" customHeight="1">
      <c r="A966" s="1"/>
      <c r="B966" s="1"/>
      <c r="C966" s="1"/>
    </row>
    <row r="1048547" spans="21:21" ht="15" customHeight="1">
      <c r="U1048547" s="131">
        <v>0.12</v>
      </c>
    </row>
  </sheetData>
  <autoFilter ref="A1:Z440" xr:uid="{00000000-0009-0000-0000-000002000000}"/>
  <mergeCells count="7">
    <mergeCell ref="C2:C282"/>
    <mergeCell ref="C283:C439"/>
    <mergeCell ref="B2:B282"/>
    <mergeCell ref="B283:B439"/>
    <mergeCell ref="A2:A128"/>
    <mergeCell ref="A129:A240"/>
    <mergeCell ref="A241:A439"/>
  </mergeCells>
  <conditionalFormatting sqref="H441:H1048576 H2:H439">
    <cfRule type="cellIs" dxfId="15" priority="27" operator="equal">
      <formula>"Emenda"</formula>
    </cfRule>
  </conditionalFormatting>
  <conditionalFormatting sqref="U441:U1048576 U2:U439">
    <cfRule type="colorScale" priority="25">
      <colorScale>
        <cfvo type="min"/>
        <cfvo type="max"/>
        <color rgb="FFFFEF9C"/>
        <color rgb="FF63BE7B"/>
      </colorScale>
    </cfRule>
  </conditionalFormatting>
  <conditionalFormatting sqref="N441:N1048576 N2:N439">
    <cfRule type="colorScale" priority="11">
      <colorScale>
        <cfvo type="min"/>
        <cfvo type="max"/>
        <color rgb="FFFFEF9C"/>
        <color rgb="FF63BE7B"/>
      </colorScale>
    </cfRule>
  </conditionalFormatting>
  <conditionalFormatting sqref="R440">
    <cfRule type="cellIs" dxfId="14" priority="7" operator="greaterThan">
      <formula>"0,80"</formula>
    </cfRule>
  </conditionalFormatting>
  <conditionalFormatting sqref="H440">
    <cfRule type="cellIs" dxfId="13" priority="6" operator="equal">
      <formula>"Emenda"</formula>
    </cfRule>
  </conditionalFormatting>
  <conditionalFormatting sqref="H1">
    <cfRule type="cellIs" dxfId="12" priority="4" operator="equal">
      <formula>"Emenda"</formula>
    </cfRule>
  </conditionalFormatting>
  <conditionalFormatting sqref="H1">
    <cfRule type="cellIs" dxfId="11" priority="3" operator="equal">
      <formula>"Emenda"</formula>
    </cfRule>
  </conditionalFormatting>
  <conditionalFormatting sqref="N1">
    <cfRule type="colorScale" priority="2">
      <colorScale>
        <cfvo type="min"/>
        <cfvo type="max"/>
        <color rgb="FFFFEF9C"/>
        <color rgb="FF63BE7B"/>
      </colorScale>
    </cfRule>
  </conditionalFormatting>
  <conditionalFormatting sqref="U1">
    <cfRule type="colorScale" priority="1">
      <colorScale>
        <cfvo type="min"/>
        <cfvo type="max"/>
        <color rgb="FFFFEF9C"/>
        <color rgb="FF63BE7B"/>
      </colorScale>
    </cfRule>
  </conditionalFormatting>
  <dataValidations count="26">
    <dataValidation allowBlank="1" showInputMessage="1" showErrorMessage="1" promptTitle="ODS | Objetivos de Desenvolvimento Sustentável:" prompt="Os Objetivos de Desenvolvimento Sustentável (ODS) são um apelo global à ação para acabar com a pobreza, proteger o meio ambiente e o clima e garantir que as pessoas, em todos os lugares, possam desfrutar de paz e de prosperidade." sqref="B1" xr:uid="{59983289-EB73-4771-A383-8F5B8C9F0C75}"/>
    <dataValidation allowBlank="1" showInputMessage="1" showErrorMessage="1" promptTitle="Orçamento OCA | (a) " prompt="Valor da ação aprovado na LOA multiplicado pelo Índice OCA. Valor referente ao orçamento dotado para o público-alvo Criança e Adolescente de 0 a 18 anos. É o valor da ação aprovado na LOA multiplicado pelo Índice OCA. _x000a__x000a_ (a) = Orçamento (LOA) x Índice OCA" sqref="O1" xr:uid="{B37ACCDD-65B4-4E2D-B747-544622FB026B}"/>
    <dataValidation allowBlank="1" showInputMessage="1" showErrorMessage="1" promptTitle="Orçamento OPI | (a) " prompt="Valor da ação aprovado na LOA multiplicado pelo Índice OPI. Valor referente ao orçamento dotado para o público-alvo Criança e Adolescente de 0 a 18 anos. É o valor da ação aprovado na LOA multiplicado pelo Índice OPI. _x000a__x000a_ (a) = Orçamento (LOA) x Índice OPI" sqref="V1" xr:uid="{043651FF-FF9E-4367-8EFC-468FD6F89B4A}"/>
    <dataValidation allowBlank="1" showInputMessage="1" showErrorMessage="1" promptTitle="Empenhado OCA | (b) " prompt="Valor empenhado para a ação durante o ano multiplicado pelo Índice OCA. Valor empenhado para o público-alvo Criança e Adolescente de 0 a 18 anos. É o valor empenhado multiplicado pelo Índice OCA. _x000a_(b) = Empenhado x Índice OCA " sqref="P1" xr:uid="{44F6C777-0E6B-48BD-8E4A-DA2115551B34}"/>
    <dataValidation allowBlank="1" showInputMessage="1" showErrorMessage="1" promptTitle="Empenhado_OPI | (b) " prompt="Valor empenhado para a ação durante o ano multiplicado pelo Índice OPI. Valor empenhado para o público-alvo Criança de 0 a 6 anos. É o valor empenhado multiplicado pelo Índice OPI. _x000a__x000a_(b) = Empenhado x Índice OPI " sqref="W1" xr:uid="{261D93E2-FEB3-459F-8795-1443A56B9672}"/>
    <dataValidation allowBlank="1" showInputMessage="1" showErrorMessage="1" promptTitle="Liquidado_OCA | (c) " prompt="Valor liquidado para a ação durante o ano multiplicado pelo Índice OCA. Valor liquidado para o público-alvo Criança e Adolescente de 0 a 18 anos. É o valor liquidado multiplicado pelo Índice OCA. _x000a__x000a_(c) = Liquidado x Índice OCA " sqref="Q1" xr:uid="{FEA917FE-3F18-4F2E-9BE1-D274F995A17A}"/>
    <dataValidation allowBlank="1" showInputMessage="1" showErrorMessage="1" promptTitle="Liquidado_OPI | (c) " prompt="Valor liquidado para a ação durante o ano multiplicado pelo Índice OPI. Valor liquidado para o público-alvo criança de 0 a 6 anos. É o valor liquidado multiplicado pelo Índice OPI. _x000a__x000a_(c) = Liquidado x Índice OPI " sqref="X1" xr:uid="{96F44BDB-3BD0-47DA-BDAB-7C0750A8AA0E}"/>
    <dataValidation allowBlank="1" showInputMessage="1" showErrorMessage="1" promptTitle="Percentual de Execução - Empenho " prompt="(b)/(a). Percentual de execução orçamentária da ação, baseado no valor anual empenhado proporcional sobre o valor proporcionalmente orçado para ela na LOA. Fórmula de cálculo: Valor Empenhado (OPI) dividido pela dotação orçamentária inicial." sqref="Z1" xr:uid="{BE4E8C91-B726-4D49-933D-CB6E32776371}"/>
    <dataValidation allowBlank="1" showInputMessage="1" showErrorMessage="1" promptTitle="Percentual de Execução - Empenho" prompt=" (b)/(a).  Percentual de execução orçamentária da ação, baseado no valor anual empenhado proporcional sobre o valor proporcionalmente orçado para ela na LOA. Fórmula de cálculo: Valor Empenhado (OCA) dividido pela dotação orçamentária inicial." sqref="S1" xr:uid="{6BA53BEC-52EF-410A-8D92-D2137D705ABE}"/>
    <dataValidation allowBlank="1" showInputMessage="1" showErrorMessage="1" promptTitle="Percentual de Execução - Liquidação" prompt="(c)/(a). Percentual de execução orçamentária da ação, baseado no valor anual liquidado proporcional sobre o valor proporcionalmente orçado para ela na LOA._x000a_Fórmula de cálculo: Valor Liquidado (OPI) dividido pela dotação orçamentária inicial." sqref="Y1" xr:uid="{C7D06927-DE3D-4955-83F2-FDD0062C4235}"/>
    <dataValidation allowBlank="1" showInputMessage="1" showErrorMessage="1" promptTitle="Percentual de Execução - Liquidação" prompt="(c)/(a). Traz o percentual de execução orçamentária da ação, baseado no valor anual liquidado proporcional sobre o valor proporcionalmente orçado para ela na LOA. Fórmula de cálculo: Valor Liquidado (OCA) dividido pela dotação orçamentária inicial." sqref="R1" xr:uid="{053491C1-2CD1-4CA3-9BD1-B1B419A68962}"/>
    <dataValidation allowBlank="1" showInputMessage="1" showErrorMessage="1" promptTitle="Índice OCA " prompt="Número que espelha a exclusividade ou não da ação. _x000a__x000a_EX | Valor: 1,0 _x000a__x000a_NEX |Valor: Variavel  _x000a__x000a_NINC | Valor: 0,0 " sqref="N1" xr:uid="{8AB87A4B-46D2-442D-8EF9-7C3849E5C224}"/>
    <dataValidation allowBlank="1" showInputMessage="1" showErrorMessage="1" promptTitle="Índice OPI " prompt="Número que espelha a exclusividade  ou não da ação. _x000a__x000a_EX | Valor: 1,0 _x000a__x000a_NEX |Valor: Variavel  _x000a__x000a_NINC | Valor: 0,0 " sqref="U1" xr:uid="{C2E10486-1C66-42DF-9552-A183E8C0494B}"/>
    <dataValidation allowBlank="1" showInputMessage="1" showErrorMessage="1" promptTitle="Tipo OPI " prompt="Classificação da ação:  EX | Ação Exclusiva; _x000a__x000a_NEX  |Ação Não Exclusiva; _x000a__x000a_NINC | Ações Não Incluídas  " sqref="T1" xr:uid="{672F1BBE-42C2-4B59-9452-F76987B70642}"/>
    <dataValidation allowBlank="1" showInputMessage="1" showErrorMessage="1" promptTitle="Tipo OCA: " prompt="Classificação da ação:  _x000a__x000a_EX | Ação Exclusiva; _x000a__x000a_NEX |Ação Não Exclusiva; _x000a__x000a_NINC | Ações Não Incluídas " sqref="M1" xr:uid="{AB546C3B-AA00-4CBC-807A-8754D1C432BC}"/>
    <dataValidation allowBlank="1" showInputMessage="1" showErrorMessage="1" promptTitle="Liquidado: " prompt="Liquidação: Um dos estágios da despesa. É a verificação do implemento de condição, ou seja, verificação objetiva do cumprimento contratual. " sqref="L1" xr:uid="{B8A7D827-12D1-4DDE-AD09-54978CB9295C}"/>
    <dataValidation allowBlank="1" showInputMessage="1" showErrorMessage="1" promptTitle="Empenhado: " prompt="Empenho da Despesa: Um dos estágios da despesa. [...] Funciona como garantia ao credor do ente público de que existe o crédito necessário para a liquidação de um compromisso assumido." sqref="K1" xr:uid="{87093038-4F2D-44D5-AD85-4D03FF069B7D}"/>
    <dataValidation allowBlank="1" showInputMessage="1" showErrorMessage="1" promptTitle="Orçamento (LOA): " prompt="Dotação orçamentária: É o valor monetário autorizado, consignado na lei do orçamento (LOA), para atender uma determinada programação orçamentária. Também pode ser entendida como dotação inicial.  " sqref="J1" xr:uid="{801A9252-79C0-4A3C-BB8D-D39C5E53B8FA}"/>
    <dataValidation allowBlank="1" showInputMessage="1" showErrorMessage="1" promptTitle="Órgão: " prompt="Unidade/s que pode orçar e/ou participa da ação. " sqref="I1" xr:uid="{A2FF7917-DCAC-465A-AF29-D0CCE894B66B}"/>
    <dataValidation allowBlank="1" showInputMessage="1" showErrorMessage="1" promptTitle="Iniciativa: " prompt="Classifica a ação segundo seu proponente: Executivo ou Emenda (Legislativo). " sqref="H1" xr:uid="{7400F1E3-70B3-4BD0-8A13-75BCFB0F3033}"/>
    <dataValidation allowBlank="1" showInputMessage="1" showErrorMessage="1" promptTitle="Código: " prompt="Conjunto de dígitos utilizados para individualizar órgãos, instituições, classificações, fontes de recursos etc. " sqref="G1" xr:uid="{450DA8F2-1223-4770-8FB2-2086C7870866}"/>
    <dataValidation allowBlank="1" showInputMessage="1" showErrorMessage="1" promptTitle="Ação:" prompt="Atividade, um instrumento de programação para alcançar o objetivo de um programa, envolvendo um conjunto de operações que se realizam de modo contínuo e permanente, das quais resulta um produto necessário à manutenção da ação de governo." sqref="F1" xr:uid="{724FF33E-567A-44DB-BCDC-FF305D39ECE1}"/>
    <dataValidation allowBlank="1" showInputMessage="1" showErrorMessage="1" promptTitle="Programa: " prompt="Instrumento de organização da ação governamental visando à concretização dos objetivos pretendidos, sendo mensurado por indicadores estabelecidos no plano plurianual. " sqref="E1" xr:uid="{7F1D9499-63C2-4EBB-8FE8-E7B363891375}"/>
    <dataValidation allowBlank="1" showInputMessage="1" showErrorMessage="1" promptTitle="Subfunção: " prompt="Representa uma partição da função, visando a agregar determinado subconjunto de despesa do setor público. " sqref="D1" xr:uid="{3CA48EC2-8F5B-494A-B0AE-AB2EA18EE6E8}"/>
    <dataValidation allowBlank="1" showInputMessage="1" showErrorMessage="1" promptTitle="Função: " prompt="Maior nível de agregação das diversas áreas de despesa que competem ao setor público. " sqref="C1" xr:uid="{285D8948-919D-4880-9342-536C7C46A379}"/>
    <dataValidation allowBlank="1" showInputMessage="1" showErrorMessage="1" promptTitle="Eixo:" prompt="Definido pela Metodologia._x000a_1.Proteção em Situação de Risco; _x000a_2.Promoção de Vidas Saudáveis; _x000a_3.Educação de Qualidade; _x000a_4.Transversal. " sqref="A1" xr:uid="{49FD6B8C-2E64-4BC3-ADD9-475174A6049F}"/>
  </dataValidations>
  <pageMargins left="0.51181102362204722" right="0.51181102362204722" top="0.78740157480314965" bottom="0.7874015748031496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B6DFC-9666-4F84-A705-06857A02088B}">
  <sheetPr>
    <tabColor rgb="FF8EA9DB"/>
  </sheetPr>
  <dimension ref="A1:DZ38496"/>
  <sheetViews>
    <sheetView showGridLines="0" workbookViewId="0">
      <pane ySplit="1" topLeftCell="J571" activePane="bottomLeft" state="frozen"/>
      <selection pane="bottomLeft" activeCell="A571" sqref="A571"/>
    </sheetView>
  </sheetViews>
  <sheetFormatPr defaultRowHeight="15"/>
  <cols>
    <col min="4" max="4" width="31.140625" style="134" bestFit="1" customWidth="1"/>
    <col min="5" max="5" width="62.85546875" style="278" customWidth="1"/>
    <col min="6" max="6" width="127.42578125" style="280" customWidth="1"/>
    <col min="7" max="7" width="49.7109375" customWidth="1"/>
    <col min="8" max="8" width="11.42578125" bestFit="1" customWidth="1"/>
    <col min="9" max="9" width="9.85546875" bestFit="1" customWidth="1"/>
    <col min="10" max="10" width="19.42578125" bestFit="1" customWidth="1"/>
    <col min="11" max="11" width="27.5703125" customWidth="1"/>
    <col min="12" max="12" width="19.7109375" customWidth="1"/>
    <col min="15" max="15" width="20.5703125" customWidth="1"/>
    <col min="16" max="17" width="17.5703125" customWidth="1"/>
    <col min="18" max="19" width="12.5703125" bestFit="1" customWidth="1"/>
    <col min="22" max="22" width="22.7109375" customWidth="1"/>
    <col min="23" max="23" width="18.85546875" customWidth="1"/>
    <col min="24" max="24" width="19.28515625" customWidth="1"/>
    <col min="25" max="25" width="16.42578125" customWidth="1"/>
  </cols>
  <sheetData>
    <row r="1" spans="1:27" ht="33" customHeight="1">
      <c r="A1" s="191" t="s">
        <v>326</v>
      </c>
      <c r="B1" s="181" t="s">
        <v>386</v>
      </c>
      <c r="C1" s="194" t="s">
        <v>333</v>
      </c>
      <c r="D1" s="180" t="s">
        <v>337</v>
      </c>
      <c r="E1" s="185" t="s">
        <v>339</v>
      </c>
      <c r="F1" s="180" t="s">
        <v>341</v>
      </c>
      <c r="G1" s="180" t="s">
        <v>343</v>
      </c>
      <c r="H1" s="181" t="s">
        <v>345</v>
      </c>
      <c r="I1" s="181" t="s">
        <v>347</v>
      </c>
      <c r="J1" s="156" t="s">
        <v>349</v>
      </c>
      <c r="K1" s="156" t="s">
        <v>353</v>
      </c>
      <c r="L1" s="156" t="s">
        <v>357</v>
      </c>
      <c r="M1" s="175" t="s">
        <v>359</v>
      </c>
      <c r="N1" s="175" t="s">
        <v>361</v>
      </c>
      <c r="O1" s="179" t="s">
        <v>363</v>
      </c>
      <c r="P1" s="179" t="s">
        <v>366</v>
      </c>
      <c r="Q1" s="179" t="s">
        <v>368</v>
      </c>
      <c r="R1" s="231" t="s">
        <v>370</v>
      </c>
      <c r="S1" s="231" t="s">
        <v>372</v>
      </c>
      <c r="T1" s="182" t="s">
        <v>374</v>
      </c>
      <c r="U1" s="182" t="s">
        <v>376</v>
      </c>
      <c r="V1" s="212" t="s">
        <v>378</v>
      </c>
      <c r="W1" s="212" t="s">
        <v>380</v>
      </c>
      <c r="X1" s="212" t="s">
        <v>382</v>
      </c>
      <c r="Y1" s="213" t="s">
        <v>370</v>
      </c>
      <c r="Z1" s="236" t="s">
        <v>372</v>
      </c>
    </row>
    <row r="2" spans="1:27" ht="15" customHeight="1">
      <c r="A2" s="456" t="s">
        <v>2328</v>
      </c>
      <c r="B2" s="447" t="s">
        <v>2827</v>
      </c>
      <c r="C2" s="447" t="s">
        <v>2828</v>
      </c>
      <c r="D2" s="223" t="s">
        <v>2829</v>
      </c>
      <c r="E2" s="281" t="s">
        <v>2830</v>
      </c>
      <c r="F2" s="292" t="s">
        <v>2831</v>
      </c>
      <c r="G2" s="170" t="s">
        <v>2832</v>
      </c>
      <c r="H2" s="170" t="s">
        <v>2833</v>
      </c>
      <c r="I2" s="170" t="s">
        <v>149</v>
      </c>
      <c r="J2" s="170">
        <v>50000</v>
      </c>
      <c r="K2" s="170">
        <v>0</v>
      </c>
      <c r="L2" s="170">
        <v>0</v>
      </c>
      <c r="M2" s="170" t="s">
        <v>410</v>
      </c>
      <c r="N2" s="148">
        <v>0.23</v>
      </c>
      <c r="O2" s="170">
        <f t="shared" ref="O2:O66" si="0">J2*N2</f>
        <v>11500</v>
      </c>
      <c r="P2" s="170">
        <f t="shared" ref="P2:P66" si="1">K2*N2</f>
        <v>0</v>
      </c>
      <c r="Q2" s="170">
        <f t="shared" ref="Q2:Q66" si="2">L2*N2</f>
        <v>0</v>
      </c>
      <c r="R2" s="170">
        <f t="shared" ref="R2:R66" si="3">IFERROR(Q2/O2, "-")</f>
        <v>0</v>
      </c>
      <c r="S2" s="170">
        <f t="shared" ref="S2:S66" si="4">IFERROR(P2/O2, "-")</f>
        <v>0</v>
      </c>
      <c r="T2" s="170" t="s">
        <v>410</v>
      </c>
      <c r="U2" s="148">
        <v>0.09</v>
      </c>
      <c r="V2" s="170">
        <f t="shared" ref="V2:V66" si="5">J2*U2</f>
        <v>4500</v>
      </c>
      <c r="W2" s="170">
        <f t="shared" ref="W2:W66" si="6">K2*U2</f>
        <v>0</v>
      </c>
      <c r="X2" s="170"/>
      <c r="Y2" s="170"/>
      <c r="Z2" s="170"/>
      <c r="AA2" s="134"/>
    </row>
    <row r="3" spans="1:27" ht="15" customHeight="1">
      <c r="A3" s="456"/>
      <c r="B3" s="447"/>
      <c r="C3" s="447"/>
      <c r="D3" s="223" t="s">
        <v>2829</v>
      </c>
      <c r="E3" s="281" t="s">
        <v>2830</v>
      </c>
      <c r="F3" s="292" t="s">
        <v>2834</v>
      </c>
      <c r="G3" s="170" t="s">
        <v>2835</v>
      </c>
      <c r="H3" s="170" t="s">
        <v>2833</v>
      </c>
      <c r="I3" s="170" t="s">
        <v>149</v>
      </c>
      <c r="J3" s="170">
        <v>1000</v>
      </c>
      <c r="K3" s="170">
        <v>0</v>
      </c>
      <c r="L3" s="170">
        <v>0</v>
      </c>
      <c r="M3" s="170" t="s">
        <v>416</v>
      </c>
      <c r="N3" s="148">
        <v>0</v>
      </c>
      <c r="O3" s="170">
        <f t="shared" si="0"/>
        <v>0</v>
      </c>
      <c r="P3" s="170">
        <f t="shared" si="1"/>
        <v>0</v>
      </c>
      <c r="Q3" s="170">
        <f t="shared" si="2"/>
        <v>0</v>
      </c>
      <c r="R3" s="170" t="str">
        <f t="shared" si="3"/>
        <v>-</v>
      </c>
      <c r="S3" s="170" t="str">
        <f t="shared" si="4"/>
        <v>-</v>
      </c>
      <c r="T3" s="170" t="s">
        <v>416</v>
      </c>
      <c r="U3" s="148">
        <v>0</v>
      </c>
      <c r="V3" s="170">
        <f t="shared" si="5"/>
        <v>0</v>
      </c>
      <c r="W3" s="170">
        <f t="shared" si="6"/>
        <v>0</v>
      </c>
      <c r="X3" s="170">
        <f t="shared" ref="X3:X66" si="7">L3*U3</f>
        <v>0</v>
      </c>
      <c r="Y3" s="170" t="str">
        <f t="shared" ref="Y3:Y66" si="8">IFERROR(X3/V3, "-")</f>
        <v>-</v>
      </c>
      <c r="Z3" s="170" t="str">
        <f t="shared" ref="Z3:Z66" si="9">IFERROR(Y3/W3, "-")</f>
        <v>-</v>
      </c>
      <c r="AA3" s="134"/>
    </row>
    <row r="4" spans="1:27" ht="15" customHeight="1">
      <c r="A4" s="456"/>
      <c r="B4" s="447"/>
      <c r="C4" s="447"/>
      <c r="D4" s="223" t="s">
        <v>2829</v>
      </c>
      <c r="E4" s="281" t="s">
        <v>2830</v>
      </c>
      <c r="F4" s="292" t="s">
        <v>2836</v>
      </c>
      <c r="G4" s="170" t="s">
        <v>2837</v>
      </c>
      <c r="H4" s="170" t="s">
        <v>2833</v>
      </c>
      <c r="I4" s="170" t="s">
        <v>149</v>
      </c>
      <c r="J4" s="170">
        <v>1000</v>
      </c>
      <c r="K4" s="170">
        <v>0</v>
      </c>
      <c r="L4" s="170">
        <v>0</v>
      </c>
      <c r="M4" s="170" t="s">
        <v>416</v>
      </c>
      <c r="N4" s="148">
        <v>0</v>
      </c>
      <c r="O4" s="170">
        <f t="shared" si="0"/>
        <v>0</v>
      </c>
      <c r="P4" s="170">
        <f t="shared" si="1"/>
        <v>0</v>
      </c>
      <c r="Q4" s="170">
        <f t="shared" si="2"/>
        <v>0</v>
      </c>
      <c r="R4" s="170" t="str">
        <f t="shared" si="3"/>
        <v>-</v>
      </c>
      <c r="S4" s="170" t="str">
        <f t="shared" si="4"/>
        <v>-</v>
      </c>
      <c r="T4" s="170" t="s">
        <v>416</v>
      </c>
      <c r="U4" s="148">
        <v>0</v>
      </c>
      <c r="V4" s="170">
        <f t="shared" si="5"/>
        <v>0</v>
      </c>
      <c r="W4" s="170">
        <f t="shared" si="6"/>
        <v>0</v>
      </c>
      <c r="X4" s="170">
        <f t="shared" si="7"/>
        <v>0</v>
      </c>
      <c r="Y4" s="170" t="str">
        <f t="shared" si="8"/>
        <v>-</v>
      </c>
      <c r="Z4" s="170" t="str">
        <f t="shared" si="9"/>
        <v>-</v>
      </c>
      <c r="AA4" s="134"/>
    </row>
    <row r="5" spans="1:27" ht="15" customHeight="1">
      <c r="A5" s="456"/>
      <c r="B5" s="447"/>
      <c r="C5" s="447"/>
      <c r="D5" s="223" t="s">
        <v>2829</v>
      </c>
      <c r="E5" s="281" t="s">
        <v>2830</v>
      </c>
      <c r="F5" s="292" t="s">
        <v>2838</v>
      </c>
      <c r="G5" s="170" t="s">
        <v>2839</v>
      </c>
      <c r="H5" s="170" t="s">
        <v>2833</v>
      </c>
      <c r="I5" s="170" t="s">
        <v>149</v>
      </c>
      <c r="J5" s="170">
        <v>1000</v>
      </c>
      <c r="K5" s="170">
        <v>0</v>
      </c>
      <c r="L5" s="170">
        <v>0</v>
      </c>
      <c r="M5" s="170" t="s">
        <v>416</v>
      </c>
      <c r="N5" s="148">
        <v>0</v>
      </c>
      <c r="O5" s="170">
        <f t="shared" si="0"/>
        <v>0</v>
      </c>
      <c r="P5" s="170">
        <f t="shared" si="1"/>
        <v>0</v>
      </c>
      <c r="Q5" s="170">
        <f t="shared" si="2"/>
        <v>0</v>
      </c>
      <c r="R5" s="170" t="str">
        <f t="shared" si="3"/>
        <v>-</v>
      </c>
      <c r="S5" s="170" t="str">
        <f t="shared" si="4"/>
        <v>-</v>
      </c>
      <c r="T5" s="170" t="s">
        <v>416</v>
      </c>
      <c r="U5" s="148">
        <v>0</v>
      </c>
      <c r="V5" s="170">
        <f t="shared" si="5"/>
        <v>0</v>
      </c>
      <c r="W5" s="170">
        <f t="shared" si="6"/>
        <v>0</v>
      </c>
      <c r="X5" s="170">
        <f t="shared" si="7"/>
        <v>0</v>
      </c>
      <c r="Y5" s="170" t="str">
        <f t="shared" si="8"/>
        <v>-</v>
      </c>
      <c r="Z5" s="170" t="str">
        <f t="shared" si="9"/>
        <v>-</v>
      </c>
      <c r="AA5" s="134"/>
    </row>
    <row r="6" spans="1:27" ht="15" customHeight="1">
      <c r="A6" s="456"/>
      <c r="B6" s="447"/>
      <c r="C6" s="447"/>
      <c r="D6" s="223" t="s">
        <v>2829</v>
      </c>
      <c r="E6" s="281" t="s">
        <v>2830</v>
      </c>
      <c r="F6" s="292" t="s">
        <v>2840</v>
      </c>
      <c r="G6" s="170" t="s">
        <v>2841</v>
      </c>
      <c r="H6" s="170" t="s">
        <v>2833</v>
      </c>
      <c r="I6" s="170" t="s">
        <v>149</v>
      </c>
      <c r="J6" s="170">
        <v>1000</v>
      </c>
      <c r="K6" s="170">
        <v>0</v>
      </c>
      <c r="L6" s="170">
        <v>0</v>
      </c>
      <c r="M6" s="170" t="s">
        <v>416</v>
      </c>
      <c r="N6" s="148">
        <v>0</v>
      </c>
      <c r="O6" s="170">
        <f t="shared" si="0"/>
        <v>0</v>
      </c>
      <c r="P6" s="170">
        <f t="shared" si="1"/>
        <v>0</v>
      </c>
      <c r="Q6" s="170">
        <f t="shared" si="2"/>
        <v>0</v>
      </c>
      <c r="R6" s="170" t="str">
        <f t="shared" si="3"/>
        <v>-</v>
      </c>
      <c r="S6" s="170" t="str">
        <f t="shared" si="4"/>
        <v>-</v>
      </c>
      <c r="T6" s="170" t="s">
        <v>416</v>
      </c>
      <c r="U6" s="148">
        <v>0</v>
      </c>
      <c r="V6" s="170">
        <f t="shared" si="5"/>
        <v>0</v>
      </c>
      <c r="W6" s="170">
        <f t="shared" si="6"/>
        <v>0</v>
      </c>
      <c r="X6" s="170">
        <f t="shared" si="7"/>
        <v>0</v>
      </c>
      <c r="Y6" s="170" t="str">
        <f t="shared" si="8"/>
        <v>-</v>
      </c>
      <c r="Z6" s="170" t="str">
        <f t="shared" si="9"/>
        <v>-</v>
      </c>
      <c r="AA6" s="134"/>
    </row>
    <row r="7" spans="1:27" ht="15" customHeight="1">
      <c r="A7" s="456"/>
      <c r="B7" s="447"/>
      <c r="C7" s="447"/>
      <c r="D7" s="223" t="s">
        <v>2829</v>
      </c>
      <c r="E7" s="281" t="s">
        <v>2830</v>
      </c>
      <c r="F7" s="292" t="s">
        <v>2842</v>
      </c>
      <c r="G7" s="170" t="s">
        <v>2843</v>
      </c>
      <c r="H7" s="170" t="s">
        <v>2833</v>
      </c>
      <c r="I7" s="170" t="s">
        <v>149</v>
      </c>
      <c r="J7" s="170">
        <v>1000</v>
      </c>
      <c r="K7" s="170">
        <v>0</v>
      </c>
      <c r="L7" s="170">
        <v>0</v>
      </c>
      <c r="M7" s="170" t="s">
        <v>416</v>
      </c>
      <c r="N7" s="148">
        <v>0</v>
      </c>
      <c r="O7" s="170">
        <f t="shared" si="0"/>
        <v>0</v>
      </c>
      <c r="P7" s="170">
        <f t="shared" si="1"/>
        <v>0</v>
      </c>
      <c r="Q7" s="170">
        <f t="shared" si="2"/>
        <v>0</v>
      </c>
      <c r="R7" s="170" t="str">
        <f t="shared" si="3"/>
        <v>-</v>
      </c>
      <c r="S7" s="170" t="str">
        <f t="shared" si="4"/>
        <v>-</v>
      </c>
      <c r="T7" s="170" t="s">
        <v>416</v>
      </c>
      <c r="U7" s="148">
        <v>0</v>
      </c>
      <c r="V7" s="170">
        <f t="shared" si="5"/>
        <v>0</v>
      </c>
      <c r="W7" s="170">
        <f t="shared" si="6"/>
        <v>0</v>
      </c>
      <c r="X7" s="170">
        <f t="shared" si="7"/>
        <v>0</v>
      </c>
      <c r="Y7" s="170" t="str">
        <f t="shared" si="8"/>
        <v>-</v>
      </c>
      <c r="Z7" s="170" t="str">
        <f t="shared" si="9"/>
        <v>-</v>
      </c>
      <c r="AA7" s="134"/>
    </row>
    <row r="8" spans="1:27" ht="15" customHeight="1">
      <c r="A8" s="456"/>
      <c r="B8" s="447"/>
      <c r="C8" s="447"/>
      <c r="D8" s="223" t="s">
        <v>2829</v>
      </c>
      <c r="E8" s="281" t="s">
        <v>2830</v>
      </c>
      <c r="F8" s="292" t="s">
        <v>2844</v>
      </c>
      <c r="G8" s="170" t="s">
        <v>2845</v>
      </c>
      <c r="H8" s="170" t="s">
        <v>2833</v>
      </c>
      <c r="I8" s="170" t="s">
        <v>149</v>
      </c>
      <c r="J8" s="170">
        <v>1000</v>
      </c>
      <c r="K8" s="170">
        <v>0</v>
      </c>
      <c r="L8" s="170">
        <v>0</v>
      </c>
      <c r="M8" s="170" t="s">
        <v>416</v>
      </c>
      <c r="N8" s="148">
        <v>0</v>
      </c>
      <c r="O8" s="170">
        <f t="shared" si="0"/>
        <v>0</v>
      </c>
      <c r="P8" s="170">
        <f t="shared" si="1"/>
        <v>0</v>
      </c>
      <c r="Q8" s="170">
        <f t="shared" si="2"/>
        <v>0</v>
      </c>
      <c r="R8" s="170" t="str">
        <f t="shared" si="3"/>
        <v>-</v>
      </c>
      <c r="S8" s="170" t="str">
        <f t="shared" si="4"/>
        <v>-</v>
      </c>
      <c r="T8" s="170" t="s">
        <v>416</v>
      </c>
      <c r="U8" s="148">
        <v>0</v>
      </c>
      <c r="V8" s="170">
        <f t="shared" si="5"/>
        <v>0</v>
      </c>
      <c r="W8" s="170">
        <f t="shared" si="6"/>
        <v>0</v>
      </c>
      <c r="X8" s="170">
        <f t="shared" si="7"/>
        <v>0</v>
      </c>
      <c r="Y8" s="170" t="str">
        <f t="shared" si="8"/>
        <v>-</v>
      </c>
      <c r="Z8" s="170" t="str">
        <f t="shared" si="9"/>
        <v>-</v>
      </c>
      <c r="AA8" s="134"/>
    </row>
    <row r="9" spans="1:27" ht="15" customHeight="1">
      <c r="A9" s="456"/>
      <c r="B9" s="447"/>
      <c r="C9" s="447"/>
      <c r="D9" s="223" t="s">
        <v>2829</v>
      </c>
      <c r="E9" s="281" t="s">
        <v>2830</v>
      </c>
      <c r="F9" s="292" t="s">
        <v>2846</v>
      </c>
      <c r="G9" s="170" t="s">
        <v>2847</v>
      </c>
      <c r="H9" s="170" t="s">
        <v>2833</v>
      </c>
      <c r="I9" s="170" t="s">
        <v>149</v>
      </c>
      <c r="J9" s="170">
        <v>1000</v>
      </c>
      <c r="K9" s="170">
        <v>0</v>
      </c>
      <c r="L9" s="170">
        <v>0</v>
      </c>
      <c r="M9" s="170" t="s">
        <v>416</v>
      </c>
      <c r="N9" s="148">
        <v>0</v>
      </c>
      <c r="O9" s="170">
        <f t="shared" si="0"/>
        <v>0</v>
      </c>
      <c r="P9" s="170">
        <f t="shared" si="1"/>
        <v>0</v>
      </c>
      <c r="Q9" s="170">
        <f t="shared" si="2"/>
        <v>0</v>
      </c>
      <c r="R9" s="170" t="str">
        <f t="shared" si="3"/>
        <v>-</v>
      </c>
      <c r="S9" s="170" t="str">
        <f t="shared" si="4"/>
        <v>-</v>
      </c>
      <c r="T9" s="170" t="s">
        <v>416</v>
      </c>
      <c r="U9" s="148">
        <v>0</v>
      </c>
      <c r="V9" s="170">
        <f t="shared" si="5"/>
        <v>0</v>
      </c>
      <c r="W9" s="170">
        <f t="shared" si="6"/>
        <v>0</v>
      </c>
      <c r="X9" s="170">
        <f t="shared" si="7"/>
        <v>0</v>
      </c>
      <c r="Y9" s="170" t="str">
        <f t="shared" si="8"/>
        <v>-</v>
      </c>
      <c r="Z9" s="170" t="str">
        <f t="shared" si="9"/>
        <v>-</v>
      </c>
      <c r="AA9" s="134"/>
    </row>
    <row r="10" spans="1:27" ht="15" customHeight="1">
      <c r="A10" s="456"/>
      <c r="B10" s="447"/>
      <c r="C10" s="447"/>
      <c r="D10" s="223" t="s">
        <v>2829</v>
      </c>
      <c r="E10" s="281" t="s">
        <v>2830</v>
      </c>
      <c r="F10" s="292" t="s">
        <v>2848</v>
      </c>
      <c r="G10" s="170" t="s">
        <v>2849</v>
      </c>
      <c r="H10" s="170" t="s">
        <v>2833</v>
      </c>
      <c r="I10" s="170" t="s">
        <v>149</v>
      </c>
      <c r="J10" s="170">
        <v>1000</v>
      </c>
      <c r="K10" s="170">
        <v>0</v>
      </c>
      <c r="L10" s="170">
        <v>0</v>
      </c>
      <c r="M10" s="170" t="s">
        <v>416</v>
      </c>
      <c r="N10" s="148">
        <v>0</v>
      </c>
      <c r="O10" s="170">
        <f t="shared" si="0"/>
        <v>0</v>
      </c>
      <c r="P10" s="170">
        <f t="shared" si="1"/>
        <v>0</v>
      </c>
      <c r="Q10" s="170">
        <f t="shared" si="2"/>
        <v>0</v>
      </c>
      <c r="R10" s="170" t="str">
        <f t="shared" si="3"/>
        <v>-</v>
      </c>
      <c r="S10" s="170" t="str">
        <f t="shared" si="4"/>
        <v>-</v>
      </c>
      <c r="T10" s="170" t="s">
        <v>416</v>
      </c>
      <c r="U10" s="148">
        <v>0</v>
      </c>
      <c r="V10" s="170">
        <f t="shared" si="5"/>
        <v>0</v>
      </c>
      <c r="W10" s="170">
        <f t="shared" si="6"/>
        <v>0</v>
      </c>
      <c r="X10" s="170">
        <f t="shared" si="7"/>
        <v>0</v>
      </c>
      <c r="Y10" s="170" t="str">
        <f t="shared" si="8"/>
        <v>-</v>
      </c>
      <c r="Z10" s="170" t="str">
        <f t="shared" si="9"/>
        <v>-</v>
      </c>
      <c r="AA10" s="134"/>
    </row>
    <row r="11" spans="1:27" ht="15" customHeight="1">
      <c r="A11" s="456"/>
      <c r="B11" s="447"/>
      <c r="C11" s="447"/>
      <c r="D11" s="223" t="s">
        <v>2829</v>
      </c>
      <c r="E11" s="281" t="s">
        <v>2830</v>
      </c>
      <c r="F11" s="292" t="s">
        <v>2850</v>
      </c>
      <c r="G11" s="170" t="s">
        <v>2851</v>
      </c>
      <c r="H11" s="170" t="s">
        <v>2833</v>
      </c>
      <c r="I11" s="170" t="s">
        <v>149</v>
      </c>
      <c r="J11" s="170">
        <v>1000</v>
      </c>
      <c r="K11" s="170">
        <v>0</v>
      </c>
      <c r="L11" s="170">
        <v>0</v>
      </c>
      <c r="M11" s="170" t="s">
        <v>416</v>
      </c>
      <c r="N11" s="148">
        <v>0</v>
      </c>
      <c r="O11" s="170">
        <f t="shared" si="0"/>
        <v>0</v>
      </c>
      <c r="P11" s="170">
        <f t="shared" si="1"/>
        <v>0</v>
      </c>
      <c r="Q11" s="170">
        <f t="shared" si="2"/>
        <v>0</v>
      </c>
      <c r="R11" s="170" t="str">
        <f t="shared" si="3"/>
        <v>-</v>
      </c>
      <c r="S11" s="170" t="str">
        <f t="shared" si="4"/>
        <v>-</v>
      </c>
      <c r="T11" s="170" t="s">
        <v>416</v>
      </c>
      <c r="U11" s="148">
        <v>0</v>
      </c>
      <c r="V11" s="170">
        <f t="shared" si="5"/>
        <v>0</v>
      </c>
      <c r="W11" s="170">
        <f t="shared" si="6"/>
        <v>0</v>
      </c>
      <c r="X11" s="170">
        <f t="shared" si="7"/>
        <v>0</v>
      </c>
      <c r="Y11" s="170" t="str">
        <f t="shared" si="8"/>
        <v>-</v>
      </c>
      <c r="Z11" s="170" t="str">
        <f t="shared" si="9"/>
        <v>-</v>
      </c>
      <c r="AA11" s="134"/>
    </row>
    <row r="12" spans="1:27" ht="15" customHeight="1">
      <c r="A12" s="456"/>
      <c r="B12" s="447"/>
      <c r="C12" s="447"/>
      <c r="D12" s="223" t="s">
        <v>2829</v>
      </c>
      <c r="E12" s="281" t="s">
        <v>2830</v>
      </c>
      <c r="F12" s="292" t="s">
        <v>2852</v>
      </c>
      <c r="G12" s="170" t="s">
        <v>2853</v>
      </c>
      <c r="H12" s="170" t="s">
        <v>2833</v>
      </c>
      <c r="I12" s="170" t="s">
        <v>149</v>
      </c>
      <c r="J12" s="170">
        <v>1000</v>
      </c>
      <c r="K12" s="170">
        <v>0</v>
      </c>
      <c r="L12" s="170">
        <v>0</v>
      </c>
      <c r="M12" s="170" t="s">
        <v>416</v>
      </c>
      <c r="N12" s="148">
        <v>0</v>
      </c>
      <c r="O12" s="170">
        <f t="shared" si="0"/>
        <v>0</v>
      </c>
      <c r="P12" s="170">
        <f t="shared" si="1"/>
        <v>0</v>
      </c>
      <c r="Q12" s="170">
        <f t="shared" si="2"/>
        <v>0</v>
      </c>
      <c r="R12" s="170" t="str">
        <f t="shared" si="3"/>
        <v>-</v>
      </c>
      <c r="S12" s="170" t="str">
        <f t="shared" si="4"/>
        <v>-</v>
      </c>
      <c r="T12" s="170" t="s">
        <v>416</v>
      </c>
      <c r="U12" s="148">
        <v>0</v>
      </c>
      <c r="V12" s="170">
        <f t="shared" si="5"/>
        <v>0</v>
      </c>
      <c r="W12" s="170">
        <f t="shared" si="6"/>
        <v>0</v>
      </c>
      <c r="X12" s="170">
        <f t="shared" si="7"/>
        <v>0</v>
      </c>
      <c r="Y12" s="170" t="str">
        <f t="shared" si="8"/>
        <v>-</v>
      </c>
      <c r="Z12" s="170" t="str">
        <f t="shared" si="9"/>
        <v>-</v>
      </c>
      <c r="AA12" s="134"/>
    </row>
    <row r="13" spans="1:27" ht="15" customHeight="1">
      <c r="A13" s="456"/>
      <c r="B13" s="447"/>
      <c r="C13" s="447"/>
      <c r="D13" s="223" t="s">
        <v>2829</v>
      </c>
      <c r="E13" s="281" t="s">
        <v>2830</v>
      </c>
      <c r="F13" s="292" t="s">
        <v>2854</v>
      </c>
      <c r="G13" s="170" t="s">
        <v>2855</v>
      </c>
      <c r="H13" s="170" t="s">
        <v>2833</v>
      </c>
      <c r="I13" s="170" t="s">
        <v>149</v>
      </c>
      <c r="J13" s="170">
        <v>1000</v>
      </c>
      <c r="K13" s="170">
        <v>0</v>
      </c>
      <c r="L13" s="170">
        <v>0</v>
      </c>
      <c r="M13" s="170" t="s">
        <v>416</v>
      </c>
      <c r="N13" s="148">
        <v>0</v>
      </c>
      <c r="O13" s="170">
        <f t="shared" si="0"/>
        <v>0</v>
      </c>
      <c r="P13" s="170">
        <f t="shared" si="1"/>
        <v>0</v>
      </c>
      <c r="Q13" s="170">
        <f t="shared" si="2"/>
        <v>0</v>
      </c>
      <c r="R13" s="170" t="str">
        <f t="shared" si="3"/>
        <v>-</v>
      </c>
      <c r="S13" s="170" t="str">
        <f t="shared" si="4"/>
        <v>-</v>
      </c>
      <c r="T13" s="170" t="s">
        <v>416</v>
      </c>
      <c r="U13" s="148">
        <v>0</v>
      </c>
      <c r="V13" s="170">
        <f t="shared" si="5"/>
        <v>0</v>
      </c>
      <c r="W13" s="170">
        <f t="shared" si="6"/>
        <v>0</v>
      </c>
      <c r="X13" s="170">
        <f t="shared" si="7"/>
        <v>0</v>
      </c>
      <c r="Y13" s="170" t="str">
        <f t="shared" si="8"/>
        <v>-</v>
      </c>
      <c r="Z13" s="170" t="str">
        <f t="shared" si="9"/>
        <v>-</v>
      </c>
      <c r="AA13" s="134"/>
    </row>
    <row r="14" spans="1:27" ht="15" customHeight="1">
      <c r="A14" s="456"/>
      <c r="B14" s="447"/>
      <c r="C14" s="447"/>
      <c r="D14" s="223" t="s">
        <v>2829</v>
      </c>
      <c r="E14" s="281" t="s">
        <v>2830</v>
      </c>
      <c r="F14" s="292" t="s">
        <v>2856</v>
      </c>
      <c r="G14" s="170" t="s">
        <v>2857</v>
      </c>
      <c r="H14" s="170" t="s">
        <v>2833</v>
      </c>
      <c r="I14" s="170" t="s">
        <v>149</v>
      </c>
      <c r="J14" s="170">
        <v>1000</v>
      </c>
      <c r="K14" s="170">
        <v>0</v>
      </c>
      <c r="L14" s="170">
        <v>0</v>
      </c>
      <c r="M14" s="170" t="s">
        <v>416</v>
      </c>
      <c r="N14" s="148">
        <v>0</v>
      </c>
      <c r="O14" s="170">
        <f t="shared" si="0"/>
        <v>0</v>
      </c>
      <c r="P14" s="170">
        <f t="shared" si="1"/>
        <v>0</v>
      </c>
      <c r="Q14" s="170">
        <f t="shared" si="2"/>
        <v>0</v>
      </c>
      <c r="R14" s="170" t="str">
        <f t="shared" si="3"/>
        <v>-</v>
      </c>
      <c r="S14" s="170" t="str">
        <f t="shared" si="4"/>
        <v>-</v>
      </c>
      <c r="T14" s="170" t="s">
        <v>416</v>
      </c>
      <c r="U14" s="148">
        <v>0</v>
      </c>
      <c r="V14" s="170">
        <f t="shared" si="5"/>
        <v>0</v>
      </c>
      <c r="W14" s="170">
        <f t="shared" si="6"/>
        <v>0</v>
      </c>
      <c r="X14" s="170">
        <f t="shared" si="7"/>
        <v>0</v>
      </c>
      <c r="Y14" s="170" t="str">
        <f t="shared" si="8"/>
        <v>-</v>
      </c>
      <c r="Z14" s="170" t="str">
        <f t="shared" si="9"/>
        <v>-</v>
      </c>
      <c r="AA14" s="134"/>
    </row>
    <row r="15" spans="1:27" ht="15" customHeight="1">
      <c r="A15" s="456"/>
      <c r="B15" s="447"/>
      <c r="C15" s="447"/>
      <c r="D15" s="223" t="s">
        <v>2829</v>
      </c>
      <c r="E15" s="281" t="s">
        <v>2830</v>
      </c>
      <c r="F15" s="292" t="s">
        <v>2858</v>
      </c>
      <c r="G15" s="170" t="s">
        <v>2859</v>
      </c>
      <c r="H15" s="170" t="s">
        <v>2833</v>
      </c>
      <c r="I15" s="170" t="s">
        <v>149</v>
      </c>
      <c r="J15" s="170">
        <v>1000</v>
      </c>
      <c r="K15" s="170">
        <v>0</v>
      </c>
      <c r="L15" s="170">
        <v>0</v>
      </c>
      <c r="M15" s="170" t="s">
        <v>416</v>
      </c>
      <c r="N15" s="148">
        <v>0</v>
      </c>
      <c r="O15" s="170">
        <f t="shared" si="0"/>
        <v>0</v>
      </c>
      <c r="P15" s="170">
        <f t="shared" si="1"/>
        <v>0</v>
      </c>
      <c r="Q15" s="170">
        <f t="shared" si="2"/>
        <v>0</v>
      </c>
      <c r="R15" s="170" t="str">
        <f t="shared" si="3"/>
        <v>-</v>
      </c>
      <c r="S15" s="170" t="str">
        <f t="shared" si="4"/>
        <v>-</v>
      </c>
      <c r="T15" s="170" t="s">
        <v>416</v>
      </c>
      <c r="U15" s="148">
        <v>0</v>
      </c>
      <c r="V15" s="170">
        <f t="shared" si="5"/>
        <v>0</v>
      </c>
      <c r="W15" s="170">
        <f t="shared" si="6"/>
        <v>0</v>
      </c>
      <c r="X15" s="170">
        <f t="shared" si="7"/>
        <v>0</v>
      </c>
      <c r="Y15" s="170" t="str">
        <f t="shared" si="8"/>
        <v>-</v>
      </c>
      <c r="Z15" s="170" t="str">
        <f t="shared" si="9"/>
        <v>-</v>
      </c>
      <c r="AA15" s="134"/>
    </row>
    <row r="16" spans="1:27" ht="15" customHeight="1">
      <c r="A16" s="456"/>
      <c r="B16" s="447"/>
      <c r="C16" s="447"/>
      <c r="D16" s="223" t="s">
        <v>2829</v>
      </c>
      <c r="E16" s="281" t="s">
        <v>2830</v>
      </c>
      <c r="F16" s="292" t="s">
        <v>2860</v>
      </c>
      <c r="G16" s="170" t="s">
        <v>2861</v>
      </c>
      <c r="H16" s="170" t="s">
        <v>2833</v>
      </c>
      <c r="I16" s="170" t="s">
        <v>149</v>
      </c>
      <c r="J16" s="170">
        <v>1000</v>
      </c>
      <c r="K16" s="170">
        <v>0</v>
      </c>
      <c r="L16" s="170">
        <v>0</v>
      </c>
      <c r="M16" s="170" t="s">
        <v>416</v>
      </c>
      <c r="N16" s="148">
        <v>0</v>
      </c>
      <c r="O16" s="170">
        <f t="shared" si="0"/>
        <v>0</v>
      </c>
      <c r="P16" s="170">
        <f t="shared" si="1"/>
        <v>0</v>
      </c>
      <c r="Q16" s="170">
        <f t="shared" si="2"/>
        <v>0</v>
      </c>
      <c r="R16" s="170" t="str">
        <f t="shared" si="3"/>
        <v>-</v>
      </c>
      <c r="S16" s="170" t="str">
        <f t="shared" si="4"/>
        <v>-</v>
      </c>
      <c r="T16" s="170" t="s">
        <v>416</v>
      </c>
      <c r="U16" s="148">
        <v>0</v>
      </c>
      <c r="V16" s="170">
        <f t="shared" si="5"/>
        <v>0</v>
      </c>
      <c r="W16" s="170">
        <f t="shared" si="6"/>
        <v>0</v>
      </c>
      <c r="X16" s="170">
        <f t="shared" si="7"/>
        <v>0</v>
      </c>
      <c r="Y16" s="170" t="str">
        <f t="shared" si="8"/>
        <v>-</v>
      </c>
      <c r="Z16" s="170" t="str">
        <f t="shared" si="9"/>
        <v>-</v>
      </c>
      <c r="AA16" s="134"/>
    </row>
    <row r="17" spans="1:27" ht="15" customHeight="1">
      <c r="A17" s="456"/>
      <c r="B17" s="447"/>
      <c r="C17" s="447"/>
      <c r="D17" s="223" t="s">
        <v>2829</v>
      </c>
      <c r="E17" s="281" t="s">
        <v>2830</v>
      </c>
      <c r="F17" s="292" t="s">
        <v>2862</v>
      </c>
      <c r="G17" s="170" t="s">
        <v>2863</v>
      </c>
      <c r="H17" s="170" t="s">
        <v>2833</v>
      </c>
      <c r="I17" s="170" t="s">
        <v>149</v>
      </c>
      <c r="J17" s="170">
        <v>1000</v>
      </c>
      <c r="K17" s="170">
        <v>0</v>
      </c>
      <c r="L17" s="170">
        <v>0</v>
      </c>
      <c r="M17" s="170" t="s">
        <v>416</v>
      </c>
      <c r="N17" s="148">
        <v>0</v>
      </c>
      <c r="O17" s="170">
        <f t="shared" si="0"/>
        <v>0</v>
      </c>
      <c r="P17" s="170">
        <f t="shared" si="1"/>
        <v>0</v>
      </c>
      <c r="Q17" s="170">
        <f t="shared" si="2"/>
        <v>0</v>
      </c>
      <c r="R17" s="170" t="str">
        <f t="shared" si="3"/>
        <v>-</v>
      </c>
      <c r="S17" s="170" t="str">
        <f t="shared" si="4"/>
        <v>-</v>
      </c>
      <c r="T17" s="170" t="s">
        <v>416</v>
      </c>
      <c r="U17" s="148">
        <v>0</v>
      </c>
      <c r="V17" s="170">
        <f t="shared" si="5"/>
        <v>0</v>
      </c>
      <c r="W17" s="170">
        <f t="shared" si="6"/>
        <v>0</v>
      </c>
      <c r="X17" s="170">
        <f t="shared" si="7"/>
        <v>0</v>
      </c>
      <c r="Y17" s="170" t="str">
        <f t="shared" si="8"/>
        <v>-</v>
      </c>
      <c r="Z17" s="170" t="str">
        <f t="shared" si="9"/>
        <v>-</v>
      </c>
      <c r="AA17" s="134"/>
    </row>
    <row r="18" spans="1:27" ht="15" customHeight="1">
      <c r="A18" s="456"/>
      <c r="B18" s="447"/>
      <c r="C18" s="447"/>
      <c r="D18" s="223" t="s">
        <v>2829</v>
      </c>
      <c r="E18" s="281" t="s">
        <v>2830</v>
      </c>
      <c r="F18" s="292" t="s">
        <v>2864</v>
      </c>
      <c r="G18" s="170" t="s">
        <v>2865</v>
      </c>
      <c r="H18" s="170" t="s">
        <v>2833</v>
      </c>
      <c r="I18" s="170" t="s">
        <v>149</v>
      </c>
      <c r="J18" s="170">
        <v>1000</v>
      </c>
      <c r="K18" s="170">
        <v>0</v>
      </c>
      <c r="L18" s="170">
        <v>0</v>
      </c>
      <c r="M18" s="170" t="s">
        <v>416</v>
      </c>
      <c r="N18" s="148">
        <v>0</v>
      </c>
      <c r="O18" s="170">
        <f t="shared" si="0"/>
        <v>0</v>
      </c>
      <c r="P18" s="170">
        <f t="shared" si="1"/>
        <v>0</v>
      </c>
      <c r="Q18" s="170">
        <f t="shared" si="2"/>
        <v>0</v>
      </c>
      <c r="R18" s="170" t="str">
        <f t="shared" si="3"/>
        <v>-</v>
      </c>
      <c r="S18" s="170" t="str">
        <f t="shared" si="4"/>
        <v>-</v>
      </c>
      <c r="T18" s="170" t="s">
        <v>416</v>
      </c>
      <c r="U18" s="148">
        <v>0</v>
      </c>
      <c r="V18" s="170">
        <f t="shared" si="5"/>
        <v>0</v>
      </c>
      <c r="W18" s="170">
        <f t="shared" si="6"/>
        <v>0</v>
      </c>
      <c r="X18" s="170">
        <f t="shared" si="7"/>
        <v>0</v>
      </c>
      <c r="Y18" s="170" t="str">
        <f t="shared" si="8"/>
        <v>-</v>
      </c>
      <c r="Z18" s="170" t="str">
        <f t="shared" si="9"/>
        <v>-</v>
      </c>
      <c r="AA18" s="134"/>
    </row>
    <row r="19" spans="1:27" ht="15" customHeight="1">
      <c r="A19" s="456"/>
      <c r="B19" s="447"/>
      <c r="C19" s="447"/>
      <c r="D19" s="223" t="s">
        <v>2829</v>
      </c>
      <c r="E19" s="281" t="s">
        <v>2830</v>
      </c>
      <c r="F19" s="292" t="s">
        <v>2866</v>
      </c>
      <c r="G19" s="170" t="s">
        <v>2867</v>
      </c>
      <c r="H19" s="170" t="s">
        <v>2833</v>
      </c>
      <c r="I19" s="170" t="s">
        <v>149</v>
      </c>
      <c r="J19" s="170">
        <v>1000</v>
      </c>
      <c r="K19" s="170">
        <v>0</v>
      </c>
      <c r="L19" s="170">
        <v>0</v>
      </c>
      <c r="M19" s="170" t="s">
        <v>416</v>
      </c>
      <c r="N19" s="148">
        <v>0</v>
      </c>
      <c r="O19" s="170">
        <f t="shared" si="0"/>
        <v>0</v>
      </c>
      <c r="P19" s="170">
        <f t="shared" si="1"/>
        <v>0</v>
      </c>
      <c r="Q19" s="170">
        <f t="shared" si="2"/>
        <v>0</v>
      </c>
      <c r="R19" s="170" t="str">
        <f t="shared" si="3"/>
        <v>-</v>
      </c>
      <c r="S19" s="170" t="str">
        <f t="shared" si="4"/>
        <v>-</v>
      </c>
      <c r="T19" s="170" t="s">
        <v>416</v>
      </c>
      <c r="U19" s="148">
        <v>0</v>
      </c>
      <c r="V19" s="170">
        <f t="shared" si="5"/>
        <v>0</v>
      </c>
      <c r="W19" s="170">
        <f t="shared" si="6"/>
        <v>0</v>
      </c>
      <c r="X19" s="170">
        <f t="shared" si="7"/>
        <v>0</v>
      </c>
      <c r="Y19" s="170" t="str">
        <f t="shared" si="8"/>
        <v>-</v>
      </c>
      <c r="Z19" s="170" t="str">
        <f t="shared" si="9"/>
        <v>-</v>
      </c>
      <c r="AA19" s="134"/>
    </row>
    <row r="20" spans="1:27" ht="15" customHeight="1">
      <c r="A20" s="456"/>
      <c r="B20" s="447"/>
      <c r="C20" s="447"/>
      <c r="D20" s="223" t="s">
        <v>2829</v>
      </c>
      <c r="E20" s="281" t="s">
        <v>2830</v>
      </c>
      <c r="F20" s="292" t="s">
        <v>2868</v>
      </c>
      <c r="G20" s="170" t="s">
        <v>2869</v>
      </c>
      <c r="H20" s="170" t="s">
        <v>2833</v>
      </c>
      <c r="I20" s="170" t="s">
        <v>149</v>
      </c>
      <c r="J20" s="170">
        <v>1000</v>
      </c>
      <c r="K20" s="170">
        <v>0</v>
      </c>
      <c r="L20" s="170">
        <v>0</v>
      </c>
      <c r="M20" s="170" t="s">
        <v>416</v>
      </c>
      <c r="N20" s="148">
        <v>0</v>
      </c>
      <c r="O20" s="170">
        <f t="shared" si="0"/>
        <v>0</v>
      </c>
      <c r="P20" s="170">
        <f t="shared" si="1"/>
        <v>0</v>
      </c>
      <c r="Q20" s="170">
        <f t="shared" si="2"/>
        <v>0</v>
      </c>
      <c r="R20" s="170" t="str">
        <f t="shared" si="3"/>
        <v>-</v>
      </c>
      <c r="S20" s="170" t="str">
        <f t="shared" si="4"/>
        <v>-</v>
      </c>
      <c r="T20" s="170" t="s">
        <v>416</v>
      </c>
      <c r="U20" s="148">
        <v>0</v>
      </c>
      <c r="V20" s="170">
        <f t="shared" si="5"/>
        <v>0</v>
      </c>
      <c r="W20" s="170">
        <f t="shared" si="6"/>
        <v>0</v>
      </c>
      <c r="X20" s="170">
        <f t="shared" si="7"/>
        <v>0</v>
      </c>
      <c r="Y20" s="170" t="str">
        <f t="shared" si="8"/>
        <v>-</v>
      </c>
      <c r="Z20" s="170" t="str">
        <f t="shared" si="9"/>
        <v>-</v>
      </c>
      <c r="AA20" s="134"/>
    </row>
    <row r="21" spans="1:27" ht="15" customHeight="1">
      <c r="A21" s="456"/>
      <c r="B21" s="447"/>
      <c r="C21" s="447"/>
      <c r="D21" s="223" t="s">
        <v>2829</v>
      </c>
      <c r="E21" s="281" t="s">
        <v>2830</v>
      </c>
      <c r="F21" s="292" t="s">
        <v>2870</v>
      </c>
      <c r="G21" s="170" t="s">
        <v>2871</v>
      </c>
      <c r="H21" s="170" t="s">
        <v>2833</v>
      </c>
      <c r="I21" s="170" t="s">
        <v>149</v>
      </c>
      <c r="J21" s="170">
        <v>1000</v>
      </c>
      <c r="K21" s="170">
        <v>0</v>
      </c>
      <c r="L21" s="170">
        <v>0</v>
      </c>
      <c r="M21" s="170" t="s">
        <v>416</v>
      </c>
      <c r="N21" s="148">
        <v>0</v>
      </c>
      <c r="O21" s="170">
        <f t="shared" si="0"/>
        <v>0</v>
      </c>
      <c r="P21" s="170">
        <f t="shared" si="1"/>
        <v>0</v>
      </c>
      <c r="Q21" s="170">
        <f t="shared" si="2"/>
        <v>0</v>
      </c>
      <c r="R21" s="170" t="str">
        <f t="shared" si="3"/>
        <v>-</v>
      </c>
      <c r="S21" s="170" t="str">
        <f t="shared" si="4"/>
        <v>-</v>
      </c>
      <c r="T21" s="170" t="s">
        <v>416</v>
      </c>
      <c r="U21" s="148">
        <v>0</v>
      </c>
      <c r="V21" s="170">
        <f t="shared" si="5"/>
        <v>0</v>
      </c>
      <c r="W21" s="170">
        <f t="shared" si="6"/>
        <v>0</v>
      </c>
      <c r="X21" s="170">
        <f t="shared" si="7"/>
        <v>0</v>
      </c>
      <c r="Y21" s="170" t="str">
        <f t="shared" si="8"/>
        <v>-</v>
      </c>
      <c r="Z21" s="170" t="str">
        <f t="shared" si="9"/>
        <v>-</v>
      </c>
      <c r="AA21" s="134"/>
    </row>
    <row r="22" spans="1:27" ht="15" customHeight="1">
      <c r="A22" s="456"/>
      <c r="B22" s="447"/>
      <c r="C22" s="447"/>
      <c r="D22" s="223" t="s">
        <v>2829</v>
      </c>
      <c r="E22" s="281" t="s">
        <v>2830</v>
      </c>
      <c r="F22" s="292" t="s">
        <v>2872</v>
      </c>
      <c r="G22" s="170" t="s">
        <v>2873</v>
      </c>
      <c r="H22" s="170" t="s">
        <v>2833</v>
      </c>
      <c r="I22" s="170" t="s">
        <v>149</v>
      </c>
      <c r="J22" s="170">
        <v>1000</v>
      </c>
      <c r="K22" s="170">
        <v>0</v>
      </c>
      <c r="L22" s="170">
        <v>0</v>
      </c>
      <c r="M22" s="170" t="s">
        <v>416</v>
      </c>
      <c r="N22" s="148">
        <v>0</v>
      </c>
      <c r="O22" s="170">
        <f t="shared" si="0"/>
        <v>0</v>
      </c>
      <c r="P22" s="170">
        <f t="shared" si="1"/>
        <v>0</v>
      </c>
      <c r="Q22" s="170">
        <f t="shared" si="2"/>
        <v>0</v>
      </c>
      <c r="R22" s="170" t="str">
        <f t="shared" si="3"/>
        <v>-</v>
      </c>
      <c r="S22" s="170" t="str">
        <f t="shared" si="4"/>
        <v>-</v>
      </c>
      <c r="T22" s="170" t="s">
        <v>416</v>
      </c>
      <c r="U22" s="148">
        <v>0</v>
      </c>
      <c r="V22" s="170">
        <f t="shared" si="5"/>
        <v>0</v>
      </c>
      <c r="W22" s="170">
        <f t="shared" si="6"/>
        <v>0</v>
      </c>
      <c r="X22" s="170">
        <f t="shared" si="7"/>
        <v>0</v>
      </c>
      <c r="Y22" s="170" t="str">
        <f t="shared" si="8"/>
        <v>-</v>
      </c>
      <c r="Z22" s="170" t="str">
        <f t="shared" si="9"/>
        <v>-</v>
      </c>
      <c r="AA22" s="134"/>
    </row>
    <row r="23" spans="1:27" ht="15" customHeight="1">
      <c r="A23" s="456"/>
      <c r="B23" s="447"/>
      <c r="C23" s="447"/>
      <c r="D23" s="223" t="s">
        <v>2829</v>
      </c>
      <c r="E23" s="281" t="s">
        <v>2830</v>
      </c>
      <c r="F23" s="292" t="s">
        <v>2874</v>
      </c>
      <c r="G23" s="170" t="s">
        <v>2875</v>
      </c>
      <c r="H23" s="170" t="s">
        <v>2833</v>
      </c>
      <c r="I23" s="170" t="s">
        <v>149</v>
      </c>
      <c r="J23" s="170">
        <v>1000</v>
      </c>
      <c r="K23" s="170">
        <v>0</v>
      </c>
      <c r="L23" s="170">
        <v>0</v>
      </c>
      <c r="M23" s="170" t="s">
        <v>416</v>
      </c>
      <c r="N23" s="148">
        <v>0</v>
      </c>
      <c r="O23" s="170">
        <f t="shared" si="0"/>
        <v>0</v>
      </c>
      <c r="P23" s="170">
        <f t="shared" si="1"/>
        <v>0</v>
      </c>
      <c r="Q23" s="170">
        <f t="shared" si="2"/>
        <v>0</v>
      </c>
      <c r="R23" s="170" t="str">
        <f t="shared" si="3"/>
        <v>-</v>
      </c>
      <c r="S23" s="170" t="str">
        <f t="shared" si="4"/>
        <v>-</v>
      </c>
      <c r="T23" s="170" t="s">
        <v>416</v>
      </c>
      <c r="U23" s="148">
        <v>0</v>
      </c>
      <c r="V23" s="170">
        <f t="shared" si="5"/>
        <v>0</v>
      </c>
      <c r="W23" s="170">
        <f t="shared" si="6"/>
        <v>0</v>
      </c>
      <c r="X23" s="170">
        <f t="shared" si="7"/>
        <v>0</v>
      </c>
      <c r="Y23" s="170" t="str">
        <f t="shared" si="8"/>
        <v>-</v>
      </c>
      <c r="Z23" s="170" t="str">
        <f t="shared" si="9"/>
        <v>-</v>
      </c>
      <c r="AA23" s="134"/>
    </row>
    <row r="24" spans="1:27" ht="15" customHeight="1">
      <c r="A24" s="456"/>
      <c r="B24" s="447"/>
      <c r="C24" s="447"/>
      <c r="D24" s="223" t="s">
        <v>2829</v>
      </c>
      <c r="E24" s="281" t="s">
        <v>2830</v>
      </c>
      <c r="F24" s="292" t="s">
        <v>2876</v>
      </c>
      <c r="G24" s="170" t="s">
        <v>2877</v>
      </c>
      <c r="H24" s="170" t="s">
        <v>2833</v>
      </c>
      <c r="I24" s="170" t="s">
        <v>149</v>
      </c>
      <c r="J24" s="170">
        <v>1000</v>
      </c>
      <c r="K24" s="170">
        <v>0</v>
      </c>
      <c r="L24" s="170">
        <v>0</v>
      </c>
      <c r="M24" s="170" t="s">
        <v>416</v>
      </c>
      <c r="N24" s="148">
        <v>0</v>
      </c>
      <c r="O24" s="170">
        <f t="shared" si="0"/>
        <v>0</v>
      </c>
      <c r="P24" s="170">
        <f t="shared" si="1"/>
        <v>0</v>
      </c>
      <c r="Q24" s="170">
        <f t="shared" si="2"/>
        <v>0</v>
      </c>
      <c r="R24" s="170" t="str">
        <f t="shared" si="3"/>
        <v>-</v>
      </c>
      <c r="S24" s="170" t="str">
        <f t="shared" si="4"/>
        <v>-</v>
      </c>
      <c r="T24" s="170" t="s">
        <v>416</v>
      </c>
      <c r="U24" s="148">
        <v>0</v>
      </c>
      <c r="V24" s="170">
        <f t="shared" si="5"/>
        <v>0</v>
      </c>
      <c r="W24" s="170">
        <f t="shared" si="6"/>
        <v>0</v>
      </c>
      <c r="X24" s="170">
        <f t="shared" si="7"/>
        <v>0</v>
      </c>
      <c r="Y24" s="170" t="str">
        <f t="shared" si="8"/>
        <v>-</v>
      </c>
      <c r="Z24" s="170" t="str">
        <f t="shared" si="9"/>
        <v>-</v>
      </c>
      <c r="AA24" s="134"/>
    </row>
    <row r="25" spans="1:27" ht="15" customHeight="1">
      <c r="A25" s="456"/>
      <c r="B25" s="447"/>
      <c r="C25" s="447"/>
      <c r="D25" s="223" t="s">
        <v>2829</v>
      </c>
      <c r="E25" s="281" t="s">
        <v>2830</v>
      </c>
      <c r="F25" s="292" t="s">
        <v>2878</v>
      </c>
      <c r="G25" s="170" t="s">
        <v>2879</v>
      </c>
      <c r="H25" s="170" t="s">
        <v>2833</v>
      </c>
      <c r="I25" s="170" t="s">
        <v>149</v>
      </c>
      <c r="J25" s="170">
        <v>1000</v>
      </c>
      <c r="K25" s="170">
        <v>0</v>
      </c>
      <c r="L25" s="170">
        <v>0</v>
      </c>
      <c r="M25" s="170" t="s">
        <v>416</v>
      </c>
      <c r="N25" s="148">
        <v>0</v>
      </c>
      <c r="O25" s="170">
        <f t="shared" si="0"/>
        <v>0</v>
      </c>
      <c r="P25" s="170">
        <f t="shared" si="1"/>
        <v>0</v>
      </c>
      <c r="Q25" s="170">
        <f t="shared" si="2"/>
        <v>0</v>
      </c>
      <c r="R25" s="170" t="str">
        <f t="shared" si="3"/>
        <v>-</v>
      </c>
      <c r="S25" s="170" t="str">
        <f t="shared" si="4"/>
        <v>-</v>
      </c>
      <c r="T25" s="170" t="s">
        <v>416</v>
      </c>
      <c r="U25" s="148">
        <v>0</v>
      </c>
      <c r="V25" s="170">
        <f t="shared" si="5"/>
        <v>0</v>
      </c>
      <c r="W25" s="170">
        <f t="shared" si="6"/>
        <v>0</v>
      </c>
      <c r="X25" s="170">
        <f t="shared" si="7"/>
        <v>0</v>
      </c>
      <c r="Y25" s="170" t="str">
        <f t="shared" si="8"/>
        <v>-</v>
      </c>
      <c r="Z25" s="170" t="str">
        <f t="shared" si="9"/>
        <v>-</v>
      </c>
      <c r="AA25" s="134"/>
    </row>
    <row r="26" spans="1:27" ht="15" customHeight="1">
      <c r="A26" s="456"/>
      <c r="B26" s="447"/>
      <c r="C26" s="447"/>
      <c r="D26" s="223" t="s">
        <v>2829</v>
      </c>
      <c r="E26" s="281" t="s">
        <v>2830</v>
      </c>
      <c r="F26" s="292" t="s">
        <v>2880</v>
      </c>
      <c r="G26" s="170" t="s">
        <v>2881</v>
      </c>
      <c r="H26" s="170" t="s">
        <v>2833</v>
      </c>
      <c r="I26" s="170" t="s">
        <v>149</v>
      </c>
      <c r="J26" s="170">
        <v>1000</v>
      </c>
      <c r="K26" s="170">
        <v>0</v>
      </c>
      <c r="L26" s="170">
        <v>0</v>
      </c>
      <c r="M26" s="170" t="s">
        <v>416</v>
      </c>
      <c r="N26" s="148">
        <v>0</v>
      </c>
      <c r="O26" s="170">
        <f t="shared" si="0"/>
        <v>0</v>
      </c>
      <c r="P26" s="170">
        <f t="shared" si="1"/>
        <v>0</v>
      </c>
      <c r="Q26" s="170">
        <f t="shared" si="2"/>
        <v>0</v>
      </c>
      <c r="R26" s="170" t="str">
        <f t="shared" si="3"/>
        <v>-</v>
      </c>
      <c r="S26" s="170" t="str">
        <f t="shared" si="4"/>
        <v>-</v>
      </c>
      <c r="T26" s="170" t="s">
        <v>416</v>
      </c>
      <c r="U26" s="148">
        <v>0</v>
      </c>
      <c r="V26" s="170">
        <f t="shared" si="5"/>
        <v>0</v>
      </c>
      <c r="W26" s="170">
        <f t="shared" si="6"/>
        <v>0</v>
      </c>
      <c r="X26" s="170">
        <f t="shared" si="7"/>
        <v>0</v>
      </c>
      <c r="Y26" s="170" t="str">
        <f t="shared" si="8"/>
        <v>-</v>
      </c>
      <c r="Z26" s="170" t="str">
        <f t="shared" si="9"/>
        <v>-</v>
      </c>
      <c r="AA26" s="134"/>
    </row>
    <row r="27" spans="1:27" ht="15" customHeight="1">
      <c r="A27" s="456"/>
      <c r="B27" s="447"/>
      <c r="C27" s="447"/>
      <c r="D27" s="223" t="s">
        <v>2829</v>
      </c>
      <c r="E27" s="281" t="s">
        <v>2830</v>
      </c>
      <c r="F27" s="292" t="s">
        <v>2882</v>
      </c>
      <c r="G27" s="170" t="s">
        <v>2883</v>
      </c>
      <c r="H27" s="170" t="s">
        <v>2833</v>
      </c>
      <c r="I27" s="170" t="s">
        <v>181</v>
      </c>
      <c r="J27" s="170">
        <v>1000</v>
      </c>
      <c r="K27" s="170">
        <v>0</v>
      </c>
      <c r="L27" s="170">
        <v>0</v>
      </c>
      <c r="M27" s="170" t="s">
        <v>416</v>
      </c>
      <c r="N27" s="148">
        <v>0</v>
      </c>
      <c r="O27" s="170">
        <f t="shared" si="0"/>
        <v>0</v>
      </c>
      <c r="P27" s="170">
        <f t="shared" si="1"/>
        <v>0</v>
      </c>
      <c r="Q27" s="170">
        <f t="shared" si="2"/>
        <v>0</v>
      </c>
      <c r="R27" s="170" t="str">
        <f t="shared" si="3"/>
        <v>-</v>
      </c>
      <c r="S27" s="170" t="str">
        <f t="shared" si="4"/>
        <v>-</v>
      </c>
      <c r="T27" s="170" t="s">
        <v>416</v>
      </c>
      <c r="U27" s="148">
        <v>0</v>
      </c>
      <c r="V27" s="170">
        <f t="shared" si="5"/>
        <v>0</v>
      </c>
      <c r="W27" s="170">
        <f t="shared" si="6"/>
        <v>0</v>
      </c>
      <c r="X27" s="170">
        <f t="shared" si="7"/>
        <v>0</v>
      </c>
      <c r="Y27" s="170" t="str">
        <f t="shared" si="8"/>
        <v>-</v>
      </c>
      <c r="Z27" s="170" t="str">
        <f t="shared" si="9"/>
        <v>-</v>
      </c>
      <c r="AA27" s="134"/>
    </row>
    <row r="28" spans="1:27" ht="15" customHeight="1">
      <c r="A28" s="456"/>
      <c r="B28" s="447"/>
      <c r="C28" s="447"/>
      <c r="D28" s="223" t="s">
        <v>2829</v>
      </c>
      <c r="E28" s="281" t="s">
        <v>2830</v>
      </c>
      <c r="F28" s="292" t="s">
        <v>2884</v>
      </c>
      <c r="G28" s="170" t="s">
        <v>2885</v>
      </c>
      <c r="H28" s="170" t="s">
        <v>2833</v>
      </c>
      <c r="I28" s="170" t="s">
        <v>181</v>
      </c>
      <c r="J28" s="170">
        <v>1000</v>
      </c>
      <c r="K28" s="170">
        <v>0</v>
      </c>
      <c r="L28" s="170">
        <v>0</v>
      </c>
      <c r="M28" s="170" t="s">
        <v>416</v>
      </c>
      <c r="N28" s="148">
        <v>0</v>
      </c>
      <c r="O28" s="170">
        <f t="shared" si="0"/>
        <v>0</v>
      </c>
      <c r="P28" s="170">
        <f t="shared" si="1"/>
        <v>0</v>
      </c>
      <c r="Q28" s="170">
        <f t="shared" si="2"/>
        <v>0</v>
      </c>
      <c r="R28" s="170" t="str">
        <f t="shared" si="3"/>
        <v>-</v>
      </c>
      <c r="S28" s="170" t="str">
        <f t="shared" si="4"/>
        <v>-</v>
      </c>
      <c r="T28" s="170" t="s">
        <v>416</v>
      </c>
      <c r="U28" s="148">
        <v>0</v>
      </c>
      <c r="V28" s="170">
        <f t="shared" si="5"/>
        <v>0</v>
      </c>
      <c r="W28" s="170">
        <f t="shared" si="6"/>
        <v>0</v>
      </c>
      <c r="X28" s="170">
        <f t="shared" si="7"/>
        <v>0</v>
      </c>
      <c r="Y28" s="170" t="str">
        <f t="shared" si="8"/>
        <v>-</v>
      </c>
      <c r="Z28" s="170" t="str">
        <f t="shared" si="9"/>
        <v>-</v>
      </c>
      <c r="AA28" s="134"/>
    </row>
    <row r="29" spans="1:27" ht="15" customHeight="1">
      <c r="A29" s="456"/>
      <c r="B29" s="447"/>
      <c r="C29" s="447"/>
      <c r="D29" s="223" t="s">
        <v>2829</v>
      </c>
      <c r="E29" s="281" t="s">
        <v>2830</v>
      </c>
      <c r="F29" s="292" t="s">
        <v>2886</v>
      </c>
      <c r="G29" s="170" t="s">
        <v>2887</v>
      </c>
      <c r="H29" s="170" t="s">
        <v>2833</v>
      </c>
      <c r="I29" s="170" t="s">
        <v>181</v>
      </c>
      <c r="J29" s="170">
        <v>1000</v>
      </c>
      <c r="K29" s="170">
        <v>0</v>
      </c>
      <c r="L29" s="170">
        <v>0</v>
      </c>
      <c r="M29" s="170" t="s">
        <v>416</v>
      </c>
      <c r="N29" s="148">
        <v>0</v>
      </c>
      <c r="O29" s="170">
        <f t="shared" si="0"/>
        <v>0</v>
      </c>
      <c r="P29" s="170">
        <f t="shared" si="1"/>
        <v>0</v>
      </c>
      <c r="Q29" s="170">
        <f t="shared" si="2"/>
        <v>0</v>
      </c>
      <c r="R29" s="170" t="str">
        <f t="shared" si="3"/>
        <v>-</v>
      </c>
      <c r="S29" s="170" t="str">
        <f t="shared" si="4"/>
        <v>-</v>
      </c>
      <c r="T29" s="170" t="s">
        <v>416</v>
      </c>
      <c r="U29" s="148">
        <v>0</v>
      </c>
      <c r="V29" s="170">
        <f t="shared" si="5"/>
        <v>0</v>
      </c>
      <c r="W29" s="170">
        <f t="shared" si="6"/>
        <v>0</v>
      </c>
      <c r="X29" s="170">
        <f t="shared" si="7"/>
        <v>0</v>
      </c>
      <c r="Y29" s="170" t="str">
        <f t="shared" si="8"/>
        <v>-</v>
      </c>
      <c r="Z29" s="170" t="str">
        <f t="shared" si="9"/>
        <v>-</v>
      </c>
      <c r="AA29" s="134"/>
    </row>
    <row r="30" spans="1:27" ht="15" customHeight="1">
      <c r="A30" s="456"/>
      <c r="B30" s="447"/>
      <c r="C30" s="447"/>
      <c r="D30" s="223" t="s">
        <v>2829</v>
      </c>
      <c r="E30" s="281" t="s">
        <v>2830</v>
      </c>
      <c r="F30" s="292" t="s">
        <v>2888</v>
      </c>
      <c r="G30" s="170" t="s">
        <v>2889</v>
      </c>
      <c r="H30" s="170" t="s">
        <v>2833</v>
      </c>
      <c r="I30" s="170" t="s">
        <v>181</v>
      </c>
      <c r="J30" s="170">
        <v>1000</v>
      </c>
      <c r="K30" s="170">
        <v>0</v>
      </c>
      <c r="L30" s="170">
        <v>0</v>
      </c>
      <c r="M30" s="170" t="s">
        <v>416</v>
      </c>
      <c r="N30" s="148">
        <v>0</v>
      </c>
      <c r="O30" s="170">
        <f t="shared" si="0"/>
        <v>0</v>
      </c>
      <c r="P30" s="170">
        <f t="shared" si="1"/>
        <v>0</v>
      </c>
      <c r="Q30" s="170">
        <f t="shared" si="2"/>
        <v>0</v>
      </c>
      <c r="R30" s="170" t="str">
        <f t="shared" si="3"/>
        <v>-</v>
      </c>
      <c r="S30" s="170" t="str">
        <f t="shared" si="4"/>
        <v>-</v>
      </c>
      <c r="T30" s="170" t="s">
        <v>416</v>
      </c>
      <c r="U30" s="148">
        <v>0</v>
      </c>
      <c r="V30" s="170">
        <f t="shared" si="5"/>
        <v>0</v>
      </c>
      <c r="W30" s="170">
        <f t="shared" si="6"/>
        <v>0</v>
      </c>
      <c r="X30" s="170">
        <f t="shared" si="7"/>
        <v>0</v>
      </c>
      <c r="Y30" s="170" t="str">
        <f t="shared" si="8"/>
        <v>-</v>
      </c>
      <c r="Z30" s="170" t="str">
        <f t="shared" si="9"/>
        <v>-</v>
      </c>
      <c r="AA30" s="134"/>
    </row>
    <row r="31" spans="1:27" ht="15" customHeight="1">
      <c r="A31" s="456"/>
      <c r="B31" s="447"/>
      <c r="C31" s="447"/>
      <c r="D31" s="223" t="s">
        <v>2829</v>
      </c>
      <c r="E31" s="281" t="s">
        <v>2830</v>
      </c>
      <c r="F31" s="292" t="s">
        <v>2890</v>
      </c>
      <c r="G31" s="170" t="s">
        <v>2891</v>
      </c>
      <c r="H31" s="170" t="s">
        <v>2833</v>
      </c>
      <c r="I31" s="170" t="s">
        <v>181</v>
      </c>
      <c r="J31" s="170">
        <v>1000</v>
      </c>
      <c r="K31" s="170">
        <v>0</v>
      </c>
      <c r="L31" s="170">
        <v>0</v>
      </c>
      <c r="M31" s="170" t="s">
        <v>416</v>
      </c>
      <c r="N31" s="148">
        <v>0</v>
      </c>
      <c r="O31" s="170">
        <f t="shared" si="0"/>
        <v>0</v>
      </c>
      <c r="P31" s="170">
        <f t="shared" si="1"/>
        <v>0</v>
      </c>
      <c r="Q31" s="170">
        <f t="shared" si="2"/>
        <v>0</v>
      </c>
      <c r="R31" s="170" t="str">
        <f t="shared" si="3"/>
        <v>-</v>
      </c>
      <c r="S31" s="170" t="str">
        <f t="shared" si="4"/>
        <v>-</v>
      </c>
      <c r="T31" s="170" t="s">
        <v>416</v>
      </c>
      <c r="U31" s="148">
        <v>0</v>
      </c>
      <c r="V31" s="170">
        <f t="shared" si="5"/>
        <v>0</v>
      </c>
      <c r="W31" s="170">
        <f t="shared" si="6"/>
        <v>0</v>
      </c>
      <c r="X31" s="170">
        <f t="shared" si="7"/>
        <v>0</v>
      </c>
      <c r="Y31" s="170" t="str">
        <f t="shared" si="8"/>
        <v>-</v>
      </c>
      <c r="Z31" s="170" t="str">
        <f t="shared" si="9"/>
        <v>-</v>
      </c>
      <c r="AA31" s="134"/>
    </row>
    <row r="32" spans="1:27" ht="15" customHeight="1">
      <c r="A32" s="456"/>
      <c r="B32" s="447"/>
      <c r="C32" s="447"/>
      <c r="D32" s="223" t="s">
        <v>2829</v>
      </c>
      <c r="E32" s="281" t="s">
        <v>2830</v>
      </c>
      <c r="F32" s="292" t="s">
        <v>2892</v>
      </c>
      <c r="G32" s="170" t="s">
        <v>2893</v>
      </c>
      <c r="H32" s="170" t="s">
        <v>2833</v>
      </c>
      <c r="I32" s="170" t="s">
        <v>181</v>
      </c>
      <c r="J32" s="170">
        <v>1000</v>
      </c>
      <c r="K32" s="170">
        <v>0</v>
      </c>
      <c r="L32" s="170">
        <v>0</v>
      </c>
      <c r="M32" s="170" t="s">
        <v>416</v>
      </c>
      <c r="N32" s="148">
        <v>0</v>
      </c>
      <c r="O32" s="170">
        <f t="shared" si="0"/>
        <v>0</v>
      </c>
      <c r="P32" s="170">
        <f t="shared" si="1"/>
        <v>0</v>
      </c>
      <c r="Q32" s="170">
        <f t="shared" si="2"/>
        <v>0</v>
      </c>
      <c r="R32" s="170" t="str">
        <f t="shared" si="3"/>
        <v>-</v>
      </c>
      <c r="S32" s="170" t="str">
        <f t="shared" si="4"/>
        <v>-</v>
      </c>
      <c r="T32" s="170" t="s">
        <v>416</v>
      </c>
      <c r="U32" s="148">
        <v>0</v>
      </c>
      <c r="V32" s="170">
        <f t="shared" si="5"/>
        <v>0</v>
      </c>
      <c r="W32" s="170">
        <f t="shared" si="6"/>
        <v>0</v>
      </c>
      <c r="X32" s="170">
        <f t="shared" si="7"/>
        <v>0</v>
      </c>
      <c r="Y32" s="170" t="str">
        <f t="shared" si="8"/>
        <v>-</v>
      </c>
      <c r="Z32" s="170" t="str">
        <f t="shared" si="9"/>
        <v>-</v>
      </c>
      <c r="AA32" s="134"/>
    </row>
    <row r="33" spans="1:27" ht="15" customHeight="1">
      <c r="A33" s="456"/>
      <c r="B33" s="447"/>
      <c r="C33" s="447"/>
      <c r="D33" s="223" t="s">
        <v>2829</v>
      </c>
      <c r="E33" s="281" t="s">
        <v>2830</v>
      </c>
      <c r="F33" s="292" t="s">
        <v>2894</v>
      </c>
      <c r="G33" s="170" t="s">
        <v>2895</v>
      </c>
      <c r="H33" s="170" t="s">
        <v>2833</v>
      </c>
      <c r="I33" s="170" t="s">
        <v>181</v>
      </c>
      <c r="J33" s="170">
        <v>1000</v>
      </c>
      <c r="K33" s="170">
        <v>0</v>
      </c>
      <c r="L33" s="170">
        <v>0</v>
      </c>
      <c r="M33" s="170" t="s">
        <v>416</v>
      </c>
      <c r="N33" s="148">
        <v>0</v>
      </c>
      <c r="O33" s="170">
        <f t="shared" si="0"/>
        <v>0</v>
      </c>
      <c r="P33" s="170">
        <f t="shared" si="1"/>
        <v>0</v>
      </c>
      <c r="Q33" s="170">
        <f t="shared" si="2"/>
        <v>0</v>
      </c>
      <c r="R33" s="170" t="str">
        <f t="shared" si="3"/>
        <v>-</v>
      </c>
      <c r="S33" s="170" t="str">
        <f t="shared" si="4"/>
        <v>-</v>
      </c>
      <c r="T33" s="170" t="s">
        <v>416</v>
      </c>
      <c r="U33" s="148">
        <v>0</v>
      </c>
      <c r="V33" s="170">
        <f t="shared" si="5"/>
        <v>0</v>
      </c>
      <c r="W33" s="170">
        <f t="shared" si="6"/>
        <v>0</v>
      </c>
      <c r="X33" s="170">
        <f t="shared" si="7"/>
        <v>0</v>
      </c>
      <c r="Y33" s="170" t="str">
        <f t="shared" si="8"/>
        <v>-</v>
      </c>
      <c r="Z33" s="170" t="str">
        <f t="shared" si="9"/>
        <v>-</v>
      </c>
      <c r="AA33" s="134"/>
    </row>
    <row r="34" spans="1:27" ht="15" customHeight="1">
      <c r="A34" s="456"/>
      <c r="B34" s="447"/>
      <c r="C34" s="447"/>
      <c r="D34" s="223" t="s">
        <v>2829</v>
      </c>
      <c r="E34" s="281" t="s">
        <v>2830</v>
      </c>
      <c r="F34" s="292" t="s">
        <v>2896</v>
      </c>
      <c r="G34" s="170" t="s">
        <v>2897</v>
      </c>
      <c r="H34" s="170" t="s">
        <v>2833</v>
      </c>
      <c r="I34" s="170" t="s">
        <v>181</v>
      </c>
      <c r="J34" s="170">
        <v>1000</v>
      </c>
      <c r="K34" s="170">
        <v>0</v>
      </c>
      <c r="L34" s="170">
        <v>0</v>
      </c>
      <c r="M34" s="170" t="s">
        <v>416</v>
      </c>
      <c r="N34" s="148">
        <v>0</v>
      </c>
      <c r="O34" s="170">
        <f t="shared" si="0"/>
        <v>0</v>
      </c>
      <c r="P34" s="170">
        <f t="shared" si="1"/>
        <v>0</v>
      </c>
      <c r="Q34" s="170">
        <f t="shared" si="2"/>
        <v>0</v>
      </c>
      <c r="R34" s="170" t="str">
        <f t="shared" si="3"/>
        <v>-</v>
      </c>
      <c r="S34" s="170" t="str">
        <f t="shared" si="4"/>
        <v>-</v>
      </c>
      <c r="T34" s="170" t="s">
        <v>416</v>
      </c>
      <c r="U34" s="148">
        <v>0</v>
      </c>
      <c r="V34" s="170">
        <f t="shared" si="5"/>
        <v>0</v>
      </c>
      <c r="W34" s="170">
        <f t="shared" si="6"/>
        <v>0</v>
      </c>
      <c r="X34" s="170">
        <f t="shared" si="7"/>
        <v>0</v>
      </c>
      <c r="Y34" s="170" t="str">
        <f t="shared" si="8"/>
        <v>-</v>
      </c>
      <c r="Z34" s="170" t="str">
        <f t="shared" si="9"/>
        <v>-</v>
      </c>
      <c r="AA34" s="134"/>
    </row>
    <row r="35" spans="1:27" ht="15" customHeight="1">
      <c r="A35" s="456"/>
      <c r="B35" s="447"/>
      <c r="C35" s="447"/>
      <c r="D35" s="223" t="s">
        <v>2829</v>
      </c>
      <c r="E35" s="281" t="s">
        <v>2830</v>
      </c>
      <c r="F35" s="292" t="s">
        <v>2898</v>
      </c>
      <c r="G35" s="170" t="s">
        <v>2899</v>
      </c>
      <c r="H35" s="170" t="s">
        <v>2833</v>
      </c>
      <c r="I35" s="170" t="s">
        <v>181</v>
      </c>
      <c r="J35" s="170">
        <v>1000</v>
      </c>
      <c r="K35" s="170">
        <v>0</v>
      </c>
      <c r="L35" s="170">
        <v>0</v>
      </c>
      <c r="M35" s="170" t="s">
        <v>416</v>
      </c>
      <c r="N35" s="148">
        <v>0</v>
      </c>
      <c r="O35" s="170">
        <f t="shared" si="0"/>
        <v>0</v>
      </c>
      <c r="P35" s="170">
        <f t="shared" si="1"/>
        <v>0</v>
      </c>
      <c r="Q35" s="170">
        <f t="shared" si="2"/>
        <v>0</v>
      </c>
      <c r="R35" s="170" t="str">
        <f t="shared" si="3"/>
        <v>-</v>
      </c>
      <c r="S35" s="170" t="str">
        <f t="shared" si="4"/>
        <v>-</v>
      </c>
      <c r="T35" s="170" t="s">
        <v>416</v>
      </c>
      <c r="U35" s="148">
        <v>0</v>
      </c>
      <c r="V35" s="170">
        <f t="shared" si="5"/>
        <v>0</v>
      </c>
      <c r="W35" s="170">
        <f t="shared" si="6"/>
        <v>0</v>
      </c>
      <c r="X35" s="170">
        <f t="shared" si="7"/>
        <v>0</v>
      </c>
      <c r="Y35" s="170" t="str">
        <f t="shared" si="8"/>
        <v>-</v>
      </c>
      <c r="Z35" s="170" t="str">
        <f t="shared" si="9"/>
        <v>-</v>
      </c>
      <c r="AA35" s="134"/>
    </row>
    <row r="36" spans="1:27" ht="15" customHeight="1">
      <c r="A36" s="456"/>
      <c r="B36" s="447"/>
      <c r="C36" s="447"/>
      <c r="D36" s="223" t="s">
        <v>2829</v>
      </c>
      <c r="E36" s="281" t="s">
        <v>2830</v>
      </c>
      <c r="F36" s="292" t="s">
        <v>2900</v>
      </c>
      <c r="G36" s="170" t="s">
        <v>2901</v>
      </c>
      <c r="H36" s="170" t="s">
        <v>2833</v>
      </c>
      <c r="I36" s="170" t="s">
        <v>181</v>
      </c>
      <c r="J36" s="170">
        <v>1000</v>
      </c>
      <c r="K36" s="170">
        <v>0</v>
      </c>
      <c r="L36" s="170">
        <v>0</v>
      </c>
      <c r="M36" s="170" t="s">
        <v>416</v>
      </c>
      <c r="N36" s="148">
        <v>0</v>
      </c>
      <c r="O36" s="170">
        <f t="shared" si="0"/>
        <v>0</v>
      </c>
      <c r="P36" s="170">
        <f t="shared" si="1"/>
        <v>0</v>
      </c>
      <c r="Q36" s="170">
        <f t="shared" si="2"/>
        <v>0</v>
      </c>
      <c r="R36" s="170" t="str">
        <f t="shared" si="3"/>
        <v>-</v>
      </c>
      <c r="S36" s="170" t="str">
        <f t="shared" si="4"/>
        <v>-</v>
      </c>
      <c r="T36" s="170" t="s">
        <v>416</v>
      </c>
      <c r="U36" s="148">
        <v>0</v>
      </c>
      <c r="V36" s="170">
        <f t="shared" si="5"/>
        <v>0</v>
      </c>
      <c r="W36" s="170">
        <f t="shared" si="6"/>
        <v>0</v>
      </c>
      <c r="X36" s="170">
        <f t="shared" si="7"/>
        <v>0</v>
      </c>
      <c r="Y36" s="170" t="str">
        <f t="shared" si="8"/>
        <v>-</v>
      </c>
      <c r="Z36" s="170" t="str">
        <f t="shared" si="9"/>
        <v>-</v>
      </c>
      <c r="AA36" s="134"/>
    </row>
    <row r="37" spans="1:27" ht="15" customHeight="1">
      <c r="A37" s="456"/>
      <c r="B37" s="447"/>
      <c r="C37" s="447"/>
      <c r="D37" s="223" t="s">
        <v>2829</v>
      </c>
      <c r="E37" s="281" t="s">
        <v>2830</v>
      </c>
      <c r="F37" s="292" t="s">
        <v>2902</v>
      </c>
      <c r="G37" s="170" t="s">
        <v>2903</v>
      </c>
      <c r="H37" s="170" t="s">
        <v>2833</v>
      </c>
      <c r="I37" s="170" t="s">
        <v>181</v>
      </c>
      <c r="J37" s="170">
        <v>1000</v>
      </c>
      <c r="K37" s="170">
        <v>0</v>
      </c>
      <c r="L37" s="170">
        <v>0</v>
      </c>
      <c r="M37" s="170" t="s">
        <v>416</v>
      </c>
      <c r="N37" s="148">
        <v>0</v>
      </c>
      <c r="O37" s="170">
        <f t="shared" si="0"/>
        <v>0</v>
      </c>
      <c r="P37" s="170">
        <f t="shared" si="1"/>
        <v>0</v>
      </c>
      <c r="Q37" s="170">
        <f t="shared" si="2"/>
        <v>0</v>
      </c>
      <c r="R37" s="170" t="str">
        <f t="shared" si="3"/>
        <v>-</v>
      </c>
      <c r="S37" s="170" t="str">
        <f t="shared" si="4"/>
        <v>-</v>
      </c>
      <c r="T37" s="170" t="s">
        <v>416</v>
      </c>
      <c r="U37" s="148">
        <v>0</v>
      </c>
      <c r="V37" s="170">
        <f t="shared" si="5"/>
        <v>0</v>
      </c>
      <c r="W37" s="170">
        <f t="shared" si="6"/>
        <v>0</v>
      </c>
      <c r="X37" s="170">
        <f t="shared" si="7"/>
        <v>0</v>
      </c>
      <c r="Y37" s="170" t="str">
        <f t="shared" si="8"/>
        <v>-</v>
      </c>
      <c r="Z37" s="170" t="str">
        <f t="shared" si="9"/>
        <v>-</v>
      </c>
      <c r="AA37" s="134"/>
    </row>
    <row r="38" spans="1:27" ht="15" customHeight="1">
      <c r="A38" s="456"/>
      <c r="B38" s="447"/>
      <c r="C38" s="447"/>
      <c r="D38" s="223" t="s">
        <v>2829</v>
      </c>
      <c r="E38" s="281" t="s">
        <v>2830</v>
      </c>
      <c r="F38" s="292" t="s">
        <v>2904</v>
      </c>
      <c r="G38" s="170" t="s">
        <v>2905</v>
      </c>
      <c r="H38" s="170" t="s">
        <v>2833</v>
      </c>
      <c r="I38" s="170" t="s">
        <v>181</v>
      </c>
      <c r="J38" s="170">
        <v>1000</v>
      </c>
      <c r="K38" s="170">
        <v>0</v>
      </c>
      <c r="L38" s="170">
        <v>0</v>
      </c>
      <c r="M38" s="170" t="s">
        <v>416</v>
      </c>
      <c r="N38" s="148">
        <v>0</v>
      </c>
      <c r="O38" s="170">
        <f t="shared" si="0"/>
        <v>0</v>
      </c>
      <c r="P38" s="170">
        <f t="shared" si="1"/>
        <v>0</v>
      </c>
      <c r="Q38" s="170">
        <f t="shared" si="2"/>
        <v>0</v>
      </c>
      <c r="R38" s="170" t="str">
        <f t="shared" si="3"/>
        <v>-</v>
      </c>
      <c r="S38" s="170" t="str">
        <f t="shared" si="4"/>
        <v>-</v>
      </c>
      <c r="T38" s="170" t="s">
        <v>416</v>
      </c>
      <c r="U38" s="148">
        <v>0</v>
      </c>
      <c r="V38" s="170">
        <f t="shared" si="5"/>
        <v>0</v>
      </c>
      <c r="W38" s="170">
        <f t="shared" si="6"/>
        <v>0</v>
      </c>
      <c r="X38" s="170">
        <f t="shared" si="7"/>
        <v>0</v>
      </c>
      <c r="Y38" s="170" t="str">
        <f t="shared" si="8"/>
        <v>-</v>
      </c>
      <c r="Z38" s="170" t="str">
        <f t="shared" si="9"/>
        <v>-</v>
      </c>
      <c r="AA38" s="134"/>
    </row>
    <row r="39" spans="1:27" ht="15" customHeight="1">
      <c r="A39" s="456"/>
      <c r="B39" s="447"/>
      <c r="C39" s="447"/>
      <c r="D39" s="223" t="s">
        <v>2829</v>
      </c>
      <c r="E39" s="281" t="s">
        <v>2830</v>
      </c>
      <c r="F39" s="292" t="s">
        <v>2906</v>
      </c>
      <c r="G39" s="170" t="s">
        <v>2907</v>
      </c>
      <c r="H39" s="170" t="s">
        <v>2833</v>
      </c>
      <c r="I39" s="170" t="s">
        <v>181</v>
      </c>
      <c r="J39" s="170">
        <v>1000</v>
      </c>
      <c r="K39" s="170">
        <v>0</v>
      </c>
      <c r="L39" s="170">
        <v>0</v>
      </c>
      <c r="M39" s="170" t="s">
        <v>416</v>
      </c>
      <c r="N39" s="148">
        <v>0</v>
      </c>
      <c r="O39" s="170">
        <f t="shared" si="0"/>
        <v>0</v>
      </c>
      <c r="P39" s="170">
        <f t="shared" si="1"/>
        <v>0</v>
      </c>
      <c r="Q39" s="170">
        <f t="shared" si="2"/>
        <v>0</v>
      </c>
      <c r="R39" s="170" t="str">
        <f t="shared" si="3"/>
        <v>-</v>
      </c>
      <c r="S39" s="170" t="str">
        <f t="shared" si="4"/>
        <v>-</v>
      </c>
      <c r="T39" s="170" t="s">
        <v>416</v>
      </c>
      <c r="U39" s="148">
        <v>0</v>
      </c>
      <c r="V39" s="170">
        <f t="shared" si="5"/>
        <v>0</v>
      </c>
      <c r="W39" s="170">
        <f t="shared" si="6"/>
        <v>0</v>
      </c>
      <c r="X39" s="170">
        <f t="shared" si="7"/>
        <v>0</v>
      </c>
      <c r="Y39" s="170" t="str">
        <f t="shared" si="8"/>
        <v>-</v>
      </c>
      <c r="Z39" s="170" t="str">
        <f t="shared" si="9"/>
        <v>-</v>
      </c>
      <c r="AA39" s="134"/>
    </row>
    <row r="40" spans="1:27" ht="15" customHeight="1">
      <c r="A40" s="456"/>
      <c r="B40" s="447"/>
      <c r="C40" s="447"/>
      <c r="D40" s="223" t="s">
        <v>2829</v>
      </c>
      <c r="E40" s="281" t="s">
        <v>2830</v>
      </c>
      <c r="F40" s="292" t="s">
        <v>2908</v>
      </c>
      <c r="G40" s="170" t="s">
        <v>2909</v>
      </c>
      <c r="H40" s="170" t="s">
        <v>2833</v>
      </c>
      <c r="I40" s="170" t="s">
        <v>181</v>
      </c>
      <c r="J40" s="170">
        <v>1000</v>
      </c>
      <c r="K40" s="170">
        <v>0</v>
      </c>
      <c r="L40" s="170">
        <v>0</v>
      </c>
      <c r="M40" s="170" t="s">
        <v>416</v>
      </c>
      <c r="N40" s="148">
        <v>0</v>
      </c>
      <c r="O40" s="170">
        <f t="shared" si="0"/>
        <v>0</v>
      </c>
      <c r="P40" s="170">
        <f t="shared" si="1"/>
        <v>0</v>
      </c>
      <c r="Q40" s="170">
        <f t="shared" si="2"/>
        <v>0</v>
      </c>
      <c r="R40" s="170" t="str">
        <f t="shared" si="3"/>
        <v>-</v>
      </c>
      <c r="S40" s="170" t="str">
        <f t="shared" si="4"/>
        <v>-</v>
      </c>
      <c r="T40" s="170" t="s">
        <v>416</v>
      </c>
      <c r="U40" s="148">
        <v>0</v>
      </c>
      <c r="V40" s="170">
        <f t="shared" si="5"/>
        <v>0</v>
      </c>
      <c r="W40" s="170">
        <f t="shared" si="6"/>
        <v>0</v>
      </c>
      <c r="X40" s="170">
        <f t="shared" si="7"/>
        <v>0</v>
      </c>
      <c r="Y40" s="170" t="str">
        <f t="shared" si="8"/>
        <v>-</v>
      </c>
      <c r="Z40" s="170" t="str">
        <f t="shared" si="9"/>
        <v>-</v>
      </c>
      <c r="AA40" s="134"/>
    </row>
    <row r="41" spans="1:27" ht="15" customHeight="1">
      <c r="A41" s="456"/>
      <c r="B41" s="447"/>
      <c r="C41" s="447"/>
      <c r="D41" s="223" t="s">
        <v>2829</v>
      </c>
      <c r="E41" s="281" t="s">
        <v>2830</v>
      </c>
      <c r="F41" s="292" t="s">
        <v>2910</v>
      </c>
      <c r="G41" s="170" t="s">
        <v>2911</v>
      </c>
      <c r="H41" s="170" t="s">
        <v>2833</v>
      </c>
      <c r="I41" s="170" t="s">
        <v>181</v>
      </c>
      <c r="J41" s="170">
        <v>1000</v>
      </c>
      <c r="K41" s="170">
        <v>0</v>
      </c>
      <c r="L41" s="170">
        <v>0</v>
      </c>
      <c r="M41" s="170" t="s">
        <v>416</v>
      </c>
      <c r="N41" s="148">
        <v>0</v>
      </c>
      <c r="O41" s="170">
        <f t="shared" si="0"/>
        <v>0</v>
      </c>
      <c r="P41" s="170">
        <f t="shared" si="1"/>
        <v>0</v>
      </c>
      <c r="Q41" s="170">
        <f t="shared" si="2"/>
        <v>0</v>
      </c>
      <c r="R41" s="170" t="str">
        <f t="shared" si="3"/>
        <v>-</v>
      </c>
      <c r="S41" s="170" t="str">
        <f t="shared" si="4"/>
        <v>-</v>
      </c>
      <c r="T41" s="170" t="s">
        <v>416</v>
      </c>
      <c r="U41" s="148">
        <v>0</v>
      </c>
      <c r="V41" s="170">
        <f t="shared" si="5"/>
        <v>0</v>
      </c>
      <c r="W41" s="170">
        <f t="shared" si="6"/>
        <v>0</v>
      </c>
      <c r="X41" s="170">
        <f t="shared" si="7"/>
        <v>0</v>
      </c>
      <c r="Y41" s="170" t="str">
        <f t="shared" si="8"/>
        <v>-</v>
      </c>
      <c r="Z41" s="170" t="str">
        <f t="shared" si="9"/>
        <v>-</v>
      </c>
      <c r="AA41" s="134"/>
    </row>
    <row r="42" spans="1:27" ht="15" customHeight="1">
      <c r="A42" s="456"/>
      <c r="B42" s="447"/>
      <c r="C42" s="447"/>
      <c r="D42" s="223" t="s">
        <v>2829</v>
      </c>
      <c r="E42" s="281" t="s">
        <v>2830</v>
      </c>
      <c r="F42" s="292" t="s">
        <v>2912</v>
      </c>
      <c r="G42" s="170" t="s">
        <v>2913</v>
      </c>
      <c r="H42" s="170" t="s">
        <v>2833</v>
      </c>
      <c r="I42" s="170" t="s">
        <v>181</v>
      </c>
      <c r="J42" s="170">
        <v>1000</v>
      </c>
      <c r="K42" s="170">
        <v>0</v>
      </c>
      <c r="L42" s="170">
        <v>0</v>
      </c>
      <c r="M42" s="170" t="s">
        <v>416</v>
      </c>
      <c r="N42" s="148">
        <v>0</v>
      </c>
      <c r="O42" s="170">
        <f t="shared" si="0"/>
        <v>0</v>
      </c>
      <c r="P42" s="170">
        <f t="shared" si="1"/>
        <v>0</v>
      </c>
      <c r="Q42" s="170">
        <f t="shared" si="2"/>
        <v>0</v>
      </c>
      <c r="R42" s="170" t="str">
        <f t="shared" si="3"/>
        <v>-</v>
      </c>
      <c r="S42" s="170" t="str">
        <f t="shared" si="4"/>
        <v>-</v>
      </c>
      <c r="T42" s="170" t="s">
        <v>416</v>
      </c>
      <c r="U42" s="148">
        <v>0</v>
      </c>
      <c r="V42" s="170">
        <f t="shared" si="5"/>
        <v>0</v>
      </c>
      <c r="W42" s="170">
        <f t="shared" si="6"/>
        <v>0</v>
      </c>
      <c r="X42" s="170">
        <f t="shared" si="7"/>
        <v>0</v>
      </c>
      <c r="Y42" s="170" t="str">
        <f t="shared" si="8"/>
        <v>-</v>
      </c>
      <c r="Z42" s="170" t="str">
        <f t="shared" si="9"/>
        <v>-</v>
      </c>
      <c r="AA42" s="134"/>
    </row>
    <row r="43" spans="1:27" ht="15" customHeight="1">
      <c r="A43" s="456"/>
      <c r="B43" s="447"/>
      <c r="C43" s="447"/>
      <c r="D43" s="223" t="s">
        <v>2829</v>
      </c>
      <c r="E43" s="281" t="s">
        <v>2830</v>
      </c>
      <c r="F43" s="292" t="s">
        <v>2914</v>
      </c>
      <c r="G43" s="170" t="s">
        <v>2915</v>
      </c>
      <c r="H43" s="170" t="s">
        <v>2833</v>
      </c>
      <c r="I43" s="170" t="s">
        <v>181</v>
      </c>
      <c r="J43" s="170">
        <v>1000</v>
      </c>
      <c r="K43" s="170">
        <v>0</v>
      </c>
      <c r="L43" s="170">
        <v>0</v>
      </c>
      <c r="M43" s="170" t="s">
        <v>416</v>
      </c>
      <c r="N43" s="148">
        <v>0</v>
      </c>
      <c r="O43" s="170">
        <f t="shared" si="0"/>
        <v>0</v>
      </c>
      <c r="P43" s="170">
        <f t="shared" si="1"/>
        <v>0</v>
      </c>
      <c r="Q43" s="170">
        <f t="shared" si="2"/>
        <v>0</v>
      </c>
      <c r="R43" s="170" t="str">
        <f t="shared" si="3"/>
        <v>-</v>
      </c>
      <c r="S43" s="170" t="str">
        <f t="shared" si="4"/>
        <v>-</v>
      </c>
      <c r="T43" s="170" t="s">
        <v>416</v>
      </c>
      <c r="U43" s="148">
        <v>0</v>
      </c>
      <c r="V43" s="170">
        <f t="shared" si="5"/>
        <v>0</v>
      </c>
      <c r="W43" s="170">
        <f t="shared" si="6"/>
        <v>0</v>
      </c>
      <c r="X43" s="170">
        <f t="shared" si="7"/>
        <v>0</v>
      </c>
      <c r="Y43" s="170" t="str">
        <f t="shared" si="8"/>
        <v>-</v>
      </c>
      <c r="Z43" s="170" t="str">
        <f t="shared" si="9"/>
        <v>-</v>
      </c>
      <c r="AA43" s="134"/>
    </row>
    <row r="44" spans="1:27" ht="15" customHeight="1">
      <c r="A44" s="456"/>
      <c r="B44" s="447"/>
      <c r="C44" s="447"/>
      <c r="D44" s="223" t="s">
        <v>2829</v>
      </c>
      <c r="E44" s="281" t="s">
        <v>2830</v>
      </c>
      <c r="F44" s="292" t="s">
        <v>2916</v>
      </c>
      <c r="G44" s="170" t="s">
        <v>2917</v>
      </c>
      <c r="H44" s="170" t="s">
        <v>2833</v>
      </c>
      <c r="I44" s="170" t="s">
        <v>181</v>
      </c>
      <c r="J44" s="170">
        <v>1000</v>
      </c>
      <c r="K44" s="170">
        <v>0</v>
      </c>
      <c r="L44" s="170">
        <v>0</v>
      </c>
      <c r="M44" s="170" t="s">
        <v>416</v>
      </c>
      <c r="N44" s="148">
        <v>0</v>
      </c>
      <c r="O44" s="170">
        <f t="shared" si="0"/>
        <v>0</v>
      </c>
      <c r="P44" s="170">
        <f t="shared" si="1"/>
        <v>0</v>
      </c>
      <c r="Q44" s="170">
        <f t="shared" si="2"/>
        <v>0</v>
      </c>
      <c r="R44" s="170" t="str">
        <f t="shared" si="3"/>
        <v>-</v>
      </c>
      <c r="S44" s="170" t="str">
        <f t="shared" si="4"/>
        <v>-</v>
      </c>
      <c r="T44" s="170" t="s">
        <v>416</v>
      </c>
      <c r="U44" s="148">
        <v>0</v>
      </c>
      <c r="V44" s="170">
        <f t="shared" si="5"/>
        <v>0</v>
      </c>
      <c r="W44" s="170">
        <f t="shared" si="6"/>
        <v>0</v>
      </c>
      <c r="X44" s="170">
        <f t="shared" si="7"/>
        <v>0</v>
      </c>
      <c r="Y44" s="170" t="str">
        <f t="shared" si="8"/>
        <v>-</v>
      </c>
      <c r="Z44" s="170" t="str">
        <f t="shared" si="9"/>
        <v>-</v>
      </c>
      <c r="AA44" s="134"/>
    </row>
    <row r="45" spans="1:27" ht="15" customHeight="1">
      <c r="A45" s="456"/>
      <c r="B45" s="447"/>
      <c r="C45" s="447"/>
      <c r="D45" s="223" t="s">
        <v>2829</v>
      </c>
      <c r="E45" s="281" t="s">
        <v>2830</v>
      </c>
      <c r="F45" s="292" t="s">
        <v>2918</v>
      </c>
      <c r="G45" s="170" t="s">
        <v>2919</v>
      </c>
      <c r="H45" s="170" t="s">
        <v>2833</v>
      </c>
      <c r="I45" s="170" t="s">
        <v>181</v>
      </c>
      <c r="J45" s="170">
        <v>1000</v>
      </c>
      <c r="K45" s="170">
        <v>0</v>
      </c>
      <c r="L45" s="170">
        <v>0</v>
      </c>
      <c r="M45" s="170" t="s">
        <v>416</v>
      </c>
      <c r="N45" s="148">
        <v>0</v>
      </c>
      <c r="O45" s="170">
        <f t="shared" si="0"/>
        <v>0</v>
      </c>
      <c r="P45" s="170">
        <f t="shared" si="1"/>
        <v>0</v>
      </c>
      <c r="Q45" s="170">
        <f t="shared" si="2"/>
        <v>0</v>
      </c>
      <c r="R45" s="170" t="str">
        <f t="shared" si="3"/>
        <v>-</v>
      </c>
      <c r="S45" s="170" t="str">
        <f t="shared" si="4"/>
        <v>-</v>
      </c>
      <c r="T45" s="170" t="s">
        <v>416</v>
      </c>
      <c r="U45" s="148">
        <v>0</v>
      </c>
      <c r="V45" s="170">
        <f t="shared" si="5"/>
        <v>0</v>
      </c>
      <c r="W45" s="170">
        <f t="shared" si="6"/>
        <v>0</v>
      </c>
      <c r="X45" s="170">
        <f t="shared" si="7"/>
        <v>0</v>
      </c>
      <c r="Y45" s="170" t="str">
        <f t="shared" si="8"/>
        <v>-</v>
      </c>
      <c r="Z45" s="170" t="str">
        <f t="shared" si="9"/>
        <v>-</v>
      </c>
      <c r="AA45" s="134"/>
    </row>
    <row r="46" spans="1:27" ht="15" customHeight="1">
      <c r="A46" s="456"/>
      <c r="B46" s="447"/>
      <c r="C46" s="447"/>
      <c r="D46" s="223" t="s">
        <v>2829</v>
      </c>
      <c r="E46" s="281" t="s">
        <v>2830</v>
      </c>
      <c r="F46" s="292" t="s">
        <v>2920</v>
      </c>
      <c r="G46" s="170" t="s">
        <v>2921</v>
      </c>
      <c r="H46" s="170" t="s">
        <v>2833</v>
      </c>
      <c r="I46" s="170" t="s">
        <v>181</v>
      </c>
      <c r="J46" s="170">
        <v>1000</v>
      </c>
      <c r="K46" s="170">
        <v>0</v>
      </c>
      <c r="L46" s="170">
        <v>0</v>
      </c>
      <c r="M46" s="170" t="s">
        <v>416</v>
      </c>
      <c r="N46" s="148">
        <v>0</v>
      </c>
      <c r="O46" s="170">
        <f t="shared" si="0"/>
        <v>0</v>
      </c>
      <c r="P46" s="170">
        <f t="shared" si="1"/>
        <v>0</v>
      </c>
      <c r="Q46" s="170">
        <f t="shared" si="2"/>
        <v>0</v>
      </c>
      <c r="R46" s="170" t="str">
        <f t="shared" si="3"/>
        <v>-</v>
      </c>
      <c r="S46" s="170" t="str">
        <f t="shared" si="4"/>
        <v>-</v>
      </c>
      <c r="T46" s="170" t="s">
        <v>416</v>
      </c>
      <c r="U46" s="148">
        <v>0</v>
      </c>
      <c r="V46" s="170">
        <f t="shared" si="5"/>
        <v>0</v>
      </c>
      <c r="W46" s="170">
        <f t="shared" si="6"/>
        <v>0</v>
      </c>
      <c r="X46" s="170">
        <f t="shared" si="7"/>
        <v>0</v>
      </c>
      <c r="Y46" s="170" t="str">
        <f t="shared" si="8"/>
        <v>-</v>
      </c>
      <c r="Z46" s="170" t="str">
        <f t="shared" si="9"/>
        <v>-</v>
      </c>
      <c r="AA46" s="134"/>
    </row>
    <row r="47" spans="1:27" ht="15" customHeight="1">
      <c r="A47" s="456"/>
      <c r="B47" s="447"/>
      <c r="C47" s="447"/>
      <c r="D47" s="223" t="s">
        <v>2829</v>
      </c>
      <c r="E47" s="281" t="s">
        <v>2830</v>
      </c>
      <c r="F47" s="292" t="s">
        <v>2922</v>
      </c>
      <c r="G47" s="170" t="s">
        <v>2923</v>
      </c>
      <c r="H47" s="170" t="s">
        <v>2833</v>
      </c>
      <c r="I47" s="170" t="s">
        <v>181</v>
      </c>
      <c r="J47" s="170">
        <v>1000</v>
      </c>
      <c r="K47" s="170">
        <v>0</v>
      </c>
      <c r="L47" s="170">
        <v>0</v>
      </c>
      <c r="M47" s="170" t="s">
        <v>416</v>
      </c>
      <c r="N47" s="148">
        <v>0</v>
      </c>
      <c r="O47" s="170">
        <f t="shared" si="0"/>
        <v>0</v>
      </c>
      <c r="P47" s="170">
        <f t="shared" si="1"/>
        <v>0</v>
      </c>
      <c r="Q47" s="170">
        <f t="shared" si="2"/>
        <v>0</v>
      </c>
      <c r="R47" s="170" t="str">
        <f t="shared" si="3"/>
        <v>-</v>
      </c>
      <c r="S47" s="170" t="str">
        <f t="shared" si="4"/>
        <v>-</v>
      </c>
      <c r="T47" s="170" t="s">
        <v>416</v>
      </c>
      <c r="U47" s="148">
        <v>0</v>
      </c>
      <c r="V47" s="170">
        <f t="shared" si="5"/>
        <v>0</v>
      </c>
      <c r="W47" s="170">
        <f t="shared" si="6"/>
        <v>0</v>
      </c>
      <c r="X47" s="170">
        <f t="shared" si="7"/>
        <v>0</v>
      </c>
      <c r="Y47" s="170" t="str">
        <f t="shared" si="8"/>
        <v>-</v>
      </c>
      <c r="Z47" s="170" t="str">
        <f t="shared" si="9"/>
        <v>-</v>
      </c>
      <c r="AA47" s="134"/>
    </row>
    <row r="48" spans="1:27" ht="15" customHeight="1">
      <c r="A48" s="456"/>
      <c r="B48" s="447"/>
      <c r="C48" s="447"/>
      <c r="D48" s="223" t="s">
        <v>2829</v>
      </c>
      <c r="E48" s="281" t="s">
        <v>2830</v>
      </c>
      <c r="F48" s="292" t="s">
        <v>2924</v>
      </c>
      <c r="G48" s="170" t="s">
        <v>2925</v>
      </c>
      <c r="H48" s="170" t="s">
        <v>2833</v>
      </c>
      <c r="I48" s="170" t="s">
        <v>181</v>
      </c>
      <c r="J48" s="170">
        <v>1000</v>
      </c>
      <c r="K48" s="170">
        <v>0</v>
      </c>
      <c r="L48" s="170">
        <v>0</v>
      </c>
      <c r="M48" s="170" t="s">
        <v>416</v>
      </c>
      <c r="N48" s="148">
        <v>0</v>
      </c>
      <c r="O48" s="170">
        <f t="shared" si="0"/>
        <v>0</v>
      </c>
      <c r="P48" s="170">
        <f t="shared" si="1"/>
        <v>0</v>
      </c>
      <c r="Q48" s="170">
        <f t="shared" si="2"/>
        <v>0</v>
      </c>
      <c r="R48" s="170" t="str">
        <f t="shared" si="3"/>
        <v>-</v>
      </c>
      <c r="S48" s="170" t="str">
        <f t="shared" si="4"/>
        <v>-</v>
      </c>
      <c r="T48" s="170" t="s">
        <v>416</v>
      </c>
      <c r="U48" s="148">
        <v>0</v>
      </c>
      <c r="V48" s="170">
        <f t="shared" si="5"/>
        <v>0</v>
      </c>
      <c r="W48" s="170">
        <f t="shared" si="6"/>
        <v>0</v>
      </c>
      <c r="X48" s="170">
        <f t="shared" si="7"/>
        <v>0</v>
      </c>
      <c r="Y48" s="170" t="str">
        <f t="shared" si="8"/>
        <v>-</v>
      </c>
      <c r="Z48" s="170" t="str">
        <f t="shared" si="9"/>
        <v>-</v>
      </c>
      <c r="AA48" s="134"/>
    </row>
    <row r="49" spans="1:27" ht="15" customHeight="1">
      <c r="A49" s="456"/>
      <c r="B49" s="447"/>
      <c r="C49" s="447"/>
      <c r="D49" s="223" t="s">
        <v>2829</v>
      </c>
      <c r="E49" s="281" t="s">
        <v>2830</v>
      </c>
      <c r="F49" s="292" t="s">
        <v>2926</v>
      </c>
      <c r="G49" s="170" t="s">
        <v>2927</v>
      </c>
      <c r="H49" s="170" t="s">
        <v>2833</v>
      </c>
      <c r="I49" s="170" t="s">
        <v>181</v>
      </c>
      <c r="J49" s="170">
        <v>1000</v>
      </c>
      <c r="K49" s="170">
        <v>0</v>
      </c>
      <c r="L49" s="170">
        <v>0</v>
      </c>
      <c r="M49" s="170" t="s">
        <v>416</v>
      </c>
      <c r="N49" s="148">
        <v>0</v>
      </c>
      <c r="O49" s="170">
        <f t="shared" si="0"/>
        <v>0</v>
      </c>
      <c r="P49" s="170">
        <f t="shared" si="1"/>
        <v>0</v>
      </c>
      <c r="Q49" s="170">
        <f t="shared" si="2"/>
        <v>0</v>
      </c>
      <c r="R49" s="170" t="str">
        <f t="shared" si="3"/>
        <v>-</v>
      </c>
      <c r="S49" s="170" t="str">
        <f t="shared" si="4"/>
        <v>-</v>
      </c>
      <c r="T49" s="170" t="s">
        <v>416</v>
      </c>
      <c r="U49" s="148">
        <v>0</v>
      </c>
      <c r="V49" s="170">
        <f t="shared" si="5"/>
        <v>0</v>
      </c>
      <c r="W49" s="170">
        <f t="shared" si="6"/>
        <v>0</v>
      </c>
      <c r="X49" s="170">
        <f t="shared" si="7"/>
        <v>0</v>
      </c>
      <c r="Y49" s="170" t="str">
        <f t="shared" si="8"/>
        <v>-</v>
      </c>
      <c r="Z49" s="170" t="str">
        <f t="shared" si="9"/>
        <v>-</v>
      </c>
      <c r="AA49" s="134"/>
    </row>
    <row r="50" spans="1:27" ht="15" customHeight="1">
      <c r="A50" s="456"/>
      <c r="B50" s="447"/>
      <c r="C50" s="447"/>
      <c r="D50" s="223" t="s">
        <v>2829</v>
      </c>
      <c r="E50" s="281" t="s">
        <v>2830</v>
      </c>
      <c r="F50" s="292" t="s">
        <v>2928</v>
      </c>
      <c r="G50" s="170" t="s">
        <v>2929</v>
      </c>
      <c r="H50" s="170" t="s">
        <v>2833</v>
      </c>
      <c r="I50" s="170" t="s">
        <v>181</v>
      </c>
      <c r="J50" s="170">
        <v>1000</v>
      </c>
      <c r="K50" s="170">
        <v>0</v>
      </c>
      <c r="L50" s="170">
        <v>0</v>
      </c>
      <c r="M50" s="170" t="s">
        <v>416</v>
      </c>
      <c r="N50" s="148">
        <v>0</v>
      </c>
      <c r="O50" s="170">
        <f t="shared" si="0"/>
        <v>0</v>
      </c>
      <c r="P50" s="170">
        <f t="shared" si="1"/>
        <v>0</v>
      </c>
      <c r="Q50" s="170">
        <f t="shared" si="2"/>
        <v>0</v>
      </c>
      <c r="R50" s="170" t="str">
        <f t="shared" si="3"/>
        <v>-</v>
      </c>
      <c r="S50" s="170" t="str">
        <f t="shared" si="4"/>
        <v>-</v>
      </c>
      <c r="T50" s="170" t="s">
        <v>416</v>
      </c>
      <c r="U50" s="148">
        <v>0</v>
      </c>
      <c r="V50" s="170">
        <f t="shared" si="5"/>
        <v>0</v>
      </c>
      <c r="W50" s="170">
        <f t="shared" si="6"/>
        <v>0</v>
      </c>
      <c r="X50" s="170">
        <f t="shared" si="7"/>
        <v>0</v>
      </c>
      <c r="Y50" s="170" t="str">
        <f t="shared" si="8"/>
        <v>-</v>
      </c>
      <c r="Z50" s="170" t="str">
        <f t="shared" si="9"/>
        <v>-</v>
      </c>
      <c r="AA50" s="134"/>
    </row>
    <row r="51" spans="1:27" ht="15" customHeight="1">
      <c r="A51" s="456"/>
      <c r="B51" s="447"/>
      <c r="C51" s="447"/>
      <c r="D51" s="223" t="s">
        <v>2829</v>
      </c>
      <c r="E51" s="281" t="s">
        <v>2830</v>
      </c>
      <c r="F51" s="292" t="s">
        <v>2930</v>
      </c>
      <c r="G51" s="170" t="s">
        <v>2931</v>
      </c>
      <c r="H51" s="170" t="s">
        <v>2833</v>
      </c>
      <c r="I51" s="170" t="s">
        <v>181</v>
      </c>
      <c r="J51" s="170">
        <v>1000</v>
      </c>
      <c r="K51" s="170">
        <v>0</v>
      </c>
      <c r="L51" s="170">
        <v>0</v>
      </c>
      <c r="M51" s="170" t="s">
        <v>416</v>
      </c>
      <c r="N51" s="148">
        <v>0</v>
      </c>
      <c r="O51" s="170">
        <f t="shared" si="0"/>
        <v>0</v>
      </c>
      <c r="P51" s="170">
        <f t="shared" si="1"/>
        <v>0</v>
      </c>
      <c r="Q51" s="170">
        <f t="shared" si="2"/>
        <v>0</v>
      </c>
      <c r="R51" s="170" t="str">
        <f t="shared" si="3"/>
        <v>-</v>
      </c>
      <c r="S51" s="170" t="str">
        <f t="shared" si="4"/>
        <v>-</v>
      </c>
      <c r="T51" s="170" t="s">
        <v>416</v>
      </c>
      <c r="U51" s="148">
        <v>0</v>
      </c>
      <c r="V51" s="170">
        <f t="shared" si="5"/>
        <v>0</v>
      </c>
      <c r="W51" s="170">
        <f t="shared" si="6"/>
        <v>0</v>
      </c>
      <c r="X51" s="170">
        <f t="shared" si="7"/>
        <v>0</v>
      </c>
      <c r="Y51" s="170" t="str">
        <f t="shared" si="8"/>
        <v>-</v>
      </c>
      <c r="Z51" s="170" t="str">
        <f t="shared" si="9"/>
        <v>-</v>
      </c>
      <c r="AA51" s="134"/>
    </row>
    <row r="52" spans="1:27" ht="15" customHeight="1">
      <c r="A52" s="456"/>
      <c r="B52" s="447"/>
      <c r="C52" s="447"/>
      <c r="D52" s="223" t="s">
        <v>2829</v>
      </c>
      <c r="E52" s="281" t="s">
        <v>2830</v>
      </c>
      <c r="F52" s="292" t="s">
        <v>2932</v>
      </c>
      <c r="G52" s="170" t="s">
        <v>2933</v>
      </c>
      <c r="H52" s="170" t="s">
        <v>2833</v>
      </c>
      <c r="I52" s="170" t="s">
        <v>181</v>
      </c>
      <c r="J52" s="170">
        <v>1000</v>
      </c>
      <c r="K52" s="170">
        <v>0</v>
      </c>
      <c r="L52" s="170">
        <v>0</v>
      </c>
      <c r="M52" s="170" t="s">
        <v>416</v>
      </c>
      <c r="N52" s="148">
        <v>0</v>
      </c>
      <c r="O52" s="170">
        <f t="shared" si="0"/>
        <v>0</v>
      </c>
      <c r="P52" s="170">
        <f t="shared" si="1"/>
        <v>0</v>
      </c>
      <c r="Q52" s="170">
        <f t="shared" si="2"/>
        <v>0</v>
      </c>
      <c r="R52" s="170" t="str">
        <f t="shared" si="3"/>
        <v>-</v>
      </c>
      <c r="S52" s="170" t="str">
        <f t="shared" si="4"/>
        <v>-</v>
      </c>
      <c r="T52" s="170" t="s">
        <v>416</v>
      </c>
      <c r="U52" s="148">
        <v>0</v>
      </c>
      <c r="V52" s="170">
        <f t="shared" si="5"/>
        <v>0</v>
      </c>
      <c r="W52" s="170">
        <f t="shared" si="6"/>
        <v>0</v>
      </c>
      <c r="X52" s="170">
        <f t="shared" si="7"/>
        <v>0</v>
      </c>
      <c r="Y52" s="170" t="str">
        <f t="shared" si="8"/>
        <v>-</v>
      </c>
      <c r="Z52" s="170" t="str">
        <f t="shared" si="9"/>
        <v>-</v>
      </c>
      <c r="AA52" s="134"/>
    </row>
    <row r="53" spans="1:27" ht="15" customHeight="1">
      <c r="A53" s="456"/>
      <c r="B53" s="447"/>
      <c r="C53" s="447"/>
      <c r="D53" s="223" t="s">
        <v>2829</v>
      </c>
      <c r="E53" s="281" t="s">
        <v>2830</v>
      </c>
      <c r="F53" s="292" t="s">
        <v>2934</v>
      </c>
      <c r="G53" s="170" t="s">
        <v>2935</v>
      </c>
      <c r="H53" s="170" t="s">
        <v>2833</v>
      </c>
      <c r="I53" s="170" t="s">
        <v>181</v>
      </c>
      <c r="J53" s="170">
        <v>1000</v>
      </c>
      <c r="K53" s="170">
        <v>0</v>
      </c>
      <c r="L53" s="170">
        <v>0</v>
      </c>
      <c r="M53" s="170" t="s">
        <v>416</v>
      </c>
      <c r="N53" s="148">
        <v>0</v>
      </c>
      <c r="O53" s="170">
        <f t="shared" si="0"/>
        <v>0</v>
      </c>
      <c r="P53" s="170">
        <f t="shared" si="1"/>
        <v>0</v>
      </c>
      <c r="Q53" s="170">
        <f t="shared" si="2"/>
        <v>0</v>
      </c>
      <c r="R53" s="170" t="str">
        <f t="shared" si="3"/>
        <v>-</v>
      </c>
      <c r="S53" s="170" t="str">
        <f t="shared" si="4"/>
        <v>-</v>
      </c>
      <c r="T53" s="170" t="s">
        <v>416</v>
      </c>
      <c r="U53" s="148">
        <v>0</v>
      </c>
      <c r="V53" s="170">
        <f t="shared" si="5"/>
        <v>0</v>
      </c>
      <c r="W53" s="170">
        <f t="shared" si="6"/>
        <v>0</v>
      </c>
      <c r="X53" s="170">
        <f t="shared" si="7"/>
        <v>0</v>
      </c>
      <c r="Y53" s="170" t="str">
        <f t="shared" si="8"/>
        <v>-</v>
      </c>
      <c r="Z53" s="170" t="str">
        <f t="shared" si="9"/>
        <v>-</v>
      </c>
      <c r="AA53" s="134"/>
    </row>
    <row r="54" spans="1:27" ht="15" customHeight="1">
      <c r="A54" s="456"/>
      <c r="B54" s="447"/>
      <c r="C54" s="447"/>
      <c r="D54" s="223" t="s">
        <v>2829</v>
      </c>
      <c r="E54" s="281" t="s">
        <v>2830</v>
      </c>
      <c r="F54" s="292" t="s">
        <v>2936</v>
      </c>
      <c r="G54" s="170" t="s">
        <v>2937</v>
      </c>
      <c r="H54" s="170" t="s">
        <v>2833</v>
      </c>
      <c r="I54" s="170" t="s">
        <v>181</v>
      </c>
      <c r="J54" s="170">
        <v>1000</v>
      </c>
      <c r="K54" s="170">
        <v>0</v>
      </c>
      <c r="L54" s="170">
        <v>0</v>
      </c>
      <c r="M54" s="170" t="s">
        <v>416</v>
      </c>
      <c r="N54" s="148">
        <v>0</v>
      </c>
      <c r="O54" s="170">
        <f t="shared" si="0"/>
        <v>0</v>
      </c>
      <c r="P54" s="170">
        <f t="shared" si="1"/>
        <v>0</v>
      </c>
      <c r="Q54" s="170">
        <f t="shared" si="2"/>
        <v>0</v>
      </c>
      <c r="R54" s="170" t="str">
        <f t="shared" si="3"/>
        <v>-</v>
      </c>
      <c r="S54" s="170" t="str">
        <f t="shared" si="4"/>
        <v>-</v>
      </c>
      <c r="T54" s="170" t="s">
        <v>416</v>
      </c>
      <c r="U54" s="148">
        <v>0</v>
      </c>
      <c r="V54" s="170">
        <f t="shared" si="5"/>
        <v>0</v>
      </c>
      <c r="W54" s="170">
        <f t="shared" si="6"/>
        <v>0</v>
      </c>
      <c r="X54" s="170">
        <f t="shared" si="7"/>
        <v>0</v>
      </c>
      <c r="Y54" s="170" t="str">
        <f t="shared" si="8"/>
        <v>-</v>
      </c>
      <c r="Z54" s="170" t="str">
        <f t="shared" si="9"/>
        <v>-</v>
      </c>
      <c r="AA54" s="134"/>
    </row>
    <row r="55" spans="1:27" ht="15" customHeight="1">
      <c r="A55" s="456"/>
      <c r="B55" s="447"/>
      <c r="C55" s="447"/>
      <c r="D55" s="223" t="s">
        <v>2829</v>
      </c>
      <c r="E55" s="281" t="s">
        <v>2830</v>
      </c>
      <c r="F55" s="292" t="s">
        <v>2938</v>
      </c>
      <c r="G55" s="170" t="s">
        <v>2939</v>
      </c>
      <c r="H55" s="170" t="s">
        <v>2833</v>
      </c>
      <c r="I55" s="170" t="s">
        <v>181</v>
      </c>
      <c r="J55" s="170">
        <v>1000</v>
      </c>
      <c r="K55" s="170">
        <v>0</v>
      </c>
      <c r="L55" s="170">
        <v>0</v>
      </c>
      <c r="M55" s="170" t="s">
        <v>416</v>
      </c>
      <c r="N55" s="148">
        <v>0</v>
      </c>
      <c r="O55" s="170">
        <f t="shared" si="0"/>
        <v>0</v>
      </c>
      <c r="P55" s="170">
        <f t="shared" si="1"/>
        <v>0</v>
      </c>
      <c r="Q55" s="170">
        <f t="shared" si="2"/>
        <v>0</v>
      </c>
      <c r="R55" s="170" t="str">
        <f t="shared" si="3"/>
        <v>-</v>
      </c>
      <c r="S55" s="170" t="str">
        <f t="shared" si="4"/>
        <v>-</v>
      </c>
      <c r="T55" s="170" t="s">
        <v>416</v>
      </c>
      <c r="U55" s="148">
        <v>0</v>
      </c>
      <c r="V55" s="170">
        <f t="shared" si="5"/>
        <v>0</v>
      </c>
      <c r="W55" s="170">
        <f t="shared" si="6"/>
        <v>0</v>
      </c>
      <c r="X55" s="170">
        <f t="shared" si="7"/>
        <v>0</v>
      </c>
      <c r="Y55" s="170" t="str">
        <f t="shared" si="8"/>
        <v>-</v>
      </c>
      <c r="Z55" s="170" t="str">
        <f t="shared" si="9"/>
        <v>-</v>
      </c>
      <c r="AA55" s="134"/>
    </row>
    <row r="56" spans="1:27" ht="15" customHeight="1">
      <c r="A56" s="456"/>
      <c r="B56" s="447"/>
      <c r="C56" s="447"/>
      <c r="D56" s="223" t="s">
        <v>2829</v>
      </c>
      <c r="E56" s="281" t="s">
        <v>2830</v>
      </c>
      <c r="F56" s="292" t="s">
        <v>2940</v>
      </c>
      <c r="G56" s="170" t="s">
        <v>2941</v>
      </c>
      <c r="H56" s="170" t="s">
        <v>2833</v>
      </c>
      <c r="I56" s="170" t="s">
        <v>181</v>
      </c>
      <c r="J56" s="170">
        <v>1000</v>
      </c>
      <c r="K56" s="170">
        <v>0</v>
      </c>
      <c r="L56" s="170">
        <v>0</v>
      </c>
      <c r="M56" s="170" t="s">
        <v>416</v>
      </c>
      <c r="N56" s="148">
        <v>0</v>
      </c>
      <c r="O56" s="170">
        <f t="shared" si="0"/>
        <v>0</v>
      </c>
      <c r="P56" s="170">
        <f t="shared" si="1"/>
        <v>0</v>
      </c>
      <c r="Q56" s="170">
        <f t="shared" si="2"/>
        <v>0</v>
      </c>
      <c r="R56" s="170" t="str">
        <f t="shared" si="3"/>
        <v>-</v>
      </c>
      <c r="S56" s="170" t="str">
        <f t="shared" si="4"/>
        <v>-</v>
      </c>
      <c r="T56" s="170" t="s">
        <v>416</v>
      </c>
      <c r="U56" s="148">
        <v>0</v>
      </c>
      <c r="V56" s="170">
        <f t="shared" si="5"/>
        <v>0</v>
      </c>
      <c r="W56" s="170">
        <f t="shared" si="6"/>
        <v>0</v>
      </c>
      <c r="X56" s="170">
        <f t="shared" si="7"/>
        <v>0</v>
      </c>
      <c r="Y56" s="170" t="str">
        <f t="shared" si="8"/>
        <v>-</v>
      </c>
      <c r="Z56" s="170" t="str">
        <f t="shared" si="9"/>
        <v>-</v>
      </c>
      <c r="AA56" s="134"/>
    </row>
    <row r="57" spans="1:27" ht="15" customHeight="1">
      <c r="A57" s="456"/>
      <c r="B57" s="447"/>
      <c r="C57" s="447"/>
      <c r="D57" s="223" t="s">
        <v>2829</v>
      </c>
      <c r="E57" s="281" t="s">
        <v>2830</v>
      </c>
      <c r="F57" s="292" t="s">
        <v>2942</v>
      </c>
      <c r="G57" s="170" t="s">
        <v>2943</v>
      </c>
      <c r="H57" s="170" t="s">
        <v>2833</v>
      </c>
      <c r="I57" s="170" t="s">
        <v>181</v>
      </c>
      <c r="J57" s="170">
        <v>1000</v>
      </c>
      <c r="K57" s="170">
        <v>0</v>
      </c>
      <c r="L57" s="170">
        <v>0</v>
      </c>
      <c r="M57" s="170" t="s">
        <v>416</v>
      </c>
      <c r="N57" s="148">
        <v>0</v>
      </c>
      <c r="O57" s="170">
        <f t="shared" si="0"/>
        <v>0</v>
      </c>
      <c r="P57" s="170">
        <f t="shared" si="1"/>
        <v>0</v>
      </c>
      <c r="Q57" s="170">
        <f t="shared" si="2"/>
        <v>0</v>
      </c>
      <c r="R57" s="170" t="str">
        <f t="shared" si="3"/>
        <v>-</v>
      </c>
      <c r="S57" s="170" t="str">
        <f t="shared" si="4"/>
        <v>-</v>
      </c>
      <c r="T57" s="170" t="s">
        <v>416</v>
      </c>
      <c r="U57" s="148">
        <v>0</v>
      </c>
      <c r="V57" s="170">
        <f t="shared" si="5"/>
        <v>0</v>
      </c>
      <c r="W57" s="170">
        <f t="shared" si="6"/>
        <v>0</v>
      </c>
      <c r="X57" s="170">
        <f t="shared" si="7"/>
        <v>0</v>
      </c>
      <c r="Y57" s="170" t="str">
        <f t="shared" si="8"/>
        <v>-</v>
      </c>
      <c r="Z57" s="170" t="str">
        <f t="shared" si="9"/>
        <v>-</v>
      </c>
      <c r="AA57" s="134"/>
    </row>
    <row r="58" spans="1:27" ht="15" customHeight="1">
      <c r="A58" s="456"/>
      <c r="B58" s="447"/>
      <c r="C58" s="447"/>
      <c r="D58" s="223" t="s">
        <v>2829</v>
      </c>
      <c r="E58" s="281" t="s">
        <v>2830</v>
      </c>
      <c r="F58" s="292" t="s">
        <v>2944</v>
      </c>
      <c r="G58" s="170" t="s">
        <v>2945</v>
      </c>
      <c r="H58" s="170" t="s">
        <v>2833</v>
      </c>
      <c r="I58" s="170" t="s">
        <v>181</v>
      </c>
      <c r="J58" s="170">
        <v>1000</v>
      </c>
      <c r="K58" s="170">
        <v>0</v>
      </c>
      <c r="L58" s="170">
        <v>0</v>
      </c>
      <c r="M58" s="170" t="s">
        <v>416</v>
      </c>
      <c r="N58" s="148">
        <v>0</v>
      </c>
      <c r="O58" s="170">
        <f t="shared" si="0"/>
        <v>0</v>
      </c>
      <c r="P58" s="170">
        <f t="shared" si="1"/>
        <v>0</v>
      </c>
      <c r="Q58" s="170">
        <f t="shared" si="2"/>
        <v>0</v>
      </c>
      <c r="R58" s="170" t="str">
        <f t="shared" si="3"/>
        <v>-</v>
      </c>
      <c r="S58" s="170" t="str">
        <f t="shared" si="4"/>
        <v>-</v>
      </c>
      <c r="T58" s="170" t="s">
        <v>416</v>
      </c>
      <c r="U58" s="148">
        <v>0</v>
      </c>
      <c r="V58" s="170">
        <f t="shared" si="5"/>
        <v>0</v>
      </c>
      <c r="W58" s="170">
        <f t="shared" si="6"/>
        <v>0</v>
      </c>
      <c r="X58" s="170">
        <f t="shared" si="7"/>
        <v>0</v>
      </c>
      <c r="Y58" s="170" t="str">
        <f t="shared" si="8"/>
        <v>-</v>
      </c>
      <c r="Z58" s="170" t="str">
        <f t="shared" si="9"/>
        <v>-</v>
      </c>
      <c r="AA58" s="134"/>
    </row>
    <row r="59" spans="1:27" ht="15" customHeight="1">
      <c r="A59" s="456"/>
      <c r="B59" s="447"/>
      <c r="C59" s="447"/>
      <c r="D59" s="223" t="s">
        <v>2829</v>
      </c>
      <c r="E59" s="281" t="s">
        <v>2830</v>
      </c>
      <c r="F59" s="292" t="s">
        <v>2946</v>
      </c>
      <c r="G59" s="170" t="s">
        <v>2947</v>
      </c>
      <c r="H59" s="170" t="s">
        <v>2833</v>
      </c>
      <c r="I59" s="170" t="s">
        <v>181</v>
      </c>
      <c r="J59" s="170">
        <v>1000</v>
      </c>
      <c r="K59" s="170">
        <v>0</v>
      </c>
      <c r="L59" s="170">
        <v>0</v>
      </c>
      <c r="M59" s="170" t="s">
        <v>416</v>
      </c>
      <c r="N59" s="148">
        <v>0</v>
      </c>
      <c r="O59" s="170">
        <f t="shared" si="0"/>
        <v>0</v>
      </c>
      <c r="P59" s="170">
        <f t="shared" si="1"/>
        <v>0</v>
      </c>
      <c r="Q59" s="170">
        <f t="shared" si="2"/>
        <v>0</v>
      </c>
      <c r="R59" s="170" t="str">
        <f t="shared" si="3"/>
        <v>-</v>
      </c>
      <c r="S59" s="170" t="str">
        <f t="shared" si="4"/>
        <v>-</v>
      </c>
      <c r="T59" s="170" t="s">
        <v>416</v>
      </c>
      <c r="U59" s="148">
        <v>0</v>
      </c>
      <c r="V59" s="170">
        <f t="shared" si="5"/>
        <v>0</v>
      </c>
      <c r="W59" s="170">
        <f t="shared" si="6"/>
        <v>0</v>
      </c>
      <c r="X59" s="170">
        <f t="shared" si="7"/>
        <v>0</v>
      </c>
      <c r="Y59" s="170" t="str">
        <f t="shared" si="8"/>
        <v>-</v>
      </c>
      <c r="Z59" s="170" t="str">
        <f t="shared" si="9"/>
        <v>-</v>
      </c>
      <c r="AA59" s="134"/>
    </row>
    <row r="60" spans="1:27" ht="15" customHeight="1">
      <c r="A60" s="456"/>
      <c r="B60" s="447"/>
      <c r="C60" s="447"/>
      <c r="D60" s="223" t="s">
        <v>2829</v>
      </c>
      <c r="E60" s="281" t="s">
        <v>2830</v>
      </c>
      <c r="F60" s="292" t="s">
        <v>2948</v>
      </c>
      <c r="G60" s="170" t="s">
        <v>2949</v>
      </c>
      <c r="H60" s="170" t="s">
        <v>2833</v>
      </c>
      <c r="I60" s="170" t="s">
        <v>181</v>
      </c>
      <c r="J60" s="170">
        <v>1000</v>
      </c>
      <c r="K60" s="170">
        <v>0</v>
      </c>
      <c r="L60" s="170">
        <v>0</v>
      </c>
      <c r="M60" s="170" t="s">
        <v>416</v>
      </c>
      <c r="N60" s="148">
        <v>0</v>
      </c>
      <c r="O60" s="170">
        <f t="shared" si="0"/>
        <v>0</v>
      </c>
      <c r="P60" s="170">
        <f t="shared" si="1"/>
        <v>0</v>
      </c>
      <c r="Q60" s="170">
        <f t="shared" si="2"/>
        <v>0</v>
      </c>
      <c r="R60" s="170" t="str">
        <f t="shared" si="3"/>
        <v>-</v>
      </c>
      <c r="S60" s="170" t="str">
        <f t="shared" si="4"/>
        <v>-</v>
      </c>
      <c r="T60" s="170" t="s">
        <v>416</v>
      </c>
      <c r="U60" s="148">
        <v>0</v>
      </c>
      <c r="V60" s="170">
        <f t="shared" si="5"/>
        <v>0</v>
      </c>
      <c r="W60" s="170">
        <f t="shared" si="6"/>
        <v>0</v>
      </c>
      <c r="X60" s="170">
        <f t="shared" si="7"/>
        <v>0</v>
      </c>
      <c r="Y60" s="170" t="str">
        <f t="shared" si="8"/>
        <v>-</v>
      </c>
      <c r="Z60" s="170" t="str">
        <f t="shared" si="9"/>
        <v>-</v>
      </c>
      <c r="AA60" s="134"/>
    </row>
    <row r="61" spans="1:27" ht="15" customHeight="1">
      <c r="A61" s="456"/>
      <c r="B61" s="447"/>
      <c r="C61" s="447"/>
      <c r="D61" s="223" t="s">
        <v>2829</v>
      </c>
      <c r="E61" s="281" t="s">
        <v>2830</v>
      </c>
      <c r="F61" s="292" t="s">
        <v>2950</v>
      </c>
      <c r="G61" s="170" t="s">
        <v>2951</v>
      </c>
      <c r="H61" s="170" t="s">
        <v>2833</v>
      </c>
      <c r="I61" s="170" t="s">
        <v>181</v>
      </c>
      <c r="J61" s="170">
        <v>1000</v>
      </c>
      <c r="K61" s="170">
        <v>0</v>
      </c>
      <c r="L61" s="170">
        <v>0</v>
      </c>
      <c r="M61" s="170" t="s">
        <v>416</v>
      </c>
      <c r="N61" s="148">
        <v>0</v>
      </c>
      <c r="O61" s="170">
        <f t="shared" si="0"/>
        <v>0</v>
      </c>
      <c r="P61" s="170">
        <f t="shared" si="1"/>
        <v>0</v>
      </c>
      <c r="Q61" s="170">
        <f t="shared" si="2"/>
        <v>0</v>
      </c>
      <c r="R61" s="170" t="str">
        <f t="shared" si="3"/>
        <v>-</v>
      </c>
      <c r="S61" s="170" t="str">
        <f t="shared" si="4"/>
        <v>-</v>
      </c>
      <c r="T61" s="170" t="s">
        <v>416</v>
      </c>
      <c r="U61" s="148">
        <v>0</v>
      </c>
      <c r="V61" s="170">
        <f t="shared" si="5"/>
        <v>0</v>
      </c>
      <c r="W61" s="170">
        <f t="shared" si="6"/>
        <v>0</v>
      </c>
      <c r="X61" s="170">
        <f t="shared" si="7"/>
        <v>0</v>
      </c>
      <c r="Y61" s="170" t="str">
        <f t="shared" si="8"/>
        <v>-</v>
      </c>
      <c r="Z61" s="170" t="str">
        <f t="shared" si="9"/>
        <v>-</v>
      </c>
      <c r="AA61" s="134"/>
    </row>
    <row r="62" spans="1:27" ht="15" customHeight="1">
      <c r="A62" s="456"/>
      <c r="B62" s="447"/>
      <c r="C62" s="447"/>
      <c r="D62" s="223" t="s">
        <v>2829</v>
      </c>
      <c r="E62" s="281" t="s">
        <v>2830</v>
      </c>
      <c r="F62" s="292" t="s">
        <v>2952</v>
      </c>
      <c r="G62" s="170" t="s">
        <v>2953</v>
      </c>
      <c r="H62" s="170" t="s">
        <v>2833</v>
      </c>
      <c r="I62" s="170" t="s">
        <v>181</v>
      </c>
      <c r="J62" s="170">
        <v>1000</v>
      </c>
      <c r="K62" s="170">
        <v>0</v>
      </c>
      <c r="L62" s="170">
        <v>0</v>
      </c>
      <c r="M62" s="170" t="s">
        <v>416</v>
      </c>
      <c r="N62" s="148">
        <v>0</v>
      </c>
      <c r="O62" s="170">
        <f t="shared" si="0"/>
        <v>0</v>
      </c>
      <c r="P62" s="170">
        <f t="shared" si="1"/>
        <v>0</v>
      </c>
      <c r="Q62" s="170">
        <f t="shared" si="2"/>
        <v>0</v>
      </c>
      <c r="R62" s="170" t="str">
        <f t="shared" si="3"/>
        <v>-</v>
      </c>
      <c r="S62" s="170" t="str">
        <f t="shared" si="4"/>
        <v>-</v>
      </c>
      <c r="T62" s="170" t="s">
        <v>416</v>
      </c>
      <c r="U62" s="148">
        <v>0</v>
      </c>
      <c r="V62" s="170">
        <f t="shared" si="5"/>
        <v>0</v>
      </c>
      <c r="W62" s="170">
        <f t="shared" si="6"/>
        <v>0</v>
      </c>
      <c r="X62" s="170">
        <f t="shared" si="7"/>
        <v>0</v>
      </c>
      <c r="Y62" s="170" t="str">
        <f t="shared" si="8"/>
        <v>-</v>
      </c>
      <c r="Z62" s="170" t="str">
        <f t="shared" si="9"/>
        <v>-</v>
      </c>
      <c r="AA62" s="134"/>
    </row>
    <row r="63" spans="1:27" ht="15" customHeight="1">
      <c r="A63" s="456"/>
      <c r="B63" s="447"/>
      <c r="C63" s="447"/>
      <c r="D63" s="223" t="s">
        <v>2829</v>
      </c>
      <c r="E63" s="281" t="s">
        <v>2830</v>
      </c>
      <c r="F63" s="292" t="s">
        <v>2954</v>
      </c>
      <c r="G63" s="170" t="s">
        <v>2955</v>
      </c>
      <c r="H63" s="170" t="s">
        <v>2833</v>
      </c>
      <c r="I63" s="170" t="s">
        <v>181</v>
      </c>
      <c r="J63" s="170">
        <v>1000</v>
      </c>
      <c r="K63" s="170">
        <v>0</v>
      </c>
      <c r="L63" s="170">
        <v>0</v>
      </c>
      <c r="M63" s="170" t="s">
        <v>416</v>
      </c>
      <c r="N63" s="148">
        <v>0</v>
      </c>
      <c r="O63" s="170">
        <f t="shared" si="0"/>
        <v>0</v>
      </c>
      <c r="P63" s="170">
        <f t="shared" si="1"/>
        <v>0</v>
      </c>
      <c r="Q63" s="170">
        <f t="shared" si="2"/>
        <v>0</v>
      </c>
      <c r="R63" s="170" t="str">
        <f t="shared" si="3"/>
        <v>-</v>
      </c>
      <c r="S63" s="170" t="str">
        <f t="shared" si="4"/>
        <v>-</v>
      </c>
      <c r="T63" s="170" t="s">
        <v>416</v>
      </c>
      <c r="U63" s="148">
        <v>0</v>
      </c>
      <c r="V63" s="170">
        <f t="shared" si="5"/>
        <v>0</v>
      </c>
      <c r="W63" s="170">
        <f t="shared" si="6"/>
        <v>0</v>
      </c>
      <c r="X63" s="170">
        <f t="shared" si="7"/>
        <v>0</v>
      </c>
      <c r="Y63" s="170" t="str">
        <f t="shared" si="8"/>
        <v>-</v>
      </c>
      <c r="Z63" s="170" t="str">
        <f t="shared" si="9"/>
        <v>-</v>
      </c>
      <c r="AA63" s="134"/>
    </row>
    <row r="64" spans="1:27" ht="15" customHeight="1">
      <c r="A64" s="456"/>
      <c r="B64" s="447"/>
      <c r="C64" s="447"/>
      <c r="D64" s="223" t="s">
        <v>2829</v>
      </c>
      <c r="E64" s="281" t="s">
        <v>2830</v>
      </c>
      <c r="F64" s="292" t="s">
        <v>2956</v>
      </c>
      <c r="G64" s="170" t="s">
        <v>2957</v>
      </c>
      <c r="H64" s="170" t="s">
        <v>2833</v>
      </c>
      <c r="I64" s="170" t="s">
        <v>181</v>
      </c>
      <c r="J64" s="170">
        <v>1000</v>
      </c>
      <c r="K64" s="170">
        <v>0</v>
      </c>
      <c r="L64" s="170">
        <v>0</v>
      </c>
      <c r="M64" s="170" t="s">
        <v>416</v>
      </c>
      <c r="N64" s="148">
        <v>0</v>
      </c>
      <c r="O64" s="170">
        <f t="shared" si="0"/>
        <v>0</v>
      </c>
      <c r="P64" s="170">
        <f t="shared" si="1"/>
        <v>0</v>
      </c>
      <c r="Q64" s="170">
        <f t="shared" si="2"/>
        <v>0</v>
      </c>
      <c r="R64" s="170" t="str">
        <f t="shared" si="3"/>
        <v>-</v>
      </c>
      <c r="S64" s="170" t="str">
        <f t="shared" si="4"/>
        <v>-</v>
      </c>
      <c r="T64" s="170" t="s">
        <v>416</v>
      </c>
      <c r="U64" s="148">
        <v>0</v>
      </c>
      <c r="V64" s="170">
        <f t="shared" si="5"/>
        <v>0</v>
      </c>
      <c r="W64" s="170">
        <f t="shared" si="6"/>
        <v>0</v>
      </c>
      <c r="X64" s="170">
        <f t="shared" si="7"/>
        <v>0</v>
      </c>
      <c r="Y64" s="170" t="str">
        <f t="shared" si="8"/>
        <v>-</v>
      </c>
      <c r="Z64" s="170" t="str">
        <f t="shared" si="9"/>
        <v>-</v>
      </c>
      <c r="AA64" s="134"/>
    </row>
    <row r="65" spans="1:27" ht="15" customHeight="1">
      <c r="A65" s="456"/>
      <c r="B65" s="447"/>
      <c r="C65" s="447"/>
      <c r="D65" s="223" t="s">
        <v>2829</v>
      </c>
      <c r="E65" s="281" t="s">
        <v>2830</v>
      </c>
      <c r="F65" s="292" t="s">
        <v>2958</v>
      </c>
      <c r="G65" s="170" t="s">
        <v>2959</v>
      </c>
      <c r="H65" s="170" t="s">
        <v>2833</v>
      </c>
      <c r="I65" s="170" t="s">
        <v>181</v>
      </c>
      <c r="J65" s="170">
        <v>1000</v>
      </c>
      <c r="K65" s="170">
        <v>0</v>
      </c>
      <c r="L65" s="170">
        <v>0</v>
      </c>
      <c r="M65" s="170" t="s">
        <v>416</v>
      </c>
      <c r="N65" s="148">
        <v>0</v>
      </c>
      <c r="O65" s="170">
        <f t="shared" si="0"/>
        <v>0</v>
      </c>
      <c r="P65" s="170">
        <f t="shared" si="1"/>
        <v>0</v>
      </c>
      <c r="Q65" s="170">
        <f t="shared" si="2"/>
        <v>0</v>
      </c>
      <c r="R65" s="170" t="str">
        <f t="shared" si="3"/>
        <v>-</v>
      </c>
      <c r="S65" s="170" t="str">
        <f t="shared" si="4"/>
        <v>-</v>
      </c>
      <c r="T65" s="170" t="s">
        <v>416</v>
      </c>
      <c r="U65" s="148">
        <v>0</v>
      </c>
      <c r="V65" s="170">
        <f t="shared" si="5"/>
        <v>0</v>
      </c>
      <c r="W65" s="170">
        <f t="shared" si="6"/>
        <v>0</v>
      </c>
      <c r="X65" s="170">
        <f t="shared" si="7"/>
        <v>0</v>
      </c>
      <c r="Y65" s="170" t="str">
        <f t="shared" si="8"/>
        <v>-</v>
      </c>
      <c r="Z65" s="170" t="str">
        <f t="shared" si="9"/>
        <v>-</v>
      </c>
      <c r="AA65" s="134"/>
    </row>
    <row r="66" spans="1:27" ht="15" customHeight="1">
      <c r="A66" s="456"/>
      <c r="B66" s="447"/>
      <c r="C66" s="447"/>
      <c r="D66" s="223" t="s">
        <v>2829</v>
      </c>
      <c r="E66" s="281" t="s">
        <v>2830</v>
      </c>
      <c r="F66" s="292" t="s">
        <v>2960</v>
      </c>
      <c r="G66" s="170" t="s">
        <v>2961</v>
      </c>
      <c r="H66" s="170" t="s">
        <v>2833</v>
      </c>
      <c r="I66" s="170" t="s">
        <v>181</v>
      </c>
      <c r="J66" s="170">
        <v>1000</v>
      </c>
      <c r="K66" s="170">
        <v>0</v>
      </c>
      <c r="L66" s="170">
        <v>0</v>
      </c>
      <c r="M66" s="170" t="s">
        <v>416</v>
      </c>
      <c r="N66" s="148">
        <v>0</v>
      </c>
      <c r="O66" s="170">
        <f t="shared" si="0"/>
        <v>0</v>
      </c>
      <c r="P66" s="170">
        <f t="shared" si="1"/>
        <v>0</v>
      </c>
      <c r="Q66" s="170">
        <f t="shared" si="2"/>
        <v>0</v>
      </c>
      <c r="R66" s="170" t="str">
        <f t="shared" si="3"/>
        <v>-</v>
      </c>
      <c r="S66" s="170" t="str">
        <f t="shared" si="4"/>
        <v>-</v>
      </c>
      <c r="T66" s="170" t="s">
        <v>416</v>
      </c>
      <c r="U66" s="148">
        <v>0</v>
      </c>
      <c r="V66" s="170">
        <f t="shared" si="5"/>
        <v>0</v>
      </c>
      <c r="W66" s="170">
        <f t="shared" si="6"/>
        <v>0</v>
      </c>
      <c r="X66" s="170">
        <f t="shared" si="7"/>
        <v>0</v>
      </c>
      <c r="Y66" s="170" t="str">
        <f t="shared" si="8"/>
        <v>-</v>
      </c>
      <c r="Z66" s="170" t="str">
        <f t="shared" si="9"/>
        <v>-</v>
      </c>
      <c r="AA66" s="134"/>
    </row>
    <row r="67" spans="1:27" ht="15" customHeight="1">
      <c r="A67" s="456"/>
      <c r="B67" s="447"/>
      <c r="C67" s="447"/>
      <c r="D67" s="223" t="s">
        <v>2829</v>
      </c>
      <c r="E67" s="281" t="s">
        <v>2830</v>
      </c>
      <c r="F67" s="292" t="s">
        <v>2962</v>
      </c>
      <c r="G67" s="170" t="s">
        <v>2963</v>
      </c>
      <c r="H67" s="170" t="s">
        <v>2833</v>
      </c>
      <c r="I67" s="170" t="s">
        <v>181</v>
      </c>
      <c r="J67" s="170">
        <v>1000</v>
      </c>
      <c r="K67" s="170">
        <v>0</v>
      </c>
      <c r="L67" s="170">
        <v>0</v>
      </c>
      <c r="M67" s="170" t="s">
        <v>416</v>
      </c>
      <c r="N67" s="148">
        <v>0</v>
      </c>
      <c r="O67" s="170">
        <f t="shared" ref="O67:O130" si="10">J67*N67</f>
        <v>0</v>
      </c>
      <c r="P67" s="170">
        <f t="shared" ref="P67:P130" si="11">K67*N67</f>
        <v>0</v>
      </c>
      <c r="Q67" s="170">
        <f t="shared" ref="Q67:Q130" si="12">L67*N67</f>
        <v>0</v>
      </c>
      <c r="R67" s="170" t="str">
        <f t="shared" ref="R67:R130" si="13">IFERROR(Q67/O67, "-")</f>
        <v>-</v>
      </c>
      <c r="S67" s="170" t="str">
        <f t="shared" ref="S67:S130" si="14">IFERROR(P67/O67, "-")</f>
        <v>-</v>
      </c>
      <c r="T67" s="170" t="s">
        <v>416</v>
      </c>
      <c r="U67" s="148">
        <v>0</v>
      </c>
      <c r="V67" s="170">
        <f t="shared" ref="V67:V130" si="15">J67*U67</f>
        <v>0</v>
      </c>
      <c r="W67" s="170">
        <f t="shared" ref="W67:W130" si="16">K67*U67</f>
        <v>0</v>
      </c>
      <c r="X67" s="170">
        <f t="shared" ref="X67:X130" si="17">L67*U67</f>
        <v>0</v>
      </c>
      <c r="Y67" s="170" t="str">
        <f t="shared" ref="Y67:Y130" si="18">IFERROR(X67/V67, "-")</f>
        <v>-</v>
      </c>
      <c r="Z67" s="170" t="str">
        <f t="shared" ref="Z67:Z130" si="19">IFERROR(Y67/W67, "-")</f>
        <v>-</v>
      </c>
      <c r="AA67" s="134"/>
    </row>
    <row r="68" spans="1:27" ht="15" customHeight="1">
      <c r="A68" s="456"/>
      <c r="B68" s="447"/>
      <c r="C68" s="447"/>
      <c r="D68" s="223" t="s">
        <v>2829</v>
      </c>
      <c r="E68" s="281" t="s">
        <v>2830</v>
      </c>
      <c r="F68" s="292" t="s">
        <v>2964</v>
      </c>
      <c r="G68" s="170" t="s">
        <v>2965</v>
      </c>
      <c r="H68" s="170" t="s">
        <v>2833</v>
      </c>
      <c r="I68" s="170" t="s">
        <v>181</v>
      </c>
      <c r="J68" s="170">
        <v>1000</v>
      </c>
      <c r="K68" s="170">
        <v>0</v>
      </c>
      <c r="L68" s="170">
        <v>0</v>
      </c>
      <c r="M68" s="170" t="s">
        <v>416</v>
      </c>
      <c r="N68" s="148">
        <v>0</v>
      </c>
      <c r="O68" s="170">
        <f t="shared" si="10"/>
        <v>0</v>
      </c>
      <c r="P68" s="170">
        <f t="shared" si="11"/>
        <v>0</v>
      </c>
      <c r="Q68" s="170">
        <f t="shared" si="12"/>
        <v>0</v>
      </c>
      <c r="R68" s="170" t="str">
        <f t="shared" si="13"/>
        <v>-</v>
      </c>
      <c r="S68" s="170" t="str">
        <f t="shared" si="14"/>
        <v>-</v>
      </c>
      <c r="T68" s="170" t="s">
        <v>416</v>
      </c>
      <c r="U68" s="148">
        <v>0</v>
      </c>
      <c r="V68" s="170">
        <f t="shared" si="15"/>
        <v>0</v>
      </c>
      <c r="W68" s="170">
        <f t="shared" si="16"/>
        <v>0</v>
      </c>
      <c r="X68" s="170">
        <f t="shared" si="17"/>
        <v>0</v>
      </c>
      <c r="Y68" s="170" t="str">
        <f t="shared" si="18"/>
        <v>-</v>
      </c>
      <c r="Z68" s="170" t="str">
        <f t="shared" si="19"/>
        <v>-</v>
      </c>
      <c r="AA68" s="134"/>
    </row>
    <row r="69" spans="1:27" ht="15" customHeight="1">
      <c r="A69" s="456"/>
      <c r="B69" s="447"/>
      <c r="C69" s="447"/>
      <c r="D69" s="223" t="s">
        <v>2829</v>
      </c>
      <c r="E69" s="281" t="s">
        <v>2830</v>
      </c>
      <c r="F69" s="292" t="s">
        <v>2966</v>
      </c>
      <c r="G69" s="170" t="s">
        <v>2967</v>
      </c>
      <c r="H69" s="170" t="s">
        <v>2833</v>
      </c>
      <c r="I69" s="170" t="s">
        <v>181</v>
      </c>
      <c r="J69" s="170">
        <v>1000</v>
      </c>
      <c r="K69" s="170">
        <v>0</v>
      </c>
      <c r="L69" s="170">
        <v>0</v>
      </c>
      <c r="M69" s="170" t="s">
        <v>416</v>
      </c>
      <c r="N69" s="148">
        <v>0</v>
      </c>
      <c r="O69" s="170">
        <f t="shared" si="10"/>
        <v>0</v>
      </c>
      <c r="P69" s="170">
        <f t="shared" si="11"/>
        <v>0</v>
      </c>
      <c r="Q69" s="170">
        <f t="shared" si="12"/>
        <v>0</v>
      </c>
      <c r="R69" s="170" t="str">
        <f t="shared" si="13"/>
        <v>-</v>
      </c>
      <c r="S69" s="170" t="str">
        <f t="shared" si="14"/>
        <v>-</v>
      </c>
      <c r="T69" s="170" t="s">
        <v>416</v>
      </c>
      <c r="U69" s="148">
        <v>0</v>
      </c>
      <c r="V69" s="170">
        <f t="shared" si="15"/>
        <v>0</v>
      </c>
      <c r="W69" s="170">
        <f t="shared" si="16"/>
        <v>0</v>
      </c>
      <c r="X69" s="170">
        <f t="shared" si="17"/>
        <v>0</v>
      </c>
      <c r="Y69" s="170" t="str">
        <f t="shared" si="18"/>
        <v>-</v>
      </c>
      <c r="Z69" s="170" t="str">
        <f t="shared" si="19"/>
        <v>-</v>
      </c>
      <c r="AA69" s="134"/>
    </row>
    <row r="70" spans="1:27" ht="15" customHeight="1">
      <c r="A70" s="456"/>
      <c r="B70" s="447"/>
      <c r="C70" s="447"/>
      <c r="D70" s="223" t="s">
        <v>2829</v>
      </c>
      <c r="E70" s="281" t="s">
        <v>2830</v>
      </c>
      <c r="F70" s="292" t="s">
        <v>2968</v>
      </c>
      <c r="G70" s="170" t="s">
        <v>2969</v>
      </c>
      <c r="H70" s="170" t="s">
        <v>2833</v>
      </c>
      <c r="I70" s="170" t="s">
        <v>181</v>
      </c>
      <c r="J70" s="170">
        <v>1000</v>
      </c>
      <c r="K70" s="170">
        <v>0</v>
      </c>
      <c r="L70" s="170">
        <v>0</v>
      </c>
      <c r="M70" s="170" t="s">
        <v>416</v>
      </c>
      <c r="N70" s="148">
        <v>0</v>
      </c>
      <c r="O70" s="170">
        <f t="shared" si="10"/>
        <v>0</v>
      </c>
      <c r="P70" s="170">
        <f t="shared" si="11"/>
        <v>0</v>
      </c>
      <c r="Q70" s="170">
        <f t="shared" si="12"/>
        <v>0</v>
      </c>
      <c r="R70" s="170" t="str">
        <f t="shared" si="13"/>
        <v>-</v>
      </c>
      <c r="S70" s="170" t="str">
        <f t="shared" si="14"/>
        <v>-</v>
      </c>
      <c r="T70" s="170" t="s">
        <v>416</v>
      </c>
      <c r="U70" s="148">
        <v>0</v>
      </c>
      <c r="V70" s="170">
        <f t="shared" si="15"/>
        <v>0</v>
      </c>
      <c r="W70" s="170">
        <f t="shared" si="16"/>
        <v>0</v>
      </c>
      <c r="X70" s="170">
        <f t="shared" si="17"/>
        <v>0</v>
      </c>
      <c r="Y70" s="170" t="str">
        <f t="shared" si="18"/>
        <v>-</v>
      </c>
      <c r="Z70" s="170" t="str">
        <f t="shared" si="19"/>
        <v>-</v>
      </c>
      <c r="AA70" s="134"/>
    </row>
    <row r="71" spans="1:27" ht="15" customHeight="1">
      <c r="A71" s="456"/>
      <c r="B71" s="447"/>
      <c r="C71" s="447"/>
      <c r="D71" s="223" t="s">
        <v>2829</v>
      </c>
      <c r="E71" s="281" t="s">
        <v>2830</v>
      </c>
      <c r="F71" s="292" t="s">
        <v>2970</v>
      </c>
      <c r="G71" s="170" t="s">
        <v>2971</v>
      </c>
      <c r="H71" s="170" t="s">
        <v>2833</v>
      </c>
      <c r="I71" s="170" t="s">
        <v>181</v>
      </c>
      <c r="J71" s="170">
        <v>1000</v>
      </c>
      <c r="K71" s="170">
        <v>0</v>
      </c>
      <c r="L71" s="170">
        <v>0</v>
      </c>
      <c r="M71" s="170" t="s">
        <v>416</v>
      </c>
      <c r="N71" s="148">
        <v>0</v>
      </c>
      <c r="O71" s="170">
        <f t="shared" si="10"/>
        <v>0</v>
      </c>
      <c r="P71" s="170">
        <f t="shared" si="11"/>
        <v>0</v>
      </c>
      <c r="Q71" s="170">
        <f t="shared" si="12"/>
        <v>0</v>
      </c>
      <c r="R71" s="170" t="str">
        <f t="shared" si="13"/>
        <v>-</v>
      </c>
      <c r="S71" s="170" t="str">
        <f t="shared" si="14"/>
        <v>-</v>
      </c>
      <c r="T71" s="170" t="s">
        <v>416</v>
      </c>
      <c r="U71" s="148">
        <v>0</v>
      </c>
      <c r="V71" s="170">
        <f t="shared" si="15"/>
        <v>0</v>
      </c>
      <c r="W71" s="170">
        <f t="shared" si="16"/>
        <v>0</v>
      </c>
      <c r="X71" s="170">
        <f t="shared" si="17"/>
        <v>0</v>
      </c>
      <c r="Y71" s="170" t="str">
        <f t="shared" si="18"/>
        <v>-</v>
      </c>
      <c r="Z71" s="170" t="str">
        <f t="shared" si="19"/>
        <v>-</v>
      </c>
      <c r="AA71" s="134"/>
    </row>
    <row r="72" spans="1:27" ht="15" customHeight="1">
      <c r="A72" s="456"/>
      <c r="B72" s="447"/>
      <c r="C72" s="447"/>
      <c r="D72" s="223" t="s">
        <v>2829</v>
      </c>
      <c r="E72" s="281" t="s">
        <v>2830</v>
      </c>
      <c r="F72" s="292" t="s">
        <v>2972</v>
      </c>
      <c r="G72" s="170" t="s">
        <v>2973</v>
      </c>
      <c r="H72" s="170" t="s">
        <v>2833</v>
      </c>
      <c r="I72" s="170" t="s">
        <v>181</v>
      </c>
      <c r="J72" s="170">
        <v>1000</v>
      </c>
      <c r="K72" s="170">
        <v>0</v>
      </c>
      <c r="L72" s="170">
        <v>0</v>
      </c>
      <c r="M72" s="170" t="s">
        <v>416</v>
      </c>
      <c r="N72" s="148">
        <v>0</v>
      </c>
      <c r="O72" s="170">
        <f t="shared" si="10"/>
        <v>0</v>
      </c>
      <c r="P72" s="170">
        <f t="shared" si="11"/>
        <v>0</v>
      </c>
      <c r="Q72" s="170">
        <f t="shared" si="12"/>
        <v>0</v>
      </c>
      <c r="R72" s="170" t="str">
        <f t="shared" si="13"/>
        <v>-</v>
      </c>
      <c r="S72" s="170" t="str">
        <f t="shared" si="14"/>
        <v>-</v>
      </c>
      <c r="T72" s="170" t="s">
        <v>416</v>
      </c>
      <c r="U72" s="148">
        <v>0</v>
      </c>
      <c r="V72" s="170">
        <f t="shared" si="15"/>
        <v>0</v>
      </c>
      <c r="W72" s="170">
        <f t="shared" si="16"/>
        <v>0</v>
      </c>
      <c r="X72" s="170">
        <f t="shared" si="17"/>
        <v>0</v>
      </c>
      <c r="Y72" s="170" t="str">
        <f t="shared" si="18"/>
        <v>-</v>
      </c>
      <c r="Z72" s="170" t="str">
        <f t="shared" si="19"/>
        <v>-</v>
      </c>
      <c r="AA72" s="134"/>
    </row>
    <row r="73" spans="1:27" ht="15" customHeight="1">
      <c r="A73" s="456"/>
      <c r="B73" s="447"/>
      <c r="C73" s="447"/>
      <c r="D73" s="223" t="s">
        <v>2829</v>
      </c>
      <c r="E73" s="281" t="s">
        <v>2830</v>
      </c>
      <c r="F73" s="292" t="s">
        <v>2974</v>
      </c>
      <c r="G73" s="170" t="s">
        <v>2975</v>
      </c>
      <c r="H73" s="170" t="s">
        <v>2833</v>
      </c>
      <c r="I73" s="170" t="s">
        <v>181</v>
      </c>
      <c r="J73" s="170">
        <v>1000</v>
      </c>
      <c r="K73" s="170">
        <v>0</v>
      </c>
      <c r="L73" s="170">
        <v>0</v>
      </c>
      <c r="M73" s="170" t="s">
        <v>416</v>
      </c>
      <c r="N73" s="148">
        <v>0</v>
      </c>
      <c r="O73" s="170">
        <f t="shared" si="10"/>
        <v>0</v>
      </c>
      <c r="P73" s="170">
        <f t="shared" si="11"/>
        <v>0</v>
      </c>
      <c r="Q73" s="170">
        <f t="shared" si="12"/>
        <v>0</v>
      </c>
      <c r="R73" s="170" t="str">
        <f t="shared" si="13"/>
        <v>-</v>
      </c>
      <c r="S73" s="170" t="str">
        <f t="shared" si="14"/>
        <v>-</v>
      </c>
      <c r="T73" s="170" t="s">
        <v>416</v>
      </c>
      <c r="U73" s="148">
        <v>0</v>
      </c>
      <c r="V73" s="170">
        <f t="shared" si="15"/>
        <v>0</v>
      </c>
      <c r="W73" s="170">
        <f t="shared" si="16"/>
        <v>0</v>
      </c>
      <c r="X73" s="170">
        <f t="shared" si="17"/>
        <v>0</v>
      </c>
      <c r="Y73" s="170" t="str">
        <f t="shared" si="18"/>
        <v>-</v>
      </c>
      <c r="Z73" s="170" t="str">
        <f t="shared" si="19"/>
        <v>-</v>
      </c>
      <c r="AA73" s="134"/>
    </row>
    <row r="74" spans="1:27" ht="15" customHeight="1">
      <c r="A74" s="456"/>
      <c r="B74" s="447"/>
      <c r="C74" s="447"/>
      <c r="D74" s="223" t="s">
        <v>2829</v>
      </c>
      <c r="E74" s="281" t="s">
        <v>2830</v>
      </c>
      <c r="F74" s="292" t="s">
        <v>2976</v>
      </c>
      <c r="G74" s="170" t="s">
        <v>2977</v>
      </c>
      <c r="H74" s="170" t="s">
        <v>2833</v>
      </c>
      <c r="I74" s="170" t="s">
        <v>181</v>
      </c>
      <c r="J74" s="170">
        <v>1000</v>
      </c>
      <c r="K74" s="170">
        <v>0</v>
      </c>
      <c r="L74" s="170">
        <v>0</v>
      </c>
      <c r="M74" s="170" t="s">
        <v>416</v>
      </c>
      <c r="N74" s="148">
        <v>0</v>
      </c>
      <c r="O74" s="170">
        <f t="shared" si="10"/>
        <v>0</v>
      </c>
      <c r="P74" s="170">
        <f t="shared" si="11"/>
        <v>0</v>
      </c>
      <c r="Q74" s="170">
        <f t="shared" si="12"/>
        <v>0</v>
      </c>
      <c r="R74" s="170" t="str">
        <f t="shared" si="13"/>
        <v>-</v>
      </c>
      <c r="S74" s="170" t="str">
        <f t="shared" si="14"/>
        <v>-</v>
      </c>
      <c r="T74" s="170" t="s">
        <v>416</v>
      </c>
      <c r="U74" s="148">
        <v>0</v>
      </c>
      <c r="V74" s="170">
        <f t="shared" si="15"/>
        <v>0</v>
      </c>
      <c r="W74" s="170">
        <f t="shared" si="16"/>
        <v>0</v>
      </c>
      <c r="X74" s="170">
        <f t="shared" si="17"/>
        <v>0</v>
      </c>
      <c r="Y74" s="170" t="str">
        <f t="shared" si="18"/>
        <v>-</v>
      </c>
      <c r="Z74" s="170" t="str">
        <f t="shared" si="19"/>
        <v>-</v>
      </c>
      <c r="AA74" s="134"/>
    </row>
    <row r="75" spans="1:27" ht="15" customHeight="1">
      <c r="A75" s="456"/>
      <c r="B75" s="447"/>
      <c r="C75" s="447"/>
      <c r="D75" s="223" t="s">
        <v>2829</v>
      </c>
      <c r="E75" s="281" t="s">
        <v>795</v>
      </c>
      <c r="F75" s="292" t="s">
        <v>2978</v>
      </c>
      <c r="G75" s="170" t="s">
        <v>2979</v>
      </c>
      <c r="H75" s="170" t="s">
        <v>2833</v>
      </c>
      <c r="I75" s="170" t="s">
        <v>121</v>
      </c>
      <c r="J75" s="170">
        <v>1000</v>
      </c>
      <c r="K75" s="170">
        <v>0</v>
      </c>
      <c r="L75" s="170">
        <v>0</v>
      </c>
      <c r="M75" s="170" t="s">
        <v>416</v>
      </c>
      <c r="N75" s="148">
        <v>0</v>
      </c>
      <c r="O75" s="170">
        <f t="shared" si="10"/>
        <v>0</v>
      </c>
      <c r="P75" s="170">
        <f t="shared" si="11"/>
        <v>0</v>
      </c>
      <c r="Q75" s="170">
        <f t="shared" si="12"/>
        <v>0</v>
      </c>
      <c r="R75" s="170" t="str">
        <f t="shared" si="13"/>
        <v>-</v>
      </c>
      <c r="S75" s="170" t="str">
        <f t="shared" si="14"/>
        <v>-</v>
      </c>
      <c r="T75" s="170" t="s">
        <v>416</v>
      </c>
      <c r="U75" s="148">
        <v>0</v>
      </c>
      <c r="V75" s="170">
        <f t="shared" si="15"/>
        <v>0</v>
      </c>
      <c r="W75" s="170">
        <f t="shared" si="16"/>
        <v>0</v>
      </c>
      <c r="X75" s="170">
        <f t="shared" si="17"/>
        <v>0</v>
      </c>
      <c r="Y75" s="170" t="str">
        <f t="shared" si="18"/>
        <v>-</v>
      </c>
      <c r="Z75" s="170" t="str">
        <f t="shared" si="19"/>
        <v>-</v>
      </c>
      <c r="AA75" s="134"/>
    </row>
    <row r="76" spans="1:27" ht="15" customHeight="1">
      <c r="A76" s="456"/>
      <c r="B76" s="447"/>
      <c r="C76" s="447"/>
      <c r="D76" s="223" t="s">
        <v>2829</v>
      </c>
      <c r="E76" s="281" t="s">
        <v>2830</v>
      </c>
      <c r="F76" s="292" t="s">
        <v>2980</v>
      </c>
      <c r="G76" s="170" t="s">
        <v>2981</v>
      </c>
      <c r="H76" s="170" t="s">
        <v>2833</v>
      </c>
      <c r="I76" s="170" t="s">
        <v>121</v>
      </c>
      <c r="J76" s="170">
        <v>1000</v>
      </c>
      <c r="K76" s="170">
        <v>0</v>
      </c>
      <c r="L76" s="170">
        <v>0</v>
      </c>
      <c r="M76" s="170" t="s">
        <v>416</v>
      </c>
      <c r="N76" s="148">
        <v>0</v>
      </c>
      <c r="O76" s="170">
        <f t="shared" si="10"/>
        <v>0</v>
      </c>
      <c r="P76" s="170">
        <f t="shared" si="11"/>
        <v>0</v>
      </c>
      <c r="Q76" s="170">
        <f t="shared" si="12"/>
        <v>0</v>
      </c>
      <c r="R76" s="170" t="str">
        <f t="shared" si="13"/>
        <v>-</v>
      </c>
      <c r="S76" s="170" t="str">
        <f t="shared" si="14"/>
        <v>-</v>
      </c>
      <c r="T76" s="170" t="s">
        <v>416</v>
      </c>
      <c r="U76" s="148">
        <v>0</v>
      </c>
      <c r="V76" s="170">
        <f t="shared" si="15"/>
        <v>0</v>
      </c>
      <c r="W76" s="170">
        <f t="shared" si="16"/>
        <v>0</v>
      </c>
      <c r="X76" s="170">
        <f t="shared" si="17"/>
        <v>0</v>
      </c>
      <c r="Y76" s="170" t="str">
        <f t="shared" si="18"/>
        <v>-</v>
      </c>
      <c r="Z76" s="170" t="str">
        <f t="shared" si="19"/>
        <v>-</v>
      </c>
      <c r="AA76" s="134"/>
    </row>
    <row r="77" spans="1:27" ht="15" customHeight="1">
      <c r="A77" s="456"/>
      <c r="B77" s="447"/>
      <c r="C77" s="447"/>
      <c r="D77" s="223" t="s">
        <v>2829</v>
      </c>
      <c r="E77" s="281" t="s">
        <v>2830</v>
      </c>
      <c r="F77" s="292" t="s">
        <v>2980</v>
      </c>
      <c r="G77" s="170" t="s">
        <v>2982</v>
      </c>
      <c r="H77" s="170" t="s">
        <v>2833</v>
      </c>
      <c r="I77" s="170" t="s">
        <v>121</v>
      </c>
      <c r="J77" s="170">
        <v>1000</v>
      </c>
      <c r="K77" s="170">
        <v>0</v>
      </c>
      <c r="L77" s="170">
        <v>0</v>
      </c>
      <c r="M77" s="170" t="s">
        <v>416</v>
      </c>
      <c r="N77" s="148">
        <v>0</v>
      </c>
      <c r="O77" s="170">
        <f t="shared" si="10"/>
        <v>0</v>
      </c>
      <c r="P77" s="170">
        <f t="shared" si="11"/>
        <v>0</v>
      </c>
      <c r="Q77" s="170">
        <f t="shared" si="12"/>
        <v>0</v>
      </c>
      <c r="R77" s="170" t="str">
        <f t="shared" si="13"/>
        <v>-</v>
      </c>
      <c r="S77" s="170" t="str">
        <f t="shared" si="14"/>
        <v>-</v>
      </c>
      <c r="T77" s="170" t="s">
        <v>416</v>
      </c>
      <c r="U77" s="148">
        <v>0</v>
      </c>
      <c r="V77" s="170">
        <f t="shared" si="15"/>
        <v>0</v>
      </c>
      <c r="W77" s="170">
        <f t="shared" si="16"/>
        <v>0</v>
      </c>
      <c r="X77" s="170">
        <f t="shared" si="17"/>
        <v>0</v>
      </c>
      <c r="Y77" s="170" t="str">
        <f t="shared" si="18"/>
        <v>-</v>
      </c>
      <c r="Z77" s="170" t="str">
        <f t="shared" si="19"/>
        <v>-</v>
      </c>
      <c r="AA77" s="134"/>
    </row>
    <row r="78" spans="1:27" ht="15" customHeight="1">
      <c r="A78" s="456"/>
      <c r="B78" s="447"/>
      <c r="C78" s="447"/>
      <c r="D78" s="223" t="s">
        <v>2829</v>
      </c>
      <c r="E78" s="281" t="s">
        <v>2830</v>
      </c>
      <c r="F78" s="292" t="s">
        <v>2983</v>
      </c>
      <c r="G78" s="170" t="s">
        <v>2984</v>
      </c>
      <c r="H78" s="170" t="s">
        <v>2833</v>
      </c>
      <c r="I78" s="170" t="s">
        <v>135</v>
      </c>
      <c r="J78" s="170">
        <v>1000</v>
      </c>
      <c r="K78" s="170">
        <v>12791322.57</v>
      </c>
      <c r="L78" s="170">
        <v>9724677.7700000014</v>
      </c>
      <c r="M78" s="170" t="s">
        <v>410</v>
      </c>
      <c r="N78" s="148">
        <v>0.23</v>
      </c>
      <c r="O78" s="170">
        <f t="shared" si="10"/>
        <v>230</v>
      </c>
      <c r="P78" s="170">
        <f t="shared" si="11"/>
        <v>2942004.1911000004</v>
      </c>
      <c r="Q78" s="170">
        <f t="shared" si="12"/>
        <v>2236675.8871000004</v>
      </c>
      <c r="R78" s="170">
        <f t="shared" si="13"/>
        <v>9724.6777700000021</v>
      </c>
      <c r="S78" s="170">
        <f t="shared" si="14"/>
        <v>12791.322570000002</v>
      </c>
      <c r="T78" s="170" t="s">
        <v>410</v>
      </c>
      <c r="U78" s="148">
        <v>0.09</v>
      </c>
      <c r="V78" s="170">
        <f t="shared" si="15"/>
        <v>90</v>
      </c>
      <c r="W78" s="170">
        <f t="shared" si="16"/>
        <v>1151219.0312999999</v>
      </c>
      <c r="X78" s="170">
        <f t="shared" si="17"/>
        <v>875220.99930000014</v>
      </c>
      <c r="Y78" s="170">
        <f t="shared" si="18"/>
        <v>9724.6777700000021</v>
      </c>
      <c r="Z78" s="170">
        <f t="shared" si="19"/>
        <v>8.4472871848014271E-3</v>
      </c>
      <c r="AA78" s="134"/>
    </row>
    <row r="79" spans="1:27" ht="15" customHeight="1">
      <c r="A79" s="456"/>
      <c r="B79" s="447"/>
      <c r="C79" s="447"/>
      <c r="D79" s="223" t="s">
        <v>2829</v>
      </c>
      <c r="E79" s="281" t="s">
        <v>2830</v>
      </c>
      <c r="F79" s="292" t="s">
        <v>2983</v>
      </c>
      <c r="G79" s="170" t="s">
        <v>2985</v>
      </c>
      <c r="H79" s="170" t="s">
        <v>2833</v>
      </c>
      <c r="I79" s="170" t="s">
        <v>135</v>
      </c>
      <c r="J79" s="170">
        <v>1000</v>
      </c>
      <c r="K79" s="170">
        <v>127451.07</v>
      </c>
      <c r="L79" s="170">
        <v>0</v>
      </c>
      <c r="M79" s="170" t="s">
        <v>410</v>
      </c>
      <c r="N79" s="148">
        <v>0.23</v>
      </c>
      <c r="O79" s="170">
        <f t="shared" si="10"/>
        <v>230</v>
      </c>
      <c r="P79" s="170">
        <f t="shared" si="11"/>
        <v>29313.746100000004</v>
      </c>
      <c r="Q79" s="170">
        <f t="shared" si="12"/>
        <v>0</v>
      </c>
      <c r="R79" s="170">
        <f t="shared" si="13"/>
        <v>0</v>
      </c>
      <c r="S79" s="170">
        <f t="shared" si="14"/>
        <v>127.45107000000002</v>
      </c>
      <c r="T79" s="170" t="s">
        <v>410</v>
      </c>
      <c r="U79" s="148">
        <v>0.09</v>
      </c>
      <c r="V79" s="170">
        <f t="shared" si="15"/>
        <v>90</v>
      </c>
      <c r="W79" s="170">
        <f t="shared" si="16"/>
        <v>11470.596300000001</v>
      </c>
      <c r="X79" s="170">
        <f t="shared" si="17"/>
        <v>0</v>
      </c>
      <c r="Y79" s="170">
        <f t="shared" si="18"/>
        <v>0</v>
      </c>
      <c r="Z79" s="170">
        <f t="shared" si="19"/>
        <v>0</v>
      </c>
      <c r="AA79" s="134"/>
    </row>
    <row r="80" spans="1:27" ht="15" customHeight="1">
      <c r="A80" s="456"/>
      <c r="B80" s="447"/>
      <c r="C80" s="447"/>
      <c r="D80" s="223" t="s">
        <v>2829</v>
      </c>
      <c r="E80" s="281" t="s">
        <v>2830</v>
      </c>
      <c r="F80" s="292" t="s">
        <v>2983</v>
      </c>
      <c r="G80" s="170" t="s">
        <v>2986</v>
      </c>
      <c r="H80" s="170" t="s">
        <v>2833</v>
      </c>
      <c r="I80" s="170" t="s">
        <v>135</v>
      </c>
      <c r="J80" s="170">
        <v>4907155</v>
      </c>
      <c r="K80" s="170">
        <v>1170667.6400000001</v>
      </c>
      <c r="L80" s="170">
        <v>0</v>
      </c>
      <c r="M80" s="170" t="s">
        <v>410</v>
      </c>
      <c r="N80" s="148">
        <v>0.23</v>
      </c>
      <c r="O80" s="170">
        <f t="shared" si="10"/>
        <v>1128645.6500000001</v>
      </c>
      <c r="P80" s="170">
        <f t="shared" si="11"/>
        <v>269253.55720000004</v>
      </c>
      <c r="Q80" s="170">
        <f t="shared" si="12"/>
        <v>0</v>
      </c>
      <c r="R80" s="170">
        <f t="shared" si="13"/>
        <v>0</v>
      </c>
      <c r="S80" s="170">
        <f t="shared" si="14"/>
        <v>0.23856341199737935</v>
      </c>
      <c r="T80" s="170" t="s">
        <v>410</v>
      </c>
      <c r="U80" s="148">
        <v>0.09</v>
      </c>
      <c r="V80" s="170">
        <f t="shared" si="15"/>
        <v>441643.95</v>
      </c>
      <c r="W80" s="170">
        <f t="shared" si="16"/>
        <v>105360.08760000001</v>
      </c>
      <c r="X80" s="170">
        <f t="shared" si="17"/>
        <v>0</v>
      </c>
      <c r="Y80" s="170">
        <f t="shared" si="18"/>
        <v>0</v>
      </c>
      <c r="Z80" s="170">
        <f t="shared" si="19"/>
        <v>0</v>
      </c>
      <c r="AA80" s="134"/>
    </row>
    <row r="81" spans="1:27" ht="15" customHeight="1">
      <c r="A81" s="456"/>
      <c r="B81" s="447"/>
      <c r="C81" s="447"/>
      <c r="D81" s="223" t="s">
        <v>2829</v>
      </c>
      <c r="E81" s="281" t="s">
        <v>2830</v>
      </c>
      <c r="F81" s="292" t="s">
        <v>2983</v>
      </c>
      <c r="G81" s="170" t="s">
        <v>2987</v>
      </c>
      <c r="H81" s="170" t="s">
        <v>2833</v>
      </c>
      <c r="I81" s="170" t="s">
        <v>135</v>
      </c>
      <c r="J81" s="170">
        <v>1000</v>
      </c>
      <c r="K81" s="170">
        <v>16991.099999999999</v>
      </c>
      <c r="L81" s="170">
        <v>0</v>
      </c>
      <c r="M81" s="170" t="s">
        <v>410</v>
      </c>
      <c r="N81" s="148">
        <v>0.23</v>
      </c>
      <c r="O81" s="170">
        <f t="shared" si="10"/>
        <v>230</v>
      </c>
      <c r="P81" s="170">
        <f t="shared" si="11"/>
        <v>3907.953</v>
      </c>
      <c r="Q81" s="170">
        <f t="shared" si="12"/>
        <v>0</v>
      </c>
      <c r="R81" s="170">
        <f t="shared" si="13"/>
        <v>0</v>
      </c>
      <c r="S81" s="170">
        <f t="shared" si="14"/>
        <v>16.991099999999999</v>
      </c>
      <c r="T81" s="170" t="s">
        <v>410</v>
      </c>
      <c r="U81" s="148">
        <v>0.09</v>
      </c>
      <c r="V81" s="170">
        <f t="shared" si="15"/>
        <v>90</v>
      </c>
      <c r="W81" s="170">
        <f t="shared" si="16"/>
        <v>1529.1989999999998</v>
      </c>
      <c r="X81" s="170">
        <f t="shared" si="17"/>
        <v>0</v>
      </c>
      <c r="Y81" s="170">
        <f t="shared" si="18"/>
        <v>0</v>
      </c>
      <c r="Z81" s="170">
        <f t="shared" si="19"/>
        <v>0</v>
      </c>
      <c r="AA81" s="134"/>
    </row>
    <row r="82" spans="1:27" ht="15" customHeight="1">
      <c r="A82" s="456"/>
      <c r="B82" s="447"/>
      <c r="C82" s="447"/>
      <c r="D82" s="223" t="s">
        <v>2829</v>
      </c>
      <c r="E82" s="281" t="s">
        <v>2830</v>
      </c>
      <c r="F82" s="292" t="s">
        <v>2983</v>
      </c>
      <c r="G82" s="170" t="s">
        <v>2988</v>
      </c>
      <c r="H82" s="170" t="s">
        <v>2833</v>
      </c>
      <c r="I82" s="170" t="s">
        <v>135</v>
      </c>
      <c r="J82" s="170">
        <v>811750</v>
      </c>
      <c r="K82" s="170">
        <v>0</v>
      </c>
      <c r="L82" s="170">
        <v>0</v>
      </c>
      <c r="M82" s="170" t="s">
        <v>410</v>
      </c>
      <c r="N82" s="148">
        <v>0.23</v>
      </c>
      <c r="O82" s="170">
        <f t="shared" si="10"/>
        <v>186702.5</v>
      </c>
      <c r="P82" s="170">
        <f t="shared" si="11"/>
        <v>0</v>
      </c>
      <c r="Q82" s="170">
        <f t="shared" si="12"/>
        <v>0</v>
      </c>
      <c r="R82" s="170">
        <f t="shared" si="13"/>
        <v>0</v>
      </c>
      <c r="S82" s="170">
        <f t="shared" si="14"/>
        <v>0</v>
      </c>
      <c r="T82" s="170" t="s">
        <v>410</v>
      </c>
      <c r="U82" s="148">
        <v>0.09</v>
      </c>
      <c r="V82" s="170">
        <f t="shared" si="15"/>
        <v>73057.5</v>
      </c>
      <c r="W82" s="170">
        <f t="shared" si="16"/>
        <v>0</v>
      </c>
      <c r="X82" s="170">
        <f t="shared" si="17"/>
        <v>0</v>
      </c>
      <c r="Y82" s="170">
        <f t="shared" si="18"/>
        <v>0</v>
      </c>
      <c r="Z82" s="170" t="str">
        <f t="shared" si="19"/>
        <v>-</v>
      </c>
      <c r="AA82" s="134"/>
    </row>
    <row r="83" spans="1:27" ht="15" customHeight="1">
      <c r="A83" s="456"/>
      <c r="B83" s="447"/>
      <c r="C83" s="447"/>
      <c r="D83" s="223" t="s">
        <v>2829</v>
      </c>
      <c r="E83" s="281" t="s">
        <v>2830</v>
      </c>
      <c r="F83" s="292" t="s">
        <v>2983</v>
      </c>
      <c r="G83" s="170" t="s">
        <v>2989</v>
      </c>
      <c r="H83" s="170" t="s">
        <v>2833</v>
      </c>
      <c r="I83" s="170" t="s">
        <v>189</v>
      </c>
      <c r="J83" s="170">
        <v>737828</v>
      </c>
      <c r="K83" s="170">
        <v>0</v>
      </c>
      <c r="L83" s="170">
        <v>0</v>
      </c>
      <c r="M83" s="170" t="s">
        <v>410</v>
      </c>
      <c r="N83" s="148">
        <v>0.23</v>
      </c>
      <c r="O83" s="170">
        <f t="shared" si="10"/>
        <v>169700.44</v>
      </c>
      <c r="P83" s="170">
        <f t="shared" si="11"/>
        <v>0</v>
      </c>
      <c r="Q83" s="170">
        <f t="shared" si="12"/>
        <v>0</v>
      </c>
      <c r="R83" s="170">
        <f t="shared" si="13"/>
        <v>0</v>
      </c>
      <c r="S83" s="170">
        <f t="shared" si="14"/>
        <v>0</v>
      </c>
      <c r="T83" s="170" t="s">
        <v>410</v>
      </c>
      <c r="U83" s="148">
        <v>0.09</v>
      </c>
      <c r="V83" s="170">
        <f t="shared" si="15"/>
        <v>66404.52</v>
      </c>
      <c r="W83" s="170">
        <f t="shared" si="16"/>
        <v>0</v>
      </c>
      <c r="X83" s="170">
        <f t="shared" si="17"/>
        <v>0</v>
      </c>
      <c r="Y83" s="170">
        <f t="shared" si="18"/>
        <v>0</v>
      </c>
      <c r="Z83" s="170" t="str">
        <f t="shared" si="19"/>
        <v>-</v>
      </c>
      <c r="AA83" s="134"/>
    </row>
    <row r="84" spans="1:27" ht="15" customHeight="1">
      <c r="A84" s="456"/>
      <c r="B84" s="447"/>
      <c r="C84" s="447"/>
      <c r="D84" s="223" t="s">
        <v>2829</v>
      </c>
      <c r="E84" s="281" t="s">
        <v>2830</v>
      </c>
      <c r="F84" s="292" t="s">
        <v>2983</v>
      </c>
      <c r="G84" s="170" t="s">
        <v>2990</v>
      </c>
      <c r="H84" s="170" t="s">
        <v>2833</v>
      </c>
      <c r="I84" s="170" t="s">
        <v>189</v>
      </c>
      <c r="J84" s="170">
        <v>1000</v>
      </c>
      <c r="K84" s="170">
        <v>14016596.75</v>
      </c>
      <c r="L84" s="170">
        <v>2043743.95</v>
      </c>
      <c r="M84" s="170" t="s">
        <v>410</v>
      </c>
      <c r="N84" s="148">
        <v>0.23</v>
      </c>
      <c r="O84" s="170">
        <f t="shared" si="10"/>
        <v>230</v>
      </c>
      <c r="P84" s="170">
        <f t="shared" si="11"/>
        <v>3223817.2524999999</v>
      </c>
      <c r="Q84" s="170">
        <f t="shared" si="12"/>
        <v>470061.10850000003</v>
      </c>
      <c r="R84" s="170">
        <f t="shared" si="13"/>
        <v>2043.74395</v>
      </c>
      <c r="S84" s="170">
        <f t="shared" si="14"/>
        <v>14016.596750000001</v>
      </c>
      <c r="T84" s="170" t="s">
        <v>410</v>
      </c>
      <c r="U84" s="148">
        <v>0.09</v>
      </c>
      <c r="V84" s="170">
        <f t="shared" si="15"/>
        <v>90</v>
      </c>
      <c r="W84" s="170">
        <f t="shared" si="16"/>
        <v>1261493.7075</v>
      </c>
      <c r="X84" s="170">
        <f t="shared" si="17"/>
        <v>183936.95549999998</v>
      </c>
      <c r="Y84" s="170">
        <f t="shared" si="18"/>
        <v>2043.7439499999998</v>
      </c>
      <c r="Z84" s="170">
        <f t="shared" si="19"/>
        <v>1.6200984102015426E-3</v>
      </c>
      <c r="AA84" s="134"/>
    </row>
    <row r="85" spans="1:27" ht="15" customHeight="1">
      <c r="A85" s="456"/>
      <c r="B85" s="447"/>
      <c r="C85" s="447"/>
      <c r="D85" s="223" t="s">
        <v>2829</v>
      </c>
      <c r="E85" s="281" t="s">
        <v>2830</v>
      </c>
      <c r="F85" s="292" t="s">
        <v>2983</v>
      </c>
      <c r="G85" s="170" t="s">
        <v>2991</v>
      </c>
      <c r="H85" s="170" t="s">
        <v>2833</v>
      </c>
      <c r="I85" s="170" t="s">
        <v>187</v>
      </c>
      <c r="J85" s="170">
        <v>1000</v>
      </c>
      <c r="K85" s="170">
        <v>0</v>
      </c>
      <c r="L85" s="170">
        <v>0</v>
      </c>
      <c r="M85" s="170" t="s">
        <v>416</v>
      </c>
      <c r="N85" s="148">
        <v>0</v>
      </c>
      <c r="O85" s="170">
        <f t="shared" si="10"/>
        <v>0</v>
      </c>
      <c r="P85" s="170">
        <f t="shared" si="11"/>
        <v>0</v>
      </c>
      <c r="Q85" s="170">
        <f t="shared" si="12"/>
        <v>0</v>
      </c>
      <c r="R85" s="170" t="str">
        <f t="shared" si="13"/>
        <v>-</v>
      </c>
      <c r="S85" s="170" t="str">
        <f t="shared" si="14"/>
        <v>-</v>
      </c>
      <c r="T85" s="170" t="s">
        <v>416</v>
      </c>
      <c r="U85" s="148">
        <v>0</v>
      </c>
      <c r="V85" s="170">
        <f t="shared" si="15"/>
        <v>0</v>
      </c>
      <c r="W85" s="170">
        <f t="shared" si="16"/>
        <v>0</v>
      </c>
      <c r="X85" s="170">
        <f t="shared" si="17"/>
        <v>0</v>
      </c>
      <c r="Y85" s="170" t="str">
        <f t="shared" si="18"/>
        <v>-</v>
      </c>
      <c r="Z85" s="170" t="str">
        <f t="shared" si="19"/>
        <v>-</v>
      </c>
      <c r="AA85" s="134"/>
    </row>
    <row r="86" spans="1:27" ht="15" customHeight="1">
      <c r="A86" s="456"/>
      <c r="B86" s="447"/>
      <c r="C86" s="447"/>
      <c r="D86" s="223" t="s">
        <v>2829</v>
      </c>
      <c r="E86" s="281" t="s">
        <v>2830</v>
      </c>
      <c r="F86" s="292" t="s">
        <v>2983</v>
      </c>
      <c r="G86" s="170" t="s">
        <v>2992</v>
      </c>
      <c r="H86" s="170" t="s">
        <v>2833</v>
      </c>
      <c r="I86" s="170" t="s">
        <v>187</v>
      </c>
      <c r="J86" s="170">
        <v>1000</v>
      </c>
      <c r="K86" s="170">
        <v>5878880.8600000003</v>
      </c>
      <c r="L86" s="170">
        <v>322948.07999999996</v>
      </c>
      <c r="M86" s="170" t="s">
        <v>410</v>
      </c>
      <c r="N86" s="148">
        <v>0.23</v>
      </c>
      <c r="O86" s="170">
        <f t="shared" si="10"/>
        <v>230</v>
      </c>
      <c r="P86" s="170">
        <f t="shared" si="11"/>
        <v>1352142.5978000001</v>
      </c>
      <c r="Q86" s="170">
        <f t="shared" si="12"/>
        <v>74278.058399999994</v>
      </c>
      <c r="R86" s="170">
        <f t="shared" si="13"/>
        <v>322.94807999999995</v>
      </c>
      <c r="S86" s="170">
        <f t="shared" si="14"/>
        <v>5878.8808600000002</v>
      </c>
      <c r="T86" s="170" t="s">
        <v>410</v>
      </c>
      <c r="U86" s="148">
        <v>0.09</v>
      </c>
      <c r="V86" s="170">
        <f t="shared" si="15"/>
        <v>90</v>
      </c>
      <c r="W86" s="170">
        <f t="shared" si="16"/>
        <v>529099.27740000002</v>
      </c>
      <c r="X86" s="170">
        <f t="shared" si="17"/>
        <v>29065.327199999996</v>
      </c>
      <c r="Y86" s="170">
        <f t="shared" si="18"/>
        <v>322.94807999999995</v>
      </c>
      <c r="Z86" s="170">
        <f t="shared" si="19"/>
        <v>6.103733151686968E-4</v>
      </c>
      <c r="AA86" s="134"/>
    </row>
    <row r="87" spans="1:27" ht="15" customHeight="1">
      <c r="A87" s="456"/>
      <c r="B87" s="447"/>
      <c r="C87" s="447"/>
      <c r="D87" s="223" t="s">
        <v>2829</v>
      </c>
      <c r="E87" s="281" t="s">
        <v>2830</v>
      </c>
      <c r="F87" s="292" t="s">
        <v>2983</v>
      </c>
      <c r="G87" s="170" t="s">
        <v>2993</v>
      </c>
      <c r="H87" s="170" t="s">
        <v>2833</v>
      </c>
      <c r="I87" s="170" t="s">
        <v>157</v>
      </c>
      <c r="J87" s="170">
        <v>979807</v>
      </c>
      <c r="K87" s="170">
        <v>799381.03</v>
      </c>
      <c r="L87" s="170">
        <v>55825.7</v>
      </c>
      <c r="M87" s="170" t="s">
        <v>410</v>
      </c>
      <c r="N87" s="148">
        <v>0.23</v>
      </c>
      <c r="O87" s="170">
        <f t="shared" si="10"/>
        <v>225355.61000000002</v>
      </c>
      <c r="P87" s="170">
        <f t="shared" si="11"/>
        <v>183857.63690000001</v>
      </c>
      <c r="Q87" s="170">
        <f t="shared" si="12"/>
        <v>12839.911</v>
      </c>
      <c r="R87" s="170">
        <f t="shared" si="13"/>
        <v>5.6976220827162895E-2</v>
      </c>
      <c r="S87" s="170">
        <f t="shared" si="14"/>
        <v>0.81585560217471398</v>
      </c>
      <c r="T87" s="170" t="s">
        <v>410</v>
      </c>
      <c r="U87" s="148">
        <v>0.09</v>
      </c>
      <c r="V87" s="170">
        <f t="shared" si="15"/>
        <v>88182.62999999999</v>
      </c>
      <c r="W87" s="170">
        <f t="shared" si="16"/>
        <v>71944.292700000005</v>
      </c>
      <c r="X87" s="170">
        <f t="shared" si="17"/>
        <v>5024.3129999999992</v>
      </c>
      <c r="Y87" s="170">
        <f t="shared" si="18"/>
        <v>5.6976220827162895E-2</v>
      </c>
      <c r="Z87" s="170">
        <f t="shared" si="19"/>
        <v>7.9194914132727156E-7</v>
      </c>
      <c r="AA87" s="134"/>
    </row>
    <row r="88" spans="1:27" ht="15" customHeight="1">
      <c r="A88" s="456"/>
      <c r="B88" s="447"/>
      <c r="C88" s="447"/>
      <c r="D88" s="223" t="s">
        <v>2829</v>
      </c>
      <c r="E88" s="281" t="s">
        <v>2830</v>
      </c>
      <c r="F88" s="292" t="s">
        <v>2983</v>
      </c>
      <c r="G88" s="170" t="s">
        <v>2994</v>
      </c>
      <c r="H88" s="170" t="s">
        <v>2833</v>
      </c>
      <c r="I88" s="170" t="s">
        <v>157</v>
      </c>
      <c r="J88" s="170">
        <v>1000</v>
      </c>
      <c r="K88" s="170">
        <v>2351222.6900000004</v>
      </c>
      <c r="L88" s="170">
        <v>0</v>
      </c>
      <c r="M88" s="170" t="s">
        <v>410</v>
      </c>
      <c r="N88" s="148">
        <v>0.23</v>
      </c>
      <c r="O88" s="170">
        <f t="shared" si="10"/>
        <v>230</v>
      </c>
      <c r="P88" s="170">
        <f t="shared" si="11"/>
        <v>540781.21870000008</v>
      </c>
      <c r="Q88" s="170">
        <f t="shared" si="12"/>
        <v>0</v>
      </c>
      <c r="R88" s="170">
        <f t="shared" si="13"/>
        <v>0</v>
      </c>
      <c r="S88" s="170">
        <f t="shared" si="14"/>
        <v>2351.2226900000005</v>
      </c>
      <c r="T88" s="170" t="s">
        <v>410</v>
      </c>
      <c r="U88" s="148">
        <v>0.09</v>
      </c>
      <c r="V88" s="170">
        <f t="shared" si="15"/>
        <v>90</v>
      </c>
      <c r="W88" s="170">
        <f t="shared" si="16"/>
        <v>211610.04210000002</v>
      </c>
      <c r="X88" s="170">
        <f t="shared" si="17"/>
        <v>0</v>
      </c>
      <c r="Y88" s="170">
        <f t="shared" si="18"/>
        <v>0</v>
      </c>
      <c r="Z88" s="170">
        <f t="shared" si="19"/>
        <v>0</v>
      </c>
      <c r="AA88" s="134"/>
    </row>
    <row r="89" spans="1:27" ht="15" customHeight="1">
      <c r="A89" s="456"/>
      <c r="B89" s="447"/>
      <c r="C89" s="447"/>
      <c r="D89" s="223" t="s">
        <v>2829</v>
      </c>
      <c r="E89" s="281" t="s">
        <v>2830</v>
      </c>
      <c r="F89" s="292" t="s">
        <v>2983</v>
      </c>
      <c r="G89" s="170" t="s">
        <v>2995</v>
      </c>
      <c r="H89" s="170" t="s">
        <v>2833</v>
      </c>
      <c r="I89" s="170" t="s">
        <v>153</v>
      </c>
      <c r="J89" s="170">
        <v>1864181</v>
      </c>
      <c r="K89" s="170">
        <v>2916290.62</v>
      </c>
      <c r="L89" s="170">
        <v>401158.44999999995</v>
      </c>
      <c r="M89" s="170" t="s">
        <v>410</v>
      </c>
      <c r="N89" s="148">
        <v>0.23</v>
      </c>
      <c r="O89" s="170">
        <f t="shared" si="10"/>
        <v>428761.63</v>
      </c>
      <c r="P89" s="170">
        <f t="shared" si="11"/>
        <v>670746.84260000009</v>
      </c>
      <c r="Q89" s="170">
        <f t="shared" si="12"/>
        <v>92266.443499999994</v>
      </c>
      <c r="R89" s="170">
        <f t="shared" si="13"/>
        <v>0.21519286485593403</v>
      </c>
      <c r="S89" s="170">
        <f t="shared" si="14"/>
        <v>1.564381688258812</v>
      </c>
      <c r="T89" s="170" t="s">
        <v>410</v>
      </c>
      <c r="U89" s="148">
        <v>0.09</v>
      </c>
      <c r="V89" s="170">
        <f t="shared" si="15"/>
        <v>167776.29</v>
      </c>
      <c r="W89" s="170">
        <f t="shared" si="16"/>
        <v>262466.15580000001</v>
      </c>
      <c r="X89" s="170">
        <f t="shared" si="17"/>
        <v>36104.260499999997</v>
      </c>
      <c r="Y89" s="170">
        <f t="shared" si="18"/>
        <v>0.21519286485593403</v>
      </c>
      <c r="Z89" s="170">
        <f t="shared" si="19"/>
        <v>8.1988805070895169E-7</v>
      </c>
      <c r="AA89" s="134"/>
    </row>
    <row r="90" spans="1:27" ht="15" customHeight="1">
      <c r="A90" s="456"/>
      <c r="B90" s="447"/>
      <c r="C90" s="447"/>
      <c r="D90" s="223" t="s">
        <v>2829</v>
      </c>
      <c r="E90" s="281" t="s">
        <v>2830</v>
      </c>
      <c r="F90" s="292" t="s">
        <v>2983</v>
      </c>
      <c r="G90" s="170" t="s">
        <v>2996</v>
      </c>
      <c r="H90" s="170" t="s">
        <v>2833</v>
      </c>
      <c r="I90" s="170" t="s">
        <v>153</v>
      </c>
      <c r="J90" s="170">
        <v>1000</v>
      </c>
      <c r="K90" s="170">
        <v>0</v>
      </c>
      <c r="L90" s="170">
        <v>0</v>
      </c>
      <c r="M90" s="170" t="s">
        <v>416</v>
      </c>
      <c r="N90" s="148">
        <v>0</v>
      </c>
      <c r="O90" s="170">
        <f t="shared" si="10"/>
        <v>0</v>
      </c>
      <c r="P90" s="170">
        <f t="shared" si="11"/>
        <v>0</v>
      </c>
      <c r="Q90" s="170">
        <f t="shared" si="12"/>
        <v>0</v>
      </c>
      <c r="R90" s="170" t="str">
        <f t="shared" si="13"/>
        <v>-</v>
      </c>
      <c r="S90" s="170" t="str">
        <f t="shared" si="14"/>
        <v>-</v>
      </c>
      <c r="T90" s="170" t="s">
        <v>416</v>
      </c>
      <c r="U90" s="148">
        <v>0</v>
      </c>
      <c r="V90" s="170">
        <f t="shared" si="15"/>
        <v>0</v>
      </c>
      <c r="W90" s="170">
        <f t="shared" si="16"/>
        <v>0</v>
      </c>
      <c r="X90" s="170">
        <f t="shared" si="17"/>
        <v>0</v>
      </c>
      <c r="Y90" s="170" t="str">
        <f t="shared" si="18"/>
        <v>-</v>
      </c>
      <c r="Z90" s="170" t="str">
        <f t="shared" si="19"/>
        <v>-</v>
      </c>
      <c r="AA90" s="134"/>
    </row>
    <row r="91" spans="1:27" ht="15" customHeight="1">
      <c r="A91" s="456"/>
      <c r="B91" s="447"/>
      <c r="C91" s="447"/>
      <c r="D91" s="223" t="s">
        <v>2829</v>
      </c>
      <c r="E91" s="281" t="s">
        <v>2830</v>
      </c>
      <c r="F91" s="292" t="s">
        <v>2983</v>
      </c>
      <c r="G91" s="170" t="s">
        <v>2997</v>
      </c>
      <c r="H91" s="170" t="s">
        <v>2833</v>
      </c>
      <c r="I91" s="170" t="s">
        <v>199</v>
      </c>
      <c r="J91" s="170">
        <v>3434684</v>
      </c>
      <c r="K91" s="170">
        <v>94998.41</v>
      </c>
      <c r="L91" s="170">
        <v>0</v>
      </c>
      <c r="M91" s="170" t="s">
        <v>410</v>
      </c>
      <c r="N91" s="148">
        <v>0.23</v>
      </c>
      <c r="O91" s="170">
        <f t="shared" si="10"/>
        <v>789977.32000000007</v>
      </c>
      <c r="P91" s="170">
        <f t="shared" si="11"/>
        <v>21849.634300000002</v>
      </c>
      <c r="Q91" s="170">
        <f t="shared" si="12"/>
        <v>0</v>
      </c>
      <c r="R91" s="170">
        <f t="shared" si="13"/>
        <v>0</v>
      </c>
      <c r="S91" s="170">
        <f t="shared" si="14"/>
        <v>2.7658558982427497E-2</v>
      </c>
      <c r="T91" s="170" t="s">
        <v>410</v>
      </c>
      <c r="U91" s="148">
        <v>0.09</v>
      </c>
      <c r="V91" s="170">
        <f t="shared" si="15"/>
        <v>309121.56</v>
      </c>
      <c r="W91" s="170">
        <f t="shared" si="16"/>
        <v>8549.8569000000007</v>
      </c>
      <c r="X91" s="170">
        <f t="shared" si="17"/>
        <v>0</v>
      </c>
      <c r="Y91" s="170">
        <f t="shared" si="18"/>
        <v>0</v>
      </c>
      <c r="Z91" s="170">
        <f t="shared" si="19"/>
        <v>0</v>
      </c>
      <c r="AA91" s="134"/>
    </row>
    <row r="92" spans="1:27" ht="15" customHeight="1">
      <c r="A92" s="456"/>
      <c r="B92" s="447"/>
      <c r="C92" s="447"/>
      <c r="D92" s="223" t="s">
        <v>2829</v>
      </c>
      <c r="E92" s="281" t="s">
        <v>2830</v>
      </c>
      <c r="F92" s="292" t="s">
        <v>2983</v>
      </c>
      <c r="G92" s="170" t="s">
        <v>2998</v>
      </c>
      <c r="H92" s="170" t="s">
        <v>2833</v>
      </c>
      <c r="I92" s="170" t="s">
        <v>199</v>
      </c>
      <c r="J92" s="170">
        <v>1000</v>
      </c>
      <c r="K92" s="170">
        <v>311233.48</v>
      </c>
      <c r="L92" s="170">
        <v>0</v>
      </c>
      <c r="M92" s="170" t="s">
        <v>410</v>
      </c>
      <c r="N92" s="148">
        <v>0.23</v>
      </c>
      <c r="O92" s="170">
        <f t="shared" si="10"/>
        <v>230</v>
      </c>
      <c r="P92" s="170">
        <f t="shared" si="11"/>
        <v>71583.700400000002</v>
      </c>
      <c r="Q92" s="170">
        <f t="shared" si="12"/>
        <v>0</v>
      </c>
      <c r="R92" s="170">
        <f t="shared" si="13"/>
        <v>0</v>
      </c>
      <c r="S92" s="170">
        <f t="shared" si="14"/>
        <v>311.23347999999999</v>
      </c>
      <c r="T92" s="170" t="s">
        <v>410</v>
      </c>
      <c r="U92" s="148">
        <v>0.09</v>
      </c>
      <c r="V92" s="170">
        <f t="shared" si="15"/>
        <v>90</v>
      </c>
      <c r="W92" s="170">
        <f t="shared" si="16"/>
        <v>28011.013199999998</v>
      </c>
      <c r="X92" s="170">
        <f t="shared" si="17"/>
        <v>0</v>
      </c>
      <c r="Y92" s="170">
        <f t="shared" si="18"/>
        <v>0</v>
      </c>
      <c r="Z92" s="170">
        <f t="shared" si="19"/>
        <v>0</v>
      </c>
      <c r="AA92" s="134"/>
    </row>
    <row r="93" spans="1:27" ht="15" customHeight="1">
      <c r="A93" s="456"/>
      <c r="B93" s="447"/>
      <c r="C93" s="447"/>
      <c r="D93" s="223" t="s">
        <v>2829</v>
      </c>
      <c r="E93" s="281" t="s">
        <v>2830</v>
      </c>
      <c r="F93" s="292" t="s">
        <v>2983</v>
      </c>
      <c r="G93" s="170" t="s">
        <v>2999</v>
      </c>
      <c r="H93" s="170" t="s">
        <v>2833</v>
      </c>
      <c r="I93" s="170" t="s">
        <v>169</v>
      </c>
      <c r="J93" s="170">
        <v>891417</v>
      </c>
      <c r="K93" s="170">
        <v>13178986.309999999</v>
      </c>
      <c r="L93" s="170">
        <v>835052.32000000007</v>
      </c>
      <c r="M93" s="170" t="s">
        <v>410</v>
      </c>
      <c r="N93" s="148">
        <v>0.23</v>
      </c>
      <c r="O93" s="170">
        <f t="shared" si="10"/>
        <v>205025.91</v>
      </c>
      <c r="P93" s="170">
        <f t="shared" si="11"/>
        <v>3031166.8512999997</v>
      </c>
      <c r="Q93" s="170">
        <f t="shared" si="12"/>
        <v>192062.03360000002</v>
      </c>
      <c r="R93" s="170">
        <f t="shared" si="13"/>
        <v>0.93676957024602414</v>
      </c>
      <c r="S93" s="170">
        <f t="shared" si="14"/>
        <v>14.784311169744349</v>
      </c>
      <c r="T93" s="170" t="s">
        <v>410</v>
      </c>
      <c r="U93" s="148">
        <v>0.09</v>
      </c>
      <c r="V93" s="170">
        <f t="shared" si="15"/>
        <v>80227.53</v>
      </c>
      <c r="W93" s="170">
        <f t="shared" si="16"/>
        <v>1186108.7678999999</v>
      </c>
      <c r="X93" s="170">
        <f t="shared" si="17"/>
        <v>75154.708800000008</v>
      </c>
      <c r="Y93" s="170">
        <f t="shared" si="18"/>
        <v>0.93676957024602414</v>
      </c>
      <c r="Z93" s="170">
        <f t="shared" si="19"/>
        <v>7.8978386771777293E-7</v>
      </c>
      <c r="AA93" s="134"/>
    </row>
    <row r="94" spans="1:27" ht="15" customHeight="1">
      <c r="A94" s="456"/>
      <c r="B94" s="447"/>
      <c r="C94" s="447"/>
      <c r="D94" s="223" t="s">
        <v>2829</v>
      </c>
      <c r="E94" s="281" t="s">
        <v>2830</v>
      </c>
      <c r="F94" s="292" t="s">
        <v>2983</v>
      </c>
      <c r="G94" s="170" t="s">
        <v>3000</v>
      </c>
      <c r="H94" s="170" t="s">
        <v>2833</v>
      </c>
      <c r="I94" s="170" t="s">
        <v>169</v>
      </c>
      <c r="J94" s="170">
        <v>1000</v>
      </c>
      <c r="K94" s="170">
        <v>0</v>
      </c>
      <c r="L94" s="170">
        <v>0</v>
      </c>
      <c r="M94" s="170" t="s">
        <v>416</v>
      </c>
      <c r="N94" s="148">
        <v>0</v>
      </c>
      <c r="O94" s="170">
        <f t="shared" si="10"/>
        <v>0</v>
      </c>
      <c r="P94" s="170">
        <f t="shared" si="11"/>
        <v>0</v>
      </c>
      <c r="Q94" s="170">
        <f t="shared" si="12"/>
        <v>0</v>
      </c>
      <c r="R94" s="170" t="str">
        <f t="shared" si="13"/>
        <v>-</v>
      </c>
      <c r="S94" s="170" t="str">
        <f t="shared" si="14"/>
        <v>-</v>
      </c>
      <c r="T94" s="170" t="s">
        <v>416</v>
      </c>
      <c r="U94" s="148">
        <v>0</v>
      </c>
      <c r="V94" s="170">
        <f t="shared" si="15"/>
        <v>0</v>
      </c>
      <c r="W94" s="170">
        <f t="shared" si="16"/>
        <v>0</v>
      </c>
      <c r="X94" s="170">
        <f t="shared" si="17"/>
        <v>0</v>
      </c>
      <c r="Y94" s="170" t="str">
        <f t="shared" si="18"/>
        <v>-</v>
      </c>
      <c r="Z94" s="170" t="str">
        <f t="shared" si="19"/>
        <v>-</v>
      </c>
      <c r="AA94" s="134"/>
    </row>
    <row r="95" spans="1:27" ht="15" customHeight="1">
      <c r="A95" s="456"/>
      <c r="B95" s="447"/>
      <c r="C95" s="447"/>
      <c r="D95" s="223" t="s">
        <v>2829</v>
      </c>
      <c r="E95" s="281" t="s">
        <v>2830</v>
      </c>
      <c r="F95" s="292" t="s">
        <v>2983</v>
      </c>
      <c r="G95" s="170" t="s">
        <v>3001</v>
      </c>
      <c r="H95" s="170" t="s">
        <v>2833</v>
      </c>
      <c r="I95" s="170" t="s">
        <v>175</v>
      </c>
      <c r="J95" s="170">
        <v>1902492</v>
      </c>
      <c r="K95" s="170">
        <v>376867.32</v>
      </c>
      <c r="L95" s="170">
        <v>149374.45000000001</v>
      </c>
      <c r="M95" s="170" t="s">
        <v>410</v>
      </c>
      <c r="N95" s="148">
        <v>0.23</v>
      </c>
      <c r="O95" s="170">
        <f t="shared" si="10"/>
        <v>437573.16000000003</v>
      </c>
      <c r="P95" s="170">
        <f t="shared" si="11"/>
        <v>86679.483600000007</v>
      </c>
      <c r="Q95" s="170">
        <f t="shared" si="12"/>
        <v>34356.123500000002</v>
      </c>
      <c r="R95" s="170">
        <f t="shared" si="13"/>
        <v>7.851515275754116E-2</v>
      </c>
      <c r="S95" s="170">
        <f t="shared" si="14"/>
        <v>0.19809140853154705</v>
      </c>
      <c r="T95" s="170" t="s">
        <v>410</v>
      </c>
      <c r="U95" s="148">
        <v>0.09</v>
      </c>
      <c r="V95" s="170">
        <f t="shared" si="15"/>
        <v>171224.28</v>
      </c>
      <c r="W95" s="170">
        <f t="shared" si="16"/>
        <v>33918.058799999999</v>
      </c>
      <c r="X95" s="170">
        <f t="shared" si="17"/>
        <v>13443.700500000001</v>
      </c>
      <c r="Y95" s="170">
        <f t="shared" si="18"/>
        <v>7.8515152757541173E-2</v>
      </c>
      <c r="Z95" s="170">
        <f t="shared" si="19"/>
        <v>2.3148480642866619E-6</v>
      </c>
      <c r="AA95" s="134"/>
    </row>
    <row r="96" spans="1:27" ht="15" customHeight="1">
      <c r="A96" s="456"/>
      <c r="B96" s="447"/>
      <c r="C96" s="447"/>
      <c r="D96" s="223" t="s">
        <v>2829</v>
      </c>
      <c r="E96" s="281" t="s">
        <v>2830</v>
      </c>
      <c r="F96" s="292" t="s">
        <v>2983</v>
      </c>
      <c r="G96" s="170" t="s">
        <v>3002</v>
      </c>
      <c r="H96" s="170" t="s">
        <v>2833</v>
      </c>
      <c r="I96" s="170" t="s">
        <v>175</v>
      </c>
      <c r="J96" s="170">
        <v>1000</v>
      </c>
      <c r="K96" s="170">
        <v>396242.66000000003</v>
      </c>
      <c r="L96" s="170">
        <v>0</v>
      </c>
      <c r="M96" s="170" t="s">
        <v>410</v>
      </c>
      <c r="N96" s="148">
        <v>0.23</v>
      </c>
      <c r="O96" s="170">
        <f t="shared" si="10"/>
        <v>230</v>
      </c>
      <c r="P96" s="170">
        <f t="shared" si="11"/>
        <v>91135.81180000001</v>
      </c>
      <c r="Q96" s="170">
        <f t="shared" si="12"/>
        <v>0</v>
      </c>
      <c r="R96" s="170">
        <f t="shared" si="13"/>
        <v>0</v>
      </c>
      <c r="S96" s="170">
        <f t="shared" si="14"/>
        <v>396.24266000000006</v>
      </c>
      <c r="T96" s="170" t="s">
        <v>410</v>
      </c>
      <c r="U96" s="148">
        <v>0.09</v>
      </c>
      <c r="V96" s="170">
        <f t="shared" si="15"/>
        <v>90</v>
      </c>
      <c r="W96" s="170">
        <f t="shared" si="16"/>
        <v>35661.839400000004</v>
      </c>
      <c r="X96" s="170">
        <f t="shared" si="17"/>
        <v>0</v>
      </c>
      <c r="Y96" s="170">
        <f t="shared" si="18"/>
        <v>0</v>
      </c>
      <c r="Z96" s="170">
        <f t="shared" si="19"/>
        <v>0</v>
      </c>
      <c r="AA96" s="134"/>
    </row>
    <row r="97" spans="1:27" ht="15" customHeight="1">
      <c r="A97" s="456"/>
      <c r="B97" s="447"/>
      <c r="C97" s="447"/>
      <c r="D97" s="223" t="s">
        <v>2829</v>
      </c>
      <c r="E97" s="281" t="s">
        <v>2830</v>
      </c>
      <c r="F97" s="292" t="s">
        <v>2983</v>
      </c>
      <c r="G97" s="170" t="s">
        <v>3003</v>
      </c>
      <c r="H97" s="170" t="s">
        <v>2833</v>
      </c>
      <c r="I97" s="170" t="s">
        <v>171</v>
      </c>
      <c r="J97" s="170">
        <v>1000</v>
      </c>
      <c r="K97" s="170">
        <v>0</v>
      </c>
      <c r="L97" s="170">
        <v>0</v>
      </c>
      <c r="M97" s="170" t="s">
        <v>416</v>
      </c>
      <c r="N97" s="148">
        <v>0</v>
      </c>
      <c r="O97" s="170">
        <f t="shared" si="10"/>
        <v>0</v>
      </c>
      <c r="P97" s="170">
        <f t="shared" si="11"/>
        <v>0</v>
      </c>
      <c r="Q97" s="170">
        <f t="shared" si="12"/>
        <v>0</v>
      </c>
      <c r="R97" s="170" t="str">
        <f t="shared" si="13"/>
        <v>-</v>
      </c>
      <c r="S97" s="170" t="str">
        <f t="shared" si="14"/>
        <v>-</v>
      </c>
      <c r="T97" s="170" t="s">
        <v>416</v>
      </c>
      <c r="U97" s="148">
        <v>0</v>
      </c>
      <c r="V97" s="170">
        <f t="shared" si="15"/>
        <v>0</v>
      </c>
      <c r="W97" s="170">
        <f t="shared" si="16"/>
        <v>0</v>
      </c>
      <c r="X97" s="170">
        <f t="shared" si="17"/>
        <v>0</v>
      </c>
      <c r="Y97" s="170" t="str">
        <f t="shared" si="18"/>
        <v>-</v>
      </c>
      <c r="Z97" s="170" t="str">
        <f t="shared" si="19"/>
        <v>-</v>
      </c>
      <c r="AA97" s="134"/>
    </row>
    <row r="98" spans="1:27" ht="15" customHeight="1">
      <c r="A98" s="456"/>
      <c r="B98" s="447"/>
      <c r="C98" s="447"/>
      <c r="D98" s="223" t="s">
        <v>2829</v>
      </c>
      <c r="E98" s="281" t="s">
        <v>2830</v>
      </c>
      <c r="F98" s="292" t="s">
        <v>2983</v>
      </c>
      <c r="G98" s="170" t="s">
        <v>3004</v>
      </c>
      <c r="H98" s="170" t="s">
        <v>2833</v>
      </c>
      <c r="I98" s="170" t="s">
        <v>171</v>
      </c>
      <c r="J98" s="170">
        <v>1628607</v>
      </c>
      <c r="K98" s="170">
        <v>12554782.58</v>
      </c>
      <c r="L98" s="170">
        <v>29262.87</v>
      </c>
      <c r="M98" s="170" t="s">
        <v>410</v>
      </c>
      <c r="N98" s="148">
        <v>0.23</v>
      </c>
      <c r="O98" s="170">
        <f t="shared" si="10"/>
        <v>374579.61000000004</v>
      </c>
      <c r="P98" s="170">
        <f t="shared" si="11"/>
        <v>2887599.9934</v>
      </c>
      <c r="Q98" s="170">
        <f t="shared" si="12"/>
        <v>6730.4601000000002</v>
      </c>
      <c r="R98" s="170">
        <f t="shared" si="13"/>
        <v>1.7968036487624083E-2</v>
      </c>
      <c r="S98" s="170">
        <f t="shared" si="14"/>
        <v>7.7089086440129497</v>
      </c>
      <c r="T98" s="170" t="s">
        <v>410</v>
      </c>
      <c r="U98" s="148">
        <v>0.09</v>
      </c>
      <c r="V98" s="170">
        <f t="shared" si="15"/>
        <v>146574.63</v>
      </c>
      <c r="W98" s="170">
        <f t="shared" si="16"/>
        <v>1129930.4321999999</v>
      </c>
      <c r="X98" s="170">
        <f t="shared" si="17"/>
        <v>2633.6582999999996</v>
      </c>
      <c r="Y98" s="170">
        <f t="shared" si="18"/>
        <v>1.7968036487624083E-2</v>
      </c>
      <c r="Z98" s="170">
        <f t="shared" si="19"/>
        <v>1.5901896236779738E-8</v>
      </c>
      <c r="AA98" s="134"/>
    </row>
    <row r="99" spans="1:27" ht="15" customHeight="1">
      <c r="A99" s="456"/>
      <c r="B99" s="447"/>
      <c r="C99" s="447"/>
      <c r="D99" s="223" t="s">
        <v>2829</v>
      </c>
      <c r="E99" s="281" t="s">
        <v>2830</v>
      </c>
      <c r="F99" s="292" t="s">
        <v>2983</v>
      </c>
      <c r="G99" s="170" t="s">
        <v>3005</v>
      </c>
      <c r="H99" s="170" t="s">
        <v>2833</v>
      </c>
      <c r="I99" s="170" t="s">
        <v>171</v>
      </c>
      <c r="J99" s="170">
        <v>1000</v>
      </c>
      <c r="K99" s="170">
        <v>20251.79</v>
      </c>
      <c r="L99" s="170">
        <v>0</v>
      </c>
      <c r="M99" s="170" t="s">
        <v>410</v>
      </c>
      <c r="N99" s="148">
        <v>0.23</v>
      </c>
      <c r="O99" s="170">
        <f t="shared" si="10"/>
        <v>230</v>
      </c>
      <c r="P99" s="170">
        <f t="shared" si="11"/>
        <v>4657.9117000000006</v>
      </c>
      <c r="Q99" s="170">
        <f t="shared" si="12"/>
        <v>0</v>
      </c>
      <c r="R99" s="170">
        <f t="shared" si="13"/>
        <v>0</v>
      </c>
      <c r="S99" s="170">
        <f t="shared" si="14"/>
        <v>20.251790000000003</v>
      </c>
      <c r="T99" s="170" t="s">
        <v>410</v>
      </c>
      <c r="U99" s="148">
        <v>0.09</v>
      </c>
      <c r="V99" s="170">
        <f t="shared" si="15"/>
        <v>90</v>
      </c>
      <c r="W99" s="170">
        <f t="shared" si="16"/>
        <v>1822.6611</v>
      </c>
      <c r="X99" s="170">
        <f t="shared" si="17"/>
        <v>0</v>
      </c>
      <c r="Y99" s="170">
        <f t="shared" si="18"/>
        <v>0</v>
      </c>
      <c r="Z99" s="170">
        <f t="shared" si="19"/>
        <v>0</v>
      </c>
      <c r="AA99" s="134"/>
    </row>
    <row r="100" spans="1:27" ht="15" customHeight="1">
      <c r="A100" s="456"/>
      <c r="B100" s="447"/>
      <c r="C100" s="447"/>
      <c r="D100" s="223" t="s">
        <v>2829</v>
      </c>
      <c r="E100" s="281" t="s">
        <v>2830</v>
      </c>
      <c r="F100" s="292" t="s">
        <v>2983</v>
      </c>
      <c r="G100" s="170" t="s">
        <v>3006</v>
      </c>
      <c r="H100" s="170" t="s">
        <v>2833</v>
      </c>
      <c r="I100" s="170" t="s">
        <v>1971</v>
      </c>
      <c r="J100" s="170">
        <v>1000</v>
      </c>
      <c r="K100" s="170">
        <v>63311.55</v>
      </c>
      <c r="L100" s="170">
        <v>63311.55</v>
      </c>
      <c r="M100" s="170" t="s">
        <v>410</v>
      </c>
      <c r="N100" s="148">
        <v>0.23</v>
      </c>
      <c r="O100" s="170">
        <f t="shared" si="10"/>
        <v>230</v>
      </c>
      <c r="P100" s="170">
        <f t="shared" si="11"/>
        <v>14561.656500000001</v>
      </c>
      <c r="Q100" s="170">
        <f t="shared" si="12"/>
        <v>14561.656500000001</v>
      </c>
      <c r="R100" s="170">
        <f t="shared" si="13"/>
        <v>63.311550000000004</v>
      </c>
      <c r="S100" s="170">
        <f t="shared" si="14"/>
        <v>63.311550000000004</v>
      </c>
      <c r="T100" s="170" t="s">
        <v>410</v>
      </c>
      <c r="U100" s="148">
        <v>0.09</v>
      </c>
      <c r="V100" s="170">
        <f t="shared" si="15"/>
        <v>90</v>
      </c>
      <c r="W100" s="170">
        <f t="shared" si="16"/>
        <v>5698.0394999999999</v>
      </c>
      <c r="X100" s="170">
        <f t="shared" si="17"/>
        <v>5698.0394999999999</v>
      </c>
      <c r="Y100" s="170">
        <f t="shared" si="18"/>
        <v>63.311549999999997</v>
      </c>
      <c r="Z100" s="170">
        <f t="shared" si="19"/>
        <v>1.1111111111111112E-2</v>
      </c>
      <c r="AA100" s="134"/>
    </row>
    <row r="101" spans="1:27" ht="15" customHeight="1">
      <c r="A101" s="456"/>
      <c r="B101" s="447"/>
      <c r="C101" s="447"/>
      <c r="D101" s="223" t="s">
        <v>2829</v>
      </c>
      <c r="E101" s="281" t="s">
        <v>2830</v>
      </c>
      <c r="F101" s="292" t="s">
        <v>2983</v>
      </c>
      <c r="G101" s="170" t="s">
        <v>3007</v>
      </c>
      <c r="H101" s="170" t="s">
        <v>2833</v>
      </c>
      <c r="I101" s="170" t="s">
        <v>1971</v>
      </c>
      <c r="J101" s="170">
        <v>1000</v>
      </c>
      <c r="K101" s="170">
        <v>0</v>
      </c>
      <c r="L101" s="170">
        <v>0</v>
      </c>
      <c r="M101" s="170" t="s">
        <v>416</v>
      </c>
      <c r="N101" s="148">
        <v>0</v>
      </c>
      <c r="O101" s="170">
        <f t="shared" si="10"/>
        <v>0</v>
      </c>
      <c r="P101" s="170">
        <f t="shared" si="11"/>
        <v>0</v>
      </c>
      <c r="Q101" s="170">
        <f t="shared" si="12"/>
        <v>0</v>
      </c>
      <c r="R101" s="170" t="str">
        <f t="shared" si="13"/>
        <v>-</v>
      </c>
      <c r="S101" s="170" t="str">
        <f t="shared" si="14"/>
        <v>-</v>
      </c>
      <c r="T101" s="170" t="s">
        <v>416</v>
      </c>
      <c r="U101" s="148">
        <v>0</v>
      </c>
      <c r="V101" s="170">
        <f t="shared" si="15"/>
        <v>0</v>
      </c>
      <c r="W101" s="170">
        <f t="shared" si="16"/>
        <v>0</v>
      </c>
      <c r="X101" s="170">
        <f t="shared" si="17"/>
        <v>0</v>
      </c>
      <c r="Y101" s="170" t="str">
        <f t="shared" si="18"/>
        <v>-</v>
      </c>
      <c r="Z101" s="170" t="str">
        <f t="shared" si="19"/>
        <v>-</v>
      </c>
      <c r="AA101" s="134"/>
    </row>
    <row r="102" spans="1:27" ht="15" customHeight="1">
      <c r="A102" s="456"/>
      <c r="B102" s="447"/>
      <c r="C102" s="447"/>
      <c r="D102" s="223" t="s">
        <v>2829</v>
      </c>
      <c r="E102" s="281" t="s">
        <v>2830</v>
      </c>
      <c r="F102" s="292" t="s">
        <v>2983</v>
      </c>
      <c r="G102" s="170" t="s">
        <v>3008</v>
      </c>
      <c r="H102" s="170" t="s">
        <v>2833</v>
      </c>
      <c r="I102" s="170" t="s">
        <v>145</v>
      </c>
      <c r="J102" s="170">
        <v>3218082</v>
      </c>
      <c r="K102" s="170">
        <v>2371247.29</v>
      </c>
      <c r="L102" s="170">
        <v>0</v>
      </c>
      <c r="M102" s="170" t="s">
        <v>410</v>
      </c>
      <c r="N102" s="148">
        <v>0.23</v>
      </c>
      <c r="O102" s="170">
        <f t="shared" si="10"/>
        <v>740158.86</v>
      </c>
      <c r="P102" s="170">
        <f t="shared" si="11"/>
        <v>545386.87670000002</v>
      </c>
      <c r="Q102" s="170">
        <f t="shared" si="12"/>
        <v>0</v>
      </c>
      <c r="R102" s="170">
        <f t="shared" si="13"/>
        <v>0</v>
      </c>
      <c r="S102" s="170">
        <f t="shared" si="14"/>
        <v>0.73685110882817784</v>
      </c>
      <c r="T102" s="170" t="s">
        <v>410</v>
      </c>
      <c r="U102" s="148">
        <v>0.09</v>
      </c>
      <c r="V102" s="170">
        <f t="shared" si="15"/>
        <v>289627.38</v>
      </c>
      <c r="W102" s="170">
        <f t="shared" si="16"/>
        <v>213412.2561</v>
      </c>
      <c r="X102" s="170">
        <f t="shared" si="17"/>
        <v>0</v>
      </c>
      <c r="Y102" s="170">
        <f t="shared" si="18"/>
        <v>0</v>
      </c>
      <c r="Z102" s="170">
        <f t="shared" si="19"/>
        <v>0</v>
      </c>
      <c r="AA102" s="134"/>
    </row>
    <row r="103" spans="1:27" ht="15" customHeight="1">
      <c r="A103" s="456"/>
      <c r="B103" s="447"/>
      <c r="C103" s="447"/>
      <c r="D103" s="223" t="s">
        <v>2829</v>
      </c>
      <c r="E103" s="281" t="s">
        <v>2830</v>
      </c>
      <c r="F103" s="292" t="s">
        <v>2983</v>
      </c>
      <c r="G103" s="170" t="s">
        <v>3009</v>
      </c>
      <c r="H103" s="170" t="s">
        <v>2833</v>
      </c>
      <c r="I103" s="170" t="s">
        <v>145</v>
      </c>
      <c r="J103" s="170">
        <v>1000</v>
      </c>
      <c r="K103" s="170">
        <v>0</v>
      </c>
      <c r="L103" s="170">
        <v>0</v>
      </c>
      <c r="M103" s="170" t="s">
        <v>416</v>
      </c>
      <c r="N103" s="148">
        <v>0</v>
      </c>
      <c r="O103" s="170">
        <f t="shared" si="10"/>
        <v>0</v>
      </c>
      <c r="P103" s="170">
        <f t="shared" si="11"/>
        <v>0</v>
      </c>
      <c r="Q103" s="170">
        <f t="shared" si="12"/>
        <v>0</v>
      </c>
      <c r="R103" s="170" t="str">
        <f t="shared" si="13"/>
        <v>-</v>
      </c>
      <c r="S103" s="170" t="str">
        <f t="shared" si="14"/>
        <v>-</v>
      </c>
      <c r="T103" s="170" t="s">
        <v>416</v>
      </c>
      <c r="U103" s="148">
        <v>0</v>
      </c>
      <c r="V103" s="170">
        <f t="shared" si="15"/>
        <v>0</v>
      </c>
      <c r="W103" s="170">
        <f t="shared" si="16"/>
        <v>0</v>
      </c>
      <c r="X103" s="170">
        <f t="shared" si="17"/>
        <v>0</v>
      </c>
      <c r="Y103" s="170" t="str">
        <f t="shared" si="18"/>
        <v>-</v>
      </c>
      <c r="Z103" s="170" t="str">
        <f t="shared" si="19"/>
        <v>-</v>
      </c>
      <c r="AA103" s="134"/>
    </row>
    <row r="104" spans="1:27" ht="15" customHeight="1">
      <c r="A104" s="456"/>
      <c r="B104" s="447"/>
      <c r="C104" s="447"/>
      <c r="D104" s="223" t="s">
        <v>2829</v>
      </c>
      <c r="E104" s="281" t="s">
        <v>2830</v>
      </c>
      <c r="F104" s="292" t="s">
        <v>2983</v>
      </c>
      <c r="G104" s="170" t="s">
        <v>3010</v>
      </c>
      <c r="H104" s="170" t="s">
        <v>2833</v>
      </c>
      <c r="I104" s="170" t="s">
        <v>185</v>
      </c>
      <c r="J104" s="170">
        <v>1000</v>
      </c>
      <c r="K104" s="170">
        <v>0</v>
      </c>
      <c r="L104" s="170">
        <v>0</v>
      </c>
      <c r="M104" s="170" t="s">
        <v>416</v>
      </c>
      <c r="N104" s="148">
        <v>0</v>
      </c>
      <c r="O104" s="170">
        <f t="shared" si="10"/>
        <v>0</v>
      </c>
      <c r="P104" s="170">
        <f t="shared" si="11"/>
        <v>0</v>
      </c>
      <c r="Q104" s="170">
        <f t="shared" si="12"/>
        <v>0</v>
      </c>
      <c r="R104" s="170" t="str">
        <f t="shared" si="13"/>
        <v>-</v>
      </c>
      <c r="S104" s="170" t="str">
        <f t="shared" si="14"/>
        <v>-</v>
      </c>
      <c r="T104" s="170" t="s">
        <v>416</v>
      </c>
      <c r="U104" s="148">
        <v>0</v>
      </c>
      <c r="V104" s="170">
        <f t="shared" si="15"/>
        <v>0</v>
      </c>
      <c r="W104" s="170">
        <f t="shared" si="16"/>
        <v>0</v>
      </c>
      <c r="X104" s="170">
        <f t="shared" si="17"/>
        <v>0</v>
      </c>
      <c r="Y104" s="170" t="str">
        <f t="shared" si="18"/>
        <v>-</v>
      </c>
      <c r="Z104" s="170" t="str">
        <f t="shared" si="19"/>
        <v>-</v>
      </c>
      <c r="AA104" s="134"/>
    </row>
    <row r="105" spans="1:27" ht="15" customHeight="1">
      <c r="A105" s="456"/>
      <c r="B105" s="447"/>
      <c r="C105" s="447"/>
      <c r="D105" s="223" t="s">
        <v>2829</v>
      </c>
      <c r="E105" s="281" t="s">
        <v>2830</v>
      </c>
      <c r="F105" s="292" t="s">
        <v>2983</v>
      </c>
      <c r="G105" s="170" t="s">
        <v>3011</v>
      </c>
      <c r="H105" s="170" t="s">
        <v>2833</v>
      </c>
      <c r="I105" s="170" t="s">
        <v>185</v>
      </c>
      <c r="J105" s="170">
        <v>2895065</v>
      </c>
      <c r="K105" s="170">
        <v>5479774.54</v>
      </c>
      <c r="L105" s="170">
        <v>52019.61</v>
      </c>
      <c r="M105" s="170" t="s">
        <v>410</v>
      </c>
      <c r="N105" s="148">
        <v>0.23</v>
      </c>
      <c r="O105" s="170">
        <f t="shared" si="10"/>
        <v>665864.95000000007</v>
      </c>
      <c r="P105" s="170">
        <f t="shared" si="11"/>
        <v>1260348.1442</v>
      </c>
      <c r="Q105" s="170">
        <f t="shared" si="12"/>
        <v>11964.5103</v>
      </c>
      <c r="R105" s="170">
        <f t="shared" si="13"/>
        <v>1.7968373767082949E-2</v>
      </c>
      <c r="S105" s="170">
        <f t="shared" si="14"/>
        <v>1.8927984483940772</v>
      </c>
      <c r="T105" s="170" t="s">
        <v>410</v>
      </c>
      <c r="U105" s="148">
        <v>0.09</v>
      </c>
      <c r="V105" s="170">
        <f t="shared" si="15"/>
        <v>260555.84999999998</v>
      </c>
      <c r="W105" s="170">
        <f t="shared" si="16"/>
        <v>493179.70860000001</v>
      </c>
      <c r="X105" s="170">
        <f t="shared" si="17"/>
        <v>4681.7649000000001</v>
      </c>
      <c r="Y105" s="170">
        <f t="shared" si="18"/>
        <v>1.7968373767082952E-2</v>
      </c>
      <c r="Z105" s="170">
        <f t="shared" si="19"/>
        <v>3.643372477365333E-8</v>
      </c>
      <c r="AA105" s="134"/>
    </row>
    <row r="106" spans="1:27" ht="15" customHeight="1">
      <c r="A106" s="456"/>
      <c r="B106" s="447"/>
      <c r="C106" s="447"/>
      <c r="D106" s="223" t="s">
        <v>2829</v>
      </c>
      <c r="E106" s="281" t="s">
        <v>2830</v>
      </c>
      <c r="F106" s="292" t="s">
        <v>2983</v>
      </c>
      <c r="G106" s="170" t="s">
        <v>3012</v>
      </c>
      <c r="H106" s="170" t="s">
        <v>2833</v>
      </c>
      <c r="I106" s="170" t="s">
        <v>185</v>
      </c>
      <c r="J106" s="170">
        <v>1000</v>
      </c>
      <c r="K106" s="170">
        <v>0</v>
      </c>
      <c r="L106" s="170">
        <v>0</v>
      </c>
      <c r="M106" s="170" t="s">
        <v>416</v>
      </c>
      <c r="N106" s="148">
        <v>0</v>
      </c>
      <c r="O106" s="170">
        <f t="shared" si="10"/>
        <v>0</v>
      </c>
      <c r="P106" s="170">
        <f t="shared" si="11"/>
        <v>0</v>
      </c>
      <c r="Q106" s="170">
        <f t="shared" si="12"/>
        <v>0</v>
      </c>
      <c r="R106" s="170" t="str">
        <f t="shared" si="13"/>
        <v>-</v>
      </c>
      <c r="S106" s="170" t="str">
        <f t="shared" si="14"/>
        <v>-</v>
      </c>
      <c r="T106" s="170" t="s">
        <v>416</v>
      </c>
      <c r="U106" s="148">
        <v>0</v>
      </c>
      <c r="V106" s="170">
        <f t="shared" si="15"/>
        <v>0</v>
      </c>
      <c r="W106" s="170">
        <f t="shared" si="16"/>
        <v>0</v>
      </c>
      <c r="X106" s="170">
        <f t="shared" si="17"/>
        <v>0</v>
      </c>
      <c r="Y106" s="170" t="str">
        <f t="shared" si="18"/>
        <v>-</v>
      </c>
      <c r="Z106" s="170" t="str">
        <f t="shared" si="19"/>
        <v>-</v>
      </c>
      <c r="AA106" s="134"/>
    </row>
    <row r="107" spans="1:27" ht="15" customHeight="1">
      <c r="A107" s="456"/>
      <c r="B107" s="447"/>
      <c r="C107" s="447"/>
      <c r="D107" s="223" t="s">
        <v>2829</v>
      </c>
      <c r="E107" s="281" t="s">
        <v>2830</v>
      </c>
      <c r="F107" s="292" t="s">
        <v>2983</v>
      </c>
      <c r="G107" s="170" t="s">
        <v>3013</v>
      </c>
      <c r="H107" s="170" t="s">
        <v>2833</v>
      </c>
      <c r="I107" s="170" t="s">
        <v>201</v>
      </c>
      <c r="J107" s="170">
        <v>3755153</v>
      </c>
      <c r="K107" s="170">
        <v>29171.280000000002</v>
      </c>
      <c r="L107" s="170">
        <v>29171.279999999999</v>
      </c>
      <c r="M107" s="170" t="s">
        <v>410</v>
      </c>
      <c r="N107" s="148">
        <v>0.23</v>
      </c>
      <c r="O107" s="170">
        <f t="shared" si="10"/>
        <v>863685.19000000006</v>
      </c>
      <c r="P107" s="170">
        <f t="shared" si="11"/>
        <v>6709.394400000001</v>
      </c>
      <c r="Q107" s="170">
        <f t="shared" si="12"/>
        <v>6709.3944000000001</v>
      </c>
      <c r="R107" s="170">
        <f t="shared" si="13"/>
        <v>7.7683332743033367E-3</v>
      </c>
      <c r="S107" s="170">
        <f t="shared" si="14"/>
        <v>7.7683332743033384E-3</v>
      </c>
      <c r="T107" s="170" t="s">
        <v>410</v>
      </c>
      <c r="U107" s="148">
        <v>0.09</v>
      </c>
      <c r="V107" s="170">
        <f t="shared" si="15"/>
        <v>337963.76999999996</v>
      </c>
      <c r="W107" s="170">
        <f t="shared" si="16"/>
        <v>2625.4151999999999</v>
      </c>
      <c r="X107" s="170">
        <f t="shared" si="17"/>
        <v>2625.4151999999999</v>
      </c>
      <c r="Y107" s="170">
        <f t="shared" si="18"/>
        <v>7.7683332743033384E-3</v>
      </c>
      <c r="Z107" s="170">
        <f t="shared" si="19"/>
        <v>2.958897043905032E-6</v>
      </c>
      <c r="AA107" s="134"/>
    </row>
    <row r="108" spans="1:27" ht="15" customHeight="1">
      <c r="A108" s="456"/>
      <c r="B108" s="447"/>
      <c r="C108" s="447"/>
      <c r="D108" s="223" t="s">
        <v>2829</v>
      </c>
      <c r="E108" s="281" t="s">
        <v>2830</v>
      </c>
      <c r="F108" s="292" t="s">
        <v>2983</v>
      </c>
      <c r="G108" s="170" t="s">
        <v>3014</v>
      </c>
      <c r="H108" s="170" t="s">
        <v>2833</v>
      </c>
      <c r="I108" s="170" t="s">
        <v>201</v>
      </c>
      <c r="J108" s="170">
        <v>1000</v>
      </c>
      <c r="K108" s="170">
        <v>4336229.54</v>
      </c>
      <c r="L108" s="170">
        <v>0</v>
      </c>
      <c r="M108" s="170" t="s">
        <v>410</v>
      </c>
      <c r="N108" s="148">
        <v>0.23</v>
      </c>
      <c r="O108" s="170">
        <f t="shared" si="10"/>
        <v>230</v>
      </c>
      <c r="P108" s="170">
        <f t="shared" si="11"/>
        <v>997332.7942</v>
      </c>
      <c r="Q108" s="170">
        <f t="shared" si="12"/>
        <v>0</v>
      </c>
      <c r="R108" s="170">
        <f t="shared" si="13"/>
        <v>0</v>
      </c>
      <c r="S108" s="170">
        <f t="shared" si="14"/>
        <v>4336.2295400000003</v>
      </c>
      <c r="T108" s="170" t="s">
        <v>410</v>
      </c>
      <c r="U108" s="148">
        <v>0.09</v>
      </c>
      <c r="V108" s="170">
        <f t="shared" si="15"/>
        <v>90</v>
      </c>
      <c r="W108" s="170">
        <f t="shared" si="16"/>
        <v>390260.65859999997</v>
      </c>
      <c r="X108" s="170">
        <f t="shared" si="17"/>
        <v>0</v>
      </c>
      <c r="Y108" s="170">
        <f t="shared" si="18"/>
        <v>0</v>
      </c>
      <c r="Z108" s="170">
        <f t="shared" si="19"/>
        <v>0</v>
      </c>
      <c r="AA108" s="134"/>
    </row>
    <row r="109" spans="1:27" ht="15" customHeight="1">
      <c r="A109" s="456"/>
      <c r="B109" s="447"/>
      <c r="C109" s="447"/>
      <c r="D109" s="223" t="s">
        <v>2829</v>
      </c>
      <c r="E109" s="281" t="s">
        <v>2830</v>
      </c>
      <c r="F109" s="292" t="s">
        <v>2983</v>
      </c>
      <c r="G109" s="170" t="s">
        <v>3015</v>
      </c>
      <c r="H109" s="170" t="s">
        <v>2833</v>
      </c>
      <c r="I109" s="170" t="s">
        <v>161</v>
      </c>
      <c r="J109" s="170">
        <v>3721310</v>
      </c>
      <c r="K109" s="170">
        <v>4917666.8900000006</v>
      </c>
      <c r="L109" s="170">
        <v>1966129.83</v>
      </c>
      <c r="M109" s="170" t="s">
        <v>410</v>
      </c>
      <c r="N109" s="148">
        <v>0.23</v>
      </c>
      <c r="O109" s="170">
        <f t="shared" si="10"/>
        <v>855901.3</v>
      </c>
      <c r="P109" s="170">
        <f t="shared" si="11"/>
        <v>1131063.3847000003</v>
      </c>
      <c r="Q109" s="170">
        <f t="shared" si="12"/>
        <v>452209.86090000003</v>
      </c>
      <c r="R109" s="170">
        <f t="shared" si="13"/>
        <v>0.52834346775732199</v>
      </c>
      <c r="S109" s="170">
        <f t="shared" si="14"/>
        <v>1.3214881023080585</v>
      </c>
      <c r="T109" s="170" t="s">
        <v>410</v>
      </c>
      <c r="U109" s="148">
        <v>0.09</v>
      </c>
      <c r="V109" s="170">
        <f t="shared" si="15"/>
        <v>334917.89999999997</v>
      </c>
      <c r="W109" s="170">
        <f t="shared" si="16"/>
        <v>442590.02010000002</v>
      </c>
      <c r="X109" s="170">
        <f t="shared" si="17"/>
        <v>176951.68470000001</v>
      </c>
      <c r="Y109" s="170">
        <f t="shared" si="18"/>
        <v>0.5283434677573221</v>
      </c>
      <c r="Z109" s="170">
        <f t="shared" si="19"/>
        <v>1.1937536857201315E-6</v>
      </c>
      <c r="AA109" s="134"/>
    </row>
    <row r="110" spans="1:27" ht="15" customHeight="1">
      <c r="A110" s="456"/>
      <c r="B110" s="447"/>
      <c r="C110" s="447"/>
      <c r="D110" s="223" t="s">
        <v>2829</v>
      </c>
      <c r="E110" s="281" t="s">
        <v>2830</v>
      </c>
      <c r="F110" s="292" t="s">
        <v>2983</v>
      </c>
      <c r="G110" s="170" t="s">
        <v>3016</v>
      </c>
      <c r="H110" s="170" t="s">
        <v>2833</v>
      </c>
      <c r="I110" s="170" t="s">
        <v>161</v>
      </c>
      <c r="J110" s="170">
        <v>1000</v>
      </c>
      <c r="K110" s="170">
        <v>436255.37</v>
      </c>
      <c r="L110" s="170">
        <v>436255.37</v>
      </c>
      <c r="M110" s="170" t="s">
        <v>410</v>
      </c>
      <c r="N110" s="148">
        <v>0.23</v>
      </c>
      <c r="O110" s="170">
        <f t="shared" si="10"/>
        <v>230</v>
      </c>
      <c r="P110" s="170">
        <f t="shared" si="11"/>
        <v>100338.73510000001</v>
      </c>
      <c r="Q110" s="170">
        <f t="shared" si="12"/>
        <v>100338.73510000001</v>
      </c>
      <c r="R110" s="170">
        <f t="shared" si="13"/>
        <v>436.25537000000003</v>
      </c>
      <c r="S110" s="170">
        <f t="shared" si="14"/>
        <v>436.25537000000003</v>
      </c>
      <c r="T110" s="170" t="s">
        <v>410</v>
      </c>
      <c r="U110" s="148">
        <v>0.09</v>
      </c>
      <c r="V110" s="170">
        <f t="shared" si="15"/>
        <v>90</v>
      </c>
      <c r="W110" s="170">
        <f t="shared" si="16"/>
        <v>39262.9833</v>
      </c>
      <c r="X110" s="170">
        <f t="shared" si="17"/>
        <v>39262.9833</v>
      </c>
      <c r="Y110" s="170">
        <f t="shared" si="18"/>
        <v>436.25536999999997</v>
      </c>
      <c r="Z110" s="170">
        <f t="shared" si="19"/>
        <v>1.111111111111111E-2</v>
      </c>
      <c r="AA110" s="134"/>
    </row>
    <row r="111" spans="1:27" ht="15" customHeight="1">
      <c r="A111" s="456"/>
      <c r="B111" s="447"/>
      <c r="C111" s="447"/>
      <c r="D111" s="223" t="s">
        <v>2829</v>
      </c>
      <c r="E111" s="281" t="s">
        <v>2830</v>
      </c>
      <c r="F111" s="292" t="s">
        <v>2983</v>
      </c>
      <c r="G111" s="170" t="s">
        <v>3017</v>
      </c>
      <c r="H111" s="170" t="s">
        <v>2833</v>
      </c>
      <c r="I111" s="170" t="s">
        <v>191</v>
      </c>
      <c r="J111" s="170">
        <v>5918365</v>
      </c>
      <c r="K111" s="170">
        <v>1506407.0699999998</v>
      </c>
      <c r="L111" s="170">
        <v>151507.94</v>
      </c>
      <c r="M111" s="170" t="s">
        <v>410</v>
      </c>
      <c r="N111" s="148">
        <v>0.23</v>
      </c>
      <c r="O111" s="170">
        <f t="shared" si="10"/>
        <v>1361223.95</v>
      </c>
      <c r="P111" s="170">
        <f t="shared" si="11"/>
        <v>346473.62609999999</v>
      </c>
      <c r="Q111" s="170">
        <f t="shared" si="12"/>
        <v>34846.826200000003</v>
      </c>
      <c r="R111" s="170">
        <f t="shared" si="13"/>
        <v>2.5599627599852327E-2</v>
      </c>
      <c r="S111" s="170">
        <f t="shared" si="14"/>
        <v>0.25453095069330806</v>
      </c>
      <c r="T111" s="170" t="s">
        <v>410</v>
      </c>
      <c r="U111" s="148">
        <v>0.09</v>
      </c>
      <c r="V111" s="170">
        <f t="shared" si="15"/>
        <v>532652.85</v>
      </c>
      <c r="W111" s="170">
        <f t="shared" si="16"/>
        <v>135576.63629999998</v>
      </c>
      <c r="X111" s="170">
        <f t="shared" si="17"/>
        <v>13635.714599999999</v>
      </c>
      <c r="Y111" s="170">
        <f t="shared" si="18"/>
        <v>2.5599627599852324E-2</v>
      </c>
      <c r="Z111" s="170">
        <f t="shared" si="19"/>
        <v>1.8882034765345721E-7</v>
      </c>
      <c r="AA111" s="134"/>
    </row>
    <row r="112" spans="1:27" ht="15" customHeight="1">
      <c r="A112" s="456"/>
      <c r="B112" s="447"/>
      <c r="C112" s="447"/>
      <c r="D112" s="223" t="s">
        <v>2829</v>
      </c>
      <c r="E112" s="281" t="s">
        <v>2830</v>
      </c>
      <c r="F112" s="292" t="s">
        <v>2983</v>
      </c>
      <c r="G112" s="170" t="s">
        <v>3018</v>
      </c>
      <c r="H112" s="170" t="s">
        <v>2833</v>
      </c>
      <c r="I112" s="170" t="s">
        <v>191</v>
      </c>
      <c r="J112" s="170">
        <v>1000</v>
      </c>
      <c r="K112" s="170">
        <v>484604.24</v>
      </c>
      <c r="L112" s="170">
        <v>0</v>
      </c>
      <c r="M112" s="170" t="s">
        <v>410</v>
      </c>
      <c r="N112" s="148">
        <v>0.23</v>
      </c>
      <c r="O112" s="170">
        <f t="shared" si="10"/>
        <v>230</v>
      </c>
      <c r="P112" s="170">
        <f t="shared" si="11"/>
        <v>111458.9752</v>
      </c>
      <c r="Q112" s="170">
        <f t="shared" si="12"/>
        <v>0</v>
      </c>
      <c r="R112" s="170">
        <f t="shared" si="13"/>
        <v>0</v>
      </c>
      <c r="S112" s="170">
        <f t="shared" si="14"/>
        <v>484.60424</v>
      </c>
      <c r="T112" s="170" t="s">
        <v>410</v>
      </c>
      <c r="U112" s="148">
        <v>0.09</v>
      </c>
      <c r="V112" s="170">
        <f t="shared" si="15"/>
        <v>90</v>
      </c>
      <c r="W112" s="170">
        <f t="shared" si="16"/>
        <v>43614.381600000001</v>
      </c>
      <c r="X112" s="170">
        <f t="shared" si="17"/>
        <v>0</v>
      </c>
      <c r="Y112" s="170">
        <f t="shared" si="18"/>
        <v>0</v>
      </c>
      <c r="Z112" s="170">
        <f t="shared" si="19"/>
        <v>0</v>
      </c>
      <c r="AA112" s="134"/>
    </row>
    <row r="113" spans="1:27" ht="15" customHeight="1">
      <c r="A113" s="456"/>
      <c r="B113" s="447"/>
      <c r="C113" s="447"/>
      <c r="D113" s="223" t="s">
        <v>2829</v>
      </c>
      <c r="E113" s="281" t="s">
        <v>2830</v>
      </c>
      <c r="F113" s="292" t="s">
        <v>2983</v>
      </c>
      <c r="G113" s="170" t="s">
        <v>3019</v>
      </c>
      <c r="H113" s="170" t="s">
        <v>2833</v>
      </c>
      <c r="I113" s="170" t="s">
        <v>167</v>
      </c>
      <c r="J113" s="170">
        <v>3830955</v>
      </c>
      <c r="K113" s="170">
        <v>2517935.54</v>
      </c>
      <c r="L113" s="170">
        <v>1068821.8600000001</v>
      </c>
      <c r="M113" s="170" t="s">
        <v>410</v>
      </c>
      <c r="N113" s="148">
        <v>0.23</v>
      </c>
      <c r="O113" s="170">
        <f t="shared" si="10"/>
        <v>881119.65</v>
      </c>
      <c r="P113" s="170">
        <f t="shared" si="11"/>
        <v>579125.17420000001</v>
      </c>
      <c r="Q113" s="170">
        <f t="shared" si="12"/>
        <v>245829.02780000004</v>
      </c>
      <c r="R113" s="170">
        <f t="shared" si="13"/>
        <v>0.27899619285530636</v>
      </c>
      <c r="S113" s="170">
        <f t="shared" si="14"/>
        <v>0.65726053686352359</v>
      </c>
      <c r="T113" s="170" t="s">
        <v>410</v>
      </c>
      <c r="U113" s="148">
        <v>0.09</v>
      </c>
      <c r="V113" s="170">
        <f t="shared" si="15"/>
        <v>344785.95</v>
      </c>
      <c r="W113" s="170">
        <f t="shared" si="16"/>
        <v>226614.1986</v>
      </c>
      <c r="X113" s="170">
        <f t="shared" si="17"/>
        <v>96193.967400000009</v>
      </c>
      <c r="Y113" s="170">
        <f t="shared" si="18"/>
        <v>0.2789961928553063</v>
      </c>
      <c r="Z113" s="170">
        <f t="shared" si="19"/>
        <v>1.2311505394583264E-6</v>
      </c>
      <c r="AA113" s="134"/>
    </row>
    <row r="114" spans="1:27" ht="15" customHeight="1">
      <c r="A114" s="456"/>
      <c r="B114" s="447"/>
      <c r="C114" s="447"/>
      <c r="D114" s="223" t="s">
        <v>2829</v>
      </c>
      <c r="E114" s="281" t="s">
        <v>2830</v>
      </c>
      <c r="F114" s="292" t="s">
        <v>2983</v>
      </c>
      <c r="G114" s="170" t="s">
        <v>3020</v>
      </c>
      <c r="H114" s="170" t="s">
        <v>2833</v>
      </c>
      <c r="I114" s="170" t="s">
        <v>141</v>
      </c>
      <c r="J114" s="170">
        <v>6002000</v>
      </c>
      <c r="K114" s="170">
        <v>6874510.7199999997</v>
      </c>
      <c r="L114" s="170">
        <v>364076.95999999996</v>
      </c>
      <c r="M114" s="170" t="s">
        <v>410</v>
      </c>
      <c r="N114" s="148">
        <v>0.23</v>
      </c>
      <c r="O114" s="170">
        <f t="shared" si="10"/>
        <v>1380460</v>
      </c>
      <c r="P114" s="170">
        <f t="shared" si="11"/>
        <v>1581137.4656</v>
      </c>
      <c r="Q114" s="170">
        <f t="shared" si="12"/>
        <v>83737.700799999991</v>
      </c>
      <c r="R114" s="170">
        <f t="shared" si="13"/>
        <v>6.0659273575474834E-2</v>
      </c>
      <c r="S114" s="170">
        <f t="shared" si="14"/>
        <v>1.1453699966677775</v>
      </c>
      <c r="T114" s="170" t="s">
        <v>410</v>
      </c>
      <c r="U114" s="148">
        <v>0.09</v>
      </c>
      <c r="V114" s="170">
        <f t="shared" si="15"/>
        <v>540180</v>
      </c>
      <c r="W114" s="170">
        <f t="shared" si="16"/>
        <v>618705.96479999996</v>
      </c>
      <c r="X114" s="170">
        <f t="shared" si="17"/>
        <v>32766.926399999997</v>
      </c>
      <c r="Y114" s="170">
        <f t="shared" si="18"/>
        <v>6.0659273575474834E-2</v>
      </c>
      <c r="Z114" s="170">
        <f t="shared" si="19"/>
        <v>9.8042167081875921E-8</v>
      </c>
      <c r="AA114" s="134"/>
    </row>
    <row r="115" spans="1:27" ht="15" customHeight="1">
      <c r="A115" s="456"/>
      <c r="B115" s="447"/>
      <c r="C115" s="447"/>
      <c r="D115" s="223" t="s">
        <v>2829</v>
      </c>
      <c r="E115" s="281" t="s">
        <v>2830</v>
      </c>
      <c r="F115" s="292" t="s">
        <v>2983</v>
      </c>
      <c r="G115" s="170" t="s">
        <v>3021</v>
      </c>
      <c r="H115" s="170" t="s">
        <v>2833</v>
      </c>
      <c r="I115" s="170" t="s">
        <v>141</v>
      </c>
      <c r="J115" s="170">
        <v>1000</v>
      </c>
      <c r="K115" s="170">
        <v>146415.14000000001</v>
      </c>
      <c r="L115" s="170">
        <v>0</v>
      </c>
      <c r="M115" s="170" t="s">
        <v>410</v>
      </c>
      <c r="N115" s="148">
        <v>0.23</v>
      </c>
      <c r="O115" s="170">
        <f t="shared" si="10"/>
        <v>230</v>
      </c>
      <c r="P115" s="170">
        <f t="shared" si="11"/>
        <v>33675.482200000006</v>
      </c>
      <c r="Q115" s="170">
        <f t="shared" si="12"/>
        <v>0</v>
      </c>
      <c r="R115" s="170">
        <f t="shared" si="13"/>
        <v>0</v>
      </c>
      <c r="S115" s="170">
        <f t="shared" si="14"/>
        <v>146.41514000000004</v>
      </c>
      <c r="T115" s="170" t="s">
        <v>410</v>
      </c>
      <c r="U115" s="148">
        <v>0.09</v>
      </c>
      <c r="V115" s="170">
        <f t="shared" si="15"/>
        <v>90</v>
      </c>
      <c r="W115" s="170">
        <f t="shared" si="16"/>
        <v>13177.3626</v>
      </c>
      <c r="X115" s="170">
        <f t="shared" si="17"/>
        <v>0</v>
      </c>
      <c r="Y115" s="170">
        <f t="shared" si="18"/>
        <v>0</v>
      </c>
      <c r="Z115" s="170">
        <f t="shared" si="19"/>
        <v>0</v>
      </c>
      <c r="AA115" s="134"/>
    </row>
    <row r="116" spans="1:27" ht="15" customHeight="1">
      <c r="A116" s="456"/>
      <c r="B116" s="447"/>
      <c r="C116" s="447"/>
      <c r="D116" s="223" t="s">
        <v>2829</v>
      </c>
      <c r="E116" s="281" t="s">
        <v>2830</v>
      </c>
      <c r="F116" s="292" t="s">
        <v>2983</v>
      </c>
      <c r="G116" s="170" t="s">
        <v>3022</v>
      </c>
      <c r="H116" s="170" t="s">
        <v>2833</v>
      </c>
      <c r="I116" s="170" t="s">
        <v>147</v>
      </c>
      <c r="J116" s="170">
        <v>2301000</v>
      </c>
      <c r="K116" s="170">
        <v>0</v>
      </c>
      <c r="L116" s="170">
        <v>0</v>
      </c>
      <c r="M116" s="170" t="s">
        <v>410</v>
      </c>
      <c r="N116" s="148">
        <v>0.23</v>
      </c>
      <c r="O116" s="170">
        <f t="shared" si="10"/>
        <v>529230</v>
      </c>
      <c r="P116" s="170">
        <f t="shared" si="11"/>
        <v>0</v>
      </c>
      <c r="Q116" s="170">
        <f t="shared" si="12"/>
        <v>0</v>
      </c>
      <c r="R116" s="170">
        <f t="shared" si="13"/>
        <v>0</v>
      </c>
      <c r="S116" s="170">
        <f t="shared" si="14"/>
        <v>0</v>
      </c>
      <c r="T116" s="170" t="s">
        <v>410</v>
      </c>
      <c r="U116" s="148">
        <v>0.09</v>
      </c>
      <c r="V116" s="170">
        <f t="shared" si="15"/>
        <v>207090</v>
      </c>
      <c r="W116" s="170">
        <f t="shared" si="16"/>
        <v>0</v>
      </c>
      <c r="X116" s="170">
        <f t="shared" si="17"/>
        <v>0</v>
      </c>
      <c r="Y116" s="170">
        <f t="shared" si="18"/>
        <v>0</v>
      </c>
      <c r="Z116" s="170" t="str">
        <f t="shared" si="19"/>
        <v>-</v>
      </c>
      <c r="AA116" s="134"/>
    </row>
    <row r="117" spans="1:27" ht="15" customHeight="1">
      <c r="A117" s="456"/>
      <c r="B117" s="447"/>
      <c r="C117" s="447"/>
      <c r="D117" s="223" t="s">
        <v>2829</v>
      </c>
      <c r="E117" s="281" t="s">
        <v>2830</v>
      </c>
      <c r="F117" s="292" t="s">
        <v>2983</v>
      </c>
      <c r="G117" s="170" t="s">
        <v>3023</v>
      </c>
      <c r="H117" s="170" t="s">
        <v>2833</v>
      </c>
      <c r="I117" s="170" t="s">
        <v>147</v>
      </c>
      <c r="J117" s="170">
        <v>1000</v>
      </c>
      <c r="K117" s="170">
        <v>13224307.609999999</v>
      </c>
      <c r="L117" s="170">
        <v>246863.28</v>
      </c>
      <c r="M117" s="170" t="s">
        <v>410</v>
      </c>
      <c r="N117" s="148">
        <v>0.23</v>
      </c>
      <c r="O117" s="170">
        <f t="shared" si="10"/>
        <v>230</v>
      </c>
      <c r="P117" s="170">
        <f t="shared" si="11"/>
        <v>3041590.7503</v>
      </c>
      <c r="Q117" s="170">
        <f t="shared" si="12"/>
        <v>56778.554400000001</v>
      </c>
      <c r="R117" s="170">
        <f t="shared" si="13"/>
        <v>246.86328</v>
      </c>
      <c r="S117" s="170">
        <f t="shared" si="14"/>
        <v>13224.30761</v>
      </c>
      <c r="T117" s="170" t="s">
        <v>410</v>
      </c>
      <c r="U117" s="148">
        <v>0.09</v>
      </c>
      <c r="V117" s="170">
        <f t="shared" si="15"/>
        <v>90</v>
      </c>
      <c r="W117" s="170">
        <f t="shared" si="16"/>
        <v>1190187.6849</v>
      </c>
      <c r="X117" s="170">
        <f t="shared" si="17"/>
        <v>22217.695199999998</v>
      </c>
      <c r="Y117" s="170">
        <f t="shared" si="18"/>
        <v>246.86327999999997</v>
      </c>
      <c r="Z117" s="170">
        <f t="shared" si="19"/>
        <v>2.0741542122471341E-4</v>
      </c>
      <c r="AA117" s="134"/>
    </row>
    <row r="118" spans="1:27" ht="15" customHeight="1">
      <c r="A118" s="456"/>
      <c r="B118" s="447"/>
      <c r="C118" s="447"/>
      <c r="D118" s="223" t="s">
        <v>2829</v>
      </c>
      <c r="E118" s="281" t="s">
        <v>2830</v>
      </c>
      <c r="F118" s="292" t="s">
        <v>2983</v>
      </c>
      <c r="G118" s="170" t="s">
        <v>3024</v>
      </c>
      <c r="H118" s="170" t="s">
        <v>2833</v>
      </c>
      <c r="I118" s="170" t="s">
        <v>173</v>
      </c>
      <c r="J118" s="170">
        <v>8701000</v>
      </c>
      <c r="K118" s="170">
        <v>0</v>
      </c>
      <c r="L118" s="170">
        <v>0</v>
      </c>
      <c r="M118" s="170" t="s">
        <v>410</v>
      </c>
      <c r="N118" s="148">
        <v>0.23</v>
      </c>
      <c r="O118" s="170">
        <f t="shared" si="10"/>
        <v>2001230</v>
      </c>
      <c r="P118" s="170">
        <f t="shared" si="11"/>
        <v>0</v>
      </c>
      <c r="Q118" s="170">
        <f t="shared" si="12"/>
        <v>0</v>
      </c>
      <c r="R118" s="170">
        <f t="shared" si="13"/>
        <v>0</v>
      </c>
      <c r="S118" s="170">
        <f t="shared" si="14"/>
        <v>0</v>
      </c>
      <c r="T118" s="170" t="s">
        <v>410</v>
      </c>
      <c r="U118" s="148">
        <v>0.09</v>
      </c>
      <c r="V118" s="170">
        <f t="shared" si="15"/>
        <v>783090</v>
      </c>
      <c r="W118" s="170">
        <f t="shared" si="16"/>
        <v>0</v>
      </c>
      <c r="X118" s="170">
        <f t="shared" si="17"/>
        <v>0</v>
      </c>
      <c r="Y118" s="170">
        <f t="shared" si="18"/>
        <v>0</v>
      </c>
      <c r="Z118" s="170" t="str">
        <f t="shared" si="19"/>
        <v>-</v>
      </c>
      <c r="AA118" s="134"/>
    </row>
    <row r="119" spans="1:27" ht="15" customHeight="1">
      <c r="A119" s="456"/>
      <c r="B119" s="447"/>
      <c r="C119" s="447"/>
      <c r="D119" s="223" t="s">
        <v>2829</v>
      </c>
      <c r="E119" s="281" t="s">
        <v>2830</v>
      </c>
      <c r="F119" s="292" t="s">
        <v>2983</v>
      </c>
      <c r="G119" s="170" t="s">
        <v>3025</v>
      </c>
      <c r="H119" s="170" t="s">
        <v>2833</v>
      </c>
      <c r="I119" s="170" t="s">
        <v>173</v>
      </c>
      <c r="J119" s="170">
        <v>2002000</v>
      </c>
      <c r="K119" s="170">
        <v>27120732.370000001</v>
      </c>
      <c r="L119" s="170">
        <v>11370602.9</v>
      </c>
      <c r="M119" s="170" t="s">
        <v>410</v>
      </c>
      <c r="N119" s="148">
        <v>0.23</v>
      </c>
      <c r="O119" s="170">
        <f t="shared" si="10"/>
        <v>460460</v>
      </c>
      <c r="P119" s="170">
        <f t="shared" si="11"/>
        <v>6237768.4451000001</v>
      </c>
      <c r="Q119" s="170">
        <f t="shared" si="12"/>
        <v>2615238.6670000004</v>
      </c>
      <c r="R119" s="170">
        <f t="shared" si="13"/>
        <v>5.6796218281718289</v>
      </c>
      <c r="S119" s="170">
        <f t="shared" si="14"/>
        <v>13.546819365634367</v>
      </c>
      <c r="T119" s="170" t="s">
        <v>410</v>
      </c>
      <c r="U119" s="148">
        <v>0.09</v>
      </c>
      <c r="V119" s="170">
        <f t="shared" si="15"/>
        <v>180180</v>
      </c>
      <c r="W119" s="170">
        <f t="shared" si="16"/>
        <v>2440865.9133000001</v>
      </c>
      <c r="X119" s="170">
        <f t="shared" si="17"/>
        <v>1023354.2609999999</v>
      </c>
      <c r="Y119" s="170">
        <f t="shared" si="18"/>
        <v>5.679621828171828</v>
      </c>
      <c r="Z119" s="170">
        <f t="shared" si="19"/>
        <v>2.3268880921414881E-6</v>
      </c>
      <c r="AA119" s="134"/>
    </row>
    <row r="120" spans="1:27" ht="15" customHeight="1">
      <c r="A120" s="456"/>
      <c r="B120" s="447"/>
      <c r="C120" s="447"/>
      <c r="D120" s="223" t="s">
        <v>2829</v>
      </c>
      <c r="E120" s="281" t="s">
        <v>2830</v>
      </c>
      <c r="F120" s="292" t="s">
        <v>2983</v>
      </c>
      <c r="G120" s="170" t="s">
        <v>3026</v>
      </c>
      <c r="H120" s="170" t="s">
        <v>2833</v>
      </c>
      <c r="I120" s="170" t="s">
        <v>173</v>
      </c>
      <c r="J120" s="170">
        <v>0</v>
      </c>
      <c r="K120" s="170">
        <v>625772.47</v>
      </c>
      <c r="L120" s="170">
        <v>625772.47</v>
      </c>
      <c r="M120" s="170" t="s">
        <v>410</v>
      </c>
      <c r="N120" s="148">
        <v>0.23</v>
      </c>
      <c r="O120" s="170">
        <f t="shared" si="10"/>
        <v>0</v>
      </c>
      <c r="P120" s="170">
        <f t="shared" si="11"/>
        <v>143927.66810000001</v>
      </c>
      <c r="Q120" s="170">
        <f t="shared" si="12"/>
        <v>143927.66810000001</v>
      </c>
      <c r="R120" s="170" t="str">
        <f t="shared" si="13"/>
        <v>-</v>
      </c>
      <c r="S120" s="170" t="str">
        <f t="shared" si="14"/>
        <v>-</v>
      </c>
      <c r="T120" s="170" t="s">
        <v>410</v>
      </c>
      <c r="U120" s="148">
        <v>0.09</v>
      </c>
      <c r="V120" s="170">
        <f t="shared" si="15"/>
        <v>0</v>
      </c>
      <c r="W120" s="170">
        <f t="shared" si="16"/>
        <v>56319.522299999997</v>
      </c>
      <c r="X120" s="170">
        <f t="shared" si="17"/>
        <v>56319.522299999997</v>
      </c>
      <c r="Y120" s="170" t="str">
        <f t="shared" si="18"/>
        <v>-</v>
      </c>
      <c r="Z120" s="170" t="str">
        <f t="shared" si="19"/>
        <v>-</v>
      </c>
      <c r="AA120" s="134"/>
    </row>
    <row r="121" spans="1:27" ht="15" customHeight="1">
      <c r="A121" s="456"/>
      <c r="B121" s="447"/>
      <c r="C121" s="447"/>
      <c r="D121" s="223" t="s">
        <v>2829</v>
      </c>
      <c r="E121" s="281" t="s">
        <v>2830</v>
      </c>
      <c r="F121" s="292" t="s">
        <v>2983</v>
      </c>
      <c r="G121" s="170" t="s">
        <v>3027</v>
      </c>
      <c r="H121" s="170" t="s">
        <v>2833</v>
      </c>
      <c r="I121" s="170" t="s">
        <v>149</v>
      </c>
      <c r="J121" s="170">
        <v>2086127</v>
      </c>
      <c r="K121" s="170">
        <v>10674092.18</v>
      </c>
      <c r="L121" s="170">
        <v>1382386.77</v>
      </c>
      <c r="M121" s="170" t="s">
        <v>410</v>
      </c>
      <c r="N121" s="148">
        <v>0.23</v>
      </c>
      <c r="O121" s="170">
        <f t="shared" si="10"/>
        <v>479809.21</v>
      </c>
      <c r="P121" s="170">
        <f t="shared" si="11"/>
        <v>2455041.2014000001</v>
      </c>
      <c r="Q121" s="170">
        <f t="shared" si="12"/>
        <v>317948.9571</v>
      </c>
      <c r="R121" s="170">
        <f t="shared" si="13"/>
        <v>0.66265705299821154</v>
      </c>
      <c r="S121" s="170">
        <f t="shared" si="14"/>
        <v>5.1167029524089376</v>
      </c>
      <c r="T121" s="170" t="s">
        <v>410</v>
      </c>
      <c r="U121" s="148">
        <v>0.09</v>
      </c>
      <c r="V121" s="170">
        <f t="shared" si="15"/>
        <v>187751.43</v>
      </c>
      <c r="W121" s="170">
        <f t="shared" si="16"/>
        <v>960668.29619999998</v>
      </c>
      <c r="X121" s="170">
        <f t="shared" si="17"/>
        <v>124414.80929999999</v>
      </c>
      <c r="Y121" s="170">
        <f t="shared" si="18"/>
        <v>0.66265705299821154</v>
      </c>
      <c r="Z121" s="170">
        <f t="shared" si="19"/>
        <v>6.8978757352501831E-7</v>
      </c>
      <c r="AA121" s="134"/>
    </row>
    <row r="122" spans="1:27" ht="15" customHeight="1">
      <c r="A122" s="456"/>
      <c r="B122" s="447"/>
      <c r="C122" s="447"/>
      <c r="D122" s="223" t="s">
        <v>2829</v>
      </c>
      <c r="E122" s="281" t="s">
        <v>2830</v>
      </c>
      <c r="F122" s="292" t="s">
        <v>2983</v>
      </c>
      <c r="G122" s="170" t="s">
        <v>3028</v>
      </c>
      <c r="H122" s="170" t="s">
        <v>2833</v>
      </c>
      <c r="I122" s="170" t="s">
        <v>149</v>
      </c>
      <c r="J122" s="170">
        <v>1000</v>
      </c>
      <c r="K122" s="170">
        <v>473554.79000000004</v>
      </c>
      <c r="L122" s="170">
        <v>0</v>
      </c>
      <c r="M122" s="170" t="s">
        <v>410</v>
      </c>
      <c r="N122" s="148">
        <v>0.23</v>
      </c>
      <c r="O122" s="170">
        <f t="shared" si="10"/>
        <v>230</v>
      </c>
      <c r="P122" s="170">
        <f t="shared" si="11"/>
        <v>108917.60170000001</v>
      </c>
      <c r="Q122" s="170">
        <f t="shared" si="12"/>
        <v>0</v>
      </c>
      <c r="R122" s="170">
        <f t="shared" si="13"/>
        <v>0</v>
      </c>
      <c r="S122" s="170">
        <f t="shared" si="14"/>
        <v>473.55479000000008</v>
      </c>
      <c r="T122" s="170" t="s">
        <v>410</v>
      </c>
      <c r="U122" s="148">
        <v>0.09</v>
      </c>
      <c r="V122" s="170">
        <f t="shared" si="15"/>
        <v>90</v>
      </c>
      <c r="W122" s="170">
        <f t="shared" si="16"/>
        <v>42619.931100000002</v>
      </c>
      <c r="X122" s="170">
        <f t="shared" si="17"/>
        <v>0</v>
      </c>
      <c r="Y122" s="170">
        <f t="shared" si="18"/>
        <v>0</v>
      </c>
      <c r="Z122" s="170">
        <f t="shared" si="19"/>
        <v>0</v>
      </c>
      <c r="AA122" s="134"/>
    </row>
    <row r="123" spans="1:27" ht="15" customHeight="1">
      <c r="A123" s="456"/>
      <c r="B123" s="447"/>
      <c r="C123" s="447"/>
      <c r="D123" s="223" t="s">
        <v>2829</v>
      </c>
      <c r="E123" s="281" t="s">
        <v>2830</v>
      </c>
      <c r="F123" s="292" t="s">
        <v>2983</v>
      </c>
      <c r="G123" s="170" t="s">
        <v>3029</v>
      </c>
      <c r="H123" s="170" t="s">
        <v>2833</v>
      </c>
      <c r="I123" s="170" t="s">
        <v>181</v>
      </c>
      <c r="J123" s="170">
        <v>8701000</v>
      </c>
      <c r="K123" s="170">
        <v>0</v>
      </c>
      <c r="L123" s="170">
        <v>0</v>
      </c>
      <c r="M123" s="170" t="s">
        <v>410</v>
      </c>
      <c r="N123" s="148">
        <v>0.23</v>
      </c>
      <c r="O123" s="170">
        <f t="shared" si="10"/>
        <v>2001230</v>
      </c>
      <c r="P123" s="170">
        <f t="shared" si="11"/>
        <v>0</v>
      </c>
      <c r="Q123" s="170">
        <f t="shared" si="12"/>
        <v>0</v>
      </c>
      <c r="R123" s="170">
        <f t="shared" si="13"/>
        <v>0</v>
      </c>
      <c r="S123" s="170">
        <f t="shared" si="14"/>
        <v>0</v>
      </c>
      <c r="T123" s="170" t="s">
        <v>410</v>
      </c>
      <c r="U123" s="148">
        <v>0.09</v>
      </c>
      <c r="V123" s="170">
        <f t="shared" si="15"/>
        <v>783090</v>
      </c>
      <c r="W123" s="170">
        <f t="shared" si="16"/>
        <v>0</v>
      </c>
      <c r="X123" s="170">
        <f t="shared" si="17"/>
        <v>0</v>
      </c>
      <c r="Y123" s="170">
        <f t="shared" si="18"/>
        <v>0</v>
      </c>
      <c r="Z123" s="170" t="str">
        <f t="shared" si="19"/>
        <v>-</v>
      </c>
      <c r="AA123" s="134"/>
    </row>
    <row r="124" spans="1:27" ht="15" customHeight="1">
      <c r="A124" s="456"/>
      <c r="B124" s="447"/>
      <c r="C124" s="447"/>
      <c r="D124" s="223" t="s">
        <v>2829</v>
      </c>
      <c r="E124" s="281" t="s">
        <v>2830</v>
      </c>
      <c r="F124" s="292" t="s">
        <v>2983</v>
      </c>
      <c r="G124" s="170" t="s">
        <v>3030</v>
      </c>
      <c r="H124" s="170" t="s">
        <v>2833</v>
      </c>
      <c r="I124" s="170" t="s">
        <v>181</v>
      </c>
      <c r="J124" s="170">
        <v>2001000</v>
      </c>
      <c r="K124" s="170">
        <v>34625872.859999999</v>
      </c>
      <c r="L124" s="170">
        <v>17799998.200000003</v>
      </c>
      <c r="M124" s="170" t="s">
        <v>410</v>
      </c>
      <c r="N124" s="148">
        <v>0.23</v>
      </c>
      <c r="O124" s="170">
        <f t="shared" si="10"/>
        <v>460230</v>
      </c>
      <c r="P124" s="170">
        <f t="shared" si="11"/>
        <v>7963950.7577999998</v>
      </c>
      <c r="Q124" s="170">
        <f t="shared" si="12"/>
        <v>4093999.5860000011</v>
      </c>
      <c r="R124" s="170">
        <f t="shared" si="13"/>
        <v>8.8955513243378341</v>
      </c>
      <c r="S124" s="170">
        <f t="shared" si="14"/>
        <v>17.304284287856071</v>
      </c>
      <c r="T124" s="170" t="s">
        <v>410</v>
      </c>
      <c r="U124" s="148">
        <v>0.09</v>
      </c>
      <c r="V124" s="170">
        <f t="shared" si="15"/>
        <v>180090</v>
      </c>
      <c r="W124" s="170">
        <f t="shared" si="16"/>
        <v>3116328.5573999998</v>
      </c>
      <c r="X124" s="170">
        <f t="shared" si="17"/>
        <v>1601999.8380000002</v>
      </c>
      <c r="Y124" s="170">
        <f t="shared" si="18"/>
        <v>8.8955513243378324</v>
      </c>
      <c r="Z124" s="170">
        <f t="shared" si="19"/>
        <v>2.8544972587099499E-6</v>
      </c>
      <c r="AA124" s="134"/>
    </row>
    <row r="125" spans="1:27" ht="15" customHeight="1">
      <c r="A125" s="456"/>
      <c r="B125" s="447"/>
      <c r="C125" s="447"/>
      <c r="D125" s="223" t="s">
        <v>2829</v>
      </c>
      <c r="E125" s="281" t="s">
        <v>2830</v>
      </c>
      <c r="F125" s="292" t="s">
        <v>2983</v>
      </c>
      <c r="G125" s="170" t="s">
        <v>3031</v>
      </c>
      <c r="H125" s="170" t="s">
        <v>2833</v>
      </c>
      <c r="I125" s="170" t="s">
        <v>183</v>
      </c>
      <c r="J125" s="170">
        <v>5001000</v>
      </c>
      <c r="K125" s="170">
        <v>4155981.5</v>
      </c>
      <c r="L125" s="170">
        <v>22825.95</v>
      </c>
      <c r="M125" s="170" t="s">
        <v>410</v>
      </c>
      <c r="N125" s="148">
        <v>0.23</v>
      </c>
      <c r="O125" s="170">
        <f t="shared" si="10"/>
        <v>1150230</v>
      </c>
      <c r="P125" s="170">
        <f t="shared" si="11"/>
        <v>955875.745</v>
      </c>
      <c r="Q125" s="170">
        <f t="shared" si="12"/>
        <v>5249.9684999999999</v>
      </c>
      <c r="R125" s="170">
        <f t="shared" si="13"/>
        <v>4.5642771445710854E-3</v>
      </c>
      <c r="S125" s="170">
        <f t="shared" si="14"/>
        <v>0.83103009398120375</v>
      </c>
      <c r="T125" s="170" t="s">
        <v>410</v>
      </c>
      <c r="U125" s="148">
        <v>0.09</v>
      </c>
      <c r="V125" s="170">
        <f t="shared" si="15"/>
        <v>450090</v>
      </c>
      <c r="W125" s="170">
        <f t="shared" si="16"/>
        <v>374038.33499999996</v>
      </c>
      <c r="X125" s="170">
        <f t="shared" si="17"/>
        <v>2054.3355000000001</v>
      </c>
      <c r="Y125" s="170">
        <f t="shared" si="18"/>
        <v>4.5642771445710863E-3</v>
      </c>
      <c r="Z125" s="170">
        <f t="shared" si="19"/>
        <v>1.2202698807786872E-8</v>
      </c>
      <c r="AA125" s="134"/>
    </row>
    <row r="126" spans="1:27" ht="15" customHeight="1">
      <c r="A126" s="456"/>
      <c r="B126" s="447"/>
      <c r="C126" s="447"/>
      <c r="D126" s="223" t="s">
        <v>2829</v>
      </c>
      <c r="E126" s="281" t="s">
        <v>2830</v>
      </c>
      <c r="F126" s="292" t="s">
        <v>2983</v>
      </c>
      <c r="G126" s="170" t="s">
        <v>3032</v>
      </c>
      <c r="H126" s="170" t="s">
        <v>2833</v>
      </c>
      <c r="I126" s="170" t="s">
        <v>183</v>
      </c>
      <c r="J126" s="170">
        <v>1000</v>
      </c>
      <c r="K126" s="170">
        <v>0</v>
      </c>
      <c r="L126" s="170">
        <v>0</v>
      </c>
      <c r="M126" s="170" t="s">
        <v>416</v>
      </c>
      <c r="N126" s="148">
        <v>0</v>
      </c>
      <c r="O126" s="170">
        <f t="shared" si="10"/>
        <v>0</v>
      </c>
      <c r="P126" s="170">
        <f t="shared" si="11"/>
        <v>0</v>
      </c>
      <c r="Q126" s="170">
        <f t="shared" si="12"/>
        <v>0</v>
      </c>
      <c r="R126" s="170" t="str">
        <f t="shared" si="13"/>
        <v>-</v>
      </c>
      <c r="S126" s="170" t="str">
        <f t="shared" si="14"/>
        <v>-</v>
      </c>
      <c r="T126" s="170" t="s">
        <v>416</v>
      </c>
      <c r="U126" s="148">
        <v>0</v>
      </c>
      <c r="V126" s="170">
        <f t="shared" si="15"/>
        <v>0</v>
      </c>
      <c r="W126" s="170">
        <f t="shared" si="16"/>
        <v>0</v>
      </c>
      <c r="X126" s="170">
        <f t="shared" si="17"/>
        <v>0</v>
      </c>
      <c r="Y126" s="170" t="str">
        <f t="shared" si="18"/>
        <v>-</v>
      </c>
      <c r="Z126" s="170" t="str">
        <f t="shared" si="19"/>
        <v>-</v>
      </c>
      <c r="AA126" s="134"/>
    </row>
    <row r="127" spans="1:27" ht="15" customHeight="1">
      <c r="A127" s="456"/>
      <c r="B127" s="447"/>
      <c r="C127" s="447"/>
      <c r="D127" s="223" t="s">
        <v>2829</v>
      </c>
      <c r="E127" s="281" t="s">
        <v>2830</v>
      </c>
      <c r="F127" s="292" t="s">
        <v>2983</v>
      </c>
      <c r="G127" s="170" t="s">
        <v>3033</v>
      </c>
      <c r="H127" s="170" t="s">
        <v>2833</v>
      </c>
      <c r="I127" s="170" t="s">
        <v>183</v>
      </c>
      <c r="J127" s="170">
        <v>0</v>
      </c>
      <c r="K127" s="170">
        <v>0</v>
      </c>
      <c r="L127" s="170">
        <v>0</v>
      </c>
      <c r="M127" s="170" t="s">
        <v>410</v>
      </c>
      <c r="N127" s="148">
        <v>0.23</v>
      </c>
      <c r="O127" s="170">
        <f t="shared" si="10"/>
        <v>0</v>
      </c>
      <c r="P127" s="170">
        <f t="shared" si="11"/>
        <v>0</v>
      </c>
      <c r="Q127" s="170">
        <f t="shared" si="12"/>
        <v>0</v>
      </c>
      <c r="R127" s="170" t="str">
        <f t="shared" si="13"/>
        <v>-</v>
      </c>
      <c r="S127" s="170" t="str">
        <f t="shared" si="14"/>
        <v>-</v>
      </c>
      <c r="T127" s="170" t="s">
        <v>410</v>
      </c>
      <c r="U127" s="148">
        <v>0.09</v>
      </c>
      <c r="V127" s="170">
        <f t="shared" si="15"/>
        <v>0</v>
      </c>
      <c r="W127" s="170">
        <f t="shared" si="16"/>
        <v>0</v>
      </c>
      <c r="X127" s="170">
        <f t="shared" si="17"/>
        <v>0</v>
      </c>
      <c r="Y127" s="170" t="str">
        <f t="shared" si="18"/>
        <v>-</v>
      </c>
      <c r="Z127" s="170" t="str">
        <f t="shared" si="19"/>
        <v>-</v>
      </c>
      <c r="AA127" s="134"/>
    </row>
    <row r="128" spans="1:27" ht="15" customHeight="1">
      <c r="A128" s="456"/>
      <c r="B128" s="447"/>
      <c r="C128" s="447"/>
      <c r="D128" s="223" t="s">
        <v>2829</v>
      </c>
      <c r="E128" s="281" t="s">
        <v>2830</v>
      </c>
      <c r="F128" s="292" t="s">
        <v>2983</v>
      </c>
      <c r="G128" s="170" t="s">
        <v>3034</v>
      </c>
      <c r="H128" s="170" t="s">
        <v>2833</v>
      </c>
      <c r="I128" s="170" t="s">
        <v>155</v>
      </c>
      <c r="J128" s="170">
        <v>885035</v>
      </c>
      <c r="K128" s="170">
        <v>0</v>
      </c>
      <c r="L128" s="170">
        <v>0</v>
      </c>
      <c r="M128" s="170" t="s">
        <v>410</v>
      </c>
      <c r="N128" s="148">
        <v>0.23</v>
      </c>
      <c r="O128" s="170">
        <f t="shared" si="10"/>
        <v>203558.05000000002</v>
      </c>
      <c r="P128" s="170">
        <f t="shared" si="11"/>
        <v>0</v>
      </c>
      <c r="Q128" s="170">
        <f t="shared" si="12"/>
        <v>0</v>
      </c>
      <c r="R128" s="170">
        <f t="shared" si="13"/>
        <v>0</v>
      </c>
      <c r="S128" s="170">
        <f t="shared" si="14"/>
        <v>0</v>
      </c>
      <c r="T128" s="170" t="s">
        <v>410</v>
      </c>
      <c r="U128" s="148">
        <v>0.09</v>
      </c>
      <c r="V128" s="170">
        <f t="shared" si="15"/>
        <v>79653.149999999994</v>
      </c>
      <c r="W128" s="170">
        <f t="shared" si="16"/>
        <v>0</v>
      </c>
      <c r="X128" s="170">
        <f t="shared" si="17"/>
        <v>0</v>
      </c>
      <c r="Y128" s="170">
        <f t="shared" si="18"/>
        <v>0</v>
      </c>
      <c r="Z128" s="170" t="str">
        <f t="shared" si="19"/>
        <v>-</v>
      </c>
      <c r="AA128" s="134"/>
    </row>
    <row r="129" spans="1:27" ht="15" customHeight="1">
      <c r="A129" s="456"/>
      <c r="B129" s="447"/>
      <c r="C129" s="447"/>
      <c r="D129" s="223" t="s">
        <v>2829</v>
      </c>
      <c r="E129" s="281" t="s">
        <v>2830</v>
      </c>
      <c r="F129" s="292" t="s">
        <v>2983</v>
      </c>
      <c r="G129" s="170" t="s">
        <v>3035</v>
      </c>
      <c r="H129" s="170" t="s">
        <v>2833</v>
      </c>
      <c r="I129" s="170" t="s">
        <v>155</v>
      </c>
      <c r="J129" s="170">
        <v>1000</v>
      </c>
      <c r="K129" s="170">
        <v>0</v>
      </c>
      <c r="L129" s="170">
        <v>0</v>
      </c>
      <c r="M129" s="170" t="s">
        <v>416</v>
      </c>
      <c r="N129" s="148">
        <v>0</v>
      </c>
      <c r="O129" s="170">
        <f t="shared" si="10"/>
        <v>0</v>
      </c>
      <c r="P129" s="170">
        <f t="shared" si="11"/>
        <v>0</v>
      </c>
      <c r="Q129" s="170">
        <f t="shared" si="12"/>
        <v>0</v>
      </c>
      <c r="R129" s="170" t="str">
        <f t="shared" si="13"/>
        <v>-</v>
      </c>
      <c r="S129" s="170" t="str">
        <f t="shared" si="14"/>
        <v>-</v>
      </c>
      <c r="T129" s="170" t="s">
        <v>416</v>
      </c>
      <c r="U129" s="148">
        <v>0</v>
      </c>
      <c r="V129" s="170">
        <f t="shared" si="15"/>
        <v>0</v>
      </c>
      <c r="W129" s="170">
        <f t="shared" si="16"/>
        <v>0</v>
      </c>
      <c r="X129" s="170">
        <f t="shared" si="17"/>
        <v>0</v>
      </c>
      <c r="Y129" s="170" t="str">
        <f t="shared" si="18"/>
        <v>-</v>
      </c>
      <c r="Z129" s="170" t="str">
        <f t="shared" si="19"/>
        <v>-</v>
      </c>
      <c r="AA129" s="134"/>
    </row>
    <row r="130" spans="1:27" ht="15" customHeight="1">
      <c r="A130" s="456"/>
      <c r="B130" s="447"/>
      <c r="C130" s="447"/>
      <c r="D130" s="223" t="s">
        <v>2829</v>
      </c>
      <c r="E130" s="281" t="s">
        <v>2830</v>
      </c>
      <c r="F130" s="292" t="s">
        <v>2983</v>
      </c>
      <c r="G130" s="170" t="s">
        <v>3036</v>
      </c>
      <c r="H130" s="170" t="s">
        <v>2833</v>
      </c>
      <c r="I130" s="170" t="s">
        <v>179</v>
      </c>
      <c r="J130" s="170">
        <v>2001000</v>
      </c>
      <c r="K130" s="170">
        <v>438086.08</v>
      </c>
      <c r="L130" s="170">
        <v>53525.64</v>
      </c>
      <c r="M130" s="170" t="s">
        <v>410</v>
      </c>
      <c r="N130" s="148">
        <v>0.23</v>
      </c>
      <c r="O130" s="170">
        <f t="shared" si="10"/>
        <v>460230</v>
      </c>
      <c r="P130" s="170">
        <f t="shared" si="11"/>
        <v>100759.79840000001</v>
      </c>
      <c r="Q130" s="170">
        <f t="shared" si="12"/>
        <v>12310.897200000001</v>
      </c>
      <c r="R130" s="170">
        <f t="shared" si="13"/>
        <v>2.6749445277361322E-2</v>
      </c>
      <c r="S130" s="170">
        <f t="shared" si="14"/>
        <v>0.21893357321339332</v>
      </c>
      <c r="T130" s="170" t="s">
        <v>410</v>
      </c>
      <c r="U130" s="148">
        <v>0.09</v>
      </c>
      <c r="V130" s="170">
        <f t="shared" si="15"/>
        <v>180090</v>
      </c>
      <c r="W130" s="170">
        <f t="shared" si="16"/>
        <v>39427.747199999998</v>
      </c>
      <c r="X130" s="170">
        <f t="shared" si="17"/>
        <v>4817.3076000000001</v>
      </c>
      <c r="Y130" s="170">
        <f t="shared" si="18"/>
        <v>2.6749445277361322E-2</v>
      </c>
      <c r="Z130" s="170">
        <f t="shared" si="19"/>
        <v>6.7844214232360006E-7</v>
      </c>
      <c r="AA130" s="134"/>
    </row>
    <row r="131" spans="1:27" ht="15" customHeight="1">
      <c r="A131" s="456"/>
      <c r="B131" s="447"/>
      <c r="C131" s="447"/>
      <c r="D131" s="223" t="s">
        <v>2829</v>
      </c>
      <c r="E131" s="281" t="s">
        <v>2830</v>
      </c>
      <c r="F131" s="292" t="s">
        <v>2983</v>
      </c>
      <c r="G131" s="170" t="s">
        <v>3037</v>
      </c>
      <c r="H131" s="170" t="s">
        <v>2833</v>
      </c>
      <c r="I131" s="170" t="s">
        <v>179</v>
      </c>
      <c r="J131" s="170">
        <v>1000</v>
      </c>
      <c r="K131" s="170">
        <v>2787605.2399999998</v>
      </c>
      <c r="L131" s="170">
        <v>499980.2</v>
      </c>
      <c r="M131" s="170" t="s">
        <v>410</v>
      </c>
      <c r="N131" s="148">
        <v>0.23</v>
      </c>
      <c r="O131" s="170">
        <f t="shared" ref="O131:O163" si="20">J131*N131</f>
        <v>230</v>
      </c>
      <c r="P131" s="170">
        <f t="shared" ref="P131:P163" si="21">K131*N131</f>
        <v>641149.20519999997</v>
      </c>
      <c r="Q131" s="170">
        <f t="shared" ref="Q131:Q163" si="22">L131*N131</f>
        <v>114995.44600000001</v>
      </c>
      <c r="R131" s="170">
        <f t="shared" ref="R131:R163" si="23">IFERROR(Q131/O131, "-")</f>
        <v>499.98020000000002</v>
      </c>
      <c r="S131" s="170">
        <f t="shared" ref="S131:S163" si="24">IFERROR(P131/O131, "-")</f>
        <v>2787.6052399999999</v>
      </c>
      <c r="T131" s="170" t="s">
        <v>410</v>
      </c>
      <c r="U131" s="148">
        <v>0.09</v>
      </c>
      <c r="V131" s="170">
        <f t="shared" ref="V131:V163" si="25">J131*U131</f>
        <v>90</v>
      </c>
      <c r="W131" s="170">
        <f t="shared" ref="W131:W163" si="26">K131*U131</f>
        <v>250884.47159999996</v>
      </c>
      <c r="X131" s="170">
        <f t="shared" ref="X131:X163" si="27">L131*U131</f>
        <v>44998.218000000001</v>
      </c>
      <c r="Y131" s="170">
        <f t="shared" ref="Y131:Y163" si="28">IFERROR(X131/V131, "-")</f>
        <v>499.98020000000002</v>
      </c>
      <c r="Z131" s="170">
        <f t="shared" ref="Z131:Z163" si="29">IFERROR(Y131/W131, "-")</f>
        <v>1.9928702514404647E-3</v>
      </c>
      <c r="AA131" s="134"/>
    </row>
    <row r="132" spans="1:27" ht="15" customHeight="1">
      <c r="A132" s="456"/>
      <c r="B132" s="447"/>
      <c r="C132" s="447"/>
      <c r="D132" s="223" t="s">
        <v>2829</v>
      </c>
      <c r="E132" s="281" t="s">
        <v>2830</v>
      </c>
      <c r="F132" s="292" t="s">
        <v>2983</v>
      </c>
      <c r="G132" s="170" t="s">
        <v>3038</v>
      </c>
      <c r="H132" s="170" t="s">
        <v>2833</v>
      </c>
      <c r="I132" s="170" t="s">
        <v>165</v>
      </c>
      <c r="J132" s="170">
        <v>1000</v>
      </c>
      <c r="K132" s="170">
        <v>448700.24</v>
      </c>
      <c r="L132" s="170">
        <v>8775</v>
      </c>
      <c r="M132" s="170" t="s">
        <v>410</v>
      </c>
      <c r="N132" s="148">
        <v>0.23</v>
      </c>
      <c r="O132" s="170">
        <f t="shared" si="20"/>
        <v>230</v>
      </c>
      <c r="P132" s="170">
        <f t="shared" si="21"/>
        <v>103201.0552</v>
      </c>
      <c r="Q132" s="170">
        <f t="shared" si="22"/>
        <v>2018.25</v>
      </c>
      <c r="R132" s="170">
        <f t="shared" si="23"/>
        <v>8.7750000000000004</v>
      </c>
      <c r="S132" s="170">
        <f t="shared" si="24"/>
        <v>448.70024000000001</v>
      </c>
      <c r="T132" s="170" t="s">
        <v>410</v>
      </c>
      <c r="U132" s="148">
        <v>0.09</v>
      </c>
      <c r="V132" s="170">
        <f t="shared" si="25"/>
        <v>90</v>
      </c>
      <c r="W132" s="170">
        <f t="shared" si="26"/>
        <v>40383.0216</v>
      </c>
      <c r="X132" s="170">
        <f t="shared" si="27"/>
        <v>789.75</v>
      </c>
      <c r="Y132" s="170">
        <f t="shared" si="28"/>
        <v>8.7750000000000004</v>
      </c>
      <c r="Z132" s="170">
        <f t="shared" si="29"/>
        <v>2.1729428983590472E-4</v>
      </c>
      <c r="AA132" s="134"/>
    </row>
    <row r="133" spans="1:27" ht="15" customHeight="1">
      <c r="A133" s="456"/>
      <c r="B133" s="447"/>
      <c r="C133" s="447"/>
      <c r="D133" s="223" t="s">
        <v>2829</v>
      </c>
      <c r="E133" s="281" t="s">
        <v>2830</v>
      </c>
      <c r="F133" s="292" t="s">
        <v>2983</v>
      </c>
      <c r="G133" s="170" t="s">
        <v>3039</v>
      </c>
      <c r="H133" s="170" t="s">
        <v>2833</v>
      </c>
      <c r="I133" s="170" t="s">
        <v>165</v>
      </c>
      <c r="J133" s="170">
        <v>5664044</v>
      </c>
      <c r="K133" s="170">
        <v>312197.74</v>
      </c>
      <c r="L133" s="170">
        <v>31365.5</v>
      </c>
      <c r="M133" s="170" t="s">
        <v>410</v>
      </c>
      <c r="N133" s="148">
        <v>0.23</v>
      </c>
      <c r="O133" s="170">
        <f t="shared" si="20"/>
        <v>1302730.1200000001</v>
      </c>
      <c r="P133" s="170">
        <f t="shared" si="21"/>
        <v>71805.480200000005</v>
      </c>
      <c r="Q133" s="170">
        <f t="shared" si="22"/>
        <v>7214.0650000000005</v>
      </c>
      <c r="R133" s="170">
        <f t="shared" si="23"/>
        <v>5.5376511905627854E-3</v>
      </c>
      <c r="S133" s="170">
        <f t="shared" si="24"/>
        <v>5.5119229299772386E-2</v>
      </c>
      <c r="T133" s="170" t="s">
        <v>410</v>
      </c>
      <c r="U133" s="148">
        <v>0.09</v>
      </c>
      <c r="V133" s="170">
        <f t="shared" si="25"/>
        <v>509763.95999999996</v>
      </c>
      <c r="W133" s="170">
        <f t="shared" si="26"/>
        <v>28097.796599999998</v>
      </c>
      <c r="X133" s="170">
        <f t="shared" si="27"/>
        <v>2822.895</v>
      </c>
      <c r="Y133" s="170">
        <f t="shared" si="28"/>
        <v>5.5376511905627854E-3</v>
      </c>
      <c r="Z133" s="170">
        <f t="shared" si="29"/>
        <v>1.9708489136699018E-7</v>
      </c>
      <c r="AA133" s="134"/>
    </row>
    <row r="134" spans="1:27" ht="15" customHeight="1">
      <c r="A134" s="456"/>
      <c r="B134" s="447"/>
      <c r="C134" s="447"/>
      <c r="D134" s="223" t="s">
        <v>2829</v>
      </c>
      <c r="E134" s="281" t="s">
        <v>2830</v>
      </c>
      <c r="F134" s="292" t="s">
        <v>2983</v>
      </c>
      <c r="G134" s="170" t="s">
        <v>3040</v>
      </c>
      <c r="H134" s="170" t="s">
        <v>2833</v>
      </c>
      <c r="I134" s="170" t="s">
        <v>165</v>
      </c>
      <c r="J134" s="170">
        <v>1000</v>
      </c>
      <c r="K134" s="170">
        <v>109867.84</v>
      </c>
      <c r="L134" s="170">
        <v>0</v>
      </c>
      <c r="M134" s="170" t="s">
        <v>410</v>
      </c>
      <c r="N134" s="148">
        <v>0.23</v>
      </c>
      <c r="O134" s="170">
        <f t="shared" si="20"/>
        <v>230</v>
      </c>
      <c r="P134" s="170">
        <f t="shared" si="21"/>
        <v>25269.603200000001</v>
      </c>
      <c r="Q134" s="170">
        <f t="shared" si="22"/>
        <v>0</v>
      </c>
      <c r="R134" s="170">
        <f t="shared" si="23"/>
        <v>0</v>
      </c>
      <c r="S134" s="170">
        <f t="shared" si="24"/>
        <v>109.86784</v>
      </c>
      <c r="T134" s="170" t="s">
        <v>410</v>
      </c>
      <c r="U134" s="148">
        <v>0.09</v>
      </c>
      <c r="V134" s="170">
        <f t="shared" si="25"/>
        <v>90</v>
      </c>
      <c r="W134" s="170">
        <f t="shared" si="26"/>
        <v>9888.105599999999</v>
      </c>
      <c r="X134" s="170">
        <f t="shared" si="27"/>
        <v>0</v>
      </c>
      <c r="Y134" s="170">
        <f t="shared" si="28"/>
        <v>0</v>
      </c>
      <c r="Z134" s="170">
        <f t="shared" si="29"/>
        <v>0</v>
      </c>
      <c r="AA134" s="134"/>
    </row>
    <row r="135" spans="1:27" ht="15" customHeight="1">
      <c r="A135" s="456"/>
      <c r="B135" s="447"/>
      <c r="C135" s="447"/>
      <c r="D135" s="223" t="s">
        <v>2829</v>
      </c>
      <c r="E135" s="281" t="s">
        <v>2830</v>
      </c>
      <c r="F135" s="292" t="s">
        <v>2983</v>
      </c>
      <c r="G135" s="170" t="s">
        <v>3041</v>
      </c>
      <c r="H135" s="170" t="s">
        <v>2833</v>
      </c>
      <c r="I135" s="170" t="s">
        <v>165</v>
      </c>
      <c r="J135" s="170">
        <v>0</v>
      </c>
      <c r="K135" s="170">
        <v>1099267.42</v>
      </c>
      <c r="L135" s="170">
        <v>1099267.42</v>
      </c>
      <c r="M135" s="170" t="s">
        <v>410</v>
      </c>
      <c r="N135" s="148">
        <v>0.23</v>
      </c>
      <c r="O135" s="170">
        <f t="shared" si="20"/>
        <v>0</v>
      </c>
      <c r="P135" s="170">
        <f t="shared" si="21"/>
        <v>252831.50659999999</v>
      </c>
      <c r="Q135" s="170">
        <f t="shared" si="22"/>
        <v>252831.50659999999</v>
      </c>
      <c r="R135" s="170" t="str">
        <f t="shared" si="23"/>
        <v>-</v>
      </c>
      <c r="S135" s="170" t="str">
        <f t="shared" si="24"/>
        <v>-</v>
      </c>
      <c r="T135" s="170" t="s">
        <v>410</v>
      </c>
      <c r="U135" s="148">
        <v>0.09</v>
      </c>
      <c r="V135" s="170">
        <f t="shared" si="25"/>
        <v>0</v>
      </c>
      <c r="W135" s="170">
        <f t="shared" si="26"/>
        <v>98934.06779999999</v>
      </c>
      <c r="X135" s="170">
        <f t="shared" si="27"/>
        <v>98934.06779999999</v>
      </c>
      <c r="Y135" s="170" t="str">
        <f t="shared" si="28"/>
        <v>-</v>
      </c>
      <c r="Z135" s="170" t="str">
        <f t="shared" si="29"/>
        <v>-</v>
      </c>
      <c r="AA135" s="134"/>
    </row>
    <row r="136" spans="1:27" ht="15" customHeight="1">
      <c r="A136" s="456"/>
      <c r="B136" s="447"/>
      <c r="C136" s="447"/>
      <c r="D136" s="223" t="s">
        <v>2829</v>
      </c>
      <c r="E136" s="281" t="s">
        <v>2830</v>
      </c>
      <c r="F136" s="292" t="s">
        <v>2983</v>
      </c>
      <c r="G136" s="170" t="s">
        <v>3042</v>
      </c>
      <c r="H136" s="170" t="s">
        <v>2833</v>
      </c>
      <c r="I136" s="170" t="s">
        <v>177</v>
      </c>
      <c r="J136" s="170">
        <v>2630906</v>
      </c>
      <c r="K136" s="170">
        <v>862096.17</v>
      </c>
      <c r="L136" s="170">
        <v>0</v>
      </c>
      <c r="M136" s="170" t="s">
        <v>410</v>
      </c>
      <c r="N136" s="148">
        <v>0.23</v>
      </c>
      <c r="O136" s="170">
        <f t="shared" si="20"/>
        <v>605108.38</v>
      </c>
      <c r="P136" s="170">
        <f t="shared" si="21"/>
        <v>198282.11910000001</v>
      </c>
      <c r="Q136" s="170">
        <f t="shared" si="22"/>
        <v>0</v>
      </c>
      <c r="R136" s="170">
        <f t="shared" si="23"/>
        <v>0</v>
      </c>
      <c r="S136" s="170">
        <f t="shared" si="24"/>
        <v>0.32768033901629329</v>
      </c>
      <c r="T136" s="170" t="s">
        <v>410</v>
      </c>
      <c r="U136" s="148">
        <v>0.09</v>
      </c>
      <c r="V136" s="170">
        <f t="shared" si="25"/>
        <v>236781.53999999998</v>
      </c>
      <c r="W136" s="170">
        <f t="shared" si="26"/>
        <v>77588.655299999999</v>
      </c>
      <c r="X136" s="170">
        <f t="shared" si="27"/>
        <v>0</v>
      </c>
      <c r="Y136" s="170">
        <f t="shared" si="28"/>
        <v>0</v>
      </c>
      <c r="Z136" s="170">
        <f t="shared" si="29"/>
        <v>0</v>
      </c>
      <c r="AA136" s="134"/>
    </row>
    <row r="137" spans="1:27" ht="15" customHeight="1">
      <c r="A137" s="456"/>
      <c r="B137" s="447"/>
      <c r="C137" s="447"/>
      <c r="D137" s="223" t="s">
        <v>2829</v>
      </c>
      <c r="E137" s="281" t="s">
        <v>2830</v>
      </c>
      <c r="F137" s="292" t="s">
        <v>2983</v>
      </c>
      <c r="G137" s="170" t="s">
        <v>3043</v>
      </c>
      <c r="H137" s="170" t="s">
        <v>2833</v>
      </c>
      <c r="I137" s="170" t="s">
        <v>177</v>
      </c>
      <c r="J137" s="170">
        <v>1000</v>
      </c>
      <c r="K137" s="170">
        <v>35764.32</v>
      </c>
      <c r="L137" s="170">
        <v>0</v>
      </c>
      <c r="M137" s="170" t="s">
        <v>410</v>
      </c>
      <c r="N137" s="148">
        <v>0.23</v>
      </c>
      <c r="O137" s="170">
        <f t="shared" si="20"/>
        <v>230</v>
      </c>
      <c r="P137" s="170">
        <f t="shared" si="21"/>
        <v>8225.7936000000009</v>
      </c>
      <c r="Q137" s="170">
        <f t="shared" si="22"/>
        <v>0</v>
      </c>
      <c r="R137" s="170">
        <f t="shared" si="23"/>
        <v>0</v>
      </c>
      <c r="S137" s="170">
        <f t="shared" si="24"/>
        <v>35.764320000000005</v>
      </c>
      <c r="T137" s="170" t="s">
        <v>410</v>
      </c>
      <c r="U137" s="148">
        <v>0.09</v>
      </c>
      <c r="V137" s="170">
        <f t="shared" si="25"/>
        <v>90</v>
      </c>
      <c r="W137" s="170">
        <f t="shared" si="26"/>
        <v>3218.7887999999998</v>
      </c>
      <c r="X137" s="170">
        <f t="shared" si="27"/>
        <v>0</v>
      </c>
      <c r="Y137" s="170">
        <f t="shared" si="28"/>
        <v>0</v>
      </c>
      <c r="Z137" s="170">
        <f t="shared" si="29"/>
        <v>0</v>
      </c>
      <c r="AA137" s="134"/>
    </row>
    <row r="138" spans="1:27" ht="15" customHeight="1">
      <c r="A138" s="456"/>
      <c r="B138" s="447"/>
      <c r="C138" s="447"/>
      <c r="D138" s="223" t="s">
        <v>2829</v>
      </c>
      <c r="E138" s="281" t="s">
        <v>2830</v>
      </c>
      <c r="F138" s="292" t="s">
        <v>2983</v>
      </c>
      <c r="G138" s="170" t="s">
        <v>3044</v>
      </c>
      <c r="H138" s="170" t="s">
        <v>2833</v>
      </c>
      <c r="I138" s="170" t="s">
        <v>143</v>
      </c>
      <c r="J138" s="170">
        <v>1079928</v>
      </c>
      <c r="K138" s="170">
        <v>2109353.7599999998</v>
      </c>
      <c r="L138" s="170">
        <v>0</v>
      </c>
      <c r="M138" s="170" t="s">
        <v>410</v>
      </c>
      <c r="N138" s="148">
        <v>0.23</v>
      </c>
      <c r="O138" s="170">
        <f t="shared" si="20"/>
        <v>248383.44</v>
      </c>
      <c r="P138" s="170">
        <f t="shared" si="21"/>
        <v>485151.36479999998</v>
      </c>
      <c r="Q138" s="170">
        <f t="shared" si="22"/>
        <v>0</v>
      </c>
      <c r="R138" s="170">
        <f t="shared" si="23"/>
        <v>0</v>
      </c>
      <c r="S138" s="170">
        <f t="shared" si="24"/>
        <v>1.9532355490366022</v>
      </c>
      <c r="T138" s="170" t="s">
        <v>410</v>
      </c>
      <c r="U138" s="148">
        <v>0.09</v>
      </c>
      <c r="V138" s="170">
        <f t="shared" si="25"/>
        <v>97193.51999999999</v>
      </c>
      <c r="W138" s="170">
        <f t="shared" si="26"/>
        <v>189841.83839999998</v>
      </c>
      <c r="X138" s="170">
        <f t="shared" si="27"/>
        <v>0</v>
      </c>
      <c r="Y138" s="170">
        <f t="shared" si="28"/>
        <v>0</v>
      </c>
      <c r="Z138" s="170">
        <f t="shared" si="29"/>
        <v>0</v>
      </c>
      <c r="AA138" s="134"/>
    </row>
    <row r="139" spans="1:27" ht="15" customHeight="1">
      <c r="A139" s="456"/>
      <c r="B139" s="447"/>
      <c r="C139" s="447"/>
      <c r="D139" s="223" t="s">
        <v>2829</v>
      </c>
      <c r="E139" s="281" t="s">
        <v>2830</v>
      </c>
      <c r="F139" s="292" t="s">
        <v>2983</v>
      </c>
      <c r="G139" s="170" t="s">
        <v>3045</v>
      </c>
      <c r="H139" s="170" t="s">
        <v>2833</v>
      </c>
      <c r="I139" s="170" t="s">
        <v>143</v>
      </c>
      <c r="J139" s="170">
        <v>1000</v>
      </c>
      <c r="K139" s="170">
        <v>2056599.08</v>
      </c>
      <c r="L139" s="170">
        <v>1477462.1300000001</v>
      </c>
      <c r="M139" s="170" t="s">
        <v>410</v>
      </c>
      <c r="N139" s="148">
        <v>0.23</v>
      </c>
      <c r="O139" s="170">
        <f t="shared" si="20"/>
        <v>230</v>
      </c>
      <c r="P139" s="170">
        <f t="shared" si="21"/>
        <v>473017.78840000002</v>
      </c>
      <c r="Q139" s="170">
        <f t="shared" si="22"/>
        <v>339816.28990000003</v>
      </c>
      <c r="R139" s="170">
        <f t="shared" si="23"/>
        <v>1477.4621300000001</v>
      </c>
      <c r="S139" s="170">
        <f t="shared" si="24"/>
        <v>2056.59908</v>
      </c>
      <c r="T139" s="170" t="s">
        <v>410</v>
      </c>
      <c r="U139" s="148">
        <v>0.09</v>
      </c>
      <c r="V139" s="170">
        <f t="shared" si="25"/>
        <v>90</v>
      </c>
      <c r="W139" s="170">
        <f t="shared" si="26"/>
        <v>185093.9172</v>
      </c>
      <c r="X139" s="170">
        <f t="shared" si="27"/>
        <v>132971.59170000002</v>
      </c>
      <c r="Y139" s="170">
        <f t="shared" si="28"/>
        <v>1477.4621300000001</v>
      </c>
      <c r="Z139" s="170">
        <f t="shared" si="29"/>
        <v>7.9822295208305215E-3</v>
      </c>
      <c r="AA139" s="134"/>
    </row>
    <row r="140" spans="1:27" ht="15" customHeight="1">
      <c r="A140" s="456"/>
      <c r="B140" s="447"/>
      <c r="C140" s="447"/>
      <c r="D140" s="223" t="s">
        <v>2829</v>
      </c>
      <c r="E140" s="281" t="s">
        <v>2830</v>
      </c>
      <c r="F140" s="292" t="s">
        <v>2983</v>
      </c>
      <c r="G140" s="170" t="s">
        <v>3046</v>
      </c>
      <c r="H140" s="170" t="s">
        <v>2833</v>
      </c>
      <c r="I140" s="170" t="s">
        <v>163</v>
      </c>
      <c r="J140" s="170">
        <v>1000</v>
      </c>
      <c r="K140" s="170">
        <v>1394717.39</v>
      </c>
      <c r="L140" s="170">
        <v>0</v>
      </c>
      <c r="M140" s="170" t="s">
        <v>410</v>
      </c>
      <c r="N140" s="148">
        <v>0.23</v>
      </c>
      <c r="O140" s="170">
        <f t="shared" si="20"/>
        <v>230</v>
      </c>
      <c r="P140" s="170">
        <f t="shared" si="21"/>
        <v>320784.99969999999</v>
      </c>
      <c r="Q140" s="170">
        <f t="shared" si="22"/>
        <v>0</v>
      </c>
      <c r="R140" s="170">
        <f t="shared" si="23"/>
        <v>0</v>
      </c>
      <c r="S140" s="170">
        <f t="shared" si="24"/>
        <v>1394.71739</v>
      </c>
      <c r="T140" s="170" t="s">
        <v>410</v>
      </c>
      <c r="U140" s="148">
        <v>0.09</v>
      </c>
      <c r="V140" s="170">
        <f t="shared" si="25"/>
        <v>90</v>
      </c>
      <c r="W140" s="170">
        <f t="shared" si="26"/>
        <v>125524.56509999999</v>
      </c>
      <c r="X140" s="170">
        <f t="shared" si="27"/>
        <v>0</v>
      </c>
      <c r="Y140" s="170">
        <f t="shared" si="28"/>
        <v>0</v>
      </c>
      <c r="Z140" s="170">
        <f t="shared" si="29"/>
        <v>0</v>
      </c>
      <c r="AA140" s="134"/>
    </row>
    <row r="141" spans="1:27" ht="15" customHeight="1">
      <c r="A141" s="456"/>
      <c r="B141" s="447"/>
      <c r="C141" s="447"/>
      <c r="D141" s="223" t="s">
        <v>2829</v>
      </c>
      <c r="E141" s="281" t="s">
        <v>2830</v>
      </c>
      <c r="F141" s="292" t="s">
        <v>2983</v>
      </c>
      <c r="G141" s="170" t="s">
        <v>3047</v>
      </c>
      <c r="H141" s="170" t="s">
        <v>2833</v>
      </c>
      <c r="I141" s="170" t="s">
        <v>163</v>
      </c>
      <c r="J141" s="170">
        <v>1000</v>
      </c>
      <c r="K141" s="170">
        <v>2909077.8099999996</v>
      </c>
      <c r="L141" s="170">
        <v>513522.58999999997</v>
      </c>
      <c r="M141" s="170" t="s">
        <v>410</v>
      </c>
      <c r="N141" s="148">
        <v>0.23</v>
      </c>
      <c r="O141" s="170">
        <f t="shared" si="20"/>
        <v>230</v>
      </c>
      <c r="P141" s="170">
        <f t="shared" si="21"/>
        <v>669087.89629999991</v>
      </c>
      <c r="Q141" s="170">
        <f t="shared" si="22"/>
        <v>118110.1957</v>
      </c>
      <c r="R141" s="170">
        <f t="shared" si="23"/>
        <v>513.52259000000004</v>
      </c>
      <c r="S141" s="170">
        <f t="shared" si="24"/>
        <v>2909.0778099999998</v>
      </c>
      <c r="T141" s="170" t="s">
        <v>410</v>
      </c>
      <c r="U141" s="148">
        <v>0.09</v>
      </c>
      <c r="V141" s="170">
        <f t="shared" si="25"/>
        <v>90</v>
      </c>
      <c r="W141" s="170">
        <f t="shared" si="26"/>
        <v>261817.00289999996</v>
      </c>
      <c r="X141" s="170">
        <f t="shared" si="27"/>
        <v>46217.033099999993</v>
      </c>
      <c r="Y141" s="170">
        <f t="shared" si="28"/>
        <v>513.52258999999992</v>
      </c>
      <c r="Z141" s="170">
        <f t="shared" si="29"/>
        <v>1.9613798351978615E-3</v>
      </c>
      <c r="AA141" s="134"/>
    </row>
    <row r="142" spans="1:27" ht="15" customHeight="1">
      <c r="A142" s="456"/>
      <c r="B142" s="447"/>
      <c r="C142" s="447"/>
      <c r="D142" s="223" t="s">
        <v>2829</v>
      </c>
      <c r="E142" s="281" t="s">
        <v>2830</v>
      </c>
      <c r="F142" s="292" t="s">
        <v>2983</v>
      </c>
      <c r="G142" s="170" t="s">
        <v>3048</v>
      </c>
      <c r="H142" s="170" t="s">
        <v>2833</v>
      </c>
      <c r="I142" s="170" t="s">
        <v>159</v>
      </c>
      <c r="J142" s="170">
        <v>1298572</v>
      </c>
      <c r="K142" s="170">
        <v>14447462.399999999</v>
      </c>
      <c r="L142" s="170">
        <v>1959102.62</v>
      </c>
      <c r="M142" s="170" t="s">
        <v>410</v>
      </c>
      <c r="N142" s="148">
        <v>0.23</v>
      </c>
      <c r="O142" s="170">
        <f t="shared" si="20"/>
        <v>298671.56</v>
      </c>
      <c r="P142" s="170">
        <f t="shared" si="21"/>
        <v>3322916.352</v>
      </c>
      <c r="Q142" s="170">
        <f t="shared" si="22"/>
        <v>450593.60260000004</v>
      </c>
      <c r="R142" s="170">
        <f t="shared" si="23"/>
        <v>1.5086592195118949</v>
      </c>
      <c r="S142" s="170">
        <f t="shared" si="24"/>
        <v>11.125653718084173</v>
      </c>
      <c r="T142" s="170" t="s">
        <v>410</v>
      </c>
      <c r="U142" s="148">
        <v>0.09</v>
      </c>
      <c r="V142" s="170">
        <f t="shared" si="25"/>
        <v>116871.48</v>
      </c>
      <c r="W142" s="170">
        <f t="shared" si="26"/>
        <v>1300271.6159999999</v>
      </c>
      <c r="X142" s="170">
        <f t="shared" si="27"/>
        <v>176319.23579999999</v>
      </c>
      <c r="Y142" s="170">
        <f t="shared" si="28"/>
        <v>1.5086592195118946</v>
      </c>
      <c r="Z142" s="170">
        <f t="shared" si="29"/>
        <v>1.160264671586813E-6</v>
      </c>
      <c r="AA142" s="134"/>
    </row>
    <row r="143" spans="1:27" ht="15" customHeight="1">
      <c r="A143" s="456"/>
      <c r="B143" s="447"/>
      <c r="C143" s="447"/>
      <c r="D143" s="223" t="s">
        <v>2829</v>
      </c>
      <c r="E143" s="281" t="s">
        <v>2830</v>
      </c>
      <c r="F143" s="292" t="s">
        <v>2983</v>
      </c>
      <c r="G143" s="170" t="s">
        <v>3049</v>
      </c>
      <c r="H143" s="170" t="s">
        <v>2833</v>
      </c>
      <c r="I143" s="170" t="s">
        <v>159</v>
      </c>
      <c r="J143" s="170">
        <v>1000</v>
      </c>
      <c r="K143" s="170">
        <v>33070.92</v>
      </c>
      <c r="L143" s="170">
        <v>0</v>
      </c>
      <c r="M143" s="170" t="s">
        <v>410</v>
      </c>
      <c r="N143" s="148">
        <v>0.23</v>
      </c>
      <c r="O143" s="170">
        <f t="shared" si="20"/>
        <v>230</v>
      </c>
      <c r="P143" s="170">
        <f t="shared" si="21"/>
        <v>7606.3116</v>
      </c>
      <c r="Q143" s="170">
        <f t="shared" si="22"/>
        <v>0</v>
      </c>
      <c r="R143" s="170">
        <f t="shared" si="23"/>
        <v>0</v>
      </c>
      <c r="S143" s="170">
        <f t="shared" si="24"/>
        <v>33.070920000000001</v>
      </c>
      <c r="T143" s="170" t="s">
        <v>410</v>
      </c>
      <c r="U143" s="148">
        <v>0.09</v>
      </c>
      <c r="V143" s="170">
        <f t="shared" si="25"/>
        <v>90</v>
      </c>
      <c r="W143" s="170">
        <f t="shared" si="26"/>
        <v>2976.3827999999999</v>
      </c>
      <c r="X143" s="170">
        <f t="shared" si="27"/>
        <v>0</v>
      </c>
      <c r="Y143" s="170">
        <f t="shared" si="28"/>
        <v>0</v>
      </c>
      <c r="Z143" s="170">
        <f t="shared" si="29"/>
        <v>0</v>
      </c>
      <c r="AA143" s="134"/>
    </row>
    <row r="144" spans="1:27" ht="15" customHeight="1">
      <c r="A144" s="456"/>
      <c r="B144" s="447"/>
      <c r="C144" s="447"/>
      <c r="D144" s="223" t="s">
        <v>2829</v>
      </c>
      <c r="E144" s="281" t="s">
        <v>2830</v>
      </c>
      <c r="F144" s="292" t="s">
        <v>2983</v>
      </c>
      <c r="G144" s="170" t="s">
        <v>3050</v>
      </c>
      <c r="H144" s="170" t="s">
        <v>2833</v>
      </c>
      <c r="I144" s="170" t="s">
        <v>203</v>
      </c>
      <c r="J144" s="170">
        <v>2934394</v>
      </c>
      <c r="K144" s="170">
        <v>0</v>
      </c>
      <c r="L144" s="170">
        <v>0</v>
      </c>
      <c r="M144" s="170" t="s">
        <v>410</v>
      </c>
      <c r="N144" s="148">
        <v>0.23</v>
      </c>
      <c r="O144" s="170">
        <f t="shared" si="20"/>
        <v>674910.62</v>
      </c>
      <c r="P144" s="170">
        <f t="shared" si="21"/>
        <v>0</v>
      </c>
      <c r="Q144" s="170">
        <f t="shared" si="22"/>
        <v>0</v>
      </c>
      <c r="R144" s="170">
        <f t="shared" si="23"/>
        <v>0</v>
      </c>
      <c r="S144" s="170">
        <f t="shared" si="24"/>
        <v>0</v>
      </c>
      <c r="T144" s="170" t="s">
        <v>410</v>
      </c>
      <c r="U144" s="148">
        <v>0.09</v>
      </c>
      <c r="V144" s="170">
        <f t="shared" si="25"/>
        <v>264095.45999999996</v>
      </c>
      <c r="W144" s="170">
        <f t="shared" si="26"/>
        <v>0</v>
      </c>
      <c r="X144" s="170">
        <f t="shared" si="27"/>
        <v>0</v>
      </c>
      <c r="Y144" s="170">
        <f t="shared" si="28"/>
        <v>0</v>
      </c>
      <c r="Z144" s="170" t="str">
        <f t="shared" si="29"/>
        <v>-</v>
      </c>
      <c r="AA144" s="134"/>
    </row>
    <row r="145" spans="1:27" ht="15" customHeight="1">
      <c r="A145" s="456"/>
      <c r="B145" s="447"/>
      <c r="C145" s="447"/>
      <c r="D145" s="223" t="s">
        <v>2829</v>
      </c>
      <c r="E145" s="281" t="s">
        <v>2830</v>
      </c>
      <c r="F145" s="292" t="s">
        <v>2983</v>
      </c>
      <c r="G145" s="170" t="s">
        <v>3051</v>
      </c>
      <c r="H145" s="170" t="s">
        <v>2833</v>
      </c>
      <c r="I145" s="170" t="s">
        <v>203</v>
      </c>
      <c r="J145" s="170">
        <v>1000</v>
      </c>
      <c r="K145" s="170">
        <v>1036723.22</v>
      </c>
      <c r="L145" s="170">
        <v>122872.74</v>
      </c>
      <c r="M145" s="170" t="s">
        <v>410</v>
      </c>
      <c r="N145" s="148">
        <v>0.23</v>
      </c>
      <c r="O145" s="170">
        <f t="shared" si="20"/>
        <v>230</v>
      </c>
      <c r="P145" s="170">
        <f t="shared" si="21"/>
        <v>238446.3406</v>
      </c>
      <c r="Q145" s="170">
        <f t="shared" si="22"/>
        <v>28260.730200000002</v>
      </c>
      <c r="R145" s="170">
        <f t="shared" si="23"/>
        <v>122.87274000000001</v>
      </c>
      <c r="S145" s="170">
        <f t="shared" si="24"/>
        <v>1036.7232200000001</v>
      </c>
      <c r="T145" s="170" t="s">
        <v>410</v>
      </c>
      <c r="U145" s="148">
        <v>0.09</v>
      </c>
      <c r="V145" s="170">
        <f t="shared" si="25"/>
        <v>90</v>
      </c>
      <c r="W145" s="170">
        <f t="shared" si="26"/>
        <v>93305.089799999987</v>
      </c>
      <c r="X145" s="170">
        <f t="shared" si="27"/>
        <v>11058.5466</v>
      </c>
      <c r="Y145" s="170">
        <f t="shared" si="28"/>
        <v>122.87273999999999</v>
      </c>
      <c r="Z145" s="170">
        <f t="shared" si="29"/>
        <v>1.3168921466490031E-3</v>
      </c>
      <c r="AA145" s="134"/>
    </row>
    <row r="146" spans="1:27" ht="15" customHeight="1">
      <c r="A146" s="456"/>
      <c r="B146" s="447"/>
      <c r="C146" s="447"/>
      <c r="D146" s="223" t="s">
        <v>2829</v>
      </c>
      <c r="E146" s="281" t="s">
        <v>2830</v>
      </c>
      <c r="F146" s="292" t="s">
        <v>2983</v>
      </c>
      <c r="G146" s="170" t="s">
        <v>3052</v>
      </c>
      <c r="H146" s="170" t="s">
        <v>2833</v>
      </c>
      <c r="I146" s="170" t="s">
        <v>195</v>
      </c>
      <c r="J146" s="170">
        <v>1554915</v>
      </c>
      <c r="K146" s="170">
        <v>2365380.31</v>
      </c>
      <c r="L146" s="170">
        <v>0</v>
      </c>
      <c r="M146" s="170" t="s">
        <v>410</v>
      </c>
      <c r="N146" s="148">
        <v>0.23</v>
      </c>
      <c r="O146" s="170">
        <f t="shared" si="20"/>
        <v>357630.45</v>
      </c>
      <c r="P146" s="170">
        <f t="shared" si="21"/>
        <v>544037.47130000009</v>
      </c>
      <c r="Q146" s="170">
        <f t="shared" si="22"/>
        <v>0</v>
      </c>
      <c r="R146" s="170">
        <f t="shared" si="23"/>
        <v>0</v>
      </c>
      <c r="S146" s="170">
        <f t="shared" si="24"/>
        <v>1.5212280478354123</v>
      </c>
      <c r="T146" s="170" t="s">
        <v>410</v>
      </c>
      <c r="U146" s="148">
        <v>0.09</v>
      </c>
      <c r="V146" s="170">
        <f t="shared" si="25"/>
        <v>139942.35</v>
      </c>
      <c r="W146" s="170">
        <f t="shared" si="26"/>
        <v>212884.2279</v>
      </c>
      <c r="X146" s="170">
        <f t="shared" si="27"/>
        <v>0</v>
      </c>
      <c r="Y146" s="170">
        <f t="shared" si="28"/>
        <v>0</v>
      </c>
      <c r="Z146" s="170">
        <f t="shared" si="29"/>
        <v>0</v>
      </c>
      <c r="AA146" s="134"/>
    </row>
    <row r="147" spans="1:27" ht="15" customHeight="1">
      <c r="A147" s="456"/>
      <c r="B147" s="447"/>
      <c r="C147" s="447"/>
      <c r="D147" s="223" t="s">
        <v>2829</v>
      </c>
      <c r="E147" s="281" t="s">
        <v>2830</v>
      </c>
      <c r="F147" s="292" t="s">
        <v>2983</v>
      </c>
      <c r="G147" s="170" t="s">
        <v>3053</v>
      </c>
      <c r="H147" s="170" t="s">
        <v>2833</v>
      </c>
      <c r="I147" s="170" t="s">
        <v>195</v>
      </c>
      <c r="J147" s="170">
        <v>1000</v>
      </c>
      <c r="K147" s="170">
        <v>681680.68</v>
      </c>
      <c r="L147" s="170">
        <v>0</v>
      </c>
      <c r="M147" s="170" t="s">
        <v>410</v>
      </c>
      <c r="N147" s="148">
        <v>0.23</v>
      </c>
      <c r="O147" s="170">
        <f t="shared" si="20"/>
        <v>230</v>
      </c>
      <c r="P147" s="170">
        <f t="shared" si="21"/>
        <v>156786.55640000003</v>
      </c>
      <c r="Q147" s="170">
        <f t="shared" si="22"/>
        <v>0</v>
      </c>
      <c r="R147" s="170">
        <f t="shared" si="23"/>
        <v>0</v>
      </c>
      <c r="S147" s="170">
        <f t="shared" si="24"/>
        <v>681.68068000000017</v>
      </c>
      <c r="T147" s="170" t="s">
        <v>410</v>
      </c>
      <c r="U147" s="148">
        <v>0.09</v>
      </c>
      <c r="V147" s="170">
        <f t="shared" si="25"/>
        <v>90</v>
      </c>
      <c r="W147" s="170">
        <f t="shared" si="26"/>
        <v>61351.261200000001</v>
      </c>
      <c r="X147" s="170">
        <f t="shared" si="27"/>
        <v>0</v>
      </c>
      <c r="Y147" s="170">
        <f t="shared" si="28"/>
        <v>0</v>
      </c>
      <c r="Z147" s="170">
        <f t="shared" si="29"/>
        <v>0</v>
      </c>
      <c r="AA147" s="134"/>
    </row>
    <row r="148" spans="1:27" ht="15" customHeight="1">
      <c r="A148" s="456"/>
      <c r="B148" s="447"/>
      <c r="C148" s="447"/>
      <c r="D148" s="223" t="s">
        <v>2829</v>
      </c>
      <c r="E148" s="281" t="s">
        <v>2830</v>
      </c>
      <c r="F148" s="292" t="s">
        <v>2983</v>
      </c>
      <c r="G148" s="170" t="s">
        <v>3054</v>
      </c>
      <c r="H148" s="170" t="s">
        <v>2833</v>
      </c>
      <c r="I148" s="170" t="s">
        <v>195</v>
      </c>
      <c r="J148" s="170">
        <v>0</v>
      </c>
      <c r="K148" s="170">
        <v>0</v>
      </c>
      <c r="L148" s="170">
        <v>0</v>
      </c>
      <c r="M148" s="170" t="s">
        <v>410</v>
      </c>
      <c r="N148" s="148">
        <v>0.23</v>
      </c>
      <c r="O148" s="170">
        <f t="shared" si="20"/>
        <v>0</v>
      </c>
      <c r="P148" s="170">
        <f t="shared" si="21"/>
        <v>0</v>
      </c>
      <c r="Q148" s="170">
        <f t="shared" si="22"/>
        <v>0</v>
      </c>
      <c r="R148" s="170" t="str">
        <f t="shared" si="23"/>
        <v>-</v>
      </c>
      <c r="S148" s="170" t="str">
        <f t="shared" si="24"/>
        <v>-</v>
      </c>
      <c r="T148" s="170" t="s">
        <v>410</v>
      </c>
      <c r="U148" s="148">
        <v>0.09</v>
      </c>
      <c r="V148" s="170">
        <f t="shared" si="25"/>
        <v>0</v>
      </c>
      <c r="W148" s="170">
        <f t="shared" si="26"/>
        <v>0</v>
      </c>
      <c r="X148" s="170">
        <f t="shared" si="27"/>
        <v>0</v>
      </c>
      <c r="Y148" s="170" t="str">
        <f t="shared" si="28"/>
        <v>-</v>
      </c>
      <c r="Z148" s="170" t="str">
        <f t="shared" si="29"/>
        <v>-</v>
      </c>
      <c r="AA148" s="134"/>
    </row>
    <row r="149" spans="1:27" ht="15" customHeight="1">
      <c r="A149" s="456"/>
      <c r="B149" s="447"/>
      <c r="C149" s="447"/>
      <c r="D149" s="223" t="s">
        <v>2829</v>
      </c>
      <c r="E149" s="281" t="s">
        <v>2830</v>
      </c>
      <c r="F149" s="292" t="s">
        <v>2983</v>
      </c>
      <c r="G149" s="170" t="s">
        <v>3055</v>
      </c>
      <c r="H149" s="170" t="s">
        <v>2833</v>
      </c>
      <c r="I149" s="170" t="s">
        <v>151</v>
      </c>
      <c r="J149" s="170">
        <v>2498318</v>
      </c>
      <c r="K149" s="170">
        <v>1786589.3099999998</v>
      </c>
      <c r="L149" s="170">
        <v>38812.89</v>
      </c>
      <c r="M149" s="170" t="s">
        <v>410</v>
      </c>
      <c r="N149" s="148">
        <v>0.23</v>
      </c>
      <c r="O149" s="170">
        <f t="shared" si="20"/>
        <v>574613.14</v>
      </c>
      <c r="P149" s="170">
        <f t="shared" si="21"/>
        <v>410915.54129999998</v>
      </c>
      <c r="Q149" s="170">
        <f t="shared" si="22"/>
        <v>8926.9647000000004</v>
      </c>
      <c r="R149" s="170">
        <f t="shared" si="23"/>
        <v>1.5535608357302794E-2</v>
      </c>
      <c r="S149" s="170">
        <f t="shared" si="24"/>
        <v>0.71511685461978813</v>
      </c>
      <c r="T149" s="170" t="s">
        <v>410</v>
      </c>
      <c r="U149" s="148">
        <v>0.09</v>
      </c>
      <c r="V149" s="170">
        <f t="shared" si="25"/>
        <v>224848.62</v>
      </c>
      <c r="W149" s="170">
        <f t="shared" si="26"/>
        <v>160793.03789999997</v>
      </c>
      <c r="X149" s="170">
        <f t="shared" si="27"/>
        <v>3493.1600999999996</v>
      </c>
      <c r="Y149" s="170">
        <f t="shared" si="28"/>
        <v>1.5535608357302793E-2</v>
      </c>
      <c r="Z149" s="170">
        <f t="shared" si="29"/>
        <v>9.6618663097619073E-8</v>
      </c>
      <c r="AA149" s="134"/>
    </row>
    <row r="150" spans="1:27" ht="15" customHeight="1">
      <c r="A150" s="456"/>
      <c r="B150" s="447"/>
      <c r="C150" s="447"/>
      <c r="D150" s="223" t="s">
        <v>2829</v>
      </c>
      <c r="E150" s="281" t="s">
        <v>2830</v>
      </c>
      <c r="F150" s="292" t="s">
        <v>2983</v>
      </c>
      <c r="G150" s="170" t="s">
        <v>3056</v>
      </c>
      <c r="H150" s="170" t="s">
        <v>2833</v>
      </c>
      <c r="I150" s="170" t="s">
        <v>151</v>
      </c>
      <c r="J150" s="170">
        <v>1000</v>
      </c>
      <c r="K150" s="170">
        <v>599500.06000000006</v>
      </c>
      <c r="L150" s="170">
        <v>0</v>
      </c>
      <c r="M150" s="170" t="s">
        <v>410</v>
      </c>
      <c r="N150" s="148">
        <v>0.23</v>
      </c>
      <c r="O150" s="170">
        <f t="shared" si="20"/>
        <v>230</v>
      </c>
      <c r="P150" s="170">
        <f t="shared" si="21"/>
        <v>137885.01380000002</v>
      </c>
      <c r="Q150" s="170">
        <f t="shared" si="22"/>
        <v>0</v>
      </c>
      <c r="R150" s="170">
        <f t="shared" si="23"/>
        <v>0</v>
      </c>
      <c r="S150" s="170">
        <f t="shared" si="24"/>
        <v>599.50006000000008</v>
      </c>
      <c r="T150" s="170" t="s">
        <v>410</v>
      </c>
      <c r="U150" s="148">
        <v>0.09</v>
      </c>
      <c r="V150" s="170">
        <f t="shared" si="25"/>
        <v>90</v>
      </c>
      <c r="W150" s="170">
        <f t="shared" si="26"/>
        <v>53955.005400000002</v>
      </c>
      <c r="X150" s="170">
        <f t="shared" si="27"/>
        <v>0</v>
      </c>
      <c r="Y150" s="170">
        <f t="shared" si="28"/>
        <v>0</v>
      </c>
      <c r="Z150" s="170">
        <f t="shared" si="29"/>
        <v>0</v>
      </c>
      <c r="AA150" s="134"/>
    </row>
    <row r="151" spans="1:27" ht="15" customHeight="1">
      <c r="A151" s="456"/>
      <c r="B151" s="447"/>
      <c r="C151" s="447"/>
      <c r="D151" s="223" t="s">
        <v>2829</v>
      </c>
      <c r="E151" s="281" t="s">
        <v>2830</v>
      </c>
      <c r="F151" s="292" t="s">
        <v>2983</v>
      </c>
      <c r="G151" s="170" t="s">
        <v>3057</v>
      </c>
      <c r="H151" s="170" t="s">
        <v>2833</v>
      </c>
      <c r="I151" s="170" t="s">
        <v>1998</v>
      </c>
      <c r="J151" s="170">
        <v>1000</v>
      </c>
      <c r="K151" s="170">
        <v>0</v>
      </c>
      <c r="L151" s="170">
        <v>0</v>
      </c>
      <c r="M151" s="170" t="s">
        <v>416</v>
      </c>
      <c r="N151" s="148">
        <v>0</v>
      </c>
      <c r="O151" s="170">
        <f t="shared" si="20"/>
        <v>0</v>
      </c>
      <c r="P151" s="170">
        <f t="shared" si="21"/>
        <v>0</v>
      </c>
      <c r="Q151" s="170">
        <f t="shared" si="22"/>
        <v>0</v>
      </c>
      <c r="R151" s="170" t="str">
        <f t="shared" si="23"/>
        <v>-</v>
      </c>
      <c r="S151" s="170" t="str">
        <f t="shared" si="24"/>
        <v>-</v>
      </c>
      <c r="T151" s="170" t="s">
        <v>416</v>
      </c>
      <c r="U151" s="148">
        <v>0</v>
      </c>
      <c r="V151" s="170">
        <f t="shared" si="25"/>
        <v>0</v>
      </c>
      <c r="W151" s="170">
        <f t="shared" si="26"/>
        <v>0</v>
      </c>
      <c r="X151" s="170">
        <f t="shared" si="27"/>
        <v>0</v>
      </c>
      <c r="Y151" s="170" t="str">
        <f t="shared" si="28"/>
        <v>-</v>
      </c>
      <c r="Z151" s="170" t="str">
        <f t="shared" si="29"/>
        <v>-</v>
      </c>
      <c r="AA151" s="134"/>
    </row>
    <row r="152" spans="1:27" ht="15" customHeight="1">
      <c r="A152" s="456"/>
      <c r="B152" s="447"/>
      <c r="C152" s="447"/>
      <c r="D152" s="223" t="s">
        <v>2829</v>
      </c>
      <c r="E152" s="281" t="s">
        <v>2830</v>
      </c>
      <c r="F152" s="292" t="s">
        <v>2983</v>
      </c>
      <c r="G152" s="170" t="s">
        <v>3058</v>
      </c>
      <c r="H152" s="170" t="s">
        <v>2833</v>
      </c>
      <c r="I152" s="170" t="s">
        <v>1998</v>
      </c>
      <c r="J152" s="170">
        <v>702076</v>
      </c>
      <c r="K152" s="170">
        <v>955688.96000000008</v>
      </c>
      <c r="L152" s="170">
        <v>62643.22</v>
      </c>
      <c r="M152" s="170" t="s">
        <v>410</v>
      </c>
      <c r="N152" s="148">
        <v>0.23</v>
      </c>
      <c r="O152" s="170">
        <f t="shared" si="20"/>
        <v>161477.48000000001</v>
      </c>
      <c r="P152" s="170">
        <f t="shared" si="21"/>
        <v>219808.46080000003</v>
      </c>
      <c r="Q152" s="170">
        <f t="shared" si="22"/>
        <v>14407.940600000002</v>
      </c>
      <c r="R152" s="170">
        <f t="shared" si="23"/>
        <v>8.9225696363356685E-2</v>
      </c>
      <c r="S152" s="170">
        <f t="shared" si="24"/>
        <v>1.3612329149550761</v>
      </c>
      <c r="T152" s="170" t="s">
        <v>410</v>
      </c>
      <c r="U152" s="148">
        <v>0.09</v>
      </c>
      <c r="V152" s="170">
        <f t="shared" si="25"/>
        <v>63186.84</v>
      </c>
      <c r="W152" s="170">
        <f t="shared" si="26"/>
        <v>86012.006399999998</v>
      </c>
      <c r="X152" s="170">
        <f t="shared" si="27"/>
        <v>5637.8897999999999</v>
      </c>
      <c r="Y152" s="170">
        <f t="shared" si="28"/>
        <v>8.9225696363356671E-2</v>
      </c>
      <c r="Z152" s="170">
        <f t="shared" si="29"/>
        <v>1.0373632716857152E-6</v>
      </c>
      <c r="AA152" s="134"/>
    </row>
    <row r="153" spans="1:27" ht="15" customHeight="1">
      <c r="A153" s="456"/>
      <c r="B153" s="447"/>
      <c r="C153" s="447"/>
      <c r="D153" s="223" t="s">
        <v>2829</v>
      </c>
      <c r="E153" s="281" t="s">
        <v>2830</v>
      </c>
      <c r="F153" s="292" t="s">
        <v>2983</v>
      </c>
      <c r="G153" s="170" t="s">
        <v>3059</v>
      </c>
      <c r="H153" s="170" t="s">
        <v>2833</v>
      </c>
      <c r="I153" s="170" t="s">
        <v>1998</v>
      </c>
      <c r="J153" s="170">
        <v>1000</v>
      </c>
      <c r="K153" s="170">
        <v>0</v>
      </c>
      <c r="L153" s="170">
        <v>0</v>
      </c>
      <c r="M153" s="170" t="s">
        <v>416</v>
      </c>
      <c r="N153" s="148">
        <v>0</v>
      </c>
      <c r="O153" s="170">
        <f t="shared" si="20"/>
        <v>0</v>
      </c>
      <c r="P153" s="170">
        <f t="shared" si="21"/>
        <v>0</v>
      </c>
      <c r="Q153" s="170">
        <f t="shared" si="22"/>
        <v>0</v>
      </c>
      <c r="R153" s="170" t="str">
        <f t="shared" si="23"/>
        <v>-</v>
      </c>
      <c r="S153" s="170" t="str">
        <f t="shared" si="24"/>
        <v>-</v>
      </c>
      <c r="T153" s="170" t="s">
        <v>416</v>
      </c>
      <c r="U153" s="148">
        <v>0</v>
      </c>
      <c r="V153" s="170">
        <f t="shared" si="25"/>
        <v>0</v>
      </c>
      <c r="W153" s="170">
        <f t="shared" si="26"/>
        <v>0</v>
      </c>
      <c r="X153" s="170">
        <f t="shared" si="27"/>
        <v>0</v>
      </c>
      <c r="Y153" s="170" t="str">
        <f t="shared" si="28"/>
        <v>-</v>
      </c>
      <c r="Z153" s="170" t="str">
        <f t="shared" si="29"/>
        <v>-</v>
      </c>
      <c r="AA153" s="134"/>
    </row>
    <row r="154" spans="1:27" ht="15" customHeight="1">
      <c r="A154" s="456"/>
      <c r="B154" s="447"/>
      <c r="C154" s="447"/>
      <c r="D154" s="223" t="s">
        <v>2829</v>
      </c>
      <c r="E154" s="281" t="s">
        <v>2830</v>
      </c>
      <c r="F154" s="292" t="s">
        <v>3060</v>
      </c>
      <c r="G154" s="170" t="s">
        <v>3061</v>
      </c>
      <c r="H154" s="170" t="s">
        <v>2833</v>
      </c>
      <c r="I154" s="170" t="s">
        <v>3062</v>
      </c>
      <c r="J154" s="170">
        <v>1000</v>
      </c>
      <c r="K154" s="170">
        <v>0</v>
      </c>
      <c r="L154" s="170">
        <v>0</v>
      </c>
      <c r="M154" s="170" t="s">
        <v>416</v>
      </c>
      <c r="N154" s="148">
        <v>0</v>
      </c>
      <c r="O154" s="170">
        <f t="shared" si="20"/>
        <v>0</v>
      </c>
      <c r="P154" s="170">
        <f t="shared" si="21"/>
        <v>0</v>
      </c>
      <c r="Q154" s="170">
        <f t="shared" si="22"/>
        <v>0</v>
      </c>
      <c r="R154" s="170" t="str">
        <f t="shared" si="23"/>
        <v>-</v>
      </c>
      <c r="S154" s="170" t="str">
        <f t="shared" si="24"/>
        <v>-</v>
      </c>
      <c r="T154" s="170" t="s">
        <v>416</v>
      </c>
      <c r="U154" s="148">
        <v>0</v>
      </c>
      <c r="V154" s="170">
        <f t="shared" si="25"/>
        <v>0</v>
      </c>
      <c r="W154" s="170">
        <f t="shared" si="26"/>
        <v>0</v>
      </c>
      <c r="X154" s="170">
        <f t="shared" si="27"/>
        <v>0</v>
      </c>
      <c r="Y154" s="170" t="str">
        <f t="shared" si="28"/>
        <v>-</v>
      </c>
      <c r="Z154" s="170" t="str">
        <f t="shared" si="29"/>
        <v>-</v>
      </c>
      <c r="AA154" s="134"/>
    </row>
    <row r="155" spans="1:27" ht="15" customHeight="1">
      <c r="A155" s="456"/>
      <c r="B155" s="447"/>
      <c r="C155" s="447"/>
      <c r="D155" s="223" t="s">
        <v>2829</v>
      </c>
      <c r="E155" s="281" t="s">
        <v>2830</v>
      </c>
      <c r="F155" s="292" t="s">
        <v>3060</v>
      </c>
      <c r="G155" s="170" t="s">
        <v>3063</v>
      </c>
      <c r="H155" s="170" t="s">
        <v>2833</v>
      </c>
      <c r="I155" s="170" t="s">
        <v>121</v>
      </c>
      <c r="J155" s="170">
        <v>1000</v>
      </c>
      <c r="K155" s="170">
        <v>0</v>
      </c>
      <c r="L155" s="170">
        <v>0</v>
      </c>
      <c r="M155" s="170" t="s">
        <v>416</v>
      </c>
      <c r="N155" s="148">
        <v>0</v>
      </c>
      <c r="O155" s="170">
        <f t="shared" si="20"/>
        <v>0</v>
      </c>
      <c r="P155" s="170">
        <f t="shared" si="21"/>
        <v>0</v>
      </c>
      <c r="Q155" s="170">
        <f t="shared" si="22"/>
        <v>0</v>
      </c>
      <c r="R155" s="170" t="str">
        <f t="shared" si="23"/>
        <v>-</v>
      </c>
      <c r="S155" s="170" t="str">
        <f t="shared" si="24"/>
        <v>-</v>
      </c>
      <c r="T155" s="170" t="s">
        <v>416</v>
      </c>
      <c r="U155" s="148">
        <v>0</v>
      </c>
      <c r="V155" s="170">
        <f t="shared" si="25"/>
        <v>0</v>
      </c>
      <c r="W155" s="170">
        <f t="shared" si="26"/>
        <v>0</v>
      </c>
      <c r="X155" s="170">
        <f t="shared" si="27"/>
        <v>0</v>
      </c>
      <c r="Y155" s="170" t="str">
        <f t="shared" si="28"/>
        <v>-</v>
      </c>
      <c r="Z155" s="170" t="str">
        <f t="shared" si="29"/>
        <v>-</v>
      </c>
      <c r="AA155" s="134"/>
    </row>
    <row r="156" spans="1:27" ht="15" customHeight="1">
      <c r="A156" s="456"/>
      <c r="B156" s="447"/>
      <c r="C156" s="447"/>
      <c r="D156" s="223" t="s">
        <v>2829</v>
      </c>
      <c r="E156" s="281" t="s">
        <v>2830</v>
      </c>
      <c r="F156" s="292" t="s">
        <v>3060</v>
      </c>
      <c r="G156" s="170" t="s">
        <v>3064</v>
      </c>
      <c r="H156" s="170" t="s">
        <v>2833</v>
      </c>
      <c r="I156" s="170" t="s">
        <v>121</v>
      </c>
      <c r="J156" s="170">
        <v>3784314</v>
      </c>
      <c r="K156" s="170">
        <v>458941.33</v>
      </c>
      <c r="L156" s="170">
        <v>0</v>
      </c>
      <c r="M156" s="170" t="s">
        <v>410</v>
      </c>
      <c r="N156" s="148">
        <v>0.23</v>
      </c>
      <c r="O156" s="170">
        <f t="shared" si="20"/>
        <v>870392.22000000009</v>
      </c>
      <c r="P156" s="170">
        <f t="shared" si="21"/>
        <v>105556.5059</v>
      </c>
      <c r="Q156" s="170">
        <f t="shared" si="22"/>
        <v>0</v>
      </c>
      <c r="R156" s="170">
        <f t="shared" si="23"/>
        <v>0</v>
      </c>
      <c r="S156" s="170">
        <f t="shared" si="24"/>
        <v>0.12127464317178753</v>
      </c>
      <c r="T156" s="170" t="s">
        <v>410</v>
      </c>
      <c r="U156" s="148">
        <v>0.09</v>
      </c>
      <c r="V156" s="170">
        <f t="shared" si="25"/>
        <v>340588.26</v>
      </c>
      <c r="W156" s="170">
        <f t="shared" si="26"/>
        <v>41304.719700000001</v>
      </c>
      <c r="X156" s="170">
        <f t="shared" si="27"/>
        <v>0</v>
      </c>
      <c r="Y156" s="170">
        <f t="shared" si="28"/>
        <v>0</v>
      </c>
      <c r="Z156" s="170">
        <f t="shared" si="29"/>
        <v>0</v>
      </c>
      <c r="AA156" s="134"/>
    </row>
    <row r="157" spans="1:27" ht="15" customHeight="1">
      <c r="A157" s="456"/>
      <c r="B157" s="447"/>
      <c r="C157" s="447"/>
      <c r="D157" s="223" t="s">
        <v>2829</v>
      </c>
      <c r="E157" s="281" t="s">
        <v>2830</v>
      </c>
      <c r="F157" s="292" t="s">
        <v>3060</v>
      </c>
      <c r="G157" s="170" t="s">
        <v>3065</v>
      </c>
      <c r="H157" s="170" t="s">
        <v>2833</v>
      </c>
      <c r="I157" s="170" t="s">
        <v>121</v>
      </c>
      <c r="J157" s="170">
        <v>0</v>
      </c>
      <c r="K157" s="170">
        <v>52058.67</v>
      </c>
      <c r="L157" s="170">
        <v>0</v>
      </c>
      <c r="M157" s="170" t="s">
        <v>410</v>
      </c>
      <c r="N157" s="148">
        <v>0.23</v>
      </c>
      <c r="O157" s="170">
        <f t="shared" si="20"/>
        <v>0</v>
      </c>
      <c r="P157" s="170">
        <f t="shared" si="21"/>
        <v>11973.4941</v>
      </c>
      <c r="Q157" s="170">
        <f t="shared" si="22"/>
        <v>0</v>
      </c>
      <c r="R157" s="170" t="str">
        <f t="shared" si="23"/>
        <v>-</v>
      </c>
      <c r="S157" s="170" t="str">
        <f t="shared" si="24"/>
        <v>-</v>
      </c>
      <c r="T157" s="170" t="s">
        <v>410</v>
      </c>
      <c r="U157" s="148">
        <v>0.09</v>
      </c>
      <c r="V157" s="170">
        <f t="shared" si="25"/>
        <v>0</v>
      </c>
      <c r="W157" s="170">
        <f t="shared" si="26"/>
        <v>4685.2802999999994</v>
      </c>
      <c r="X157" s="170">
        <f t="shared" si="27"/>
        <v>0</v>
      </c>
      <c r="Y157" s="170" t="str">
        <f t="shared" si="28"/>
        <v>-</v>
      </c>
      <c r="Z157" s="170" t="str">
        <f t="shared" si="29"/>
        <v>-</v>
      </c>
      <c r="AA157" s="134"/>
    </row>
    <row r="158" spans="1:27" ht="15" customHeight="1">
      <c r="A158" s="456"/>
      <c r="B158" s="447"/>
      <c r="C158" s="447"/>
      <c r="D158" s="223" t="s">
        <v>2829</v>
      </c>
      <c r="E158" s="281" t="s">
        <v>2830</v>
      </c>
      <c r="F158" s="292" t="s">
        <v>3060</v>
      </c>
      <c r="G158" s="170" t="s">
        <v>3066</v>
      </c>
      <c r="H158" s="170" t="s">
        <v>2833</v>
      </c>
      <c r="I158" s="170" t="s">
        <v>121</v>
      </c>
      <c r="J158" s="170">
        <v>5240639</v>
      </c>
      <c r="K158" s="170">
        <v>393142.37</v>
      </c>
      <c r="L158" s="170">
        <v>0</v>
      </c>
      <c r="M158" s="170" t="s">
        <v>410</v>
      </c>
      <c r="N158" s="148">
        <v>0.23</v>
      </c>
      <c r="O158" s="170">
        <f t="shared" si="20"/>
        <v>1205346.97</v>
      </c>
      <c r="P158" s="170">
        <f t="shared" si="21"/>
        <v>90422.7451</v>
      </c>
      <c r="Q158" s="170">
        <f t="shared" si="22"/>
        <v>0</v>
      </c>
      <c r="R158" s="170">
        <f t="shared" si="23"/>
        <v>0</v>
      </c>
      <c r="S158" s="170">
        <f t="shared" si="24"/>
        <v>7.5018021657282635E-2</v>
      </c>
      <c r="T158" s="170" t="s">
        <v>410</v>
      </c>
      <c r="U158" s="148">
        <v>0.09</v>
      </c>
      <c r="V158" s="170">
        <f t="shared" si="25"/>
        <v>471657.51</v>
      </c>
      <c r="W158" s="170">
        <f t="shared" si="26"/>
        <v>35382.813300000002</v>
      </c>
      <c r="X158" s="170">
        <f t="shared" si="27"/>
        <v>0</v>
      </c>
      <c r="Y158" s="170">
        <f t="shared" si="28"/>
        <v>0</v>
      </c>
      <c r="Z158" s="170">
        <f t="shared" si="29"/>
        <v>0</v>
      </c>
      <c r="AA158" s="134"/>
    </row>
    <row r="159" spans="1:27" ht="15" customHeight="1">
      <c r="A159" s="456"/>
      <c r="B159" s="447"/>
      <c r="C159" s="447"/>
      <c r="D159" s="223" t="s">
        <v>2829</v>
      </c>
      <c r="E159" s="281" t="s">
        <v>2830</v>
      </c>
      <c r="F159" s="292" t="s">
        <v>3060</v>
      </c>
      <c r="G159" s="170" t="s">
        <v>3067</v>
      </c>
      <c r="H159" s="170" t="s">
        <v>2833</v>
      </c>
      <c r="I159" s="170" t="s">
        <v>121</v>
      </c>
      <c r="J159" s="170">
        <v>2700000</v>
      </c>
      <c r="K159" s="170">
        <v>917147.49</v>
      </c>
      <c r="L159" s="170">
        <v>519672.98000000004</v>
      </c>
      <c r="M159" s="170" t="s">
        <v>410</v>
      </c>
      <c r="N159" s="148">
        <v>0.23</v>
      </c>
      <c r="O159" s="170">
        <f t="shared" si="20"/>
        <v>621000</v>
      </c>
      <c r="P159" s="170">
        <f t="shared" si="21"/>
        <v>210943.9227</v>
      </c>
      <c r="Q159" s="170">
        <f t="shared" si="22"/>
        <v>119524.78540000001</v>
      </c>
      <c r="R159" s="170">
        <f t="shared" si="23"/>
        <v>0.19247147407407408</v>
      </c>
      <c r="S159" s="170">
        <f t="shared" si="24"/>
        <v>0.33968425555555554</v>
      </c>
      <c r="T159" s="170" t="s">
        <v>410</v>
      </c>
      <c r="U159" s="148">
        <v>0.09</v>
      </c>
      <c r="V159" s="170">
        <f t="shared" si="25"/>
        <v>243000</v>
      </c>
      <c r="W159" s="170">
        <f t="shared" si="26"/>
        <v>82543.274099999995</v>
      </c>
      <c r="X159" s="170">
        <f t="shared" si="27"/>
        <v>46770.568200000002</v>
      </c>
      <c r="Y159" s="170">
        <f t="shared" si="28"/>
        <v>0.19247147407407408</v>
      </c>
      <c r="Z159" s="170">
        <f t="shared" si="29"/>
        <v>2.3317644735160087E-6</v>
      </c>
      <c r="AA159" s="134"/>
    </row>
    <row r="160" spans="1:27" ht="15" customHeight="1">
      <c r="A160" s="456"/>
      <c r="B160" s="447"/>
      <c r="C160" s="447"/>
      <c r="D160" s="223" t="s">
        <v>2829</v>
      </c>
      <c r="E160" s="281" t="s">
        <v>2830</v>
      </c>
      <c r="F160" s="292" t="s">
        <v>3060</v>
      </c>
      <c r="G160" s="170" t="s">
        <v>3068</v>
      </c>
      <c r="H160" s="170" t="s">
        <v>2833</v>
      </c>
      <c r="I160" s="170" t="s">
        <v>121</v>
      </c>
      <c r="J160" s="170">
        <v>1590739</v>
      </c>
      <c r="K160" s="170">
        <v>0</v>
      </c>
      <c r="L160" s="170">
        <v>0</v>
      </c>
      <c r="M160" s="170" t="s">
        <v>410</v>
      </c>
      <c r="N160" s="148">
        <v>0.23</v>
      </c>
      <c r="O160" s="170">
        <f t="shared" si="20"/>
        <v>365869.97000000003</v>
      </c>
      <c r="P160" s="170">
        <f t="shared" si="21"/>
        <v>0</v>
      </c>
      <c r="Q160" s="170">
        <f t="shared" si="22"/>
        <v>0</v>
      </c>
      <c r="R160" s="170">
        <f t="shared" si="23"/>
        <v>0</v>
      </c>
      <c r="S160" s="170">
        <f t="shared" si="24"/>
        <v>0</v>
      </c>
      <c r="T160" s="170" t="s">
        <v>410</v>
      </c>
      <c r="U160" s="148">
        <v>0.09</v>
      </c>
      <c r="V160" s="170">
        <f t="shared" si="25"/>
        <v>143166.50999999998</v>
      </c>
      <c r="W160" s="170">
        <f t="shared" si="26"/>
        <v>0</v>
      </c>
      <c r="X160" s="170">
        <f t="shared" si="27"/>
        <v>0</v>
      </c>
      <c r="Y160" s="170">
        <f t="shared" si="28"/>
        <v>0</v>
      </c>
      <c r="Z160" s="170" t="str">
        <f t="shared" si="29"/>
        <v>-</v>
      </c>
      <c r="AA160" s="134"/>
    </row>
    <row r="161" spans="1:27" ht="15" customHeight="1">
      <c r="A161" s="456"/>
      <c r="B161" s="447"/>
      <c r="C161" s="447"/>
      <c r="D161" s="223" t="s">
        <v>2829</v>
      </c>
      <c r="E161" s="281" t="s">
        <v>2830</v>
      </c>
      <c r="F161" s="292" t="s">
        <v>3060</v>
      </c>
      <c r="G161" s="170" t="s">
        <v>3069</v>
      </c>
      <c r="H161" s="170" t="s">
        <v>2833</v>
      </c>
      <c r="I161" s="170" t="s">
        <v>121</v>
      </c>
      <c r="J161" s="170">
        <v>1590739</v>
      </c>
      <c r="K161" s="170">
        <v>191880.19</v>
      </c>
      <c r="L161" s="170">
        <v>0</v>
      </c>
      <c r="M161" s="170" t="s">
        <v>410</v>
      </c>
      <c r="N161" s="148">
        <v>0.23</v>
      </c>
      <c r="O161" s="170">
        <f t="shared" si="20"/>
        <v>365869.97000000003</v>
      </c>
      <c r="P161" s="170">
        <f t="shared" si="21"/>
        <v>44132.443700000003</v>
      </c>
      <c r="Q161" s="170">
        <f t="shared" si="22"/>
        <v>0</v>
      </c>
      <c r="R161" s="170">
        <f t="shared" si="23"/>
        <v>0</v>
      </c>
      <c r="S161" s="170">
        <f t="shared" si="24"/>
        <v>0.12062330149697718</v>
      </c>
      <c r="T161" s="170" t="s">
        <v>410</v>
      </c>
      <c r="U161" s="148">
        <v>0.09</v>
      </c>
      <c r="V161" s="170">
        <f t="shared" si="25"/>
        <v>143166.50999999998</v>
      </c>
      <c r="W161" s="170">
        <f t="shared" si="26"/>
        <v>17269.217099999998</v>
      </c>
      <c r="X161" s="170">
        <f t="shared" si="27"/>
        <v>0</v>
      </c>
      <c r="Y161" s="170">
        <f t="shared" si="28"/>
        <v>0</v>
      </c>
      <c r="Z161" s="170">
        <f t="shared" si="29"/>
        <v>0</v>
      </c>
      <c r="AA161" s="134"/>
    </row>
    <row r="162" spans="1:27" ht="15" customHeight="1">
      <c r="A162" s="456"/>
      <c r="B162" s="447"/>
      <c r="C162" s="447"/>
      <c r="D162" s="223" t="s">
        <v>2829</v>
      </c>
      <c r="E162" s="281" t="s">
        <v>2830</v>
      </c>
      <c r="F162" s="292" t="s">
        <v>3060</v>
      </c>
      <c r="G162" s="170" t="s">
        <v>3070</v>
      </c>
      <c r="H162" s="170" t="s">
        <v>2833</v>
      </c>
      <c r="I162" s="170" t="s">
        <v>121</v>
      </c>
      <c r="J162" s="170">
        <v>25402614</v>
      </c>
      <c r="K162" s="170">
        <v>2952127.52</v>
      </c>
      <c r="L162" s="170">
        <v>1826631.78</v>
      </c>
      <c r="M162" s="170" t="s">
        <v>410</v>
      </c>
      <c r="N162" s="148">
        <v>0.23</v>
      </c>
      <c r="O162" s="170">
        <f t="shared" si="20"/>
        <v>5842601.2200000007</v>
      </c>
      <c r="P162" s="170">
        <f t="shared" si="21"/>
        <v>678989.32960000006</v>
      </c>
      <c r="Q162" s="170">
        <f t="shared" si="22"/>
        <v>420125.30940000003</v>
      </c>
      <c r="R162" s="170">
        <f t="shared" si="23"/>
        <v>7.1907236790670431E-2</v>
      </c>
      <c r="S162" s="170">
        <f t="shared" si="24"/>
        <v>0.11621353298522742</v>
      </c>
      <c r="T162" s="170" t="s">
        <v>410</v>
      </c>
      <c r="U162" s="148">
        <v>0.09</v>
      </c>
      <c r="V162" s="170">
        <f t="shared" si="25"/>
        <v>2286235.2599999998</v>
      </c>
      <c r="W162" s="170">
        <f t="shared" si="26"/>
        <v>265691.4768</v>
      </c>
      <c r="X162" s="170">
        <f t="shared" si="27"/>
        <v>164396.8602</v>
      </c>
      <c r="Y162" s="170">
        <f t="shared" si="28"/>
        <v>7.1907236790670445E-2</v>
      </c>
      <c r="Z162" s="170">
        <f t="shared" si="29"/>
        <v>2.7064186498085831E-7</v>
      </c>
      <c r="AA162" s="134"/>
    </row>
    <row r="163" spans="1:27" ht="15" customHeight="1">
      <c r="A163" s="456"/>
      <c r="B163" s="447"/>
      <c r="C163" s="447"/>
      <c r="D163" s="223" t="s">
        <v>2829</v>
      </c>
      <c r="E163" s="281" t="s">
        <v>2830</v>
      </c>
      <c r="F163" s="292" t="s">
        <v>3060</v>
      </c>
      <c r="G163" s="170" t="s">
        <v>3071</v>
      </c>
      <c r="H163" s="170" t="s">
        <v>2833</v>
      </c>
      <c r="I163" s="170" t="s">
        <v>121</v>
      </c>
      <c r="J163" s="170">
        <v>7498261</v>
      </c>
      <c r="K163" s="170">
        <v>3470751.58</v>
      </c>
      <c r="L163" s="170">
        <v>2265915.5</v>
      </c>
      <c r="M163" s="170" t="s">
        <v>410</v>
      </c>
      <c r="N163" s="148">
        <v>0.23</v>
      </c>
      <c r="O163" s="170">
        <f t="shared" si="20"/>
        <v>1724600.03</v>
      </c>
      <c r="P163" s="170">
        <f t="shared" si="21"/>
        <v>798272.86340000003</v>
      </c>
      <c r="Q163" s="170">
        <f t="shared" si="22"/>
        <v>521160.565</v>
      </c>
      <c r="R163" s="170">
        <f t="shared" si="23"/>
        <v>0.30219213494969033</v>
      </c>
      <c r="S163" s="170">
        <f t="shared" si="24"/>
        <v>0.46287420243173716</v>
      </c>
      <c r="T163" s="170" t="s">
        <v>410</v>
      </c>
      <c r="U163" s="148">
        <v>0.09</v>
      </c>
      <c r="V163" s="170">
        <f t="shared" si="25"/>
        <v>674843.49</v>
      </c>
      <c r="W163" s="170">
        <f t="shared" si="26"/>
        <v>312367.6422</v>
      </c>
      <c r="X163" s="170">
        <f t="shared" si="27"/>
        <v>203932.39499999999</v>
      </c>
      <c r="Y163" s="170">
        <f t="shared" si="28"/>
        <v>0.30219213494969033</v>
      </c>
      <c r="Z163" s="170">
        <f t="shared" si="29"/>
        <v>9.6742457964389724E-7</v>
      </c>
      <c r="AA163" s="134"/>
    </row>
    <row r="164" spans="1:27" ht="15" customHeight="1">
      <c r="A164" s="456"/>
      <c r="B164" s="447"/>
      <c r="C164" s="447"/>
      <c r="D164" s="223" t="s">
        <v>2829</v>
      </c>
      <c r="E164" s="281" t="s">
        <v>2830</v>
      </c>
      <c r="F164" s="292" t="s">
        <v>3072</v>
      </c>
      <c r="G164" s="170" t="s">
        <v>3073</v>
      </c>
      <c r="H164" s="170" t="s">
        <v>2833</v>
      </c>
      <c r="I164" s="170" t="s">
        <v>171</v>
      </c>
      <c r="J164" s="170">
        <v>1000</v>
      </c>
      <c r="K164" s="170">
        <v>0</v>
      </c>
      <c r="L164" s="170">
        <v>0</v>
      </c>
      <c r="M164" s="170" t="s">
        <v>416</v>
      </c>
      <c r="N164" s="148">
        <v>0</v>
      </c>
      <c r="O164" s="170">
        <f t="shared" ref="O164:O193" si="30">J164*N164</f>
        <v>0</v>
      </c>
      <c r="P164" s="170">
        <f t="shared" ref="P164:P193" si="31">K164*N164</f>
        <v>0</v>
      </c>
      <c r="Q164" s="170">
        <f t="shared" ref="Q164:Q193" si="32">L164*N164</f>
        <v>0</v>
      </c>
      <c r="R164" s="170" t="str">
        <f t="shared" ref="R164:R193" si="33">IFERROR(Q164/O164, "-")</f>
        <v>-</v>
      </c>
      <c r="S164" s="170" t="str">
        <f t="shared" ref="S164:S193" si="34">IFERROR(P164/O164, "-")</f>
        <v>-</v>
      </c>
      <c r="T164" s="170" t="s">
        <v>416</v>
      </c>
      <c r="U164" s="148">
        <v>0</v>
      </c>
      <c r="V164" s="170">
        <f t="shared" ref="V164:V193" si="35">J164*U164</f>
        <v>0</v>
      </c>
      <c r="W164" s="170">
        <f t="shared" ref="W164:W193" si="36">K164*U164</f>
        <v>0</v>
      </c>
      <c r="X164" s="170">
        <f t="shared" ref="X164:X193" si="37">L164*U164</f>
        <v>0</v>
      </c>
      <c r="Y164" s="170" t="str">
        <f t="shared" ref="Y164:Y193" si="38">IFERROR(X164/V164, "-")</f>
        <v>-</v>
      </c>
      <c r="Z164" s="170" t="str">
        <f t="shared" ref="Z164:Z193" si="39">IFERROR(Y164/W164, "-")</f>
        <v>-</v>
      </c>
      <c r="AA164" s="134"/>
    </row>
    <row r="165" spans="1:27" ht="15" customHeight="1">
      <c r="A165" s="456"/>
      <c r="B165" s="447"/>
      <c r="C165" s="447"/>
      <c r="D165" s="223" t="s">
        <v>2829</v>
      </c>
      <c r="E165" s="281" t="s">
        <v>2830</v>
      </c>
      <c r="F165" s="292" t="s">
        <v>3074</v>
      </c>
      <c r="G165" s="170" t="s">
        <v>3075</v>
      </c>
      <c r="H165" s="170" t="s">
        <v>2833</v>
      </c>
      <c r="I165" s="170" t="s">
        <v>149</v>
      </c>
      <c r="J165" s="170">
        <v>80000</v>
      </c>
      <c r="K165" s="170">
        <v>0</v>
      </c>
      <c r="L165" s="170">
        <v>0</v>
      </c>
      <c r="M165" s="170" t="s">
        <v>410</v>
      </c>
      <c r="N165" s="148">
        <v>0.23</v>
      </c>
      <c r="O165" s="170">
        <f t="shared" si="30"/>
        <v>18400</v>
      </c>
      <c r="P165" s="170">
        <f t="shared" si="31"/>
        <v>0</v>
      </c>
      <c r="Q165" s="170">
        <f t="shared" si="32"/>
        <v>0</v>
      </c>
      <c r="R165" s="170">
        <f t="shared" si="33"/>
        <v>0</v>
      </c>
      <c r="S165" s="170">
        <f t="shared" si="34"/>
        <v>0</v>
      </c>
      <c r="T165" s="170" t="s">
        <v>410</v>
      </c>
      <c r="U165" s="148">
        <v>0.09</v>
      </c>
      <c r="V165" s="170">
        <f t="shared" si="35"/>
        <v>7200</v>
      </c>
      <c r="W165" s="170">
        <f t="shared" si="36"/>
        <v>0</v>
      </c>
      <c r="X165" s="170">
        <f t="shared" si="37"/>
        <v>0</v>
      </c>
      <c r="Y165" s="170">
        <f t="shared" si="38"/>
        <v>0</v>
      </c>
      <c r="Z165" s="170" t="str">
        <f t="shared" si="39"/>
        <v>-</v>
      </c>
      <c r="AA165" s="134"/>
    </row>
    <row r="166" spans="1:27" ht="15" customHeight="1">
      <c r="A166" s="456"/>
      <c r="B166" s="447"/>
      <c r="C166" s="447"/>
      <c r="D166" s="223" t="s">
        <v>2829</v>
      </c>
      <c r="E166" s="281" t="s">
        <v>2830</v>
      </c>
      <c r="F166" s="292" t="s">
        <v>3076</v>
      </c>
      <c r="G166" s="170" t="s">
        <v>3077</v>
      </c>
      <c r="H166" s="170" t="s">
        <v>2833</v>
      </c>
      <c r="I166" s="170" t="s">
        <v>147</v>
      </c>
      <c r="J166" s="170">
        <v>80000</v>
      </c>
      <c r="K166" s="170">
        <v>0</v>
      </c>
      <c r="L166" s="170">
        <v>0</v>
      </c>
      <c r="M166" s="170" t="s">
        <v>410</v>
      </c>
      <c r="N166" s="148">
        <v>0.23</v>
      </c>
      <c r="O166" s="170">
        <f t="shared" si="30"/>
        <v>18400</v>
      </c>
      <c r="P166" s="170">
        <f t="shared" si="31"/>
        <v>0</v>
      </c>
      <c r="Q166" s="170">
        <f t="shared" si="32"/>
        <v>0</v>
      </c>
      <c r="R166" s="170">
        <f t="shared" si="33"/>
        <v>0</v>
      </c>
      <c r="S166" s="170">
        <f t="shared" si="34"/>
        <v>0</v>
      </c>
      <c r="T166" s="170" t="s">
        <v>410</v>
      </c>
      <c r="U166" s="148">
        <v>0.09</v>
      </c>
      <c r="V166" s="170">
        <f t="shared" si="35"/>
        <v>7200</v>
      </c>
      <c r="W166" s="170">
        <f t="shared" si="36"/>
        <v>0</v>
      </c>
      <c r="X166" s="170">
        <f t="shared" si="37"/>
        <v>0</v>
      </c>
      <c r="Y166" s="170">
        <f t="shared" si="38"/>
        <v>0</v>
      </c>
      <c r="Z166" s="170" t="str">
        <f t="shared" si="39"/>
        <v>-</v>
      </c>
      <c r="AA166" s="134"/>
    </row>
    <row r="167" spans="1:27" ht="15" customHeight="1">
      <c r="A167" s="456"/>
      <c r="B167" s="447"/>
      <c r="C167" s="447"/>
      <c r="D167" s="223" t="s">
        <v>2829</v>
      </c>
      <c r="E167" s="281" t="s">
        <v>2830</v>
      </c>
      <c r="F167" s="292" t="s">
        <v>3078</v>
      </c>
      <c r="G167" s="170" t="s">
        <v>3079</v>
      </c>
      <c r="H167" s="170" t="s">
        <v>2833</v>
      </c>
      <c r="I167" s="170" t="s">
        <v>181</v>
      </c>
      <c r="J167" s="170">
        <v>80000</v>
      </c>
      <c r="K167" s="170">
        <v>0</v>
      </c>
      <c r="L167" s="170">
        <v>0</v>
      </c>
      <c r="M167" s="170" t="s">
        <v>410</v>
      </c>
      <c r="N167" s="148">
        <v>0.23</v>
      </c>
      <c r="O167" s="170">
        <f t="shared" si="30"/>
        <v>18400</v>
      </c>
      <c r="P167" s="170">
        <f t="shared" si="31"/>
        <v>0</v>
      </c>
      <c r="Q167" s="170">
        <f t="shared" si="32"/>
        <v>0</v>
      </c>
      <c r="R167" s="170">
        <f t="shared" si="33"/>
        <v>0</v>
      </c>
      <c r="S167" s="170">
        <f t="shared" si="34"/>
        <v>0</v>
      </c>
      <c r="T167" s="170" t="s">
        <v>410</v>
      </c>
      <c r="U167" s="148">
        <v>0.09</v>
      </c>
      <c r="V167" s="170">
        <f t="shared" si="35"/>
        <v>7200</v>
      </c>
      <c r="W167" s="170">
        <f t="shared" si="36"/>
        <v>0</v>
      </c>
      <c r="X167" s="170">
        <f t="shared" si="37"/>
        <v>0</v>
      </c>
      <c r="Y167" s="170">
        <f t="shared" si="38"/>
        <v>0</v>
      </c>
      <c r="Z167" s="170" t="str">
        <f t="shared" si="39"/>
        <v>-</v>
      </c>
      <c r="AA167" s="134"/>
    </row>
    <row r="168" spans="1:27" ht="15" customHeight="1">
      <c r="A168" s="456"/>
      <c r="B168" s="447"/>
      <c r="C168" s="447"/>
      <c r="D168" s="223" t="s">
        <v>2829</v>
      </c>
      <c r="E168" s="281" t="s">
        <v>2830</v>
      </c>
      <c r="F168" s="292" t="s">
        <v>3080</v>
      </c>
      <c r="G168" s="170" t="s">
        <v>3081</v>
      </c>
      <c r="H168" s="170" t="s">
        <v>2833</v>
      </c>
      <c r="I168" s="170" t="s">
        <v>141</v>
      </c>
      <c r="J168" s="170">
        <v>80000</v>
      </c>
      <c r="K168" s="170">
        <v>0</v>
      </c>
      <c r="L168" s="170">
        <v>0</v>
      </c>
      <c r="M168" s="170" t="s">
        <v>410</v>
      </c>
      <c r="N168" s="148">
        <v>0.23</v>
      </c>
      <c r="O168" s="170">
        <f t="shared" si="30"/>
        <v>18400</v>
      </c>
      <c r="P168" s="170">
        <f t="shared" si="31"/>
        <v>0</v>
      </c>
      <c r="Q168" s="170">
        <f t="shared" si="32"/>
        <v>0</v>
      </c>
      <c r="R168" s="170">
        <f t="shared" si="33"/>
        <v>0</v>
      </c>
      <c r="S168" s="170">
        <f t="shared" si="34"/>
        <v>0</v>
      </c>
      <c r="T168" s="170" t="s">
        <v>410</v>
      </c>
      <c r="U168" s="148">
        <v>0.09</v>
      </c>
      <c r="V168" s="170">
        <f t="shared" si="35"/>
        <v>7200</v>
      </c>
      <c r="W168" s="170">
        <f t="shared" si="36"/>
        <v>0</v>
      </c>
      <c r="X168" s="170">
        <f t="shared" si="37"/>
        <v>0</v>
      </c>
      <c r="Y168" s="170">
        <f t="shared" si="38"/>
        <v>0</v>
      </c>
      <c r="Z168" s="170" t="str">
        <f t="shared" si="39"/>
        <v>-</v>
      </c>
      <c r="AA168" s="134"/>
    </row>
    <row r="169" spans="1:27" ht="15" customHeight="1">
      <c r="A169" s="456"/>
      <c r="B169" s="447"/>
      <c r="C169" s="447"/>
      <c r="D169" s="223" t="s">
        <v>2829</v>
      </c>
      <c r="E169" s="281" t="s">
        <v>2830</v>
      </c>
      <c r="F169" s="292" t="s">
        <v>3082</v>
      </c>
      <c r="G169" s="170" t="s">
        <v>3083</v>
      </c>
      <c r="H169" s="170" t="s">
        <v>2833</v>
      </c>
      <c r="I169" s="170" t="s">
        <v>141</v>
      </c>
      <c r="J169" s="170">
        <v>50000</v>
      </c>
      <c r="K169" s="170">
        <v>0</v>
      </c>
      <c r="L169" s="170">
        <v>0</v>
      </c>
      <c r="M169" s="170" t="s">
        <v>410</v>
      </c>
      <c r="N169" s="148">
        <v>0.23</v>
      </c>
      <c r="O169" s="170">
        <f t="shared" si="30"/>
        <v>11500</v>
      </c>
      <c r="P169" s="170">
        <f t="shared" si="31"/>
        <v>0</v>
      </c>
      <c r="Q169" s="170">
        <f t="shared" si="32"/>
        <v>0</v>
      </c>
      <c r="R169" s="170">
        <f t="shared" si="33"/>
        <v>0</v>
      </c>
      <c r="S169" s="170">
        <f t="shared" si="34"/>
        <v>0</v>
      </c>
      <c r="T169" s="170" t="s">
        <v>410</v>
      </c>
      <c r="U169" s="148">
        <v>0.09</v>
      </c>
      <c r="V169" s="170">
        <f t="shared" si="35"/>
        <v>4500</v>
      </c>
      <c r="W169" s="170">
        <f t="shared" si="36"/>
        <v>0</v>
      </c>
      <c r="X169" s="170">
        <f t="shared" si="37"/>
        <v>0</v>
      </c>
      <c r="Y169" s="170">
        <f t="shared" si="38"/>
        <v>0</v>
      </c>
      <c r="Z169" s="170" t="str">
        <f t="shared" si="39"/>
        <v>-</v>
      </c>
      <c r="AA169" s="134"/>
    </row>
    <row r="170" spans="1:27" ht="15" customHeight="1">
      <c r="A170" s="456"/>
      <c r="B170" s="447"/>
      <c r="C170" s="447"/>
      <c r="D170" s="223" t="s">
        <v>2829</v>
      </c>
      <c r="E170" s="281" t="s">
        <v>2830</v>
      </c>
      <c r="F170" s="292" t="s">
        <v>3084</v>
      </c>
      <c r="G170" s="170" t="s">
        <v>3085</v>
      </c>
      <c r="H170" s="170" t="s">
        <v>2833</v>
      </c>
      <c r="I170" s="170" t="s">
        <v>183</v>
      </c>
      <c r="J170" s="170">
        <v>80000</v>
      </c>
      <c r="K170" s="170">
        <v>0</v>
      </c>
      <c r="L170" s="170">
        <v>0</v>
      </c>
      <c r="M170" s="170" t="s">
        <v>416</v>
      </c>
      <c r="N170" s="148">
        <v>0</v>
      </c>
      <c r="O170" s="170">
        <f t="shared" si="30"/>
        <v>0</v>
      </c>
      <c r="P170" s="170">
        <f t="shared" si="31"/>
        <v>0</v>
      </c>
      <c r="Q170" s="170">
        <f t="shared" si="32"/>
        <v>0</v>
      </c>
      <c r="R170" s="170" t="str">
        <f t="shared" si="33"/>
        <v>-</v>
      </c>
      <c r="S170" s="170" t="str">
        <f t="shared" si="34"/>
        <v>-</v>
      </c>
      <c r="T170" s="170" t="s">
        <v>416</v>
      </c>
      <c r="U170" s="148">
        <v>0</v>
      </c>
      <c r="V170" s="170">
        <f t="shared" si="35"/>
        <v>0</v>
      </c>
      <c r="W170" s="170">
        <f t="shared" si="36"/>
        <v>0</v>
      </c>
      <c r="X170" s="170">
        <f t="shared" si="37"/>
        <v>0</v>
      </c>
      <c r="Y170" s="170" t="str">
        <f t="shared" si="38"/>
        <v>-</v>
      </c>
      <c r="Z170" s="170" t="str">
        <f t="shared" si="39"/>
        <v>-</v>
      </c>
      <c r="AA170" s="134"/>
    </row>
    <row r="171" spans="1:27" ht="15" customHeight="1">
      <c r="A171" s="456"/>
      <c r="B171" s="447"/>
      <c r="C171" s="447"/>
      <c r="D171" s="223" t="s">
        <v>2829</v>
      </c>
      <c r="E171" s="281" t="s">
        <v>2830</v>
      </c>
      <c r="F171" s="292" t="s">
        <v>3086</v>
      </c>
      <c r="G171" s="170" t="s">
        <v>3087</v>
      </c>
      <c r="H171" s="170" t="s">
        <v>2833</v>
      </c>
      <c r="I171" s="170" t="s">
        <v>147</v>
      </c>
      <c r="J171" s="170">
        <v>80000</v>
      </c>
      <c r="K171" s="170">
        <v>0</v>
      </c>
      <c r="L171" s="170">
        <v>0</v>
      </c>
      <c r="M171" s="170" t="s">
        <v>416</v>
      </c>
      <c r="N171" s="148">
        <v>0</v>
      </c>
      <c r="O171" s="170">
        <f t="shared" si="30"/>
        <v>0</v>
      </c>
      <c r="P171" s="170">
        <f t="shared" si="31"/>
        <v>0</v>
      </c>
      <c r="Q171" s="170">
        <f t="shared" si="32"/>
        <v>0</v>
      </c>
      <c r="R171" s="170" t="str">
        <f t="shared" si="33"/>
        <v>-</v>
      </c>
      <c r="S171" s="170" t="str">
        <f t="shared" si="34"/>
        <v>-</v>
      </c>
      <c r="T171" s="170" t="s">
        <v>416</v>
      </c>
      <c r="U171" s="148">
        <v>0</v>
      </c>
      <c r="V171" s="170">
        <f t="shared" si="35"/>
        <v>0</v>
      </c>
      <c r="W171" s="170">
        <f t="shared" si="36"/>
        <v>0</v>
      </c>
      <c r="X171" s="170">
        <f t="shared" si="37"/>
        <v>0</v>
      </c>
      <c r="Y171" s="170" t="str">
        <f t="shared" si="38"/>
        <v>-</v>
      </c>
      <c r="Z171" s="170" t="str">
        <f t="shared" si="39"/>
        <v>-</v>
      </c>
      <c r="AA171" s="134"/>
    </row>
    <row r="172" spans="1:27" ht="15" customHeight="1">
      <c r="A172" s="456"/>
      <c r="B172" s="447"/>
      <c r="C172" s="447"/>
      <c r="D172" s="223" t="s">
        <v>2829</v>
      </c>
      <c r="E172" s="281" t="s">
        <v>2830</v>
      </c>
      <c r="F172" s="292" t="s">
        <v>3088</v>
      </c>
      <c r="G172" s="170" t="s">
        <v>3089</v>
      </c>
      <c r="H172" s="170" t="s">
        <v>2833</v>
      </c>
      <c r="I172" s="170" t="s">
        <v>191</v>
      </c>
      <c r="J172" s="170">
        <v>80000</v>
      </c>
      <c r="K172" s="170">
        <v>0</v>
      </c>
      <c r="L172" s="170">
        <v>0</v>
      </c>
      <c r="M172" s="170" t="s">
        <v>416</v>
      </c>
      <c r="N172" s="148">
        <v>0</v>
      </c>
      <c r="O172" s="170">
        <f t="shared" si="30"/>
        <v>0</v>
      </c>
      <c r="P172" s="170">
        <f t="shared" si="31"/>
        <v>0</v>
      </c>
      <c r="Q172" s="170">
        <f t="shared" si="32"/>
        <v>0</v>
      </c>
      <c r="R172" s="170" t="str">
        <f t="shared" si="33"/>
        <v>-</v>
      </c>
      <c r="S172" s="170" t="str">
        <f t="shared" si="34"/>
        <v>-</v>
      </c>
      <c r="T172" s="170" t="s">
        <v>416</v>
      </c>
      <c r="U172" s="148">
        <v>0</v>
      </c>
      <c r="V172" s="170">
        <f t="shared" si="35"/>
        <v>0</v>
      </c>
      <c r="W172" s="170">
        <f t="shared" si="36"/>
        <v>0</v>
      </c>
      <c r="X172" s="170">
        <f t="shared" si="37"/>
        <v>0</v>
      </c>
      <c r="Y172" s="170" t="str">
        <f t="shared" si="38"/>
        <v>-</v>
      </c>
      <c r="Z172" s="170" t="str">
        <f t="shared" si="39"/>
        <v>-</v>
      </c>
      <c r="AA172" s="134"/>
    </row>
    <row r="173" spans="1:27" ht="15" customHeight="1">
      <c r="A173" s="456"/>
      <c r="B173" s="447"/>
      <c r="C173" s="447"/>
      <c r="D173" s="223" t="s">
        <v>2829</v>
      </c>
      <c r="E173" s="281" t="s">
        <v>2830</v>
      </c>
      <c r="F173" s="292" t="s">
        <v>3090</v>
      </c>
      <c r="G173" s="170" t="s">
        <v>3091</v>
      </c>
      <c r="H173" s="170" t="s">
        <v>2833</v>
      </c>
      <c r="I173" s="170" t="s">
        <v>181</v>
      </c>
      <c r="J173" s="170">
        <v>80000</v>
      </c>
      <c r="K173" s="170">
        <v>0</v>
      </c>
      <c r="L173" s="170">
        <v>0</v>
      </c>
      <c r="M173" s="170" t="s">
        <v>416</v>
      </c>
      <c r="N173" s="148">
        <v>0</v>
      </c>
      <c r="O173" s="170">
        <f t="shared" si="30"/>
        <v>0</v>
      </c>
      <c r="P173" s="170">
        <f t="shared" si="31"/>
        <v>0</v>
      </c>
      <c r="Q173" s="170">
        <f t="shared" si="32"/>
        <v>0</v>
      </c>
      <c r="R173" s="170" t="str">
        <f t="shared" si="33"/>
        <v>-</v>
      </c>
      <c r="S173" s="170" t="str">
        <f t="shared" si="34"/>
        <v>-</v>
      </c>
      <c r="T173" s="170" t="s">
        <v>416</v>
      </c>
      <c r="U173" s="148">
        <v>0</v>
      </c>
      <c r="V173" s="170">
        <f t="shared" si="35"/>
        <v>0</v>
      </c>
      <c r="W173" s="170">
        <f t="shared" si="36"/>
        <v>0</v>
      </c>
      <c r="X173" s="170">
        <f t="shared" si="37"/>
        <v>0</v>
      </c>
      <c r="Y173" s="170" t="str">
        <f t="shared" si="38"/>
        <v>-</v>
      </c>
      <c r="Z173" s="170" t="str">
        <f t="shared" si="39"/>
        <v>-</v>
      </c>
      <c r="AA173" s="134"/>
    </row>
    <row r="174" spans="1:27" ht="15" customHeight="1">
      <c r="A174" s="456"/>
      <c r="B174" s="447"/>
      <c r="C174" s="447"/>
      <c r="D174" s="223" t="s">
        <v>2829</v>
      </c>
      <c r="E174" s="281" t="s">
        <v>2830</v>
      </c>
      <c r="F174" s="292" t="s">
        <v>3092</v>
      </c>
      <c r="G174" s="170" t="s">
        <v>3093</v>
      </c>
      <c r="H174" s="170" t="s">
        <v>2833</v>
      </c>
      <c r="I174" s="170" t="s">
        <v>167</v>
      </c>
      <c r="J174" s="170">
        <v>100000</v>
      </c>
      <c r="K174" s="170">
        <v>0</v>
      </c>
      <c r="L174" s="170">
        <v>0</v>
      </c>
      <c r="M174" s="170" t="s">
        <v>410</v>
      </c>
      <c r="N174" s="148">
        <v>0.23</v>
      </c>
      <c r="O174" s="170">
        <f t="shared" si="30"/>
        <v>23000</v>
      </c>
      <c r="P174" s="170">
        <f t="shared" si="31"/>
        <v>0</v>
      </c>
      <c r="Q174" s="170">
        <f t="shared" si="32"/>
        <v>0</v>
      </c>
      <c r="R174" s="170">
        <f t="shared" si="33"/>
        <v>0</v>
      </c>
      <c r="S174" s="170">
        <f t="shared" si="34"/>
        <v>0</v>
      </c>
      <c r="T174" s="170" t="s">
        <v>410</v>
      </c>
      <c r="U174" s="148">
        <v>0.09</v>
      </c>
      <c r="V174" s="170">
        <f t="shared" si="35"/>
        <v>9000</v>
      </c>
      <c r="W174" s="170">
        <f t="shared" si="36"/>
        <v>0</v>
      </c>
      <c r="X174" s="170">
        <f t="shared" si="37"/>
        <v>0</v>
      </c>
      <c r="Y174" s="170">
        <f t="shared" si="38"/>
        <v>0</v>
      </c>
      <c r="Z174" s="170" t="str">
        <f t="shared" si="39"/>
        <v>-</v>
      </c>
      <c r="AA174" s="134"/>
    </row>
    <row r="175" spans="1:27" ht="15" customHeight="1">
      <c r="A175" s="456"/>
      <c r="B175" s="447"/>
      <c r="C175" s="447"/>
      <c r="D175" s="223" t="s">
        <v>2829</v>
      </c>
      <c r="E175" s="281" t="s">
        <v>2830</v>
      </c>
      <c r="F175" s="292" t="s">
        <v>3094</v>
      </c>
      <c r="G175" s="170" t="s">
        <v>3095</v>
      </c>
      <c r="H175" s="170" t="s">
        <v>2833</v>
      </c>
      <c r="I175" s="170" t="s">
        <v>173</v>
      </c>
      <c r="J175" s="170">
        <v>50000</v>
      </c>
      <c r="K175" s="170">
        <v>0</v>
      </c>
      <c r="L175" s="170">
        <v>0</v>
      </c>
      <c r="M175" s="170" t="s">
        <v>416</v>
      </c>
      <c r="N175" s="148">
        <v>0</v>
      </c>
      <c r="O175" s="170">
        <f t="shared" si="30"/>
        <v>0</v>
      </c>
      <c r="P175" s="170">
        <f t="shared" si="31"/>
        <v>0</v>
      </c>
      <c r="Q175" s="170">
        <f t="shared" si="32"/>
        <v>0</v>
      </c>
      <c r="R175" s="170" t="str">
        <f t="shared" si="33"/>
        <v>-</v>
      </c>
      <c r="S175" s="170" t="str">
        <f t="shared" si="34"/>
        <v>-</v>
      </c>
      <c r="T175" s="170" t="s">
        <v>416</v>
      </c>
      <c r="U175" s="148">
        <v>0</v>
      </c>
      <c r="V175" s="170">
        <f t="shared" si="35"/>
        <v>0</v>
      </c>
      <c r="W175" s="170">
        <f t="shared" si="36"/>
        <v>0</v>
      </c>
      <c r="X175" s="170">
        <f t="shared" si="37"/>
        <v>0</v>
      </c>
      <c r="Y175" s="170" t="str">
        <f t="shared" si="38"/>
        <v>-</v>
      </c>
      <c r="Z175" s="170" t="str">
        <f t="shared" si="39"/>
        <v>-</v>
      </c>
      <c r="AA175" s="134"/>
    </row>
    <row r="176" spans="1:27" ht="15" customHeight="1">
      <c r="A176" s="456"/>
      <c r="B176" s="447"/>
      <c r="C176" s="447"/>
      <c r="D176" s="223" t="s">
        <v>2829</v>
      </c>
      <c r="E176" s="281" t="s">
        <v>2830</v>
      </c>
      <c r="F176" s="292" t="s">
        <v>3096</v>
      </c>
      <c r="G176" s="170" t="s">
        <v>3097</v>
      </c>
      <c r="H176" s="170" t="s">
        <v>2833</v>
      </c>
      <c r="I176" s="170" t="s">
        <v>173</v>
      </c>
      <c r="J176" s="170">
        <v>50000</v>
      </c>
      <c r="K176" s="170">
        <v>0</v>
      </c>
      <c r="L176" s="170">
        <v>0</v>
      </c>
      <c r="M176" s="170" t="s">
        <v>410</v>
      </c>
      <c r="N176" s="148">
        <v>0.23</v>
      </c>
      <c r="O176" s="170">
        <f t="shared" si="30"/>
        <v>11500</v>
      </c>
      <c r="P176" s="170">
        <f t="shared" si="31"/>
        <v>0</v>
      </c>
      <c r="Q176" s="170">
        <f t="shared" si="32"/>
        <v>0</v>
      </c>
      <c r="R176" s="170">
        <f t="shared" si="33"/>
        <v>0</v>
      </c>
      <c r="S176" s="170">
        <f t="shared" si="34"/>
        <v>0</v>
      </c>
      <c r="T176" s="170" t="s">
        <v>410</v>
      </c>
      <c r="U176" s="148">
        <v>0.09</v>
      </c>
      <c r="V176" s="170">
        <f t="shared" si="35"/>
        <v>4500</v>
      </c>
      <c r="W176" s="170">
        <f t="shared" si="36"/>
        <v>0</v>
      </c>
      <c r="X176" s="170">
        <f t="shared" si="37"/>
        <v>0</v>
      </c>
      <c r="Y176" s="170">
        <f t="shared" si="38"/>
        <v>0</v>
      </c>
      <c r="Z176" s="170" t="str">
        <f t="shared" si="39"/>
        <v>-</v>
      </c>
      <c r="AA176" s="134"/>
    </row>
    <row r="177" spans="1:27" ht="15" customHeight="1">
      <c r="A177" s="456"/>
      <c r="B177" s="447"/>
      <c r="C177" s="447"/>
      <c r="D177" s="223" t="s">
        <v>2829</v>
      </c>
      <c r="E177" s="281" t="s">
        <v>2830</v>
      </c>
      <c r="F177" s="292" t="s">
        <v>3098</v>
      </c>
      <c r="G177" s="170" t="s">
        <v>3099</v>
      </c>
      <c r="H177" s="170" t="s">
        <v>2833</v>
      </c>
      <c r="I177" s="170" t="s">
        <v>173</v>
      </c>
      <c r="J177" s="170">
        <v>50000</v>
      </c>
      <c r="K177" s="170">
        <v>0</v>
      </c>
      <c r="L177" s="170">
        <v>0</v>
      </c>
      <c r="M177" s="170" t="s">
        <v>410</v>
      </c>
      <c r="N177" s="148">
        <v>0.23</v>
      </c>
      <c r="O177" s="170">
        <f t="shared" si="30"/>
        <v>11500</v>
      </c>
      <c r="P177" s="170">
        <f t="shared" si="31"/>
        <v>0</v>
      </c>
      <c r="Q177" s="170">
        <f t="shared" si="32"/>
        <v>0</v>
      </c>
      <c r="R177" s="170">
        <f t="shared" si="33"/>
        <v>0</v>
      </c>
      <c r="S177" s="170">
        <f t="shared" si="34"/>
        <v>0</v>
      </c>
      <c r="T177" s="170" t="s">
        <v>410</v>
      </c>
      <c r="U177" s="148">
        <v>0.09</v>
      </c>
      <c r="V177" s="170">
        <f t="shared" si="35"/>
        <v>4500</v>
      </c>
      <c r="W177" s="170">
        <f t="shared" si="36"/>
        <v>0</v>
      </c>
      <c r="X177" s="170">
        <f t="shared" si="37"/>
        <v>0</v>
      </c>
      <c r="Y177" s="170">
        <f t="shared" si="38"/>
        <v>0</v>
      </c>
      <c r="Z177" s="170" t="str">
        <f t="shared" si="39"/>
        <v>-</v>
      </c>
      <c r="AA177" s="134"/>
    </row>
    <row r="178" spans="1:27" ht="15" customHeight="1">
      <c r="A178" s="456"/>
      <c r="B178" s="447"/>
      <c r="C178" s="447"/>
      <c r="D178" s="223" t="s">
        <v>2829</v>
      </c>
      <c r="E178" s="281" t="s">
        <v>2830</v>
      </c>
      <c r="F178" s="292" t="s">
        <v>3100</v>
      </c>
      <c r="G178" s="170" t="s">
        <v>3101</v>
      </c>
      <c r="H178" s="170" t="s">
        <v>2833</v>
      </c>
      <c r="I178" s="170" t="s">
        <v>173</v>
      </c>
      <c r="J178" s="170">
        <v>80000</v>
      </c>
      <c r="K178" s="170">
        <v>0</v>
      </c>
      <c r="L178" s="170">
        <v>0</v>
      </c>
      <c r="M178" s="170" t="s">
        <v>410</v>
      </c>
      <c r="N178" s="148">
        <v>0.23</v>
      </c>
      <c r="O178" s="170">
        <f t="shared" si="30"/>
        <v>18400</v>
      </c>
      <c r="P178" s="170">
        <f t="shared" si="31"/>
        <v>0</v>
      </c>
      <c r="Q178" s="170">
        <f t="shared" si="32"/>
        <v>0</v>
      </c>
      <c r="R178" s="170">
        <f t="shared" si="33"/>
        <v>0</v>
      </c>
      <c r="S178" s="170">
        <f t="shared" si="34"/>
        <v>0</v>
      </c>
      <c r="T178" s="170" t="s">
        <v>410</v>
      </c>
      <c r="U178" s="148">
        <v>0.09</v>
      </c>
      <c r="V178" s="170">
        <f t="shared" si="35"/>
        <v>7200</v>
      </c>
      <c r="W178" s="170">
        <f t="shared" si="36"/>
        <v>0</v>
      </c>
      <c r="X178" s="170">
        <f t="shared" si="37"/>
        <v>0</v>
      </c>
      <c r="Y178" s="170">
        <f t="shared" si="38"/>
        <v>0</v>
      </c>
      <c r="Z178" s="170" t="str">
        <f t="shared" si="39"/>
        <v>-</v>
      </c>
      <c r="AA178" s="134"/>
    </row>
    <row r="179" spans="1:27" ht="15" customHeight="1">
      <c r="A179" s="456"/>
      <c r="B179" s="447"/>
      <c r="C179" s="447"/>
      <c r="D179" s="223" t="s">
        <v>2829</v>
      </c>
      <c r="E179" s="281" t="s">
        <v>2830</v>
      </c>
      <c r="F179" s="292" t="s">
        <v>3102</v>
      </c>
      <c r="G179" s="170" t="s">
        <v>3103</v>
      </c>
      <c r="H179" s="170" t="s">
        <v>2833</v>
      </c>
      <c r="I179" s="170" t="s">
        <v>173</v>
      </c>
      <c r="J179" s="170">
        <v>80000</v>
      </c>
      <c r="K179" s="170">
        <v>0</v>
      </c>
      <c r="L179" s="170">
        <v>0</v>
      </c>
      <c r="M179" s="170" t="s">
        <v>410</v>
      </c>
      <c r="N179" s="148">
        <v>0.23</v>
      </c>
      <c r="O179" s="170">
        <f t="shared" si="30"/>
        <v>18400</v>
      </c>
      <c r="P179" s="170">
        <f t="shared" si="31"/>
        <v>0</v>
      </c>
      <c r="Q179" s="170">
        <f t="shared" si="32"/>
        <v>0</v>
      </c>
      <c r="R179" s="170">
        <f t="shared" si="33"/>
        <v>0</v>
      </c>
      <c r="S179" s="170">
        <f t="shared" si="34"/>
        <v>0</v>
      </c>
      <c r="T179" s="170" t="s">
        <v>410</v>
      </c>
      <c r="U179" s="148">
        <v>0.09</v>
      </c>
      <c r="V179" s="170">
        <f t="shared" si="35"/>
        <v>7200</v>
      </c>
      <c r="W179" s="170">
        <f t="shared" si="36"/>
        <v>0</v>
      </c>
      <c r="X179" s="170">
        <f t="shared" si="37"/>
        <v>0</v>
      </c>
      <c r="Y179" s="170">
        <f t="shared" si="38"/>
        <v>0</v>
      </c>
      <c r="Z179" s="170" t="str">
        <f t="shared" si="39"/>
        <v>-</v>
      </c>
      <c r="AA179" s="134"/>
    </row>
    <row r="180" spans="1:27" ht="15" customHeight="1">
      <c r="A180" s="456"/>
      <c r="B180" s="447"/>
      <c r="C180" s="447"/>
      <c r="D180" s="223" t="s">
        <v>2829</v>
      </c>
      <c r="E180" s="281" t="s">
        <v>2830</v>
      </c>
      <c r="F180" s="292" t="s">
        <v>3104</v>
      </c>
      <c r="G180" s="170" t="s">
        <v>3105</v>
      </c>
      <c r="H180" s="170" t="s">
        <v>2833</v>
      </c>
      <c r="I180" s="170" t="s">
        <v>173</v>
      </c>
      <c r="J180" s="170">
        <v>80000</v>
      </c>
      <c r="K180" s="170">
        <v>0</v>
      </c>
      <c r="L180" s="170">
        <v>0</v>
      </c>
      <c r="M180" s="170" t="s">
        <v>410</v>
      </c>
      <c r="N180" s="148">
        <v>0.23</v>
      </c>
      <c r="O180" s="170">
        <f t="shared" si="30"/>
        <v>18400</v>
      </c>
      <c r="P180" s="170">
        <f t="shared" si="31"/>
        <v>0</v>
      </c>
      <c r="Q180" s="170">
        <f t="shared" si="32"/>
        <v>0</v>
      </c>
      <c r="R180" s="170">
        <f t="shared" si="33"/>
        <v>0</v>
      </c>
      <c r="S180" s="170">
        <f t="shared" si="34"/>
        <v>0</v>
      </c>
      <c r="T180" s="170" t="s">
        <v>410</v>
      </c>
      <c r="U180" s="148">
        <v>0.09</v>
      </c>
      <c r="V180" s="170">
        <f t="shared" si="35"/>
        <v>7200</v>
      </c>
      <c r="W180" s="170">
        <f t="shared" si="36"/>
        <v>0</v>
      </c>
      <c r="X180" s="170">
        <f t="shared" si="37"/>
        <v>0</v>
      </c>
      <c r="Y180" s="170">
        <f t="shared" si="38"/>
        <v>0</v>
      </c>
      <c r="Z180" s="170" t="str">
        <f t="shared" si="39"/>
        <v>-</v>
      </c>
      <c r="AA180" s="134"/>
    </row>
    <row r="181" spans="1:27" ht="15" customHeight="1">
      <c r="A181" s="456"/>
      <c r="B181" s="447"/>
      <c r="C181" s="447"/>
      <c r="D181" s="223" t="s">
        <v>2829</v>
      </c>
      <c r="E181" s="281" t="s">
        <v>2830</v>
      </c>
      <c r="F181" s="292" t="s">
        <v>3106</v>
      </c>
      <c r="G181" s="170" t="s">
        <v>3107</v>
      </c>
      <c r="H181" s="170" t="s">
        <v>2833</v>
      </c>
      <c r="I181" s="170" t="s">
        <v>149</v>
      </c>
      <c r="J181" s="170">
        <v>90000</v>
      </c>
      <c r="K181" s="170">
        <v>0</v>
      </c>
      <c r="L181" s="170">
        <v>0</v>
      </c>
      <c r="M181" s="170" t="s">
        <v>416</v>
      </c>
      <c r="N181" s="148">
        <v>0</v>
      </c>
      <c r="O181" s="170">
        <f t="shared" si="30"/>
        <v>0</v>
      </c>
      <c r="P181" s="170">
        <f t="shared" si="31"/>
        <v>0</v>
      </c>
      <c r="Q181" s="170">
        <f t="shared" si="32"/>
        <v>0</v>
      </c>
      <c r="R181" s="170" t="str">
        <f t="shared" si="33"/>
        <v>-</v>
      </c>
      <c r="S181" s="170" t="str">
        <f t="shared" si="34"/>
        <v>-</v>
      </c>
      <c r="T181" s="170" t="s">
        <v>416</v>
      </c>
      <c r="U181" s="148">
        <v>0</v>
      </c>
      <c r="V181" s="170">
        <f t="shared" si="35"/>
        <v>0</v>
      </c>
      <c r="W181" s="170">
        <f t="shared" si="36"/>
        <v>0</v>
      </c>
      <c r="X181" s="170">
        <f t="shared" si="37"/>
        <v>0</v>
      </c>
      <c r="Y181" s="170" t="str">
        <f t="shared" si="38"/>
        <v>-</v>
      </c>
      <c r="Z181" s="170" t="str">
        <f t="shared" si="39"/>
        <v>-</v>
      </c>
      <c r="AA181" s="134"/>
    </row>
    <row r="182" spans="1:27" ht="15" customHeight="1">
      <c r="A182" s="456"/>
      <c r="B182" s="447"/>
      <c r="C182" s="447"/>
      <c r="D182" s="223" t="s">
        <v>2829</v>
      </c>
      <c r="E182" s="281" t="s">
        <v>2830</v>
      </c>
      <c r="F182" s="292" t="s">
        <v>3108</v>
      </c>
      <c r="G182" s="170" t="s">
        <v>3109</v>
      </c>
      <c r="H182" s="170" t="s">
        <v>2833</v>
      </c>
      <c r="I182" s="170" t="s">
        <v>149</v>
      </c>
      <c r="J182" s="170">
        <v>100000</v>
      </c>
      <c r="K182" s="170">
        <v>0</v>
      </c>
      <c r="L182" s="170">
        <v>0</v>
      </c>
      <c r="M182" s="170" t="s">
        <v>410</v>
      </c>
      <c r="N182" s="148">
        <v>0.23</v>
      </c>
      <c r="O182" s="170">
        <f t="shared" si="30"/>
        <v>23000</v>
      </c>
      <c r="P182" s="170">
        <f t="shared" si="31"/>
        <v>0</v>
      </c>
      <c r="Q182" s="170">
        <f t="shared" si="32"/>
        <v>0</v>
      </c>
      <c r="R182" s="170">
        <f t="shared" si="33"/>
        <v>0</v>
      </c>
      <c r="S182" s="170">
        <f t="shared" si="34"/>
        <v>0</v>
      </c>
      <c r="T182" s="170" t="s">
        <v>410</v>
      </c>
      <c r="U182" s="148">
        <v>0.09</v>
      </c>
      <c r="V182" s="170">
        <f t="shared" si="35"/>
        <v>9000</v>
      </c>
      <c r="W182" s="170">
        <f t="shared" si="36"/>
        <v>0</v>
      </c>
      <c r="X182" s="170">
        <f t="shared" si="37"/>
        <v>0</v>
      </c>
      <c r="Y182" s="170">
        <f t="shared" si="38"/>
        <v>0</v>
      </c>
      <c r="Z182" s="170" t="str">
        <f t="shared" si="39"/>
        <v>-</v>
      </c>
      <c r="AA182" s="134"/>
    </row>
    <row r="183" spans="1:27" ht="15" customHeight="1">
      <c r="A183" s="456"/>
      <c r="B183" s="447"/>
      <c r="C183" s="447"/>
      <c r="D183" s="223" t="s">
        <v>2829</v>
      </c>
      <c r="E183" s="281" t="s">
        <v>2830</v>
      </c>
      <c r="F183" s="292" t="s">
        <v>3110</v>
      </c>
      <c r="G183" s="170" t="s">
        <v>3111</v>
      </c>
      <c r="H183" s="170" t="s">
        <v>2833</v>
      </c>
      <c r="I183" s="170" t="s">
        <v>179</v>
      </c>
      <c r="J183" s="170">
        <v>1000</v>
      </c>
      <c r="K183" s="170">
        <v>0</v>
      </c>
      <c r="L183" s="170">
        <v>0</v>
      </c>
      <c r="M183" s="170" t="s">
        <v>416</v>
      </c>
      <c r="N183" s="148">
        <v>0</v>
      </c>
      <c r="O183" s="170">
        <f t="shared" si="30"/>
        <v>0</v>
      </c>
      <c r="P183" s="170">
        <f t="shared" si="31"/>
        <v>0</v>
      </c>
      <c r="Q183" s="170">
        <f t="shared" si="32"/>
        <v>0</v>
      </c>
      <c r="R183" s="170" t="str">
        <f t="shared" si="33"/>
        <v>-</v>
      </c>
      <c r="S183" s="170" t="str">
        <f t="shared" si="34"/>
        <v>-</v>
      </c>
      <c r="T183" s="170" t="s">
        <v>416</v>
      </c>
      <c r="U183" s="148">
        <v>0</v>
      </c>
      <c r="V183" s="170">
        <f t="shared" si="35"/>
        <v>0</v>
      </c>
      <c r="W183" s="170">
        <f t="shared" si="36"/>
        <v>0</v>
      </c>
      <c r="X183" s="170">
        <f t="shared" si="37"/>
        <v>0</v>
      </c>
      <c r="Y183" s="170" t="str">
        <f t="shared" si="38"/>
        <v>-</v>
      </c>
      <c r="Z183" s="170" t="str">
        <f t="shared" si="39"/>
        <v>-</v>
      </c>
      <c r="AA183" s="134"/>
    </row>
    <row r="184" spans="1:27" ht="15" customHeight="1">
      <c r="A184" s="456"/>
      <c r="B184" s="447"/>
      <c r="C184" s="447"/>
      <c r="D184" s="223" t="s">
        <v>2829</v>
      </c>
      <c r="E184" s="281" t="s">
        <v>2830</v>
      </c>
      <c r="F184" s="292" t="s">
        <v>3112</v>
      </c>
      <c r="G184" s="170" t="s">
        <v>3113</v>
      </c>
      <c r="H184" s="170" t="s">
        <v>2833</v>
      </c>
      <c r="I184" s="170" t="s">
        <v>159</v>
      </c>
      <c r="J184" s="170">
        <v>1000</v>
      </c>
      <c r="K184" s="170">
        <v>0</v>
      </c>
      <c r="L184" s="170">
        <v>0</v>
      </c>
      <c r="M184" s="170" t="s">
        <v>416</v>
      </c>
      <c r="N184" s="148">
        <v>0</v>
      </c>
      <c r="O184" s="170">
        <f t="shared" si="30"/>
        <v>0</v>
      </c>
      <c r="P184" s="170">
        <f t="shared" si="31"/>
        <v>0</v>
      </c>
      <c r="Q184" s="170">
        <f t="shared" si="32"/>
        <v>0</v>
      </c>
      <c r="R184" s="170" t="str">
        <f t="shared" si="33"/>
        <v>-</v>
      </c>
      <c r="S184" s="170" t="str">
        <f t="shared" si="34"/>
        <v>-</v>
      </c>
      <c r="T184" s="170" t="s">
        <v>416</v>
      </c>
      <c r="U184" s="148">
        <v>0</v>
      </c>
      <c r="V184" s="170">
        <f t="shared" si="35"/>
        <v>0</v>
      </c>
      <c r="W184" s="170">
        <f t="shared" si="36"/>
        <v>0</v>
      </c>
      <c r="X184" s="170">
        <f t="shared" si="37"/>
        <v>0</v>
      </c>
      <c r="Y184" s="170" t="str">
        <f t="shared" si="38"/>
        <v>-</v>
      </c>
      <c r="Z184" s="170" t="str">
        <f t="shared" si="39"/>
        <v>-</v>
      </c>
      <c r="AA184" s="134"/>
    </row>
    <row r="185" spans="1:27" ht="15" customHeight="1">
      <c r="A185" s="456"/>
      <c r="B185" s="447"/>
      <c r="C185" s="447"/>
      <c r="D185" s="223" t="s">
        <v>2829</v>
      </c>
      <c r="E185" s="281" t="s">
        <v>2830</v>
      </c>
      <c r="F185" s="292" t="s">
        <v>3114</v>
      </c>
      <c r="G185" s="170" t="s">
        <v>3115</v>
      </c>
      <c r="H185" s="170" t="s">
        <v>2833</v>
      </c>
      <c r="I185" s="170" t="s">
        <v>163</v>
      </c>
      <c r="J185" s="170">
        <v>1000</v>
      </c>
      <c r="K185" s="170">
        <v>0</v>
      </c>
      <c r="L185" s="170">
        <v>0</v>
      </c>
      <c r="M185" s="170" t="s">
        <v>416</v>
      </c>
      <c r="N185" s="148">
        <v>0</v>
      </c>
      <c r="O185" s="170">
        <f t="shared" si="30"/>
        <v>0</v>
      </c>
      <c r="P185" s="170">
        <f t="shared" si="31"/>
        <v>0</v>
      </c>
      <c r="Q185" s="170">
        <f t="shared" si="32"/>
        <v>0</v>
      </c>
      <c r="R185" s="170" t="str">
        <f t="shared" si="33"/>
        <v>-</v>
      </c>
      <c r="S185" s="170" t="str">
        <f t="shared" si="34"/>
        <v>-</v>
      </c>
      <c r="T185" s="170" t="s">
        <v>416</v>
      </c>
      <c r="U185" s="148">
        <v>0</v>
      </c>
      <c r="V185" s="170">
        <f t="shared" si="35"/>
        <v>0</v>
      </c>
      <c r="W185" s="170">
        <f t="shared" si="36"/>
        <v>0</v>
      </c>
      <c r="X185" s="170">
        <f t="shared" si="37"/>
        <v>0</v>
      </c>
      <c r="Y185" s="170" t="str">
        <f t="shared" si="38"/>
        <v>-</v>
      </c>
      <c r="Z185" s="170" t="str">
        <f t="shared" si="39"/>
        <v>-</v>
      </c>
      <c r="AA185" s="134"/>
    </row>
    <row r="186" spans="1:27" ht="15" customHeight="1">
      <c r="A186" s="456"/>
      <c r="B186" s="447"/>
      <c r="C186" s="447"/>
      <c r="D186" s="223" t="s">
        <v>2829</v>
      </c>
      <c r="E186" s="281" t="s">
        <v>2830</v>
      </c>
      <c r="F186" s="292" t="s">
        <v>3116</v>
      </c>
      <c r="G186" s="170" t="s">
        <v>3117</v>
      </c>
      <c r="H186" s="170" t="s">
        <v>2833</v>
      </c>
      <c r="I186" s="170" t="s">
        <v>163</v>
      </c>
      <c r="J186" s="170">
        <v>1000</v>
      </c>
      <c r="K186" s="170">
        <v>0</v>
      </c>
      <c r="L186" s="170">
        <v>0</v>
      </c>
      <c r="M186" s="170" t="s">
        <v>416</v>
      </c>
      <c r="N186" s="148">
        <v>0</v>
      </c>
      <c r="O186" s="170">
        <f t="shared" si="30"/>
        <v>0</v>
      </c>
      <c r="P186" s="170">
        <f t="shared" si="31"/>
        <v>0</v>
      </c>
      <c r="Q186" s="170">
        <f t="shared" si="32"/>
        <v>0</v>
      </c>
      <c r="R186" s="170" t="str">
        <f t="shared" si="33"/>
        <v>-</v>
      </c>
      <c r="S186" s="170" t="str">
        <f t="shared" si="34"/>
        <v>-</v>
      </c>
      <c r="T186" s="170" t="s">
        <v>416</v>
      </c>
      <c r="U186" s="148">
        <v>0</v>
      </c>
      <c r="V186" s="170">
        <f t="shared" si="35"/>
        <v>0</v>
      </c>
      <c r="W186" s="170">
        <f t="shared" si="36"/>
        <v>0</v>
      </c>
      <c r="X186" s="170">
        <f t="shared" si="37"/>
        <v>0</v>
      </c>
      <c r="Y186" s="170" t="str">
        <f t="shared" si="38"/>
        <v>-</v>
      </c>
      <c r="Z186" s="170" t="str">
        <f t="shared" si="39"/>
        <v>-</v>
      </c>
      <c r="AA186" s="134"/>
    </row>
    <row r="187" spans="1:27" ht="15" customHeight="1">
      <c r="A187" s="456"/>
      <c r="B187" s="447"/>
      <c r="C187" s="447"/>
      <c r="D187" s="223" t="s">
        <v>2829</v>
      </c>
      <c r="E187" s="281" t="s">
        <v>2830</v>
      </c>
      <c r="F187" s="292" t="s">
        <v>3118</v>
      </c>
      <c r="G187" s="170" t="s">
        <v>3119</v>
      </c>
      <c r="H187" s="170" t="s">
        <v>2833</v>
      </c>
      <c r="I187" s="170" t="s">
        <v>121</v>
      </c>
      <c r="J187" s="170">
        <v>1000</v>
      </c>
      <c r="K187" s="170">
        <v>0</v>
      </c>
      <c r="L187" s="170">
        <v>0</v>
      </c>
      <c r="M187" s="170" t="s">
        <v>416</v>
      </c>
      <c r="N187" s="148">
        <v>0</v>
      </c>
      <c r="O187" s="170">
        <f t="shared" si="30"/>
        <v>0</v>
      </c>
      <c r="P187" s="170">
        <f t="shared" si="31"/>
        <v>0</v>
      </c>
      <c r="Q187" s="170">
        <f t="shared" si="32"/>
        <v>0</v>
      </c>
      <c r="R187" s="170" t="str">
        <f t="shared" si="33"/>
        <v>-</v>
      </c>
      <c r="S187" s="170" t="str">
        <f t="shared" si="34"/>
        <v>-</v>
      </c>
      <c r="T187" s="170" t="s">
        <v>416</v>
      </c>
      <c r="U187" s="148">
        <v>0</v>
      </c>
      <c r="V187" s="170">
        <f t="shared" si="35"/>
        <v>0</v>
      </c>
      <c r="W187" s="170">
        <f t="shared" si="36"/>
        <v>0</v>
      </c>
      <c r="X187" s="170">
        <f t="shared" si="37"/>
        <v>0</v>
      </c>
      <c r="Y187" s="170" t="str">
        <f t="shared" si="38"/>
        <v>-</v>
      </c>
      <c r="Z187" s="170" t="str">
        <f t="shared" si="39"/>
        <v>-</v>
      </c>
      <c r="AA187" s="134"/>
    </row>
    <row r="188" spans="1:27" ht="15" customHeight="1">
      <c r="A188" s="456"/>
      <c r="B188" s="447"/>
      <c r="C188" s="447"/>
      <c r="D188" s="223" t="s">
        <v>2829</v>
      </c>
      <c r="E188" s="281" t="s">
        <v>2830</v>
      </c>
      <c r="F188" s="292" t="s">
        <v>3118</v>
      </c>
      <c r="G188" s="170" t="s">
        <v>3120</v>
      </c>
      <c r="H188" s="170" t="s">
        <v>2833</v>
      </c>
      <c r="I188" s="170" t="s">
        <v>121</v>
      </c>
      <c r="J188" s="170">
        <v>600000</v>
      </c>
      <c r="K188" s="170">
        <v>3504000</v>
      </c>
      <c r="L188" s="170">
        <v>350400</v>
      </c>
      <c r="M188" s="170" t="s">
        <v>410</v>
      </c>
      <c r="N188" s="148">
        <v>0.23</v>
      </c>
      <c r="O188" s="170">
        <f t="shared" si="30"/>
        <v>138000</v>
      </c>
      <c r="P188" s="170">
        <f t="shared" si="31"/>
        <v>805920</v>
      </c>
      <c r="Q188" s="170">
        <f t="shared" si="32"/>
        <v>80592</v>
      </c>
      <c r="R188" s="170">
        <f t="shared" si="33"/>
        <v>0.58399999999999996</v>
      </c>
      <c r="S188" s="170">
        <f t="shared" si="34"/>
        <v>5.84</v>
      </c>
      <c r="T188" s="170" t="s">
        <v>410</v>
      </c>
      <c r="U188" s="148">
        <v>0.09</v>
      </c>
      <c r="V188" s="170">
        <f t="shared" si="35"/>
        <v>54000</v>
      </c>
      <c r="W188" s="170">
        <f t="shared" si="36"/>
        <v>315360</v>
      </c>
      <c r="X188" s="170">
        <f t="shared" si="37"/>
        <v>31536</v>
      </c>
      <c r="Y188" s="170">
        <f t="shared" si="38"/>
        <v>0.58399999999999996</v>
      </c>
      <c r="Z188" s="170">
        <f t="shared" si="39"/>
        <v>1.8518518518518517E-6</v>
      </c>
      <c r="AA188" s="134"/>
    </row>
    <row r="189" spans="1:27" ht="15" customHeight="1">
      <c r="A189" s="456"/>
      <c r="B189" s="447"/>
      <c r="C189" s="447"/>
      <c r="D189" s="223" t="s">
        <v>2829</v>
      </c>
      <c r="E189" s="281" t="s">
        <v>2830</v>
      </c>
      <c r="F189" s="292" t="s">
        <v>3118</v>
      </c>
      <c r="G189" s="170" t="s">
        <v>3121</v>
      </c>
      <c r="H189" s="170" t="s">
        <v>2833</v>
      </c>
      <c r="I189" s="170" t="s">
        <v>121</v>
      </c>
      <c r="J189" s="170">
        <v>0</v>
      </c>
      <c r="K189" s="170">
        <v>204767.42</v>
      </c>
      <c r="L189" s="170">
        <v>0</v>
      </c>
      <c r="M189" s="170" t="s">
        <v>410</v>
      </c>
      <c r="N189" s="148">
        <v>0.23</v>
      </c>
      <c r="O189" s="170">
        <f t="shared" si="30"/>
        <v>0</v>
      </c>
      <c r="P189" s="170">
        <f t="shared" si="31"/>
        <v>47096.506600000008</v>
      </c>
      <c r="Q189" s="170">
        <f t="shared" si="32"/>
        <v>0</v>
      </c>
      <c r="R189" s="170" t="str">
        <f t="shared" si="33"/>
        <v>-</v>
      </c>
      <c r="S189" s="170" t="str">
        <f t="shared" si="34"/>
        <v>-</v>
      </c>
      <c r="T189" s="170" t="s">
        <v>410</v>
      </c>
      <c r="U189" s="148">
        <v>0.09</v>
      </c>
      <c r="V189" s="170">
        <f t="shared" si="35"/>
        <v>0</v>
      </c>
      <c r="W189" s="170">
        <f t="shared" si="36"/>
        <v>18429.067800000001</v>
      </c>
      <c r="X189" s="170">
        <f t="shared" si="37"/>
        <v>0</v>
      </c>
      <c r="Y189" s="170" t="str">
        <f t="shared" si="38"/>
        <v>-</v>
      </c>
      <c r="Z189" s="170" t="str">
        <f t="shared" si="39"/>
        <v>-</v>
      </c>
      <c r="AA189" s="134"/>
    </row>
    <row r="190" spans="1:27" ht="15" customHeight="1">
      <c r="A190" s="456"/>
      <c r="B190" s="447"/>
      <c r="C190" s="447"/>
      <c r="D190" s="223" t="s">
        <v>2829</v>
      </c>
      <c r="E190" s="281" t="s">
        <v>2830</v>
      </c>
      <c r="F190" s="292" t="s">
        <v>3118</v>
      </c>
      <c r="G190" s="170" t="s">
        <v>3122</v>
      </c>
      <c r="H190" s="170" t="s">
        <v>2833</v>
      </c>
      <c r="I190" s="170" t="s">
        <v>121</v>
      </c>
      <c r="J190" s="170">
        <v>0</v>
      </c>
      <c r="K190" s="170">
        <v>0</v>
      </c>
      <c r="L190" s="170">
        <v>0</v>
      </c>
      <c r="M190" s="170" t="s">
        <v>416</v>
      </c>
      <c r="N190" s="148">
        <v>0</v>
      </c>
      <c r="O190" s="170">
        <f t="shared" si="30"/>
        <v>0</v>
      </c>
      <c r="P190" s="170">
        <f t="shared" si="31"/>
        <v>0</v>
      </c>
      <c r="Q190" s="170">
        <f t="shared" si="32"/>
        <v>0</v>
      </c>
      <c r="R190" s="170" t="str">
        <f t="shared" si="33"/>
        <v>-</v>
      </c>
      <c r="S190" s="170" t="str">
        <f t="shared" si="34"/>
        <v>-</v>
      </c>
      <c r="T190" s="170" t="s">
        <v>416</v>
      </c>
      <c r="U190" s="148">
        <v>0</v>
      </c>
      <c r="V190" s="170">
        <f t="shared" si="35"/>
        <v>0</v>
      </c>
      <c r="W190" s="170">
        <f t="shared" si="36"/>
        <v>0</v>
      </c>
      <c r="X190" s="170">
        <f t="shared" si="37"/>
        <v>0</v>
      </c>
      <c r="Y190" s="170" t="str">
        <f t="shared" si="38"/>
        <v>-</v>
      </c>
      <c r="Z190" s="170" t="str">
        <f t="shared" si="39"/>
        <v>-</v>
      </c>
      <c r="AA190" s="134"/>
    </row>
    <row r="191" spans="1:27" ht="15" customHeight="1">
      <c r="A191" s="456"/>
      <c r="B191" s="447"/>
      <c r="C191" s="447"/>
      <c r="D191" s="223" t="s">
        <v>2829</v>
      </c>
      <c r="E191" s="281" t="s">
        <v>2830</v>
      </c>
      <c r="F191" s="292" t="s">
        <v>3123</v>
      </c>
      <c r="G191" s="170" t="s">
        <v>3124</v>
      </c>
      <c r="H191" s="170" t="s">
        <v>2833</v>
      </c>
      <c r="I191" s="170" t="s">
        <v>121</v>
      </c>
      <c r="J191" s="170">
        <v>6501000</v>
      </c>
      <c r="K191" s="170">
        <v>2134543.4</v>
      </c>
      <c r="L191" s="170">
        <v>1192256.8500000001</v>
      </c>
      <c r="M191" s="170" t="s">
        <v>410</v>
      </c>
      <c r="N191" s="148">
        <v>0.23</v>
      </c>
      <c r="O191" s="170">
        <f t="shared" si="30"/>
        <v>1495230</v>
      </c>
      <c r="P191" s="170">
        <f t="shared" si="31"/>
        <v>490944.98200000002</v>
      </c>
      <c r="Q191" s="170">
        <f t="shared" si="32"/>
        <v>274219.07550000004</v>
      </c>
      <c r="R191" s="170">
        <f t="shared" si="33"/>
        <v>0.1833959160129211</v>
      </c>
      <c r="S191" s="170">
        <f t="shared" si="34"/>
        <v>0.32834077834179359</v>
      </c>
      <c r="T191" s="170" t="s">
        <v>410</v>
      </c>
      <c r="U191" s="148">
        <v>0.09</v>
      </c>
      <c r="V191" s="170">
        <f t="shared" si="35"/>
        <v>585090</v>
      </c>
      <c r="W191" s="170">
        <f t="shared" si="36"/>
        <v>192108.90599999999</v>
      </c>
      <c r="X191" s="170">
        <f t="shared" si="37"/>
        <v>107303.1165</v>
      </c>
      <c r="Y191" s="170">
        <f t="shared" si="38"/>
        <v>0.1833959160129211</v>
      </c>
      <c r="Z191" s="170">
        <f t="shared" si="39"/>
        <v>9.5464556970055888E-7</v>
      </c>
      <c r="AA191" s="134"/>
    </row>
    <row r="192" spans="1:27" ht="15" customHeight="1">
      <c r="A192" s="456"/>
      <c r="B192" s="447"/>
      <c r="C192" s="447"/>
      <c r="D192" s="223" t="s">
        <v>2829</v>
      </c>
      <c r="E192" s="173" t="s">
        <v>407</v>
      </c>
      <c r="F192" s="292" t="s">
        <v>3125</v>
      </c>
      <c r="G192" s="170" t="s">
        <v>3126</v>
      </c>
      <c r="H192" s="170" t="s">
        <v>2833</v>
      </c>
      <c r="I192" s="170" t="s">
        <v>189</v>
      </c>
      <c r="J192" s="170">
        <v>1000</v>
      </c>
      <c r="K192" s="170">
        <v>0</v>
      </c>
      <c r="L192" s="170">
        <v>0</v>
      </c>
      <c r="M192" s="170" t="s">
        <v>416</v>
      </c>
      <c r="N192" s="148">
        <v>0</v>
      </c>
      <c r="O192" s="170">
        <f t="shared" si="30"/>
        <v>0</v>
      </c>
      <c r="P192" s="170">
        <f t="shared" si="31"/>
        <v>0</v>
      </c>
      <c r="Q192" s="170">
        <f t="shared" si="32"/>
        <v>0</v>
      </c>
      <c r="R192" s="170" t="str">
        <f t="shared" si="33"/>
        <v>-</v>
      </c>
      <c r="S192" s="170" t="str">
        <f t="shared" si="34"/>
        <v>-</v>
      </c>
      <c r="T192" s="170" t="s">
        <v>416</v>
      </c>
      <c r="U192" s="148">
        <v>0</v>
      </c>
      <c r="V192" s="170">
        <f t="shared" si="35"/>
        <v>0</v>
      </c>
      <c r="W192" s="170">
        <f t="shared" si="36"/>
        <v>0</v>
      </c>
      <c r="X192" s="170">
        <f t="shared" si="37"/>
        <v>0</v>
      </c>
      <c r="Y192" s="170" t="str">
        <f t="shared" si="38"/>
        <v>-</v>
      </c>
      <c r="Z192" s="170" t="str">
        <f t="shared" si="39"/>
        <v>-</v>
      </c>
      <c r="AA192" s="134"/>
    </row>
    <row r="193" spans="1:27" ht="15" customHeight="1">
      <c r="A193" s="456"/>
      <c r="B193" s="447"/>
      <c r="C193" s="447"/>
      <c r="D193" s="223" t="s">
        <v>2829</v>
      </c>
      <c r="E193" s="173" t="s">
        <v>407</v>
      </c>
      <c r="F193" s="292" t="s">
        <v>3125</v>
      </c>
      <c r="G193" s="170" t="s">
        <v>3127</v>
      </c>
      <c r="H193" s="170" t="s">
        <v>2833</v>
      </c>
      <c r="I193" s="170" t="s">
        <v>187</v>
      </c>
      <c r="J193" s="170">
        <v>1000</v>
      </c>
      <c r="K193" s="170">
        <v>0</v>
      </c>
      <c r="L193" s="170">
        <v>0</v>
      </c>
      <c r="M193" s="170" t="s">
        <v>416</v>
      </c>
      <c r="N193" s="148">
        <v>0</v>
      </c>
      <c r="O193" s="170">
        <f t="shared" si="30"/>
        <v>0</v>
      </c>
      <c r="P193" s="170">
        <f t="shared" si="31"/>
        <v>0</v>
      </c>
      <c r="Q193" s="170">
        <f t="shared" si="32"/>
        <v>0</v>
      </c>
      <c r="R193" s="170" t="str">
        <f t="shared" si="33"/>
        <v>-</v>
      </c>
      <c r="S193" s="170" t="str">
        <f t="shared" si="34"/>
        <v>-</v>
      </c>
      <c r="T193" s="170" t="s">
        <v>416</v>
      </c>
      <c r="U193" s="148">
        <v>0</v>
      </c>
      <c r="V193" s="170">
        <f t="shared" si="35"/>
        <v>0</v>
      </c>
      <c r="W193" s="170">
        <f t="shared" si="36"/>
        <v>0</v>
      </c>
      <c r="X193" s="170">
        <f t="shared" si="37"/>
        <v>0</v>
      </c>
      <c r="Y193" s="170" t="str">
        <f t="shared" si="38"/>
        <v>-</v>
      </c>
      <c r="Z193" s="170" t="str">
        <f t="shared" si="39"/>
        <v>-</v>
      </c>
      <c r="AA193" s="134"/>
    </row>
    <row r="194" spans="1:27" ht="15" customHeight="1">
      <c r="A194" s="456"/>
      <c r="B194" s="447"/>
      <c r="C194" s="447"/>
      <c r="D194" s="223" t="s">
        <v>2829</v>
      </c>
      <c r="E194" s="173" t="s">
        <v>407</v>
      </c>
      <c r="F194" s="292" t="s">
        <v>3125</v>
      </c>
      <c r="G194" s="170" t="s">
        <v>3128</v>
      </c>
      <c r="H194" s="170" t="s">
        <v>2833</v>
      </c>
      <c r="I194" s="170" t="s">
        <v>187</v>
      </c>
      <c r="J194" s="170">
        <v>1000</v>
      </c>
      <c r="K194" s="170">
        <v>0</v>
      </c>
      <c r="L194" s="170">
        <v>0</v>
      </c>
      <c r="M194" s="170" t="s">
        <v>416</v>
      </c>
      <c r="N194" s="148">
        <v>0</v>
      </c>
      <c r="O194" s="170">
        <f t="shared" ref="O194:O257" si="40">J194*N194</f>
        <v>0</v>
      </c>
      <c r="P194" s="170">
        <f t="shared" ref="P194:P257" si="41">K194*N194</f>
        <v>0</v>
      </c>
      <c r="Q194" s="170">
        <f t="shared" ref="Q194:Q257" si="42">L194*N194</f>
        <v>0</v>
      </c>
      <c r="R194" s="170" t="str">
        <f t="shared" ref="R194:R257" si="43">IFERROR(Q194/O194, "-")</f>
        <v>-</v>
      </c>
      <c r="S194" s="170" t="str">
        <f t="shared" ref="S194:S257" si="44">IFERROR(P194/O194, "-")</f>
        <v>-</v>
      </c>
      <c r="T194" s="170" t="s">
        <v>416</v>
      </c>
      <c r="U194" s="148">
        <v>0</v>
      </c>
      <c r="V194" s="170">
        <f t="shared" ref="V194:V257" si="45">J194*U194</f>
        <v>0</v>
      </c>
      <c r="W194" s="170">
        <f t="shared" ref="W194:W257" si="46">K194*U194</f>
        <v>0</v>
      </c>
      <c r="X194" s="170">
        <f t="shared" ref="X194:X257" si="47">L194*U194</f>
        <v>0</v>
      </c>
      <c r="Y194" s="170" t="str">
        <f t="shared" ref="Y194:Y257" si="48">IFERROR(X194/V194, "-")</f>
        <v>-</v>
      </c>
      <c r="Z194" s="170" t="str">
        <f t="shared" ref="Z194:Z257" si="49">IFERROR(Y194/W194, "-")</f>
        <v>-</v>
      </c>
      <c r="AA194" s="134"/>
    </row>
    <row r="195" spans="1:27" ht="15" customHeight="1">
      <c r="A195" s="456"/>
      <c r="B195" s="447"/>
      <c r="C195" s="447"/>
      <c r="D195" s="223" t="s">
        <v>2829</v>
      </c>
      <c r="E195" s="173" t="s">
        <v>407</v>
      </c>
      <c r="F195" s="292" t="s">
        <v>3125</v>
      </c>
      <c r="G195" s="170" t="s">
        <v>3129</v>
      </c>
      <c r="H195" s="170" t="s">
        <v>2833</v>
      </c>
      <c r="I195" s="170" t="s">
        <v>157</v>
      </c>
      <c r="J195" s="170">
        <v>50000</v>
      </c>
      <c r="K195" s="170">
        <v>0</v>
      </c>
      <c r="L195" s="170">
        <v>0</v>
      </c>
      <c r="M195" s="170" t="s">
        <v>416</v>
      </c>
      <c r="N195" s="148">
        <v>0</v>
      </c>
      <c r="O195" s="170">
        <f t="shared" si="40"/>
        <v>0</v>
      </c>
      <c r="P195" s="170">
        <f t="shared" si="41"/>
        <v>0</v>
      </c>
      <c r="Q195" s="170">
        <f t="shared" si="42"/>
        <v>0</v>
      </c>
      <c r="R195" s="170" t="str">
        <f t="shared" si="43"/>
        <v>-</v>
      </c>
      <c r="S195" s="170" t="str">
        <f t="shared" si="44"/>
        <v>-</v>
      </c>
      <c r="T195" s="170" t="s">
        <v>416</v>
      </c>
      <c r="U195" s="148">
        <v>0</v>
      </c>
      <c r="V195" s="170">
        <f t="shared" si="45"/>
        <v>0</v>
      </c>
      <c r="W195" s="170">
        <f t="shared" si="46"/>
        <v>0</v>
      </c>
      <c r="X195" s="170">
        <f t="shared" si="47"/>
        <v>0</v>
      </c>
      <c r="Y195" s="170" t="str">
        <f t="shared" si="48"/>
        <v>-</v>
      </c>
      <c r="Z195" s="170" t="str">
        <f t="shared" si="49"/>
        <v>-</v>
      </c>
      <c r="AA195" s="134"/>
    </row>
    <row r="196" spans="1:27" ht="15" customHeight="1">
      <c r="A196" s="456"/>
      <c r="B196" s="447"/>
      <c r="C196" s="447"/>
      <c r="D196" s="223" t="s">
        <v>2829</v>
      </c>
      <c r="E196" s="173" t="s">
        <v>407</v>
      </c>
      <c r="F196" s="292" t="s">
        <v>3125</v>
      </c>
      <c r="G196" s="170" t="s">
        <v>3130</v>
      </c>
      <c r="H196" s="170" t="s">
        <v>2833</v>
      </c>
      <c r="I196" s="170" t="s">
        <v>153</v>
      </c>
      <c r="J196" s="170">
        <v>1000</v>
      </c>
      <c r="K196" s="170">
        <v>0</v>
      </c>
      <c r="L196" s="170">
        <v>0</v>
      </c>
      <c r="M196" s="170" t="s">
        <v>416</v>
      </c>
      <c r="N196" s="148">
        <v>0</v>
      </c>
      <c r="O196" s="170">
        <f t="shared" si="40"/>
        <v>0</v>
      </c>
      <c r="P196" s="170">
        <f t="shared" si="41"/>
        <v>0</v>
      </c>
      <c r="Q196" s="170">
        <f t="shared" si="42"/>
        <v>0</v>
      </c>
      <c r="R196" s="170" t="str">
        <f t="shared" si="43"/>
        <v>-</v>
      </c>
      <c r="S196" s="170" t="str">
        <f t="shared" si="44"/>
        <v>-</v>
      </c>
      <c r="T196" s="170" t="s">
        <v>416</v>
      </c>
      <c r="U196" s="148">
        <v>0</v>
      </c>
      <c r="V196" s="170">
        <f t="shared" si="45"/>
        <v>0</v>
      </c>
      <c r="W196" s="170">
        <f t="shared" si="46"/>
        <v>0</v>
      </c>
      <c r="X196" s="170">
        <f t="shared" si="47"/>
        <v>0</v>
      </c>
      <c r="Y196" s="170" t="str">
        <f t="shared" si="48"/>
        <v>-</v>
      </c>
      <c r="Z196" s="170" t="str">
        <f t="shared" si="49"/>
        <v>-</v>
      </c>
      <c r="AA196" s="134"/>
    </row>
    <row r="197" spans="1:27" ht="15" customHeight="1">
      <c r="A197" s="456"/>
      <c r="B197" s="447"/>
      <c r="C197" s="447"/>
      <c r="D197" s="223" t="s">
        <v>2829</v>
      </c>
      <c r="E197" s="173" t="s">
        <v>407</v>
      </c>
      <c r="F197" s="292" t="s">
        <v>3125</v>
      </c>
      <c r="G197" s="170" t="s">
        <v>3131</v>
      </c>
      <c r="H197" s="170" t="s">
        <v>2833</v>
      </c>
      <c r="I197" s="170" t="s">
        <v>199</v>
      </c>
      <c r="J197" s="170">
        <v>1000</v>
      </c>
      <c r="K197" s="170">
        <v>0</v>
      </c>
      <c r="L197" s="170">
        <v>0</v>
      </c>
      <c r="M197" s="170" t="s">
        <v>416</v>
      </c>
      <c r="N197" s="148">
        <v>0</v>
      </c>
      <c r="O197" s="170">
        <f t="shared" si="40"/>
        <v>0</v>
      </c>
      <c r="P197" s="170">
        <f t="shared" si="41"/>
        <v>0</v>
      </c>
      <c r="Q197" s="170">
        <f t="shared" si="42"/>
        <v>0</v>
      </c>
      <c r="R197" s="170" t="str">
        <f t="shared" si="43"/>
        <v>-</v>
      </c>
      <c r="S197" s="170" t="str">
        <f t="shared" si="44"/>
        <v>-</v>
      </c>
      <c r="T197" s="170" t="s">
        <v>416</v>
      </c>
      <c r="U197" s="148">
        <v>0</v>
      </c>
      <c r="V197" s="170">
        <f t="shared" si="45"/>
        <v>0</v>
      </c>
      <c r="W197" s="170">
        <f t="shared" si="46"/>
        <v>0</v>
      </c>
      <c r="X197" s="170">
        <f t="shared" si="47"/>
        <v>0</v>
      </c>
      <c r="Y197" s="170" t="str">
        <f t="shared" si="48"/>
        <v>-</v>
      </c>
      <c r="Z197" s="170" t="str">
        <f t="shared" si="49"/>
        <v>-</v>
      </c>
      <c r="AA197" s="134"/>
    </row>
    <row r="198" spans="1:27" ht="15" customHeight="1">
      <c r="A198" s="456"/>
      <c r="B198" s="447"/>
      <c r="C198" s="447"/>
      <c r="D198" s="223" t="s">
        <v>2829</v>
      </c>
      <c r="E198" s="173" t="s">
        <v>407</v>
      </c>
      <c r="F198" s="292" t="s">
        <v>3125</v>
      </c>
      <c r="G198" s="170" t="s">
        <v>3132</v>
      </c>
      <c r="H198" s="170" t="s">
        <v>2833</v>
      </c>
      <c r="I198" s="170" t="s">
        <v>199</v>
      </c>
      <c r="J198" s="170">
        <v>1000</v>
      </c>
      <c r="K198" s="170">
        <v>0</v>
      </c>
      <c r="L198" s="170">
        <v>0</v>
      </c>
      <c r="M198" s="170" t="s">
        <v>416</v>
      </c>
      <c r="N198" s="148">
        <v>0</v>
      </c>
      <c r="O198" s="170">
        <f t="shared" si="40"/>
        <v>0</v>
      </c>
      <c r="P198" s="170">
        <f t="shared" si="41"/>
        <v>0</v>
      </c>
      <c r="Q198" s="170">
        <f t="shared" si="42"/>
        <v>0</v>
      </c>
      <c r="R198" s="170" t="str">
        <f t="shared" si="43"/>
        <v>-</v>
      </c>
      <c r="S198" s="170" t="str">
        <f t="shared" si="44"/>
        <v>-</v>
      </c>
      <c r="T198" s="170" t="s">
        <v>416</v>
      </c>
      <c r="U198" s="148">
        <v>0</v>
      </c>
      <c r="V198" s="170">
        <f t="shared" si="45"/>
        <v>0</v>
      </c>
      <c r="W198" s="170">
        <f t="shared" si="46"/>
        <v>0</v>
      </c>
      <c r="X198" s="170">
        <f t="shared" si="47"/>
        <v>0</v>
      </c>
      <c r="Y198" s="170" t="str">
        <f t="shared" si="48"/>
        <v>-</v>
      </c>
      <c r="Z198" s="170" t="str">
        <f t="shared" si="49"/>
        <v>-</v>
      </c>
      <c r="AA198" s="134"/>
    </row>
    <row r="199" spans="1:27" ht="15" customHeight="1">
      <c r="A199" s="456"/>
      <c r="B199" s="447"/>
      <c r="C199" s="447"/>
      <c r="D199" s="223" t="s">
        <v>2829</v>
      </c>
      <c r="E199" s="173" t="s">
        <v>407</v>
      </c>
      <c r="F199" s="292" t="s">
        <v>3125</v>
      </c>
      <c r="G199" s="170" t="s">
        <v>3133</v>
      </c>
      <c r="H199" s="170" t="s">
        <v>2833</v>
      </c>
      <c r="I199" s="170" t="s">
        <v>169</v>
      </c>
      <c r="J199" s="170">
        <v>1000</v>
      </c>
      <c r="K199" s="170">
        <v>0</v>
      </c>
      <c r="L199" s="170">
        <v>0</v>
      </c>
      <c r="M199" s="170" t="s">
        <v>416</v>
      </c>
      <c r="N199" s="148">
        <v>0</v>
      </c>
      <c r="O199" s="170">
        <f t="shared" si="40"/>
        <v>0</v>
      </c>
      <c r="P199" s="170">
        <f t="shared" si="41"/>
        <v>0</v>
      </c>
      <c r="Q199" s="170">
        <f t="shared" si="42"/>
        <v>0</v>
      </c>
      <c r="R199" s="170" t="str">
        <f t="shared" si="43"/>
        <v>-</v>
      </c>
      <c r="S199" s="170" t="str">
        <f t="shared" si="44"/>
        <v>-</v>
      </c>
      <c r="T199" s="170" t="s">
        <v>416</v>
      </c>
      <c r="U199" s="148">
        <v>0</v>
      </c>
      <c r="V199" s="170">
        <f t="shared" si="45"/>
        <v>0</v>
      </c>
      <c r="W199" s="170">
        <f t="shared" si="46"/>
        <v>0</v>
      </c>
      <c r="X199" s="170">
        <f t="shared" si="47"/>
        <v>0</v>
      </c>
      <c r="Y199" s="170" t="str">
        <f t="shared" si="48"/>
        <v>-</v>
      </c>
      <c r="Z199" s="170" t="str">
        <f t="shared" si="49"/>
        <v>-</v>
      </c>
      <c r="AA199" s="134"/>
    </row>
    <row r="200" spans="1:27" ht="15" customHeight="1">
      <c r="A200" s="456"/>
      <c r="B200" s="447"/>
      <c r="C200" s="447"/>
      <c r="D200" s="223" t="s">
        <v>2829</v>
      </c>
      <c r="E200" s="173" t="s">
        <v>407</v>
      </c>
      <c r="F200" s="292" t="s">
        <v>3125</v>
      </c>
      <c r="G200" s="170" t="s">
        <v>3134</v>
      </c>
      <c r="H200" s="170" t="s">
        <v>2833</v>
      </c>
      <c r="I200" s="170" t="s">
        <v>175</v>
      </c>
      <c r="J200" s="170">
        <v>50000</v>
      </c>
      <c r="K200" s="170">
        <v>0</v>
      </c>
      <c r="L200" s="170">
        <v>0</v>
      </c>
      <c r="M200" s="170" t="s">
        <v>416</v>
      </c>
      <c r="N200" s="148">
        <v>0</v>
      </c>
      <c r="O200" s="170">
        <f t="shared" si="40"/>
        <v>0</v>
      </c>
      <c r="P200" s="170">
        <f t="shared" si="41"/>
        <v>0</v>
      </c>
      <c r="Q200" s="170">
        <f t="shared" si="42"/>
        <v>0</v>
      </c>
      <c r="R200" s="170" t="str">
        <f t="shared" si="43"/>
        <v>-</v>
      </c>
      <c r="S200" s="170" t="str">
        <f t="shared" si="44"/>
        <v>-</v>
      </c>
      <c r="T200" s="170" t="s">
        <v>416</v>
      </c>
      <c r="U200" s="148">
        <v>0</v>
      </c>
      <c r="V200" s="170">
        <f t="shared" si="45"/>
        <v>0</v>
      </c>
      <c r="W200" s="170">
        <f t="shared" si="46"/>
        <v>0</v>
      </c>
      <c r="X200" s="170">
        <f t="shared" si="47"/>
        <v>0</v>
      </c>
      <c r="Y200" s="170" t="str">
        <f t="shared" si="48"/>
        <v>-</v>
      </c>
      <c r="Z200" s="170" t="str">
        <f t="shared" si="49"/>
        <v>-</v>
      </c>
      <c r="AA200" s="134"/>
    </row>
    <row r="201" spans="1:27" ht="15" customHeight="1">
      <c r="A201" s="456"/>
      <c r="B201" s="447"/>
      <c r="C201" s="447"/>
      <c r="D201" s="223" t="s">
        <v>2829</v>
      </c>
      <c r="E201" s="173" t="s">
        <v>407</v>
      </c>
      <c r="F201" s="292" t="s">
        <v>3125</v>
      </c>
      <c r="G201" s="170" t="s">
        <v>3135</v>
      </c>
      <c r="H201" s="170" t="s">
        <v>2833</v>
      </c>
      <c r="I201" s="170" t="s">
        <v>171</v>
      </c>
      <c r="J201" s="170">
        <v>77094</v>
      </c>
      <c r="K201" s="170">
        <v>74921</v>
      </c>
      <c r="L201" s="170">
        <v>74921</v>
      </c>
      <c r="M201" s="170" t="s">
        <v>416</v>
      </c>
      <c r="N201" s="148">
        <v>0</v>
      </c>
      <c r="O201" s="170">
        <f t="shared" si="40"/>
        <v>0</v>
      </c>
      <c r="P201" s="170">
        <f t="shared" si="41"/>
        <v>0</v>
      </c>
      <c r="Q201" s="170">
        <f t="shared" si="42"/>
        <v>0</v>
      </c>
      <c r="R201" s="170" t="str">
        <f t="shared" si="43"/>
        <v>-</v>
      </c>
      <c r="S201" s="170" t="str">
        <f t="shared" si="44"/>
        <v>-</v>
      </c>
      <c r="T201" s="170" t="s">
        <v>416</v>
      </c>
      <c r="U201" s="148">
        <v>0</v>
      </c>
      <c r="V201" s="170">
        <f t="shared" si="45"/>
        <v>0</v>
      </c>
      <c r="W201" s="170">
        <f t="shared" si="46"/>
        <v>0</v>
      </c>
      <c r="X201" s="170">
        <f t="shared" si="47"/>
        <v>0</v>
      </c>
      <c r="Y201" s="170" t="str">
        <f t="shared" si="48"/>
        <v>-</v>
      </c>
      <c r="Z201" s="170" t="str">
        <f t="shared" si="49"/>
        <v>-</v>
      </c>
      <c r="AA201" s="134"/>
    </row>
    <row r="202" spans="1:27" ht="15" customHeight="1">
      <c r="A202" s="456"/>
      <c r="B202" s="447"/>
      <c r="C202" s="447"/>
      <c r="D202" s="223" t="s">
        <v>2829</v>
      </c>
      <c r="E202" s="173" t="s">
        <v>407</v>
      </c>
      <c r="F202" s="292" t="s">
        <v>3125</v>
      </c>
      <c r="G202" s="170" t="s">
        <v>3136</v>
      </c>
      <c r="H202" s="170" t="s">
        <v>2833</v>
      </c>
      <c r="I202" s="170" t="s">
        <v>1971</v>
      </c>
      <c r="J202" s="170">
        <v>30000</v>
      </c>
      <c r="K202" s="170">
        <v>0</v>
      </c>
      <c r="L202" s="170">
        <v>0</v>
      </c>
      <c r="M202" s="170" t="s">
        <v>416</v>
      </c>
      <c r="N202" s="148">
        <v>0</v>
      </c>
      <c r="O202" s="170">
        <f t="shared" si="40"/>
        <v>0</v>
      </c>
      <c r="P202" s="170">
        <f t="shared" si="41"/>
        <v>0</v>
      </c>
      <c r="Q202" s="170">
        <f t="shared" si="42"/>
        <v>0</v>
      </c>
      <c r="R202" s="170" t="str">
        <f t="shared" si="43"/>
        <v>-</v>
      </c>
      <c r="S202" s="170" t="str">
        <f t="shared" si="44"/>
        <v>-</v>
      </c>
      <c r="T202" s="170" t="s">
        <v>416</v>
      </c>
      <c r="U202" s="148">
        <v>0</v>
      </c>
      <c r="V202" s="170">
        <f t="shared" si="45"/>
        <v>0</v>
      </c>
      <c r="W202" s="170">
        <f t="shared" si="46"/>
        <v>0</v>
      </c>
      <c r="X202" s="170">
        <f t="shared" si="47"/>
        <v>0</v>
      </c>
      <c r="Y202" s="170" t="str">
        <f t="shared" si="48"/>
        <v>-</v>
      </c>
      <c r="Z202" s="170" t="str">
        <f t="shared" si="49"/>
        <v>-</v>
      </c>
      <c r="AA202" s="134"/>
    </row>
    <row r="203" spans="1:27" ht="15" customHeight="1">
      <c r="A203" s="456"/>
      <c r="B203" s="447"/>
      <c r="C203" s="447"/>
      <c r="D203" s="223" t="s">
        <v>2829</v>
      </c>
      <c r="E203" s="173" t="s">
        <v>407</v>
      </c>
      <c r="F203" s="292" t="s">
        <v>3125</v>
      </c>
      <c r="G203" s="170" t="s">
        <v>3137</v>
      </c>
      <c r="H203" s="170" t="s">
        <v>2833</v>
      </c>
      <c r="I203" s="170" t="s">
        <v>1971</v>
      </c>
      <c r="J203" s="170">
        <v>30000</v>
      </c>
      <c r="K203" s="170">
        <v>0</v>
      </c>
      <c r="L203" s="170">
        <v>0</v>
      </c>
      <c r="M203" s="170" t="s">
        <v>416</v>
      </c>
      <c r="N203" s="148">
        <v>0</v>
      </c>
      <c r="O203" s="170">
        <f t="shared" si="40"/>
        <v>0</v>
      </c>
      <c r="P203" s="170">
        <f t="shared" si="41"/>
        <v>0</v>
      </c>
      <c r="Q203" s="170">
        <f t="shared" si="42"/>
        <v>0</v>
      </c>
      <c r="R203" s="170" t="str">
        <f t="shared" si="43"/>
        <v>-</v>
      </c>
      <c r="S203" s="170" t="str">
        <f t="shared" si="44"/>
        <v>-</v>
      </c>
      <c r="T203" s="170" t="s">
        <v>416</v>
      </c>
      <c r="U203" s="148">
        <v>0</v>
      </c>
      <c r="V203" s="170">
        <f t="shared" si="45"/>
        <v>0</v>
      </c>
      <c r="W203" s="170">
        <f t="shared" si="46"/>
        <v>0</v>
      </c>
      <c r="X203" s="170">
        <f t="shared" si="47"/>
        <v>0</v>
      </c>
      <c r="Y203" s="170" t="str">
        <f t="shared" si="48"/>
        <v>-</v>
      </c>
      <c r="Z203" s="170" t="str">
        <f t="shared" si="49"/>
        <v>-</v>
      </c>
      <c r="AA203" s="134"/>
    </row>
    <row r="204" spans="1:27" ht="15" customHeight="1">
      <c r="A204" s="456"/>
      <c r="B204" s="447"/>
      <c r="C204" s="447"/>
      <c r="D204" s="223" t="s">
        <v>2829</v>
      </c>
      <c r="E204" s="173" t="s">
        <v>407</v>
      </c>
      <c r="F204" s="292" t="s">
        <v>3125</v>
      </c>
      <c r="G204" s="170" t="s">
        <v>3138</v>
      </c>
      <c r="H204" s="170" t="s">
        <v>2833</v>
      </c>
      <c r="I204" s="170" t="s">
        <v>145</v>
      </c>
      <c r="J204" s="170">
        <v>58000</v>
      </c>
      <c r="K204" s="170">
        <v>0</v>
      </c>
      <c r="L204" s="170">
        <v>0</v>
      </c>
      <c r="M204" s="170" t="s">
        <v>416</v>
      </c>
      <c r="N204" s="148">
        <v>0</v>
      </c>
      <c r="O204" s="170">
        <f t="shared" si="40"/>
        <v>0</v>
      </c>
      <c r="P204" s="170">
        <f t="shared" si="41"/>
        <v>0</v>
      </c>
      <c r="Q204" s="170">
        <f t="shared" si="42"/>
        <v>0</v>
      </c>
      <c r="R204" s="170" t="str">
        <f t="shared" si="43"/>
        <v>-</v>
      </c>
      <c r="S204" s="170" t="str">
        <f t="shared" si="44"/>
        <v>-</v>
      </c>
      <c r="T204" s="170" t="s">
        <v>416</v>
      </c>
      <c r="U204" s="148">
        <v>0</v>
      </c>
      <c r="V204" s="170">
        <f t="shared" si="45"/>
        <v>0</v>
      </c>
      <c r="W204" s="170">
        <f t="shared" si="46"/>
        <v>0</v>
      </c>
      <c r="X204" s="170">
        <f t="shared" si="47"/>
        <v>0</v>
      </c>
      <c r="Y204" s="170" t="str">
        <f t="shared" si="48"/>
        <v>-</v>
      </c>
      <c r="Z204" s="170" t="str">
        <f t="shared" si="49"/>
        <v>-</v>
      </c>
      <c r="AA204" s="134"/>
    </row>
    <row r="205" spans="1:27" ht="15" customHeight="1">
      <c r="A205" s="456"/>
      <c r="B205" s="447"/>
      <c r="C205" s="447"/>
      <c r="D205" s="223" t="s">
        <v>2829</v>
      </c>
      <c r="E205" s="173" t="s">
        <v>407</v>
      </c>
      <c r="F205" s="292" t="s">
        <v>3125</v>
      </c>
      <c r="G205" s="170" t="s">
        <v>3139</v>
      </c>
      <c r="H205" s="170" t="s">
        <v>2833</v>
      </c>
      <c r="I205" s="170" t="s">
        <v>185</v>
      </c>
      <c r="J205" s="170">
        <v>1000</v>
      </c>
      <c r="K205" s="170">
        <v>124494.23</v>
      </c>
      <c r="L205" s="170">
        <v>0</v>
      </c>
      <c r="M205" s="170" t="s">
        <v>416</v>
      </c>
      <c r="N205" s="148">
        <v>0</v>
      </c>
      <c r="O205" s="170">
        <f t="shared" si="40"/>
        <v>0</v>
      </c>
      <c r="P205" s="170">
        <f t="shared" si="41"/>
        <v>0</v>
      </c>
      <c r="Q205" s="170">
        <f t="shared" si="42"/>
        <v>0</v>
      </c>
      <c r="R205" s="170" t="str">
        <f t="shared" si="43"/>
        <v>-</v>
      </c>
      <c r="S205" s="170" t="str">
        <f t="shared" si="44"/>
        <v>-</v>
      </c>
      <c r="T205" s="170" t="s">
        <v>416</v>
      </c>
      <c r="U205" s="148">
        <v>0</v>
      </c>
      <c r="V205" s="170">
        <f t="shared" si="45"/>
        <v>0</v>
      </c>
      <c r="W205" s="170">
        <f t="shared" si="46"/>
        <v>0</v>
      </c>
      <c r="X205" s="170">
        <f t="shared" si="47"/>
        <v>0</v>
      </c>
      <c r="Y205" s="170" t="str">
        <f t="shared" si="48"/>
        <v>-</v>
      </c>
      <c r="Z205" s="170" t="str">
        <f t="shared" si="49"/>
        <v>-</v>
      </c>
      <c r="AA205" s="134"/>
    </row>
    <row r="206" spans="1:27" ht="15" customHeight="1">
      <c r="A206" s="456"/>
      <c r="B206" s="447"/>
      <c r="C206" s="447"/>
      <c r="D206" s="223" t="s">
        <v>2829</v>
      </c>
      <c r="E206" s="173" t="s">
        <v>407</v>
      </c>
      <c r="F206" s="292" t="s">
        <v>3125</v>
      </c>
      <c r="G206" s="170" t="s">
        <v>3140</v>
      </c>
      <c r="H206" s="170" t="s">
        <v>2833</v>
      </c>
      <c r="I206" s="170" t="s">
        <v>201</v>
      </c>
      <c r="J206" s="170">
        <v>19500</v>
      </c>
      <c r="K206" s="170">
        <v>82192.100000000006</v>
      </c>
      <c r="L206" s="170">
        <v>14600</v>
      </c>
      <c r="M206" s="170" t="s">
        <v>416</v>
      </c>
      <c r="N206" s="148">
        <v>0</v>
      </c>
      <c r="O206" s="170">
        <f t="shared" si="40"/>
        <v>0</v>
      </c>
      <c r="P206" s="170">
        <f t="shared" si="41"/>
        <v>0</v>
      </c>
      <c r="Q206" s="170">
        <f t="shared" si="42"/>
        <v>0</v>
      </c>
      <c r="R206" s="170" t="str">
        <f t="shared" si="43"/>
        <v>-</v>
      </c>
      <c r="S206" s="170" t="str">
        <f t="shared" si="44"/>
        <v>-</v>
      </c>
      <c r="T206" s="170" t="s">
        <v>416</v>
      </c>
      <c r="U206" s="148">
        <v>0</v>
      </c>
      <c r="V206" s="170">
        <f t="shared" si="45"/>
        <v>0</v>
      </c>
      <c r="W206" s="170">
        <f t="shared" si="46"/>
        <v>0</v>
      </c>
      <c r="X206" s="170">
        <f t="shared" si="47"/>
        <v>0</v>
      </c>
      <c r="Y206" s="170" t="str">
        <f t="shared" si="48"/>
        <v>-</v>
      </c>
      <c r="Z206" s="170" t="str">
        <f t="shared" si="49"/>
        <v>-</v>
      </c>
      <c r="AA206" s="134"/>
    </row>
    <row r="207" spans="1:27" ht="15" customHeight="1">
      <c r="A207" s="456"/>
      <c r="B207" s="447"/>
      <c r="C207" s="447"/>
      <c r="D207" s="223" t="s">
        <v>2829</v>
      </c>
      <c r="E207" s="173" t="s">
        <v>407</v>
      </c>
      <c r="F207" s="292" t="s">
        <v>3125</v>
      </c>
      <c r="G207" s="170" t="s">
        <v>3141</v>
      </c>
      <c r="H207" s="170" t="s">
        <v>2833</v>
      </c>
      <c r="I207" s="170" t="s">
        <v>201</v>
      </c>
      <c r="J207" s="170">
        <v>127000</v>
      </c>
      <c r="K207" s="170">
        <v>260533.75</v>
      </c>
      <c r="L207" s="170">
        <v>236682</v>
      </c>
      <c r="M207" s="170" t="s">
        <v>416</v>
      </c>
      <c r="N207" s="148">
        <v>0</v>
      </c>
      <c r="O207" s="170">
        <f t="shared" si="40"/>
        <v>0</v>
      </c>
      <c r="P207" s="170">
        <f t="shared" si="41"/>
        <v>0</v>
      </c>
      <c r="Q207" s="170">
        <f t="shared" si="42"/>
        <v>0</v>
      </c>
      <c r="R207" s="170" t="str">
        <f t="shared" si="43"/>
        <v>-</v>
      </c>
      <c r="S207" s="170" t="str">
        <f t="shared" si="44"/>
        <v>-</v>
      </c>
      <c r="T207" s="170" t="s">
        <v>416</v>
      </c>
      <c r="U207" s="148">
        <v>0</v>
      </c>
      <c r="V207" s="170">
        <f t="shared" si="45"/>
        <v>0</v>
      </c>
      <c r="W207" s="170">
        <f t="shared" si="46"/>
        <v>0</v>
      </c>
      <c r="X207" s="170">
        <f t="shared" si="47"/>
        <v>0</v>
      </c>
      <c r="Y207" s="170" t="str">
        <f t="shared" si="48"/>
        <v>-</v>
      </c>
      <c r="Z207" s="170" t="str">
        <f t="shared" si="49"/>
        <v>-</v>
      </c>
      <c r="AA207" s="134"/>
    </row>
    <row r="208" spans="1:27" ht="15" customHeight="1">
      <c r="A208" s="456"/>
      <c r="B208" s="447"/>
      <c r="C208" s="447"/>
      <c r="D208" s="223" t="s">
        <v>2829</v>
      </c>
      <c r="E208" s="173" t="s">
        <v>407</v>
      </c>
      <c r="F208" s="292" t="s">
        <v>3125</v>
      </c>
      <c r="G208" s="170" t="s">
        <v>3142</v>
      </c>
      <c r="H208" s="170" t="s">
        <v>2833</v>
      </c>
      <c r="I208" s="170" t="s">
        <v>161</v>
      </c>
      <c r="J208" s="170">
        <v>1000</v>
      </c>
      <c r="K208" s="170">
        <v>0</v>
      </c>
      <c r="L208" s="170">
        <v>0</v>
      </c>
      <c r="M208" s="170" t="s">
        <v>416</v>
      </c>
      <c r="N208" s="148">
        <v>0</v>
      </c>
      <c r="O208" s="170">
        <f t="shared" si="40"/>
        <v>0</v>
      </c>
      <c r="P208" s="170">
        <f t="shared" si="41"/>
        <v>0</v>
      </c>
      <c r="Q208" s="170">
        <f t="shared" si="42"/>
        <v>0</v>
      </c>
      <c r="R208" s="170" t="str">
        <f t="shared" si="43"/>
        <v>-</v>
      </c>
      <c r="S208" s="170" t="str">
        <f t="shared" si="44"/>
        <v>-</v>
      </c>
      <c r="T208" s="170" t="s">
        <v>416</v>
      </c>
      <c r="U208" s="148">
        <v>0</v>
      </c>
      <c r="V208" s="170">
        <f t="shared" si="45"/>
        <v>0</v>
      </c>
      <c r="W208" s="170">
        <f t="shared" si="46"/>
        <v>0</v>
      </c>
      <c r="X208" s="170">
        <f t="shared" si="47"/>
        <v>0</v>
      </c>
      <c r="Y208" s="170" t="str">
        <f t="shared" si="48"/>
        <v>-</v>
      </c>
      <c r="Z208" s="170" t="str">
        <f t="shared" si="49"/>
        <v>-</v>
      </c>
      <c r="AA208" s="134"/>
    </row>
    <row r="209" spans="1:27" ht="15" customHeight="1">
      <c r="A209" s="456"/>
      <c r="B209" s="447"/>
      <c r="C209" s="447"/>
      <c r="D209" s="223" t="s">
        <v>2829</v>
      </c>
      <c r="E209" s="173" t="s">
        <v>407</v>
      </c>
      <c r="F209" s="292" t="s">
        <v>3125</v>
      </c>
      <c r="G209" s="170" t="s">
        <v>3143</v>
      </c>
      <c r="H209" s="170" t="s">
        <v>2833</v>
      </c>
      <c r="I209" s="170" t="s">
        <v>191</v>
      </c>
      <c r="J209" s="170">
        <v>1000</v>
      </c>
      <c r="K209" s="170">
        <v>0</v>
      </c>
      <c r="L209" s="170">
        <v>0</v>
      </c>
      <c r="M209" s="170" t="s">
        <v>416</v>
      </c>
      <c r="N209" s="148">
        <v>0</v>
      </c>
      <c r="O209" s="170">
        <f t="shared" si="40"/>
        <v>0</v>
      </c>
      <c r="P209" s="170">
        <f t="shared" si="41"/>
        <v>0</v>
      </c>
      <c r="Q209" s="170">
        <f t="shared" si="42"/>
        <v>0</v>
      </c>
      <c r="R209" s="170" t="str">
        <f t="shared" si="43"/>
        <v>-</v>
      </c>
      <c r="S209" s="170" t="str">
        <f t="shared" si="44"/>
        <v>-</v>
      </c>
      <c r="T209" s="170" t="s">
        <v>416</v>
      </c>
      <c r="U209" s="148">
        <v>0</v>
      </c>
      <c r="V209" s="170">
        <f t="shared" si="45"/>
        <v>0</v>
      </c>
      <c r="W209" s="170">
        <f t="shared" si="46"/>
        <v>0</v>
      </c>
      <c r="X209" s="170">
        <f t="shared" si="47"/>
        <v>0</v>
      </c>
      <c r="Y209" s="170" t="str">
        <f t="shared" si="48"/>
        <v>-</v>
      </c>
      <c r="Z209" s="170" t="str">
        <f t="shared" si="49"/>
        <v>-</v>
      </c>
      <c r="AA209" s="134"/>
    </row>
    <row r="210" spans="1:27" ht="15" customHeight="1">
      <c r="A210" s="456"/>
      <c r="B210" s="447"/>
      <c r="C210" s="447"/>
      <c r="D210" s="223" t="s">
        <v>2829</v>
      </c>
      <c r="E210" s="173" t="s">
        <v>407</v>
      </c>
      <c r="F210" s="292" t="s">
        <v>3125</v>
      </c>
      <c r="G210" s="170" t="s">
        <v>3144</v>
      </c>
      <c r="H210" s="170" t="s">
        <v>2833</v>
      </c>
      <c r="I210" s="170" t="s">
        <v>167</v>
      </c>
      <c r="J210" s="170">
        <v>75855</v>
      </c>
      <c r="K210" s="170">
        <v>220690.86</v>
      </c>
      <c r="L210" s="170">
        <v>216141.54</v>
      </c>
      <c r="M210" s="170" t="s">
        <v>416</v>
      </c>
      <c r="N210" s="148">
        <v>0</v>
      </c>
      <c r="O210" s="170">
        <f t="shared" si="40"/>
        <v>0</v>
      </c>
      <c r="P210" s="170">
        <f t="shared" si="41"/>
        <v>0</v>
      </c>
      <c r="Q210" s="170">
        <f t="shared" si="42"/>
        <v>0</v>
      </c>
      <c r="R210" s="170" t="str">
        <f t="shared" si="43"/>
        <v>-</v>
      </c>
      <c r="S210" s="170" t="str">
        <f t="shared" si="44"/>
        <v>-</v>
      </c>
      <c r="T210" s="170" t="s">
        <v>416</v>
      </c>
      <c r="U210" s="148">
        <v>0</v>
      </c>
      <c r="V210" s="170">
        <f t="shared" si="45"/>
        <v>0</v>
      </c>
      <c r="W210" s="170">
        <f t="shared" si="46"/>
        <v>0</v>
      </c>
      <c r="X210" s="170">
        <f t="shared" si="47"/>
        <v>0</v>
      </c>
      <c r="Y210" s="170" t="str">
        <f t="shared" si="48"/>
        <v>-</v>
      </c>
      <c r="Z210" s="170" t="str">
        <f t="shared" si="49"/>
        <v>-</v>
      </c>
      <c r="AA210" s="134"/>
    </row>
    <row r="211" spans="1:27" ht="15" customHeight="1">
      <c r="A211" s="456"/>
      <c r="B211" s="447"/>
      <c r="C211" s="447"/>
      <c r="D211" s="223" t="s">
        <v>2829</v>
      </c>
      <c r="E211" s="173" t="s">
        <v>407</v>
      </c>
      <c r="F211" s="292" t="s">
        <v>3125</v>
      </c>
      <c r="G211" s="170" t="s">
        <v>3145</v>
      </c>
      <c r="H211" s="170" t="s">
        <v>2833</v>
      </c>
      <c r="I211" s="170" t="s">
        <v>141</v>
      </c>
      <c r="J211" s="170">
        <v>199000</v>
      </c>
      <c r="K211" s="170">
        <v>16019.2</v>
      </c>
      <c r="L211" s="170">
        <v>16019.2</v>
      </c>
      <c r="M211" s="170" t="s">
        <v>416</v>
      </c>
      <c r="N211" s="148">
        <v>0</v>
      </c>
      <c r="O211" s="170">
        <f t="shared" si="40"/>
        <v>0</v>
      </c>
      <c r="P211" s="170">
        <f t="shared" si="41"/>
        <v>0</v>
      </c>
      <c r="Q211" s="170">
        <f t="shared" si="42"/>
        <v>0</v>
      </c>
      <c r="R211" s="170" t="str">
        <f t="shared" si="43"/>
        <v>-</v>
      </c>
      <c r="S211" s="170" t="str">
        <f t="shared" si="44"/>
        <v>-</v>
      </c>
      <c r="T211" s="170" t="s">
        <v>416</v>
      </c>
      <c r="U211" s="148">
        <v>0</v>
      </c>
      <c r="V211" s="170">
        <f t="shared" si="45"/>
        <v>0</v>
      </c>
      <c r="W211" s="170">
        <f t="shared" si="46"/>
        <v>0</v>
      </c>
      <c r="X211" s="170">
        <f t="shared" si="47"/>
        <v>0</v>
      </c>
      <c r="Y211" s="170" t="str">
        <f t="shared" si="48"/>
        <v>-</v>
      </c>
      <c r="Z211" s="170" t="str">
        <f t="shared" si="49"/>
        <v>-</v>
      </c>
      <c r="AA211" s="134"/>
    </row>
    <row r="212" spans="1:27" ht="15" customHeight="1">
      <c r="A212" s="456"/>
      <c r="B212" s="447"/>
      <c r="C212" s="447"/>
      <c r="D212" s="223" t="s">
        <v>2829</v>
      </c>
      <c r="E212" s="173" t="s">
        <v>407</v>
      </c>
      <c r="F212" s="292" t="s">
        <v>3125</v>
      </c>
      <c r="G212" s="170" t="s">
        <v>3146</v>
      </c>
      <c r="H212" s="170" t="s">
        <v>2833</v>
      </c>
      <c r="I212" s="170" t="s">
        <v>147</v>
      </c>
      <c r="J212" s="170">
        <v>1000</v>
      </c>
      <c r="K212" s="170">
        <v>0</v>
      </c>
      <c r="L212" s="170">
        <v>0</v>
      </c>
      <c r="M212" s="170" t="s">
        <v>416</v>
      </c>
      <c r="N212" s="148">
        <v>0</v>
      </c>
      <c r="O212" s="170">
        <f t="shared" si="40"/>
        <v>0</v>
      </c>
      <c r="P212" s="170">
        <f t="shared" si="41"/>
        <v>0</v>
      </c>
      <c r="Q212" s="170">
        <f t="shared" si="42"/>
        <v>0</v>
      </c>
      <c r="R212" s="170" t="str">
        <f t="shared" si="43"/>
        <v>-</v>
      </c>
      <c r="S212" s="170" t="str">
        <f t="shared" si="44"/>
        <v>-</v>
      </c>
      <c r="T212" s="170" t="s">
        <v>416</v>
      </c>
      <c r="U212" s="148">
        <v>0</v>
      </c>
      <c r="V212" s="170">
        <f t="shared" si="45"/>
        <v>0</v>
      </c>
      <c r="W212" s="170">
        <f t="shared" si="46"/>
        <v>0</v>
      </c>
      <c r="X212" s="170">
        <f t="shared" si="47"/>
        <v>0</v>
      </c>
      <c r="Y212" s="170" t="str">
        <f t="shared" si="48"/>
        <v>-</v>
      </c>
      <c r="Z212" s="170" t="str">
        <f t="shared" si="49"/>
        <v>-</v>
      </c>
      <c r="AA212" s="134"/>
    </row>
    <row r="213" spans="1:27" ht="15" customHeight="1">
      <c r="A213" s="456"/>
      <c r="B213" s="447"/>
      <c r="C213" s="447"/>
      <c r="D213" s="223" t="s">
        <v>2829</v>
      </c>
      <c r="E213" s="173" t="s">
        <v>407</v>
      </c>
      <c r="F213" s="292" t="s">
        <v>3125</v>
      </c>
      <c r="G213" s="170" t="s">
        <v>3147</v>
      </c>
      <c r="H213" s="170" t="s">
        <v>2833</v>
      </c>
      <c r="I213" s="170" t="s">
        <v>173</v>
      </c>
      <c r="J213" s="170">
        <v>30000</v>
      </c>
      <c r="K213" s="170">
        <v>2000</v>
      </c>
      <c r="L213" s="170">
        <v>2000</v>
      </c>
      <c r="M213" s="170" t="s">
        <v>416</v>
      </c>
      <c r="N213" s="148">
        <v>0</v>
      </c>
      <c r="O213" s="170">
        <f t="shared" si="40"/>
        <v>0</v>
      </c>
      <c r="P213" s="170">
        <f t="shared" si="41"/>
        <v>0</v>
      </c>
      <c r="Q213" s="170">
        <f t="shared" si="42"/>
        <v>0</v>
      </c>
      <c r="R213" s="170" t="str">
        <f t="shared" si="43"/>
        <v>-</v>
      </c>
      <c r="S213" s="170" t="str">
        <f t="shared" si="44"/>
        <v>-</v>
      </c>
      <c r="T213" s="170" t="s">
        <v>416</v>
      </c>
      <c r="U213" s="148">
        <v>0</v>
      </c>
      <c r="V213" s="170">
        <f t="shared" si="45"/>
        <v>0</v>
      </c>
      <c r="W213" s="170">
        <f t="shared" si="46"/>
        <v>0</v>
      </c>
      <c r="X213" s="170">
        <f t="shared" si="47"/>
        <v>0</v>
      </c>
      <c r="Y213" s="170" t="str">
        <f t="shared" si="48"/>
        <v>-</v>
      </c>
      <c r="Z213" s="170" t="str">
        <f t="shared" si="49"/>
        <v>-</v>
      </c>
      <c r="AA213" s="134"/>
    </row>
    <row r="214" spans="1:27" ht="15" customHeight="1">
      <c r="A214" s="456"/>
      <c r="B214" s="447"/>
      <c r="C214" s="447"/>
      <c r="D214" s="223" t="s">
        <v>2829</v>
      </c>
      <c r="E214" s="173" t="s">
        <v>407</v>
      </c>
      <c r="F214" s="292" t="s">
        <v>3125</v>
      </c>
      <c r="G214" s="170" t="s">
        <v>3148</v>
      </c>
      <c r="H214" s="170" t="s">
        <v>2833</v>
      </c>
      <c r="I214" s="170" t="s">
        <v>173</v>
      </c>
      <c r="J214" s="170">
        <v>210000</v>
      </c>
      <c r="K214" s="170">
        <v>4950</v>
      </c>
      <c r="L214" s="170">
        <v>4400</v>
      </c>
      <c r="M214" s="170" t="s">
        <v>416</v>
      </c>
      <c r="N214" s="148">
        <v>0</v>
      </c>
      <c r="O214" s="170">
        <f t="shared" si="40"/>
        <v>0</v>
      </c>
      <c r="P214" s="170">
        <f t="shared" si="41"/>
        <v>0</v>
      </c>
      <c r="Q214" s="170">
        <f t="shared" si="42"/>
        <v>0</v>
      </c>
      <c r="R214" s="170" t="str">
        <f t="shared" si="43"/>
        <v>-</v>
      </c>
      <c r="S214" s="170" t="str">
        <f t="shared" si="44"/>
        <v>-</v>
      </c>
      <c r="T214" s="170" t="s">
        <v>416</v>
      </c>
      <c r="U214" s="148">
        <v>0</v>
      </c>
      <c r="V214" s="170">
        <f t="shared" si="45"/>
        <v>0</v>
      </c>
      <c r="W214" s="170">
        <f t="shared" si="46"/>
        <v>0</v>
      </c>
      <c r="X214" s="170">
        <f t="shared" si="47"/>
        <v>0</v>
      </c>
      <c r="Y214" s="170" t="str">
        <f t="shared" si="48"/>
        <v>-</v>
      </c>
      <c r="Z214" s="170" t="str">
        <f t="shared" si="49"/>
        <v>-</v>
      </c>
      <c r="AA214" s="134"/>
    </row>
    <row r="215" spans="1:27" ht="15" customHeight="1">
      <c r="A215" s="456"/>
      <c r="B215" s="447"/>
      <c r="C215" s="447"/>
      <c r="D215" s="223" t="s">
        <v>2829</v>
      </c>
      <c r="E215" s="173" t="s">
        <v>407</v>
      </c>
      <c r="F215" s="292" t="s">
        <v>3125</v>
      </c>
      <c r="G215" s="170" t="s">
        <v>3149</v>
      </c>
      <c r="H215" s="170" t="s">
        <v>2833</v>
      </c>
      <c r="I215" s="170" t="s">
        <v>149</v>
      </c>
      <c r="J215" s="170">
        <v>1000</v>
      </c>
      <c r="K215" s="170">
        <v>0</v>
      </c>
      <c r="L215" s="170">
        <v>0</v>
      </c>
      <c r="M215" s="170" t="s">
        <v>416</v>
      </c>
      <c r="N215" s="148">
        <v>0</v>
      </c>
      <c r="O215" s="170">
        <f t="shared" si="40"/>
        <v>0</v>
      </c>
      <c r="P215" s="170">
        <f t="shared" si="41"/>
        <v>0</v>
      </c>
      <c r="Q215" s="170">
        <f t="shared" si="42"/>
        <v>0</v>
      </c>
      <c r="R215" s="170" t="str">
        <f t="shared" si="43"/>
        <v>-</v>
      </c>
      <c r="S215" s="170" t="str">
        <f t="shared" si="44"/>
        <v>-</v>
      </c>
      <c r="T215" s="170" t="s">
        <v>416</v>
      </c>
      <c r="U215" s="148">
        <v>0</v>
      </c>
      <c r="V215" s="170">
        <f t="shared" si="45"/>
        <v>0</v>
      </c>
      <c r="W215" s="170">
        <f t="shared" si="46"/>
        <v>0</v>
      </c>
      <c r="X215" s="170">
        <f t="shared" si="47"/>
        <v>0</v>
      </c>
      <c r="Y215" s="170" t="str">
        <f t="shared" si="48"/>
        <v>-</v>
      </c>
      <c r="Z215" s="170" t="str">
        <f t="shared" si="49"/>
        <v>-</v>
      </c>
      <c r="AA215" s="134"/>
    </row>
    <row r="216" spans="1:27" ht="15" customHeight="1">
      <c r="A216" s="456"/>
      <c r="B216" s="447"/>
      <c r="C216" s="447"/>
      <c r="D216" s="223" t="s">
        <v>2829</v>
      </c>
      <c r="E216" s="173" t="s">
        <v>407</v>
      </c>
      <c r="F216" s="292" t="s">
        <v>3125</v>
      </c>
      <c r="G216" s="170" t="s">
        <v>3150</v>
      </c>
      <c r="H216" s="170" t="s">
        <v>2833</v>
      </c>
      <c r="I216" s="170" t="s">
        <v>181</v>
      </c>
      <c r="J216" s="170">
        <v>650000</v>
      </c>
      <c r="K216" s="170">
        <v>148511.98000000001</v>
      </c>
      <c r="L216" s="170">
        <v>135601.98000000001</v>
      </c>
      <c r="M216" s="170" t="s">
        <v>416</v>
      </c>
      <c r="N216" s="148">
        <v>0</v>
      </c>
      <c r="O216" s="170">
        <f t="shared" si="40"/>
        <v>0</v>
      </c>
      <c r="P216" s="170">
        <f t="shared" si="41"/>
        <v>0</v>
      </c>
      <c r="Q216" s="170">
        <f t="shared" si="42"/>
        <v>0</v>
      </c>
      <c r="R216" s="170" t="str">
        <f t="shared" si="43"/>
        <v>-</v>
      </c>
      <c r="S216" s="170" t="str">
        <f t="shared" si="44"/>
        <v>-</v>
      </c>
      <c r="T216" s="170" t="s">
        <v>416</v>
      </c>
      <c r="U216" s="148">
        <v>0</v>
      </c>
      <c r="V216" s="170">
        <f t="shared" si="45"/>
        <v>0</v>
      </c>
      <c r="W216" s="170">
        <f t="shared" si="46"/>
        <v>0</v>
      </c>
      <c r="X216" s="170">
        <f t="shared" si="47"/>
        <v>0</v>
      </c>
      <c r="Y216" s="170" t="str">
        <f t="shared" si="48"/>
        <v>-</v>
      </c>
      <c r="Z216" s="170" t="str">
        <f t="shared" si="49"/>
        <v>-</v>
      </c>
      <c r="AA216" s="134"/>
    </row>
    <row r="217" spans="1:27" ht="15" customHeight="1">
      <c r="A217" s="456"/>
      <c r="B217" s="447"/>
      <c r="C217" s="447"/>
      <c r="D217" s="223" t="s">
        <v>2829</v>
      </c>
      <c r="E217" s="173" t="s">
        <v>407</v>
      </c>
      <c r="F217" s="292" t="s">
        <v>3125</v>
      </c>
      <c r="G217" s="170" t="s">
        <v>3151</v>
      </c>
      <c r="H217" s="170" t="s">
        <v>2833</v>
      </c>
      <c r="I217" s="170" t="s">
        <v>183</v>
      </c>
      <c r="J217" s="170">
        <v>6500</v>
      </c>
      <c r="K217" s="170">
        <v>0</v>
      </c>
      <c r="L217" s="170">
        <v>0</v>
      </c>
      <c r="M217" s="170" t="s">
        <v>416</v>
      </c>
      <c r="N217" s="148">
        <v>0</v>
      </c>
      <c r="O217" s="170">
        <f t="shared" si="40"/>
        <v>0</v>
      </c>
      <c r="P217" s="170">
        <f t="shared" si="41"/>
        <v>0</v>
      </c>
      <c r="Q217" s="170">
        <f t="shared" si="42"/>
        <v>0</v>
      </c>
      <c r="R217" s="170" t="str">
        <f t="shared" si="43"/>
        <v>-</v>
      </c>
      <c r="S217" s="170" t="str">
        <f t="shared" si="44"/>
        <v>-</v>
      </c>
      <c r="T217" s="170" t="s">
        <v>416</v>
      </c>
      <c r="U217" s="148">
        <v>0</v>
      </c>
      <c r="V217" s="170">
        <f t="shared" si="45"/>
        <v>0</v>
      </c>
      <c r="W217" s="170">
        <f t="shared" si="46"/>
        <v>0</v>
      </c>
      <c r="X217" s="170">
        <f t="shared" si="47"/>
        <v>0</v>
      </c>
      <c r="Y217" s="170" t="str">
        <f t="shared" si="48"/>
        <v>-</v>
      </c>
      <c r="Z217" s="170" t="str">
        <f t="shared" si="49"/>
        <v>-</v>
      </c>
      <c r="AA217" s="134"/>
    </row>
    <row r="218" spans="1:27" ht="15" customHeight="1">
      <c r="A218" s="456"/>
      <c r="B218" s="447"/>
      <c r="C218" s="447"/>
      <c r="D218" s="223" t="s">
        <v>2829</v>
      </c>
      <c r="E218" s="173" t="s">
        <v>407</v>
      </c>
      <c r="F218" s="292" t="s">
        <v>3125</v>
      </c>
      <c r="G218" s="170" t="s">
        <v>3152</v>
      </c>
      <c r="H218" s="170" t="s">
        <v>2833</v>
      </c>
      <c r="I218" s="170" t="s">
        <v>155</v>
      </c>
      <c r="J218" s="170">
        <v>20000</v>
      </c>
      <c r="K218" s="170">
        <v>0</v>
      </c>
      <c r="L218" s="170">
        <v>0</v>
      </c>
      <c r="M218" s="170" t="s">
        <v>416</v>
      </c>
      <c r="N218" s="148">
        <v>0</v>
      </c>
      <c r="O218" s="170">
        <f t="shared" si="40"/>
        <v>0</v>
      </c>
      <c r="P218" s="170">
        <f t="shared" si="41"/>
        <v>0</v>
      </c>
      <c r="Q218" s="170">
        <f t="shared" si="42"/>
        <v>0</v>
      </c>
      <c r="R218" s="170" t="str">
        <f t="shared" si="43"/>
        <v>-</v>
      </c>
      <c r="S218" s="170" t="str">
        <f t="shared" si="44"/>
        <v>-</v>
      </c>
      <c r="T218" s="170" t="s">
        <v>416</v>
      </c>
      <c r="U218" s="148">
        <v>0</v>
      </c>
      <c r="V218" s="170">
        <f t="shared" si="45"/>
        <v>0</v>
      </c>
      <c r="W218" s="170">
        <f t="shared" si="46"/>
        <v>0</v>
      </c>
      <c r="X218" s="170">
        <f t="shared" si="47"/>
        <v>0</v>
      </c>
      <c r="Y218" s="170" t="str">
        <f t="shared" si="48"/>
        <v>-</v>
      </c>
      <c r="Z218" s="170" t="str">
        <f t="shared" si="49"/>
        <v>-</v>
      </c>
      <c r="AA218" s="134"/>
    </row>
    <row r="219" spans="1:27" ht="15" customHeight="1">
      <c r="A219" s="456"/>
      <c r="B219" s="447"/>
      <c r="C219" s="447"/>
      <c r="D219" s="223" t="s">
        <v>2829</v>
      </c>
      <c r="E219" s="173" t="s">
        <v>407</v>
      </c>
      <c r="F219" s="292" t="s">
        <v>3125</v>
      </c>
      <c r="G219" s="170" t="s">
        <v>3153</v>
      </c>
      <c r="H219" s="170" t="s">
        <v>2833</v>
      </c>
      <c r="I219" s="170" t="s">
        <v>179</v>
      </c>
      <c r="J219" s="170">
        <v>412678</v>
      </c>
      <c r="K219" s="170">
        <v>425669.15</v>
      </c>
      <c r="L219" s="170">
        <v>393236.25</v>
      </c>
      <c r="M219" s="170" t="s">
        <v>416</v>
      </c>
      <c r="N219" s="148">
        <v>0</v>
      </c>
      <c r="O219" s="170">
        <f t="shared" si="40"/>
        <v>0</v>
      </c>
      <c r="P219" s="170">
        <f t="shared" si="41"/>
        <v>0</v>
      </c>
      <c r="Q219" s="170">
        <f t="shared" si="42"/>
        <v>0</v>
      </c>
      <c r="R219" s="170" t="str">
        <f t="shared" si="43"/>
        <v>-</v>
      </c>
      <c r="S219" s="170" t="str">
        <f t="shared" si="44"/>
        <v>-</v>
      </c>
      <c r="T219" s="170" t="s">
        <v>416</v>
      </c>
      <c r="U219" s="148">
        <v>0</v>
      </c>
      <c r="V219" s="170">
        <f t="shared" si="45"/>
        <v>0</v>
      </c>
      <c r="W219" s="170">
        <f t="shared" si="46"/>
        <v>0</v>
      </c>
      <c r="X219" s="170">
        <f t="shared" si="47"/>
        <v>0</v>
      </c>
      <c r="Y219" s="170" t="str">
        <f t="shared" si="48"/>
        <v>-</v>
      </c>
      <c r="Z219" s="170" t="str">
        <f t="shared" si="49"/>
        <v>-</v>
      </c>
      <c r="AA219" s="134"/>
    </row>
    <row r="220" spans="1:27" ht="15" customHeight="1">
      <c r="A220" s="456"/>
      <c r="B220" s="447"/>
      <c r="C220" s="447"/>
      <c r="D220" s="223" t="s">
        <v>2829</v>
      </c>
      <c r="E220" s="173" t="s">
        <v>407</v>
      </c>
      <c r="F220" s="292" t="s">
        <v>3125</v>
      </c>
      <c r="G220" s="170" t="s">
        <v>3154</v>
      </c>
      <c r="H220" s="170" t="s">
        <v>2833</v>
      </c>
      <c r="I220" s="170" t="s">
        <v>165</v>
      </c>
      <c r="J220" s="170">
        <v>1000</v>
      </c>
      <c r="K220" s="170">
        <v>0</v>
      </c>
      <c r="L220" s="170">
        <v>0</v>
      </c>
      <c r="M220" s="170" t="s">
        <v>416</v>
      </c>
      <c r="N220" s="148">
        <v>0</v>
      </c>
      <c r="O220" s="170">
        <f t="shared" si="40"/>
        <v>0</v>
      </c>
      <c r="P220" s="170">
        <f t="shared" si="41"/>
        <v>0</v>
      </c>
      <c r="Q220" s="170">
        <f t="shared" si="42"/>
        <v>0</v>
      </c>
      <c r="R220" s="170" t="str">
        <f t="shared" si="43"/>
        <v>-</v>
      </c>
      <c r="S220" s="170" t="str">
        <f t="shared" si="44"/>
        <v>-</v>
      </c>
      <c r="T220" s="170" t="s">
        <v>416</v>
      </c>
      <c r="U220" s="148">
        <v>0</v>
      </c>
      <c r="V220" s="170">
        <f t="shared" si="45"/>
        <v>0</v>
      </c>
      <c r="W220" s="170">
        <f t="shared" si="46"/>
        <v>0</v>
      </c>
      <c r="X220" s="170">
        <f t="shared" si="47"/>
        <v>0</v>
      </c>
      <c r="Y220" s="170" t="str">
        <f t="shared" si="48"/>
        <v>-</v>
      </c>
      <c r="Z220" s="170" t="str">
        <f t="shared" si="49"/>
        <v>-</v>
      </c>
      <c r="AA220" s="134"/>
    </row>
    <row r="221" spans="1:27" ht="15" customHeight="1">
      <c r="A221" s="456"/>
      <c r="B221" s="447"/>
      <c r="C221" s="447"/>
      <c r="D221" s="223" t="s">
        <v>2829</v>
      </c>
      <c r="E221" s="173" t="s">
        <v>407</v>
      </c>
      <c r="F221" s="292" t="s">
        <v>3125</v>
      </c>
      <c r="G221" s="170" t="s">
        <v>3155</v>
      </c>
      <c r="H221" s="170" t="s">
        <v>2833</v>
      </c>
      <c r="I221" s="170" t="s">
        <v>177</v>
      </c>
      <c r="J221" s="170">
        <v>10000</v>
      </c>
      <c r="K221" s="170">
        <v>0</v>
      </c>
      <c r="L221" s="170">
        <v>0</v>
      </c>
      <c r="M221" s="170" t="s">
        <v>416</v>
      </c>
      <c r="N221" s="148">
        <v>0</v>
      </c>
      <c r="O221" s="170">
        <f t="shared" si="40"/>
        <v>0</v>
      </c>
      <c r="P221" s="170">
        <f t="shared" si="41"/>
        <v>0</v>
      </c>
      <c r="Q221" s="170">
        <f t="shared" si="42"/>
        <v>0</v>
      </c>
      <c r="R221" s="170" t="str">
        <f t="shared" si="43"/>
        <v>-</v>
      </c>
      <c r="S221" s="170" t="str">
        <f t="shared" si="44"/>
        <v>-</v>
      </c>
      <c r="T221" s="170" t="s">
        <v>416</v>
      </c>
      <c r="U221" s="148">
        <v>0</v>
      </c>
      <c r="V221" s="170">
        <f t="shared" si="45"/>
        <v>0</v>
      </c>
      <c r="W221" s="170">
        <f t="shared" si="46"/>
        <v>0</v>
      </c>
      <c r="X221" s="170">
        <f t="shared" si="47"/>
        <v>0</v>
      </c>
      <c r="Y221" s="170" t="str">
        <f t="shared" si="48"/>
        <v>-</v>
      </c>
      <c r="Z221" s="170" t="str">
        <f t="shared" si="49"/>
        <v>-</v>
      </c>
      <c r="AA221" s="134"/>
    </row>
    <row r="222" spans="1:27" ht="15" customHeight="1">
      <c r="A222" s="456"/>
      <c r="B222" s="447"/>
      <c r="C222" s="447"/>
      <c r="D222" s="223" t="s">
        <v>2829</v>
      </c>
      <c r="E222" s="173" t="s">
        <v>407</v>
      </c>
      <c r="F222" s="292" t="s">
        <v>3125</v>
      </c>
      <c r="G222" s="170" t="s">
        <v>3156</v>
      </c>
      <c r="H222" s="170" t="s">
        <v>2833</v>
      </c>
      <c r="I222" s="170" t="s">
        <v>143</v>
      </c>
      <c r="J222" s="170">
        <v>1000</v>
      </c>
      <c r="K222" s="170">
        <v>0</v>
      </c>
      <c r="L222" s="170">
        <v>0</v>
      </c>
      <c r="M222" s="170" t="s">
        <v>416</v>
      </c>
      <c r="N222" s="148">
        <v>0</v>
      </c>
      <c r="O222" s="170">
        <f t="shared" si="40"/>
        <v>0</v>
      </c>
      <c r="P222" s="170">
        <f t="shared" si="41"/>
        <v>0</v>
      </c>
      <c r="Q222" s="170">
        <f t="shared" si="42"/>
        <v>0</v>
      </c>
      <c r="R222" s="170" t="str">
        <f t="shared" si="43"/>
        <v>-</v>
      </c>
      <c r="S222" s="170" t="str">
        <f t="shared" si="44"/>
        <v>-</v>
      </c>
      <c r="T222" s="170" t="s">
        <v>416</v>
      </c>
      <c r="U222" s="148">
        <v>0</v>
      </c>
      <c r="V222" s="170">
        <f t="shared" si="45"/>
        <v>0</v>
      </c>
      <c r="W222" s="170">
        <f t="shared" si="46"/>
        <v>0</v>
      </c>
      <c r="X222" s="170">
        <f t="shared" si="47"/>
        <v>0</v>
      </c>
      <c r="Y222" s="170" t="str">
        <f t="shared" si="48"/>
        <v>-</v>
      </c>
      <c r="Z222" s="170" t="str">
        <f t="shared" si="49"/>
        <v>-</v>
      </c>
      <c r="AA222" s="134"/>
    </row>
    <row r="223" spans="1:27" ht="15" customHeight="1">
      <c r="A223" s="456"/>
      <c r="B223" s="447"/>
      <c r="C223" s="447"/>
      <c r="D223" s="223" t="s">
        <v>2829</v>
      </c>
      <c r="E223" s="173" t="s">
        <v>407</v>
      </c>
      <c r="F223" s="292" t="s">
        <v>3125</v>
      </c>
      <c r="G223" s="170" t="s">
        <v>3157</v>
      </c>
      <c r="H223" s="170" t="s">
        <v>2833</v>
      </c>
      <c r="I223" s="170" t="s">
        <v>163</v>
      </c>
      <c r="J223" s="170">
        <v>10000</v>
      </c>
      <c r="K223" s="170">
        <v>5395</v>
      </c>
      <c r="L223" s="170">
        <v>5395</v>
      </c>
      <c r="M223" s="170" t="s">
        <v>416</v>
      </c>
      <c r="N223" s="148">
        <v>0</v>
      </c>
      <c r="O223" s="170">
        <f t="shared" si="40"/>
        <v>0</v>
      </c>
      <c r="P223" s="170">
        <f t="shared" si="41"/>
        <v>0</v>
      </c>
      <c r="Q223" s="170">
        <f t="shared" si="42"/>
        <v>0</v>
      </c>
      <c r="R223" s="170" t="str">
        <f t="shared" si="43"/>
        <v>-</v>
      </c>
      <c r="S223" s="170" t="str">
        <f t="shared" si="44"/>
        <v>-</v>
      </c>
      <c r="T223" s="170" t="s">
        <v>416</v>
      </c>
      <c r="U223" s="148">
        <v>0</v>
      </c>
      <c r="V223" s="170">
        <f t="shared" si="45"/>
        <v>0</v>
      </c>
      <c r="W223" s="170">
        <f t="shared" si="46"/>
        <v>0</v>
      </c>
      <c r="X223" s="170">
        <f t="shared" si="47"/>
        <v>0</v>
      </c>
      <c r="Y223" s="170" t="str">
        <f t="shared" si="48"/>
        <v>-</v>
      </c>
      <c r="Z223" s="170" t="str">
        <f t="shared" si="49"/>
        <v>-</v>
      </c>
      <c r="AA223" s="134"/>
    </row>
    <row r="224" spans="1:27" ht="15" customHeight="1">
      <c r="A224" s="456"/>
      <c r="B224" s="447"/>
      <c r="C224" s="447"/>
      <c r="D224" s="223" t="s">
        <v>2829</v>
      </c>
      <c r="E224" s="173" t="s">
        <v>407</v>
      </c>
      <c r="F224" s="292" t="s">
        <v>3125</v>
      </c>
      <c r="G224" s="170" t="s">
        <v>3158</v>
      </c>
      <c r="H224" s="170" t="s">
        <v>2833</v>
      </c>
      <c r="I224" s="170" t="s">
        <v>159</v>
      </c>
      <c r="J224" s="170">
        <v>1000</v>
      </c>
      <c r="K224" s="170">
        <v>0</v>
      </c>
      <c r="L224" s="170">
        <v>0</v>
      </c>
      <c r="M224" s="170" t="s">
        <v>416</v>
      </c>
      <c r="N224" s="148">
        <v>0</v>
      </c>
      <c r="O224" s="170">
        <f t="shared" si="40"/>
        <v>0</v>
      </c>
      <c r="P224" s="170">
        <f t="shared" si="41"/>
        <v>0</v>
      </c>
      <c r="Q224" s="170">
        <f t="shared" si="42"/>
        <v>0</v>
      </c>
      <c r="R224" s="170" t="str">
        <f t="shared" si="43"/>
        <v>-</v>
      </c>
      <c r="S224" s="170" t="str">
        <f t="shared" si="44"/>
        <v>-</v>
      </c>
      <c r="T224" s="170" t="s">
        <v>416</v>
      </c>
      <c r="U224" s="148">
        <v>0</v>
      </c>
      <c r="V224" s="170">
        <f t="shared" si="45"/>
        <v>0</v>
      </c>
      <c r="W224" s="170">
        <f t="shared" si="46"/>
        <v>0</v>
      </c>
      <c r="X224" s="170">
        <f t="shared" si="47"/>
        <v>0</v>
      </c>
      <c r="Y224" s="170" t="str">
        <f t="shared" si="48"/>
        <v>-</v>
      </c>
      <c r="Z224" s="170" t="str">
        <f t="shared" si="49"/>
        <v>-</v>
      </c>
      <c r="AA224" s="134"/>
    </row>
    <row r="225" spans="1:27" ht="15" customHeight="1">
      <c r="A225" s="456"/>
      <c r="B225" s="447"/>
      <c r="C225" s="447"/>
      <c r="D225" s="223" t="s">
        <v>2829</v>
      </c>
      <c r="E225" s="173" t="s">
        <v>407</v>
      </c>
      <c r="F225" s="292" t="s">
        <v>3125</v>
      </c>
      <c r="G225" s="170" t="s">
        <v>3159</v>
      </c>
      <c r="H225" s="170" t="s">
        <v>2833</v>
      </c>
      <c r="I225" s="170" t="s">
        <v>203</v>
      </c>
      <c r="J225" s="170">
        <v>1000</v>
      </c>
      <c r="K225" s="170">
        <v>0</v>
      </c>
      <c r="L225" s="170">
        <v>0</v>
      </c>
      <c r="M225" s="170" t="s">
        <v>416</v>
      </c>
      <c r="N225" s="148">
        <v>0</v>
      </c>
      <c r="O225" s="170">
        <f t="shared" si="40"/>
        <v>0</v>
      </c>
      <c r="P225" s="170">
        <f t="shared" si="41"/>
        <v>0</v>
      </c>
      <c r="Q225" s="170">
        <f t="shared" si="42"/>
        <v>0</v>
      </c>
      <c r="R225" s="170" t="str">
        <f t="shared" si="43"/>
        <v>-</v>
      </c>
      <c r="S225" s="170" t="str">
        <f t="shared" si="44"/>
        <v>-</v>
      </c>
      <c r="T225" s="170" t="s">
        <v>416</v>
      </c>
      <c r="U225" s="148">
        <v>0</v>
      </c>
      <c r="V225" s="170">
        <f t="shared" si="45"/>
        <v>0</v>
      </c>
      <c r="W225" s="170">
        <f t="shared" si="46"/>
        <v>0</v>
      </c>
      <c r="X225" s="170">
        <f t="shared" si="47"/>
        <v>0</v>
      </c>
      <c r="Y225" s="170" t="str">
        <f t="shared" si="48"/>
        <v>-</v>
      </c>
      <c r="Z225" s="170" t="str">
        <f t="shared" si="49"/>
        <v>-</v>
      </c>
      <c r="AA225" s="134"/>
    </row>
    <row r="226" spans="1:27" ht="15" customHeight="1">
      <c r="A226" s="456"/>
      <c r="B226" s="447"/>
      <c r="C226" s="447"/>
      <c r="D226" s="223" t="s">
        <v>2829</v>
      </c>
      <c r="E226" s="173" t="s">
        <v>407</v>
      </c>
      <c r="F226" s="292" t="s">
        <v>3125</v>
      </c>
      <c r="G226" s="170" t="s">
        <v>3160</v>
      </c>
      <c r="H226" s="170" t="s">
        <v>2833</v>
      </c>
      <c r="I226" s="170" t="s">
        <v>195</v>
      </c>
      <c r="J226" s="170">
        <v>100000</v>
      </c>
      <c r="K226" s="170">
        <v>1010</v>
      </c>
      <c r="L226" s="170">
        <v>0</v>
      </c>
      <c r="M226" s="170" t="s">
        <v>416</v>
      </c>
      <c r="N226" s="148">
        <v>0</v>
      </c>
      <c r="O226" s="170">
        <f t="shared" si="40"/>
        <v>0</v>
      </c>
      <c r="P226" s="170">
        <f t="shared" si="41"/>
        <v>0</v>
      </c>
      <c r="Q226" s="170">
        <f t="shared" si="42"/>
        <v>0</v>
      </c>
      <c r="R226" s="170" t="str">
        <f t="shared" si="43"/>
        <v>-</v>
      </c>
      <c r="S226" s="170" t="str">
        <f t="shared" si="44"/>
        <v>-</v>
      </c>
      <c r="T226" s="170" t="s">
        <v>416</v>
      </c>
      <c r="U226" s="148">
        <v>0</v>
      </c>
      <c r="V226" s="170">
        <f t="shared" si="45"/>
        <v>0</v>
      </c>
      <c r="W226" s="170">
        <f t="shared" si="46"/>
        <v>0</v>
      </c>
      <c r="X226" s="170">
        <f t="shared" si="47"/>
        <v>0</v>
      </c>
      <c r="Y226" s="170" t="str">
        <f t="shared" si="48"/>
        <v>-</v>
      </c>
      <c r="Z226" s="170" t="str">
        <f t="shared" si="49"/>
        <v>-</v>
      </c>
      <c r="AA226" s="134"/>
    </row>
    <row r="227" spans="1:27" ht="15" customHeight="1">
      <c r="A227" s="456"/>
      <c r="B227" s="447"/>
      <c r="C227" s="447"/>
      <c r="D227" s="223" t="s">
        <v>2829</v>
      </c>
      <c r="E227" s="173" t="s">
        <v>407</v>
      </c>
      <c r="F227" s="292" t="s">
        <v>3125</v>
      </c>
      <c r="G227" s="170" t="s">
        <v>3161</v>
      </c>
      <c r="H227" s="170" t="s">
        <v>2833</v>
      </c>
      <c r="I227" s="170" t="s">
        <v>151</v>
      </c>
      <c r="J227" s="170">
        <v>1000</v>
      </c>
      <c r="K227" s="170">
        <v>0</v>
      </c>
      <c r="L227" s="170">
        <v>0</v>
      </c>
      <c r="M227" s="170" t="s">
        <v>416</v>
      </c>
      <c r="N227" s="148">
        <v>0</v>
      </c>
      <c r="O227" s="170">
        <f t="shared" si="40"/>
        <v>0</v>
      </c>
      <c r="P227" s="170">
        <f t="shared" si="41"/>
        <v>0</v>
      </c>
      <c r="Q227" s="170">
        <f t="shared" si="42"/>
        <v>0</v>
      </c>
      <c r="R227" s="170" t="str">
        <f t="shared" si="43"/>
        <v>-</v>
      </c>
      <c r="S227" s="170" t="str">
        <f t="shared" si="44"/>
        <v>-</v>
      </c>
      <c r="T227" s="170" t="s">
        <v>416</v>
      </c>
      <c r="U227" s="148">
        <v>0</v>
      </c>
      <c r="V227" s="170">
        <f t="shared" si="45"/>
        <v>0</v>
      </c>
      <c r="W227" s="170">
        <f t="shared" si="46"/>
        <v>0</v>
      </c>
      <c r="X227" s="170">
        <f t="shared" si="47"/>
        <v>0</v>
      </c>
      <c r="Y227" s="170" t="str">
        <f t="shared" si="48"/>
        <v>-</v>
      </c>
      <c r="Z227" s="170" t="str">
        <f t="shared" si="49"/>
        <v>-</v>
      </c>
      <c r="AA227" s="134"/>
    </row>
    <row r="228" spans="1:27" ht="15" customHeight="1">
      <c r="A228" s="456"/>
      <c r="B228" s="447"/>
      <c r="C228" s="447"/>
      <c r="D228" s="223" t="s">
        <v>2829</v>
      </c>
      <c r="E228" s="173" t="s">
        <v>407</v>
      </c>
      <c r="F228" s="292" t="s">
        <v>3125</v>
      </c>
      <c r="G228" s="170" t="s">
        <v>3162</v>
      </c>
      <c r="H228" s="170" t="s">
        <v>2833</v>
      </c>
      <c r="I228" s="170" t="s">
        <v>1998</v>
      </c>
      <c r="J228" s="170">
        <v>1000</v>
      </c>
      <c r="K228" s="170">
        <v>0</v>
      </c>
      <c r="L228" s="170">
        <v>0</v>
      </c>
      <c r="M228" s="170" t="s">
        <v>416</v>
      </c>
      <c r="N228" s="148">
        <v>0</v>
      </c>
      <c r="O228" s="170">
        <f t="shared" si="40"/>
        <v>0</v>
      </c>
      <c r="P228" s="170">
        <f t="shared" si="41"/>
        <v>0</v>
      </c>
      <c r="Q228" s="170">
        <f t="shared" si="42"/>
        <v>0</v>
      </c>
      <c r="R228" s="170" t="str">
        <f t="shared" si="43"/>
        <v>-</v>
      </c>
      <c r="S228" s="170" t="str">
        <f t="shared" si="44"/>
        <v>-</v>
      </c>
      <c r="T228" s="170" t="s">
        <v>416</v>
      </c>
      <c r="U228" s="148">
        <v>0</v>
      </c>
      <c r="V228" s="170">
        <f t="shared" si="45"/>
        <v>0</v>
      </c>
      <c r="W228" s="170">
        <f t="shared" si="46"/>
        <v>0</v>
      </c>
      <c r="X228" s="170">
        <f t="shared" si="47"/>
        <v>0</v>
      </c>
      <c r="Y228" s="170" t="str">
        <f t="shared" si="48"/>
        <v>-</v>
      </c>
      <c r="Z228" s="170" t="str">
        <f t="shared" si="49"/>
        <v>-</v>
      </c>
      <c r="AA228" s="134"/>
    </row>
    <row r="229" spans="1:27" ht="15" customHeight="1">
      <c r="A229" s="456"/>
      <c r="B229" s="447"/>
      <c r="C229" s="447"/>
      <c r="D229" s="223" t="s">
        <v>2829</v>
      </c>
      <c r="E229" s="173" t="s">
        <v>448</v>
      </c>
      <c r="F229" s="292" t="s">
        <v>3163</v>
      </c>
      <c r="G229" s="170" t="s">
        <v>3164</v>
      </c>
      <c r="H229" s="170" t="s">
        <v>2833</v>
      </c>
      <c r="I229" s="170" t="s">
        <v>187</v>
      </c>
      <c r="J229" s="170">
        <v>1000</v>
      </c>
      <c r="K229" s="170">
        <v>0</v>
      </c>
      <c r="L229" s="170">
        <v>0</v>
      </c>
      <c r="M229" s="170" t="s">
        <v>416</v>
      </c>
      <c r="N229" s="148">
        <v>0</v>
      </c>
      <c r="O229" s="170">
        <f t="shared" si="40"/>
        <v>0</v>
      </c>
      <c r="P229" s="170">
        <f t="shared" si="41"/>
        <v>0</v>
      </c>
      <c r="Q229" s="170">
        <f t="shared" si="42"/>
        <v>0</v>
      </c>
      <c r="R229" s="170" t="str">
        <f t="shared" si="43"/>
        <v>-</v>
      </c>
      <c r="S229" s="170" t="str">
        <f t="shared" si="44"/>
        <v>-</v>
      </c>
      <c r="T229" s="170" t="s">
        <v>416</v>
      </c>
      <c r="U229" s="148">
        <v>0</v>
      </c>
      <c r="V229" s="170">
        <f t="shared" si="45"/>
        <v>0</v>
      </c>
      <c r="W229" s="170">
        <f t="shared" si="46"/>
        <v>0</v>
      </c>
      <c r="X229" s="170">
        <f t="shared" si="47"/>
        <v>0</v>
      </c>
      <c r="Y229" s="170" t="str">
        <f t="shared" si="48"/>
        <v>-</v>
      </c>
      <c r="Z229" s="170" t="str">
        <f t="shared" si="49"/>
        <v>-</v>
      </c>
      <c r="AA229" s="134"/>
    </row>
    <row r="230" spans="1:27" ht="15" customHeight="1">
      <c r="A230" s="456"/>
      <c r="B230" s="447"/>
      <c r="C230" s="447"/>
      <c r="D230" s="223" t="s">
        <v>2829</v>
      </c>
      <c r="E230" s="173" t="s">
        <v>448</v>
      </c>
      <c r="F230" s="292" t="s">
        <v>3163</v>
      </c>
      <c r="G230" s="170" t="s">
        <v>3165</v>
      </c>
      <c r="H230" s="170" t="s">
        <v>2833</v>
      </c>
      <c r="I230" s="170" t="s">
        <v>169</v>
      </c>
      <c r="J230" s="170">
        <v>1000</v>
      </c>
      <c r="K230" s="170">
        <v>0</v>
      </c>
      <c r="L230" s="170">
        <v>0</v>
      </c>
      <c r="M230" s="170" t="s">
        <v>416</v>
      </c>
      <c r="N230" s="148">
        <v>0</v>
      </c>
      <c r="O230" s="170">
        <f t="shared" si="40"/>
        <v>0</v>
      </c>
      <c r="P230" s="170">
        <f t="shared" si="41"/>
        <v>0</v>
      </c>
      <c r="Q230" s="170">
        <f t="shared" si="42"/>
        <v>0</v>
      </c>
      <c r="R230" s="170" t="str">
        <f t="shared" si="43"/>
        <v>-</v>
      </c>
      <c r="S230" s="170" t="str">
        <f t="shared" si="44"/>
        <v>-</v>
      </c>
      <c r="T230" s="170" t="s">
        <v>416</v>
      </c>
      <c r="U230" s="148">
        <v>0</v>
      </c>
      <c r="V230" s="170">
        <f t="shared" si="45"/>
        <v>0</v>
      </c>
      <c r="W230" s="170">
        <f t="shared" si="46"/>
        <v>0</v>
      </c>
      <c r="X230" s="170">
        <f t="shared" si="47"/>
        <v>0</v>
      </c>
      <c r="Y230" s="170" t="str">
        <f t="shared" si="48"/>
        <v>-</v>
      </c>
      <c r="Z230" s="170" t="str">
        <f t="shared" si="49"/>
        <v>-</v>
      </c>
      <c r="AA230" s="134"/>
    </row>
    <row r="231" spans="1:27" ht="15" customHeight="1">
      <c r="A231" s="456"/>
      <c r="B231" s="447"/>
      <c r="C231" s="447"/>
      <c r="D231" s="223" t="s">
        <v>2829</v>
      </c>
      <c r="E231" s="173" t="s">
        <v>448</v>
      </c>
      <c r="F231" s="292" t="s">
        <v>3163</v>
      </c>
      <c r="G231" s="170" t="s">
        <v>3166</v>
      </c>
      <c r="H231" s="170" t="s">
        <v>2833</v>
      </c>
      <c r="I231" s="170" t="s">
        <v>1971</v>
      </c>
      <c r="J231" s="170">
        <v>1000</v>
      </c>
      <c r="K231" s="170">
        <v>0</v>
      </c>
      <c r="L231" s="170">
        <v>0</v>
      </c>
      <c r="M231" s="170" t="s">
        <v>416</v>
      </c>
      <c r="N231" s="148">
        <v>0</v>
      </c>
      <c r="O231" s="170">
        <f t="shared" si="40"/>
        <v>0</v>
      </c>
      <c r="P231" s="170">
        <f t="shared" si="41"/>
        <v>0</v>
      </c>
      <c r="Q231" s="170">
        <f t="shared" si="42"/>
        <v>0</v>
      </c>
      <c r="R231" s="170" t="str">
        <f t="shared" si="43"/>
        <v>-</v>
      </c>
      <c r="S231" s="170" t="str">
        <f t="shared" si="44"/>
        <v>-</v>
      </c>
      <c r="T231" s="170" t="s">
        <v>416</v>
      </c>
      <c r="U231" s="148">
        <v>0</v>
      </c>
      <c r="V231" s="170">
        <f t="shared" si="45"/>
        <v>0</v>
      </c>
      <c r="W231" s="170">
        <f t="shared" si="46"/>
        <v>0</v>
      </c>
      <c r="X231" s="170">
        <f t="shared" si="47"/>
        <v>0</v>
      </c>
      <c r="Y231" s="170" t="str">
        <f t="shared" si="48"/>
        <v>-</v>
      </c>
      <c r="Z231" s="170" t="str">
        <f t="shared" si="49"/>
        <v>-</v>
      </c>
      <c r="AA231" s="134"/>
    </row>
    <row r="232" spans="1:27" ht="15" customHeight="1">
      <c r="A232" s="456"/>
      <c r="B232" s="447"/>
      <c r="C232" s="447"/>
      <c r="D232" s="223" t="s">
        <v>2829</v>
      </c>
      <c r="E232" s="173" t="s">
        <v>448</v>
      </c>
      <c r="F232" s="292" t="s">
        <v>3163</v>
      </c>
      <c r="G232" s="170" t="s">
        <v>3167</v>
      </c>
      <c r="H232" s="170" t="s">
        <v>2833</v>
      </c>
      <c r="I232" s="170" t="s">
        <v>185</v>
      </c>
      <c r="J232" s="170">
        <v>1000</v>
      </c>
      <c r="K232" s="170">
        <v>0</v>
      </c>
      <c r="L232" s="170">
        <v>0</v>
      </c>
      <c r="M232" s="170" t="s">
        <v>416</v>
      </c>
      <c r="N232" s="148">
        <v>0</v>
      </c>
      <c r="O232" s="170">
        <f t="shared" si="40"/>
        <v>0</v>
      </c>
      <c r="P232" s="170">
        <f t="shared" si="41"/>
        <v>0</v>
      </c>
      <c r="Q232" s="170">
        <f t="shared" si="42"/>
        <v>0</v>
      </c>
      <c r="R232" s="170" t="str">
        <f t="shared" si="43"/>
        <v>-</v>
      </c>
      <c r="S232" s="170" t="str">
        <f t="shared" si="44"/>
        <v>-</v>
      </c>
      <c r="T232" s="170" t="s">
        <v>416</v>
      </c>
      <c r="U232" s="148">
        <v>0</v>
      </c>
      <c r="V232" s="170">
        <f t="shared" si="45"/>
        <v>0</v>
      </c>
      <c r="W232" s="170">
        <f t="shared" si="46"/>
        <v>0</v>
      </c>
      <c r="X232" s="170">
        <f t="shared" si="47"/>
        <v>0</v>
      </c>
      <c r="Y232" s="170" t="str">
        <f t="shared" si="48"/>
        <v>-</v>
      </c>
      <c r="Z232" s="170" t="str">
        <f t="shared" si="49"/>
        <v>-</v>
      </c>
      <c r="AA232" s="134"/>
    </row>
    <row r="233" spans="1:27" ht="15" customHeight="1">
      <c r="A233" s="456"/>
      <c r="B233" s="447"/>
      <c r="C233" s="447"/>
      <c r="D233" s="223" t="s">
        <v>2829</v>
      </c>
      <c r="E233" s="173" t="s">
        <v>448</v>
      </c>
      <c r="F233" s="292" t="s">
        <v>3163</v>
      </c>
      <c r="G233" s="170" t="s">
        <v>3168</v>
      </c>
      <c r="H233" s="170" t="s">
        <v>2833</v>
      </c>
      <c r="I233" s="170" t="s">
        <v>185</v>
      </c>
      <c r="J233" s="170">
        <v>1000</v>
      </c>
      <c r="K233" s="170">
        <v>0</v>
      </c>
      <c r="L233" s="170">
        <v>0</v>
      </c>
      <c r="M233" s="170" t="s">
        <v>416</v>
      </c>
      <c r="N233" s="148">
        <v>0</v>
      </c>
      <c r="O233" s="170">
        <f t="shared" si="40"/>
        <v>0</v>
      </c>
      <c r="P233" s="170">
        <f t="shared" si="41"/>
        <v>0</v>
      </c>
      <c r="Q233" s="170">
        <f t="shared" si="42"/>
        <v>0</v>
      </c>
      <c r="R233" s="170" t="str">
        <f t="shared" si="43"/>
        <v>-</v>
      </c>
      <c r="S233" s="170" t="str">
        <f t="shared" si="44"/>
        <v>-</v>
      </c>
      <c r="T233" s="170" t="s">
        <v>416</v>
      </c>
      <c r="U233" s="148">
        <v>0</v>
      </c>
      <c r="V233" s="170">
        <f t="shared" si="45"/>
        <v>0</v>
      </c>
      <c r="W233" s="170">
        <f t="shared" si="46"/>
        <v>0</v>
      </c>
      <c r="X233" s="170">
        <f t="shared" si="47"/>
        <v>0</v>
      </c>
      <c r="Y233" s="170" t="str">
        <f t="shared" si="48"/>
        <v>-</v>
      </c>
      <c r="Z233" s="170" t="str">
        <f t="shared" si="49"/>
        <v>-</v>
      </c>
      <c r="AA233" s="134"/>
    </row>
    <row r="234" spans="1:27" ht="15" customHeight="1">
      <c r="A234" s="456"/>
      <c r="B234" s="447"/>
      <c r="C234" s="447"/>
      <c r="D234" s="223" t="s">
        <v>2829</v>
      </c>
      <c r="E234" s="173" t="s">
        <v>448</v>
      </c>
      <c r="F234" s="292" t="s">
        <v>3163</v>
      </c>
      <c r="G234" s="170" t="s">
        <v>3169</v>
      </c>
      <c r="H234" s="170" t="s">
        <v>2833</v>
      </c>
      <c r="I234" s="170" t="s">
        <v>201</v>
      </c>
      <c r="J234" s="170">
        <v>1000</v>
      </c>
      <c r="K234" s="170">
        <v>0</v>
      </c>
      <c r="L234" s="170">
        <v>0</v>
      </c>
      <c r="M234" s="170" t="s">
        <v>416</v>
      </c>
      <c r="N234" s="148">
        <v>0</v>
      </c>
      <c r="O234" s="170">
        <f t="shared" si="40"/>
        <v>0</v>
      </c>
      <c r="P234" s="170">
        <f t="shared" si="41"/>
        <v>0</v>
      </c>
      <c r="Q234" s="170">
        <f t="shared" si="42"/>
        <v>0</v>
      </c>
      <c r="R234" s="170" t="str">
        <f t="shared" si="43"/>
        <v>-</v>
      </c>
      <c r="S234" s="170" t="str">
        <f t="shared" si="44"/>
        <v>-</v>
      </c>
      <c r="T234" s="170" t="s">
        <v>416</v>
      </c>
      <c r="U234" s="148">
        <v>0</v>
      </c>
      <c r="V234" s="170">
        <f t="shared" si="45"/>
        <v>0</v>
      </c>
      <c r="W234" s="170">
        <f t="shared" si="46"/>
        <v>0</v>
      </c>
      <c r="X234" s="170">
        <f t="shared" si="47"/>
        <v>0</v>
      </c>
      <c r="Y234" s="170" t="str">
        <f t="shared" si="48"/>
        <v>-</v>
      </c>
      <c r="Z234" s="170" t="str">
        <f t="shared" si="49"/>
        <v>-</v>
      </c>
      <c r="AA234" s="134"/>
    </row>
    <row r="235" spans="1:27" ht="15" customHeight="1">
      <c r="A235" s="456"/>
      <c r="B235" s="447"/>
      <c r="C235" s="447"/>
      <c r="D235" s="223" t="s">
        <v>2829</v>
      </c>
      <c r="E235" s="173" t="s">
        <v>448</v>
      </c>
      <c r="F235" s="292" t="s">
        <v>3163</v>
      </c>
      <c r="G235" s="170" t="s">
        <v>3170</v>
      </c>
      <c r="H235" s="170" t="s">
        <v>2833</v>
      </c>
      <c r="I235" s="170" t="s">
        <v>161</v>
      </c>
      <c r="J235" s="170">
        <v>1000</v>
      </c>
      <c r="K235" s="170">
        <v>0</v>
      </c>
      <c r="L235" s="170">
        <v>0</v>
      </c>
      <c r="M235" s="170" t="s">
        <v>416</v>
      </c>
      <c r="N235" s="148">
        <v>0</v>
      </c>
      <c r="O235" s="170">
        <f t="shared" si="40"/>
        <v>0</v>
      </c>
      <c r="P235" s="170">
        <f t="shared" si="41"/>
        <v>0</v>
      </c>
      <c r="Q235" s="170">
        <f t="shared" si="42"/>
        <v>0</v>
      </c>
      <c r="R235" s="170" t="str">
        <f t="shared" si="43"/>
        <v>-</v>
      </c>
      <c r="S235" s="170" t="str">
        <f t="shared" si="44"/>
        <v>-</v>
      </c>
      <c r="T235" s="170" t="s">
        <v>416</v>
      </c>
      <c r="U235" s="148">
        <v>0</v>
      </c>
      <c r="V235" s="170">
        <f t="shared" si="45"/>
        <v>0</v>
      </c>
      <c r="W235" s="170">
        <f t="shared" si="46"/>
        <v>0</v>
      </c>
      <c r="X235" s="170">
        <f t="shared" si="47"/>
        <v>0</v>
      </c>
      <c r="Y235" s="170" t="str">
        <f t="shared" si="48"/>
        <v>-</v>
      </c>
      <c r="Z235" s="170" t="str">
        <f t="shared" si="49"/>
        <v>-</v>
      </c>
      <c r="AA235" s="134"/>
    </row>
    <row r="236" spans="1:27" ht="15" customHeight="1">
      <c r="A236" s="456"/>
      <c r="B236" s="447"/>
      <c r="C236" s="447"/>
      <c r="D236" s="223" t="s">
        <v>2829</v>
      </c>
      <c r="E236" s="173" t="s">
        <v>448</v>
      </c>
      <c r="F236" s="292" t="s">
        <v>3163</v>
      </c>
      <c r="G236" s="170" t="s">
        <v>3171</v>
      </c>
      <c r="H236" s="170" t="s">
        <v>2833</v>
      </c>
      <c r="I236" s="170" t="s">
        <v>167</v>
      </c>
      <c r="J236" s="170">
        <v>1246</v>
      </c>
      <c r="K236" s="170">
        <v>0</v>
      </c>
      <c r="L236" s="170">
        <v>0</v>
      </c>
      <c r="M236" s="170" t="s">
        <v>416</v>
      </c>
      <c r="N236" s="148">
        <v>0</v>
      </c>
      <c r="O236" s="170">
        <f t="shared" si="40"/>
        <v>0</v>
      </c>
      <c r="P236" s="170">
        <f t="shared" si="41"/>
        <v>0</v>
      </c>
      <c r="Q236" s="170">
        <f t="shared" si="42"/>
        <v>0</v>
      </c>
      <c r="R236" s="170" t="str">
        <f t="shared" si="43"/>
        <v>-</v>
      </c>
      <c r="S236" s="170" t="str">
        <f t="shared" si="44"/>
        <v>-</v>
      </c>
      <c r="T236" s="170" t="s">
        <v>416</v>
      </c>
      <c r="U236" s="148">
        <v>0</v>
      </c>
      <c r="V236" s="170">
        <f t="shared" si="45"/>
        <v>0</v>
      </c>
      <c r="W236" s="170">
        <f t="shared" si="46"/>
        <v>0</v>
      </c>
      <c r="X236" s="170">
        <f t="shared" si="47"/>
        <v>0</v>
      </c>
      <c r="Y236" s="170" t="str">
        <f t="shared" si="48"/>
        <v>-</v>
      </c>
      <c r="Z236" s="170" t="str">
        <f t="shared" si="49"/>
        <v>-</v>
      </c>
      <c r="AA236" s="134"/>
    </row>
    <row r="237" spans="1:27" ht="15" customHeight="1">
      <c r="A237" s="456"/>
      <c r="B237" s="447"/>
      <c r="C237" s="447"/>
      <c r="D237" s="223" t="s">
        <v>2829</v>
      </c>
      <c r="E237" s="173" t="s">
        <v>448</v>
      </c>
      <c r="F237" s="292" t="s">
        <v>3163</v>
      </c>
      <c r="G237" s="170" t="s">
        <v>3172</v>
      </c>
      <c r="H237" s="170" t="s">
        <v>2833</v>
      </c>
      <c r="I237" s="170" t="s">
        <v>173</v>
      </c>
      <c r="J237" s="170">
        <v>1000</v>
      </c>
      <c r="K237" s="170">
        <v>0</v>
      </c>
      <c r="L237" s="170">
        <v>0</v>
      </c>
      <c r="M237" s="170" t="s">
        <v>416</v>
      </c>
      <c r="N237" s="148">
        <v>0</v>
      </c>
      <c r="O237" s="170">
        <f t="shared" si="40"/>
        <v>0</v>
      </c>
      <c r="P237" s="170">
        <f t="shared" si="41"/>
        <v>0</v>
      </c>
      <c r="Q237" s="170">
        <f t="shared" si="42"/>
        <v>0</v>
      </c>
      <c r="R237" s="170" t="str">
        <f t="shared" si="43"/>
        <v>-</v>
      </c>
      <c r="S237" s="170" t="str">
        <f t="shared" si="44"/>
        <v>-</v>
      </c>
      <c r="T237" s="170" t="s">
        <v>416</v>
      </c>
      <c r="U237" s="148">
        <v>0</v>
      </c>
      <c r="V237" s="170">
        <f t="shared" si="45"/>
        <v>0</v>
      </c>
      <c r="W237" s="170">
        <f t="shared" si="46"/>
        <v>0</v>
      </c>
      <c r="X237" s="170">
        <f t="shared" si="47"/>
        <v>0</v>
      </c>
      <c r="Y237" s="170" t="str">
        <f t="shared" si="48"/>
        <v>-</v>
      </c>
      <c r="Z237" s="170" t="str">
        <f t="shared" si="49"/>
        <v>-</v>
      </c>
      <c r="AA237" s="134"/>
    </row>
    <row r="238" spans="1:27" ht="15" customHeight="1">
      <c r="A238" s="456"/>
      <c r="B238" s="447"/>
      <c r="C238" s="447"/>
      <c r="D238" s="223" t="s">
        <v>2829</v>
      </c>
      <c r="E238" s="173" t="s">
        <v>448</v>
      </c>
      <c r="F238" s="292" t="s">
        <v>3163</v>
      </c>
      <c r="G238" s="170" t="s">
        <v>3173</v>
      </c>
      <c r="H238" s="170" t="s">
        <v>2833</v>
      </c>
      <c r="I238" s="170" t="s">
        <v>143</v>
      </c>
      <c r="J238" s="170">
        <v>1000</v>
      </c>
      <c r="K238" s="170">
        <v>0</v>
      </c>
      <c r="L238" s="170">
        <v>0</v>
      </c>
      <c r="M238" s="170" t="s">
        <v>416</v>
      </c>
      <c r="N238" s="148">
        <v>0</v>
      </c>
      <c r="O238" s="170">
        <f t="shared" si="40"/>
        <v>0</v>
      </c>
      <c r="P238" s="170">
        <f t="shared" si="41"/>
        <v>0</v>
      </c>
      <c r="Q238" s="170">
        <f t="shared" si="42"/>
        <v>0</v>
      </c>
      <c r="R238" s="170" t="str">
        <f t="shared" si="43"/>
        <v>-</v>
      </c>
      <c r="S238" s="170" t="str">
        <f t="shared" si="44"/>
        <v>-</v>
      </c>
      <c r="T238" s="170" t="s">
        <v>416</v>
      </c>
      <c r="U238" s="148">
        <v>0</v>
      </c>
      <c r="V238" s="170">
        <f t="shared" si="45"/>
        <v>0</v>
      </c>
      <c r="W238" s="170">
        <f t="shared" si="46"/>
        <v>0</v>
      </c>
      <c r="X238" s="170">
        <f t="shared" si="47"/>
        <v>0</v>
      </c>
      <c r="Y238" s="170" t="str">
        <f t="shared" si="48"/>
        <v>-</v>
      </c>
      <c r="Z238" s="170" t="str">
        <f t="shared" si="49"/>
        <v>-</v>
      </c>
      <c r="AA238" s="134"/>
    </row>
    <row r="239" spans="1:27" ht="15" customHeight="1">
      <c r="A239" s="456"/>
      <c r="B239" s="447"/>
      <c r="C239" s="447"/>
      <c r="D239" s="223" t="s">
        <v>2829</v>
      </c>
      <c r="E239" s="173" t="s">
        <v>448</v>
      </c>
      <c r="F239" s="292" t="s">
        <v>3163</v>
      </c>
      <c r="G239" s="170" t="s">
        <v>3174</v>
      </c>
      <c r="H239" s="170" t="s">
        <v>2833</v>
      </c>
      <c r="I239" s="170" t="s">
        <v>159</v>
      </c>
      <c r="J239" s="170">
        <v>1000</v>
      </c>
      <c r="K239" s="170">
        <v>0</v>
      </c>
      <c r="L239" s="170">
        <v>0</v>
      </c>
      <c r="M239" s="170" t="s">
        <v>416</v>
      </c>
      <c r="N239" s="148">
        <v>0</v>
      </c>
      <c r="O239" s="170">
        <f t="shared" si="40"/>
        <v>0</v>
      </c>
      <c r="P239" s="170">
        <f t="shared" si="41"/>
        <v>0</v>
      </c>
      <c r="Q239" s="170">
        <f t="shared" si="42"/>
        <v>0</v>
      </c>
      <c r="R239" s="170" t="str">
        <f t="shared" si="43"/>
        <v>-</v>
      </c>
      <c r="S239" s="170" t="str">
        <f t="shared" si="44"/>
        <v>-</v>
      </c>
      <c r="T239" s="170" t="s">
        <v>416</v>
      </c>
      <c r="U239" s="148">
        <v>0</v>
      </c>
      <c r="V239" s="170">
        <f t="shared" si="45"/>
        <v>0</v>
      </c>
      <c r="W239" s="170">
        <f t="shared" si="46"/>
        <v>0</v>
      </c>
      <c r="X239" s="170">
        <f t="shared" si="47"/>
        <v>0</v>
      </c>
      <c r="Y239" s="170" t="str">
        <f t="shared" si="48"/>
        <v>-</v>
      </c>
      <c r="Z239" s="170" t="str">
        <f t="shared" si="49"/>
        <v>-</v>
      </c>
      <c r="AA239" s="134"/>
    </row>
    <row r="240" spans="1:27" ht="15" customHeight="1">
      <c r="A240" s="456"/>
      <c r="B240" s="447"/>
      <c r="C240" s="447"/>
      <c r="D240" s="223" t="s">
        <v>2829</v>
      </c>
      <c r="E240" s="173" t="s">
        <v>448</v>
      </c>
      <c r="F240" s="292" t="s">
        <v>3163</v>
      </c>
      <c r="G240" s="170" t="s">
        <v>3175</v>
      </c>
      <c r="H240" s="170" t="s">
        <v>2833</v>
      </c>
      <c r="I240" s="170" t="s">
        <v>195</v>
      </c>
      <c r="J240" s="170">
        <v>1000</v>
      </c>
      <c r="K240" s="170">
        <v>0</v>
      </c>
      <c r="L240" s="170">
        <v>0</v>
      </c>
      <c r="M240" s="170" t="s">
        <v>416</v>
      </c>
      <c r="N240" s="148">
        <v>0</v>
      </c>
      <c r="O240" s="170">
        <f t="shared" si="40"/>
        <v>0</v>
      </c>
      <c r="P240" s="170">
        <f t="shared" si="41"/>
        <v>0</v>
      </c>
      <c r="Q240" s="170">
        <f t="shared" si="42"/>
        <v>0</v>
      </c>
      <c r="R240" s="170" t="str">
        <f t="shared" si="43"/>
        <v>-</v>
      </c>
      <c r="S240" s="170" t="str">
        <f t="shared" si="44"/>
        <v>-</v>
      </c>
      <c r="T240" s="170" t="s">
        <v>416</v>
      </c>
      <c r="U240" s="148">
        <v>0</v>
      </c>
      <c r="V240" s="170">
        <f t="shared" si="45"/>
        <v>0</v>
      </c>
      <c r="W240" s="170">
        <f t="shared" si="46"/>
        <v>0</v>
      </c>
      <c r="X240" s="170">
        <f t="shared" si="47"/>
        <v>0</v>
      </c>
      <c r="Y240" s="170" t="str">
        <f t="shared" si="48"/>
        <v>-</v>
      </c>
      <c r="Z240" s="170" t="str">
        <f t="shared" si="49"/>
        <v>-</v>
      </c>
      <c r="AA240" s="134"/>
    </row>
    <row r="241" spans="1:27" ht="15" customHeight="1">
      <c r="A241" s="456"/>
      <c r="B241" s="447"/>
      <c r="C241" s="447"/>
      <c r="D241" s="223" t="s">
        <v>2829</v>
      </c>
      <c r="E241" s="173" t="s">
        <v>448</v>
      </c>
      <c r="F241" s="292" t="s">
        <v>3163</v>
      </c>
      <c r="G241" s="170" t="s">
        <v>3176</v>
      </c>
      <c r="H241" s="170" t="s">
        <v>2833</v>
      </c>
      <c r="I241" s="170" t="s">
        <v>151</v>
      </c>
      <c r="J241" s="170">
        <v>1000</v>
      </c>
      <c r="K241" s="170">
        <v>0</v>
      </c>
      <c r="L241" s="170">
        <v>0</v>
      </c>
      <c r="M241" s="170" t="s">
        <v>416</v>
      </c>
      <c r="N241" s="148">
        <v>0</v>
      </c>
      <c r="O241" s="170">
        <f t="shared" si="40"/>
        <v>0</v>
      </c>
      <c r="P241" s="170">
        <f t="shared" si="41"/>
        <v>0</v>
      </c>
      <c r="Q241" s="170">
        <f t="shared" si="42"/>
        <v>0</v>
      </c>
      <c r="R241" s="170" t="str">
        <f t="shared" si="43"/>
        <v>-</v>
      </c>
      <c r="S241" s="170" t="str">
        <f t="shared" si="44"/>
        <v>-</v>
      </c>
      <c r="T241" s="170" t="s">
        <v>416</v>
      </c>
      <c r="U241" s="148">
        <v>0</v>
      </c>
      <c r="V241" s="170">
        <f t="shared" si="45"/>
        <v>0</v>
      </c>
      <c r="W241" s="170">
        <f t="shared" si="46"/>
        <v>0</v>
      </c>
      <c r="X241" s="170">
        <f t="shared" si="47"/>
        <v>0</v>
      </c>
      <c r="Y241" s="170" t="str">
        <f t="shared" si="48"/>
        <v>-</v>
      </c>
      <c r="Z241" s="170" t="str">
        <f t="shared" si="49"/>
        <v>-</v>
      </c>
      <c r="AA241" s="134"/>
    </row>
    <row r="242" spans="1:27" ht="15" customHeight="1">
      <c r="A242" s="456"/>
      <c r="B242" s="447"/>
      <c r="C242" s="447"/>
      <c r="D242" s="223" t="s">
        <v>2829</v>
      </c>
      <c r="E242" s="173" t="s">
        <v>448</v>
      </c>
      <c r="F242" s="292" t="s">
        <v>3163</v>
      </c>
      <c r="G242" s="170" t="s">
        <v>3177</v>
      </c>
      <c r="H242" s="170" t="s">
        <v>2833</v>
      </c>
      <c r="I242" s="170" t="s">
        <v>1998</v>
      </c>
      <c r="J242" s="170">
        <v>1000</v>
      </c>
      <c r="K242" s="170">
        <v>0</v>
      </c>
      <c r="L242" s="170">
        <v>0</v>
      </c>
      <c r="M242" s="170" t="s">
        <v>416</v>
      </c>
      <c r="N242" s="148">
        <v>0</v>
      </c>
      <c r="O242" s="170">
        <f t="shared" si="40"/>
        <v>0</v>
      </c>
      <c r="P242" s="170">
        <f t="shared" si="41"/>
        <v>0</v>
      </c>
      <c r="Q242" s="170">
        <f t="shared" si="42"/>
        <v>0</v>
      </c>
      <c r="R242" s="170" t="str">
        <f t="shared" si="43"/>
        <v>-</v>
      </c>
      <c r="S242" s="170" t="str">
        <f t="shared" si="44"/>
        <v>-</v>
      </c>
      <c r="T242" s="170" t="s">
        <v>416</v>
      </c>
      <c r="U242" s="148">
        <v>0</v>
      </c>
      <c r="V242" s="170">
        <f t="shared" si="45"/>
        <v>0</v>
      </c>
      <c r="W242" s="170">
        <f t="shared" si="46"/>
        <v>0</v>
      </c>
      <c r="X242" s="170">
        <f t="shared" si="47"/>
        <v>0</v>
      </c>
      <c r="Y242" s="170" t="str">
        <f t="shared" si="48"/>
        <v>-</v>
      </c>
      <c r="Z242" s="170" t="str">
        <f t="shared" si="49"/>
        <v>-</v>
      </c>
      <c r="AA242" s="134"/>
    </row>
    <row r="243" spans="1:27" ht="15" customHeight="1">
      <c r="A243" s="456"/>
      <c r="B243" s="447"/>
      <c r="C243" s="447"/>
      <c r="D243" s="223" t="s">
        <v>2829</v>
      </c>
      <c r="E243" s="173" t="s">
        <v>448</v>
      </c>
      <c r="F243" s="292" t="s">
        <v>434</v>
      </c>
      <c r="G243" s="170" t="s">
        <v>3178</v>
      </c>
      <c r="H243" s="170" t="s">
        <v>2833</v>
      </c>
      <c r="I243" s="170" t="s">
        <v>189</v>
      </c>
      <c r="J243" s="170">
        <v>1000</v>
      </c>
      <c r="K243" s="170">
        <v>0</v>
      </c>
      <c r="L243" s="170">
        <v>0</v>
      </c>
      <c r="M243" s="170" t="s">
        <v>416</v>
      </c>
      <c r="N243" s="148">
        <v>0</v>
      </c>
      <c r="O243" s="170">
        <f t="shared" si="40"/>
        <v>0</v>
      </c>
      <c r="P243" s="170">
        <f t="shared" si="41"/>
        <v>0</v>
      </c>
      <c r="Q243" s="170">
        <f t="shared" si="42"/>
        <v>0</v>
      </c>
      <c r="R243" s="170" t="str">
        <f t="shared" si="43"/>
        <v>-</v>
      </c>
      <c r="S243" s="170" t="str">
        <f t="shared" si="44"/>
        <v>-</v>
      </c>
      <c r="T243" s="170" t="s">
        <v>416</v>
      </c>
      <c r="U243" s="148">
        <v>0</v>
      </c>
      <c r="V243" s="170">
        <f t="shared" si="45"/>
        <v>0</v>
      </c>
      <c r="W243" s="170">
        <f t="shared" si="46"/>
        <v>0</v>
      </c>
      <c r="X243" s="170">
        <f t="shared" si="47"/>
        <v>0</v>
      </c>
      <c r="Y243" s="170" t="str">
        <f t="shared" si="48"/>
        <v>-</v>
      </c>
      <c r="Z243" s="170" t="str">
        <f t="shared" si="49"/>
        <v>-</v>
      </c>
      <c r="AA243" s="134"/>
    </row>
    <row r="244" spans="1:27" ht="15" customHeight="1">
      <c r="A244" s="456"/>
      <c r="B244" s="447"/>
      <c r="C244" s="447"/>
      <c r="D244" s="223" t="s">
        <v>2829</v>
      </c>
      <c r="E244" s="173" t="s">
        <v>448</v>
      </c>
      <c r="F244" s="292" t="s">
        <v>434</v>
      </c>
      <c r="G244" s="170" t="s">
        <v>3179</v>
      </c>
      <c r="H244" s="170" t="s">
        <v>2833</v>
      </c>
      <c r="I244" s="170" t="s">
        <v>187</v>
      </c>
      <c r="J244" s="170">
        <v>1000</v>
      </c>
      <c r="K244" s="170">
        <v>0</v>
      </c>
      <c r="L244" s="170">
        <v>0</v>
      </c>
      <c r="M244" s="170" t="s">
        <v>416</v>
      </c>
      <c r="N244" s="148">
        <v>0</v>
      </c>
      <c r="O244" s="170">
        <f t="shared" si="40"/>
        <v>0</v>
      </c>
      <c r="P244" s="170">
        <f t="shared" si="41"/>
        <v>0</v>
      </c>
      <c r="Q244" s="170">
        <f t="shared" si="42"/>
        <v>0</v>
      </c>
      <c r="R244" s="170" t="str">
        <f t="shared" si="43"/>
        <v>-</v>
      </c>
      <c r="S244" s="170" t="str">
        <f t="shared" si="44"/>
        <v>-</v>
      </c>
      <c r="T244" s="170" t="s">
        <v>416</v>
      </c>
      <c r="U244" s="148">
        <v>0</v>
      </c>
      <c r="V244" s="170">
        <f t="shared" si="45"/>
        <v>0</v>
      </c>
      <c r="W244" s="170">
        <f t="shared" si="46"/>
        <v>0</v>
      </c>
      <c r="X244" s="170">
        <f t="shared" si="47"/>
        <v>0</v>
      </c>
      <c r="Y244" s="170" t="str">
        <f t="shared" si="48"/>
        <v>-</v>
      </c>
      <c r="Z244" s="170" t="str">
        <f t="shared" si="49"/>
        <v>-</v>
      </c>
      <c r="AA244" s="134"/>
    </row>
    <row r="245" spans="1:27" ht="15" customHeight="1">
      <c r="A245" s="456"/>
      <c r="B245" s="447"/>
      <c r="C245" s="447"/>
      <c r="D245" s="223" t="s">
        <v>2829</v>
      </c>
      <c r="E245" s="173" t="s">
        <v>448</v>
      </c>
      <c r="F245" s="292" t="s">
        <v>434</v>
      </c>
      <c r="G245" s="170" t="s">
        <v>3180</v>
      </c>
      <c r="H245" s="170" t="s">
        <v>2833</v>
      </c>
      <c r="I245" s="170" t="s">
        <v>187</v>
      </c>
      <c r="J245" s="170">
        <v>1000</v>
      </c>
      <c r="K245" s="170">
        <v>2908458.44</v>
      </c>
      <c r="L245" s="170">
        <v>2682253.6</v>
      </c>
      <c r="M245" s="170" t="s">
        <v>416</v>
      </c>
      <c r="N245" s="148">
        <v>0</v>
      </c>
      <c r="O245" s="170">
        <f t="shared" si="40"/>
        <v>0</v>
      </c>
      <c r="P245" s="170">
        <f t="shared" si="41"/>
        <v>0</v>
      </c>
      <c r="Q245" s="170">
        <f t="shared" si="42"/>
        <v>0</v>
      </c>
      <c r="R245" s="170" t="str">
        <f t="shared" si="43"/>
        <v>-</v>
      </c>
      <c r="S245" s="170" t="str">
        <f t="shared" si="44"/>
        <v>-</v>
      </c>
      <c r="T245" s="170" t="s">
        <v>416</v>
      </c>
      <c r="U245" s="148">
        <v>0</v>
      </c>
      <c r="V245" s="170">
        <f t="shared" si="45"/>
        <v>0</v>
      </c>
      <c r="W245" s="170">
        <f t="shared" si="46"/>
        <v>0</v>
      </c>
      <c r="X245" s="170">
        <f t="shared" si="47"/>
        <v>0</v>
      </c>
      <c r="Y245" s="170" t="str">
        <f t="shared" si="48"/>
        <v>-</v>
      </c>
      <c r="Z245" s="170" t="str">
        <f t="shared" si="49"/>
        <v>-</v>
      </c>
      <c r="AA245" s="134"/>
    </row>
    <row r="246" spans="1:27" ht="15" customHeight="1">
      <c r="A246" s="456"/>
      <c r="B246" s="447"/>
      <c r="C246" s="447"/>
      <c r="D246" s="223" t="s">
        <v>2829</v>
      </c>
      <c r="E246" s="173" t="s">
        <v>448</v>
      </c>
      <c r="F246" s="292" t="s">
        <v>434</v>
      </c>
      <c r="G246" s="170" t="s">
        <v>3181</v>
      </c>
      <c r="H246" s="170" t="s">
        <v>2833</v>
      </c>
      <c r="I246" s="170" t="s">
        <v>157</v>
      </c>
      <c r="J246" s="170">
        <v>1000</v>
      </c>
      <c r="K246" s="170">
        <v>0</v>
      </c>
      <c r="L246" s="170">
        <v>0</v>
      </c>
      <c r="M246" s="170" t="s">
        <v>416</v>
      </c>
      <c r="N246" s="148">
        <v>0</v>
      </c>
      <c r="O246" s="170">
        <f t="shared" si="40"/>
        <v>0</v>
      </c>
      <c r="P246" s="170">
        <f t="shared" si="41"/>
        <v>0</v>
      </c>
      <c r="Q246" s="170">
        <f t="shared" si="42"/>
        <v>0</v>
      </c>
      <c r="R246" s="170" t="str">
        <f t="shared" si="43"/>
        <v>-</v>
      </c>
      <c r="S246" s="170" t="str">
        <f t="shared" si="44"/>
        <v>-</v>
      </c>
      <c r="T246" s="170" t="s">
        <v>416</v>
      </c>
      <c r="U246" s="148">
        <v>0</v>
      </c>
      <c r="V246" s="170">
        <f t="shared" si="45"/>
        <v>0</v>
      </c>
      <c r="W246" s="170">
        <f t="shared" si="46"/>
        <v>0</v>
      </c>
      <c r="X246" s="170">
        <f t="shared" si="47"/>
        <v>0</v>
      </c>
      <c r="Y246" s="170" t="str">
        <f t="shared" si="48"/>
        <v>-</v>
      </c>
      <c r="Z246" s="170" t="str">
        <f t="shared" si="49"/>
        <v>-</v>
      </c>
      <c r="AA246" s="134"/>
    </row>
    <row r="247" spans="1:27" ht="15" customHeight="1">
      <c r="A247" s="456"/>
      <c r="B247" s="447"/>
      <c r="C247" s="447"/>
      <c r="D247" s="223" t="s">
        <v>2829</v>
      </c>
      <c r="E247" s="173" t="s">
        <v>448</v>
      </c>
      <c r="F247" s="292" t="s">
        <v>434</v>
      </c>
      <c r="G247" s="170" t="s">
        <v>3182</v>
      </c>
      <c r="H247" s="170" t="s">
        <v>2833</v>
      </c>
      <c r="I247" s="170" t="s">
        <v>153</v>
      </c>
      <c r="J247" s="170">
        <v>1000</v>
      </c>
      <c r="K247" s="170">
        <v>0</v>
      </c>
      <c r="L247" s="170">
        <v>0</v>
      </c>
      <c r="M247" s="170" t="s">
        <v>416</v>
      </c>
      <c r="N247" s="148">
        <v>0</v>
      </c>
      <c r="O247" s="170">
        <f t="shared" si="40"/>
        <v>0</v>
      </c>
      <c r="P247" s="170">
        <f t="shared" si="41"/>
        <v>0</v>
      </c>
      <c r="Q247" s="170">
        <f t="shared" si="42"/>
        <v>0</v>
      </c>
      <c r="R247" s="170" t="str">
        <f t="shared" si="43"/>
        <v>-</v>
      </c>
      <c r="S247" s="170" t="str">
        <f t="shared" si="44"/>
        <v>-</v>
      </c>
      <c r="T247" s="170" t="s">
        <v>416</v>
      </c>
      <c r="U247" s="148">
        <v>0</v>
      </c>
      <c r="V247" s="170">
        <f t="shared" si="45"/>
        <v>0</v>
      </c>
      <c r="W247" s="170">
        <f t="shared" si="46"/>
        <v>0</v>
      </c>
      <c r="X247" s="170">
        <f t="shared" si="47"/>
        <v>0</v>
      </c>
      <c r="Y247" s="170" t="str">
        <f t="shared" si="48"/>
        <v>-</v>
      </c>
      <c r="Z247" s="170" t="str">
        <f t="shared" si="49"/>
        <v>-</v>
      </c>
      <c r="AA247" s="134"/>
    </row>
    <row r="248" spans="1:27" ht="15" customHeight="1">
      <c r="A248" s="456"/>
      <c r="B248" s="447"/>
      <c r="C248" s="447"/>
      <c r="D248" s="223" t="s">
        <v>2829</v>
      </c>
      <c r="E248" s="173" t="s">
        <v>448</v>
      </c>
      <c r="F248" s="292" t="s">
        <v>434</v>
      </c>
      <c r="G248" s="170" t="s">
        <v>3183</v>
      </c>
      <c r="H248" s="170" t="s">
        <v>2833</v>
      </c>
      <c r="I248" s="170" t="s">
        <v>199</v>
      </c>
      <c r="J248" s="170">
        <v>1000</v>
      </c>
      <c r="K248" s="170">
        <v>397693.51</v>
      </c>
      <c r="L248" s="170">
        <v>0</v>
      </c>
      <c r="M248" s="170" t="s">
        <v>416</v>
      </c>
      <c r="N248" s="148">
        <v>0</v>
      </c>
      <c r="O248" s="170">
        <f t="shared" si="40"/>
        <v>0</v>
      </c>
      <c r="P248" s="170">
        <f t="shared" si="41"/>
        <v>0</v>
      </c>
      <c r="Q248" s="170">
        <f t="shared" si="42"/>
        <v>0</v>
      </c>
      <c r="R248" s="170" t="str">
        <f t="shared" si="43"/>
        <v>-</v>
      </c>
      <c r="S248" s="170" t="str">
        <f t="shared" si="44"/>
        <v>-</v>
      </c>
      <c r="T248" s="170" t="s">
        <v>416</v>
      </c>
      <c r="U248" s="148">
        <v>0</v>
      </c>
      <c r="V248" s="170">
        <f t="shared" si="45"/>
        <v>0</v>
      </c>
      <c r="W248" s="170">
        <f t="shared" si="46"/>
        <v>0</v>
      </c>
      <c r="X248" s="170">
        <f t="shared" si="47"/>
        <v>0</v>
      </c>
      <c r="Y248" s="170" t="str">
        <f t="shared" si="48"/>
        <v>-</v>
      </c>
      <c r="Z248" s="170" t="str">
        <f t="shared" si="49"/>
        <v>-</v>
      </c>
      <c r="AA248" s="134"/>
    </row>
    <row r="249" spans="1:27" ht="15" customHeight="1">
      <c r="A249" s="456"/>
      <c r="B249" s="447"/>
      <c r="C249" s="447"/>
      <c r="D249" s="223" t="s">
        <v>2829</v>
      </c>
      <c r="E249" s="173" t="s">
        <v>448</v>
      </c>
      <c r="F249" s="292" t="s">
        <v>434</v>
      </c>
      <c r="G249" s="170" t="s">
        <v>3184</v>
      </c>
      <c r="H249" s="170" t="s">
        <v>2833</v>
      </c>
      <c r="I249" s="170" t="s">
        <v>169</v>
      </c>
      <c r="J249" s="170">
        <v>1000</v>
      </c>
      <c r="K249" s="170">
        <v>0</v>
      </c>
      <c r="L249" s="170">
        <v>0</v>
      </c>
      <c r="M249" s="170" t="s">
        <v>416</v>
      </c>
      <c r="N249" s="148">
        <v>0</v>
      </c>
      <c r="O249" s="170">
        <f t="shared" si="40"/>
        <v>0</v>
      </c>
      <c r="P249" s="170">
        <f t="shared" si="41"/>
        <v>0</v>
      </c>
      <c r="Q249" s="170">
        <f t="shared" si="42"/>
        <v>0</v>
      </c>
      <c r="R249" s="170" t="str">
        <f t="shared" si="43"/>
        <v>-</v>
      </c>
      <c r="S249" s="170" t="str">
        <f t="shared" si="44"/>
        <v>-</v>
      </c>
      <c r="T249" s="170" t="s">
        <v>416</v>
      </c>
      <c r="U249" s="148">
        <v>0</v>
      </c>
      <c r="V249" s="170">
        <f t="shared" si="45"/>
        <v>0</v>
      </c>
      <c r="W249" s="170">
        <f t="shared" si="46"/>
        <v>0</v>
      </c>
      <c r="X249" s="170">
        <f t="shared" si="47"/>
        <v>0</v>
      </c>
      <c r="Y249" s="170" t="str">
        <f t="shared" si="48"/>
        <v>-</v>
      </c>
      <c r="Z249" s="170" t="str">
        <f t="shared" si="49"/>
        <v>-</v>
      </c>
      <c r="AA249" s="134"/>
    </row>
    <row r="250" spans="1:27" ht="15" customHeight="1">
      <c r="A250" s="456"/>
      <c r="B250" s="447"/>
      <c r="C250" s="447"/>
      <c r="D250" s="223" t="s">
        <v>2829</v>
      </c>
      <c r="E250" s="173" t="s">
        <v>448</v>
      </c>
      <c r="F250" s="292" t="s">
        <v>434</v>
      </c>
      <c r="G250" s="170" t="s">
        <v>3185</v>
      </c>
      <c r="H250" s="170" t="s">
        <v>2833</v>
      </c>
      <c r="I250" s="170" t="s">
        <v>175</v>
      </c>
      <c r="J250" s="170">
        <v>1000</v>
      </c>
      <c r="K250" s="170">
        <v>0</v>
      </c>
      <c r="L250" s="170">
        <v>0</v>
      </c>
      <c r="M250" s="170" t="s">
        <v>416</v>
      </c>
      <c r="N250" s="148">
        <v>0</v>
      </c>
      <c r="O250" s="170">
        <f t="shared" si="40"/>
        <v>0</v>
      </c>
      <c r="P250" s="170">
        <f t="shared" si="41"/>
        <v>0</v>
      </c>
      <c r="Q250" s="170">
        <f t="shared" si="42"/>
        <v>0</v>
      </c>
      <c r="R250" s="170" t="str">
        <f t="shared" si="43"/>
        <v>-</v>
      </c>
      <c r="S250" s="170" t="str">
        <f t="shared" si="44"/>
        <v>-</v>
      </c>
      <c r="T250" s="170" t="s">
        <v>416</v>
      </c>
      <c r="U250" s="148">
        <v>0</v>
      </c>
      <c r="V250" s="170">
        <f t="shared" si="45"/>
        <v>0</v>
      </c>
      <c r="W250" s="170">
        <f t="shared" si="46"/>
        <v>0</v>
      </c>
      <c r="X250" s="170">
        <f t="shared" si="47"/>
        <v>0</v>
      </c>
      <c r="Y250" s="170" t="str">
        <f t="shared" si="48"/>
        <v>-</v>
      </c>
      <c r="Z250" s="170" t="str">
        <f t="shared" si="49"/>
        <v>-</v>
      </c>
      <c r="AA250" s="134"/>
    </row>
    <row r="251" spans="1:27" ht="15" customHeight="1">
      <c r="A251" s="456"/>
      <c r="B251" s="447"/>
      <c r="C251" s="447"/>
      <c r="D251" s="223" t="s">
        <v>2829</v>
      </c>
      <c r="E251" s="173" t="s">
        <v>448</v>
      </c>
      <c r="F251" s="292" t="s">
        <v>434</v>
      </c>
      <c r="G251" s="170" t="s">
        <v>3186</v>
      </c>
      <c r="H251" s="170" t="s">
        <v>2833</v>
      </c>
      <c r="I251" s="170" t="s">
        <v>171</v>
      </c>
      <c r="J251" s="170">
        <v>1000</v>
      </c>
      <c r="K251" s="170">
        <v>0</v>
      </c>
      <c r="L251" s="170">
        <v>0</v>
      </c>
      <c r="M251" s="170" t="s">
        <v>416</v>
      </c>
      <c r="N251" s="148">
        <v>0</v>
      </c>
      <c r="O251" s="170">
        <f t="shared" si="40"/>
        <v>0</v>
      </c>
      <c r="P251" s="170">
        <f t="shared" si="41"/>
        <v>0</v>
      </c>
      <c r="Q251" s="170">
        <f t="shared" si="42"/>
        <v>0</v>
      </c>
      <c r="R251" s="170" t="str">
        <f t="shared" si="43"/>
        <v>-</v>
      </c>
      <c r="S251" s="170" t="str">
        <f t="shared" si="44"/>
        <v>-</v>
      </c>
      <c r="T251" s="170" t="s">
        <v>416</v>
      </c>
      <c r="U251" s="148">
        <v>0</v>
      </c>
      <c r="V251" s="170">
        <f t="shared" si="45"/>
        <v>0</v>
      </c>
      <c r="W251" s="170">
        <f t="shared" si="46"/>
        <v>0</v>
      </c>
      <c r="X251" s="170">
        <f t="shared" si="47"/>
        <v>0</v>
      </c>
      <c r="Y251" s="170" t="str">
        <f t="shared" si="48"/>
        <v>-</v>
      </c>
      <c r="Z251" s="170" t="str">
        <f t="shared" si="49"/>
        <v>-</v>
      </c>
      <c r="AA251" s="134"/>
    </row>
    <row r="252" spans="1:27" ht="15" customHeight="1">
      <c r="A252" s="456"/>
      <c r="B252" s="447"/>
      <c r="C252" s="447"/>
      <c r="D252" s="223" t="s">
        <v>2829</v>
      </c>
      <c r="E252" s="173" t="s">
        <v>448</v>
      </c>
      <c r="F252" s="292" t="s">
        <v>434</v>
      </c>
      <c r="G252" s="170" t="s">
        <v>3187</v>
      </c>
      <c r="H252" s="170" t="s">
        <v>2833</v>
      </c>
      <c r="I252" s="170" t="s">
        <v>1971</v>
      </c>
      <c r="J252" s="170">
        <v>1000</v>
      </c>
      <c r="K252" s="170">
        <v>0</v>
      </c>
      <c r="L252" s="170">
        <v>0</v>
      </c>
      <c r="M252" s="170" t="s">
        <v>416</v>
      </c>
      <c r="N252" s="148">
        <v>0</v>
      </c>
      <c r="O252" s="170">
        <f t="shared" si="40"/>
        <v>0</v>
      </c>
      <c r="P252" s="170">
        <f t="shared" si="41"/>
        <v>0</v>
      </c>
      <c r="Q252" s="170">
        <f t="shared" si="42"/>
        <v>0</v>
      </c>
      <c r="R252" s="170" t="str">
        <f t="shared" si="43"/>
        <v>-</v>
      </c>
      <c r="S252" s="170" t="str">
        <f t="shared" si="44"/>
        <v>-</v>
      </c>
      <c r="T252" s="170" t="s">
        <v>416</v>
      </c>
      <c r="U252" s="148">
        <v>0</v>
      </c>
      <c r="V252" s="170">
        <f t="shared" si="45"/>
        <v>0</v>
      </c>
      <c r="W252" s="170">
        <f t="shared" si="46"/>
        <v>0</v>
      </c>
      <c r="X252" s="170">
        <f t="shared" si="47"/>
        <v>0</v>
      </c>
      <c r="Y252" s="170" t="str">
        <f t="shared" si="48"/>
        <v>-</v>
      </c>
      <c r="Z252" s="170" t="str">
        <f t="shared" si="49"/>
        <v>-</v>
      </c>
      <c r="AA252" s="134"/>
    </row>
    <row r="253" spans="1:27" ht="15" customHeight="1">
      <c r="A253" s="456"/>
      <c r="B253" s="447"/>
      <c r="C253" s="447"/>
      <c r="D253" s="223" t="s">
        <v>2829</v>
      </c>
      <c r="E253" s="173" t="s">
        <v>448</v>
      </c>
      <c r="F253" s="292" t="s">
        <v>434</v>
      </c>
      <c r="G253" s="170" t="s">
        <v>3188</v>
      </c>
      <c r="H253" s="170" t="s">
        <v>2833</v>
      </c>
      <c r="I253" s="170" t="s">
        <v>145</v>
      </c>
      <c r="J253" s="170">
        <v>1000</v>
      </c>
      <c r="K253" s="170">
        <v>0</v>
      </c>
      <c r="L253" s="170">
        <v>0</v>
      </c>
      <c r="M253" s="170" t="s">
        <v>416</v>
      </c>
      <c r="N253" s="148">
        <v>0</v>
      </c>
      <c r="O253" s="170">
        <f t="shared" si="40"/>
        <v>0</v>
      </c>
      <c r="P253" s="170">
        <f t="shared" si="41"/>
        <v>0</v>
      </c>
      <c r="Q253" s="170">
        <f t="shared" si="42"/>
        <v>0</v>
      </c>
      <c r="R253" s="170" t="str">
        <f t="shared" si="43"/>
        <v>-</v>
      </c>
      <c r="S253" s="170" t="str">
        <f t="shared" si="44"/>
        <v>-</v>
      </c>
      <c r="T253" s="170" t="s">
        <v>416</v>
      </c>
      <c r="U253" s="148">
        <v>0</v>
      </c>
      <c r="V253" s="170">
        <f t="shared" si="45"/>
        <v>0</v>
      </c>
      <c r="W253" s="170">
        <f t="shared" si="46"/>
        <v>0</v>
      </c>
      <c r="X253" s="170">
        <f t="shared" si="47"/>
        <v>0</v>
      </c>
      <c r="Y253" s="170" t="str">
        <f t="shared" si="48"/>
        <v>-</v>
      </c>
      <c r="Z253" s="170" t="str">
        <f t="shared" si="49"/>
        <v>-</v>
      </c>
      <c r="AA253" s="134"/>
    </row>
    <row r="254" spans="1:27" ht="15" customHeight="1">
      <c r="A254" s="456"/>
      <c r="B254" s="447"/>
      <c r="C254" s="447"/>
      <c r="D254" s="223" t="s">
        <v>2829</v>
      </c>
      <c r="E254" s="173" t="s">
        <v>448</v>
      </c>
      <c r="F254" s="292" t="s">
        <v>434</v>
      </c>
      <c r="G254" s="170" t="s">
        <v>3189</v>
      </c>
      <c r="H254" s="170" t="s">
        <v>2833</v>
      </c>
      <c r="I254" s="170" t="s">
        <v>185</v>
      </c>
      <c r="J254" s="170">
        <v>1000</v>
      </c>
      <c r="K254" s="170">
        <v>0</v>
      </c>
      <c r="L254" s="170">
        <v>0</v>
      </c>
      <c r="M254" s="170" t="s">
        <v>416</v>
      </c>
      <c r="N254" s="148">
        <v>0</v>
      </c>
      <c r="O254" s="170">
        <f t="shared" si="40"/>
        <v>0</v>
      </c>
      <c r="P254" s="170">
        <f t="shared" si="41"/>
        <v>0</v>
      </c>
      <c r="Q254" s="170">
        <f t="shared" si="42"/>
        <v>0</v>
      </c>
      <c r="R254" s="170" t="str">
        <f t="shared" si="43"/>
        <v>-</v>
      </c>
      <c r="S254" s="170" t="str">
        <f t="shared" si="44"/>
        <v>-</v>
      </c>
      <c r="T254" s="170" t="s">
        <v>416</v>
      </c>
      <c r="U254" s="148">
        <v>0</v>
      </c>
      <c r="V254" s="170">
        <f t="shared" si="45"/>
        <v>0</v>
      </c>
      <c r="W254" s="170">
        <f t="shared" si="46"/>
        <v>0</v>
      </c>
      <c r="X254" s="170">
        <f t="shared" si="47"/>
        <v>0</v>
      </c>
      <c r="Y254" s="170" t="str">
        <f t="shared" si="48"/>
        <v>-</v>
      </c>
      <c r="Z254" s="170" t="str">
        <f t="shared" si="49"/>
        <v>-</v>
      </c>
      <c r="AA254" s="134"/>
    </row>
    <row r="255" spans="1:27" ht="15" customHeight="1">
      <c r="A255" s="456"/>
      <c r="B255" s="447"/>
      <c r="C255" s="447"/>
      <c r="D255" s="223" t="s">
        <v>2829</v>
      </c>
      <c r="E255" s="173" t="s">
        <v>448</v>
      </c>
      <c r="F255" s="292" t="s">
        <v>434</v>
      </c>
      <c r="G255" s="170" t="s">
        <v>3190</v>
      </c>
      <c r="H255" s="170" t="s">
        <v>2833</v>
      </c>
      <c r="I255" s="170" t="s">
        <v>201</v>
      </c>
      <c r="J255" s="170">
        <v>1000</v>
      </c>
      <c r="K255" s="170">
        <v>0</v>
      </c>
      <c r="L255" s="170">
        <v>0</v>
      </c>
      <c r="M255" s="170" t="s">
        <v>416</v>
      </c>
      <c r="N255" s="148">
        <v>0</v>
      </c>
      <c r="O255" s="170">
        <f t="shared" si="40"/>
        <v>0</v>
      </c>
      <c r="P255" s="170">
        <f t="shared" si="41"/>
        <v>0</v>
      </c>
      <c r="Q255" s="170">
        <f t="shared" si="42"/>
        <v>0</v>
      </c>
      <c r="R255" s="170" t="str">
        <f t="shared" si="43"/>
        <v>-</v>
      </c>
      <c r="S255" s="170" t="str">
        <f t="shared" si="44"/>
        <v>-</v>
      </c>
      <c r="T255" s="170" t="s">
        <v>416</v>
      </c>
      <c r="U255" s="148">
        <v>0</v>
      </c>
      <c r="V255" s="170">
        <f t="shared" si="45"/>
        <v>0</v>
      </c>
      <c r="W255" s="170">
        <f t="shared" si="46"/>
        <v>0</v>
      </c>
      <c r="X255" s="170">
        <f t="shared" si="47"/>
        <v>0</v>
      </c>
      <c r="Y255" s="170" t="str">
        <f t="shared" si="48"/>
        <v>-</v>
      </c>
      <c r="Z255" s="170" t="str">
        <f t="shared" si="49"/>
        <v>-</v>
      </c>
      <c r="AA255" s="134"/>
    </row>
    <row r="256" spans="1:27" ht="15" customHeight="1">
      <c r="A256" s="456"/>
      <c r="B256" s="447"/>
      <c r="C256" s="447"/>
      <c r="D256" s="223" t="s">
        <v>2829</v>
      </c>
      <c r="E256" s="173" t="s">
        <v>448</v>
      </c>
      <c r="F256" s="292" t="s">
        <v>434</v>
      </c>
      <c r="G256" s="170" t="s">
        <v>3191</v>
      </c>
      <c r="H256" s="170" t="s">
        <v>2833</v>
      </c>
      <c r="I256" s="170" t="s">
        <v>161</v>
      </c>
      <c r="J256" s="170">
        <v>1000</v>
      </c>
      <c r="K256" s="170">
        <v>1385151.79</v>
      </c>
      <c r="L256" s="170">
        <v>1380439.99</v>
      </c>
      <c r="M256" s="170" t="s">
        <v>416</v>
      </c>
      <c r="N256" s="148">
        <v>0</v>
      </c>
      <c r="O256" s="170">
        <f t="shared" si="40"/>
        <v>0</v>
      </c>
      <c r="P256" s="170">
        <f t="shared" si="41"/>
        <v>0</v>
      </c>
      <c r="Q256" s="170">
        <f t="shared" si="42"/>
        <v>0</v>
      </c>
      <c r="R256" s="170" t="str">
        <f t="shared" si="43"/>
        <v>-</v>
      </c>
      <c r="S256" s="170" t="str">
        <f t="shared" si="44"/>
        <v>-</v>
      </c>
      <c r="T256" s="170" t="s">
        <v>416</v>
      </c>
      <c r="U256" s="148">
        <v>0</v>
      </c>
      <c r="V256" s="170">
        <f t="shared" si="45"/>
        <v>0</v>
      </c>
      <c r="W256" s="170">
        <f t="shared" si="46"/>
        <v>0</v>
      </c>
      <c r="X256" s="170">
        <f t="shared" si="47"/>
        <v>0</v>
      </c>
      <c r="Y256" s="170" t="str">
        <f t="shared" si="48"/>
        <v>-</v>
      </c>
      <c r="Z256" s="170" t="str">
        <f t="shared" si="49"/>
        <v>-</v>
      </c>
      <c r="AA256" s="134"/>
    </row>
    <row r="257" spans="1:27" ht="15" customHeight="1">
      <c r="A257" s="456"/>
      <c r="B257" s="447"/>
      <c r="C257" s="447"/>
      <c r="D257" s="223" t="s">
        <v>2829</v>
      </c>
      <c r="E257" s="173" t="s">
        <v>448</v>
      </c>
      <c r="F257" s="292" t="s">
        <v>434</v>
      </c>
      <c r="G257" s="170" t="s">
        <v>3192</v>
      </c>
      <c r="H257" s="170" t="s">
        <v>2833</v>
      </c>
      <c r="I257" s="170" t="s">
        <v>191</v>
      </c>
      <c r="J257" s="170">
        <v>1000</v>
      </c>
      <c r="K257" s="170">
        <v>0</v>
      </c>
      <c r="L257" s="170">
        <v>0</v>
      </c>
      <c r="M257" s="170" t="s">
        <v>416</v>
      </c>
      <c r="N257" s="148">
        <v>0</v>
      </c>
      <c r="O257" s="170">
        <f t="shared" si="40"/>
        <v>0</v>
      </c>
      <c r="P257" s="170">
        <f t="shared" si="41"/>
        <v>0</v>
      </c>
      <c r="Q257" s="170">
        <f t="shared" si="42"/>
        <v>0</v>
      </c>
      <c r="R257" s="170" t="str">
        <f t="shared" si="43"/>
        <v>-</v>
      </c>
      <c r="S257" s="170" t="str">
        <f t="shared" si="44"/>
        <v>-</v>
      </c>
      <c r="T257" s="170" t="s">
        <v>416</v>
      </c>
      <c r="U257" s="148">
        <v>0</v>
      </c>
      <c r="V257" s="170">
        <f t="shared" si="45"/>
        <v>0</v>
      </c>
      <c r="W257" s="170">
        <f t="shared" si="46"/>
        <v>0</v>
      </c>
      <c r="X257" s="170">
        <f t="shared" si="47"/>
        <v>0</v>
      </c>
      <c r="Y257" s="170" t="str">
        <f t="shared" si="48"/>
        <v>-</v>
      </c>
      <c r="Z257" s="170" t="str">
        <f t="shared" si="49"/>
        <v>-</v>
      </c>
      <c r="AA257" s="134"/>
    </row>
    <row r="258" spans="1:27" ht="15" customHeight="1">
      <c r="A258" s="456"/>
      <c r="B258" s="447"/>
      <c r="C258" s="447"/>
      <c r="D258" s="223" t="s">
        <v>2829</v>
      </c>
      <c r="E258" s="173" t="s">
        <v>448</v>
      </c>
      <c r="F258" s="292" t="s">
        <v>434</v>
      </c>
      <c r="G258" s="170" t="s">
        <v>3193</v>
      </c>
      <c r="H258" s="170" t="s">
        <v>2833</v>
      </c>
      <c r="I258" s="170" t="s">
        <v>167</v>
      </c>
      <c r="J258" s="170">
        <v>1246</v>
      </c>
      <c r="K258" s="170">
        <v>0</v>
      </c>
      <c r="L258" s="170">
        <v>0</v>
      </c>
      <c r="M258" s="170" t="s">
        <v>416</v>
      </c>
      <c r="N258" s="148">
        <v>0</v>
      </c>
      <c r="O258" s="170">
        <f t="shared" ref="O258:O321" si="50">J258*N258</f>
        <v>0</v>
      </c>
      <c r="P258" s="170">
        <f t="shared" ref="P258:P321" si="51">K258*N258</f>
        <v>0</v>
      </c>
      <c r="Q258" s="170">
        <f t="shared" ref="Q258:Q321" si="52">L258*N258</f>
        <v>0</v>
      </c>
      <c r="R258" s="170" t="str">
        <f t="shared" ref="R258:R321" si="53">IFERROR(Q258/O258, "-")</f>
        <v>-</v>
      </c>
      <c r="S258" s="170" t="str">
        <f t="shared" ref="S258:S321" si="54">IFERROR(P258/O258, "-")</f>
        <v>-</v>
      </c>
      <c r="T258" s="170" t="s">
        <v>416</v>
      </c>
      <c r="U258" s="148">
        <v>0</v>
      </c>
      <c r="V258" s="170">
        <f t="shared" ref="V258:V321" si="55">J258*U258</f>
        <v>0</v>
      </c>
      <c r="W258" s="170">
        <f t="shared" ref="W258:W321" si="56">K258*U258</f>
        <v>0</v>
      </c>
      <c r="X258" s="170">
        <f t="shared" ref="X258:X321" si="57">L258*U258</f>
        <v>0</v>
      </c>
      <c r="Y258" s="170" t="str">
        <f t="shared" ref="Y258:Y321" si="58">IFERROR(X258/V258, "-")</f>
        <v>-</v>
      </c>
      <c r="Z258" s="170" t="str">
        <f t="shared" ref="Z258:Z321" si="59">IFERROR(Y258/W258, "-")</f>
        <v>-</v>
      </c>
      <c r="AA258" s="134"/>
    </row>
    <row r="259" spans="1:27" ht="15" customHeight="1">
      <c r="A259" s="456"/>
      <c r="B259" s="447"/>
      <c r="C259" s="447"/>
      <c r="D259" s="223" t="s">
        <v>2829</v>
      </c>
      <c r="E259" s="173" t="s">
        <v>448</v>
      </c>
      <c r="F259" s="292" t="s">
        <v>434</v>
      </c>
      <c r="G259" s="170" t="s">
        <v>3194</v>
      </c>
      <c r="H259" s="170" t="s">
        <v>2833</v>
      </c>
      <c r="I259" s="170" t="s">
        <v>147</v>
      </c>
      <c r="J259" s="170">
        <v>1000</v>
      </c>
      <c r="K259" s="170">
        <v>13075.2</v>
      </c>
      <c r="L259" s="170">
        <v>13075.2</v>
      </c>
      <c r="M259" s="170" t="s">
        <v>416</v>
      </c>
      <c r="N259" s="148">
        <v>0</v>
      </c>
      <c r="O259" s="170">
        <f t="shared" si="50"/>
        <v>0</v>
      </c>
      <c r="P259" s="170">
        <f t="shared" si="51"/>
        <v>0</v>
      </c>
      <c r="Q259" s="170">
        <f t="shared" si="52"/>
        <v>0</v>
      </c>
      <c r="R259" s="170" t="str">
        <f t="shared" si="53"/>
        <v>-</v>
      </c>
      <c r="S259" s="170" t="str">
        <f t="shared" si="54"/>
        <v>-</v>
      </c>
      <c r="T259" s="170" t="s">
        <v>416</v>
      </c>
      <c r="U259" s="148">
        <v>0</v>
      </c>
      <c r="V259" s="170">
        <f t="shared" si="55"/>
        <v>0</v>
      </c>
      <c r="W259" s="170">
        <f t="shared" si="56"/>
        <v>0</v>
      </c>
      <c r="X259" s="170">
        <f t="shared" si="57"/>
        <v>0</v>
      </c>
      <c r="Y259" s="170" t="str">
        <f t="shared" si="58"/>
        <v>-</v>
      </c>
      <c r="Z259" s="170" t="str">
        <f t="shared" si="59"/>
        <v>-</v>
      </c>
      <c r="AA259" s="134"/>
    </row>
    <row r="260" spans="1:27" ht="15" customHeight="1">
      <c r="A260" s="456"/>
      <c r="B260" s="447"/>
      <c r="C260" s="447"/>
      <c r="D260" s="223" t="s">
        <v>2829</v>
      </c>
      <c r="E260" s="173" t="s">
        <v>448</v>
      </c>
      <c r="F260" s="292" t="s">
        <v>434</v>
      </c>
      <c r="G260" s="170" t="s">
        <v>3195</v>
      </c>
      <c r="H260" s="170" t="s">
        <v>2833</v>
      </c>
      <c r="I260" s="170" t="s">
        <v>173</v>
      </c>
      <c r="J260" s="170">
        <v>151000</v>
      </c>
      <c r="K260" s="170">
        <v>0</v>
      </c>
      <c r="L260" s="170">
        <v>0</v>
      </c>
      <c r="M260" s="170" t="s">
        <v>416</v>
      </c>
      <c r="N260" s="148">
        <v>0</v>
      </c>
      <c r="O260" s="170">
        <f t="shared" si="50"/>
        <v>0</v>
      </c>
      <c r="P260" s="170">
        <f t="shared" si="51"/>
        <v>0</v>
      </c>
      <c r="Q260" s="170">
        <f t="shared" si="52"/>
        <v>0</v>
      </c>
      <c r="R260" s="170" t="str">
        <f t="shared" si="53"/>
        <v>-</v>
      </c>
      <c r="S260" s="170" t="str">
        <f t="shared" si="54"/>
        <v>-</v>
      </c>
      <c r="T260" s="170" t="s">
        <v>416</v>
      </c>
      <c r="U260" s="148">
        <v>0</v>
      </c>
      <c r="V260" s="170">
        <f t="shared" si="55"/>
        <v>0</v>
      </c>
      <c r="W260" s="170">
        <f t="shared" si="56"/>
        <v>0</v>
      </c>
      <c r="X260" s="170">
        <f t="shared" si="57"/>
        <v>0</v>
      </c>
      <c r="Y260" s="170" t="str">
        <f t="shared" si="58"/>
        <v>-</v>
      </c>
      <c r="Z260" s="170" t="str">
        <f t="shared" si="59"/>
        <v>-</v>
      </c>
      <c r="AA260" s="134"/>
    </row>
    <row r="261" spans="1:27" ht="15" customHeight="1">
      <c r="A261" s="456"/>
      <c r="B261" s="447"/>
      <c r="C261" s="447"/>
      <c r="D261" s="223" t="s">
        <v>2829</v>
      </c>
      <c r="E261" s="173" t="s">
        <v>448</v>
      </c>
      <c r="F261" s="292" t="s">
        <v>434</v>
      </c>
      <c r="G261" s="170" t="s">
        <v>3196</v>
      </c>
      <c r="H261" s="170" t="s">
        <v>2833</v>
      </c>
      <c r="I261" s="170" t="s">
        <v>149</v>
      </c>
      <c r="J261" s="170">
        <v>1000</v>
      </c>
      <c r="K261" s="170">
        <v>0</v>
      </c>
      <c r="L261" s="170">
        <v>0</v>
      </c>
      <c r="M261" s="170" t="s">
        <v>416</v>
      </c>
      <c r="N261" s="148">
        <v>0</v>
      </c>
      <c r="O261" s="170">
        <f t="shared" si="50"/>
        <v>0</v>
      </c>
      <c r="P261" s="170">
        <f t="shared" si="51"/>
        <v>0</v>
      </c>
      <c r="Q261" s="170">
        <f t="shared" si="52"/>
        <v>0</v>
      </c>
      <c r="R261" s="170" t="str">
        <f t="shared" si="53"/>
        <v>-</v>
      </c>
      <c r="S261" s="170" t="str">
        <f t="shared" si="54"/>
        <v>-</v>
      </c>
      <c r="T261" s="170" t="s">
        <v>416</v>
      </c>
      <c r="U261" s="148">
        <v>0</v>
      </c>
      <c r="V261" s="170">
        <f t="shared" si="55"/>
        <v>0</v>
      </c>
      <c r="W261" s="170">
        <f t="shared" si="56"/>
        <v>0</v>
      </c>
      <c r="X261" s="170">
        <f t="shared" si="57"/>
        <v>0</v>
      </c>
      <c r="Y261" s="170" t="str">
        <f t="shared" si="58"/>
        <v>-</v>
      </c>
      <c r="Z261" s="170" t="str">
        <f t="shared" si="59"/>
        <v>-</v>
      </c>
      <c r="AA261" s="134"/>
    </row>
    <row r="262" spans="1:27" ht="15" customHeight="1">
      <c r="A262" s="456"/>
      <c r="B262" s="447"/>
      <c r="C262" s="447"/>
      <c r="D262" s="223" t="s">
        <v>2829</v>
      </c>
      <c r="E262" s="173" t="s">
        <v>448</v>
      </c>
      <c r="F262" s="292" t="s">
        <v>434</v>
      </c>
      <c r="G262" s="170" t="s">
        <v>3197</v>
      </c>
      <c r="H262" s="170" t="s">
        <v>2833</v>
      </c>
      <c r="I262" s="170" t="s">
        <v>181</v>
      </c>
      <c r="J262" s="170">
        <v>1001000</v>
      </c>
      <c r="K262" s="170">
        <v>443685.53</v>
      </c>
      <c r="L262" s="170">
        <v>443685.53</v>
      </c>
      <c r="M262" s="170" t="s">
        <v>416</v>
      </c>
      <c r="N262" s="148">
        <v>0</v>
      </c>
      <c r="O262" s="170">
        <f t="shared" si="50"/>
        <v>0</v>
      </c>
      <c r="P262" s="170">
        <f t="shared" si="51"/>
        <v>0</v>
      </c>
      <c r="Q262" s="170">
        <f t="shared" si="52"/>
        <v>0</v>
      </c>
      <c r="R262" s="170" t="str">
        <f t="shared" si="53"/>
        <v>-</v>
      </c>
      <c r="S262" s="170" t="str">
        <f t="shared" si="54"/>
        <v>-</v>
      </c>
      <c r="T262" s="170" t="s">
        <v>416</v>
      </c>
      <c r="U262" s="148">
        <v>0</v>
      </c>
      <c r="V262" s="170">
        <f t="shared" si="55"/>
        <v>0</v>
      </c>
      <c r="W262" s="170">
        <f t="shared" si="56"/>
        <v>0</v>
      </c>
      <c r="X262" s="170">
        <f t="shared" si="57"/>
        <v>0</v>
      </c>
      <c r="Y262" s="170" t="str">
        <f t="shared" si="58"/>
        <v>-</v>
      </c>
      <c r="Z262" s="170" t="str">
        <f t="shared" si="59"/>
        <v>-</v>
      </c>
      <c r="AA262" s="134"/>
    </row>
    <row r="263" spans="1:27" ht="15" customHeight="1">
      <c r="A263" s="456"/>
      <c r="B263" s="447"/>
      <c r="C263" s="447"/>
      <c r="D263" s="223" t="s">
        <v>2829</v>
      </c>
      <c r="E263" s="173" t="s">
        <v>448</v>
      </c>
      <c r="F263" s="292" t="s">
        <v>434</v>
      </c>
      <c r="G263" s="170" t="s">
        <v>3198</v>
      </c>
      <c r="H263" s="170" t="s">
        <v>2833</v>
      </c>
      <c r="I263" s="170" t="s">
        <v>183</v>
      </c>
      <c r="J263" s="170">
        <v>1000</v>
      </c>
      <c r="K263" s="170">
        <v>0</v>
      </c>
      <c r="L263" s="170">
        <v>0</v>
      </c>
      <c r="M263" s="170" t="s">
        <v>416</v>
      </c>
      <c r="N263" s="148">
        <v>0</v>
      </c>
      <c r="O263" s="170">
        <f t="shared" si="50"/>
        <v>0</v>
      </c>
      <c r="P263" s="170">
        <f t="shared" si="51"/>
        <v>0</v>
      </c>
      <c r="Q263" s="170">
        <f t="shared" si="52"/>
        <v>0</v>
      </c>
      <c r="R263" s="170" t="str">
        <f t="shared" si="53"/>
        <v>-</v>
      </c>
      <c r="S263" s="170" t="str">
        <f t="shared" si="54"/>
        <v>-</v>
      </c>
      <c r="T263" s="170" t="s">
        <v>416</v>
      </c>
      <c r="U263" s="148">
        <v>0</v>
      </c>
      <c r="V263" s="170">
        <f t="shared" si="55"/>
        <v>0</v>
      </c>
      <c r="W263" s="170">
        <f t="shared" si="56"/>
        <v>0</v>
      </c>
      <c r="X263" s="170">
        <f t="shared" si="57"/>
        <v>0</v>
      </c>
      <c r="Y263" s="170" t="str">
        <f t="shared" si="58"/>
        <v>-</v>
      </c>
      <c r="Z263" s="170" t="str">
        <f t="shared" si="59"/>
        <v>-</v>
      </c>
      <c r="AA263" s="134"/>
    </row>
    <row r="264" spans="1:27" ht="15" customHeight="1">
      <c r="A264" s="456"/>
      <c r="B264" s="447"/>
      <c r="C264" s="447"/>
      <c r="D264" s="223" t="s">
        <v>2829</v>
      </c>
      <c r="E264" s="173" t="s">
        <v>448</v>
      </c>
      <c r="F264" s="292" t="s">
        <v>434</v>
      </c>
      <c r="G264" s="170" t="s">
        <v>3199</v>
      </c>
      <c r="H264" s="170" t="s">
        <v>2833</v>
      </c>
      <c r="I264" s="170" t="s">
        <v>155</v>
      </c>
      <c r="J264" s="170">
        <v>1000</v>
      </c>
      <c r="K264" s="170">
        <v>0</v>
      </c>
      <c r="L264" s="170">
        <v>0</v>
      </c>
      <c r="M264" s="170" t="s">
        <v>416</v>
      </c>
      <c r="N264" s="148">
        <v>0</v>
      </c>
      <c r="O264" s="170">
        <f t="shared" si="50"/>
        <v>0</v>
      </c>
      <c r="P264" s="170">
        <f t="shared" si="51"/>
        <v>0</v>
      </c>
      <c r="Q264" s="170">
        <f t="shared" si="52"/>
        <v>0</v>
      </c>
      <c r="R264" s="170" t="str">
        <f t="shared" si="53"/>
        <v>-</v>
      </c>
      <c r="S264" s="170" t="str">
        <f t="shared" si="54"/>
        <v>-</v>
      </c>
      <c r="T264" s="170" t="s">
        <v>416</v>
      </c>
      <c r="U264" s="148">
        <v>0</v>
      </c>
      <c r="V264" s="170">
        <f t="shared" si="55"/>
        <v>0</v>
      </c>
      <c r="W264" s="170">
        <f t="shared" si="56"/>
        <v>0</v>
      </c>
      <c r="X264" s="170">
        <f t="shared" si="57"/>
        <v>0</v>
      </c>
      <c r="Y264" s="170" t="str">
        <f t="shared" si="58"/>
        <v>-</v>
      </c>
      <c r="Z264" s="170" t="str">
        <f t="shared" si="59"/>
        <v>-</v>
      </c>
      <c r="AA264" s="134"/>
    </row>
    <row r="265" spans="1:27" ht="15" customHeight="1">
      <c r="A265" s="456"/>
      <c r="B265" s="447"/>
      <c r="C265" s="447"/>
      <c r="D265" s="223" t="s">
        <v>2829</v>
      </c>
      <c r="E265" s="173" t="s">
        <v>448</v>
      </c>
      <c r="F265" s="292" t="s">
        <v>434</v>
      </c>
      <c r="G265" s="170" t="s">
        <v>3200</v>
      </c>
      <c r="H265" s="170" t="s">
        <v>2833</v>
      </c>
      <c r="I265" s="170" t="s">
        <v>179</v>
      </c>
      <c r="J265" s="170">
        <v>1000</v>
      </c>
      <c r="K265" s="170">
        <v>0</v>
      </c>
      <c r="L265" s="170">
        <v>0</v>
      </c>
      <c r="M265" s="170" t="s">
        <v>416</v>
      </c>
      <c r="N265" s="148">
        <v>0</v>
      </c>
      <c r="O265" s="170">
        <f t="shared" si="50"/>
        <v>0</v>
      </c>
      <c r="P265" s="170">
        <f t="shared" si="51"/>
        <v>0</v>
      </c>
      <c r="Q265" s="170">
        <f t="shared" si="52"/>
        <v>0</v>
      </c>
      <c r="R265" s="170" t="str">
        <f t="shared" si="53"/>
        <v>-</v>
      </c>
      <c r="S265" s="170" t="str">
        <f t="shared" si="54"/>
        <v>-</v>
      </c>
      <c r="T265" s="170" t="s">
        <v>416</v>
      </c>
      <c r="U265" s="148">
        <v>0</v>
      </c>
      <c r="V265" s="170">
        <f t="shared" si="55"/>
        <v>0</v>
      </c>
      <c r="W265" s="170">
        <f t="shared" si="56"/>
        <v>0</v>
      </c>
      <c r="X265" s="170">
        <f t="shared" si="57"/>
        <v>0</v>
      </c>
      <c r="Y265" s="170" t="str">
        <f t="shared" si="58"/>
        <v>-</v>
      </c>
      <c r="Z265" s="170" t="str">
        <f t="shared" si="59"/>
        <v>-</v>
      </c>
      <c r="AA265" s="134"/>
    </row>
    <row r="266" spans="1:27" ht="15" customHeight="1">
      <c r="A266" s="456"/>
      <c r="B266" s="447"/>
      <c r="C266" s="447"/>
      <c r="D266" s="223" t="s">
        <v>2829</v>
      </c>
      <c r="E266" s="173" t="s">
        <v>448</v>
      </c>
      <c r="F266" s="292" t="s">
        <v>434</v>
      </c>
      <c r="G266" s="170" t="s">
        <v>3201</v>
      </c>
      <c r="H266" s="170" t="s">
        <v>2833</v>
      </c>
      <c r="I266" s="170" t="s">
        <v>177</v>
      </c>
      <c r="J266" s="170">
        <v>1000</v>
      </c>
      <c r="K266" s="170">
        <v>0</v>
      </c>
      <c r="L266" s="170">
        <v>0</v>
      </c>
      <c r="M266" s="170" t="s">
        <v>416</v>
      </c>
      <c r="N266" s="148">
        <v>0</v>
      </c>
      <c r="O266" s="170">
        <f t="shared" si="50"/>
        <v>0</v>
      </c>
      <c r="P266" s="170">
        <f t="shared" si="51"/>
        <v>0</v>
      </c>
      <c r="Q266" s="170">
        <f t="shared" si="52"/>
        <v>0</v>
      </c>
      <c r="R266" s="170" t="str">
        <f t="shared" si="53"/>
        <v>-</v>
      </c>
      <c r="S266" s="170" t="str">
        <f t="shared" si="54"/>
        <v>-</v>
      </c>
      <c r="T266" s="170" t="s">
        <v>416</v>
      </c>
      <c r="U266" s="148">
        <v>0</v>
      </c>
      <c r="V266" s="170">
        <f t="shared" si="55"/>
        <v>0</v>
      </c>
      <c r="W266" s="170">
        <f t="shared" si="56"/>
        <v>0</v>
      </c>
      <c r="X266" s="170">
        <f t="shared" si="57"/>
        <v>0</v>
      </c>
      <c r="Y266" s="170" t="str">
        <f t="shared" si="58"/>
        <v>-</v>
      </c>
      <c r="Z266" s="170" t="str">
        <f t="shared" si="59"/>
        <v>-</v>
      </c>
      <c r="AA266" s="134"/>
    </row>
    <row r="267" spans="1:27" ht="15" customHeight="1">
      <c r="A267" s="456"/>
      <c r="B267" s="447"/>
      <c r="C267" s="447"/>
      <c r="D267" s="223" t="s">
        <v>2829</v>
      </c>
      <c r="E267" s="173" t="s">
        <v>448</v>
      </c>
      <c r="F267" s="292" t="s">
        <v>434</v>
      </c>
      <c r="G267" s="170" t="s">
        <v>3202</v>
      </c>
      <c r="H267" s="170" t="s">
        <v>2833</v>
      </c>
      <c r="I267" s="170" t="s">
        <v>143</v>
      </c>
      <c r="J267" s="170">
        <v>1000</v>
      </c>
      <c r="K267" s="170">
        <v>696821.51</v>
      </c>
      <c r="L267" s="170">
        <v>481210.69</v>
      </c>
      <c r="M267" s="170" t="s">
        <v>416</v>
      </c>
      <c r="N267" s="148">
        <v>0</v>
      </c>
      <c r="O267" s="170">
        <f t="shared" si="50"/>
        <v>0</v>
      </c>
      <c r="P267" s="170">
        <f t="shared" si="51"/>
        <v>0</v>
      </c>
      <c r="Q267" s="170">
        <f t="shared" si="52"/>
        <v>0</v>
      </c>
      <c r="R267" s="170" t="str">
        <f t="shared" si="53"/>
        <v>-</v>
      </c>
      <c r="S267" s="170" t="str">
        <f t="shared" si="54"/>
        <v>-</v>
      </c>
      <c r="T267" s="170" t="s">
        <v>416</v>
      </c>
      <c r="U267" s="148">
        <v>0</v>
      </c>
      <c r="V267" s="170">
        <f t="shared" si="55"/>
        <v>0</v>
      </c>
      <c r="W267" s="170">
        <f t="shared" si="56"/>
        <v>0</v>
      </c>
      <c r="X267" s="170">
        <f t="shared" si="57"/>
        <v>0</v>
      </c>
      <c r="Y267" s="170" t="str">
        <f t="shared" si="58"/>
        <v>-</v>
      </c>
      <c r="Z267" s="170" t="str">
        <f t="shared" si="59"/>
        <v>-</v>
      </c>
      <c r="AA267" s="134"/>
    </row>
    <row r="268" spans="1:27" ht="15" customHeight="1">
      <c r="A268" s="456"/>
      <c r="B268" s="447"/>
      <c r="C268" s="447"/>
      <c r="D268" s="223" t="s">
        <v>2829</v>
      </c>
      <c r="E268" s="173" t="s">
        <v>448</v>
      </c>
      <c r="F268" s="292" t="s">
        <v>434</v>
      </c>
      <c r="G268" s="170" t="s">
        <v>3203</v>
      </c>
      <c r="H268" s="170" t="s">
        <v>2833</v>
      </c>
      <c r="I268" s="170" t="s">
        <v>159</v>
      </c>
      <c r="J268" s="170">
        <v>1000</v>
      </c>
      <c r="K268" s="170">
        <v>0</v>
      </c>
      <c r="L268" s="170">
        <v>0</v>
      </c>
      <c r="M268" s="170" t="s">
        <v>416</v>
      </c>
      <c r="N268" s="148">
        <v>0</v>
      </c>
      <c r="O268" s="170">
        <f t="shared" si="50"/>
        <v>0</v>
      </c>
      <c r="P268" s="170">
        <f t="shared" si="51"/>
        <v>0</v>
      </c>
      <c r="Q268" s="170">
        <f t="shared" si="52"/>
        <v>0</v>
      </c>
      <c r="R268" s="170" t="str">
        <f t="shared" si="53"/>
        <v>-</v>
      </c>
      <c r="S268" s="170" t="str">
        <f t="shared" si="54"/>
        <v>-</v>
      </c>
      <c r="T268" s="170" t="s">
        <v>416</v>
      </c>
      <c r="U268" s="148">
        <v>0</v>
      </c>
      <c r="V268" s="170">
        <f t="shared" si="55"/>
        <v>0</v>
      </c>
      <c r="W268" s="170">
        <f t="shared" si="56"/>
        <v>0</v>
      </c>
      <c r="X268" s="170">
        <f t="shared" si="57"/>
        <v>0</v>
      </c>
      <c r="Y268" s="170" t="str">
        <f t="shared" si="58"/>
        <v>-</v>
      </c>
      <c r="Z268" s="170" t="str">
        <f t="shared" si="59"/>
        <v>-</v>
      </c>
      <c r="AA268" s="134"/>
    </row>
    <row r="269" spans="1:27" ht="15" customHeight="1">
      <c r="A269" s="456"/>
      <c r="B269" s="447"/>
      <c r="C269" s="447"/>
      <c r="D269" s="223" t="s">
        <v>2829</v>
      </c>
      <c r="E269" s="173" t="s">
        <v>448</v>
      </c>
      <c r="F269" s="292" t="s">
        <v>434</v>
      </c>
      <c r="G269" s="170" t="s">
        <v>3204</v>
      </c>
      <c r="H269" s="170" t="s">
        <v>2833</v>
      </c>
      <c r="I269" s="170" t="s">
        <v>203</v>
      </c>
      <c r="J269" s="170">
        <v>1000</v>
      </c>
      <c r="K269" s="170">
        <v>0</v>
      </c>
      <c r="L269" s="170">
        <v>0</v>
      </c>
      <c r="M269" s="170" t="s">
        <v>416</v>
      </c>
      <c r="N269" s="148">
        <v>0</v>
      </c>
      <c r="O269" s="170">
        <f t="shared" si="50"/>
        <v>0</v>
      </c>
      <c r="P269" s="170">
        <f t="shared" si="51"/>
        <v>0</v>
      </c>
      <c r="Q269" s="170">
        <f t="shared" si="52"/>
        <v>0</v>
      </c>
      <c r="R269" s="170" t="str">
        <f t="shared" si="53"/>
        <v>-</v>
      </c>
      <c r="S269" s="170" t="str">
        <f t="shared" si="54"/>
        <v>-</v>
      </c>
      <c r="T269" s="170" t="s">
        <v>416</v>
      </c>
      <c r="U269" s="148">
        <v>0</v>
      </c>
      <c r="V269" s="170">
        <f t="shared" si="55"/>
        <v>0</v>
      </c>
      <c r="W269" s="170">
        <f t="shared" si="56"/>
        <v>0</v>
      </c>
      <c r="X269" s="170">
        <f t="shared" si="57"/>
        <v>0</v>
      </c>
      <c r="Y269" s="170" t="str">
        <f t="shared" si="58"/>
        <v>-</v>
      </c>
      <c r="Z269" s="170" t="str">
        <f t="shared" si="59"/>
        <v>-</v>
      </c>
      <c r="AA269" s="134"/>
    </row>
    <row r="270" spans="1:27" ht="15" customHeight="1">
      <c r="A270" s="456"/>
      <c r="B270" s="447"/>
      <c r="C270" s="447"/>
      <c r="D270" s="223" t="s">
        <v>2829</v>
      </c>
      <c r="E270" s="173" t="s">
        <v>448</v>
      </c>
      <c r="F270" s="292" t="s">
        <v>434</v>
      </c>
      <c r="G270" s="170" t="s">
        <v>3205</v>
      </c>
      <c r="H270" s="170" t="s">
        <v>2833</v>
      </c>
      <c r="I270" s="170" t="s">
        <v>195</v>
      </c>
      <c r="J270" s="170">
        <v>1000</v>
      </c>
      <c r="K270" s="170">
        <v>0</v>
      </c>
      <c r="L270" s="170">
        <v>0</v>
      </c>
      <c r="M270" s="170" t="s">
        <v>416</v>
      </c>
      <c r="N270" s="148">
        <v>0</v>
      </c>
      <c r="O270" s="170">
        <f t="shared" si="50"/>
        <v>0</v>
      </c>
      <c r="P270" s="170">
        <f t="shared" si="51"/>
        <v>0</v>
      </c>
      <c r="Q270" s="170">
        <f t="shared" si="52"/>
        <v>0</v>
      </c>
      <c r="R270" s="170" t="str">
        <f t="shared" si="53"/>
        <v>-</v>
      </c>
      <c r="S270" s="170" t="str">
        <f t="shared" si="54"/>
        <v>-</v>
      </c>
      <c r="T270" s="170" t="s">
        <v>416</v>
      </c>
      <c r="U270" s="148">
        <v>0</v>
      </c>
      <c r="V270" s="170">
        <f t="shared" si="55"/>
        <v>0</v>
      </c>
      <c r="W270" s="170">
        <f t="shared" si="56"/>
        <v>0</v>
      </c>
      <c r="X270" s="170">
        <f t="shared" si="57"/>
        <v>0</v>
      </c>
      <c r="Y270" s="170" t="str">
        <f t="shared" si="58"/>
        <v>-</v>
      </c>
      <c r="Z270" s="170" t="str">
        <f t="shared" si="59"/>
        <v>-</v>
      </c>
      <c r="AA270" s="134"/>
    </row>
    <row r="271" spans="1:27" ht="15" customHeight="1">
      <c r="A271" s="456"/>
      <c r="B271" s="447"/>
      <c r="C271" s="447"/>
      <c r="D271" s="223" t="s">
        <v>2829</v>
      </c>
      <c r="E271" s="173" t="s">
        <v>448</v>
      </c>
      <c r="F271" s="292" t="s">
        <v>434</v>
      </c>
      <c r="G271" s="170" t="s">
        <v>3206</v>
      </c>
      <c r="H271" s="170" t="s">
        <v>2833</v>
      </c>
      <c r="I271" s="170" t="s">
        <v>151</v>
      </c>
      <c r="J271" s="170">
        <v>1000</v>
      </c>
      <c r="K271" s="170">
        <v>0</v>
      </c>
      <c r="L271" s="170">
        <v>0</v>
      </c>
      <c r="M271" s="170" t="s">
        <v>416</v>
      </c>
      <c r="N271" s="148">
        <v>0</v>
      </c>
      <c r="O271" s="170">
        <f t="shared" si="50"/>
        <v>0</v>
      </c>
      <c r="P271" s="170">
        <f t="shared" si="51"/>
        <v>0</v>
      </c>
      <c r="Q271" s="170">
        <f t="shared" si="52"/>
        <v>0</v>
      </c>
      <c r="R271" s="170" t="str">
        <f t="shared" si="53"/>
        <v>-</v>
      </c>
      <c r="S271" s="170" t="str">
        <f t="shared" si="54"/>
        <v>-</v>
      </c>
      <c r="T271" s="170" t="s">
        <v>416</v>
      </c>
      <c r="U271" s="148">
        <v>0</v>
      </c>
      <c r="V271" s="170">
        <f t="shared" si="55"/>
        <v>0</v>
      </c>
      <c r="W271" s="170">
        <f t="shared" si="56"/>
        <v>0</v>
      </c>
      <c r="X271" s="170">
        <f t="shared" si="57"/>
        <v>0</v>
      </c>
      <c r="Y271" s="170" t="str">
        <f t="shared" si="58"/>
        <v>-</v>
      </c>
      <c r="Z271" s="170" t="str">
        <f t="shared" si="59"/>
        <v>-</v>
      </c>
      <c r="AA271" s="134"/>
    </row>
    <row r="272" spans="1:27" ht="15" customHeight="1">
      <c r="A272" s="456"/>
      <c r="B272" s="447"/>
      <c r="C272" s="447"/>
      <c r="D272" s="223" t="s">
        <v>2829</v>
      </c>
      <c r="E272" s="173" t="s">
        <v>448</v>
      </c>
      <c r="F272" s="292" t="s">
        <v>434</v>
      </c>
      <c r="G272" s="170" t="s">
        <v>3207</v>
      </c>
      <c r="H272" s="170" t="s">
        <v>2833</v>
      </c>
      <c r="I272" s="170" t="s">
        <v>1998</v>
      </c>
      <c r="J272" s="170">
        <v>1000</v>
      </c>
      <c r="K272" s="170">
        <v>0</v>
      </c>
      <c r="L272" s="170">
        <v>0</v>
      </c>
      <c r="M272" s="170" t="s">
        <v>416</v>
      </c>
      <c r="N272" s="148">
        <v>0</v>
      </c>
      <c r="O272" s="170">
        <f t="shared" si="50"/>
        <v>0</v>
      </c>
      <c r="P272" s="170">
        <f t="shared" si="51"/>
        <v>0</v>
      </c>
      <c r="Q272" s="170">
        <f t="shared" si="52"/>
        <v>0</v>
      </c>
      <c r="R272" s="170" t="str">
        <f t="shared" si="53"/>
        <v>-</v>
      </c>
      <c r="S272" s="170" t="str">
        <f t="shared" si="54"/>
        <v>-</v>
      </c>
      <c r="T272" s="170" t="s">
        <v>416</v>
      </c>
      <c r="U272" s="148">
        <v>0</v>
      </c>
      <c r="V272" s="170">
        <f t="shared" si="55"/>
        <v>0</v>
      </c>
      <c r="W272" s="170">
        <f t="shared" si="56"/>
        <v>0</v>
      </c>
      <c r="X272" s="170">
        <f t="shared" si="57"/>
        <v>0</v>
      </c>
      <c r="Y272" s="170" t="str">
        <f t="shared" si="58"/>
        <v>-</v>
      </c>
      <c r="Z272" s="170" t="str">
        <f t="shared" si="59"/>
        <v>-</v>
      </c>
      <c r="AA272" s="134"/>
    </row>
    <row r="273" spans="1:27" ht="15" customHeight="1">
      <c r="A273" s="456"/>
      <c r="B273" s="447"/>
      <c r="C273" s="447"/>
      <c r="D273" s="223" t="s">
        <v>2829</v>
      </c>
      <c r="E273" s="281" t="s">
        <v>2830</v>
      </c>
      <c r="F273" s="292" t="s">
        <v>3208</v>
      </c>
      <c r="G273" s="170" t="s">
        <v>3209</v>
      </c>
      <c r="H273" s="170" t="s">
        <v>2833</v>
      </c>
      <c r="I273" s="170" t="s">
        <v>121</v>
      </c>
      <c r="J273" s="170">
        <v>1000</v>
      </c>
      <c r="K273" s="170">
        <v>0</v>
      </c>
      <c r="L273" s="170">
        <v>0</v>
      </c>
      <c r="M273" s="170" t="s">
        <v>416</v>
      </c>
      <c r="N273" s="148">
        <v>0</v>
      </c>
      <c r="O273" s="170">
        <f t="shared" si="50"/>
        <v>0</v>
      </c>
      <c r="P273" s="170">
        <f t="shared" si="51"/>
        <v>0</v>
      </c>
      <c r="Q273" s="170">
        <f t="shared" si="52"/>
        <v>0</v>
      </c>
      <c r="R273" s="170" t="str">
        <f t="shared" si="53"/>
        <v>-</v>
      </c>
      <c r="S273" s="170" t="str">
        <f t="shared" si="54"/>
        <v>-</v>
      </c>
      <c r="T273" s="170" t="s">
        <v>416</v>
      </c>
      <c r="U273" s="148">
        <v>0</v>
      </c>
      <c r="V273" s="170">
        <f t="shared" si="55"/>
        <v>0</v>
      </c>
      <c r="W273" s="170">
        <f t="shared" si="56"/>
        <v>0</v>
      </c>
      <c r="X273" s="170">
        <f t="shared" si="57"/>
        <v>0</v>
      </c>
      <c r="Y273" s="170" t="str">
        <f t="shared" si="58"/>
        <v>-</v>
      </c>
      <c r="Z273" s="170" t="str">
        <f t="shared" si="59"/>
        <v>-</v>
      </c>
      <c r="AA273" s="134"/>
    </row>
    <row r="274" spans="1:27" ht="15" customHeight="1">
      <c r="A274" s="456"/>
      <c r="B274" s="447"/>
      <c r="C274" s="447"/>
      <c r="D274" s="223" t="s">
        <v>2829</v>
      </c>
      <c r="E274" s="281" t="s">
        <v>2830</v>
      </c>
      <c r="F274" s="292" t="s">
        <v>3208</v>
      </c>
      <c r="G274" s="170" t="s">
        <v>3210</v>
      </c>
      <c r="H274" s="170" t="s">
        <v>2833</v>
      </c>
      <c r="I274" s="170" t="s">
        <v>121</v>
      </c>
      <c r="J274" s="170">
        <v>1000</v>
      </c>
      <c r="K274" s="170">
        <v>374776.7</v>
      </c>
      <c r="L274" s="170">
        <v>0</v>
      </c>
      <c r="M274" s="170" t="s">
        <v>410</v>
      </c>
      <c r="N274" s="148">
        <v>0.23</v>
      </c>
      <c r="O274" s="170">
        <f t="shared" si="50"/>
        <v>230</v>
      </c>
      <c r="P274" s="170">
        <f t="shared" si="51"/>
        <v>86198.641000000003</v>
      </c>
      <c r="Q274" s="170">
        <f t="shared" si="52"/>
        <v>0</v>
      </c>
      <c r="R274" s="170">
        <f t="shared" si="53"/>
        <v>0</v>
      </c>
      <c r="S274" s="170">
        <f t="shared" si="54"/>
        <v>374.77670000000001</v>
      </c>
      <c r="T274" s="170" t="s">
        <v>410</v>
      </c>
      <c r="U274" s="148">
        <v>0.09</v>
      </c>
      <c r="V274" s="170">
        <f t="shared" si="55"/>
        <v>90</v>
      </c>
      <c r="W274" s="170">
        <f t="shared" si="56"/>
        <v>33729.902999999998</v>
      </c>
      <c r="X274" s="170">
        <f t="shared" si="57"/>
        <v>0</v>
      </c>
      <c r="Y274" s="170">
        <f t="shared" si="58"/>
        <v>0</v>
      </c>
      <c r="Z274" s="170">
        <f t="shared" si="59"/>
        <v>0</v>
      </c>
      <c r="AA274" s="134"/>
    </row>
    <row r="275" spans="1:27" ht="15" customHeight="1">
      <c r="A275" s="456"/>
      <c r="B275" s="447"/>
      <c r="C275" s="447"/>
      <c r="D275" s="223" t="s">
        <v>2829</v>
      </c>
      <c r="E275" s="281" t="s">
        <v>2830</v>
      </c>
      <c r="F275" s="292" t="s">
        <v>3208</v>
      </c>
      <c r="G275" s="170" t="s">
        <v>3211</v>
      </c>
      <c r="H275" s="170" t="s">
        <v>2833</v>
      </c>
      <c r="I275" s="170" t="s">
        <v>121</v>
      </c>
      <c r="J275" s="170">
        <v>6000000</v>
      </c>
      <c r="K275" s="170">
        <v>0</v>
      </c>
      <c r="L275" s="170">
        <v>0</v>
      </c>
      <c r="M275" s="170" t="s">
        <v>410</v>
      </c>
      <c r="N275" s="148">
        <v>0.23</v>
      </c>
      <c r="O275" s="170">
        <f t="shared" si="50"/>
        <v>1380000</v>
      </c>
      <c r="P275" s="170">
        <f t="shared" si="51"/>
        <v>0</v>
      </c>
      <c r="Q275" s="170">
        <f t="shared" si="52"/>
        <v>0</v>
      </c>
      <c r="R275" s="170">
        <f t="shared" si="53"/>
        <v>0</v>
      </c>
      <c r="S275" s="170">
        <f t="shared" si="54"/>
        <v>0</v>
      </c>
      <c r="T275" s="170" t="s">
        <v>410</v>
      </c>
      <c r="U275" s="148">
        <v>0.09</v>
      </c>
      <c r="V275" s="170">
        <f t="shared" si="55"/>
        <v>540000</v>
      </c>
      <c r="W275" s="170">
        <f t="shared" si="56"/>
        <v>0</v>
      </c>
      <c r="X275" s="170">
        <f t="shared" si="57"/>
        <v>0</v>
      </c>
      <c r="Y275" s="170">
        <f t="shared" si="58"/>
        <v>0</v>
      </c>
      <c r="Z275" s="170" t="str">
        <f t="shared" si="59"/>
        <v>-</v>
      </c>
      <c r="AA275" s="134"/>
    </row>
    <row r="276" spans="1:27" ht="15" customHeight="1">
      <c r="A276" s="456"/>
      <c r="B276" s="447"/>
      <c r="C276" s="447"/>
      <c r="D276" s="223" t="s">
        <v>2829</v>
      </c>
      <c r="E276" s="281" t="s">
        <v>2830</v>
      </c>
      <c r="F276" s="292" t="s">
        <v>3208</v>
      </c>
      <c r="G276" s="170" t="s">
        <v>3212</v>
      </c>
      <c r="H276" s="170" t="s">
        <v>2833</v>
      </c>
      <c r="I276" s="170" t="s">
        <v>121</v>
      </c>
      <c r="J276" s="170">
        <v>23787000</v>
      </c>
      <c r="K276" s="170">
        <v>45750.869999999995</v>
      </c>
      <c r="L276" s="170">
        <v>45750.87</v>
      </c>
      <c r="M276" s="170" t="s">
        <v>410</v>
      </c>
      <c r="N276" s="148">
        <v>0.23</v>
      </c>
      <c r="O276" s="170">
        <f t="shared" si="50"/>
        <v>5471010</v>
      </c>
      <c r="P276" s="170">
        <f t="shared" si="51"/>
        <v>10522.7001</v>
      </c>
      <c r="Q276" s="170">
        <f t="shared" si="52"/>
        <v>10522.700100000002</v>
      </c>
      <c r="R276" s="170">
        <f t="shared" si="53"/>
        <v>1.9233560348089296E-3</v>
      </c>
      <c r="S276" s="170">
        <f t="shared" si="54"/>
        <v>1.9233560348089292E-3</v>
      </c>
      <c r="T276" s="170" t="s">
        <v>410</v>
      </c>
      <c r="U276" s="148">
        <v>0.09</v>
      </c>
      <c r="V276" s="170">
        <f t="shared" si="55"/>
        <v>2140830</v>
      </c>
      <c r="W276" s="170">
        <f t="shared" si="56"/>
        <v>4117.5782999999992</v>
      </c>
      <c r="X276" s="170">
        <f t="shared" si="57"/>
        <v>4117.5783000000001</v>
      </c>
      <c r="Y276" s="170">
        <f t="shared" si="58"/>
        <v>1.9233560348089294E-3</v>
      </c>
      <c r="Z276" s="170">
        <f t="shared" si="59"/>
        <v>4.6710855135624982E-7</v>
      </c>
      <c r="AA276" s="134"/>
    </row>
    <row r="277" spans="1:27" ht="15" customHeight="1">
      <c r="A277" s="456"/>
      <c r="B277" s="447"/>
      <c r="C277" s="447"/>
      <c r="D277" s="223" t="s">
        <v>2829</v>
      </c>
      <c r="E277" s="281" t="s">
        <v>2830</v>
      </c>
      <c r="F277" s="292" t="s">
        <v>3208</v>
      </c>
      <c r="G277" s="170" t="s">
        <v>3213</v>
      </c>
      <c r="H277" s="170" t="s">
        <v>2833</v>
      </c>
      <c r="I277" s="170" t="s">
        <v>121</v>
      </c>
      <c r="J277" s="170">
        <v>36577496</v>
      </c>
      <c r="K277" s="170">
        <v>0</v>
      </c>
      <c r="L277" s="170">
        <v>0</v>
      </c>
      <c r="M277" s="170" t="s">
        <v>410</v>
      </c>
      <c r="N277" s="148">
        <v>0.23</v>
      </c>
      <c r="O277" s="170">
        <f t="shared" si="50"/>
        <v>8412824.0800000001</v>
      </c>
      <c r="P277" s="170">
        <f t="shared" si="51"/>
        <v>0</v>
      </c>
      <c r="Q277" s="170">
        <f t="shared" si="52"/>
        <v>0</v>
      </c>
      <c r="R277" s="170">
        <f t="shared" si="53"/>
        <v>0</v>
      </c>
      <c r="S277" s="170">
        <f t="shared" si="54"/>
        <v>0</v>
      </c>
      <c r="T277" s="170" t="s">
        <v>410</v>
      </c>
      <c r="U277" s="148">
        <v>0.09</v>
      </c>
      <c r="V277" s="170">
        <f t="shared" si="55"/>
        <v>3291974.6399999997</v>
      </c>
      <c r="W277" s="170">
        <f t="shared" si="56"/>
        <v>0</v>
      </c>
      <c r="X277" s="170">
        <f t="shared" si="57"/>
        <v>0</v>
      </c>
      <c r="Y277" s="170">
        <f t="shared" si="58"/>
        <v>0</v>
      </c>
      <c r="Z277" s="170" t="str">
        <f t="shared" si="59"/>
        <v>-</v>
      </c>
      <c r="AA277" s="134"/>
    </row>
    <row r="278" spans="1:27" ht="15" customHeight="1">
      <c r="A278" s="456"/>
      <c r="B278" s="447"/>
      <c r="C278" s="447"/>
      <c r="D278" s="223" t="s">
        <v>2829</v>
      </c>
      <c r="E278" s="281" t="s">
        <v>2830</v>
      </c>
      <c r="F278" s="292" t="s">
        <v>3208</v>
      </c>
      <c r="G278" s="170" t="s">
        <v>3214</v>
      </c>
      <c r="H278" s="170" t="s">
        <v>2833</v>
      </c>
      <c r="I278" s="170" t="s">
        <v>121</v>
      </c>
      <c r="J278" s="170">
        <v>42400000</v>
      </c>
      <c r="K278" s="170">
        <v>0</v>
      </c>
      <c r="L278" s="170">
        <v>0</v>
      </c>
      <c r="M278" s="170" t="s">
        <v>410</v>
      </c>
      <c r="N278" s="148">
        <v>0.23</v>
      </c>
      <c r="O278" s="170">
        <f t="shared" si="50"/>
        <v>9752000</v>
      </c>
      <c r="P278" s="170">
        <f t="shared" si="51"/>
        <v>0</v>
      </c>
      <c r="Q278" s="170">
        <f t="shared" si="52"/>
        <v>0</v>
      </c>
      <c r="R278" s="170">
        <f t="shared" si="53"/>
        <v>0</v>
      </c>
      <c r="S278" s="170">
        <f t="shared" si="54"/>
        <v>0</v>
      </c>
      <c r="T278" s="170" t="s">
        <v>410</v>
      </c>
      <c r="U278" s="148">
        <v>0.09</v>
      </c>
      <c r="V278" s="170">
        <f t="shared" si="55"/>
        <v>3816000</v>
      </c>
      <c r="W278" s="170">
        <f t="shared" si="56"/>
        <v>0</v>
      </c>
      <c r="X278" s="170">
        <f t="shared" si="57"/>
        <v>0</v>
      </c>
      <c r="Y278" s="170">
        <f t="shared" si="58"/>
        <v>0</v>
      </c>
      <c r="Z278" s="170" t="str">
        <f t="shared" si="59"/>
        <v>-</v>
      </c>
      <c r="AA278" s="134"/>
    </row>
    <row r="279" spans="1:27" ht="15" customHeight="1">
      <c r="A279" s="456"/>
      <c r="B279" s="447"/>
      <c r="C279" s="447"/>
      <c r="D279" s="223" t="s">
        <v>2829</v>
      </c>
      <c r="E279" s="281" t="s">
        <v>2830</v>
      </c>
      <c r="F279" s="292" t="s">
        <v>3208</v>
      </c>
      <c r="G279" s="170" t="s">
        <v>3215</v>
      </c>
      <c r="H279" s="170" t="s">
        <v>2833</v>
      </c>
      <c r="I279" s="170" t="s">
        <v>97</v>
      </c>
      <c r="J279" s="170">
        <v>8091000</v>
      </c>
      <c r="K279" s="170">
        <v>3167368.1799999997</v>
      </c>
      <c r="L279" s="170">
        <v>1251467.3400000001</v>
      </c>
      <c r="M279" s="170" t="s">
        <v>410</v>
      </c>
      <c r="N279" s="148">
        <v>0.23</v>
      </c>
      <c r="O279" s="170">
        <f t="shared" si="50"/>
        <v>1860930</v>
      </c>
      <c r="P279" s="170">
        <f t="shared" si="51"/>
        <v>728494.6814</v>
      </c>
      <c r="Q279" s="170">
        <f t="shared" si="52"/>
        <v>287837.48820000002</v>
      </c>
      <c r="R279" s="170">
        <f t="shared" si="53"/>
        <v>0.1546740007415647</v>
      </c>
      <c r="S279" s="170">
        <f t="shared" si="54"/>
        <v>0.3914680731677172</v>
      </c>
      <c r="T279" s="170" t="s">
        <v>410</v>
      </c>
      <c r="U279" s="148">
        <v>0.09</v>
      </c>
      <c r="V279" s="170">
        <f t="shared" si="55"/>
        <v>728190</v>
      </c>
      <c r="W279" s="170">
        <f t="shared" si="56"/>
        <v>285063.13619999995</v>
      </c>
      <c r="X279" s="170">
        <f t="shared" si="57"/>
        <v>112632.0606</v>
      </c>
      <c r="Y279" s="170">
        <f t="shared" si="58"/>
        <v>0.1546740007415647</v>
      </c>
      <c r="Z279" s="170">
        <f t="shared" si="59"/>
        <v>5.425955905889059E-7</v>
      </c>
      <c r="AA279" s="134"/>
    </row>
    <row r="280" spans="1:27" ht="15" customHeight="1">
      <c r="A280" s="456"/>
      <c r="B280" s="447"/>
      <c r="C280" s="447"/>
      <c r="D280" s="223" t="s">
        <v>2829</v>
      </c>
      <c r="E280" s="281" t="s">
        <v>2830</v>
      </c>
      <c r="F280" s="292" t="s">
        <v>3208</v>
      </c>
      <c r="G280" s="170" t="s">
        <v>3216</v>
      </c>
      <c r="H280" s="170" t="s">
        <v>2833</v>
      </c>
      <c r="I280" s="170" t="s">
        <v>97</v>
      </c>
      <c r="J280" s="170">
        <v>1000</v>
      </c>
      <c r="K280" s="170">
        <v>0</v>
      </c>
      <c r="L280" s="170">
        <v>0</v>
      </c>
      <c r="M280" s="170" t="s">
        <v>416</v>
      </c>
      <c r="N280" s="148">
        <v>0</v>
      </c>
      <c r="O280" s="170">
        <f t="shared" si="50"/>
        <v>0</v>
      </c>
      <c r="P280" s="170">
        <f t="shared" si="51"/>
        <v>0</v>
      </c>
      <c r="Q280" s="170">
        <f t="shared" si="52"/>
        <v>0</v>
      </c>
      <c r="R280" s="170" t="str">
        <f t="shared" si="53"/>
        <v>-</v>
      </c>
      <c r="S280" s="170" t="str">
        <f t="shared" si="54"/>
        <v>-</v>
      </c>
      <c r="T280" s="170" t="s">
        <v>416</v>
      </c>
      <c r="U280" s="148">
        <v>0</v>
      </c>
      <c r="V280" s="170">
        <f t="shared" si="55"/>
        <v>0</v>
      </c>
      <c r="W280" s="170">
        <f t="shared" si="56"/>
        <v>0</v>
      </c>
      <c r="X280" s="170">
        <f t="shared" si="57"/>
        <v>0</v>
      </c>
      <c r="Y280" s="170" t="str">
        <f t="shared" si="58"/>
        <v>-</v>
      </c>
      <c r="Z280" s="170" t="str">
        <f t="shared" si="59"/>
        <v>-</v>
      </c>
      <c r="AA280" s="134"/>
    </row>
    <row r="281" spans="1:27" ht="15" customHeight="1">
      <c r="A281" s="456"/>
      <c r="B281" s="447"/>
      <c r="C281" s="447"/>
      <c r="D281" s="223" t="s">
        <v>2829</v>
      </c>
      <c r="E281" s="281" t="s">
        <v>2830</v>
      </c>
      <c r="F281" s="292" t="s">
        <v>3208</v>
      </c>
      <c r="G281" s="170" t="s">
        <v>3217</v>
      </c>
      <c r="H281" s="170" t="s">
        <v>2833</v>
      </c>
      <c r="I281" s="170" t="s">
        <v>97</v>
      </c>
      <c r="J281" s="170">
        <v>1000</v>
      </c>
      <c r="K281" s="170">
        <v>0</v>
      </c>
      <c r="L281" s="170">
        <v>0</v>
      </c>
      <c r="M281" s="170" t="s">
        <v>416</v>
      </c>
      <c r="N281" s="148">
        <v>0</v>
      </c>
      <c r="O281" s="170">
        <f t="shared" si="50"/>
        <v>0</v>
      </c>
      <c r="P281" s="170">
        <f t="shared" si="51"/>
        <v>0</v>
      </c>
      <c r="Q281" s="170">
        <f t="shared" si="52"/>
        <v>0</v>
      </c>
      <c r="R281" s="170" t="str">
        <f t="shared" si="53"/>
        <v>-</v>
      </c>
      <c r="S281" s="170" t="str">
        <f t="shared" si="54"/>
        <v>-</v>
      </c>
      <c r="T281" s="170" t="s">
        <v>416</v>
      </c>
      <c r="U281" s="148">
        <v>0</v>
      </c>
      <c r="V281" s="170">
        <f t="shared" si="55"/>
        <v>0</v>
      </c>
      <c r="W281" s="170">
        <f t="shared" si="56"/>
        <v>0</v>
      </c>
      <c r="X281" s="170">
        <f t="shared" si="57"/>
        <v>0</v>
      </c>
      <c r="Y281" s="170" t="str">
        <f t="shared" si="58"/>
        <v>-</v>
      </c>
      <c r="Z281" s="170" t="str">
        <f t="shared" si="59"/>
        <v>-</v>
      </c>
      <c r="AA281" s="134"/>
    </row>
    <row r="282" spans="1:27" ht="15" customHeight="1">
      <c r="A282" s="456"/>
      <c r="B282" s="447"/>
      <c r="C282" s="447"/>
      <c r="D282" s="223" t="s">
        <v>2829</v>
      </c>
      <c r="E282" s="281" t="s">
        <v>2830</v>
      </c>
      <c r="F282" s="292" t="s">
        <v>3208</v>
      </c>
      <c r="G282" s="170" t="s">
        <v>3218</v>
      </c>
      <c r="H282" s="170" t="s">
        <v>2833</v>
      </c>
      <c r="I282" s="170" t="s">
        <v>97</v>
      </c>
      <c r="J282" s="170">
        <v>8899000</v>
      </c>
      <c r="K282" s="170">
        <v>4856914.7300000004</v>
      </c>
      <c r="L282" s="170">
        <v>921054.46</v>
      </c>
      <c r="M282" s="170" t="s">
        <v>410</v>
      </c>
      <c r="N282" s="148">
        <v>0.23</v>
      </c>
      <c r="O282" s="170">
        <f t="shared" si="50"/>
        <v>2046770</v>
      </c>
      <c r="P282" s="170">
        <f t="shared" si="51"/>
        <v>1117090.3879000002</v>
      </c>
      <c r="Q282" s="170">
        <f t="shared" si="52"/>
        <v>211842.5258</v>
      </c>
      <c r="R282" s="170">
        <f t="shared" si="53"/>
        <v>0.10350089448252613</v>
      </c>
      <c r="S282" s="170">
        <f t="shared" si="54"/>
        <v>0.54578208000898987</v>
      </c>
      <c r="T282" s="170" t="s">
        <v>410</v>
      </c>
      <c r="U282" s="148">
        <v>0.09</v>
      </c>
      <c r="V282" s="170">
        <f t="shared" si="55"/>
        <v>800910</v>
      </c>
      <c r="W282" s="170">
        <f t="shared" si="56"/>
        <v>437122.32570000004</v>
      </c>
      <c r="X282" s="170">
        <f t="shared" si="57"/>
        <v>82894.901399999988</v>
      </c>
      <c r="Y282" s="170">
        <f t="shared" si="58"/>
        <v>0.10350089448252611</v>
      </c>
      <c r="Z282" s="170">
        <f t="shared" si="59"/>
        <v>2.3677787291413587E-7</v>
      </c>
      <c r="AA282" s="134"/>
    </row>
    <row r="283" spans="1:27" ht="15" customHeight="1">
      <c r="A283" s="456"/>
      <c r="B283" s="447"/>
      <c r="C283" s="447"/>
      <c r="D283" s="223" t="s">
        <v>2829</v>
      </c>
      <c r="E283" s="172" t="s">
        <v>795</v>
      </c>
      <c r="F283" s="292" t="s">
        <v>3219</v>
      </c>
      <c r="G283" s="170" t="s">
        <v>3220</v>
      </c>
      <c r="H283" s="170" t="s">
        <v>2833</v>
      </c>
      <c r="I283" s="170" t="s">
        <v>77</v>
      </c>
      <c r="J283" s="170">
        <v>5000000</v>
      </c>
      <c r="K283" s="170">
        <v>0</v>
      </c>
      <c r="L283" s="170">
        <v>0</v>
      </c>
      <c r="M283" s="170" t="s">
        <v>416</v>
      </c>
      <c r="N283" s="148">
        <v>0</v>
      </c>
      <c r="O283" s="170">
        <f t="shared" si="50"/>
        <v>0</v>
      </c>
      <c r="P283" s="170">
        <f t="shared" si="51"/>
        <v>0</v>
      </c>
      <c r="Q283" s="170">
        <f t="shared" si="52"/>
        <v>0</v>
      </c>
      <c r="R283" s="170" t="str">
        <f t="shared" si="53"/>
        <v>-</v>
      </c>
      <c r="S283" s="170" t="str">
        <f t="shared" si="54"/>
        <v>-</v>
      </c>
      <c r="T283" s="170" t="s">
        <v>416</v>
      </c>
      <c r="U283" s="148">
        <v>0</v>
      </c>
      <c r="V283" s="170">
        <f t="shared" si="55"/>
        <v>0</v>
      </c>
      <c r="W283" s="170">
        <f t="shared" si="56"/>
        <v>0</v>
      </c>
      <c r="X283" s="170">
        <f t="shared" si="57"/>
        <v>0</v>
      </c>
      <c r="Y283" s="170" t="str">
        <f t="shared" si="58"/>
        <v>-</v>
      </c>
      <c r="Z283" s="170" t="str">
        <f t="shared" si="59"/>
        <v>-</v>
      </c>
      <c r="AA283" s="134"/>
    </row>
    <row r="284" spans="1:27" ht="15" customHeight="1">
      <c r="A284" s="456"/>
      <c r="B284" s="447"/>
      <c r="C284" s="447"/>
      <c r="D284" s="223" t="s">
        <v>2829</v>
      </c>
      <c r="E284" s="172" t="s">
        <v>795</v>
      </c>
      <c r="F284" s="292" t="s">
        <v>3219</v>
      </c>
      <c r="G284" s="170" t="s">
        <v>3221</v>
      </c>
      <c r="H284" s="170" t="s">
        <v>2833</v>
      </c>
      <c r="I284" s="170" t="s">
        <v>77</v>
      </c>
      <c r="J284" s="170">
        <v>18425029</v>
      </c>
      <c r="K284" s="170">
        <v>0</v>
      </c>
      <c r="L284" s="170">
        <v>0</v>
      </c>
      <c r="M284" s="170" t="s">
        <v>416</v>
      </c>
      <c r="N284" s="148">
        <v>0</v>
      </c>
      <c r="O284" s="170">
        <f t="shared" si="50"/>
        <v>0</v>
      </c>
      <c r="P284" s="170">
        <f t="shared" si="51"/>
        <v>0</v>
      </c>
      <c r="Q284" s="170">
        <f t="shared" si="52"/>
        <v>0</v>
      </c>
      <c r="R284" s="170" t="str">
        <f t="shared" si="53"/>
        <v>-</v>
      </c>
      <c r="S284" s="170" t="str">
        <f t="shared" si="54"/>
        <v>-</v>
      </c>
      <c r="T284" s="170" t="s">
        <v>416</v>
      </c>
      <c r="U284" s="148">
        <v>0</v>
      </c>
      <c r="V284" s="170">
        <f t="shared" si="55"/>
        <v>0</v>
      </c>
      <c r="W284" s="170">
        <f t="shared" si="56"/>
        <v>0</v>
      </c>
      <c r="X284" s="170">
        <f t="shared" si="57"/>
        <v>0</v>
      </c>
      <c r="Y284" s="170" t="str">
        <f t="shared" si="58"/>
        <v>-</v>
      </c>
      <c r="Z284" s="170" t="str">
        <f t="shared" si="59"/>
        <v>-</v>
      </c>
      <c r="AA284" s="134"/>
    </row>
    <row r="285" spans="1:27" ht="15" customHeight="1">
      <c r="A285" s="456"/>
      <c r="B285" s="447"/>
      <c r="C285" s="447"/>
      <c r="D285" s="223" t="s">
        <v>2829</v>
      </c>
      <c r="E285" s="172" t="s">
        <v>795</v>
      </c>
      <c r="F285" s="292" t="s">
        <v>3219</v>
      </c>
      <c r="G285" s="170" t="s">
        <v>3222</v>
      </c>
      <c r="H285" s="170" t="s">
        <v>2833</v>
      </c>
      <c r="I285" s="170" t="s">
        <v>121</v>
      </c>
      <c r="J285" s="170">
        <v>1000000</v>
      </c>
      <c r="K285" s="170">
        <v>0</v>
      </c>
      <c r="L285" s="170">
        <v>0</v>
      </c>
      <c r="M285" s="170" t="s">
        <v>416</v>
      </c>
      <c r="N285" s="148">
        <v>0</v>
      </c>
      <c r="O285" s="170">
        <f t="shared" si="50"/>
        <v>0</v>
      </c>
      <c r="P285" s="170">
        <f t="shared" si="51"/>
        <v>0</v>
      </c>
      <c r="Q285" s="170">
        <f t="shared" si="52"/>
        <v>0</v>
      </c>
      <c r="R285" s="170" t="str">
        <f t="shared" si="53"/>
        <v>-</v>
      </c>
      <c r="S285" s="170" t="str">
        <f t="shared" si="54"/>
        <v>-</v>
      </c>
      <c r="T285" s="170" t="s">
        <v>416</v>
      </c>
      <c r="U285" s="148">
        <v>0</v>
      </c>
      <c r="V285" s="170">
        <f t="shared" si="55"/>
        <v>0</v>
      </c>
      <c r="W285" s="170">
        <f t="shared" si="56"/>
        <v>0</v>
      </c>
      <c r="X285" s="170">
        <f t="shared" si="57"/>
        <v>0</v>
      </c>
      <c r="Y285" s="170" t="str">
        <f t="shared" si="58"/>
        <v>-</v>
      </c>
      <c r="Z285" s="170" t="str">
        <f t="shared" si="59"/>
        <v>-</v>
      </c>
      <c r="AA285" s="134"/>
    </row>
    <row r="286" spans="1:27" ht="15" customHeight="1">
      <c r="A286" s="456"/>
      <c r="B286" s="447"/>
      <c r="C286" s="447"/>
      <c r="D286" s="223" t="s">
        <v>2829</v>
      </c>
      <c r="E286" s="172" t="s">
        <v>795</v>
      </c>
      <c r="F286" s="292" t="s">
        <v>3219</v>
      </c>
      <c r="G286" s="170" t="s">
        <v>3223</v>
      </c>
      <c r="H286" s="170" t="s">
        <v>2833</v>
      </c>
      <c r="I286" s="170" t="s">
        <v>121</v>
      </c>
      <c r="J286" s="170">
        <v>1000000</v>
      </c>
      <c r="K286" s="170">
        <v>0</v>
      </c>
      <c r="L286" s="170">
        <v>0</v>
      </c>
      <c r="M286" s="170" t="s">
        <v>416</v>
      </c>
      <c r="N286" s="148">
        <v>0</v>
      </c>
      <c r="O286" s="170">
        <f t="shared" si="50"/>
        <v>0</v>
      </c>
      <c r="P286" s="170">
        <f t="shared" si="51"/>
        <v>0</v>
      </c>
      <c r="Q286" s="170">
        <f t="shared" si="52"/>
        <v>0</v>
      </c>
      <c r="R286" s="170" t="str">
        <f t="shared" si="53"/>
        <v>-</v>
      </c>
      <c r="S286" s="170" t="str">
        <f t="shared" si="54"/>
        <v>-</v>
      </c>
      <c r="T286" s="170" t="s">
        <v>416</v>
      </c>
      <c r="U286" s="148">
        <v>0</v>
      </c>
      <c r="V286" s="170">
        <f t="shared" si="55"/>
        <v>0</v>
      </c>
      <c r="W286" s="170">
        <f t="shared" si="56"/>
        <v>0</v>
      </c>
      <c r="X286" s="170">
        <f t="shared" si="57"/>
        <v>0</v>
      </c>
      <c r="Y286" s="170" t="str">
        <f t="shared" si="58"/>
        <v>-</v>
      </c>
      <c r="Z286" s="170" t="str">
        <f t="shared" si="59"/>
        <v>-</v>
      </c>
      <c r="AA286" s="134"/>
    </row>
    <row r="287" spans="1:27" ht="15" customHeight="1">
      <c r="A287" s="456"/>
      <c r="B287" s="447"/>
      <c r="C287" s="447"/>
      <c r="D287" s="223" t="s">
        <v>2829</v>
      </c>
      <c r="E287" s="172" t="s">
        <v>795</v>
      </c>
      <c r="F287" s="292" t="s">
        <v>3219</v>
      </c>
      <c r="G287" s="170" t="s">
        <v>3224</v>
      </c>
      <c r="H287" s="170" t="s">
        <v>2833</v>
      </c>
      <c r="I287" s="170" t="s">
        <v>121</v>
      </c>
      <c r="J287" s="170">
        <v>1000</v>
      </c>
      <c r="K287" s="170">
        <v>0</v>
      </c>
      <c r="L287" s="170">
        <v>0</v>
      </c>
      <c r="M287" s="170" t="s">
        <v>416</v>
      </c>
      <c r="N287" s="148">
        <v>0</v>
      </c>
      <c r="O287" s="170">
        <f t="shared" si="50"/>
        <v>0</v>
      </c>
      <c r="P287" s="170">
        <f t="shared" si="51"/>
        <v>0</v>
      </c>
      <c r="Q287" s="170">
        <f t="shared" si="52"/>
        <v>0</v>
      </c>
      <c r="R287" s="170" t="str">
        <f t="shared" si="53"/>
        <v>-</v>
      </c>
      <c r="S287" s="170" t="str">
        <f t="shared" si="54"/>
        <v>-</v>
      </c>
      <c r="T287" s="170" t="s">
        <v>416</v>
      </c>
      <c r="U287" s="148">
        <v>0</v>
      </c>
      <c r="V287" s="170">
        <f t="shared" si="55"/>
        <v>0</v>
      </c>
      <c r="W287" s="170">
        <f t="shared" si="56"/>
        <v>0</v>
      </c>
      <c r="X287" s="170">
        <f t="shared" si="57"/>
        <v>0</v>
      </c>
      <c r="Y287" s="170" t="str">
        <f t="shared" si="58"/>
        <v>-</v>
      </c>
      <c r="Z287" s="170" t="str">
        <f t="shared" si="59"/>
        <v>-</v>
      </c>
      <c r="AA287" s="134"/>
    </row>
    <row r="288" spans="1:27" ht="15" customHeight="1">
      <c r="A288" s="456"/>
      <c r="B288" s="447"/>
      <c r="C288" s="447"/>
      <c r="D288" s="223" t="s">
        <v>2829</v>
      </c>
      <c r="E288" s="281" t="s">
        <v>2830</v>
      </c>
      <c r="F288" s="292" t="s">
        <v>3225</v>
      </c>
      <c r="G288" s="170" t="s">
        <v>3226</v>
      </c>
      <c r="H288" s="170" t="s">
        <v>2833</v>
      </c>
      <c r="I288" s="170" t="s">
        <v>121</v>
      </c>
      <c r="J288" s="170">
        <v>34160</v>
      </c>
      <c r="K288" s="170">
        <v>49193.95</v>
      </c>
      <c r="L288" s="170">
        <v>29928.190000000002</v>
      </c>
      <c r="M288" s="170" t="s">
        <v>416</v>
      </c>
      <c r="N288" s="148">
        <v>0</v>
      </c>
      <c r="O288" s="170">
        <f t="shared" si="50"/>
        <v>0</v>
      </c>
      <c r="P288" s="170">
        <f t="shared" si="51"/>
        <v>0</v>
      </c>
      <c r="Q288" s="170">
        <f t="shared" si="52"/>
        <v>0</v>
      </c>
      <c r="R288" s="170" t="str">
        <f t="shared" si="53"/>
        <v>-</v>
      </c>
      <c r="S288" s="170" t="str">
        <f t="shared" si="54"/>
        <v>-</v>
      </c>
      <c r="T288" s="170" t="s">
        <v>416</v>
      </c>
      <c r="U288" s="148">
        <v>0</v>
      </c>
      <c r="V288" s="170">
        <f t="shared" si="55"/>
        <v>0</v>
      </c>
      <c r="W288" s="170">
        <f t="shared" si="56"/>
        <v>0</v>
      </c>
      <c r="X288" s="170">
        <f t="shared" si="57"/>
        <v>0</v>
      </c>
      <c r="Y288" s="170" t="str">
        <f t="shared" si="58"/>
        <v>-</v>
      </c>
      <c r="Z288" s="170" t="str">
        <f t="shared" si="59"/>
        <v>-</v>
      </c>
      <c r="AA288" s="134"/>
    </row>
    <row r="289" spans="1:27" ht="15" customHeight="1">
      <c r="A289" s="456"/>
      <c r="B289" s="447"/>
      <c r="C289" s="447"/>
      <c r="D289" s="223" t="s">
        <v>2829</v>
      </c>
      <c r="E289" s="281" t="s">
        <v>2830</v>
      </c>
      <c r="F289" s="292" t="s">
        <v>3225</v>
      </c>
      <c r="G289" s="170" t="s">
        <v>3227</v>
      </c>
      <c r="H289" s="170" t="s">
        <v>2833</v>
      </c>
      <c r="I289" s="170" t="s">
        <v>121</v>
      </c>
      <c r="J289" s="170">
        <v>42000</v>
      </c>
      <c r="K289" s="170">
        <v>2064.6</v>
      </c>
      <c r="L289" s="170">
        <v>1455.57</v>
      </c>
      <c r="M289" s="170" t="s">
        <v>416</v>
      </c>
      <c r="N289" s="148">
        <v>0</v>
      </c>
      <c r="O289" s="170">
        <f t="shared" si="50"/>
        <v>0</v>
      </c>
      <c r="P289" s="170">
        <f t="shared" si="51"/>
        <v>0</v>
      </c>
      <c r="Q289" s="170">
        <f t="shared" si="52"/>
        <v>0</v>
      </c>
      <c r="R289" s="170" t="str">
        <f t="shared" si="53"/>
        <v>-</v>
      </c>
      <c r="S289" s="170" t="str">
        <f t="shared" si="54"/>
        <v>-</v>
      </c>
      <c r="T289" s="170" t="s">
        <v>416</v>
      </c>
      <c r="U289" s="148">
        <v>0</v>
      </c>
      <c r="V289" s="170">
        <f t="shared" si="55"/>
        <v>0</v>
      </c>
      <c r="W289" s="170">
        <f t="shared" si="56"/>
        <v>0</v>
      </c>
      <c r="X289" s="170">
        <f t="shared" si="57"/>
        <v>0</v>
      </c>
      <c r="Y289" s="170" t="str">
        <f t="shared" si="58"/>
        <v>-</v>
      </c>
      <c r="Z289" s="170" t="str">
        <f t="shared" si="59"/>
        <v>-</v>
      </c>
      <c r="AA289" s="134"/>
    </row>
    <row r="290" spans="1:27" ht="15" customHeight="1">
      <c r="A290" s="456"/>
      <c r="B290" s="447"/>
      <c r="C290" s="447"/>
      <c r="D290" s="223" t="s">
        <v>2829</v>
      </c>
      <c r="E290" s="281" t="s">
        <v>2830</v>
      </c>
      <c r="F290" s="292" t="s">
        <v>3225</v>
      </c>
      <c r="G290" s="170" t="s">
        <v>3228</v>
      </c>
      <c r="H290" s="170" t="s">
        <v>2833</v>
      </c>
      <c r="I290" s="170" t="s">
        <v>121</v>
      </c>
      <c r="J290" s="170">
        <v>1098000</v>
      </c>
      <c r="K290" s="170">
        <v>343268.73</v>
      </c>
      <c r="L290" s="170">
        <v>103185.57</v>
      </c>
      <c r="M290" s="170" t="s">
        <v>416</v>
      </c>
      <c r="N290" s="148">
        <v>0</v>
      </c>
      <c r="O290" s="170">
        <f t="shared" si="50"/>
        <v>0</v>
      </c>
      <c r="P290" s="170">
        <f t="shared" si="51"/>
        <v>0</v>
      </c>
      <c r="Q290" s="170">
        <f t="shared" si="52"/>
        <v>0</v>
      </c>
      <c r="R290" s="170" t="str">
        <f t="shared" si="53"/>
        <v>-</v>
      </c>
      <c r="S290" s="170" t="str">
        <f t="shared" si="54"/>
        <v>-</v>
      </c>
      <c r="T290" s="170" t="s">
        <v>416</v>
      </c>
      <c r="U290" s="148">
        <v>0</v>
      </c>
      <c r="V290" s="170">
        <f t="shared" si="55"/>
        <v>0</v>
      </c>
      <c r="W290" s="170">
        <f t="shared" si="56"/>
        <v>0</v>
      </c>
      <c r="X290" s="170">
        <f t="shared" si="57"/>
        <v>0</v>
      </c>
      <c r="Y290" s="170" t="str">
        <f t="shared" si="58"/>
        <v>-</v>
      </c>
      <c r="Z290" s="170" t="str">
        <f t="shared" si="59"/>
        <v>-</v>
      </c>
      <c r="AA290" s="134"/>
    </row>
    <row r="291" spans="1:27" ht="15" customHeight="1">
      <c r="A291" s="456"/>
      <c r="B291" s="447"/>
      <c r="C291" s="447"/>
      <c r="D291" s="223" t="s">
        <v>2829</v>
      </c>
      <c r="E291" s="281" t="s">
        <v>2830</v>
      </c>
      <c r="F291" s="292" t="s">
        <v>3225</v>
      </c>
      <c r="G291" s="170" t="s">
        <v>3229</v>
      </c>
      <c r="H291" s="170" t="s">
        <v>2833</v>
      </c>
      <c r="I291" s="170" t="s">
        <v>121</v>
      </c>
      <c r="J291" s="170">
        <v>42000</v>
      </c>
      <c r="K291" s="170">
        <v>2064.6</v>
      </c>
      <c r="L291" s="170">
        <v>1455.57</v>
      </c>
      <c r="M291" s="170" t="s">
        <v>416</v>
      </c>
      <c r="N291" s="148">
        <v>0</v>
      </c>
      <c r="O291" s="170">
        <f t="shared" si="50"/>
        <v>0</v>
      </c>
      <c r="P291" s="170">
        <f t="shared" si="51"/>
        <v>0</v>
      </c>
      <c r="Q291" s="170">
        <f t="shared" si="52"/>
        <v>0</v>
      </c>
      <c r="R291" s="170" t="str">
        <f t="shared" si="53"/>
        <v>-</v>
      </c>
      <c r="S291" s="170" t="str">
        <f t="shared" si="54"/>
        <v>-</v>
      </c>
      <c r="T291" s="170" t="s">
        <v>416</v>
      </c>
      <c r="U291" s="148">
        <v>0</v>
      </c>
      <c r="V291" s="170">
        <f t="shared" si="55"/>
        <v>0</v>
      </c>
      <c r="W291" s="170">
        <f t="shared" si="56"/>
        <v>0</v>
      </c>
      <c r="X291" s="170">
        <f t="shared" si="57"/>
        <v>0</v>
      </c>
      <c r="Y291" s="170" t="str">
        <f t="shared" si="58"/>
        <v>-</v>
      </c>
      <c r="Z291" s="170" t="str">
        <f t="shared" si="59"/>
        <v>-</v>
      </c>
      <c r="AA291" s="134"/>
    </row>
    <row r="292" spans="1:27" ht="15" customHeight="1">
      <c r="A292" s="456"/>
      <c r="B292" s="447"/>
      <c r="C292" s="447"/>
      <c r="D292" s="223" t="s">
        <v>2829</v>
      </c>
      <c r="E292" s="281" t="s">
        <v>2830</v>
      </c>
      <c r="F292" s="292" t="s">
        <v>3225</v>
      </c>
      <c r="G292" s="170" t="s">
        <v>3230</v>
      </c>
      <c r="H292" s="170" t="s">
        <v>2833</v>
      </c>
      <c r="I292" s="170" t="s">
        <v>121</v>
      </c>
      <c r="J292" s="170">
        <v>3177400</v>
      </c>
      <c r="K292" s="170">
        <v>2133522.79</v>
      </c>
      <c r="L292" s="170">
        <v>1888588.92</v>
      </c>
      <c r="M292" s="170" t="s">
        <v>416</v>
      </c>
      <c r="N292" s="148">
        <v>0</v>
      </c>
      <c r="O292" s="170">
        <f t="shared" si="50"/>
        <v>0</v>
      </c>
      <c r="P292" s="170">
        <f t="shared" si="51"/>
        <v>0</v>
      </c>
      <c r="Q292" s="170">
        <f t="shared" si="52"/>
        <v>0</v>
      </c>
      <c r="R292" s="170" t="str">
        <f t="shared" si="53"/>
        <v>-</v>
      </c>
      <c r="S292" s="170" t="str">
        <f t="shared" si="54"/>
        <v>-</v>
      </c>
      <c r="T292" s="170" t="s">
        <v>416</v>
      </c>
      <c r="U292" s="148">
        <v>0</v>
      </c>
      <c r="V292" s="170">
        <f t="shared" si="55"/>
        <v>0</v>
      </c>
      <c r="W292" s="170">
        <f t="shared" si="56"/>
        <v>0</v>
      </c>
      <c r="X292" s="170">
        <f t="shared" si="57"/>
        <v>0</v>
      </c>
      <c r="Y292" s="170" t="str">
        <f t="shared" si="58"/>
        <v>-</v>
      </c>
      <c r="Z292" s="170" t="str">
        <f t="shared" si="59"/>
        <v>-</v>
      </c>
      <c r="AA292" s="134"/>
    </row>
    <row r="293" spans="1:27" ht="15" customHeight="1">
      <c r="A293" s="456"/>
      <c r="B293" s="447"/>
      <c r="C293" s="447"/>
      <c r="D293" s="223" t="s">
        <v>2829</v>
      </c>
      <c r="E293" s="281" t="s">
        <v>2830</v>
      </c>
      <c r="F293" s="292" t="s">
        <v>3225</v>
      </c>
      <c r="G293" s="170" t="s">
        <v>3231</v>
      </c>
      <c r="H293" s="170" t="s">
        <v>2833</v>
      </c>
      <c r="I293" s="170" t="s">
        <v>121</v>
      </c>
      <c r="J293" s="170">
        <v>42000</v>
      </c>
      <c r="K293" s="170">
        <v>2064.6</v>
      </c>
      <c r="L293" s="170">
        <v>1455.57</v>
      </c>
      <c r="M293" s="170" t="s">
        <v>416</v>
      </c>
      <c r="N293" s="148">
        <v>0</v>
      </c>
      <c r="O293" s="170">
        <f t="shared" si="50"/>
        <v>0</v>
      </c>
      <c r="P293" s="170">
        <f t="shared" si="51"/>
        <v>0</v>
      </c>
      <c r="Q293" s="170">
        <f t="shared" si="52"/>
        <v>0</v>
      </c>
      <c r="R293" s="170" t="str">
        <f t="shared" si="53"/>
        <v>-</v>
      </c>
      <c r="S293" s="170" t="str">
        <f t="shared" si="54"/>
        <v>-</v>
      </c>
      <c r="T293" s="170" t="s">
        <v>416</v>
      </c>
      <c r="U293" s="148">
        <v>0</v>
      </c>
      <c r="V293" s="170">
        <f t="shared" si="55"/>
        <v>0</v>
      </c>
      <c r="W293" s="170">
        <f t="shared" si="56"/>
        <v>0</v>
      </c>
      <c r="X293" s="170">
        <f t="shared" si="57"/>
        <v>0</v>
      </c>
      <c r="Y293" s="170" t="str">
        <f t="shared" si="58"/>
        <v>-</v>
      </c>
      <c r="Z293" s="170" t="str">
        <f t="shared" si="59"/>
        <v>-</v>
      </c>
      <c r="AA293" s="134"/>
    </row>
    <row r="294" spans="1:27" ht="15" customHeight="1">
      <c r="A294" s="456"/>
      <c r="B294" s="447"/>
      <c r="C294" s="447"/>
      <c r="D294" s="223" t="s">
        <v>2829</v>
      </c>
      <c r="E294" s="281" t="s">
        <v>2830</v>
      </c>
      <c r="F294" s="292" t="s">
        <v>3232</v>
      </c>
      <c r="G294" s="170" t="s">
        <v>3233</v>
      </c>
      <c r="H294" s="170" t="s">
        <v>2833</v>
      </c>
      <c r="I294" s="170" t="s">
        <v>111</v>
      </c>
      <c r="J294" s="170">
        <v>0</v>
      </c>
      <c r="K294" s="170">
        <v>3485000</v>
      </c>
      <c r="L294" s="170">
        <v>0</v>
      </c>
      <c r="M294" s="170" t="s">
        <v>416</v>
      </c>
      <c r="N294" s="148">
        <v>0</v>
      </c>
      <c r="O294" s="170">
        <f t="shared" si="50"/>
        <v>0</v>
      </c>
      <c r="P294" s="170">
        <f t="shared" si="51"/>
        <v>0</v>
      </c>
      <c r="Q294" s="170">
        <f t="shared" si="52"/>
        <v>0</v>
      </c>
      <c r="R294" s="170" t="str">
        <f t="shared" si="53"/>
        <v>-</v>
      </c>
      <c r="S294" s="170" t="str">
        <f t="shared" si="54"/>
        <v>-</v>
      </c>
      <c r="T294" s="170" t="s">
        <v>416</v>
      </c>
      <c r="U294" s="148">
        <v>0</v>
      </c>
      <c r="V294" s="170">
        <f t="shared" si="55"/>
        <v>0</v>
      </c>
      <c r="W294" s="170">
        <f t="shared" si="56"/>
        <v>0</v>
      </c>
      <c r="X294" s="170">
        <f t="shared" si="57"/>
        <v>0</v>
      </c>
      <c r="Y294" s="170" t="str">
        <f t="shared" si="58"/>
        <v>-</v>
      </c>
      <c r="Z294" s="170" t="str">
        <f t="shared" si="59"/>
        <v>-</v>
      </c>
      <c r="AA294" s="134"/>
    </row>
    <row r="295" spans="1:27" ht="15" customHeight="1">
      <c r="A295" s="456"/>
      <c r="B295" s="447"/>
      <c r="C295" s="447"/>
      <c r="D295" s="223" t="s">
        <v>2829</v>
      </c>
      <c r="E295" s="281" t="s">
        <v>2830</v>
      </c>
      <c r="F295" s="292" t="s">
        <v>3232</v>
      </c>
      <c r="G295" s="170" t="s">
        <v>3234</v>
      </c>
      <c r="H295" s="170" t="s">
        <v>2833</v>
      </c>
      <c r="I295" s="170" t="s">
        <v>111</v>
      </c>
      <c r="J295" s="170">
        <v>0</v>
      </c>
      <c r="K295" s="170">
        <v>0</v>
      </c>
      <c r="L295" s="170">
        <v>0</v>
      </c>
      <c r="M295" s="170" t="s">
        <v>416</v>
      </c>
      <c r="N295" s="148">
        <v>0</v>
      </c>
      <c r="O295" s="170">
        <f t="shared" si="50"/>
        <v>0</v>
      </c>
      <c r="P295" s="170">
        <f t="shared" si="51"/>
        <v>0</v>
      </c>
      <c r="Q295" s="170">
        <f t="shared" si="52"/>
        <v>0</v>
      </c>
      <c r="R295" s="170" t="str">
        <f t="shared" si="53"/>
        <v>-</v>
      </c>
      <c r="S295" s="170" t="str">
        <f t="shared" si="54"/>
        <v>-</v>
      </c>
      <c r="T295" s="170" t="s">
        <v>416</v>
      </c>
      <c r="U295" s="148">
        <v>0</v>
      </c>
      <c r="V295" s="170">
        <f t="shared" si="55"/>
        <v>0</v>
      </c>
      <c r="W295" s="170">
        <f t="shared" si="56"/>
        <v>0</v>
      </c>
      <c r="X295" s="170">
        <f t="shared" si="57"/>
        <v>0</v>
      </c>
      <c r="Y295" s="170" t="str">
        <f t="shared" si="58"/>
        <v>-</v>
      </c>
      <c r="Z295" s="170" t="str">
        <f t="shared" si="59"/>
        <v>-</v>
      </c>
      <c r="AA295" s="134"/>
    </row>
    <row r="296" spans="1:27" ht="15" customHeight="1">
      <c r="A296" s="456"/>
      <c r="B296" s="447"/>
      <c r="C296" s="447"/>
      <c r="D296" s="223" t="s">
        <v>2829</v>
      </c>
      <c r="E296" s="281" t="s">
        <v>2830</v>
      </c>
      <c r="F296" s="292" t="s">
        <v>3232</v>
      </c>
      <c r="G296" s="170" t="s">
        <v>3235</v>
      </c>
      <c r="H296" s="170" t="s">
        <v>2833</v>
      </c>
      <c r="I296" s="170" t="s">
        <v>111</v>
      </c>
      <c r="J296" s="170">
        <v>1000</v>
      </c>
      <c r="K296" s="170">
        <v>264849.38999999996</v>
      </c>
      <c r="L296" s="170">
        <v>264849.39</v>
      </c>
      <c r="M296" s="170" t="s">
        <v>416</v>
      </c>
      <c r="N296" s="148">
        <v>0</v>
      </c>
      <c r="O296" s="170">
        <f t="shared" si="50"/>
        <v>0</v>
      </c>
      <c r="P296" s="170">
        <f t="shared" si="51"/>
        <v>0</v>
      </c>
      <c r="Q296" s="170">
        <f t="shared" si="52"/>
        <v>0</v>
      </c>
      <c r="R296" s="170" t="str">
        <f t="shared" si="53"/>
        <v>-</v>
      </c>
      <c r="S296" s="170" t="str">
        <f t="shared" si="54"/>
        <v>-</v>
      </c>
      <c r="T296" s="170" t="s">
        <v>416</v>
      </c>
      <c r="U296" s="148">
        <v>0</v>
      </c>
      <c r="V296" s="170">
        <f t="shared" si="55"/>
        <v>0</v>
      </c>
      <c r="W296" s="170">
        <f t="shared" si="56"/>
        <v>0</v>
      </c>
      <c r="X296" s="170">
        <f t="shared" si="57"/>
        <v>0</v>
      </c>
      <c r="Y296" s="170" t="str">
        <f t="shared" si="58"/>
        <v>-</v>
      </c>
      <c r="Z296" s="170" t="str">
        <f t="shared" si="59"/>
        <v>-</v>
      </c>
      <c r="AA296" s="134"/>
    </row>
    <row r="297" spans="1:27" ht="15" customHeight="1">
      <c r="A297" s="456"/>
      <c r="B297" s="447"/>
      <c r="C297" s="447"/>
      <c r="D297" s="223" t="s">
        <v>2829</v>
      </c>
      <c r="E297" s="281" t="s">
        <v>2830</v>
      </c>
      <c r="F297" s="292" t="s">
        <v>3232</v>
      </c>
      <c r="G297" s="170" t="s">
        <v>3236</v>
      </c>
      <c r="H297" s="170" t="s">
        <v>2833</v>
      </c>
      <c r="I297" s="170" t="s">
        <v>111</v>
      </c>
      <c r="J297" s="170">
        <v>1000</v>
      </c>
      <c r="K297" s="170">
        <v>0</v>
      </c>
      <c r="L297" s="170">
        <v>0</v>
      </c>
      <c r="M297" s="170" t="s">
        <v>416</v>
      </c>
      <c r="N297" s="148">
        <v>0</v>
      </c>
      <c r="O297" s="170">
        <f t="shared" si="50"/>
        <v>0</v>
      </c>
      <c r="P297" s="170">
        <f t="shared" si="51"/>
        <v>0</v>
      </c>
      <c r="Q297" s="170">
        <f t="shared" si="52"/>
        <v>0</v>
      </c>
      <c r="R297" s="170" t="str">
        <f t="shared" si="53"/>
        <v>-</v>
      </c>
      <c r="S297" s="170" t="str">
        <f t="shared" si="54"/>
        <v>-</v>
      </c>
      <c r="T297" s="170" t="s">
        <v>416</v>
      </c>
      <c r="U297" s="148">
        <v>0</v>
      </c>
      <c r="V297" s="170">
        <f t="shared" si="55"/>
        <v>0</v>
      </c>
      <c r="W297" s="170">
        <f t="shared" si="56"/>
        <v>0</v>
      </c>
      <c r="X297" s="170">
        <f t="shared" si="57"/>
        <v>0</v>
      </c>
      <c r="Y297" s="170" t="str">
        <f t="shared" si="58"/>
        <v>-</v>
      </c>
      <c r="Z297" s="170" t="str">
        <f t="shared" si="59"/>
        <v>-</v>
      </c>
      <c r="AA297" s="134"/>
    </row>
    <row r="298" spans="1:27" ht="15" customHeight="1">
      <c r="A298" s="456"/>
      <c r="B298" s="447"/>
      <c r="C298" s="447"/>
      <c r="D298" s="223" t="s">
        <v>2829</v>
      </c>
      <c r="E298" s="281" t="s">
        <v>2830</v>
      </c>
      <c r="F298" s="292" t="s">
        <v>3237</v>
      </c>
      <c r="G298" s="170" t="s">
        <v>3238</v>
      </c>
      <c r="H298" s="170" t="s">
        <v>2833</v>
      </c>
      <c r="I298" s="170" t="s">
        <v>111</v>
      </c>
      <c r="J298" s="170">
        <v>1000</v>
      </c>
      <c r="K298" s="170">
        <v>165039.85999999999</v>
      </c>
      <c r="L298" s="170">
        <v>0</v>
      </c>
      <c r="M298" s="170" t="s">
        <v>416</v>
      </c>
      <c r="N298" s="148">
        <v>0</v>
      </c>
      <c r="O298" s="170">
        <f t="shared" si="50"/>
        <v>0</v>
      </c>
      <c r="P298" s="170">
        <f t="shared" si="51"/>
        <v>0</v>
      </c>
      <c r="Q298" s="170">
        <f t="shared" si="52"/>
        <v>0</v>
      </c>
      <c r="R298" s="170" t="str">
        <f t="shared" si="53"/>
        <v>-</v>
      </c>
      <c r="S298" s="170" t="str">
        <f t="shared" si="54"/>
        <v>-</v>
      </c>
      <c r="T298" s="170" t="s">
        <v>416</v>
      </c>
      <c r="U298" s="148">
        <v>0</v>
      </c>
      <c r="V298" s="170">
        <f t="shared" si="55"/>
        <v>0</v>
      </c>
      <c r="W298" s="170">
        <f t="shared" si="56"/>
        <v>0</v>
      </c>
      <c r="X298" s="170">
        <f t="shared" si="57"/>
        <v>0</v>
      </c>
      <c r="Y298" s="170" t="str">
        <f t="shared" si="58"/>
        <v>-</v>
      </c>
      <c r="Z298" s="170" t="str">
        <f t="shared" si="59"/>
        <v>-</v>
      </c>
      <c r="AA298" s="134"/>
    </row>
    <row r="299" spans="1:27" ht="15" customHeight="1">
      <c r="A299" s="456"/>
      <c r="B299" s="447"/>
      <c r="C299" s="447"/>
      <c r="D299" s="223" t="s">
        <v>2829</v>
      </c>
      <c r="E299" s="281" t="s">
        <v>2830</v>
      </c>
      <c r="F299" s="292" t="s">
        <v>3237</v>
      </c>
      <c r="G299" s="170" t="s">
        <v>3239</v>
      </c>
      <c r="H299" s="170" t="s">
        <v>2833</v>
      </c>
      <c r="I299" s="170" t="s">
        <v>111</v>
      </c>
      <c r="J299" s="170">
        <v>1000</v>
      </c>
      <c r="K299" s="170">
        <v>0</v>
      </c>
      <c r="L299" s="170">
        <v>0</v>
      </c>
      <c r="M299" s="170" t="s">
        <v>416</v>
      </c>
      <c r="N299" s="148">
        <v>0</v>
      </c>
      <c r="O299" s="170">
        <f t="shared" si="50"/>
        <v>0</v>
      </c>
      <c r="P299" s="170">
        <f t="shared" si="51"/>
        <v>0</v>
      </c>
      <c r="Q299" s="170">
        <f t="shared" si="52"/>
        <v>0</v>
      </c>
      <c r="R299" s="170" t="str">
        <f t="shared" si="53"/>
        <v>-</v>
      </c>
      <c r="S299" s="170" t="str">
        <f t="shared" si="54"/>
        <v>-</v>
      </c>
      <c r="T299" s="170" t="s">
        <v>416</v>
      </c>
      <c r="U299" s="148">
        <v>0</v>
      </c>
      <c r="V299" s="170">
        <f t="shared" si="55"/>
        <v>0</v>
      </c>
      <c r="W299" s="170">
        <f t="shared" si="56"/>
        <v>0</v>
      </c>
      <c r="X299" s="170">
        <f t="shared" si="57"/>
        <v>0</v>
      </c>
      <c r="Y299" s="170" t="str">
        <f t="shared" si="58"/>
        <v>-</v>
      </c>
      <c r="Z299" s="170" t="str">
        <f t="shared" si="59"/>
        <v>-</v>
      </c>
      <c r="AA299" s="134"/>
    </row>
    <row r="300" spans="1:27" ht="15" customHeight="1">
      <c r="A300" s="456"/>
      <c r="B300" s="447"/>
      <c r="C300" s="447"/>
      <c r="D300" s="223" t="s">
        <v>2829</v>
      </c>
      <c r="E300" s="172" t="s">
        <v>795</v>
      </c>
      <c r="F300" s="292" t="s">
        <v>3240</v>
      </c>
      <c r="G300" s="170" t="s">
        <v>3241</v>
      </c>
      <c r="H300" s="170" t="s">
        <v>2833</v>
      </c>
      <c r="I300" s="170" t="s">
        <v>77</v>
      </c>
      <c r="J300" s="170">
        <v>1000</v>
      </c>
      <c r="K300" s="170">
        <v>0</v>
      </c>
      <c r="L300" s="170">
        <v>0</v>
      </c>
      <c r="M300" s="170" t="s">
        <v>416</v>
      </c>
      <c r="N300" s="148">
        <v>0</v>
      </c>
      <c r="O300" s="170">
        <f t="shared" si="50"/>
        <v>0</v>
      </c>
      <c r="P300" s="170">
        <f t="shared" si="51"/>
        <v>0</v>
      </c>
      <c r="Q300" s="170">
        <f t="shared" si="52"/>
        <v>0</v>
      </c>
      <c r="R300" s="170" t="str">
        <f t="shared" si="53"/>
        <v>-</v>
      </c>
      <c r="S300" s="170" t="str">
        <f t="shared" si="54"/>
        <v>-</v>
      </c>
      <c r="T300" s="170" t="s">
        <v>416</v>
      </c>
      <c r="U300" s="148">
        <v>0</v>
      </c>
      <c r="V300" s="170">
        <f t="shared" si="55"/>
        <v>0</v>
      </c>
      <c r="W300" s="170">
        <f t="shared" si="56"/>
        <v>0</v>
      </c>
      <c r="X300" s="170">
        <f t="shared" si="57"/>
        <v>0</v>
      </c>
      <c r="Y300" s="170" t="str">
        <f t="shared" si="58"/>
        <v>-</v>
      </c>
      <c r="Z300" s="170" t="str">
        <f t="shared" si="59"/>
        <v>-</v>
      </c>
      <c r="AA300" s="134"/>
    </row>
    <row r="301" spans="1:27" ht="15" customHeight="1">
      <c r="A301" s="456"/>
      <c r="B301" s="447"/>
      <c r="C301" s="447"/>
      <c r="D301" s="223" t="s">
        <v>2829</v>
      </c>
      <c r="E301" s="172" t="s">
        <v>795</v>
      </c>
      <c r="F301" s="292" t="s">
        <v>3240</v>
      </c>
      <c r="G301" s="170" t="s">
        <v>3242</v>
      </c>
      <c r="H301" s="170" t="s">
        <v>2833</v>
      </c>
      <c r="I301" s="170" t="s">
        <v>77</v>
      </c>
      <c r="J301" s="170">
        <v>1000</v>
      </c>
      <c r="K301" s="170">
        <v>0</v>
      </c>
      <c r="L301" s="170">
        <v>0</v>
      </c>
      <c r="M301" s="170" t="s">
        <v>416</v>
      </c>
      <c r="N301" s="148">
        <v>0</v>
      </c>
      <c r="O301" s="170">
        <f t="shared" si="50"/>
        <v>0</v>
      </c>
      <c r="P301" s="170">
        <f t="shared" si="51"/>
        <v>0</v>
      </c>
      <c r="Q301" s="170">
        <f t="shared" si="52"/>
        <v>0</v>
      </c>
      <c r="R301" s="170" t="str">
        <f t="shared" si="53"/>
        <v>-</v>
      </c>
      <c r="S301" s="170" t="str">
        <f t="shared" si="54"/>
        <v>-</v>
      </c>
      <c r="T301" s="170" t="s">
        <v>416</v>
      </c>
      <c r="U301" s="148">
        <v>0</v>
      </c>
      <c r="V301" s="170">
        <f t="shared" si="55"/>
        <v>0</v>
      </c>
      <c r="W301" s="170">
        <f t="shared" si="56"/>
        <v>0</v>
      </c>
      <c r="X301" s="170">
        <f t="shared" si="57"/>
        <v>0</v>
      </c>
      <c r="Y301" s="170" t="str">
        <f t="shared" si="58"/>
        <v>-</v>
      </c>
      <c r="Z301" s="170" t="str">
        <f t="shared" si="59"/>
        <v>-</v>
      </c>
      <c r="AA301" s="134"/>
    </row>
    <row r="302" spans="1:27" ht="15" customHeight="1">
      <c r="A302" s="456"/>
      <c r="B302" s="447"/>
      <c r="C302" s="447"/>
      <c r="D302" s="223" t="s">
        <v>2829</v>
      </c>
      <c r="E302" s="172" t="s">
        <v>795</v>
      </c>
      <c r="F302" s="292" t="s">
        <v>3240</v>
      </c>
      <c r="G302" s="170" t="s">
        <v>3243</v>
      </c>
      <c r="H302" s="170" t="s">
        <v>2833</v>
      </c>
      <c r="I302" s="170" t="s">
        <v>111</v>
      </c>
      <c r="J302" s="170">
        <v>1000</v>
      </c>
      <c r="K302" s="170">
        <v>3999999.52</v>
      </c>
      <c r="L302" s="170">
        <v>3999999.52</v>
      </c>
      <c r="M302" s="170" t="s">
        <v>416</v>
      </c>
      <c r="N302" s="148">
        <v>0</v>
      </c>
      <c r="O302" s="170">
        <f t="shared" si="50"/>
        <v>0</v>
      </c>
      <c r="P302" s="170">
        <f t="shared" si="51"/>
        <v>0</v>
      </c>
      <c r="Q302" s="170">
        <f t="shared" si="52"/>
        <v>0</v>
      </c>
      <c r="R302" s="170" t="str">
        <f t="shared" si="53"/>
        <v>-</v>
      </c>
      <c r="S302" s="170" t="str">
        <f t="shared" si="54"/>
        <v>-</v>
      </c>
      <c r="T302" s="170" t="s">
        <v>416</v>
      </c>
      <c r="U302" s="148">
        <v>0</v>
      </c>
      <c r="V302" s="170">
        <f t="shared" si="55"/>
        <v>0</v>
      </c>
      <c r="W302" s="170">
        <f t="shared" si="56"/>
        <v>0</v>
      </c>
      <c r="X302" s="170">
        <f t="shared" si="57"/>
        <v>0</v>
      </c>
      <c r="Y302" s="170" t="str">
        <f t="shared" si="58"/>
        <v>-</v>
      </c>
      <c r="Z302" s="170" t="str">
        <f t="shared" si="59"/>
        <v>-</v>
      </c>
      <c r="AA302" s="134"/>
    </row>
    <row r="303" spans="1:27" ht="15" customHeight="1">
      <c r="A303" s="456"/>
      <c r="B303" s="447"/>
      <c r="C303" s="447"/>
      <c r="D303" s="223" t="s">
        <v>2829</v>
      </c>
      <c r="E303" s="172" t="s">
        <v>795</v>
      </c>
      <c r="F303" s="292" t="s">
        <v>3240</v>
      </c>
      <c r="G303" s="170" t="s">
        <v>3244</v>
      </c>
      <c r="H303" s="170" t="s">
        <v>2833</v>
      </c>
      <c r="I303" s="170" t="s">
        <v>111</v>
      </c>
      <c r="J303" s="170">
        <v>1000</v>
      </c>
      <c r="K303" s="170">
        <v>0</v>
      </c>
      <c r="L303" s="170">
        <v>0</v>
      </c>
      <c r="M303" s="170" t="s">
        <v>416</v>
      </c>
      <c r="N303" s="148">
        <v>0</v>
      </c>
      <c r="O303" s="170">
        <f t="shared" si="50"/>
        <v>0</v>
      </c>
      <c r="P303" s="170">
        <f t="shared" si="51"/>
        <v>0</v>
      </c>
      <c r="Q303" s="170">
        <f t="shared" si="52"/>
        <v>0</v>
      </c>
      <c r="R303" s="170" t="str">
        <f t="shared" si="53"/>
        <v>-</v>
      </c>
      <c r="S303" s="170" t="str">
        <f t="shared" si="54"/>
        <v>-</v>
      </c>
      <c r="T303" s="170" t="s">
        <v>416</v>
      </c>
      <c r="U303" s="148">
        <v>0</v>
      </c>
      <c r="V303" s="170">
        <f t="shared" si="55"/>
        <v>0</v>
      </c>
      <c r="W303" s="170">
        <f t="shared" si="56"/>
        <v>0</v>
      </c>
      <c r="X303" s="170">
        <f t="shared" si="57"/>
        <v>0</v>
      </c>
      <c r="Y303" s="170" t="str">
        <f t="shared" si="58"/>
        <v>-</v>
      </c>
      <c r="Z303" s="170" t="str">
        <f t="shared" si="59"/>
        <v>-</v>
      </c>
      <c r="AA303" s="134"/>
    </row>
    <row r="304" spans="1:27" ht="15" customHeight="1">
      <c r="A304" s="456"/>
      <c r="B304" s="447"/>
      <c r="C304" s="447"/>
      <c r="D304" s="223" t="s">
        <v>2829</v>
      </c>
      <c r="E304" s="172" t="s">
        <v>795</v>
      </c>
      <c r="F304" s="292" t="s">
        <v>3240</v>
      </c>
      <c r="G304" s="170" t="s">
        <v>3245</v>
      </c>
      <c r="H304" s="170" t="s">
        <v>2833</v>
      </c>
      <c r="I304" s="170" t="s">
        <v>111</v>
      </c>
      <c r="J304" s="170">
        <v>1000</v>
      </c>
      <c r="K304" s="170">
        <v>0</v>
      </c>
      <c r="L304" s="170">
        <v>0</v>
      </c>
      <c r="M304" s="170" t="s">
        <v>416</v>
      </c>
      <c r="N304" s="148">
        <v>0</v>
      </c>
      <c r="O304" s="170">
        <f t="shared" si="50"/>
        <v>0</v>
      </c>
      <c r="P304" s="170">
        <f t="shared" si="51"/>
        <v>0</v>
      </c>
      <c r="Q304" s="170">
        <f t="shared" si="52"/>
        <v>0</v>
      </c>
      <c r="R304" s="170" t="str">
        <f t="shared" si="53"/>
        <v>-</v>
      </c>
      <c r="S304" s="170" t="str">
        <f t="shared" si="54"/>
        <v>-</v>
      </c>
      <c r="T304" s="170" t="s">
        <v>416</v>
      </c>
      <c r="U304" s="148">
        <v>0</v>
      </c>
      <c r="V304" s="170">
        <f t="shared" si="55"/>
        <v>0</v>
      </c>
      <c r="W304" s="170">
        <f t="shared" si="56"/>
        <v>0</v>
      </c>
      <c r="X304" s="170">
        <f t="shared" si="57"/>
        <v>0</v>
      </c>
      <c r="Y304" s="170" t="str">
        <f t="shared" si="58"/>
        <v>-</v>
      </c>
      <c r="Z304" s="170" t="str">
        <f t="shared" si="59"/>
        <v>-</v>
      </c>
      <c r="AA304" s="134"/>
    </row>
    <row r="305" spans="1:27" ht="15" customHeight="1">
      <c r="A305" s="456"/>
      <c r="B305" s="447"/>
      <c r="C305" s="447"/>
      <c r="D305" s="223" t="s">
        <v>2829</v>
      </c>
      <c r="E305" s="172" t="s">
        <v>795</v>
      </c>
      <c r="F305" s="292" t="s">
        <v>3240</v>
      </c>
      <c r="G305" s="170" t="s">
        <v>3246</v>
      </c>
      <c r="H305" s="170" t="s">
        <v>2833</v>
      </c>
      <c r="I305" s="170" t="s">
        <v>111</v>
      </c>
      <c r="J305" s="170">
        <v>100000000</v>
      </c>
      <c r="K305" s="170">
        <v>0</v>
      </c>
      <c r="L305" s="170">
        <v>0</v>
      </c>
      <c r="M305" s="170" t="s">
        <v>416</v>
      </c>
      <c r="N305" s="148">
        <v>0</v>
      </c>
      <c r="O305" s="170">
        <f t="shared" si="50"/>
        <v>0</v>
      </c>
      <c r="P305" s="170">
        <f t="shared" si="51"/>
        <v>0</v>
      </c>
      <c r="Q305" s="170">
        <f t="shared" si="52"/>
        <v>0</v>
      </c>
      <c r="R305" s="170" t="str">
        <f t="shared" si="53"/>
        <v>-</v>
      </c>
      <c r="S305" s="170" t="str">
        <f t="shared" si="54"/>
        <v>-</v>
      </c>
      <c r="T305" s="170" t="s">
        <v>416</v>
      </c>
      <c r="U305" s="148">
        <v>0</v>
      </c>
      <c r="V305" s="170">
        <f t="shared" si="55"/>
        <v>0</v>
      </c>
      <c r="W305" s="170">
        <f t="shared" si="56"/>
        <v>0</v>
      </c>
      <c r="X305" s="170">
        <f t="shared" si="57"/>
        <v>0</v>
      </c>
      <c r="Y305" s="170" t="str">
        <f t="shared" si="58"/>
        <v>-</v>
      </c>
      <c r="Z305" s="170" t="str">
        <f t="shared" si="59"/>
        <v>-</v>
      </c>
      <c r="AA305" s="134"/>
    </row>
    <row r="306" spans="1:27" ht="15" customHeight="1">
      <c r="A306" s="456"/>
      <c r="B306" s="447"/>
      <c r="C306" s="447"/>
      <c r="D306" s="223" t="s">
        <v>2829</v>
      </c>
      <c r="E306" s="172" t="s">
        <v>795</v>
      </c>
      <c r="F306" s="292" t="s">
        <v>3240</v>
      </c>
      <c r="G306" s="170" t="s">
        <v>3247</v>
      </c>
      <c r="H306" s="170" t="s">
        <v>2833</v>
      </c>
      <c r="I306" s="170" t="s">
        <v>111</v>
      </c>
      <c r="J306" s="170">
        <v>1000</v>
      </c>
      <c r="K306" s="170">
        <v>0</v>
      </c>
      <c r="L306" s="170">
        <v>0</v>
      </c>
      <c r="M306" s="170" t="s">
        <v>416</v>
      </c>
      <c r="N306" s="148">
        <v>0</v>
      </c>
      <c r="O306" s="170">
        <f t="shared" si="50"/>
        <v>0</v>
      </c>
      <c r="P306" s="170">
        <f t="shared" si="51"/>
        <v>0</v>
      </c>
      <c r="Q306" s="170">
        <f t="shared" si="52"/>
        <v>0</v>
      </c>
      <c r="R306" s="170" t="str">
        <f t="shared" si="53"/>
        <v>-</v>
      </c>
      <c r="S306" s="170" t="str">
        <f t="shared" si="54"/>
        <v>-</v>
      </c>
      <c r="T306" s="170" t="s">
        <v>416</v>
      </c>
      <c r="U306" s="148">
        <v>0</v>
      </c>
      <c r="V306" s="170">
        <f t="shared" si="55"/>
        <v>0</v>
      </c>
      <c r="W306" s="170">
        <f t="shared" si="56"/>
        <v>0</v>
      </c>
      <c r="X306" s="170">
        <f t="shared" si="57"/>
        <v>0</v>
      </c>
      <c r="Y306" s="170" t="str">
        <f t="shared" si="58"/>
        <v>-</v>
      </c>
      <c r="Z306" s="170" t="str">
        <f t="shared" si="59"/>
        <v>-</v>
      </c>
      <c r="AA306" s="134"/>
    </row>
    <row r="307" spans="1:27" ht="15" customHeight="1">
      <c r="A307" s="456"/>
      <c r="B307" s="447"/>
      <c r="C307" s="447"/>
      <c r="D307" s="223" t="s">
        <v>2829</v>
      </c>
      <c r="E307" s="172" t="s">
        <v>795</v>
      </c>
      <c r="F307" s="292" t="s">
        <v>3240</v>
      </c>
      <c r="G307" s="170" t="s">
        <v>3248</v>
      </c>
      <c r="H307" s="170" t="s">
        <v>2833</v>
      </c>
      <c r="I307" s="170" t="s">
        <v>121</v>
      </c>
      <c r="J307" s="170">
        <v>1000</v>
      </c>
      <c r="K307" s="170">
        <v>0</v>
      </c>
      <c r="L307" s="170">
        <v>0</v>
      </c>
      <c r="M307" s="170" t="s">
        <v>416</v>
      </c>
      <c r="N307" s="148">
        <v>0</v>
      </c>
      <c r="O307" s="170">
        <f t="shared" si="50"/>
        <v>0</v>
      </c>
      <c r="P307" s="170">
        <f t="shared" si="51"/>
        <v>0</v>
      </c>
      <c r="Q307" s="170">
        <f t="shared" si="52"/>
        <v>0</v>
      </c>
      <c r="R307" s="170" t="str">
        <f t="shared" si="53"/>
        <v>-</v>
      </c>
      <c r="S307" s="170" t="str">
        <f t="shared" si="54"/>
        <v>-</v>
      </c>
      <c r="T307" s="170" t="s">
        <v>416</v>
      </c>
      <c r="U307" s="148">
        <v>0</v>
      </c>
      <c r="V307" s="170">
        <f t="shared" si="55"/>
        <v>0</v>
      </c>
      <c r="W307" s="170">
        <f t="shared" si="56"/>
        <v>0</v>
      </c>
      <c r="X307" s="170">
        <f t="shared" si="57"/>
        <v>0</v>
      </c>
      <c r="Y307" s="170" t="str">
        <f t="shared" si="58"/>
        <v>-</v>
      </c>
      <c r="Z307" s="170" t="str">
        <f t="shared" si="59"/>
        <v>-</v>
      </c>
      <c r="AA307" s="134"/>
    </row>
    <row r="308" spans="1:27" ht="15" customHeight="1">
      <c r="A308" s="456"/>
      <c r="B308" s="447"/>
      <c r="C308" s="447"/>
      <c r="D308" s="223" t="s">
        <v>2829</v>
      </c>
      <c r="E308" s="172" t="s">
        <v>795</v>
      </c>
      <c r="F308" s="292" t="s">
        <v>3240</v>
      </c>
      <c r="G308" s="170" t="s">
        <v>3249</v>
      </c>
      <c r="H308" s="170" t="s">
        <v>2833</v>
      </c>
      <c r="I308" s="170" t="s">
        <v>121</v>
      </c>
      <c r="J308" s="170">
        <v>10929690</v>
      </c>
      <c r="K308" s="170">
        <v>1381407.45</v>
      </c>
      <c r="L308" s="170">
        <v>0</v>
      </c>
      <c r="M308" s="170" t="s">
        <v>416</v>
      </c>
      <c r="N308" s="148">
        <v>0</v>
      </c>
      <c r="O308" s="170">
        <f t="shared" si="50"/>
        <v>0</v>
      </c>
      <c r="P308" s="170">
        <f t="shared" si="51"/>
        <v>0</v>
      </c>
      <c r="Q308" s="170">
        <f t="shared" si="52"/>
        <v>0</v>
      </c>
      <c r="R308" s="170" t="str">
        <f t="shared" si="53"/>
        <v>-</v>
      </c>
      <c r="S308" s="170" t="str">
        <f t="shared" si="54"/>
        <v>-</v>
      </c>
      <c r="T308" s="170" t="s">
        <v>416</v>
      </c>
      <c r="U308" s="148">
        <v>0</v>
      </c>
      <c r="V308" s="170">
        <f t="shared" si="55"/>
        <v>0</v>
      </c>
      <c r="W308" s="170">
        <f t="shared" si="56"/>
        <v>0</v>
      </c>
      <c r="X308" s="170">
        <f t="shared" si="57"/>
        <v>0</v>
      </c>
      <c r="Y308" s="170" t="str">
        <f t="shared" si="58"/>
        <v>-</v>
      </c>
      <c r="Z308" s="170" t="str">
        <f t="shared" si="59"/>
        <v>-</v>
      </c>
      <c r="AA308" s="134"/>
    </row>
    <row r="309" spans="1:27" ht="15" customHeight="1">
      <c r="A309" s="456"/>
      <c r="B309" s="447"/>
      <c r="C309" s="447"/>
      <c r="D309" s="223" t="s">
        <v>2829</v>
      </c>
      <c r="E309" s="172" t="s">
        <v>795</v>
      </c>
      <c r="F309" s="292" t="s">
        <v>3240</v>
      </c>
      <c r="G309" s="170" t="s">
        <v>3250</v>
      </c>
      <c r="H309" s="170" t="s">
        <v>2833</v>
      </c>
      <c r="I309" s="170" t="s">
        <v>121</v>
      </c>
      <c r="J309" s="170">
        <v>1000</v>
      </c>
      <c r="K309" s="170">
        <v>0</v>
      </c>
      <c r="L309" s="170">
        <v>0</v>
      </c>
      <c r="M309" s="170" t="s">
        <v>416</v>
      </c>
      <c r="N309" s="148">
        <v>0</v>
      </c>
      <c r="O309" s="170">
        <f t="shared" si="50"/>
        <v>0</v>
      </c>
      <c r="P309" s="170">
        <f t="shared" si="51"/>
        <v>0</v>
      </c>
      <c r="Q309" s="170">
        <f t="shared" si="52"/>
        <v>0</v>
      </c>
      <c r="R309" s="170" t="str">
        <f t="shared" si="53"/>
        <v>-</v>
      </c>
      <c r="S309" s="170" t="str">
        <f t="shared" si="54"/>
        <v>-</v>
      </c>
      <c r="T309" s="170" t="s">
        <v>416</v>
      </c>
      <c r="U309" s="148">
        <v>0</v>
      </c>
      <c r="V309" s="170">
        <f t="shared" si="55"/>
        <v>0</v>
      </c>
      <c r="W309" s="170">
        <f t="shared" si="56"/>
        <v>0</v>
      </c>
      <c r="X309" s="170">
        <f t="shared" si="57"/>
        <v>0</v>
      </c>
      <c r="Y309" s="170" t="str">
        <f t="shared" si="58"/>
        <v>-</v>
      </c>
      <c r="Z309" s="170" t="str">
        <f t="shared" si="59"/>
        <v>-</v>
      </c>
      <c r="AA309" s="134"/>
    </row>
    <row r="310" spans="1:27" ht="15" customHeight="1">
      <c r="A310" s="456"/>
      <c r="B310" s="447"/>
      <c r="C310" s="447"/>
      <c r="D310" s="223" t="s">
        <v>2829</v>
      </c>
      <c r="E310" s="172" t="s">
        <v>795</v>
      </c>
      <c r="F310" s="292" t="s">
        <v>3240</v>
      </c>
      <c r="G310" s="170" t="s">
        <v>3251</v>
      </c>
      <c r="H310" s="170" t="s">
        <v>2833</v>
      </c>
      <c r="I310" s="170" t="s">
        <v>121</v>
      </c>
      <c r="J310" s="170">
        <v>1000000</v>
      </c>
      <c r="K310" s="170">
        <v>0</v>
      </c>
      <c r="L310" s="170">
        <v>0</v>
      </c>
      <c r="M310" s="170" t="s">
        <v>416</v>
      </c>
      <c r="N310" s="148">
        <v>0</v>
      </c>
      <c r="O310" s="170">
        <f t="shared" si="50"/>
        <v>0</v>
      </c>
      <c r="P310" s="170">
        <f t="shared" si="51"/>
        <v>0</v>
      </c>
      <c r="Q310" s="170">
        <f t="shared" si="52"/>
        <v>0</v>
      </c>
      <c r="R310" s="170" t="str">
        <f t="shared" si="53"/>
        <v>-</v>
      </c>
      <c r="S310" s="170" t="str">
        <f t="shared" si="54"/>
        <v>-</v>
      </c>
      <c r="T310" s="170" t="s">
        <v>416</v>
      </c>
      <c r="U310" s="148">
        <v>0</v>
      </c>
      <c r="V310" s="170">
        <f t="shared" si="55"/>
        <v>0</v>
      </c>
      <c r="W310" s="170">
        <f t="shared" si="56"/>
        <v>0</v>
      </c>
      <c r="X310" s="170">
        <f t="shared" si="57"/>
        <v>0</v>
      </c>
      <c r="Y310" s="170" t="str">
        <f t="shared" si="58"/>
        <v>-</v>
      </c>
      <c r="Z310" s="170" t="str">
        <f t="shared" si="59"/>
        <v>-</v>
      </c>
      <c r="AA310" s="134"/>
    </row>
    <row r="311" spans="1:27" ht="15" customHeight="1">
      <c r="A311" s="456"/>
      <c r="B311" s="447"/>
      <c r="C311" s="447"/>
      <c r="D311" s="223" t="s">
        <v>2829</v>
      </c>
      <c r="E311" s="172" t="s">
        <v>795</v>
      </c>
      <c r="F311" s="292" t="s">
        <v>3240</v>
      </c>
      <c r="G311" s="170" t="s">
        <v>3252</v>
      </c>
      <c r="H311" s="170" t="s">
        <v>2833</v>
      </c>
      <c r="I311" s="170" t="s">
        <v>121</v>
      </c>
      <c r="J311" s="170">
        <v>25000000</v>
      </c>
      <c r="K311" s="170">
        <v>0</v>
      </c>
      <c r="L311" s="170">
        <v>0</v>
      </c>
      <c r="M311" s="170" t="s">
        <v>416</v>
      </c>
      <c r="N311" s="148">
        <v>0</v>
      </c>
      <c r="O311" s="170">
        <f t="shared" si="50"/>
        <v>0</v>
      </c>
      <c r="P311" s="170">
        <f t="shared" si="51"/>
        <v>0</v>
      </c>
      <c r="Q311" s="170">
        <f t="shared" si="52"/>
        <v>0</v>
      </c>
      <c r="R311" s="170" t="str">
        <f t="shared" si="53"/>
        <v>-</v>
      </c>
      <c r="S311" s="170" t="str">
        <f t="shared" si="54"/>
        <v>-</v>
      </c>
      <c r="T311" s="170" t="s">
        <v>416</v>
      </c>
      <c r="U311" s="148">
        <v>0</v>
      </c>
      <c r="V311" s="170">
        <f t="shared" si="55"/>
        <v>0</v>
      </c>
      <c r="W311" s="170">
        <f t="shared" si="56"/>
        <v>0</v>
      </c>
      <c r="X311" s="170">
        <f t="shared" si="57"/>
        <v>0</v>
      </c>
      <c r="Y311" s="170" t="str">
        <f t="shared" si="58"/>
        <v>-</v>
      </c>
      <c r="Z311" s="170" t="str">
        <f t="shared" si="59"/>
        <v>-</v>
      </c>
      <c r="AA311" s="134"/>
    </row>
    <row r="312" spans="1:27" ht="15" customHeight="1">
      <c r="A312" s="456"/>
      <c r="B312" s="447"/>
      <c r="C312" s="447"/>
      <c r="D312" s="223" t="s">
        <v>2829</v>
      </c>
      <c r="E312" s="172" t="s">
        <v>795</v>
      </c>
      <c r="F312" s="292" t="s">
        <v>3240</v>
      </c>
      <c r="G312" s="170" t="s">
        <v>3253</v>
      </c>
      <c r="H312" s="170" t="s">
        <v>2833</v>
      </c>
      <c r="I312" s="170" t="s">
        <v>121</v>
      </c>
      <c r="J312" s="170">
        <v>315000</v>
      </c>
      <c r="K312" s="170">
        <v>235602.91</v>
      </c>
      <c r="L312" s="170">
        <v>182174.7</v>
      </c>
      <c r="M312" s="170" t="s">
        <v>416</v>
      </c>
      <c r="N312" s="148">
        <v>0</v>
      </c>
      <c r="O312" s="170">
        <f t="shared" si="50"/>
        <v>0</v>
      </c>
      <c r="P312" s="170">
        <f t="shared" si="51"/>
        <v>0</v>
      </c>
      <c r="Q312" s="170">
        <f t="shared" si="52"/>
        <v>0</v>
      </c>
      <c r="R312" s="170" t="str">
        <f t="shared" si="53"/>
        <v>-</v>
      </c>
      <c r="S312" s="170" t="str">
        <f t="shared" si="54"/>
        <v>-</v>
      </c>
      <c r="T312" s="170" t="s">
        <v>416</v>
      </c>
      <c r="U312" s="148">
        <v>0</v>
      </c>
      <c r="V312" s="170">
        <f t="shared" si="55"/>
        <v>0</v>
      </c>
      <c r="W312" s="170">
        <f t="shared" si="56"/>
        <v>0</v>
      </c>
      <c r="X312" s="170">
        <f t="shared" si="57"/>
        <v>0</v>
      </c>
      <c r="Y312" s="170" t="str">
        <f t="shared" si="58"/>
        <v>-</v>
      </c>
      <c r="Z312" s="170" t="str">
        <f t="shared" si="59"/>
        <v>-</v>
      </c>
      <c r="AA312" s="134"/>
    </row>
    <row r="313" spans="1:27" ht="15" customHeight="1">
      <c r="A313" s="456"/>
      <c r="B313" s="447"/>
      <c r="C313" s="447"/>
      <c r="D313" s="223" t="s">
        <v>2829</v>
      </c>
      <c r="E313" s="172" t="s">
        <v>795</v>
      </c>
      <c r="F313" s="292" t="s">
        <v>3240</v>
      </c>
      <c r="G313" s="170" t="s">
        <v>3254</v>
      </c>
      <c r="H313" s="170" t="s">
        <v>2833</v>
      </c>
      <c r="I313" s="170" t="s">
        <v>121</v>
      </c>
      <c r="J313" s="170">
        <v>18315448</v>
      </c>
      <c r="K313" s="170">
        <v>2901428.14</v>
      </c>
      <c r="L313" s="170">
        <v>1936964.8000000003</v>
      </c>
      <c r="M313" s="170" t="s">
        <v>416</v>
      </c>
      <c r="N313" s="148">
        <v>0</v>
      </c>
      <c r="O313" s="170">
        <f t="shared" si="50"/>
        <v>0</v>
      </c>
      <c r="P313" s="170">
        <f t="shared" si="51"/>
        <v>0</v>
      </c>
      <c r="Q313" s="170">
        <f t="shared" si="52"/>
        <v>0</v>
      </c>
      <c r="R313" s="170" t="str">
        <f t="shared" si="53"/>
        <v>-</v>
      </c>
      <c r="S313" s="170" t="str">
        <f t="shared" si="54"/>
        <v>-</v>
      </c>
      <c r="T313" s="170" t="s">
        <v>416</v>
      </c>
      <c r="U313" s="148">
        <v>0</v>
      </c>
      <c r="V313" s="170">
        <f t="shared" si="55"/>
        <v>0</v>
      </c>
      <c r="W313" s="170">
        <f t="shared" si="56"/>
        <v>0</v>
      </c>
      <c r="X313" s="170">
        <f t="shared" si="57"/>
        <v>0</v>
      </c>
      <c r="Y313" s="170" t="str">
        <f t="shared" si="58"/>
        <v>-</v>
      </c>
      <c r="Z313" s="170" t="str">
        <f t="shared" si="59"/>
        <v>-</v>
      </c>
      <c r="AA313" s="134"/>
    </row>
    <row r="314" spans="1:27" ht="15" customHeight="1">
      <c r="A314" s="456"/>
      <c r="B314" s="447"/>
      <c r="C314" s="447"/>
      <c r="D314" s="223" t="s">
        <v>2829</v>
      </c>
      <c r="E314" s="172" t="s">
        <v>795</v>
      </c>
      <c r="F314" s="292" t="s">
        <v>3240</v>
      </c>
      <c r="G314" s="170" t="s">
        <v>3255</v>
      </c>
      <c r="H314" s="170" t="s">
        <v>2833</v>
      </c>
      <c r="I314" s="170" t="s">
        <v>121</v>
      </c>
      <c r="J314" s="170">
        <v>40257</v>
      </c>
      <c r="K314" s="170">
        <v>31456.14</v>
      </c>
      <c r="L314" s="170">
        <v>15784</v>
      </c>
      <c r="M314" s="170" t="s">
        <v>416</v>
      </c>
      <c r="N314" s="148">
        <v>0</v>
      </c>
      <c r="O314" s="170">
        <f t="shared" si="50"/>
        <v>0</v>
      </c>
      <c r="P314" s="170">
        <f t="shared" si="51"/>
        <v>0</v>
      </c>
      <c r="Q314" s="170">
        <f t="shared" si="52"/>
        <v>0</v>
      </c>
      <c r="R314" s="170" t="str">
        <f t="shared" si="53"/>
        <v>-</v>
      </c>
      <c r="S314" s="170" t="str">
        <f t="shared" si="54"/>
        <v>-</v>
      </c>
      <c r="T314" s="170" t="s">
        <v>416</v>
      </c>
      <c r="U314" s="148">
        <v>0</v>
      </c>
      <c r="V314" s="170">
        <f t="shared" si="55"/>
        <v>0</v>
      </c>
      <c r="W314" s="170">
        <f t="shared" si="56"/>
        <v>0</v>
      </c>
      <c r="X314" s="170">
        <f t="shared" si="57"/>
        <v>0</v>
      </c>
      <c r="Y314" s="170" t="str">
        <f t="shared" si="58"/>
        <v>-</v>
      </c>
      <c r="Z314" s="170" t="str">
        <f t="shared" si="59"/>
        <v>-</v>
      </c>
      <c r="AA314" s="134"/>
    </row>
    <row r="315" spans="1:27" ht="15" customHeight="1">
      <c r="A315" s="456"/>
      <c r="B315" s="447"/>
      <c r="C315" s="447"/>
      <c r="D315" s="223" t="s">
        <v>2829</v>
      </c>
      <c r="E315" s="172" t="s">
        <v>795</v>
      </c>
      <c r="F315" s="292" t="s">
        <v>3240</v>
      </c>
      <c r="G315" s="170" t="s">
        <v>3256</v>
      </c>
      <c r="H315" s="170" t="s">
        <v>2833</v>
      </c>
      <c r="I315" s="170" t="s">
        <v>121</v>
      </c>
      <c r="J315" s="170">
        <v>24000000</v>
      </c>
      <c r="K315" s="170">
        <v>0</v>
      </c>
      <c r="L315" s="170">
        <v>0</v>
      </c>
      <c r="M315" s="170" t="s">
        <v>416</v>
      </c>
      <c r="N315" s="148">
        <v>0</v>
      </c>
      <c r="O315" s="170">
        <f t="shared" si="50"/>
        <v>0</v>
      </c>
      <c r="P315" s="170">
        <f t="shared" si="51"/>
        <v>0</v>
      </c>
      <c r="Q315" s="170">
        <f t="shared" si="52"/>
        <v>0</v>
      </c>
      <c r="R315" s="170" t="str">
        <f t="shared" si="53"/>
        <v>-</v>
      </c>
      <c r="S315" s="170" t="str">
        <f t="shared" si="54"/>
        <v>-</v>
      </c>
      <c r="T315" s="170" t="s">
        <v>416</v>
      </c>
      <c r="U315" s="148">
        <v>0</v>
      </c>
      <c r="V315" s="170">
        <f t="shared" si="55"/>
        <v>0</v>
      </c>
      <c r="W315" s="170">
        <f t="shared" si="56"/>
        <v>0</v>
      </c>
      <c r="X315" s="170">
        <f t="shared" si="57"/>
        <v>0</v>
      </c>
      <c r="Y315" s="170" t="str">
        <f t="shared" si="58"/>
        <v>-</v>
      </c>
      <c r="Z315" s="170" t="str">
        <f t="shared" si="59"/>
        <v>-</v>
      </c>
      <c r="AA315" s="134"/>
    </row>
    <row r="316" spans="1:27" ht="15" customHeight="1">
      <c r="A316" s="456"/>
      <c r="B316" s="447"/>
      <c r="C316" s="447"/>
      <c r="D316" s="223" t="s">
        <v>2829</v>
      </c>
      <c r="E316" s="172" t="s">
        <v>795</v>
      </c>
      <c r="F316" s="292" t="s">
        <v>3240</v>
      </c>
      <c r="G316" s="170" t="s">
        <v>3257</v>
      </c>
      <c r="H316" s="170" t="s">
        <v>2833</v>
      </c>
      <c r="I316" s="170" t="s">
        <v>121</v>
      </c>
      <c r="J316" s="170">
        <v>2544597</v>
      </c>
      <c r="K316" s="170">
        <v>6061350.5599999996</v>
      </c>
      <c r="L316" s="170">
        <v>6061350.5599999996</v>
      </c>
      <c r="M316" s="170" t="s">
        <v>416</v>
      </c>
      <c r="N316" s="148">
        <v>0</v>
      </c>
      <c r="O316" s="170">
        <f t="shared" si="50"/>
        <v>0</v>
      </c>
      <c r="P316" s="170">
        <f t="shared" si="51"/>
        <v>0</v>
      </c>
      <c r="Q316" s="170">
        <f t="shared" si="52"/>
        <v>0</v>
      </c>
      <c r="R316" s="170" t="str">
        <f t="shared" si="53"/>
        <v>-</v>
      </c>
      <c r="S316" s="170" t="str">
        <f t="shared" si="54"/>
        <v>-</v>
      </c>
      <c r="T316" s="170" t="s">
        <v>416</v>
      </c>
      <c r="U316" s="148">
        <v>0</v>
      </c>
      <c r="V316" s="170">
        <f t="shared" si="55"/>
        <v>0</v>
      </c>
      <c r="W316" s="170">
        <f t="shared" si="56"/>
        <v>0</v>
      </c>
      <c r="X316" s="170">
        <f t="shared" si="57"/>
        <v>0</v>
      </c>
      <c r="Y316" s="170" t="str">
        <f t="shared" si="58"/>
        <v>-</v>
      </c>
      <c r="Z316" s="170" t="str">
        <f t="shared" si="59"/>
        <v>-</v>
      </c>
      <c r="AA316" s="134"/>
    </row>
    <row r="317" spans="1:27" ht="15" customHeight="1">
      <c r="A317" s="456"/>
      <c r="B317" s="447"/>
      <c r="C317" s="447"/>
      <c r="D317" s="223" t="s">
        <v>2829</v>
      </c>
      <c r="E317" s="172" t="s">
        <v>795</v>
      </c>
      <c r="F317" s="292" t="s">
        <v>3240</v>
      </c>
      <c r="G317" s="170" t="s">
        <v>3258</v>
      </c>
      <c r="H317" s="170" t="s">
        <v>2833</v>
      </c>
      <c r="I317" s="170" t="s">
        <v>121</v>
      </c>
      <c r="J317" s="170">
        <v>3000000</v>
      </c>
      <c r="K317" s="170">
        <v>0</v>
      </c>
      <c r="L317" s="170">
        <v>0</v>
      </c>
      <c r="M317" s="170" t="s">
        <v>416</v>
      </c>
      <c r="N317" s="148">
        <v>0</v>
      </c>
      <c r="O317" s="170">
        <f t="shared" si="50"/>
        <v>0</v>
      </c>
      <c r="P317" s="170">
        <f t="shared" si="51"/>
        <v>0</v>
      </c>
      <c r="Q317" s="170">
        <f t="shared" si="52"/>
        <v>0</v>
      </c>
      <c r="R317" s="170" t="str">
        <f t="shared" si="53"/>
        <v>-</v>
      </c>
      <c r="S317" s="170" t="str">
        <f t="shared" si="54"/>
        <v>-</v>
      </c>
      <c r="T317" s="170" t="s">
        <v>416</v>
      </c>
      <c r="U317" s="148">
        <v>0</v>
      </c>
      <c r="V317" s="170">
        <f t="shared" si="55"/>
        <v>0</v>
      </c>
      <c r="W317" s="170">
        <f t="shared" si="56"/>
        <v>0</v>
      </c>
      <c r="X317" s="170">
        <f t="shared" si="57"/>
        <v>0</v>
      </c>
      <c r="Y317" s="170" t="str">
        <f t="shared" si="58"/>
        <v>-</v>
      </c>
      <c r="Z317" s="170" t="str">
        <f t="shared" si="59"/>
        <v>-</v>
      </c>
      <c r="AA317" s="134"/>
    </row>
    <row r="318" spans="1:27" ht="15" customHeight="1">
      <c r="A318" s="456"/>
      <c r="B318" s="447"/>
      <c r="C318" s="447"/>
      <c r="D318" s="223" t="s">
        <v>2829</v>
      </c>
      <c r="E318" s="172" t="s">
        <v>795</v>
      </c>
      <c r="F318" s="292" t="s">
        <v>3240</v>
      </c>
      <c r="G318" s="170" t="s">
        <v>3259</v>
      </c>
      <c r="H318" s="170" t="s">
        <v>2833</v>
      </c>
      <c r="I318" s="170" t="s">
        <v>121</v>
      </c>
      <c r="J318" s="170">
        <v>3831000</v>
      </c>
      <c r="K318" s="170">
        <v>1130305.9300000002</v>
      </c>
      <c r="L318" s="170">
        <v>44376.71</v>
      </c>
      <c r="M318" s="170" t="s">
        <v>416</v>
      </c>
      <c r="N318" s="148">
        <v>0</v>
      </c>
      <c r="O318" s="170">
        <f t="shared" si="50"/>
        <v>0</v>
      </c>
      <c r="P318" s="170">
        <f t="shared" si="51"/>
        <v>0</v>
      </c>
      <c r="Q318" s="170">
        <f t="shared" si="52"/>
        <v>0</v>
      </c>
      <c r="R318" s="170" t="str">
        <f t="shared" si="53"/>
        <v>-</v>
      </c>
      <c r="S318" s="170" t="str">
        <f t="shared" si="54"/>
        <v>-</v>
      </c>
      <c r="T318" s="170" t="s">
        <v>416</v>
      </c>
      <c r="U318" s="148">
        <v>0</v>
      </c>
      <c r="V318" s="170">
        <f t="shared" si="55"/>
        <v>0</v>
      </c>
      <c r="W318" s="170">
        <f t="shared" si="56"/>
        <v>0</v>
      </c>
      <c r="X318" s="170">
        <f t="shared" si="57"/>
        <v>0</v>
      </c>
      <c r="Y318" s="170" t="str">
        <f t="shared" si="58"/>
        <v>-</v>
      </c>
      <c r="Z318" s="170" t="str">
        <f t="shared" si="59"/>
        <v>-</v>
      </c>
      <c r="AA318" s="134"/>
    </row>
    <row r="319" spans="1:27" ht="15" customHeight="1">
      <c r="A319" s="456"/>
      <c r="B319" s="447"/>
      <c r="C319" s="447"/>
      <c r="D319" s="223" t="s">
        <v>2829</v>
      </c>
      <c r="E319" s="172" t="s">
        <v>795</v>
      </c>
      <c r="F319" s="292" t="s">
        <v>3240</v>
      </c>
      <c r="G319" s="170" t="s">
        <v>3260</v>
      </c>
      <c r="H319" s="170" t="s">
        <v>2833</v>
      </c>
      <c r="I319" s="170" t="s">
        <v>121</v>
      </c>
      <c r="J319" s="170">
        <v>15050000</v>
      </c>
      <c r="K319" s="170">
        <v>0</v>
      </c>
      <c r="L319" s="170">
        <v>0</v>
      </c>
      <c r="M319" s="170" t="s">
        <v>416</v>
      </c>
      <c r="N319" s="148">
        <v>0</v>
      </c>
      <c r="O319" s="170">
        <f t="shared" si="50"/>
        <v>0</v>
      </c>
      <c r="P319" s="170">
        <f t="shared" si="51"/>
        <v>0</v>
      </c>
      <c r="Q319" s="170">
        <f t="shared" si="52"/>
        <v>0</v>
      </c>
      <c r="R319" s="170" t="str">
        <f t="shared" si="53"/>
        <v>-</v>
      </c>
      <c r="S319" s="170" t="str">
        <f t="shared" si="54"/>
        <v>-</v>
      </c>
      <c r="T319" s="170" t="s">
        <v>416</v>
      </c>
      <c r="U319" s="148">
        <v>0</v>
      </c>
      <c r="V319" s="170">
        <f t="shared" si="55"/>
        <v>0</v>
      </c>
      <c r="W319" s="170">
        <f t="shared" si="56"/>
        <v>0</v>
      </c>
      <c r="X319" s="170">
        <f t="shared" si="57"/>
        <v>0</v>
      </c>
      <c r="Y319" s="170" t="str">
        <f t="shared" si="58"/>
        <v>-</v>
      </c>
      <c r="Z319" s="170" t="str">
        <f t="shared" si="59"/>
        <v>-</v>
      </c>
      <c r="AA319" s="134"/>
    </row>
    <row r="320" spans="1:27" ht="15" customHeight="1">
      <c r="A320" s="456"/>
      <c r="B320" s="447"/>
      <c r="C320" s="447"/>
      <c r="D320" s="223" t="s">
        <v>2829</v>
      </c>
      <c r="E320" s="172" t="s">
        <v>795</v>
      </c>
      <c r="F320" s="292" t="s">
        <v>3240</v>
      </c>
      <c r="G320" s="170" t="s">
        <v>3261</v>
      </c>
      <c r="H320" s="170" t="s">
        <v>2833</v>
      </c>
      <c r="I320" s="170" t="s">
        <v>121</v>
      </c>
      <c r="J320" s="170">
        <v>3300000</v>
      </c>
      <c r="K320" s="170">
        <v>0</v>
      </c>
      <c r="L320" s="170">
        <v>0</v>
      </c>
      <c r="M320" s="170" t="s">
        <v>416</v>
      </c>
      <c r="N320" s="148">
        <v>0</v>
      </c>
      <c r="O320" s="170">
        <f t="shared" si="50"/>
        <v>0</v>
      </c>
      <c r="P320" s="170">
        <f t="shared" si="51"/>
        <v>0</v>
      </c>
      <c r="Q320" s="170">
        <f t="shared" si="52"/>
        <v>0</v>
      </c>
      <c r="R320" s="170" t="str">
        <f t="shared" si="53"/>
        <v>-</v>
      </c>
      <c r="S320" s="170" t="str">
        <f t="shared" si="54"/>
        <v>-</v>
      </c>
      <c r="T320" s="170" t="s">
        <v>416</v>
      </c>
      <c r="U320" s="148">
        <v>0</v>
      </c>
      <c r="V320" s="170">
        <f t="shared" si="55"/>
        <v>0</v>
      </c>
      <c r="W320" s="170">
        <f t="shared" si="56"/>
        <v>0</v>
      </c>
      <c r="X320" s="170">
        <f t="shared" si="57"/>
        <v>0</v>
      </c>
      <c r="Y320" s="170" t="str">
        <f t="shared" si="58"/>
        <v>-</v>
      </c>
      <c r="Z320" s="170" t="str">
        <f t="shared" si="59"/>
        <v>-</v>
      </c>
      <c r="AA320" s="134"/>
    </row>
    <row r="321" spans="1:27" ht="15" customHeight="1">
      <c r="A321" s="456"/>
      <c r="B321" s="447"/>
      <c r="C321" s="447"/>
      <c r="D321" s="223" t="s">
        <v>2829</v>
      </c>
      <c r="E321" s="172" t="s">
        <v>795</v>
      </c>
      <c r="F321" s="292" t="s">
        <v>3240</v>
      </c>
      <c r="G321" s="170" t="s">
        <v>3262</v>
      </c>
      <c r="H321" s="170" t="s">
        <v>2833</v>
      </c>
      <c r="I321" s="170" t="s">
        <v>81</v>
      </c>
      <c r="J321" s="170">
        <v>1000</v>
      </c>
      <c r="K321" s="170">
        <v>0</v>
      </c>
      <c r="L321" s="170">
        <v>0</v>
      </c>
      <c r="M321" s="170" t="s">
        <v>416</v>
      </c>
      <c r="N321" s="148">
        <v>0</v>
      </c>
      <c r="O321" s="170">
        <f t="shared" si="50"/>
        <v>0</v>
      </c>
      <c r="P321" s="170">
        <f t="shared" si="51"/>
        <v>0</v>
      </c>
      <c r="Q321" s="170">
        <f t="shared" si="52"/>
        <v>0</v>
      </c>
      <c r="R321" s="170" t="str">
        <f t="shared" si="53"/>
        <v>-</v>
      </c>
      <c r="S321" s="170" t="str">
        <f t="shared" si="54"/>
        <v>-</v>
      </c>
      <c r="T321" s="170" t="s">
        <v>416</v>
      </c>
      <c r="U321" s="148">
        <v>0</v>
      </c>
      <c r="V321" s="170">
        <f t="shared" si="55"/>
        <v>0</v>
      </c>
      <c r="W321" s="170">
        <f t="shared" si="56"/>
        <v>0</v>
      </c>
      <c r="X321" s="170">
        <f t="shared" si="57"/>
        <v>0</v>
      </c>
      <c r="Y321" s="170" t="str">
        <f t="shared" si="58"/>
        <v>-</v>
      </c>
      <c r="Z321" s="170" t="str">
        <f t="shared" si="59"/>
        <v>-</v>
      </c>
      <c r="AA321" s="134"/>
    </row>
    <row r="322" spans="1:27" ht="15" customHeight="1">
      <c r="A322" s="456"/>
      <c r="B322" s="447"/>
      <c r="C322" s="447"/>
      <c r="D322" s="223" t="s">
        <v>2829</v>
      </c>
      <c r="E322" s="172" t="s">
        <v>795</v>
      </c>
      <c r="F322" s="292" t="s">
        <v>3240</v>
      </c>
      <c r="G322" s="170" t="s">
        <v>3263</v>
      </c>
      <c r="H322" s="170" t="s">
        <v>2833</v>
      </c>
      <c r="I322" s="170" t="s">
        <v>81</v>
      </c>
      <c r="J322" s="170">
        <v>1000</v>
      </c>
      <c r="K322" s="170">
        <v>0</v>
      </c>
      <c r="L322" s="170">
        <v>0</v>
      </c>
      <c r="M322" s="170" t="s">
        <v>416</v>
      </c>
      <c r="N322" s="148">
        <v>0</v>
      </c>
      <c r="O322" s="170">
        <f t="shared" ref="O322:O375" si="60">J322*N322</f>
        <v>0</v>
      </c>
      <c r="P322" s="170">
        <f t="shared" ref="P322:P375" si="61">K322*N322</f>
        <v>0</v>
      </c>
      <c r="Q322" s="170">
        <f t="shared" ref="Q322:Q375" si="62">L322*N322</f>
        <v>0</v>
      </c>
      <c r="R322" s="170" t="str">
        <f t="shared" ref="R322:R375" si="63">IFERROR(Q322/O322, "-")</f>
        <v>-</v>
      </c>
      <c r="S322" s="170" t="str">
        <f t="shared" ref="S322:S375" si="64">IFERROR(P322/O322, "-")</f>
        <v>-</v>
      </c>
      <c r="T322" s="170" t="s">
        <v>416</v>
      </c>
      <c r="U322" s="148">
        <v>0</v>
      </c>
      <c r="V322" s="170">
        <f t="shared" ref="V322:V375" si="65">J322*U322</f>
        <v>0</v>
      </c>
      <c r="W322" s="170">
        <f t="shared" ref="W322:W375" si="66">K322*U322</f>
        <v>0</v>
      </c>
      <c r="X322" s="170">
        <f t="shared" ref="X322:X375" si="67">L322*U322</f>
        <v>0</v>
      </c>
      <c r="Y322" s="170" t="str">
        <f t="shared" ref="Y322:Y375" si="68">IFERROR(X322/V322, "-")</f>
        <v>-</v>
      </c>
      <c r="Z322" s="170" t="str">
        <f t="shared" ref="Z322:Z375" si="69">IFERROR(Y322/W322, "-")</f>
        <v>-</v>
      </c>
      <c r="AA322" s="134"/>
    </row>
    <row r="323" spans="1:27" ht="15" customHeight="1">
      <c r="A323" s="456"/>
      <c r="B323" s="447"/>
      <c r="C323" s="447"/>
      <c r="D323" s="223" t="s">
        <v>2829</v>
      </c>
      <c r="E323" s="172" t="s">
        <v>795</v>
      </c>
      <c r="F323" s="292" t="s">
        <v>3240</v>
      </c>
      <c r="G323" s="170" t="s">
        <v>3264</v>
      </c>
      <c r="H323" s="170" t="s">
        <v>2833</v>
      </c>
      <c r="I323" s="170" t="s">
        <v>97</v>
      </c>
      <c r="J323" s="170">
        <v>1000</v>
      </c>
      <c r="K323" s="170">
        <v>0</v>
      </c>
      <c r="L323" s="170">
        <v>0</v>
      </c>
      <c r="M323" s="170" t="s">
        <v>416</v>
      </c>
      <c r="N323" s="148">
        <v>0</v>
      </c>
      <c r="O323" s="170">
        <f t="shared" si="60"/>
        <v>0</v>
      </c>
      <c r="P323" s="170">
        <f t="shared" si="61"/>
        <v>0</v>
      </c>
      <c r="Q323" s="170">
        <f t="shared" si="62"/>
        <v>0</v>
      </c>
      <c r="R323" s="170" t="str">
        <f t="shared" si="63"/>
        <v>-</v>
      </c>
      <c r="S323" s="170" t="str">
        <f t="shared" si="64"/>
        <v>-</v>
      </c>
      <c r="T323" s="170" t="s">
        <v>416</v>
      </c>
      <c r="U323" s="148">
        <v>0</v>
      </c>
      <c r="V323" s="170">
        <f t="shared" si="65"/>
        <v>0</v>
      </c>
      <c r="W323" s="170">
        <f t="shared" si="66"/>
        <v>0</v>
      </c>
      <c r="X323" s="170">
        <f t="shared" si="67"/>
        <v>0</v>
      </c>
      <c r="Y323" s="170" t="str">
        <f t="shared" si="68"/>
        <v>-</v>
      </c>
      <c r="Z323" s="170" t="str">
        <f t="shared" si="69"/>
        <v>-</v>
      </c>
      <c r="AA323" s="134"/>
    </row>
    <row r="324" spans="1:27" ht="15" customHeight="1">
      <c r="A324" s="456"/>
      <c r="B324" s="447"/>
      <c r="C324" s="447"/>
      <c r="D324" s="223" t="s">
        <v>2829</v>
      </c>
      <c r="E324" s="172" t="s">
        <v>795</v>
      </c>
      <c r="F324" s="292" t="s">
        <v>3240</v>
      </c>
      <c r="G324" s="170" t="s">
        <v>3265</v>
      </c>
      <c r="H324" s="170" t="s">
        <v>2833</v>
      </c>
      <c r="I324" s="170" t="s">
        <v>97</v>
      </c>
      <c r="J324" s="170">
        <v>1000000</v>
      </c>
      <c r="K324" s="170">
        <v>12460228.09</v>
      </c>
      <c r="L324" s="170">
        <v>5741751.4300000006</v>
      </c>
      <c r="M324" s="170" t="s">
        <v>416</v>
      </c>
      <c r="N324" s="148">
        <v>0</v>
      </c>
      <c r="O324" s="170">
        <f t="shared" si="60"/>
        <v>0</v>
      </c>
      <c r="P324" s="170">
        <f t="shared" si="61"/>
        <v>0</v>
      </c>
      <c r="Q324" s="170">
        <f t="shared" si="62"/>
        <v>0</v>
      </c>
      <c r="R324" s="170" t="str">
        <f t="shared" si="63"/>
        <v>-</v>
      </c>
      <c r="S324" s="170" t="str">
        <f t="shared" si="64"/>
        <v>-</v>
      </c>
      <c r="T324" s="170" t="s">
        <v>416</v>
      </c>
      <c r="U324" s="148">
        <v>0</v>
      </c>
      <c r="V324" s="170">
        <f t="shared" si="65"/>
        <v>0</v>
      </c>
      <c r="W324" s="170">
        <f t="shared" si="66"/>
        <v>0</v>
      </c>
      <c r="X324" s="170">
        <f t="shared" si="67"/>
        <v>0</v>
      </c>
      <c r="Y324" s="170" t="str">
        <f t="shared" si="68"/>
        <v>-</v>
      </c>
      <c r="Z324" s="170" t="str">
        <f t="shared" si="69"/>
        <v>-</v>
      </c>
      <c r="AA324" s="134"/>
    </row>
    <row r="325" spans="1:27" ht="15" customHeight="1">
      <c r="A325" s="456"/>
      <c r="B325" s="447"/>
      <c r="C325" s="447"/>
      <c r="D325" s="223" t="s">
        <v>2829</v>
      </c>
      <c r="E325" s="172" t="s">
        <v>795</v>
      </c>
      <c r="F325" s="292" t="s">
        <v>3240</v>
      </c>
      <c r="G325" s="170" t="s">
        <v>3266</v>
      </c>
      <c r="H325" s="170" t="s">
        <v>2833</v>
      </c>
      <c r="I325" s="170" t="s">
        <v>97</v>
      </c>
      <c r="J325" s="170">
        <v>24375581</v>
      </c>
      <c r="K325" s="170">
        <v>36766721.980000004</v>
      </c>
      <c r="L325" s="170">
        <v>25716254.530000001</v>
      </c>
      <c r="M325" s="170" t="s">
        <v>416</v>
      </c>
      <c r="N325" s="148">
        <v>0</v>
      </c>
      <c r="O325" s="170">
        <f t="shared" si="60"/>
        <v>0</v>
      </c>
      <c r="P325" s="170">
        <f t="shared" si="61"/>
        <v>0</v>
      </c>
      <c r="Q325" s="170">
        <f t="shared" si="62"/>
        <v>0</v>
      </c>
      <c r="R325" s="170" t="str">
        <f t="shared" si="63"/>
        <v>-</v>
      </c>
      <c r="S325" s="170" t="str">
        <f t="shared" si="64"/>
        <v>-</v>
      </c>
      <c r="T325" s="170" t="s">
        <v>416</v>
      </c>
      <c r="U325" s="148">
        <v>0</v>
      </c>
      <c r="V325" s="170">
        <f t="shared" si="65"/>
        <v>0</v>
      </c>
      <c r="W325" s="170">
        <f t="shared" si="66"/>
        <v>0</v>
      </c>
      <c r="X325" s="170">
        <f t="shared" si="67"/>
        <v>0</v>
      </c>
      <c r="Y325" s="170" t="str">
        <f t="shared" si="68"/>
        <v>-</v>
      </c>
      <c r="Z325" s="170" t="str">
        <f t="shared" si="69"/>
        <v>-</v>
      </c>
      <c r="AA325" s="134"/>
    </row>
    <row r="326" spans="1:27" ht="15" customHeight="1">
      <c r="A326" s="456"/>
      <c r="B326" s="447"/>
      <c r="C326" s="447"/>
      <c r="D326" s="223" t="s">
        <v>2829</v>
      </c>
      <c r="E326" s="172" t="s">
        <v>795</v>
      </c>
      <c r="F326" s="292" t="s">
        <v>3240</v>
      </c>
      <c r="G326" s="170" t="s">
        <v>3267</v>
      </c>
      <c r="H326" s="170" t="s">
        <v>2833</v>
      </c>
      <c r="I326" s="170" t="s">
        <v>97</v>
      </c>
      <c r="J326" s="170">
        <v>5000000</v>
      </c>
      <c r="K326" s="170">
        <v>217310.47999999998</v>
      </c>
      <c r="L326" s="170">
        <v>217310.47999999998</v>
      </c>
      <c r="M326" s="170" t="s">
        <v>416</v>
      </c>
      <c r="N326" s="148">
        <v>0</v>
      </c>
      <c r="O326" s="170">
        <f t="shared" si="60"/>
        <v>0</v>
      </c>
      <c r="P326" s="170">
        <f t="shared" si="61"/>
        <v>0</v>
      </c>
      <c r="Q326" s="170">
        <f t="shared" si="62"/>
        <v>0</v>
      </c>
      <c r="R326" s="170" t="str">
        <f t="shared" si="63"/>
        <v>-</v>
      </c>
      <c r="S326" s="170" t="str">
        <f t="shared" si="64"/>
        <v>-</v>
      </c>
      <c r="T326" s="170" t="s">
        <v>416</v>
      </c>
      <c r="U326" s="148">
        <v>0</v>
      </c>
      <c r="V326" s="170">
        <f t="shared" si="65"/>
        <v>0</v>
      </c>
      <c r="W326" s="170">
        <f t="shared" si="66"/>
        <v>0</v>
      </c>
      <c r="X326" s="170">
        <f t="shared" si="67"/>
        <v>0</v>
      </c>
      <c r="Y326" s="170" t="str">
        <f t="shared" si="68"/>
        <v>-</v>
      </c>
      <c r="Z326" s="170" t="str">
        <f t="shared" si="69"/>
        <v>-</v>
      </c>
      <c r="AA326" s="134"/>
    </row>
    <row r="327" spans="1:27" ht="15" customHeight="1">
      <c r="A327" s="456"/>
      <c r="B327" s="447"/>
      <c r="C327" s="447"/>
      <c r="D327" s="223" t="s">
        <v>2829</v>
      </c>
      <c r="E327" s="172" t="s">
        <v>795</v>
      </c>
      <c r="F327" s="292" t="s">
        <v>3240</v>
      </c>
      <c r="G327" s="170" t="s">
        <v>3268</v>
      </c>
      <c r="H327" s="170" t="s">
        <v>2833</v>
      </c>
      <c r="I327" s="170" t="s">
        <v>97</v>
      </c>
      <c r="J327" s="170">
        <v>1000</v>
      </c>
      <c r="K327" s="170">
        <v>0</v>
      </c>
      <c r="L327" s="170">
        <v>0</v>
      </c>
      <c r="M327" s="170" t="s">
        <v>416</v>
      </c>
      <c r="N327" s="148">
        <v>0</v>
      </c>
      <c r="O327" s="170">
        <f t="shared" si="60"/>
        <v>0</v>
      </c>
      <c r="P327" s="170">
        <f t="shared" si="61"/>
        <v>0</v>
      </c>
      <c r="Q327" s="170">
        <f t="shared" si="62"/>
        <v>0</v>
      </c>
      <c r="R327" s="170" t="str">
        <f t="shared" si="63"/>
        <v>-</v>
      </c>
      <c r="S327" s="170" t="str">
        <f t="shared" si="64"/>
        <v>-</v>
      </c>
      <c r="T327" s="170" t="s">
        <v>416</v>
      </c>
      <c r="U327" s="148">
        <v>0</v>
      </c>
      <c r="V327" s="170">
        <f t="shared" si="65"/>
        <v>0</v>
      </c>
      <c r="W327" s="170">
        <f t="shared" si="66"/>
        <v>0</v>
      </c>
      <c r="X327" s="170">
        <f t="shared" si="67"/>
        <v>0</v>
      </c>
      <c r="Y327" s="170" t="str">
        <f t="shared" si="68"/>
        <v>-</v>
      </c>
      <c r="Z327" s="170" t="str">
        <f t="shared" si="69"/>
        <v>-</v>
      </c>
      <c r="AA327" s="134"/>
    </row>
    <row r="328" spans="1:27" ht="15" customHeight="1">
      <c r="A328" s="456"/>
      <c r="B328" s="447"/>
      <c r="C328" s="447"/>
      <c r="D328" s="223" t="s">
        <v>2829</v>
      </c>
      <c r="E328" s="281" t="s">
        <v>2830</v>
      </c>
      <c r="F328" s="292" t="s">
        <v>3269</v>
      </c>
      <c r="G328" s="170" t="s">
        <v>3270</v>
      </c>
      <c r="H328" s="170" t="s">
        <v>2833</v>
      </c>
      <c r="I328" s="170" t="s">
        <v>3271</v>
      </c>
      <c r="J328" s="170">
        <v>1000</v>
      </c>
      <c r="K328" s="170">
        <v>0</v>
      </c>
      <c r="L328" s="170">
        <v>0</v>
      </c>
      <c r="M328" s="170" t="s">
        <v>416</v>
      </c>
      <c r="N328" s="148">
        <v>0</v>
      </c>
      <c r="O328" s="170">
        <f t="shared" si="60"/>
        <v>0</v>
      </c>
      <c r="P328" s="170">
        <f t="shared" si="61"/>
        <v>0</v>
      </c>
      <c r="Q328" s="170">
        <f t="shared" si="62"/>
        <v>0</v>
      </c>
      <c r="R328" s="170" t="str">
        <f t="shared" si="63"/>
        <v>-</v>
      </c>
      <c r="S328" s="170" t="str">
        <f t="shared" si="64"/>
        <v>-</v>
      </c>
      <c r="T328" s="170" t="s">
        <v>416</v>
      </c>
      <c r="U328" s="148">
        <v>0</v>
      </c>
      <c r="V328" s="170">
        <f t="shared" si="65"/>
        <v>0</v>
      </c>
      <c r="W328" s="170">
        <f t="shared" si="66"/>
        <v>0</v>
      </c>
      <c r="X328" s="170">
        <f t="shared" si="67"/>
        <v>0</v>
      </c>
      <c r="Y328" s="170" t="str">
        <f t="shared" si="68"/>
        <v>-</v>
      </c>
      <c r="Z328" s="170" t="str">
        <f t="shared" si="69"/>
        <v>-</v>
      </c>
      <c r="AA328" s="134"/>
    </row>
    <row r="329" spans="1:27" ht="15" customHeight="1">
      <c r="A329" s="456"/>
      <c r="B329" s="447"/>
      <c r="C329" s="447"/>
      <c r="D329" s="223" t="s">
        <v>2829</v>
      </c>
      <c r="E329" s="281" t="s">
        <v>2830</v>
      </c>
      <c r="F329" s="292" t="s">
        <v>3269</v>
      </c>
      <c r="G329" s="170" t="s">
        <v>3272</v>
      </c>
      <c r="H329" s="170" t="s">
        <v>2833</v>
      </c>
      <c r="I329" s="170" t="s">
        <v>3271</v>
      </c>
      <c r="J329" s="170">
        <v>1000</v>
      </c>
      <c r="K329" s="170">
        <v>0</v>
      </c>
      <c r="L329" s="170">
        <v>0</v>
      </c>
      <c r="M329" s="170" t="s">
        <v>416</v>
      </c>
      <c r="N329" s="148">
        <v>0</v>
      </c>
      <c r="O329" s="170">
        <f t="shared" si="60"/>
        <v>0</v>
      </c>
      <c r="P329" s="170">
        <f t="shared" si="61"/>
        <v>0</v>
      </c>
      <c r="Q329" s="170">
        <f t="shared" si="62"/>
        <v>0</v>
      </c>
      <c r="R329" s="170" t="str">
        <f t="shared" si="63"/>
        <v>-</v>
      </c>
      <c r="S329" s="170" t="str">
        <f t="shared" si="64"/>
        <v>-</v>
      </c>
      <c r="T329" s="170" t="s">
        <v>416</v>
      </c>
      <c r="U329" s="148">
        <v>0</v>
      </c>
      <c r="V329" s="170">
        <f t="shared" si="65"/>
        <v>0</v>
      </c>
      <c r="W329" s="170">
        <f t="shared" si="66"/>
        <v>0</v>
      </c>
      <c r="X329" s="170">
        <f t="shared" si="67"/>
        <v>0</v>
      </c>
      <c r="Y329" s="170" t="str">
        <f t="shared" si="68"/>
        <v>-</v>
      </c>
      <c r="Z329" s="170" t="str">
        <f t="shared" si="69"/>
        <v>-</v>
      </c>
      <c r="AA329" s="134"/>
    </row>
    <row r="330" spans="1:27" ht="15" customHeight="1">
      <c r="A330" s="456"/>
      <c r="B330" s="447"/>
      <c r="C330" s="447"/>
      <c r="D330" s="223" t="s">
        <v>2829</v>
      </c>
      <c r="E330" s="281" t="s">
        <v>2830</v>
      </c>
      <c r="F330" s="292" t="s">
        <v>3269</v>
      </c>
      <c r="G330" s="170" t="s">
        <v>3273</v>
      </c>
      <c r="H330" s="170" t="s">
        <v>2833</v>
      </c>
      <c r="I330" s="170" t="s">
        <v>3271</v>
      </c>
      <c r="J330" s="170">
        <v>1000</v>
      </c>
      <c r="K330" s="170">
        <v>0</v>
      </c>
      <c r="L330" s="170">
        <v>0</v>
      </c>
      <c r="M330" s="170" t="s">
        <v>416</v>
      </c>
      <c r="N330" s="148">
        <v>0</v>
      </c>
      <c r="O330" s="170">
        <f t="shared" si="60"/>
        <v>0</v>
      </c>
      <c r="P330" s="170">
        <f t="shared" si="61"/>
        <v>0</v>
      </c>
      <c r="Q330" s="170">
        <f t="shared" si="62"/>
        <v>0</v>
      </c>
      <c r="R330" s="170" t="str">
        <f t="shared" si="63"/>
        <v>-</v>
      </c>
      <c r="S330" s="170" t="str">
        <f t="shared" si="64"/>
        <v>-</v>
      </c>
      <c r="T330" s="170" t="s">
        <v>416</v>
      </c>
      <c r="U330" s="148">
        <v>0</v>
      </c>
      <c r="V330" s="170">
        <f t="shared" si="65"/>
        <v>0</v>
      </c>
      <c r="W330" s="170">
        <f t="shared" si="66"/>
        <v>0</v>
      </c>
      <c r="X330" s="170">
        <f t="shared" si="67"/>
        <v>0</v>
      </c>
      <c r="Y330" s="170" t="str">
        <f t="shared" si="68"/>
        <v>-</v>
      </c>
      <c r="Z330" s="170" t="str">
        <f t="shared" si="69"/>
        <v>-</v>
      </c>
      <c r="AA330" s="134"/>
    </row>
    <row r="331" spans="1:27" ht="15" customHeight="1">
      <c r="A331" s="456"/>
      <c r="B331" s="447"/>
      <c r="C331" s="447"/>
      <c r="D331" s="223" t="s">
        <v>2829</v>
      </c>
      <c r="E331" s="172" t="s">
        <v>795</v>
      </c>
      <c r="F331" s="292" t="s">
        <v>3274</v>
      </c>
      <c r="G331" s="170" t="s">
        <v>3275</v>
      </c>
      <c r="H331" s="170" t="s">
        <v>2833</v>
      </c>
      <c r="I331" s="170" t="s">
        <v>77</v>
      </c>
      <c r="J331" s="170">
        <v>1000</v>
      </c>
      <c r="K331" s="170">
        <v>0</v>
      </c>
      <c r="L331" s="170">
        <v>0</v>
      </c>
      <c r="M331" s="170" t="s">
        <v>416</v>
      </c>
      <c r="N331" s="148">
        <v>0</v>
      </c>
      <c r="O331" s="170">
        <f t="shared" si="60"/>
        <v>0</v>
      </c>
      <c r="P331" s="170">
        <f t="shared" si="61"/>
        <v>0</v>
      </c>
      <c r="Q331" s="170">
        <f t="shared" si="62"/>
        <v>0</v>
      </c>
      <c r="R331" s="170" t="str">
        <f t="shared" si="63"/>
        <v>-</v>
      </c>
      <c r="S331" s="170" t="str">
        <f t="shared" si="64"/>
        <v>-</v>
      </c>
      <c r="T331" s="170" t="s">
        <v>416</v>
      </c>
      <c r="U331" s="148">
        <v>0</v>
      </c>
      <c r="V331" s="170">
        <f t="shared" si="65"/>
        <v>0</v>
      </c>
      <c r="W331" s="170">
        <f t="shared" si="66"/>
        <v>0</v>
      </c>
      <c r="X331" s="170">
        <f t="shared" si="67"/>
        <v>0</v>
      </c>
      <c r="Y331" s="170" t="str">
        <f t="shared" si="68"/>
        <v>-</v>
      </c>
      <c r="Z331" s="170" t="str">
        <f t="shared" si="69"/>
        <v>-</v>
      </c>
      <c r="AA331" s="134"/>
    </row>
    <row r="332" spans="1:27" ht="15" customHeight="1">
      <c r="A332" s="456"/>
      <c r="B332" s="447"/>
      <c r="C332" s="447"/>
      <c r="D332" s="223" t="s">
        <v>2829</v>
      </c>
      <c r="E332" s="172" t="s">
        <v>795</v>
      </c>
      <c r="F332" s="292" t="s">
        <v>3274</v>
      </c>
      <c r="G332" s="170" t="s">
        <v>3276</v>
      </c>
      <c r="H332" s="170" t="s">
        <v>2833</v>
      </c>
      <c r="I332" s="170" t="s">
        <v>77</v>
      </c>
      <c r="J332" s="170">
        <v>1000</v>
      </c>
      <c r="K332" s="170">
        <v>0</v>
      </c>
      <c r="L332" s="170">
        <v>0</v>
      </c>
      <c r="M332" s="170" t="s">
        <v>416</v>
      </c>
      <c r="N332" s="148">
        <v>0</v>
      </c>
      <c r="O332" s="170">
        <f t="shared" si="60"/>
        <v>0</v>
      </c>
      <c r="P332" s="170">
        <f t="shared" si="61"/>
        <v>0</v>
      </c>
      <c r="Q332" s="170">
        <f t="shared" si="62"/>
        <v>0</v>
      </c>
      <c r="R332" s="170" t="str">
        <f t="shared" si="63"/>
        <v>-</v>
      </c>
      <c r="S332" s="170" t="str">
        <f t="shared" si="64"/>
        <v>-</v>
      </c>
      <c r="T332" s="170" t="s">
        <v>416</v>
      </c>
      <c r="U332" s="148">
        <v>0</v>
      </c>
      <c r="V332" s="170">
        <f t="shared" si="65"/>
        <v>0</v>
      </c>
      <c r="W332" s="170">
        <f t="shared" si="66"/>
        <v>0</v>
      </c>
      <c r="X332" s="170">
        <f t="shared" si="67"/>
        <v>0</v>
      </c>
      <c r="Y332" s="170" t="str">
        <f t="shared" si="68"/>
        <v>-</v>
      </c>
      <c r="Z332" s="170" t="str">
        <f t="shared" si="69"/>
        <v>-</v>
      </c>
      <c r="AA332" s="134"/>
    </row>
    <row r="333" spans="1:27" ht="15" customHeight="1">
      <c r="A333" s="456"/>
      <c r="B333" s="447"/>
      <c r="C333" s="447"/>
      <c r="D333" s="223" t="s">
        <v>2829</v>
      </c>
      <c r="E333" s="172" t="s">
        <v>795</v>
      </c>
      <c r="F333" s="292" t="s">
        <v>3274</v>
      </c>
      <c r="G333" s="170" t="s">
        <v>3277</v>
      </c>
      <c r="H333" s="170" t="s">
        <v>2833</v>
      </c>
      <c r="I333" s="170" t="s">
        <v>111</v>
      </c>
      <c r="J333" s="170">
        <v>1000</v>
      </c>
      <c r="K333" s="170">
        <v>0</v>
      </c>
      <c r="L333" s="170">
        <v>0</v>
      </c>
      <c r="M333" s="170" t="s">
        <v>416</v>
      </c>
      <c r="N333" s="148">
        <v>0</v>
      </c>
      <c r="O333" s="170">
        <f t="shared" si="60"/>
        <v>0</v>
      </c>
      <c r="P333" s="170">
        <f t="shared" si="61"/>
        <v>0</v>
      </c>
      <c r="Q333" s="170">
        <f t="shared" si="62"/>
        <v>0</v>
      </c>
      <c r="R333" s="170" t="str">
        <f t="shared" si="63"/>
        <v>-</v>
      </c>
      <c r="S333" s="170" t="str">
        <f t="shared" si="64"/>
        <v>-</v>
      </c>
      <c r="T333" s="170" t="s">
        <v>416</v>
      </c>
      <c r="U333" s="148">
        <v>0</v>
      </c>
      <c r="V333" s="170">
        <f t="shared" si="65"/>
        <v>0</v>
      </c>
      <c r="W333" s="170">
        <f t="shared" si="66"/>
        <v>0</v>
      </c>
      <c r="X333" s="170">
        <f t="shared" si="67"/>
        <v>0</v>
      </c>
      <c r="Y333" s="170" t="str">
        <f t="shared" si="68"/>
        <v>-</v>
      </c>
      <c r="Z333" s="170" t="str">
        <f t="shared" si="69"/>
        <v>-</v>
      </c>
      <c r="AA333" s="134"/>
    </row>
    <row r="334" spans="1:27" ht="15" customHeight="1">
      <c r="A334" s="456"/>
      <c r="B334" s="447"/>
      <c r="C334" s="447"/>
      <c r="D334" s="223" t="s">
        <v>2829</v>
      </c>
      <c r="E334" s="172" t="s">
        <v>795</v>
      </c>
      <c r="F334" s="292" t="s">
        <v>3274</v>
      </c>
      <c r="G334" s="170" t="s">
        <v>3278</v>
      </c>
      <c r="H334" s="170" t="s">
        <v>2833</v>
      </c>
      <c r="I334" s="170" t="s">
        <v>81</v>
      </c>
      <c r="J334" s="170">
        <v>1000</v>
      </c>
      <c r="K334" s="170">
        <v>0</v>
      </c>
      <c r="L334" s="170">
        <v>0</v>
      </c>
      <c r="M334" s="170" t="s">
        <v>416</v>
      </c>
      <c r="N334" s="148">
        <v>0</v>
      </c>
      <c r="O334" s="170">
        <f t="shared" si="60"/>
        <v>0</v>
      </c>
      <c r="P334" s="170">
        <f t="shared" si="61"/>
        <v>0</v>
      </c>
      <c r="Q334" s="170">
        <f t="shared" si="62"/>
        <v>0</v>
      </c>
      <c r="R334" s="170" t="str">
        <f t="shared" si="63"/>
        <v>-</v>
      </c>
      <c r="S334" s="170" t="str">
        <f t="shared" si="64"/>
        <v>-</v>
      </c>
      <c r="T334" s="170" t="s">
        <v>416</v>
      </c>
      <c r="U334" s="148">
        <v>0</v>
      </c>
      <c r="V334" s="170">
        <f t="shared" si="65"/>
        <v>0</v>
      </c>
      <c r="W334" s="170">
        <f t="shared" si="66"/>
        <v>0</v>
      </c>
      <c r="X334" s="170">
        <f t="shared" si="67"/>
        <v>0</v>
      </c>
      <c r="Y334" s="170" t="str">
        <f t="shared" si="68"/>
        <v>-</v>
      </c>
      <c r="Z334" s="170" t="str">
        <f t="shared" si="69"/>
        <v>-</v>
      </c>
      <c r="AA334" s="134"/>
    </row>
    <row r="335" spans="1:27" ht="15" customHeight="1">
      <c r="A335" s="456"/>
      <c r="B335" s="447"/>
      <c r="C335" s="447"/>
      <c r="D335" s="223" t="s">
        <v>2829</v>
      </c>
      <c r="E335" s="172" t="s">
        <v>795</v>
      </c>
      <c r="F335" s="292" t="s">
        <v>3274</v>
      </c>
      <c r="G335" s="170" t="s">
        <v>3279</v>
      </c>
      <c r="H335" s="170" t="s">
        <v>2833</v>
      </c>
      <c r="I335" s="170" t="s">
        <v>81</v>
      </c>
      <c r="J335" s="170">
        <v>1000</v>
      </c>
      <c r="K335" s="170">
        <v>0</v>
      </c>
      <c r="L335" s="170">
        <v>0</v>
      </c>
      <c r="M335" s="170" t="s">
        <v>416</v>
      </c>
      <c r="N335" s="148">
        <v>0</v>
      </c>
      <c r="O335" s="170">
        <f t="shared" si="60"/>
        <v>0</v>
      </c>
      <c r="P335" s="170">
        <f t="shared" si="61"/>
        <v>0</v>
      </c>
      <c r="Q335" s="170">
        <f t="shared" si="62"/>
        <v>0</v>
      </c>
      <c r="R335" s="170" t="str">
        <f t="shared" si="63"/>
        <v>-</v>
      </c>
      <c r="S335" s="170" t="str">
        <f t="shared" si="64"/>
        <v>-</v>
      </c>
      <c r="T335" s="170" t="s">
        <v>416</v>
      </c>
      <c r="U335" s="148">
        <v>0</v>
      </c>
      <c r="V335" s="170">
        <f t="shared" si="65"/>
        <v>0</v>
      </c>
      <c r="W335" s="170">
        <f t="shared" si="66"/>
        <v>0</v>
      </c>
      <c r="X335" s="170">
        <f t="shared" si="67"/>
        <v>0</v>
      </c>
      <c r="Y335" s="170" t="str">
        <f t="shared" si="68"/>
        <v>-</v>
      </c>
      <c r="Z335" s="170" t="str">
        <f t="shared" si="69"/>
        <v>-</v>
      </c>
      <c r="AA335" s="134"/>
    </row>
    <row r="336" spans="1:27" ht="15" customHeight="1">
      <c r="A336" s="456"/>
      <c r="B336" s="447"/>
      <c r="C336" s="447"/>
      <c r="D336" s="223" t="s">
        <v>2829</v>
      </c>
      <c r="E336" s="172" t="s">
        <v>795</v>
      </c>
      <c r="F336" s="292" t="s">
        <v>3274</v>
      </c>
      <c r="G336" s="170" t="s">
        <v>3280</v>
      </c>
      <c r="H336" s="170" t="s">
        <v>2833</v>
      </c>
      <c r="I336" s="170" t="s">
        <v>97</v>
      </c>
      <c r="J336" s="170">
        <v>500000</v>
      </c>
      <c r="K336" s="170">
        <v>645767.63</v>
      </c>
      <c r="L336" s="170">
        <v>645767.63</v>
      </c>
      <c r="M336" s="170" t="s">
        <v>416</v>
      </c>
      <c r="N336" s="148">
        <v>0</v>
      </c>
      <c r="O336" s="170">
        <f t="shared" si="60"/>
        <v>0</v>
      </c>
      <c r="P336" s="170">
        <f t="shared" si="61"/>
        <v>0</v>
      </c>
      <c r="Q336" s="170">
        <f t="shared" si="62"/>
        <v>0</v>
      </c>
      <c r="R336" s="170" t="str">
        <f t="shared" si="63"/>
        <v>-</v>
      </c>
      <c r="S336" s="170" t="str">
        <f t="shared" si="64"/>
        <v>-</v>
      </c>
      <c r="T336" s="170" t="s">
        <v>416</v>
      </c>
      <c r="U336" s="148">
        <v>0</v>
      </c>
      <c r="V336" s="170">
        <f t="shared" si="65"/>
        <v>0</v>
      </c>
      <c r="W336" s="170">
        <f t="shared" si="66"/>
        <v>0</v>
      </c>
      <c r="X336" s="170">
        <f t="shared" si="67"/>
        <v>0</v>
      </c>
      <c r="Y336" s="170" t="str">
        <f t="shared" si="68"/>
        <v>-</v>
      </c>
      <c r="Z336" s="170" t="str">
        <f t="shared" si="69"/>
        <v>-</v>
      </c>
      <c r="AA336" s="134"/>
    </row>
    <row r="337" spans="1:27" ht="15" customHeight="1">
      <c r="A337" s="456"/>
      <c r="B337" s="447"/>
      <c r="C337" s="447"/>
      <c r="D337" s="223" t="s">
        <v>2829</v>
      </c>
      <c r="E337" s="172" t="s">
        <v>795</v>
      </c>
      <c r="F337" s="292" t="s">
        <v>3274</v>
      </c>
      <c r="G337" s="170" t="s">
        <v>3281</v>
      </c>
      <c r="H337" s="170" t="s">
        <v>2833</v>
      </c>
      <c r="I337" s="170" t="s">
        <v>97</v>
      </c>
      <c r="J337" s="170">
        <v>39102161</v>
      </c>
      <c r="K337" s="170">
        <v>27212692.920000002</v>
      </c>
      <c r="L337" s="170">
        <v>21878176.640000001</v>
      </c>
      <c r="M337" s="170" t="s">
        <v>416</v>
      </c>
      <c r="N337" s="148">
        <v>0</v>
      </c>
      <c r="O337" s="170">
        <f t="shared" si="60"/>
        <v>0</v>
      </c>
      <c r="P337" s="170">
        <f t="shared" si="61"/>
        <v>0</v>
      </c>
      <c r="Q337" s="170">
        <f t="shared" si="62"/>
        <v>0</v>
      </c>
      <c r="R337" s="170" t="str">
        <f t="shared" si="63"/>
        <v>-</v>
      </c>
      <c r="S337" s="170" t="str">
        <f t="shared" si="64"/>
        <v>-</v>
      </c>
      <c r="T337" s="170" t="s">
        <v>416</v>
      </c>
      <c r="U337" s="148">
        <v>0</v>
      </c>
      <c r="V337" s="170">
        <f t="shared" si="65"/>
        <v>0</v>
      </c>
      <c r="W337" s="170">
        <f t="shared" si="66"/>
        <v>0</v>
      </c>
      <c r="X337" s="170">
        <f t="shared" si="67"/>
        <v>0</v>
      </c>
      <c r="Y337" s="170" t="str">
        <f t="shared" si="68"/>
        <v>-</v>
      </c>
      <c r="Z337" s="170" t="str">
        <f t="shared" si="69"/>
        <v>-</v>
      </c>
      <c r="AA337" s="134"/>
    </row>
    <row r="338" spans="1:27" ht="15" customHeight="1">
      <c r="A338" s="456"/>
      <c r="B338" s="447"/>
      <c r="C338" s="447"/>
      <c r="D338" s="223" t="s">
        <v>2829</v>
      </c>
      <c r="E338" s="172" t="s">
        <v>795</v>
      </c>
      <c r="F338" s="292" t="s">
        <v>3282</v>
      </c>
      <c r="G338" s="170" t="s">
        <v>3283</v>
      </c>
      <c r="H338" s="170" t="s">
        <v>2833</v>
      </c>
      <c r="I338" s="170" t="s">
        <v>77</v>
      </c>
      <c r="J338" s="170">
        <v>20000000</v>
      </c>
      <c r="K338" s="170">
        <v>0</v>
      </c>
      <c r="L338" s="170">
        <v>0</v>
      </c>
      <c r="M338" s="170" t="s">
        <v>416</v>
      </c>
      <c r="N338" s="148">
        <v>0</v>
      </c>
      <c r="O338" s="170">
        <f t="shared" si="60"/>
        <v>0</v>
      </c>
      <c r="P338" s="170">
        <f t="shared" si="61"/>
        <v>0</v>
      </c>
      <c r="Q338" s="170">
        <f t="shared" si="62"/>
        <v>0</v>
      </c>
      <c r="R338" s="170" t="str">
        <f t="shared" si="63"/>
        <v>-</v>
      </c>
      <c r="S338" s="170" t="str">
        <f t="shared" si="64"/>
        <v>-</v>
      </c>
      <c r="T338" s="170" t="s">
        <v>416</v>
      </c>
      <c r="U338" s="148">
        <v>0</v>
      </c>
      <c r="V338" s="170">
        <f t="shared" si="65"/>
        <v>0</v>
      </c>
      <c r="W338" s="170">
        <f t="shared" si="66"/>
        <v>0</v>
      </c>
      <c r="X338" s="170">
        <f t="shared" si="67"/>
        <v>0</v>
      </c>
      <c r="Y338" s="170" t="str">
        <f t="shared" si="68"/>
        <v>-</v>
      </c>
      <c r="Z338" s="170" t="str">
        <f t="shared" si="69"/>
        <v>-</v>
      </c>
      <c r="AA338" s="134"/>
    </row>
    <row r="339" spans="1:27" ht="15" customHeight="1">
      <c r="A339" s="456"/>
      <c r="B339" s="447"/>
      <c r="C339" s="447"/>
      <c r="D339" s="223" t="s">
        <v>2829</v>
      </c>
      <c r="E339" s="172" t="s">
        <v>795</v>
      </c>
      <c r="F339" s="292" t="s">
        <v>3282</v>
      </c>
      <c r="G339" s="170" t="s">
        <v>3284</v>
      </c>
      <c r="H339" s="170" t="s">
        <v>2833</v>
      </c>
      <c r="I339" s="170" t="s">
        <v>111</v>
      </c>
      <c r="J339" s="170">
        <v>1000</v>
      </c>
      <c r="K339" s="170">
        <v>0</v>
      </c>
      <c r="L339" s="170">
        <v>0</v>
      </c>
      <c r="M339" s="170" t="s">
        <v>416</v>
      </c>
      <c r="N339" s="148">
        <v>0</v>
      </c>
      <c r="O339" s="170">
        <f t="shared" si="60"/>
        <v>0</v>
      </c>
      <c r="P339" s="170">
        <f t="shared" si="61"/>
        <v>0</v>
      </c>
      <c r="Q339" s="170">
        <f t="shared" si="62"/>
        <v>0</v>
      </c>
      <c r="R339" s="170" t="str">
        <f t="shared" si="63"/>
        <v>-</v>
      </c>
      <c r="S339" s="170" t="str">
        <f t="shared" si="64"/>
        <v>-</v>
      </c>
      <c r="T339" s="170" t="s">
        <v>416</v>
      </c>
      <c r="U339" s="148">
        <v>0</v>
      </c>
      <c r="V339" s="170">
        <f t="shared" si="65"/>
        <v>0</v>
      </c>
      <c r="W339" s="170">
        <f t="shared" si="66"/>
        <v>0</v>
      </c>
      <c r="X339" s="170">
        <f t="shared" si="67"/>
        <v>0</v>
      </c>
      <c r="Y339" s="170" t="str">
        <f t="shared" si="68"/>
        <v>-</v>
      </c>
      <c r="Z339" s="170" t="str">
        <f t="shared" si="69"/>
        <v>-</v>
      </c>
      <c r="AA339" s="134"/>
    </row>
    <row r="340" spans="1:27" ht="15" customHeight="1">
      <c r="A340" s="456"/>
      <c r="B340" s="447"/>
      <c r="C340" s="447"/>
      <c r="D340" s="223" t="s">
        <v>2829</v>
      </c>
      <c r="E340" s="172" t="s">
        <v>795</v>
      </c>
      <c r="F340" s="292" t="s">
        <v>3282</v>
      </c>
      <c r="G340" s="170" t="s">
        <v>3285</v>
      </c>
      <c r="H340" s="170" t="s">
        <v>2833</v>
      </c>
      <c r="I340" s="170" t="s">
        <v>81</v>
      </c>
      <c r="J340" s="170">
        <v>1000</v>
      </c>
      <c r="K340" s="170">
        <v>0</v>
      </c>
      <c r="L340" s="170">
        <v>0</v>
      </c>
      <c r="M340" s="170" t="s">
        <v>416</v>
      </c>
      <c r="N340" s="148">
        <v>0</v>
      </c>
      <c r="O340" s="170">
        <f t="shared" si="60"/>
        <v>0</v>
      </c>
      <c r="P340" s="170">
        <f t="shared" si="61"/>
        <v>0</v>
      </c>
      <c r="Q340" s="170">
        <f t="shared" si="62"/>
        <v>0</v>
      </c>
      <c r="R340" s="170" t="str">
        <f t="shared" si="63"/>
        <v>-</v>
      </c>
      <c r="S340" s="170" t="str">
        <f t="shared" si="64"/>
        <v>-</v>
      </c>
      <c r="T340" s="170" t="s">
        <v>416</v>
      </c>
      <c r="U340" s="148">
        <v>0</v>
      </c>
      <c r="V340" s="170">
        <f t="shared" si="65"/>
        <v>0</v>
      </c>
      <c r="W340" s="170">
        <f t="shared" si="66"/>
        <v>0</v>
      </c>
      <c r="X340" s="170">
        <f t="shared" si="67"/>
        <v>0</v>
      </c>
      <c r="Y340" s="170" t="str">
        <f t="shared" si="68"/>
        <v>-</v>
      </c>
      <c r="Z340" s="170" t="str">
        <f t="shared" si="69"/>
        <v>-</v>
      </c>
      <c r="AA340" s="134"/>
    </row>
    <row r="341" spans="1:27" ht="15" customHeight="1">
      <c r="A341" s="456"/>
      <c r="B341" s="447"/>
      <c r="C341" s="447"/>
      <c r="D341" s="223" t="s">
        <v>2829</v>
      </c>
      <c r="E341" s="172" t="s">
        <v>795</v>
      </c>
      <c r="F341" s="292" t="s">
        <v>3282</v>
      </c>
      <c r="G341" s="170" t="s">
        <v>3286</v>
      </c>
      <c r="H341" s="170" t="s">
        <v>2833</v>
      </c>
      <c r="I341" s="170" t="s">
        <v>97</v>
      </c>
      <c r="J341" s="170">
        <v>8244700</v>
      </c>
      <c r="K341" s="170">
        <v>37521932.469999999</v>
      </c>
      <c r="L341" s="170">
        <v>28570647.559999999</v>
      </c>
      <c r="M341" s="170" t="s">
        <v>416</v>
      </c>
      <c r="N341" s="148">
        <v>0</v>
      </c>
      <c r="O341" s="170">
        <f t="shared" si="60"/>
        <v>0</v>
      </c>
      <c r="P341" s="170">
        <f t="shared" si="61"/>
        <v>0</v>
      </c>
      <c r="Q341" s="170">
        <f t="shared" si="62"/>
        <v>0</v>
      </c>
      <c r="R341" s="170" t="str">
        <f t="shared" si="63"/>
        <v>-</v>
      </c>
      <c r="S341" s="170" t="str">
        <f t="shared" si="64"/>
        <v>-</v>
      </c>
      <c r="T341" s="170" t="s">
        <v>416</v>
      </c>
      <c r="U341" s="148">
        <v>0</v>
      </c>
      <c r="V341" s="170">
        <f t="shared" si="65"/>
        <v>0</v>
      </c>
      <c r="W341" s="170">
        <f t="shared" si="66"/>
        <v>0</v>
      </c>
      <c r="X341" s="170">
        <f t="shared" si="67"/>
        <v>0</v>
      </c>
      <c r="Y341" s="170" t="str">
        <f t="shared" si="68"/>
        <v>-</v>
      </c>
      <c r="Z341" s="170" t="str">
        <f t="shared" si="69"/>
        <v>-</v>
      </c>
      <c r="AA341" s="134"/>
    </row>
    <row r="342" spans="1:27" ht="15" customHeight="1">
      <c r="A342" s="456"/>
      <c r="B342" s="447"/>
      <c r="C342" s="447"/>
      <c r="D342" s="223" t="s">
        <v>2829</v>
      </c>
      <c r="E342" s="281" t="s">
        <v>2830</v>
      </c>
      <c r="F342" s="292" t="s">
        <v>2185</v>
      </c>
      <c r="G342" s="170" t="s">
        <v>3287</v>
      </c>
      <c r="H342" s="170" t="s">
        <v>2833</v>
      </c>
      <c r="I342" s="170" t="s">
        <v>77</v>
      </c>
      <c r="J342" s="170">
        <v>15600000</v>
      </c>
      <c r="K342" s="170">
        <v>0</v>
      </c>
      <c r="L342" s="170">
        <v>0</v>
      </c>
      <c r="M342" s="170" t="s">
        <v>416</v>
      </c>
      <c r="N342" s="148">
        <v>0</v>
      </c>
      <c r="O342" s="170">
        <f t="shared" si="60"/>
        <v>0</v>
      </c>
      <c r="P342" s="170">
        <f t="shared" si="61"/>
        <v>0</v>
      </c>
      <c r="Q342" s="170">
        <f t="shared" si="62"/>
        <v>0</v>
      </c>
      <c r="R342" s="170" t="str">
        <f t="shared" si="63"/>
        <v>-</v>
      </c>
      <c r="S342" s="170" t="str">
        <f t="shared" si="64"/>
        <v>-</v>
      </c>
      <c r="T342" s="170" t="s">
        <v>416</v>
      </c>
      <c r="U342" s="148">
        <v>0</v>
      </c>
      <c r="V342" s="170">
        <f t="shared" si="65"/>
        <v>0</v>
      </c>
      <c r="W342" s="170">
        <f t="shared" si="66"/>
        <v>0</v>
      </c>
      <c r="X342" s="170">
        <f t="shared" si="67"/>
        <v>0</v>
      </c>
      <c r="Y342" s="170" t="str">
        <f t="shared" si="68"/>
        <v>-</v>
      </c>
      <c r="Z342" s="170" t="str">
        <f t="shared" si="69"/>
        <v>-</v>
      </c>
      <c r="AA342" s="134"/>
    </row>
    <row r="343" spans="1:27" ht="15" customHeight="1">
      <c r="A343" s="456"/>
      <c r="B343" s="447"/>
      <c r="C343" s="447"/>
      <c r="D343" s="223" t="s">
        <v>2829</v>
      </c>
      <c r="E343" s="281" t="s">
        <v>2830</v>
      </c>
      <c r="F343" s="292" t="s">
        <v>3288</v>
      </c>
      <c r="G343" s="170" t="s">
        <v>3289</v>
      </c>
      <c r="H343" s="170" t="s">
        <v>2833</v>
      </c>
      <c r="I343" s="170" t="s">
        <v>97</v>
      </c>
      <c r="J343" s="170">
        <v>1000</v>
      </c>
      <c r="K343" s="170">
        <v>0</v>
      </c>
      <c r="L343" s="170">
        <v>0</v>
      </c>
      <c r="M343" s="170" t="s">
        <v>416</v>
      </c>
      <c r="N343" s="148">
        <v>0</v>
      </c>
      <c r="O343" s="170">
        <f t="shared" si="60"/>
        <v>0</v>
      </c>
      <c r="P343" s="170">
        <f t="shared" si="61"/>
        <v>0</v>
      </c>
      <c r="Q343" s="170">
        <f t="shared" si="62"/>
        <v>0</v>
      </c>
      <c r="R343" s="170" t="str">
        <f t="shared" si="63"/>
        <v>-</v>
      </c>
      <c r="S343" s="170" t="str">
        <f t="shared" si="64"/>
        <v>-</v>
      </c>
      <c r="T343" s="170" t="s">
        <v>416</v>
      </c>
      <c r="U343" s="148">
        <v>0</v>
      </c>
      <c r="V343" s="170">
        <f t="shared" si="65"/>
        <v>0</v>
      </c>
      <c r="W343" s="170">
        <f t="shared" si="66"/>
        <v>0</v>
      </c>
      <c r="X343" s="170">
        <f t="shared" si="67"/>
        <v>0</v>
      </c>
      <c r="Y343" s="170" t="str">
        <f t="shared" si="68"/>
        <v>-</v>
      </c>
      <c r="Z343" s="170" t="str">
        <f t="shared" si="69"/>
        <v>-</v>
      </c>
      <c r="AA343" s="134"/>
    </row>
    <row r="344" spans="1:27" ht="15" customHeight="1">
      <c r="A344" s="456"/>
      <c r="B344" s="447"/>
      <c r="C344" s="447"/>
      <c r="D344" s="223" t="s">
        <v>2829</v>
      </c>
      <c r="E344" s="281" t="s">
        <v>2830</v>
      </c>
      <c r="F344" s="292" t="s">
        <v>3290</v>
      </c>
      <c r="G344" s="170" t="s">
        <v>3291</v>
      </c>
      <c r="H344" s="170" t="s">
        <v>2833</v>
      </c>
      <c r="I344" s="170" t="s">
        <v>97</v>
      </c>
      <c r="J344" s="170">
        <v>1000</v>
      </c>
      <c r="K344" s="170">
        <v>0</v>
      </c>
      <c r="L344" s="170">
        <v>0</v>
      </c>
      <c r="M344" s="170" t="s">
        <v>416</v>
      </c>
      <c r="N344" s="148">
        <v>0</v>
      </c>
      <c r="O344" s="170">
        <f t="shared" si="60"/>
        <v>0</v>
      </c>
      <c r="P344" s="170">
        <f t="shared" si="61"/>
        <v>0</v>
      </c>
      <c r="Q344" s="170">
        <f t="shared" si="62"/>
        <v>0</v>
      </c>
      <c r="R344" s="170" t="str">
        <f t="shared" si="63"/>
        <v>-</v>
      </c>
      <c r="S344" s="170" t="str">
        <f t="shared" si="64"/>
        <v>-</v>
      </c>
      <c r="T344" s="170" t="s">
        <v>416</v>
      </c>
      <c r="U344" s="148">
        <v>0</v>
      </c>
      <c r="V344" s="170">
        <f t="shared" si="65"/>
        <v>0</v>
      </c>
      <c r="W344" s="170">
        <f t="shared" si="66"/>
        <v>0</v>
      </c>
      <c r="X344" s="170">
        <f t="shared" si="67"/>
        <v>0</v>
      </c>
      <c r="Y344" s="170" t="str">
        <f t="shared" si="68"/>
        <v>-</v>
      </c>
      <c r="Z344" s="170" t="str">
        <f t="shared" si="69"/>
        <v>-</v>
      </c>
      <c r="AA344" s="134"/>
    </row>
    <row r="345" spans="1:27" ht="15" customHeight="1">
      <c r="A345" s="456"/>
      <c r="B345" s="447"/>
      <c r="C345" s="447"/>
      <c r="D345" s="223" t="s">
        <v>2829</v>
      </c>
      <c r="E345" s="281" t="s">
        <v>2830</v>
      </c>
      <c r="F345" s="292" t="s">
        <v>3292</v>
      </c>
      <c r="G345" s="170" t="s">
        <v>3293</v>
      </c>
      <c r="H345" s="170" t="s">
        <v>2833</v>
      </c>
      <c r="I345" s="170" t="s">
        <v>97</v>
      </c>
      <c r="J345" s="170">
        <v>1000</v>
      </c>
      <c r="K345" s="170">
        <v>0</v>
      </c>
      <c r="L345" s="170">
        <v>0</v>
      </c>
      <c r="M345" s="170" t="s">
        <v>416</v>
      </c>
      <c r="N345" s="148">
        <v>0</v>
      </c>
      <c r="O345" s="170">
        <f t="shared" si="60"/>
        <v>0</v>
      </c>
      <c r="P345" s="170">
        <f t="shared" si="61"/>
        <v>0</v>
      </c>
      <c r="Q345" s="170">
        <f t="shared" si="62"/>
        <v>0</v>
      </c>
      <c r="R345" s="170" t="str">
        <f t="shared" si="63"/>
        <v>-</v>
      </c>
      <c r="S345" s="170" t="str">
        <f t="shared" si="64"/>
        <v>-</v>
      </c>
      <c r="T345" s="170" t="s">
        <v>416</v>
      </c>
      <c r="U345" s="148">
        <v>0</v>
      </c>
      <c r="V345" s="170">
        <f t="shared" si="65"/>
        <v>0</v>
      </c>
      <c r="W345" s="170">
        <f t="shared" si="66"/>
        <v>0</v>
      </c>
      <c r="X345" s="170">
        <f t="shared" si="67"/>
        <v>0</v>
      </c>
      <c r="Y345" s="170" t="str">
        <f t="shared" si="68"/>
        <v>-</v>
      </c>
      <c r="Z345" s="170" t="str">
        <f t="shared" si="69"/>
        <v>-</v>
      </c>
      <c r="AA345" s="134"/>
    </row>
    <row r="346" spans="1:27" ht="15" customHeight="1">
      <c r="A346" s="456"/>
      <c r="B346" s="447"/>
      <c r="C346" s="447"/>
      <c r="D346" s="223" t="s">
        <v>2829</v>
      </c>
      <c r="E346" s="281" t="s">
        <v>2830</v>
      </c>
      <c r="F346" s="292" t="s">
        <v>3294</v>
      </c>
      <c r="G346" s="170" t="s">
        <v>3295</v>
      </c>
      <c r="H346" s="170" t="s">
        <v>2833</v>
      </c>
      <c r="I346" s="170" t="s">
        <v>121</v>
      </c>
      <c r="J346" s="170">
        <v>1000</v>
      </c>
      <c r="K346" s="170">
        <v>0</v>
      </c>
      <c r="L346" s="170">
        <v>0</v>
      </c>
      <c r="M346" s="170" t="s">
        <v>416</v>
      </c>
      <c r="N346" s="148">
        <v>0</v>
      </c>
      <c r="O346" s="170">
        <f t="shared" si="60"/>
        <v>0</v>
      </c>
      <c r="P346" s="170">
        <f t="shared" si="61"/>
        <v>0</v>
      </c>
      <c r="Q346" s="170">
        <f t="shared" si="62"/>
        <v>0</v>
      </c>
      <c r="R346" s="170" t="str">
        <f t="shared" si="63"/>
        <v>-</v>
      </c>
      <c r="S346" s="170" t="str">
        <f t="shared" si="64"/>
        <v>-</v>
      </c>
      <c r="T346" s="170" t="s">
        <v>416</v>
      </c>
      <c r="U346" s="148">
        <v>0</v>
      </c>
      <c r="V346" s="170">
        <f t="shared" si="65"/>
        <v>0</v>
      </c>
      <c r="W346" s="170">
        <f t="shared" si="66"/>
        <v>0</v>
      </c>
      <c r="X346" s="170">
        <f t="shared" si="67"/>
        <v>0</v>
      </c>
      <c r="Y346" s="170" t="str">
        <f t="shared" si="68"/>
        <v>-</v>
      </c>
      <c r="Z346" s="170" t="str">
        <f t="shared" si="69"/>
        <v>-</v>
      </c>
      <c r="AA346" s="134"/>
    </row>
    <row r="347" spans="1:27" ht="15" customHeight="1">
      <c r="A347" s="456"/>
      <c r="B347" s="447"/>
      <c r="C347" s="447"/>
      <c r="D347" s="223" t="s">
        <v>3296</v>
      </c>
      <c r="E347" s="281" t="s">
        <v>2830</v>
      </c>
      <c r="F347" s="292" t="s">
        <v>3297</v>
      </c>
      <c r="G347" s="170" t="s">
        <v>3298</v>
      </c>
      <c r="H347" s="170" t="s">
        <v>2833</v>
      </c>
      <c r="I347" s="170" t="s">
        <v>181</v>
      </c>
      <c r="J347" s="170">
        <v>200000</v>
      </c>
      <c r="K347" s="170">
        <v>0</v>
      </c>
      <c r="L347" s="170">
        <v>0</v>
      </c>
      <c r="M347" s="170" t="s">
        <v>410</v>
      </c>
      <c r="N347" s="148">
        <v>0.23</v>
      </c>
      <c r="O347" s="170">
        <f t="shared" si="60"/>
        <v>46000</v>
      </c>
      <c r="P347" s="170">
        <f t="shared" si="61"/>
        <v>0</v>
      </c>
      <c r="Q347" s="170">
        <f t="shared" si="62"/>
        <v>0</v>
      </c>
      <c r="R347" s="170">
        <f t="shared" si="63"/>
        <v>0</v>
      </c>
      <c r="S347" s="170">
        <f t="shared" si="64"/>
        <v>0</v>
      </c>
      <c r="T347" s="170" t="s">
        <v>410</v>
      </c>
      <c r="U347" s="148">
        <v>0.09</v>
      </c>
      <c r="V347" s="170">
        <f t="shared" si="65"/>
        <v>18000</v>
      </c>
      <c r="W347" s="170">
        <f t="shared" si="66"/>
        <v>0</v>
      </c>
      <c r="X347" s="170">
        <f t="shared" si="67"/>
        <v>0</v>
      </c>
      <c r="Y347" s="170">
        <f t="shared" si="68"/>
        <v>0</v>
      </c>
      <c r="Z347" s="170" t="str">
        <f t="shared" si="69"/>
        <v>-</v>
      </c>
      <c r="AA347" s="134"/>
    </row>
    <row r="348" spans="1:27" ht="15" customHeight="1">
      <c r="A348" s="456"/>
      <c r="B348" s="447"/>
      <c r="C348" s="447"/>
      <c r="D348" s="223" t="s">
        <v>3296</v>
      </c>
      <c r="E348" s="282" t="s">
        <v>3299</v>
      </c>
      <c r="F348" s="292" t="s">
        <v>3300</v>
      </c>
      <c r="G348" s="170" t="s">
        <v>3301</v>
      </c>
      <c r="H348" s="170" t="s">
        <v>2833</v>
      </c>
      <c r="I348" s="170" t="s">
        <v>65</v>
      </c>
      <c r="J348" s="170">
        <v>1000</v>
      </c>
      <c r="K348" s="170">
        <v>0</v>
      </c>
      <c r="L348" s="170">
        <v>0</v>
      </c>
      <c r="M348" s="170" t="s">
        <v>416</v>
      </c>
      <c r="N348" s="148">
        <v>0</v>
      </c>
      <c r="O348" s="170">
        <f t="shared" si="60"/>
        <v>0</v>
      </c>
      <c r="P348" s="170">
        <f t="shared" si="61"/>
        <v>0</v>
      </c>
      <c r="Q348" s="170">
        <f t="shared" si="62"/>
        <v>0</v>
      </c>
      <c r="R348" s="170" t="str">
        <f t="shared" si="63"/>
        <v>-</v>
      </c>
      <c r="S348" s="170" t="str">
        <f t="shared" si="64"/>
        <v>-</v>
      </c>
      <c r="T348" s="170" t="s">
        <v>416</v>
      </c>
      <c r="U348" s="148">
        <v>0</v>
      </c>
      <c r="V348" s="170">
        <f t="shared" si="65"/>
        <v>0</v>
      </c>
      <c r="W348" s="170">
        <f t="shared" si="66"/>
        <v>0</v>
      </c>
      <c r="X348" s="170">
        <f t="shared" si="67"/>
        <v>0</v>
      </c>
      <c r="Y348" s="170" t="str">
        <f t="shared" si="68"/>
        <v>-</v>
      </c>
      <c r="Z348" s="170" t="str">
        <f t="shared" si="69"/>
        <v>-</v>
      </c>
      <c r="AA348" s="134"/>
    </row>
    <row r="349" spans="1:27" ht="15" customHeight="1">
      <c r="A349" s="456"/>
      <c r="B349" s="447"/>
      <c r="C349" s="447"/>
      <c r="D349" s="223" t="s">
        <v>3296</v>
      </c>
      <c r="E349" s="281" t="s">
        <v>2830</v>
      </c>
      <c r="F349" s="292" t="s">
        <v>3302</v>
      </c>
      <c r="G349" s="170" t="s">
        <v>3303</v>
      </c>
      <c r="H349" s="170" t="s">
        <v>2833</v>
      </c>
      <c r="I349" s="170" t="s">
        <v>77</v>
      </c>
      <c r="J349" s="170">
        <v>0</v>
      </c>
      <c r="K349" s="170">
        <v>26704094.309999999</v>
      </c>
      <c r="L349" s="170">
        <v>26412044.809999999</v>
      </c>
      <c r="M349" s="170" t="s">
        <v>416</v>
      </c>
      <c r="N349" s="148">
        <v>0</v>
      </c>
      <c r="O349" s="170">
        <f t="shared" si="60"/>
        <v>0</v>
      </c>
      <c r="P349" s="170">
        <f t="shared" si="61"/>
        <v>0</v>
      </c>
      <c r="Q349" s="170">
        <f t="shared" si="62"/>
        <v>0</v>
      </c>
      <c r="R349" s="170" t="str">
        <f t="shared" si="63"/>
        <v>-</v>
      </c>
      <c r="S349" s="170" t="str">
        <f t="shared" si="64"/>
        <v>-</v>
      </c>
      <c r="T349" s="170" t="s">
        <v>416</v>
      </c>
      <c r="U349" s="148">
        <v>0</v>
      </c>
      <c r="V349" s="170">
        <f t="shared" si="65"/>
        <v>0</v>
      </c>
      <c r="W349" s="170">
        <f t="shared" si="66"/>
        <v>0</v>
      </c>
      <c r="X349" s="170">
        <f t="shared" si="67"/>
        <v>0</v>
      </c>
      <c r="Y349" s="170" t="str">
        <f t="shared" si="68"/>
        <v>-</v>
      </c>
      <c r="Z349" s="170" t="str">
        <f t="shared" si="69"/>
        <v>-</v>
      </c>
      <c r="AA349" s="134"/>
    </row>
    <row r="350" spans="1:27" ht="15" customHeight="1">
      <c r="A350" s="456"/>
      <c r="B350" s="447"/>
      <c r="C350" s="447"/>
      <c r="D350" s="223" t="s">
        <v>3296</v>
      </c>
      <c r="E350" s="281" t="s">
        <v>2830</v>
      </c>
      <c r="F350" s="292" t="s">
        <v>3302</v>
      </c>
      <c r="G350" s="170" t="s">
        <v>3304</v>
      </c>
      <c r="H350" s="170" t="s">
        <v>2833</v>
      </c>
      <c r="I350" s="170" t="s">
        <v>77</v>
      </c>
      <c r="J350" s="170">
        <v>0</v>
      </c>
      <c r="K350" s="170">
        <v>11115887</v>
      </c>
      <c r="L350" s="170">
        <v>10493485.5</v>
      </c>
      <c r="M350" s="170" t="s">
        <v>416</v>
      </c>
      <c r="N350" s="148">
        <v>0</v>
      </c>
      <c r="O350" s="170">
        <f t="shared" si="60"/>
        <v>0</v>
      </c>
      <c r="P350" s="170">
        <f t="shared" si="61"/>
        <v>0</v>
      </c>
      <c r="Q350" s="170">
        <f t="shared" si="62"/>
        <v>0</v>
      </c>
      <c r="R350" s="170" t="str">
        <f t="shared" si="63"/>
        <v>-</v>
      </c>
      <c r="S350" s="170" t="str">
        <f t="shared" si="64"/>
        <v>-</v>
      </c>
      <c r="T350" s="170" t="s">
        <v>416</v>
      </c>
      <c r="U350" s="148">
        <v>0</v>
      </c>
      <c r="V350" s="170">
        <f t="shared" si="65"/>
        <v>0</v>
      </c>
      <c r="W350" s="170">
        <f t="shared" si="66"/>
        <v>0</v>
      </c>
      <c r="X350" s="170">
        <f t="shared" si="67"/>
        <v>0</v>
      </c>
      <c r="Y350" s="170" t="str">
        <f t="shared" si="68"/>
        <v>-</v>
      </c>
      <c r="Z350" s="170" t="str">
        <f t="shared" si="69"/>
        <v>-</v>
      </c>
      <c r="AA350" s="134"/>
    </row>
    <row r="351" spans="1:27" ht="15" customHeight="1">
      <c r="A351" s="456"/>
      <c r="B351" s="447"/>
      <c r="C351" s="447"/>
      <c r="D351" s="223" t="s">
        <v>3296</v>
      </c>
      <c r="E351" s="281" t="s">
        <v>2830</v>
      </c>
      <c r="F351" s="292" t="s">
        <v>3302</v>
      </c>
      <c r="G351" s="170" t="s">
        <v>3305</v>
      </c>
      <c r="H351" s="170" t="s">
        <v>2833</v>
      </c>
      <c r="I351" s="170" t="s">
        <v>77</v>
      </c>
      <c r="J351" s="170">
        <v>397607502</v>
      </c>
      <c r="K351" s="170">
        <v>0</v>
      </c>
      <c r="L351" s="170">
        <v>0</v>
      </c>
      <c r="M351" s="170" t="s">
        <v>416</v>
      </c>
      <c r="N351" s="148">
        <v>0</v>
      </c>
      <c r="O351" s="170">
        <f t="shared" si="60"/>
        <v>0</v>
      </c>
      <c r="P351" s="170">
        <f t="shared" si="61"/>
        <v>0</v>
      </c>
      <c r="Q351" s="170">
        <f t="shared" si="62"/>
        <v>0</v>
      </c>
      <c r="R351" s="170" t="str">
        <f t="shared" si="63"/>
        <v>-</v>
      </c>
      <c r="S351" s="170" t="str">
        <f t="shared" si="64"/>
        <v>-</v>
      </c>
      <c r="T351" s="170" t="s">
        <v>416</v>
      </c>
      <c r="U351" s="148">
        <v>0</v>
      </c>
      <c r="V351" s="170">
        <f t="shared" si="65"/>
        <v>0</v>
      </c>
      <c r="W351" s="170">
        <f t="shared" si="66"/>
        <v>0</v>
      </c>
      <c r="X351" s="170">
        <f t="shared" si="67"/>
        <v>0</v>
      </c>
      <c r="Y351" s="170" t="str">
        <f t="shared" si="68"/>
        <v>-</v>
      </c>
      <c r="Z351" s="170" t="str">
        <f t="shared" si="69"/>
        <v>-</v>
      </c>
      <c r="AA351" s="134"/>
    </row>
    <row r="352" spans="1:27" ht="15" customHeight="1">
      <c r="A352" s="456"/>
      <c r="B352" s="447"/>
      <c r="C352" s="447"/>
      <c r="D352" s="223" t="s">
        <v>3296</v>
      </c>
      <c r="E352" s="281" t="s">
        <v>2830</v>
      </c>
      <c r="F352" s="292" t="s">
        <v>3302</v>
      </c>
      <c r="G352" s="170" t="s">
        <v>3306</v>
      </c>
      <c r="H352" s="170" t="s">
        <v>2833</v>
      </c>
      <c r="I352" s="170" t="s">
        <v>135</v>
      </c>
      <c r="J352" s="170">
        <v>1000</v>
      </c>
      <c r="K352" s="170">
        <v>2334896.46</v>
      </c>
      <c r="L352" s="170">
        <v>1365627.42</v>
      </c>
      <c r="M352" s="170" t="s">
        <v>416</v>
      </c>
      <c r="N352" s="148">
        <v>0</v>
      </c>
      <c r="O352" s="170">
        <f t="shared" si="60"/>
        <v>0</v>
      </c>
      <c r="P352" s="170">
        <f t="shared" si="61"/>
        <v>0</v>
      </c>
      <c r="Q352" s="170">
        <f t="shared" si="62"/>
        <v>0</v>
      </c>
      <c r="R352" s="170" t="str">
        <f t="shared" si="63"/>
        <v>-</v>
      </c>
      <c r="S352" s="170" t="str">
        <f t="shared" si="64"/>
        <v>-</v>
      </c>
      <c r="T352" s="170" t="s">
        <v>416</v>
      </c>
      <c r="U352" s="148">
        <v>0</v>
      </c>
      <c r="V352" s="170">
        <f t="shared" si="65"/>
        <v>0</v>
      </c>
      <c r="W352" s="170">
        <f t="shared" si="66"/>
        <v>0</v>
      </c>
      <c r="X352" s="170">
        <f t="shared" si="67"/>
        <v>0</v>
      </c>
      <c r="Y352" s="170" t="str">
        <f t="shared" si="68"/>
        <v>-</v>
      </c>
      <c r="Z352" s="170" t="str">
        <f t="shared" si="69"/>
        <v>-</v>
      </c>
      <c r="AA352" s="134"/>
    </row>
    <row r="353" spans="1:27" ht="15" customHeight="1">
      <c r="A353" s="456"/>
      <c r="B353" s="447"/>
      <c r="C353" s="447"/>
      <c r="D353" s="223" t="s">
        <v>3296</v>
      </c>
      <c r="E353" s="281" t="s">
        <v>2830</v>
      </c>
      <c r="F353" s="292" t="s">
        <v>3302</v>
      </c>
      <c r="G353" s="170" t="s">
        <v>3307</v>
      </c>
      <c r="H353" s="170" t="s">
        <v>2833</v>
      </c>
      <c r="I353" s="170" t="s">
        <v>135</v>
      </c>
      <c r="J353" s="170">
        <v>1000</v>
      </c>
      <c r="K353" s="170">
        <v>2050463.35</v>
      </c>
      <c r="L353" s="170">
        <v>0</v>
      </c>
      <c r="M353" s="170" t="s">
        <v>416</v>
      </c>
      <c r="N353" s="148">
        <v>0</v>
      </c>
      <c r="O353" s="170">
        <f t="shared" si="60"/>
        <v>0</v>
      </c>
      <c r="P353" s="170">
        <f t="shared" si="61"/>
        <v>0</v>
      </c>
      <c r="Q353" s="170">
        <f t="shared" si="62"/>
        <v>0</v>
      </c>
      <c r="R353" s="170" t="str">
        <f t="shared" si="63"/>
        <v>-</v>
      </c>
      <c r="S353" s="170" t="str">
        <f t="shared" si="64"/>
        <v>-</v>
      </c>
      <c r="T353" s="170" t="s">
        <v>416</v>
      </c>
      <c r="U353" s="148">
        <v>0</v>
      </c>
      <c r="V353" s="170">
        <f t="shared" si="65"/>
        <v>0</v>
      </c>
      <c r="W353" s="170">
        <f t="shared" si="66"/>
        <v>0</v>
      </c>
      <c r="X353" s="170">
        <f t="shared" si="67"/>
        <v>0</v>
      </c>
      <c r="Y353" s="170" t="str">
        <f t="shared" si="68"/>
        <v>-</v>
      </c>
      <c r="Z353" s="170" t="str">
        <f t="shared" si="69"/>
        <v>-</v>
      </c>
      <c r="AA353" s="134"/>
    </row>
    <row r="354" spans="1:27" ht="15" customHeight="1">
      <c r="A354" s="456"/>
      <c r="B354" s="447"/>
      <c r="C354" s="447"/>
      <c r="D354" s="223" t="s">
        <v>3296</v>
      </c>
      <c r="E354" s="281" t="s">
        <v>2830</v>
      </c>
      <c r="F354" s="292" t="s">
        <v>3302</v>
      </c>
      <c r="G354" s="170" t="s">
        <v>3308</v>
      </c>
      <c r="H354" s="170" t="s">
        <v>2833</v>
      </c>
      <c r="I354" s="170" t="s">
        <v>135</v>
      </c>
      <c r="J354" s="170">
        <v>0</v>
      </c>
      <c r="K354" s="170">
        <v>5508875.4300000006</v>
      </c>
      <c r="L354" s="170">
        <v>2944008.9700000007</v>
      </c>
      <c r="M354" s="170" t="s">
        <v>416</v>
      </c>
      <c r="N354" s="148">
        <v>0</v>
      </c>
      <c r="O354" s="170">
        <f t="shared" si="60"/>
        <v>0</v>
      </c>
      <c r="P354" s="170">
        <f t="shared" si="61"/>
        <v>0</v>
      </c>
      <c r="Q354" s="170">
        <f t="shared" si="62"/>
        <v>0</v>
      </c>
      <c r="R354" s="170" t="str">
        <f t="shared" si="63"/>
        <v>-</v>
      </c>
      <c r="S354" s="170" t="str">
        <f t="shared" si="64"/>
        <v>-</v>
      </c>
      <c r="T354" s="170" t="s">
        <v>416</v>
      </c>
      <c r="U354" s="148">
        <v>0</v>
      </c>
      <c r="V354" s="170">
        <f t="shared" si="65"/>
        <v>0</v>
      </c>
      <c r="W354" s="170">
        <f t="shared" si="66"/>
        <v>0</v>
      </c>
      <c r="X354" s="170">
        <f t="shared" si="67"/>
        <v>0</v>
      </c>
      <c r="Y354" s="170" t="str">
        <f t="shared" si="68"/>
        <v>-</v>
      </c>
      <c r="Z354" s="170" t="str">
        <f t="shared" si="69"/>
        <v>-</v>
      </c>
      <c r="AA354" s="134"/>
    </row>
    <row r="355" spans="1:27" ht="15" customHeight="1">
      <c r="A355" s="456"/>
      <c r="B355" s="447"/>
      <c r="C355" s="447"/>
      <c r="D355" s="223" t="s">
        <v>3296</v>
      </c>
      <c r="E355" s="281" t="s">
        <v>2830</v>
      </c>
      <c r="F355" s="292" t="s">
        <v>3302</v>
      </c>
      <c r="G355" s="170" t="s">
        <v>3309</v>
      </c>
      <c r="H355" s="170" t="s">
        <v>2833</v>
      </c>
      <c r="I355" s="170" t="s">
        <v>135</v>
      </c>
      <c r="J355" s="170">
        <v>0</v>
      </c>
      <c r="K355" s="170">
        <v>0</v>
      </c>
      <c r="L355" s="170">
        <v>0</v>
      </c>
      <c r="M355" s="170" t="s">
        <v>416</v>
      </c>
      <c r="N355" s="148">
        <v>0</v>
      </c>
      <c r="O355" s="170">
        <f t="shared" si="60"/>
        <v>0</v>
      </c>
      <c r="P355" s="170">
        <f t="shared" si="61"/>
        <v>0</v>
      </c>
      <c r="Q355" s="170">
        <f t="shared" si="62"/>
        <v>0</v>
      </c>
      <c r="R355" s="170" t="str">
        <f t="shared" si="63"/>
        <v>-</v>
      </c>
      <c r="S355" s="170" t="str">
        <f t="shared" si="64"/>
        <v>-</v>
      </c>
      <c r="T355" s="170" t="s">
        <v>416</v>
      </c>
      <c r="U355" s="148">
        <v>0</v>
      </c>
      <c r="V355" s="170">
        <f t="shared" si="65"/>
        <v>0</v>
      </c>
      <c r="W355" s="170">
        <f t="shared" si="66"/>
        <v>0</v>
      </c>
      <c r="X355" s="170">
        <f t="shared" si="67"/>
        <v>0</v>
      </c>
      <c r="Y355" s="170" t="str">
        <f t="shared" si="68"/>
        <v>-</v>
      </c>
      <c r="Z355" s="170" t="str">
        <f t="shared" si="69"/>
        <v>-</v>
      </c>
      <c r="AA355" s="134"/>
    </row>
    <row r="356" spans="1:27" ht="15" customHeight="1">
      <c r="A356" s="456"/>
      <c r="B356" s="447"/>
      <c r="C356" s="447"/>
      <c r="D356" s="223" t="s">
        <v>3296</v>
      </c>
      <c r="E356" s="281" t="s">
        <v>2830</v>
      </c>
      <c r="F356" s="292" t="s">
        <v>3302</v>
      </c>
      <c r="G356" s="170" t="s">
        <v>3310</v>
      </c>
      <c r="H356" s="170" t="s">
        <v>2833</v>
      </c>
      <c r="I356" s="170" t="s">
        <v>135</v>
      </c>
      <c r="J356" s="170">
        <v>1000</v>
      </c>
      <c r="K356" s="170">
        <v>422240.42</v>
      </c>
      <c r="L356" s="170">
        <v>166942.28</v>
      </c>
      <c r="M356" s="170" t="s">
        <v>416</v>
      </c>
      <c r="N356" s="148">
        <v>0</v>
      </c>
      <c r="O356" s="170">
        <f t="shared" si="60"/>
        <v>0</v>
      </c>
      <c r="P356" s="170">
        <f t="shared" si="61"/>
        <v>0</v>
      </c>
      <c r="Q356" s="170">
        <f t="shared" si="62"/>
        <v>0</v>
      </c>
      <c r="R356" s="170" t="str">
        <f t="shared" si="63"/>
        <v>-</v>
      </c>
      <c r="S356" s="170" t="str">
        <f t="shared" si="64"/>
        <v>-</v>
      </c>
      <c r="T356" s="170" t="s">
        <v>416</v>
      </c>
      <c r="U356" s="148">
        <v>0</v>
      </c>
      <c r="V356" s="170">
        <f t="shared" si="65"/>
        <v>0</v>
      </c>
      <c r="W356" s="170">
        <f t="shared" si="66"/>
        <v>0</v>
      </c>
      <c r="X356" s="170">
        <f t="shared" si="67"/>
        <v>0</v>
      </c>
      <c r="Y356" s="170" t="str">
        <f t="shared" si="68"/>
        <v>-</v>
      </c>
      <c r="Z356" s="170" t="str">
        <f t="shared" si="69"/>
        <v>-</v>
      </c>
      <c r="AA356" s="134"/>
    </row>
    <row r="357" spans="1:27" ht="15" customHeight="1">
      <c r="A357" s="456"/>
      <c r="B357" s="447"/>
      <c r="C357" s="447"/>
      <c r="D357" s="223" t="s">
        <v>3296</v>
      </c>
      <c r="E357" s="281" t="s">
        <v>2830</v>
      </c>
      <c r="F357" s="292" t="s">
        <v>3302</v>
      </c>
      <c r="G357" s="170" t="s">
        <v>3311</v>
      </c>
      <c r="H357" s="170" t="s">
        <v>2833</v>
      </c>
      <c r="I357" s="170" t="s">
        <v>135</v>
      </c>
      <c r="J357" s="170">
        <v>139500000</v>
      </c>
      <c r="K357" s="170">
        <v>0</v>
      </c>
      <c r="L357" s="170">
        <v>0</v>
      </c>
      <c r="M357" s="170" t="s">
        <v>416</v>
      </c>
      <c r="N357" s="148">
        <v>0</v>
      </c>
      <c r="O357" s="170">
        <f t="shared" si="60"/>
        <v>0</v>
      </c>
      <c r="P357" s="170">
        <f t="shared" si="61"/>
        <v>0</v>
      </c>
      <c r="Q357" s="170">
        <f t="shared" si="62"/>
        <v>0</v>
      </c>
      <c r="R357" s="170" t="str">
        <f t="shared" si="63"/>
        <v>-</v>
      </c>
      <c r="S357" s="170" t="str">
        <f t="shared" si="64"/>
        <v>-</v>
      </c>
      <c r="T357" s="170" t="s">
        <v>416</v>
      </c>
      <c r="U357" s="148">
        <v>0</v>
      </c>
      <c r="V357" s="170">
        <f t="shared" si="65"/>
        <v>0</v>
      </c>
      <c r="W357" s="170">
        <f t="shared" si="66"/>
        <v>0</v>
      </c>
      <c r="X357" s="170">
        <f t="shared" si="67"/>
        <v>0</v>
      </c>
      <c r="Y357" s="170" t="str">
        <f t="shared" si="68"/>
        <v>-</v>
      </c>
      <c r="Z357" s="170" t="str">
        <f t="shared" si="69"/>
        <v>-</v>
      </c>
      <c r="AA357" s="134"/>
    </row>
    <row r="358" spans="1:27" ht="15" customHeight="1">
      <c r="A358" s="456"/>
      <c r="B358" s="447"/>
      <c r="C358" s="447"/>
      <c r="D358" s="223" t="s">
        <v>3296</v>
      </c>
      <c r="E358" s="281" t="s">
        <v>2830</v>
      </c>
      <c r="F358" s="292" t="s">
        <v>3302</v>
      </c>
      <c r="G358" s="170" t="s">
        <v>3312</v>
      </c>
      <c r="H358" s="170" t="s">
        <v>2833</v>
      </c>
      <c r="I358" s="170" t="s">
        <v>135</v>
      </c>
      <c r="J358" s="170">
        <v>1604196</v>
      </c>
      <c r="K358" s="170">
        <v>2154456.92</v>
      </c>
      <c r="L358" s="170">
        <v>0</v>
      </c>
      <c r="M358" s="170" t="s">
        <v>416</v>
      </c>
      <c r="N358" s="148">
        <v>0</v>
      </c>
      <c r="O358" s="170">
        <f t="shared" si="60"/>
        <v>0</v>
      </c>
      <c r="P358" s="170">
        <f t="shared" si="61"/>
        <v>0</v>
      </c>
      <c r="Q358" s="170">
        <f t="shared" si="62"/>
        <v>0</v>
      </c>
      <c r="R358" s="170" t="str">
        <f t="shared" si="63"/>
        <v>-</v>
      </c>
      <c r="S358" s="170" t="str">
        <f t="shared" si="64"/>
        <v>-</v>
      </c>
      <c r="T358" s="170" t="s">
        <v>416</v>
      </c>
      <c r="U358" s="148">
        <v>0</v>
      </c>
      <c r="V358" s="170">
        <f t="shared" si="65"/>
        <v>0</v>
      </c>
      <c r="W358" s="170">
        <f t="shared" si="66"/>
        <v>0</v>
      </c>
      <c r="X358" s="170">
        <f t="shared" si="67"/>
        <v>0</v>
      </c>
      <c r="Y358" s="170" t="str">
        <f t="shared" si="68"/>
        <v>-</v>
      </c>
      <c r="Z358" s="170" t="str">
        <f t="shared" si="69"/>
        <v>-</v>
      </c>
      <c r="AA358" s="134"/>
    </row>
    <row r="359" spans="1:27" ht="15" customHeight="1">
      <c r="A359" s="456"/>
      <c r="B359" s="447"/>
      <c r="C359" s="447"/>
      <c r="D359" s="223" t="s">
        <v>3296</v>
      </c>
      <c r="E359" s="281" t="s">
        <v>2830</v>
      </c>
      <c r="F359" s="292" t="s">
        <v>3302</v>
      </c>
      <c r="G359" s="170" t="s">
        <v>3313</v>
      </c>
      <c r="H359" s="170" t="s">
        <v>2833</v>
      </c>
      <c r="I359" s="170" t="s">
        <v>135</v>
      </c>
      <c r="J359" s="170">
        <v>0</v>
      </c>
      <c r="K359" s="170">
        <v>140624.29</v>
      </c>
      <c r="L359" s="170">
        <v>140624.29</v>
      </c>
      <c r="M359" s="170" t="s">
        <v>416</v>
      </c>
      <c r="N359" s="148">
        <v>0</v>
      </c>
      <c r="O359" s="170">
        <f t="shared" si="60"/>
        <v>0</v>
      </c>
      <c r="P359" s="170">
        <f t="shared" si="61"/>
        <v>0</v>
      </c>
      <c r="Q359" s="170">
        <f t="shared" si="62"/>
        <v>0</v>
      </c>
      <c r="R359" s="170" t="str">
        <f t="shared" si="63"/>
        <v>-</v>
      </c>
      <c r="S359" s="170" t="str">
        <f t="shared" si="64"/>
        <v>-</v>
      </c>
      <c r="T359" s="170" t="s">
        <v>416</v>
      </c>
      <c r="U359" s="148">
        <v>0</v>
      </c>
      <c r="V359" s="170">
        <f t="shared" si="65"/>
        <v>0</v>
      </c>
      <c r="W359" s="170">
        <f t="shared" si="66"/>
        <v>0</v>
      </c>
      <c r="X359" s="170">
        <f t="shared" si="67"/>
        <v>0</v>
      </c>
      <c r="Y359" s="170" t="str">
        <f t="shared" si="68"/>
        <v>-</v>
      </c>
      <c r="Z359" s="170" t="str">
        <f t="shared" si="69"/>
        <v>-</v>
      </c>
      <c r="AA359" s="134"/>
    </row>
    <row r="360" spans="1:27" ht="15" customHeight="1">
      <c r="A360" s="456"/>
      <c r="B360" s="447"/>
      <c r="C360" s="447"/>
      <c r="D360" s="223" t="s">
        <v>3296</v>
      </c>
      <c r="E360" s="281" t="s">
        <v>2830</v>
      </c>
      <c r="F360" s="292" t="s">
        <v>3302</v>
      </c>
      <c r="G360" s="170" t="s">
        <v>3314</v>
      </c>
      <c r="H360" s="170" t="s">
        <v>2833</v>
      </c>
      <c r="I360" s="170" t="s">
        <v>137</v>
      </c>
      <c r="J360" s="170">
        <v>1000</v>
      </c>
      <c r="K360" s="170">
        <v>0</v>
      </c>
      <c r="L360" s="170">
        <v>0</v>
      </c>
      <c r="M360" s="170" t="s">
        <v>416</v>
      </c>
      <c r="N360" s="148">
        <v>0</v>
      </c>
      <c r="O360" s="170">
        <f t="shared" si="60"/>
        <v>0</v>
      </c>
      <c r="P360" s="170">
        <f t="shared" si="61"/>
        <v>0</v>
      </c>
      <c r="Q360" s="170">
        <f t="shared" si="62"/>
        <v>0</v>
      </c>
      <c r="R360" s="170" t="str">
        <f t="shared" si="63"/>
        <v>-</v>
      </c>
      <c r="S360" s="170" t="str">
        <f t="shared" si="64"/>
        <v>-</v>
      </c>
      <c r="T360" s="170" t="s">
        <v>416</v>
      </c>
      <c r="U360" s="148">
        <v>0</v>
      </c>
      <c r="V360" s="170">
        <f t="shared" si="65"/>
        <v>0</v>
      </c>
      <c r="W360" s="170">
        <f t="shared" si="66"/>
        <v>0</v>
      </c>
      <c r="X360" s="170">
        <f t="shared" si="67"/>
        <v>0</v>
      </c>
      <c r="Y360" s="170" t="str">
        <f t="shared" si="68"/>
        <v>-</v>
      </c>
      <c r="Z360" s="170" t="str">
        <f t="shared" si="69"/>
        <v>-</v>
      </c>
      <c r="AA360" s="134"/>
    </row>
    <row r="361" spans="1:27" ht="15" customHeight="1">
      <c r="A361" s="456"/>
      <c r="B361" s="447"/>
      <c r="C361" s="447"/>
      <c r="D361" s="223" t="s">
        <v>3296</v>
      </c>
      <c r="E361" s="281" t="s">
        <v>2830</v>
      </c>
      <c r="F361" s="292" t="s">
        <v>3302</v>
      </c>
      <c r="G361" s="170" t="s">
        <v>3315</v>
      </c>
      <c r="H361" s="170" t="s">
        <v>2833</v>
      </c>
      <c r="I361" s="170" t="s">
        <v>81</v>
      </c>
      <c r="J361" s="170">
        <v>1000</v>
      </c>
      <c r="K361" s="170">
        <v>0</v>
      </c>
      <c r="L361" s="170">
        <v>0</v>
      </c>
      <c r="M361" s="170" t="s">
        <v>416</v>
      </c>
      <c r="N361" s="148">
        <v>0</v>
      </c>
      <c r="O361" s="170">
        <f t="shared" si="60"/>
        <v>0</v>
      </c>
      <c r="P361" s="170">
        <f t="shared" si="61"/>
        <v>0</v>
      </c>
      <c r="Q361" s="170">
        <f t="shared" si="62"/>
        <v>0</v>
      </c>
      <c r="R361" s="170" t="str">
        <f t="shared" si="63"/>
        <v>-</v>
      </c>
      <c r="S361" s="170" t="str">
        <f t="shared" si="64"/>
        <v>-</v>
      </c>
      <c r="T361" s="170" t="s">
        <v>416</v>
      </c>
      <c r="U361" s="148">
        <v>0</v>
      </c>
      <c r="V361" s="170">
        <f t="shared" si="65"/>
        <v>0</v>
      </c>
      <c r="W361" s="170">
        <f t="shared" si="66"/>
        <v>0</v>
      </c>
      <c r="X361" s="170">
        <f t="shared" si="67"/>
        <v>0</v>
      </c>
      <c r="Y361" s="170" t="str">
        <f t="shared" si="68"/>
        <v>-</v>
      </c>
      <c r="Z361" s="170" t="str">
        <f t="shared" si="69"/>
        <v>-</v>
      </c>
      <c r="AA361" s="134"/>
    </row>
    <row r="362" spans="1:27" ht="15" customHeight="1">
      <c r="A362" s="456"/>
      <c r="B362" s="447"/>
      <c r="C362" s="447"/>
      <c r="D362" s="223" t="s">
        <v>3296</v>
      </c>
      <c r="E362" s="281" t="s">
        <v>2830</v>
      </c>
      <c r="F362" s="292" t="s">
        <v>3302</v>
      </c>
      <c r="G362" s="170" t="s">
        <v>3316</v>
      </c>
      <c r="H362" s="170" t="s">
        <v>2833</v>
      </c>
      <c r="I362" s="170" t="s">
        <v>97</v>
      </c>
      <c r="J362" s="170">
        <v>1000</v>
      </c>
      <c r="K362" s="170">
        <v>0</v>
      </c>
      <c r="L362" s="170">
        <v>0</v>
      </c>
      <c r="M362" s="170" t="s">
        <v>416</v>
      </c>
      <c r="N362" s="148">
        <v>0</v>
      </c>
      <c r="O362" s="170">
        <f t="shared" si="60"/>
        <v>0</v>
      </c>
      <c r="P362" s="170">
        <f t="shared" si="61"/>
        <v>0</v>
      </c>
      <c r="Q362" s="170">
        <f t="shared" si="62"/>
        <v>0</v>
      </c>
      <c r="R362" s="170" t="str">
        <f t="shared" si="63"/>
        <v>-</v>
      </c>
      <c r="S362" s="170" t="str">
        <f t="shared" si="64"/>
        <v>-</v>
      </c>
      <c r="T362" s="170" t="s">
        <v>416</v>
      </c>
      <c r="U362" s="148">
        <v>0</v>
      </c>
      <c r="V362" s="170">
        <f t="shared" si="65"/>
        <v>0</v>
      </c>
      <c r="W362" s="170">
        <f t="shared" si="66"/>
        <v>0</v>
      </c>
      <c r="X362" s="170">
        <f t="shared" si="67"/>
        <v>0</v>
      </c>
      <c r="Y362" s="170" t="str">
        <f t="shared" si="68"/>
        <v>-</v>
      </c>
      <c r="Z362" s="170" t="str">
        <f t="shared" si="69"/>
        <v>-</v>
      </c>
      <c r="AA362" s="134"/>
    </row>
    <row r="363" spans="1:27" s="134" customFormat="1" ht="15" customHeight="1">
      <c r="A363" s="456"/>
      <c r="B363" s="447"/>
      <c r="C363" s="447"/>
      <c r="D363" s="223" t="s">
        <v>3296</v>
      </c>
      <c r="E363" s="282" t="s">
        <v>478</v>
      </c>
      <c r="F363" s="292" t="s">
        <v>2980</v>
      </c>
      <c r="G363" s="170" t="s">
        <v>3317</v>
      </c>
      <c r="H363" s="170" t="s">
        <v>2833</v>
      </c>
      <c r="I363" s="170" t="s">
        <v>77</v>
      </c>
      <c r="J363" s="170">
        <v>9500000</v>
      </c>
      <c r="K363" s="170">
        <v>0</v>
      </c>
      <c r="L363" s="170">
        <v>0</v>
      </c>
      <c r="M363" s="170" t="s">
        <v>410</v>
      </c>
      <c r="N363" s="148">
        <v>0.23</v>
      </c>
      <c r="O363" s="170">
        <f t="shared" si="60"/>
        <v>2185000</v>
      </c>
      <c r="P363" s="170">
        <f t="shared" si="61"/>
        <v>0</v>
      </c>
      <c r="Q363" s="170">
        <f t="shared" si="62"/>
        <v>0</v>
      </c>
      <c r="R363" s="170">
        <f t="shared" si="63"/>
        <v>0</v>
      </c>
      <c r="S363" s="170">
        <f t="shared" si="64"/>
        <v>0</v>
      </c>
      <c r="T363" s="170" t="s">
        <v>410</v>
      </c>
      <c r="U363" s="148">
        <v>0.09</v>
      </c>
      <c r="V363" s="170">
        <f t="shared" si="65"/>
        <v>855000</v>
      </c>
      <c r="W363" s="170">
        <f t="shared" si="66"/>
        <v>0</v>
      </c>
      <c r="X363" s="170">
        <f t="shared" si="67"/>
        <v>0</v>
      </c>
      <c r="Y363" s="170">
        <f t="shared" si="68"/>
        <v>0</v>
      </c>
      <c r="Z363" s="170" t="str">
        <f t="shared" si="69"/>
        <v>-</v>
      </c>
    </row>
    <row r="364" spans="1:27" ht="15" customHeight="1">
      <c r="A364" s="456"/>
      <c r="B364" s="447"/>
      <c r="C364" s="447"/>
      <c r="D364" s="223" t="s">
        <v>3296</v>
      </c>
      <c r="E364" s="282" t="s">
        <v>478</v>
      </c>
      <c r="F364" s="292" t="s">
        <v>2980</v>
      </c>
      <c r="G364" s="170" t="s">
        <v>3318</v>
      </c>
      <c r="H364" s="170" t="s">
        <v>2833</v>
      </c>
      <c r="I364" s="170" t="s">
        <v>77</v>
      </c>
      <c r="J364" s="170">
        <v>154004719</v>
      </c>
      <c r="K364" s="170">
        <v>0</v>
      </c>
      <c r="L364" s="170">
        <v>0</v>
      </c>
      <c r="M364" s="170" t="s">
        <v>410</v>
      </c>
      <c r="N364" s="148">
        <v>0.23</v>
      </c>
      <c r="O364" s="170">
        <f t="shared" si="60"/>
        <v>35421085.370000005</v>
      </c>
      <c r="P364" s="170">
        <f t="shared" si="61"/>
        <v>0</v>
      </c>
      <c r="Q364" s="170">
        <f t="shared" si="62"/>
        <v>0</v>
      </c>
      <c r="R364" s="170">
        <f t="shared" si="63"/>
        <v>0</v>
      </c>
      <c r="S364" s="170">
        <f t="shared" si="64"/>
        <v>0</v>
      </c>
      <c r="T364" s="170" t="s">
        <v>410</v>
      </c>
      <c r="U364" s="148">
        <v>0.09</v>
      </c>
      <c r="V364" s="170">
        <f t="shared" si="65"/>
        <v>13860424.709999999</v>
      </c>
      <c r="W364" s="170">
        <f t="shared" si="66"/>
        <v>0</v>
      </c>
      <c r="X364" s="170">
        <f t="shared" si="67"/>
        <v>0</v>
      </c>
      <c r="Y364" s="170">
        <f t="shared" si="68"/>
        <v>0</v>
      </c>
      <c r="Z364" s="170" t="str">
        <f t="shared" si="69"/>
        <v>-</v>
      </c>
      <c r="AA364" s="134"/>
    </row>
    <row r="365" spans="1:27" ht="15" customHeight="1">
      <c r="A365" s="456"/>
      <c r="B365" s="447"/>
      <c r="C365" s="447"/>
      <c r="D365" s="223" t="s">
        <v>3296</v>
      </c>
      <c r="E365" s="282" t="s">
        <v>478</v>
      </c>
      <c r="F365" s="292" t="s">
        <v>2980</v>
      </c>
      <c r="G365" s="170" t="s">
        <v>3319</v>
      </c>
      <c r="H365" s="170" t="s">
        <v>2833</v>
      </c>
      <c r="I365" s="170" t="s">
        <v>135</v>
      </c>
      <c r="J365" s="170">
        <v>1000</v>
      </c>
      <c r="K365" s="170">
        <v>0</v>
      </c>
      <c r="L365" s="170">
        <v>0</v>
      </c>
      <c r="M365" s="170" t="s">
        <v>416</v>
      </c>
      <c r="N365" s="148">
        <v>0</v>
      </c>
      <c r="O365" s="170">
        <f t="shared" si="60"/>
        <v>0</v>
      </c>
      <c r="P365" s="170">
        <f t="shared" si="61"/>
        <v>0</v>
      </c>
      <c r="Q365" s="170">
        <f t="shared" si="62"/>
        <v>0</v>
      </c>
      <c r="R365" s="170" t="str">
        <f t="shared" si="63"/>
        <v>-</v>
      </c>
      <c r="S365" s="170" t="str">
        <f t="shared" si="64"/>
        <v>-</v>
      </c>
      <c r="T365" s="170" t="s">
        <v>416</v>
      </c>
      <c r="U365" s="148">
        <v>0</v>
      </c>
      <c r="V365" s="170">
        <f t="shared" si="65"/>
        <v>0</v>
      </c>
      <c r="W365" s="170">
        <f t="shared" si="66"/>
        <v>0</v>
      </c>
      <c r="X365" s="170">
        <f t="shared" si="67"/>
        <v>0</v>
      </c>
      <c r="Y365" s="170" t="str">
        <f t="shared" si="68"/>
        <v>-</v>
      </c>
      <c r="Z365" s="170" t="str">
        <f t="shared" si="69"/>
        <v>-</v>
      </c>
      <c r="AA365" s="134"/>
    </row>
    <row r="366" spans="1:27" ht="15" customHeight="1">
      <c r="A366" s="456"/>
      <c r="B366" s="447"/>
      <c r="C366" s="447"/>
      <c r="D366" s="223" t="s">
        <v>3296</v>
      </c>
      <c r="E366" s="282" t="s">
        <v>478</v>
      </c>
      <c r="F366" s="292" t="s">
        <v>2980</v>
      </c>
      <c r="G366" s="170" t="s">
        <v>3320</v>
      </c>
      <c r="H366" s="170" t="s">
        <v>2833</v>
      </c>
      <c r="I366" s="170" t="s">
        <v>135</v>
      </c>
      <c r="J366" s="170">
        <v>0</v>
      </c>
      <c r="K366" s="170">
        <v>0</v>
      </c>
      <c r="L366" s="170">
        <v>0</v>
      </c>
      <c r="M366" s="170" t="s">
        <v>416</v>
      </c>
      <c r="N366" s="148">
        <v>0</v>
      </c>
      <c r="O366" s="170">
        <f t="shared" si="60"/>
        <v>0</v>
      </c>
      <c r="P366" s="170">
        <f t="shared" si="61"/>
        <v>0</v>
      </c>
      <c r="Q366" s="170">
        <f t="shared" si="62"/>
        <v>0</v>
      </c>
      <c r="R366" s="170" t="str">
        <f t="shared" si="63"/>
        <v>-</v>
      </c>
      <c r="S366" s="170" t="str">
        <f t="shared" si="64"/>
        <v>-</v>
      </c>
      <c r="T366" s="170" t="s">
        <v>416</v>
      </c>
      <c r="U366" s="148">
        <v>0</v>
      </c>
      <c r="V366" s="170">
        <f t="shared" si="65"/>
        <v>0</v>
      </c>
      <c r="W366" s="170">
        <f t="shared" si="66"/>
        <v>0</v>
      </c>
      <c r="X366" s="170">
        <f t="shared" si="67"/>
        <v>0</v>
      </c>
      <c r="Y366" s="170" t="str">
        <f t="shared" si="68"/>
        <v>-</v>
      </c>
      <c r="Z366" s="170" t="str">
        <f t="shared" si="69"/>
        <v>-</v>
      </c>
      <c r="AA366" s="134"/>
    </row>
    <row r="367" spans="1:27" ht="15" customHeight="1">
      <c r="A367" s="456"/>
      <c r="B367" s="447"/>
      <c r="C367" s="447"/>
      <c r="D367" s="223" t="s">
        <v>3296</v>
      </c>
      <c r="E367" s="282" t="s">
        <v>478</v>
      </c>
      <c r="F367" s="292" t="s">
        <v>2980</v>
      </c>
      <c r="G367" s="170" t="s">
        <v>3321</v>
      </c>
      <c r="H367" s="170" t="s">
        <v>2833</v>
      </c>
      <c r="I367" s="170" t="s">
        <v>135</v>
      </c>
      <c r="J367" s="170">
        <v>60000000</v>
      </c>
      <c r="K367" s="170">
        <v>0</v>
      </c>
      <c r="L367" s="170">
        <v>0</v>
      </c>
      <c r="M367" s="170" t="s">
        <v>410</v>
      </c>
      <c r="N367" s="148">
        <v>0.23</v>
      </c>
      <c r="O367" s="170">
        <f t="shared" si="60"/>
        <v>13800000</v>
      </c>
      <c r="P367" s="170">
        <f t="shared" si="61"/>
        <v>0</v>
      </c>
      <c r="Q367" s="170">
        <f t="shared" si="62"/>
        <v>0</v>
      </c>
      <c r="R367" s="170">
        <f t="shared" si="63"/>
        <v>0</v>
      </c>
      <c r="S367" s="170">
        <f t="shared" si="64"/>
        <v>0</v>
      </c>
      <c r="T367" s="170" t="s">
        <v>410</v>
      </c>
      <c r="U367" s="148">
        <v>0.09</v>
      </c>
      <c r="V367" s="170">
        <f t="shared" si="65"/>
        <v>5400000</v>
      </c>
      <c r="W367" s="170">
        <f t="shared" si="66"/>
        <v>0</v>
      </c>
      <c r="X367" s="170">
        <f t="shared" si="67"/>
        <v>0</v>
      </c>
      <c r="Y367" s="170">
        <f t="shared" si="68"/>
        <v>0</v>
      </c>
      <c r="Z367" s="170" t="str">
        <f t="shared" si="69"/>
        <v>-</v>
      </c>
      <c r="AA367" s="134"/>
    </row>
    <row r="368" spans="1:27" ht="15" customHeight="1">
      <c r="A368" s="456"/>
      <c r="B368" s="447"/>
      <c r="C368" s="447"/>
      <c r="D368" s="223" t="s">
        <v>3296</v>
      </c>
      <c r="E368" s="282" t="s">
        <v>478</v>
      </c>
      <c r="F368" s="292" t="s">
        <v>2980</v>
      </c>
      <c r="G368" s="170" t="s">
        <v>3322</v>
      </c>
      <c r="H368" s="170" t="s">
        <v>2833</v>
      </c>
      <c r="I368" s="170" t="s">
        <v>135</v>
      </c>
      <c r="J368" s="170">
        <v>0</v>
      </c>
      <c r="K368" s="170">
        <v>81202.94</v>
      </c>
      <c r="L368" s="170">
        <v>81202.94</v>
      </c>
      <c r="M368" s="170" t="s">
        <v>410</v>
      </c>
      <c r="N368" s="148">
        <v>0.23</v>
      </c>
      <c r="O368" s="170">
        <f t="shared" si="60"/>
        <v>0</v>
      </c>
      <c r="P368" s="170">
        <f t="shared" si="61"/>
        <v>18676.676200000002</v>
      </c>
      <c r="Q368" s="170">
        <f t="shared" si="62"/>
        <v>18676.676200000002</v>
      </c>
      <c r="R368" s="170" t="str">
        <f t="shared" si="63"/>
        <v>-</v>
      </c>
      <c r="S368" s="170" t="str">
        <f t="shared" si="64"/>
        <v>-</v>
      </c>
      <c r="T368" s="170" t="s">
        <v>410</v>
      </c>
      <c r="U368" s="148">
        <v>0.09</v>
      </c>
      <c r="V368" s="170">
        <f t="shared" si="65"/>
        <v>0</v>
      </c>
      <c r="W368" s="170">
        <f t="shared" si="66"/>
        <v>7308.2645999999995</v>
      </c>
      <c r="X368" s="170">
        <f t="shared" si="67"/>
        <v>7308.2645999999995</v>
      </c>
      <c r="Y368" s="170" t="str">
        <f t="shared" si="68"/>
        <v>-</v>
      </c>
      <c r="Z368" s="170" t="str">
        <f t="shared" si="69"/>
        <v>-</v>
      </c>
      <c r="AA368" s="134"/>
    </row>
    <row r="369" spans="1:27" ht="15" customHeight="1">
      <c r="A369" s="456"/>
      <c r="B369" s="447"/>
      <c r="C369" s="447"/>
      <c r="D369" s="223" t="s">
        <v>3296</v>
      </c>
      <c r="E369" s="282" t="s">
        <v>478</v>
      </c>
      <c r="F369" s="292" t="s">
        <v>2980</v>
      </c>
      <c r="G369" s="170" t="s">
        <v>3323</v>
      </c>
      <c r="H369" s="170" t="s">
        <v>2833</v>
      </c>
      <c r="I369" s="170" t="s">
        <v>121</v>
      </c>
      <c r="J369" s="170">
        <v>1000</v>
      </c>
      <c r="K369" s="170">
        <v>0</v>
      </c>
      <c r="L369" s="170">
        <v>0</v>
      </c>
      <c r="M369" s="170" t="s">
        <v>416</v>
      </c>
      <c r="N369" s="148">
        <v>0</v>
      </c>
      <c r="O369" s="170">
        <f t="shared" si="60"/>
        <v>0</v>
      </c>
      <c r="P369" s="170">
        <f t="shared" si="61"/>
        <v>0</v>
      </c>
      <c r="Q369" s="170">
        <f t="shared" si="62"/>
        <v>0</v>
      </c>
      <c r="R369" s="170" t="str">
        <f t="shared" si="63"/>
        <v>-</v>
      </c>
      <c r="S369" s="170" t="str">
        <f t="shared" si="64"/>
        <v>-</v>
      </c>
      <c r="T369" s="170" t="s">
        <v>416</v>
      </c>
      <c r="U369" s="148">
        <v>0</v>
      </c>
      <c r="V369" s="170">
        <f t="shared" si="65"/>
        <v>0</v>
      </c>
      <c r="W369" s="170">
        <f t="shared" si="66"/>
        <v>0</v>
      </c>
      <c r="X369" s="170">
        <f t="shared" si="67"/>
        <v>0</v>
      </c>
      <c r="Y369" s="170" t="str">
        <f t="shared" si="68"/>
        <v>-</v>
      </c>
      <c r="Z369" s="170" t="str">
        <f t="shared" si="69"/>
        <v>-</v>
      </c>
      <c r="AA369" s="134"/>
    </row>
    <row r="370" spans="1:27" ht="15" customHeight="1">
      <c r="A370" s="456"/>
      <c r="B370" s="447"/>
      <c r="C370" s="447"/>
      <c r="D370" s="223" t="s">
        <v>3296</v>
      </c>
      <c r="E370" s="282" t="s">
        <v>478</v>
      </c>
      <c r="F370" s="292" t="s">
        <v>2980</v>
      </c>
      <c r="G370" s="170" t="s">
        <v>3324</v>
      </c>
      <c r="H370" s="170" t="s">
        <v>2833</v>
      </c>
      <c r="I370" s="170" t="s">
        <v>121</v>
      </c>
      <c r="J370" s="170">
        <v>1000</v>
      </c>
      <c r="K370" s="170">
        <v>0</v>
      </c>
      <c r="L370" s="170">
        <v>0</v>
      </c>
      <c r="M370" s="170" t="s">
        <v>416</v>
      </c>
      <c r="N370" s="148">
        <v>0</v>
      </c>
      <c r="O370" s="170">
        <f t="shared" si="60"/>
        <v>0</v>
      </c>
      <c r="P370" s="170">
        <f t="shared" si="61"/>
        <v>0</v>
      </c>
      <c r="Q370" s="170">
        <f t="shared" si="62"/>
        <v>0</v>
      </c>
      <c r="R370" s="170" t="str">
        <f t="shared" si="63"/>
        <v>-</v>
      </c>
      <c r="S370" s="170" t="str">
        <f t="shared" si="64"/>
        <v>-</v>
      </c>
      <c r="T370" s="170" t="s">
        <v>416</v>
      </c>
      <c r="U370" s="148">
        <v>0</v>
      </c>
      <c r="V370" s="170">
        <f t="shared" si="65"/>
        <v>0</v>
      </c>
      <c r="W370" s="170">
        <f t="shared" si="66"/>
        <v>0</v>
      </c>
      <c r="X370" s="170">
        <f t="shared" si="67"/>
        <v>0</v>
      </c>
      <c r="Y370" s="170" t="str">
        <f t="shared" si="68"/>
        <v>-</v>
      </c>
      <c r="Z370" s="170" t="str">
        <f t="shared" si="69"/>
        <v>-</v>
      </c>
      <c r="AA370" s="134"/>
    </row>
    <row r="371" spans="1:27" ht="15" customHeight="1">
      <c r="A371" s="456"/>
      <c r="B371" s="447"/>
      <c r="C371" s="447"/>
      <c r="D371" s="223" t="s">
        <v>3296</v>
      </c>
      <c r="E371" s="282" t="s">
        <v>478</v>
      </c>
      <c r="F371" s="292" t="s">
        <v>2980</v>
      </c>
      <c r="G371" s="170" t="s">
        <v>3325</v>
      </c>
      <c r="H371" s="170" t="s">
        <v>2833</v>
      </c>
      <c r="I371" s="170" t="s">
        <v>189</v>
      </c>
      <c r="J371" s="170">
        <v>1000</v>
      </c>
      <c r="K371" s="170">
        <v>0</v>
      </c>
      <c r="L371" s="170">
        <v>0</v>
      </c>
      <c r="M371" s="170" t="s">
        <v>416</v>
      </c>
      <c r="N371" s="148">
        <v>0</v>
      </c>
      <c r="O371" s="170">
        <f t="shared" si="60"/>
        <v>0</v>
      </c>
      <c r="P371" s="170">
        <f t="shared" si="61"/>
        <v>0</v>
      </c>
      <c r="Q371" s="170">
        <f t="shared" si="62"/>
        <v>0</v>
      </c>
      <c r="R371" s="170" t="str">
        <f t="shared" si="63"/>
        <v>-</v>
      </c>
      <c r="S371" s="170" t="str">
        <f t="shared" si="64"/>
        <v>-</v>
      </c>
      <c r="T371" s="170" t="s">
        <v>416</v>
      </c>
      <c r="U371" s="148">
        <v>0</v>
      </c>
      <c r="V371" s="170">
        <f t="shared" si="65"/>
        <v>0</v>
      </c>
      <c r="W371" s="170">
        <f t="shared" si="66"/>
        <v>0</v>
      </c>
      <c r="X371" s="170">
        <f t="shared" si="67"/>
        <v>0</v>
      </c>
      <c r="Y371" s="170" t="str">
        <f t="shared" si="68"/>
        <v>-</v>
      </c>
      <c r="Z371" s="170" t="str">
        <f t="shared" si="69"/>
        <v>-</v>
      </c>
      <c r="AA371" s="134"/>
    </row>
    <row r="372" spans="1:27" ht="15" customHeight="1">
      <c r="A372" s="456"/>
      <c r="B372" s="447"/>
      <c r="C372" s="447"/>
      <c r="D372" s="223" t="s">
        <v>3296</v>
      </c>
      <c r="E372" s="282" t="s">
        <v>478</v>
      </c>
      <c r="F372" s="292" t="s">
        <v>2980</v>
      </c>
      <c r="G372" s="170" t="s">
        <v>3326</v>
      </c>
      <c r="H372" s="170" t="s">
        <v>2833</v>
      </c>
      <c r="I372" s="170" t="s">
        <v>187</v>
      </c>
      <c r="J372" s="170">
        <v>1000</v>
      </c>
      <c r="K372" s="170">
        <v>0</v>
      </c>
      <c r="L372" s="170">
        <v>0</v>
      </c>
      <c r="M372" s="170" t="s">
        <v>416</v>
      </c>
      <c r="N372" s="148">
        <v>0</v>
      </c>
      <c r="O372" s="170">
        <f t="shared" si="60"/>
        <v>0</v>
      </c>
      <c r="P372" s="170">
        <f t="shared" si="61"/>
        <v>0</v>
      </c>
      <c r="Q372" s="170">
        <f t="shared" si="62"/>
        <v>0</v>
      </c>
      <c r="R372" s="170" t="str">
        <f t="shared" si="63"/>
        <v>-</v>
      </c>
      <c r="S372" s="170" t="str">
        <f t="shared" si="64"/>
        <v>-</v>
      </c>
      <c r="T372" s="170" t="s">
        <v>416</v>
      </c>
      <c r="U372" s="148">
        <v>0</v>
      </c>
      <c r="V372" s="170">
        <f t="shared" si="65"/>
        <v>0</v>
      </c>
      <c r="W372" s="170">
        <f t="shared" si="66"/>
        <v>0</v>
      </c>
      <c r="X372" s="170">
        <f t="shared" si="67"/>
        <v>0</v>
      </c>
      <c r="Y372" s="170" t="str">
        <f t="shared" si="68"/>
        <v>-</v>
      </c>
      <c r="Z372" s="170" t="str">
        <f t="shared" si="69"/>
        <v>-</v>
      </c>
      <c r="AA372" s="134"/>
    </row>
    <row r="373" spans="1:27" ht="15" customHeight="1">
      <c r="A373" s="456"/>
      <c r="B373" s="447"/>
      <c r="C373" s="447"/>
      <c r="D373" s="223" t="s">
        <v>3296</v>
      </c>
      <c r="E373" s="282" t="s">
        <v>478</v>
      </c>
      <c r="F373" s="292" t="s">
        <v>2980</v>
      </c>
      <c r="G373" s="170" t="s">
        <v>3327</v>
      </c>
      <c r="H373" s="170" t="s">
        <v>2833</v>
      </c>
      <c r="I373" s="170" t="s">
        <v>157</v>
      </c>
      <c r="J373" s="170">
        <v>1000</v>
      </c>
      <c r="K373" s="170">
        <v>0</v>
      </c>
      <c r="L373" s="170">
        <v>0</v>
      </c>
      <c r="M373" s="170" t="s">
        <v>416</v>
      </c>
      <c r="N373" s="148">
        <v>0</v>
      </c>
      <c r="O373" s="170">
        <f t="shared" si="60"/>
        <v>0</v>
      </c>
      <c r="P373" s="170">
        <f t="shared" si="61"/>
        <v>0</v>
      </c>
      <c r="Q373" s="170">
        <f t="shared" si="62"/>
        <v>0</v>
      </c>
      <c r="R373" s="170" t="str">
        <f t="shared" si="63"/>
        <v>-</v>
      </c>
      <c r="S373" s="170" t="str">
        <f t="shared" si="64"/>
        <v>-</v>
      </c>
      <c r="T373" s="170" t="s">
        <v>416</v>
      </c>
      <c r="U373" s="148">
        <v>0</v>
      </c>
      <c r="V373" s="170">
        <f t="shared" si="65"/>
        <v>0</v>
      </c>
      <c r="W373" s="170">
        <f t="shared" si="66"/>
        <v>0</v>
      </c>
      <c r="X373" s="170">
        <f t="shared" si="67"/>
        <v>0</v>
      </c>
      <c r="Y373" s="170" t="str">
        <f t="shared" si="68"/>
        <v>-</v>
      </c>
      <c r="Z373" s="170" t="str">
        <f t="shared" si="69"/>
        <v>-</v>
      </c>
      <c r="AA373" s="134"/>
    </row>
    <row r="374" spans="1:27" ht="15" customHeight="1">
      <c r="A374" s="456"/>
      <c r="B374" s="447"/>
      <c r="C374" s="447"/>
      <c r="D374" s="223" t="s">
        <v>3296</v>
      </c>
      <c r="E374" s="282" t="s">
        <v>478</v>
      </c>
      <c r="F374" s="292" t="s">
        <v>2980</v>
      </c>
      <c r="G374" s="170" t="s">
        <v>3328</v>
      </c>
      <c r="H374" s="170" t="s">
        <v>2833</v>
      </c>
      <c r="I374" s="170" t="s">
        <v>153</v>
      </c>
      <c r="J374" s="170">
        <v>1000</v>
      </c>
      <c r="K374" s="170">
        <v>0</v>
      </c>
      <c r="L374" s="170">
        <v>0</v>
      </c>
      <c r="M374" s="170" t="s">
        <v>416</v>
      </c>
      <c r="N374" s="148">
        <v>0</v>
      </c>
      <c r="O374" s="170">
        <f t="shared" si="60"/>
        <v>0</v>
      </c>
      <c r="P374" s="170">
        <f t="shared" si="61"/>
        <v>0</v>
      </c>
      <c r="Q374" s="170">
        <f t="shared" si="62"/>
        <v>0</v>
      </c>
      <c r="R374" s="170" t="str">
        <f t="shared" si="63"/>
        <v>-</v>
      </c>
      <c r="S374" s="170" t="str">
        <f t="shared" si="64"/>
        <v>-</v>
      </c>
      <c r="T374" s="170" t="s">
        <v>416</v>
      </c>
      <c r="U374" s="148">
        <v>0</v>
      </c>
      <c r="V374" s="170">
        <f t="shared" si="65"/>
        <v>0</v>
      </c>
      <c r="W374" s="170">
        <f t="shared" si="66"/>
        <v>0</v>
      </c>
      <c r="X374" s="170">
        <f t="shared" si="67"/>
        <v>0</v>
      </c>
      <c r="Y374" s="170" t="str">
        <f t="shared" si="68"/>
        <v>-</v>
      </c>
      <c r="Z374" s="170" t="str">
        <f t="shared" si="69"/>
        <v>-</v>
      </c>
      <c r="AA374" s="134"/>
    </row>
    <row r="375" spans="1:27" ht="15" customHeight="1">
      <c r="A375" s="456"/>
      <c r="B375" s="447"/>
      <c r="C375" s="447"/>
      <c r="D375" s="223" t="s">
        <v>3296</v>
      </c>
      <c r="E375" s="282" t="s">
        <v>478</v>
      </c>
      <c r="F375" s="292" t="s">
        <v>2980</v>
      </c>
      <c r="G375" s="170" t="s">
        <v>3329</v>
      </c>
      <c r="H375" s="170" t="s">
        <v>2833</v>
      </c>
      <c r="I375" s="170" t="s">
        <v>199</v>
      </c>
      <c r="J375" s="170">
        <v>1000</v>
      </c>
      <c r="K375" s="170">
        <v>63045.760000000002</v>
      </c>
      <c r="L375" s="170">
        <v>0</v>
      </c>
      <c r="M375" s="170" t="s">
        <v>410</v>
      </c>
      <c r="N375" s="148">
        <v>0.23</v>
      </c>
      <c r="O375" s="170">
        <f t="shared" si="60"/>
        <v>230</v>
      </c>
      <c r="P375" s="170">
        <f t="shared" si="61"/>
        <v>14500.524800000001</v>
      </c>
      <c r="Q375" s="170">
        <f t="shared" si="62"/>
        <v>0</v>
      </c>
      <c r="R375" s="170">
        <f t="shared" si="63"/>
        <v>0</v>
      </c>
      <c r="S375" s="170">
        <f t="shared" si="64"/>
        <v>63.045760000000001</v>
      </c>
      <c r="T375" s="170" t="s">
        <v>410</v>
      </c>
      <c r="U375" s="148">
        <v>0.09</v>
      </c>
      <c r="V375" s="170">
        <f t="shared" si="65"/>
        <v>90</v>
      </c>
      <c r="W375" s="170">
        <f t="shared" si="66"/>
        <v>5674.1184000000003</v>
      </c>
      <c r="X375" s="170">
        <f t="shared" si="67"/>
        <v>0</v>
      </c>
      <c r="Y375" s="170">
        <f t="shared" si="68"/>
        <v>0</v>
      </c>
      <c r="Z375" s="170">
        <f t="shared" si="69"/>
        <v>0</v>
      </c>
      <c r="AA375" s="134"/>
    </row>
    <row r="376" spans="1:27" ht="15" customHeight="1">
      <c r="A376" s="456"/>
      <c r="B376" s="447"/>
      <c r="C376" s="447"/>
      <c r="D376" s="223" t="s">
        <v>3296</v>
      </c>
      <c r="E376" s="282" t="s">
        <v>478</v>
      </c>
      <c r="F376" s="292" t="s">
        <v>2980</v>
      </c>
      <c r="G376" s="170" t="s">
        <v>3330</v>
      </c>
      <c r="H376" s="170" t="s">
        <v>2833</v>
      </c>
      <c r="I376" s="170" t="s">
        <v>169</v>
      </c>
      <c r="J376" s="170">
        <v>1000</v>
      </c>
      <c r="K376" s="170">
        <v>0</v>
      </c>
      <c r="L376" s="170">
        <v>0</v>
      </c>
      <c r="M376" s="170" t="s">
        <v>416</v>
      </c>
      <c r="N376" s="148">
        <v>0</v>
      </c>
      <c r="O376" s="170">
        <f t="shared" ref="O376:O414" si="70">J376*N376</f>
        <v>0</v>
      </c>
      <c r="P376" s="170">
        <f t="shared" ref="P376:P414" si="71">K376*N376</f>
        <v>0</v>
      </c>
      <c r="Q376" s="170">
        <f t="shared" ref="Q376:Q414" si="72">L376*N376</f>
        <v>0</v>
      </c>
      <c r="R376" s="170" t="str">
        <f t="shared" ref="R376:R414" si="73">IFERROR(Q376/O376, "-")</f>
        <v>-</v>
      </c>
      <c r="S376" s="170" t="str">
        <f t="shared" ref="S376:S414" si="74">IFERROR(P376/O376, "-")</f>
        <v>-</v>
      </c>
      <c r="T376" s="170" t="s">
        <v>416</v>
      </c>
      <c r="U376" s="148">
        <v>0</v>
      </c>
      <c r="V376" s="170">
        <f t="shared" ref="V376:V414" si="75">J376*U376</f>
        <v>0</v>
      </c>
      <c r="W376" s="170">
        <f t="shared" ref="W376:W414" si="76">K376*U376</f>
        <v>0</v>
      </c>
      <c r="X376" s="170">
        <f t="shared" ref="X376:X414" si="77">L376*U376</f>
        <v>0</v>
      </c>
      <c r="Y376" s="170" t="str">
        <f t="shared" ref="Y376:Y414" si="78">IFERROR(X376/V376, "-")</f>
        <v>-</v>
      </c>
      <c r="Z376" s="170" t="str">
        <f t="shared" ref="Z376:Z414" si="79">IFERROR(Y376/W376, "-")</f>
        <v>-</v>
      </c>
      <c r="AA376" s="134"/>
    </row>
    <row r="377" spans="1:27" ht="15" customHeight="1">
      <c r="A377" s="456"/>
      <c r="B377" s="447"/>
      <c r="C377" s="447"/>
      <c r="D377" s="223" t="s">
        <v>3296</v>
      </c>
      <c r="E377" s="282" t="s">
        <v>478</v>
      </c>
      <c r="F377" s="292" t="s">
        <v>2980</v>
      </c>
      <c r="G377" s="170" t="s">
        <v>3331</v>
      </c>
      <c r="H377" s="170" t="s">
        <v>2833</v>
      </c>
      <c r="I377" s="170" t="s">
        <v>175</v>
      </c>
      <c r="J377" s="170">
        <v>1000</v>
      </c>
      <c r="K377" s="170">
        <v>0</v>
      </c>
      <c r="L377" s="170">
        <v>0</v>
      </c>
      <c r="M377" s="170" t="s">
        <v>416</v>
      </c>
      <c r="N377" s="148">
        <v>0</v>
      </c>
      <c r="O377" s="170">
        <f t="shared" si="70"/>
        <v>0</v>
      </c>
      <c r="P377" s="170">
        <f t="shared" si="71"/>
        <v>0</v>
      </c>
      <c r="Q377" s="170">
        <f t="shared" si="72"/>
        <v>0</v>
      </c>
      <c r="R377" s="170" t="str">
        <f t="shared" si="73"/>
        <v>-</v>
      </c>
      <c r="S377" s="170" t="str">
        <f t="shared" si="74"/>
        <v>-</v>
      </c>
      <c r="T377" s="170" t="s">
        <v>416</v>
      </c>
      <c r="U377" s="148">
        <v>0</v>
      </c>
      <c r="V377" s="170">
        <f t="shared" si="75"/>
        <v>0</v>
      </c>
      <c r="W377" s="170">
        <f t="shared" si="76"/>
        <v>0</v>
      </c>
      <c r="X377" s="170">
        <f t="shared" si="77"/>
        <v>0</v>
      </c>
      <c r="Y377" s="170" t="str">
        <f t="shared" si="78"/>
        <v>-</v>
      </c>
      <c r="Z377" s="170" t="str">
        <f t="shared" si="79"/>
        <v>-</v>
      </c>
      <c r="AA377" s="134"/>
    </row>
    <row r="378" spans="1:27" ht="15" customHeight="1">
      <c r="A378" s="456"/>
      <c r="B378" s="447"/>
      <c r="C378" s="447"/>
      <c r="D378" s="223" t="s">
        <v>3296</v>
      </c>
      <c r="E378" s="282" t="s">
        <v>478</v>
      </c>
      <c r="F378" s="292" t="s">
        <v>2980</v>
      </c>
      <c r="G378" s="170" t="s">
        <v>3332</v>
      </c>
      <c r="H378" s="170" t="s">
        <v>2833</v>
      </c>
      <c r="I378" s="170" t="s">
        <v>171</v>
      </c>
      <c r="J378" s="170">
        <v>1000</v>
      </c>
      <c r="K378" s="170">
        <v>0</v>
      </c>
      <c r="L378" s="170">
        <v>0</v>
      </c>
      <c r="M378" s="170" t="s">
        <v>416</v>
      </c>
      <c r="N378" s="148">
        <v>0</v>
      </c>
      <c r="O378" s="170">
        <f t="shared" si="70"/>
        <v>0</v>
      </c>
      <c r="P378" s="170">
        <f t="shared" si="71"/>
        <v>0</v>
      </c>
      <c r="Q378" s="170">
        <f t="shared" si="72"/>
        <v>0</v>
      </c>
      <c r="R378" s="170" t="str">
        <f t="shared" si="73"/>
        <v>-</v>
      </c>
      <c r="S378" s="170" t="str">
        <f t="shared" si="74"/>
        <v>-</v>
      </c>
      <c r="T378" s="170" t="s">
        <v>416</v>
      </c>
      <c r="U378" s="148">
        <v>0</v>
      </c>
      <c r="V378" s="170">
        <f t="shared" si="75"/>
        <v>0</v>
      </c>
      <c r="W378" s="170">
        <f t="shared" si="76"/>
        <v>0</v>
      </c>
      <c r="X378" s="170">
        <f t="shared" si="77"/>
        <v>0</v>
      </c>
      <c r="Y378" s="170" t="str">
        <f t="shared" si="78"/>
        <v>-</v>
      </c>
      <c r="Z378" s="170" t="str">
        <f t="shared" si="79"/>
        <v>-</v>
      </c>
      <c r="AA378" s="134"/>
    </row>
    <row r="379" spans="1:27" ht="15" customHeight="1">
      <c r="A379" s="456"/>
      <c r="B379" s="447"/>
      <c r="C379" s="447"/>
      <c r="D379" s="223" t="s">
        <v>3296</v>
      </c>
      <c r="E379" s="282" t="s">
        <v>478</v>
      </c>
      <c r="F379" s="292" t="s">
        <v>2980</v>
      </c>
      <c r="G379" s="170" t="s">
        <v>3333</v>
      </c>
      <c r="H379" s="170" t="s">
        <v>2833</v>
      </c>
      <c r="I379" s="170" t="s">
        <v>1971</v>
      </c>
      <c r="J379" s="170">
        <v>1000</v>
      </c>
      <c r="K379" s="170">
        <v>0</v>
      </c>
      <c r="L379" s="170">
        <v>0</v>
      </c>
      <c r="M379" s="170" t="s">
        <v>416</v>
      </c>
      <c r="N379" s="148">
        <v>0</v>
      </c>
      <c r="O379" s="170">
        <f t="shared" si="70"/>
        <v>0</v>
      </c>
      <c r="P379" s="170">
        <f t="shared" si="71"/>
        <v>0</v>
      </c>
      <c r="Q379" s="170">
        <f t="shared" si="72"/>
        <v>0</v>
      </c>
      <c r="R379" s="170" t="str">
        <f t="shared" si="73"/>
        <v>-</v>
      </c>
      <c r="S379" s="170" t="str">
        <f t="shared" si="74"/>
        <v>-</v>
      </c>
      <c r="T379" s="170" t="s">
        <v>416</v>
      </c>
      <c r="U379" s="148">
        <v>0</v>
      </c>
      <c r="V379" s="170">
        <f t="shared" si="75"/>
        <v>0</v>
      </c>
      <c r="W379" s="170">
        <f t="shared" si="76"/>
        <v>0</v>
      </c>
      <c r="X379" s="170">
        <f t="shared" si="77"/>
        <v>0</v>
      </c>
      <c r="Y379" s="170" t="str">
        <f t="shared" si="78"/>
        <v>-</v>
      </c>
      <c r="Z379" s="170" t="str">
        <f t="shared" si="79"/>
        <v>-</v>
      </c>
      <c r="AA379" s="134"/>
    </row>
    <row r="380" spans="1:27" ht="15" customHeight="1">
      <c r="A380" s="456"/>
      <c r="B380" s="447"/>
      <c r="C380" s="447"/>
      <c r="D380" s="223" t="s">
        <v>3296</v>
      </c>
      <c r="E380" s="282" t="s">
        <v>478</v>
      </c>
      <c r="F380" s="292" t="s">
        <v>2980</v>
      </c>
      <c r="G380" s="170" t="s">
        <v>3334</v>
      </c>
      <c r="H380" s="170" t="s">
        <v>2833</v>
      </c>
      <c r="I380" s="170" t="s">
        <v>145</v>
      </c>
      <c r="J380" s="170">
        <v>1000</v>
      </c>
      <c r="K380" s="170">
        <v>0</v>
      </c>
      <c r="L380" s="170">
        <v>0</v>
      </c>
      <c r="M380" s="170" t="s">
        <v>416</v>
      </c>
      <c r="N380" s="148">
        <v>0</v>
      </c>
      <c r="O380" s="170">
        <f t="shared" si="70"/>
        <v>0</v>
      </c>
      <c r="P380" s="170">
        <f t="shared" si="71"/>
        <v>0</v>
      </c>
      <c r="Q380" s="170">
        <f t="shared" si="72"/>
        <v>0</v>
      </c>
      <c r="R380" s="170" t="str">
        <f t="shared" si="73"/>
        <v>-</v>
      </c>
      <c r="S380" s="170" t="str">
        <f t="shared" si="74"/>
        <v>-</v>
      </c>
      <c r="T380" s="170" t="s">
        <v>416</v>
      </c>
      <c r="U380" s="148">
        <v>0</v>
      </c>
      <c r="V380" s="170">
        <f t="shared" si="75"/>
        <v>0</v>
      </c>
      <c r="W380" s="170">
        <f t="shared" si="76"/>
        <v>0</v>
      </c>
      <c r="X380" s="170">
        <f t="shared" si="77"/>
        <v>0</v>
      </c>
      <c r="Y380" s="170" t="str">
        <f t="shared" si="78"/>
        <v>-</v>
      </c>
      <c r="Z380" s="170" t="str">
        <f t="shared" si="79"/>
        <v>-</v>
      </c>
      <c r="AA380" s="134"/>
    </row>
    <row r="381" spans="1:27" ht="15" customHeight="1">
      <c r="A381" s="456"/>
      <c r="B381" s="447"/>
      <c r="C381" s="447"/>
      <c r="D381" s="223" t="s">
        <v>3296</v>
      </c>
      <c r="E381" s="282" t="s">
        <v>478</v>
      </c>
      <c r="F381" s="292" t="s">
        <v>2980</v>
      </c>
      <c r="G381" s="170" t="s">
        <v>3335</v>
      </c>
      <c r="H381" s="170" t="s">
        <v>2833</v>
      </c>
      <c r="I381" s="170" t="s">
        <v>185</v>
      </c>
      <c r="J381" s="170">
        <v>1000</v>
      </c>
      <c r="K381" s="170">
        <v>0</v>
      </c>
      <c r="L381" s="170">
        <v>0</v>
      </c>
      <c r="M381" s="170" t="s">
        <v>416</v>
      </c>
      <c r="N381" s="148">
        <v>0</v>
      </c>
      <c r="O381" s="170">
        <f t="shared" si="70"/>
        <v>0</v>
      </c>
      <c r="P381" s="170">
        <f t="shared" si="71"/>
        <v>0</v>
      </c>
      <c r="Q381" s="170">
        <f t="shared" si="72"/>
        <v>0</v>
      </c>
      <c r="R381" s="170" t="str">
        <f t="shared" si="73"/>
        <v>-</v>
      </c>
      <c r="S381" s="170" t="str">
        <f t="shared" si="74"/>
        <v>-</v>
      </c>
      <c r="T381" s="170" t="s">
        <v>416</v>
      </c>
      <c r="U381" s="148">
        <v>0</v>
      </c>
      <c r="V381" s="170">
        <f t="shared" si="75"/>
        <v>0</v>
      </c>
      <c r="W381" s="170">
        <f t="shared" si="76"/>
        <v>0</v>
      </c>
      <c r="X381" s="170">
        <f t="shared" si="77"/>
        <v>0</v>
      </c>
      <c r="Y381" s="170" t="str">
        <f t="shared" si="78"/>
        <v>-</v>
      </c>
      <c r="Z381" s="170" t="str">
        <f t="shared" si="79"/>
        <v>-</v>
      </c>
      <c r="AA381" s="134"/>
    </row>
    <row r="382" spans="1:27" ht="15" customHeight="1">
      <c r="A382" s="456"/>
      <c r="B382" s="447"/>
      <c r="C382" s="447"/>
      <c r="D382" s="223" t="s">
        <v>3296</v>
      </c>
      <c r="E382" s="282" t="s">
        <v>478</v>
      </c>
      <c r="F382" s="292" t="s">
        <v>2980</v>
      </c>
      <c r="G382" s="170" t="s">
        <v>3336</v>
      </c>
      <c r="H382" s="170" t="s">
        <v>2833</v>
      </c>
      <c r="I382" s="170" t="s">
        <v>201</v>
      </c>
      <c r="J382" s="170">
        <v>1000</v>
      </c>
      <c r="K382" s="170">
        <v>0</v>
      </c>
      <c r="L382" s="170">
        <v>0</v>
      </c>
      <c r="M382" s="170" t="s">
        <v>416</v>
      </c>
      <c r="N382" s="148">
        <v>0</v>
      </c>
      <c r="O382" s="170">
        <f t="shared" si="70"/>
        <v>0</v>
      </c>
      <c r="P382" s="170">
        <f t="shared" si="71"/>
        <v>0</v>
      </c>
      <c r="Q382" s="170">
        <f t="shared" si="72"/>
        <v>0</v>
      </c>
      <c r="R382" s="170" t="str">
        <f t="shared" si="73"/>
        <v>-</v>
      </c>
      <c r="S382" s="170" t="str">
        <f t="shared" si="74"/>
        <v>-</v>
      </c>
      <c r="T382" s="170" t="s">
        <v>416</v>
      </c>
      <c r="U382" s="148">
        <v>0</v>
      </c>
      <c r="V382" s="170">
        <f t="shared" si="75"/>
        <v>0</v>
      </c>
      <c r="W382" s="170">
        <f t="shared" si="76"/>
        <v>0</v>
      </c>
      <c r="X382" s="170">
        <f t="shared" si="77"/>
        <v>0</v>
      </c>
      <c r="Y382" s="170" t="str">
        <f t="shared" si="78"/>
        <v>-</v>
      </c>
      <c r="Z382" s="170" t="str">
        <f t="shared" si="79"/>
        <v>-</v>
      </c>
      <c r="AA382" s="134"/>
    </row>
    <row r="383" spans="1:27" ht="15" customHeight="1">
      <c r="A383" s="456"/>
      <c r="B383" s="447"/>
      <c r="C383" s="447"/>
      <c r="D383" s="223" t="s">
        <v>3296</v>
      </c>
      <c r="E383" s="282" t="s">
        <v>478</v>
      </c>
      <c r="F383" s="292" t="s">
        <v>2980</v>
      </c>
      <c r="G383" s="170" t="s">
        <v>3337</v>
      </c>
      <c r="H383" s="170" t="s">
        <v>2833</v>
      </c>
      <c r="I383" s="170" t="s">
        <v>161</v>
      </c>
      <c r="J383" s="170">
        <v>1000</v>
      </c>
      <c r="K383" s="170">
        <v>0</v>
      </c>
      <c r="L383" s="170">
        <v>0</v>
      </c>
      <c r="M383" s="170" t="s">
        <v>416</v>
      </c>
      <c r="N383" s="148">
        <v>0</v>
      </c>
      <c r="O383" s="170">
        <f t="shared" si="70"/>
        <v>0</v>
      </c>
      <c r="P383" s="170">
        <f t="shared" si="71"/>
        <v>0</v>
      </c>
      <c r="Q383" s="170">
        <f t="shared" si="72"/>
        <v>0</v>
      </c>
      <c r="R383" s="170" t="str">
        <f t="shared" si="73"/>
        <v>-</v>
      </c>
      <c r="S383" s="170" t="str">
        <f t="shared" si="74"/>
        <v>-</v>
      </c>
      <c r="T383" s="170" t="s">
        <v>416</v>
      </c>
      <c r="U383" s="148">
        <v>0</v>
      </c>
      <c r="V383" s="170">
        <f t="shared" si="75"/>
        <v>0</v>
      </c>
      <c r="W383" s="170">
        <f t="shared" si="76"/>
        <v>0</v>
      </c>
      <c r="X383" s="170">
        <f t="shared" si="77"/>
        <v>0</v>
      </c>
      <c r="Y383" s="170" t="str">
        <f t="shared" si="78"/>
        <v>-</v>
      </c>
      <c r="Z383" s="170" t="str">
        <f t="shared" si="79"/>
        <v>-</v>
      </c>
      <c r="AA383" s="134"/>
    </row>
    <row r="384" spans="1:27" ht="15" customHeight="1">
      <c r="A384" s="456"/>
      <c r="B384" s="447"/>
      <c r="C384" s="447"/>
      <c r="D384" s="223" t="s">
        <v>3296</v>
      </c>
      <c r="E384" s="282" t="s">
        <v>478</v>
      </c>
      <c r="F384" s="292" t="s">
        <v>2980</v>
      </c>
      <c r="G384" s="170" t="s">
        <v>3338</v>
      </c>
      <c r="H384" s="170" t="s">
        <v>2833</v>
      </c>
      <c r="I384" s="170" t="s">
        <v>161</v>
      </c>
      <c r="J384" s="170">
        <v>1000</v>
      </c>
      <c r="K384" s="170">
        <v>0</v>
      </c>
      <c r="L384" s="170">
        <v>0</v>
      </c>
      <c r="M384" s="170" t="s">
        <v>416</v>
      </c>
      <c r="N384" s="148">
        <v>0</v>
      </c>
      <c r="O384" s="170">
        <f t="shared" si="70"/>
        <v>0</v>
      </c>
      <c r="P384" s="170">
        <f t="shared" si="71"/>
        <v>0</v>
      </c>
      <c r="Q384" s="170">
        <f t="shared" si="72"/>
        <v>0</v>
      </c>
      <c r="R384" s="170" t="str">
        <f t="shared" si="73"/>
        <v>-</v>
      </c>
      <c r="S384" s="170" t="str">
        <f t="shared" si="74"/>
        <v>-</v>
      </c>
      <c r="T384" s="170" t="s">
        <v>416</v>
      </c>
      <c r="U384" s="148">
        <v>0</v>
      </c>
      <c r="V384" s="170">
        <f t="shared" si="75"/>
        <v>0</v>
      </c>
      <c r="W384" s="170">
        <f t="shared" si="76"/>
        <v>0</v>
      </c>
      <c r="X384" s="170">
        <f t="shared" si="77"/>
        <v>0</v>
      </c>
      <c r="Y384" s="170" t="str">
        <f t="shared" si="78"/>
        <v>-</v>
      </c>
      <c r="Z384" s="170" t="str">
        <f t="shared" si="79"/>
        <v>-</v>
      </c>
      <c r="AA384" s="134"/>
    </row>
    <row r="385" spans="1:27" ht="15" customHeight="1">
      <c r="A385" s="456"/>
      <c r="B385" s="447"/>
      <c r="C385" s="447"/>
      <c r="D385" s="223" t="s">
        <v>3296</v>
      </c>
      <c r="E385" s="282" t="s">
        <v>478</v>
      </c>
      <c r="F385" s="292" t="s">
        <v>2980</v>
      </c>
      <c r="G385" s="170" t="s">
        <v>3339</v>
      </c>
      <c r="H385" s="170" t="s">
        <v>2833</v>
      </c>
      <c r="I385" s="170" t="s">
        <v>191</v>
      </c>
      <c r="J385" s="170">
        <v>1000</v>
      </c>
      <c r="K385" s="170">
        <v>0</v>
      </c>
      <c r="L385" s="170">
        <v>0</v>
      </c>
      <c r="M385" s="170" t="s">
        <v>416</v>
      </c>
      <c r="N385" s="148">
        <v>0</v>
      </c>
      <c r="O385" s="170">
        <f t="shared" si="70"/>
        <v>0</v>
      </c>
      <c r="P385" s="170">
        <f t="shared" si="71"/>
        <v>0</v>
      </c>
      <c r="Q385" s="170">
        <f t="shared" si="72"/>
        <v>0</v>
      </c>
      <c r="R385" s="170" t="str">
        <f t="shared" si="73"/>
        <v>-</v>
      </c>
      <c r="S385" s="170" t="str">
        <f t="shared" si="74"/>
        <v>-</v>
      </c>
      <c r="T385" s="170" t="s">
        <v>416</v>
      </c>
      <c r="U385" s="148">
        <v>0</v>
      </c>
      <c r="V385" s="170">
        <f t="shared" si="75"/>
        <v>0</v>
      </c>
      <c r="W385" s="170">
        <f t="shared" si="76"/>
        <v>0</v>
      </c>
      <c r="X385" s="170">
        <f t="shared" si="77"/>
        <v>0</v>
      </c>
      <c r="Y385" s="170" t="str">
        <f t="shared" si="78"/>
        <v>-</v>
      </c>
      <c r="Z385" s="170" t="str">
        <f t="shared" si="79"/>
        <v>-</v>
      </c>
      <c r="AA385" s="134"/>
    </row>
    <row r="386" spans="1:27" ht="15" customHeight="1">
      <c r="A386" s="456"/>
      <c r="B386" s="447"/>
      <c r="C386" s="447"/>
      <c r="D386" s="223" t="s">
        <v>3296</v>
      </c>
      <c r="E386" s="282" t="s">
        <v>478</v>
      </c>
      <c r="F386" s="292" t="s">
        <v>2980</v>
      </c>
      <c r="G386" s="170" t="s">
        <v>3340</v>
      </c>
      <c r="H386" s="170" t="s">
        <v>2833</v>
      </c>
      <c r="I386" s="170" t="s">
        <v>167</v>
      </c>
      <c r="J386" s="170">
        <v>1000</v>
      </c>
      <c r="K386" s="170">
        <v>0</v>
      </c>
      <c r="L386" s="170">
        <v>0</v>
      </c>
      <c r="M386" s="170" t="s">
        <v>416</v>
      </c>
      <c r="N386" s="148">
        <v>0</v>
      </c>
      <c r="O386" s="170">
        <f t="shared" si="70"/>
        <v>0</v>
      </c>
      <c r="P386" s="170">
        <f t="shared" si="71"/>
        <v>0</v>
      </c>
      <c r="Q386" s="170">
        <f t="shared" si="72"/>
        <v>0</v>
      </c>
      <c r="R386" s="170" t="str">
        <f t="shared" si="73"/>
        <v>-</v>
      </c>
      <c r="S386" s="170" t="str">
        <f t="shared" si="74"/>
        <v>-</v>
      </c>
      <c r="T386" s="170" t="s">
        <v>416</v>
      </c>
      <c r="U386" s="148">
        <v>0</v>
      </c>
      <c r="V386" s="170">
        <f t="shared" si="75"/>
        <v>0</v>
      </c>
      <c r="W386" s="170">
        <f t="shared" si="76"/>
        <v>0</v>
      </c>
      <c r="X386" s="170">
        <f t="shared" si="77"/>
        <v>0</v>
      </c>
      <c r="Y386" s="170" t="str">
        <f t="shared" si="78"/>
        <v>-</v>
      </c>
      <c r="Z386" s="170" t="str">
        <f t="shared" si="79"/>
        <v>-</v>
      </c>
      <c r="AA386" s="134"/>
    </row>
    <row r="387" spans="1:27" ht="15" customHeight="1">
      <c r="A387" s="456"/>
      <c r="B387" s="447"/>
      <c r="C387" s="447"/>
      <c r="D387" s="223" t="s">
        <v>3296</v>
      </c>
      <c r="E387" s="282" t="s">
        <v>478</v>
      </c>
      <c r="F387" s="292" t="s">
        <v>2980</v>
      </c>
      <c r="G387" s="170" t="s">
        <v>3341</v>
      </c>
      <c r="H387" s="170" t="s">
        <v>2833</v>
      </c>
      <c r="I387" s="170" t="s">
        <v>141</v>
      </c>
      <c r="J387" s="170">
        <v>1000</v>
      </c>
      <c r="K387" s="170">
        <v>0</v>
      </c>
      <c r="L387" s="170">
        <v>0</v>
      </c>
      <c r="M387" s="170" t="s">
        <v>416</v>
      </c>
      <c r="N387" s="148">
        <v>0</v>
      </c>
      <c r="O387" s="170">
        <f t="shared" si="70"/>
        <v>0</v>
      </c>
      <c r="P387" s="170">
        <f t="shared" si="71"/>
        <v>0</v>
      </c>
      <c r="Q387" s="170">
        <f t="shared" si="72"/>
        <v>0</v>
      </c>
      <c r="R387" s="170" t="str">
        <f t="shared" si="73"/>
        <v>-</v>
      </c>
      <c r="S387" s="170" t="str">
        <f t="shared" si="74"/>
        <v>-</v>
      </c>
      <c r="T387" s="170" t="s">
        <v>416</v>
      </c>
      <c r="U387" s="148">
        <v>0</v>
      </c>
      <c r="V387" s="170">
        <f t="shared" si="75"/>
        <v>0</v>
      </c>
      <c r="W387" s="170">
        <f t="shared" si="76"/>
        <v>0</v>
      </c>
      <c r="X387" s="170">
        <f t="shared" si="77"/>
        <v>0</v>
      </c>
      <c r="Y387" s="170" t="str">
        <f t="shared" si="78"/>
        <v>-</v>
      </c>
      <c r="Z387" s="170" t="str">
        <f t="shared" si="79"/>
        <v>-</v>
      </c>
      <c r="AA387" s="134"/>
    </row>
    <row r="388" spans="1:27" ht="15" customHeight="1">
      <c r="A388" s="456"/>
      <c r="B388" s="447"/>
      <c r="C388" s="447"/>
      <c r="D388" s="223" t="s">
        <v>3296</v>
      </c>
      <c r="E388" s="282" t="s">
        <v>478</v>
      </c>
      <c r="F388" s="292" t="s">
        <v>2980</v>
      </c>
      <c r="G388" s="170" t="s">
        <v>3342</v>
      </c>
      <c r="H388" s="170" t="s">
        <v>2833</v>
      </c>
      <c r="I388" s="170" t="s">
        <v>147</v>
      </c>
      <c r="J388" s="170">
        <v>1000</v>
      </c>
      <c r="K388" s="170">
        <v>0</v>
      </c>
      <c r="L388" s="170">
        <v>0</v>
      </c>
      <c r="M388" s="170" t="s">
        <v>416</v>
      </c>
      <c r="N388" s="148">
        <v>0</v>
      </c>
      <c r="O388" s="170">
        <f t="shared" si="70"/>
        <v>0</v>
      </c>
      <c r="P388" s="170">
        <f t="shared" si="71"/>
        <v>0</v>
      </c>
      <c r="Q388" s="170">
        <f t="shared" si="72"/>
        <v>0</v>
      </c>
      <c r="R388" s="170" t="str">
        <f t="shared" si="73"/>
        <v>-</v>
      </c>
      <c r="S388" s="170" t="str">
        <f t="shared" si="74"/>
        <v>-</v>
      </c>
      <c r="T388" s="170" t="s">
        <v>416</v>
      </c>
      <c r="U388" s="148">
        <v>0</v>
      </c>
      <c r="V388" s="170">
        <f t="shared" si="75"/>
        <v>0</v>
      </c>
      <c r="W388" s="170">
        <f t="shared" si="76"/>
        <v>0</v>
      </c>
      <c r="X388" s="170">
        <f t="shared" si="77"/>
        <v>0</v>
      </c>
      <c r="Y388" s="170" t="str">
        <f t="shared" si="78"/>
        <v>-</v>
      </c>
      <c r="Z388" s="170" t="str">
        <f t="shared" si="79"/>
        <v>-</v>
      </c>
      <c r="AA388" s="134"/>
    </row>
    <row r="389" spans="1:27" ht="15" customHeight="1">
      <c r="A389" s="456"/>
      <c r="B389" s="447"/>
      <c r="C389" s="447"/>
      <c r="D389" s="223" t="s">
        <v>3296</v>
      </c>
      <c r="E389" s="282" t="s">
        <v>478</v>
      </c>
      <c r="F389" s="292" t="s">
        <v>2980</v>
      </c>
      <c r="G389" s="170" t="s">
        <v>3343</v>
      </c>
      <c r="H389" s="170" t="s">
        <v>2833</v>
      </c>
      <c r="I389" s="170" t="s">
        <v>173</v>
      </c>
      <c r="J389" s="170">
        <v>501000</v>
      </c>
      <c r="K389" s="170">
        <v>0</v>
      </c>
      <c r="L389" s="170">
        <v>0</v>
      </c>
      <c r="M389" s="170" t="s">
        <v>410</v>
      </c>
      <c r="N389" s="148">
        <v>0.23</v>
      </c>
      <c r="O389" s="170">
        <f t="shared" si="70"/>
        <v>115230</v>
      </c>
      <c r="P389" s="170">
        <f t="shared" si="71"/>
        <v>0</v>
      </c>
      <c r="Q389" s="170">
        <f t="shared" si="72"/>
        <v>0</v>
      </c>
      <c r="R389" s="170">
        <f t="shared" si="73"/>
        <v>0</v>
      </c>
      <c r="S389" s="170">
        <f t="shared" si="74"/>
        <v>0</v>
      </c>
      <c r="T389" s="170" t="s">
        <v>410</v>
      </c>
      <c r="U389" s="148">
        <v>0.09</v>
      </c>
      <c r="V389" s="170">
        <f t="shared" si="75"/>
        <v>45090</v>
      </c>
      <c r="W389" s="170">
        <f t="shared" si="76"/>
        <v>0</v>
      </c>
      <c r="X389" s="170">
        <f t="shared" si="77"/>
        <v>0</v>
      </c>
      <c r="Y389" s="170">
        <f t="shared" si="78"/>
        <v>0</v>
      </c>
      <c r="Z389" s="170" t="str">
        <f t="shared" si="79"/>
        <v>-</v>
      </c>
      <c r="AA389" s="134"/>
    </row>
    <row r="390" spans="1:27" ht="15" customHeight="1">
      <c r="A390" s="456"/>
      <c r="B390" s="447"/>
      <c r="C390" s="447"/>
      <c r="D390" s="223" t="s">
        <v>3296</v>
      </c>
      <c r="E390" s="282" t="s">
        <v>478</v>
      </c>
      <c r="F390" s="292" t="s">
        <v>2980</v>
      </c>
      <c r="G390" s="170" t="s">
        <v>3344</v>
      </c>
      <c r="H390" s="170" t="s">
        <v>2833</v>
      </c>
      <c r="I390" s="170" t="s">
        <v>149</v>
      </c>
      <c r="J390" s="170">
        <v>1000</v>
      </c>
      <c r="K390" s="170">
        <v>0</v>
      </c>
      <c r="L390" s="170">
        <v>0</v>
      </c>
      <c r="M390" s="170" t="s">
        <v>416</v>
      </c>
      <c r="N390" s="148">
        <v>0</v>
      </c>
      <c r="O390" s="170">
        <f t="shared" si="70"/>
        <v>0</v>
      </c>
      <c r="P390" s="170">
        <f t="shared" si="71"/>
        <v>0</v>
      </c>
      <c r="Q390" s="170">
        <f t="shared" si="72"/>
        <v>0</v>
      </c>
      <c r="R390" s="170" t="str">
        <f t="shared" si="73"/>
        <v>-</v>
      </c>
      <c r="S390" s="170" t="str">
        <f t="shared" si="74"/>
        <v>-</v>
      </c>
      <c r="T390" s="170" t="s">
        <v>416</v>
      </c>
      <c r="U390" s="148">
        <v>0</v>
      </c>
      <c r="V390" s="170">
        <f t="shared" si="75"/>
        <v>0</v>
      </c>
      <c r="W390" s="170">
        <f t="shared" si="76"/>
        <v>0</v>
      </c>
      <c r="X390" s="170">
        <f t="shared" si="77"/>
        <v>0</v>
      </c>
      <c r="Y390" s="170" t="str">
        <f t="shared" si="78"/>
        <v>-</v>
      </c>
      <c r="Z390" s="170" t="str">
        <f t="shared" si="79"/>
        <v>-</v>
      </c>
      <c r="AA390" s="134"/>
    </row>
    <row r="391" spans="1:27" ht="15" customHeight="1">
      <c r="A391" s="456"/>
      <c r="B391" s="447"/>
      <c r="C391" s="447"/>
      <c r="D391" s="223" t="s">
        <v>3296</v>
      </c>
      <c r="E391" s="282" t="s">
        <v>478</v>
      </c>
      <c r="F391" s="292" t="s">
        <v>2980</v>
      </c>
      <c r="G391" s="170" t="s">
        <v>3345</v>
      </c>
      <c r="H391" s="170" t="s">
        <v>2833</v>
      </c>
      <c r="I391" s="170" t="s">
        <v>181</v>
      </c>
      <c r="J391" s="170">
        <v>1000</v>
      </c>
      <c r="K391" s="170">
        <v>0</v>
      </c>
      <c r="L391" s="170">
        <v>0</v>
      </c>
      <c r="M391" s="170" t="s">
        <v>416</v>
      </c>
      <c r="N391" s="148">
        <v>0</v>
      </c>
      <c r="O391" s="170">
        <f t="shared" si="70"/>
        <v>0</v>
      </c>
      <c r="P391" s="170">
        <f t="shared" si="71"/>
        <v>0</v>
      </c>
      <c r="Q391" s="170">
        <f t="shared" si="72"/>
        <v>0</v>
      </c>
      <c r="R391" s="170" t="str">
        <f t="shared" si="73"/>
        <v>-</v>
      </c>
      <c r="S391" s="170" t="str">
        <f t="shared" si="74"/>
        <v>-</v>
      </c>
      <c r="T391" s="170" t="s">
        <v>416</v>
      </c>
      <c r="U391" s="148">
        <v>0</v>
      </c>
      <c r="V391" s="170">
        <f t="shared" si="75"/>
        <v>0</v>
      </c>
      <c r="W391" s="170">
        <f t="shared" si="76"/>
        <v>0</v>
      </c>
      <c r="X391" s="170">
        <f t="shared" si="77"/>
        <v>0</v>
      </c>
      <c r="Y391" s="170" t="str">
        <f t="shared" si="78"/>
        <v>-</v>
      </c>
      <c r="Z391" s="170" t="str">
        <f t="shared" si="79"/>
        <v>-</v>
      </c>
      <c r="AA391" s="134"/>
    </row>
    <row r="392" spans="1:27" ht="15" customHeight="1">
      <c r="A392" s="456"/>
      <c r="B392" s="447"/>
      <c r="C392" s="447"/>
      <c r="D392" s="223" t="s">
        <v>3296</v>
      </c>
      <c r="E392" s="282" t="s">
        <v>478</v>
      </c>
      <c r="F392" s="292" t="s">
        <v>2980</v>
      </c>
      <c r="G392" s="170" t="s">
        <v>3346</v>
      </c>
      <c r="H392" s="170" t="s">
        <v>2833</v>
      </c>
      <c r="I392" s="170" t="s">
        <v>183</v>
      </c>
      <c r="J392" s="170">
        <v>1000</v>
      </c>
      <c r="K392" s="170">
        <v>0</v>
      </c>
      <c r="L392" s="170">
        <v>0</v>
      </c>
      <c r="M392" s="170" t="s">
        <v>416</v>
      </c>
      <c r="N392" s="148">
        <v>0</v>
      </c>
      <c r="O392" s="170">
        <f t="shared" si="70"/>
        <v>0</v>
      </c>
      <c r="P392" s="170">
        <f t="shared" si="71"/>
        <v>0</v>
      </c>
      <c r="Q392" s="170">
        <f t="shared" si="72"/>
        <v>0</v>
      </c>
      <c r="R392" s="170" t="str">
        <f t="shared" si="73"/>
        <v>-</v>
      </c>
      <c r="S392" s="170" t="str">
        <f t="shared" si="74"/>
        <v>-</v>
      </c>
      <c r="T392" s="170" t="s">
        <v>416</v>
      </c>
      <c r="U392" s="148">
        <v>0</v>
      </c>
      <c r="V392" s="170">
        <f t="shared" si="75"/>
        <v>0</v>
      </c>
      <c r="W392" s="170">
        <f t="shared" si="76"/>
        <v>0</v>
      </c>
      <c r="X392" s="170">
        <f t="shared" si="77"/>
        <v>0</v>
      </c>
      <c r="Y392" s="170" t="str">
        <f t="shared" si="78"/>
        <v>-</v>
      </c>
      <c r="Z392" s="170" t="str">
        <f t="shared" si="79"/>
        <v>-</v>
      </c>
      <c r="AA392" s="134"/>
    </row>
    <row r="393" spans="1:27" ht="15" customHeight="1">
      <c r="A393" s="456"/>
      <c r="B393" s="447"/>
      <c r="C393" s="447"/>
      <c r="D393" s="223" t="s">
        <v>3296</v>
      </c>
      <c r="E393" s="282" t="s">
        <v>478</v>
      </c>
      <c r="F393" s="292" t="s">
        <v>2980</v>
      </c>
      <c r="G393" s="170" t="s">
        <v>3347</v>
      </c>
      <c r="H393" s="170" t="s">
        <v>2833</v>
      </c>
      <c r="I393" s="170" t="s">
        <v>155</v>
      </c>
      <c r="J393" s="170">
        <v>1000</v>
      </c>
      <c r="K393" s="170">
        <v>0</v>
      </c>
      <c r="L393" s="170">
        <v>0</v>
      </c>
      <c r="M393" s="170" t="s">
        <v>416</v>
      </c>
      <c r="N393" s="148">
        <v>0</v>
      </c>
      <c r="O393" s="170">
        <f t="shared" si="70"/>
        <v>0</v>
      </c>
      <c r="P393" s="170">
        <f t="shared" si="71"/>
        <v>0</v>
      </c>
      <c r="Q393" s="170">
        <f t="shared" si="72"/>
        <v>0</v>
      </c>
      <c r="R393" s="170" t="str">
        <f t="shared" si="73"/>
        <v>-</v>
      </c>
      <c r="S393" s="170" t="str">
        <f t="shared" si="74"/>
        <v>-</v>
      </c>
      <c r="T393" s="170" t="s">
        <v>416</v>
      </c>
      <c r="U393" s="148">
        <v>0</v>
      </c>
      <c r="V393" s="170">
        <f t="shared" si="75"/>
        <v>0</v>
      </c>
      <c r="W393" s="170">
        <f t="shared" si="76"/>
        <v>0</v>
      </c>
      <c r="X393" s="170">
        <f t="shared" si="77"/>
        <v>0</v>
      </c>
      <c r="Y393" s="170" t="str">
        <f t="shared" si="78"/>
        <v>-</v>
      </c>
      <c r="Z393" s="170" t="str">
        <f t="shared" si="79"/>
        <v>-</v>
      </c>
      <c r="AA393" s="134"/>
    </row>
    <row r="394" spans="1:27" ht="15" customHeight="1">
      <c r="A394" s="456"/>
      <c r="B394" s="447"/>
      <c r="C394" s="447"/>
      <c r="D394" s="223" t="s">
        <v>3296</v>
      </c>
      <c r="E394" s="282" t="s">
        <v>478</v>
      </c>
      <c r="F394" s="292" t="s">
        <v>2980</v>
      </c>
      <c r="G394" s="170" t="s">
        <v>3348</v>
      </c>
      <c r="H394" s="170" t="s">
        <v>2833</v>
      </c>
      <c r="I394" s="170" t="s">
        <v>179</v>
      </c>
      <c r="J394" s="170">
        <v>1000</v>
      </c>
      <c r="K394" s="170">
        <v>0</v>
      </c>
      <c r="L394" s="170">
        <v>0</v>
      </c>
      <c r="M394" s="170" t="s">
        <v>416</v>
      </c>
      <c r="N394" s="148">
        <v>0</v>
      </c>
      <c r="O394" s="170">
        <f t="shared" si="70"/>
        <v>0</v>
      </c>
      <c r="P394" s="170">
        <f t="shared" si="71"/>
        <v>0</v>
      </c>
      <c r="Q394" s="170">
        <f t="shared" si="72"/>
        <v>0</v>
      </c>
      <c r="R394" s="170" t="str">
        <f t="shared" si="73"/>
        <v>-</v>
      </c>
      <c r="S394" s="170" t="str">
        <f t="shared" si="74"/>
        <v>-</v>
      </c>
      <c r="T394" s="170" t="s">
        <v>416</v>
      </c>
      <c r="U394" s="148">
        <v>0</v>
      </c>
      <c r="V394" s="170">
        <f t="shared" si="75"/>
        <v>0</v>
      </c>
      <c r="W394" s="170">
        <f t="shared" si="76"/>
        <v>0</v>
      </c>
      <c r="X394" s="170">
        <f t="shared" si="77"/>
        <v>0</v>
      </c>
      <c r="Y394" s="170" t="str">
        <f t="shared" si="78"/>
        <v>-</v>
      </c>
      <c r="Z394" s="170" t="str">
        <f t="shared" si="79"/>
        <v>-</v>
      </c>
      <c r="AA394" s="134"/>
    </row>
    <row r="395" spans="1:27" ht="15" customHeight="1">
      <c r="A395" s="456"/>
      <c r="B395" s="447"/>
      <c r="C395" s="447"/>
      <c r="D395" s="223" t="s">
        <v>3296</v>
      </c>
      <c r="E395" s="282" t="s">
        <v>478</v>
      </c>
      <c r="F395" s="292" t="s">
        <v>2980</v>
      </c>
      <c r="G395" s="170" t="s">
        <v>3349</v>
      </c>
      <c r="H395" s="170" t="s">
        <v>2833</v>
      </c>
      <c r="I395" s="170" t="s">
        <v>165</v>
      </c>
      <c r="J395" s="170">
        <v>1000</v>
      </c>
      <c r="K395" s="170">
        <v>0</v>
      </c>
      <c r="L395" s="170">
        <v>0</v>
      </c>
      <c r="M395" s="170" t="s">
        <v>416</v>
      </c>
      <c r="N395" s="148">
        <v>0</v>
      </c>
      <c r="O395" s="170">
        <f t="shared" si="70"/>
        <v>0</v>
      </c>
      <c r="P395" s="170">
        <f t="shared" si="71"/>
        <v>0</v>
      </c>
      <c r="Q395" s="170">
        <f t="shared" si="72"/>
        <v>0</v>
      </c>
      <c r="R395" s="170" t="str">
        <f t="shared" si="73"/>
        <v>-</v>
      </c>
      <c r="S395" s="170" t="str">
        <f t="shared" si="74"/>
        <v>-</v>
      </c>
      <c r="T395" s="170" t="s">
        <v>416</v>
      </c>
      <c r="U395" s="148">
        <v>0</v>
      </c>
      <c r="V395" s="170">
        <f t="shared" si="75"/>
        <v>0</v>
      </c>
      <c r="W395" s="170">
        <f t="shared" si="76"/>
        <v>0</v>
      </c>
      <c r="X395" s="170">
        <f t="shared" si="77"/>
        <v>0</v>
      </c>
      <c r="Y395" s="170" t="str">
        <f t="shared" si="78"/>
        <v>-</v>
      </c>
      <c r="Z395" s="170" t="str">
        <f t="shared" si="79"/>
        <v>-</v>
      </c>
      <c r="AA395" s="134"/>
    </row>
    <row r="396" spans="1:27" ht="15" customHeight="1">
      <c r="A396" s="456"/>
      <c r="B396" s="447"/>
      <c r="C396" s="447"/>
      <c r="D396" s="223" t="s">
        <v>3296</v>
      </c>
      <c r="E396" s="282" t="s">
        <v>478</v>
      </c>
      <c r="F396" s="292" t="s">
        <v>2980</v>
      </c>
      <c r="G396" s="170" t="s">
        <v>3350</v>
      </c>
      <c r="H396" s="170" t="s">
        <v>2833</v>
      </c>
      <c r="I396" s="170" t="s">
        <v>177</v>
      </c>
      <c r="J396" s="170">
        <v>1000</v>
      </c>
      <c r="K396" s="170">
        <v>0</v>
      </c>
      <c r="L396" s="170">
        <v>0</v>
      </c>
      <c r="M396" s="170" t="s">
        <v>416</v>
      </c>
      <c r="N396" s="148">
        <v>0</v>
      </c>
      <c r="O396" s="170">
        <f t="shared" si="70"/>
        <v>0</v>
      </c>
      <c r="P396" s="170">
        <f t="shared" si="71"/>
        <v>0</v>
      </c>
      <c r="Q396" s="170">
        <f t="shared" si="72"/>
        <v>0</v>
      </c>
      <c r="R396" s="170" t="str">
        <f t="shared" si="73"/>
        <v>-</v>
      </c>
      <c r="S396" s="170" t="str">
        <f t="shared" si="74"/>
        <v>-</v>
      </c>
      <c r="T396" s="170" t="s">
        <v>416</v>
      </c>
      <c r="U396" s="148">
        <v>0</v>
      </c>
      <c r="V396" s="170">
        <f t="shared" si="75"/>
        <v>0</v>
      </c>
      <c r="W396" s="170">
        <f t="shared" si="76"/>
        <v>0</v>
      </c>
      <c r="X396" s="170">
        <f t="shared" si="77"/>
        <v>0</v>
      </c>
      <c r="Y396" s="170" t="str">
        <f t="shared" si="78"/>
        <v>-</v>
      </c>
      <c r="Z396" s="170" t="str">
        <f t="shared" si="79"/>
        <v>-</v>
      </c>
      <c r="AA396" s="134"/>
    </row>
    <row r="397" spans="1:27" ht="15" customHeight="1">
      <c r="A397" s="456"/>
      <c r="B397" s="447"/>
      <c r="C397" s="447"/>
      <c r="D397" s="223" t="s">
        <v>3296</v>
      </c>
      <c r="E397" s="282" t="s">
        <v>478</v>
      </c>
      <c r="F397" s="292" t="s">
        <v>2980</v>
      </c>
      <c r="G397" s="170" t="s">
        <v>3351</v>
      </c>
      <c r="H397" s="170" t="s">
        <v>2833</v>
      </c>
      <c r="I397" s="170" t="s">
        <v>143</v>
      </c>
      <c r="J397" s="170">
        <v>1000</v>
      </c>
      <c r="K397" s="170">
        <v>0</v>
      </c>
      <c r="L397" s="170">
        <v>0</v>
      </c>
      <c r="M397" s="170" t="s">
        <v>416</v>
      </c>
      <c r="N397" s="148">
        <v>0</v>
      </c>
      <c r="O397" s="170">
        <f t="shared" si="70"/>
        <v>0</v>
      </c>
      <c r="P397" s="170">
        <f t="shared" si="71"/>
        <v>0</v>
      </c>
      <c r="Q397" s="170">
        <f t="shared" si="72"/>
        <v>0</v>
      </c>
      <c r="R397" s="170" t="str">
        <f t="shared" si="73"/>
        <v>-</v>
      </c>
      <c r="S397" s="170" t="str">
        <f t="shared" si="74"/>
        <v>-</v>
      </c>
      <c r="T397" s="170" t="s">
        <v>416</v>
      </c>
      <c r="U397" s="148">
        <v>0</v>
      </c>
      <c r="V397" s="170">
        <f t="shared" si="75"/>
        <v>0</v>
      </c>
      <c r="W397" s="170">
        <f t="shared" si="76"/>
        <v>0</v>
      </c>
      <c r="X397" s="170">
        <f t="shared" si="77"/>
        <v>0</v>
      </c>
      <c r="Y397" s="170" t="str">
        <f t="shared" si="78"/>
        <v>-</v>
      </c>
      <c r="Z397" s="170" t="str">
        <f t="shared" si="79"/>
        <v>-</v>
      </c>
      <c r="AA397" s="134"/>
    </row>
    <row r="398" spans="1:27" ht="15" customHeight="1">
      <c r="A398" s="456"/>
      <c r="B398" s="447"/>
      <c r="C398" s="447"/>
      <c r="D398" s="223" t="s">
        <v>3296</v>
      </c>
      <c r="E398" s="282" t="s">
        <v>478</v>
      </c>
      <c r="F398" s="292" t="s">
        <v>2980</v>
      </c>
      <c r="G398" s="170" t="s">
        <v>3352</v>
      </c>
      <c r="H398" s="170" t="s">
        <v>2833</v>
      </c>
      <c r="I398" s="170" t="s">
        <v>163</v>
      </c>
      <c r="J398" s="170">
        <v>1000</v>
      </c>
      <c r="K398" s="170">
        <v>0</v>
      </c>
      <c r="L398" s="170">
        <v>0</v>
      </c>
      <c r="M398" s="170" t="s">
        <v>416</v>
      </c>
      <c r="N398" s="148">
        <v>0</v>
      </c>
      <c r="O398" s="170">
        <f t="shared" si="70"/>
        <v>0</v>
      </c>
      <c r="P398" s="170">
        <f t="shared" si="71"/>
        <v>0</v>
      </c>
      <c r="Q398" s="170">
        <f t="shared" si="72"/>
        <v>0</v>
      </c>
      <c r="R398" s="170" t="str">
        <f t="shared" si="73"/>
        <v>-</v>
      </c>
      <c r="S398" s="170" t="str">
        <f t="shared" si="74"/>
        <v>-</v>
      </c>
      <c r="T398" s="170" t="s">
        <v>416</v>
      </c>
      <c r="U398" s="148">
        <v>0</v>
      </c>
      <c r="V398" s="170">
        <f t="shared" si="75"/>
        <v>0</v>
      </c>
      <c r="W398" s="170">
        <f t="shared" si="76"/>
        <v>0</v>
      </c>
      <c r="X398" s="170">
        <f t="shared" si="77"/>
        <v>0</v>
      </c>
      <c r="Y398" s="170" t="str">
        <f t="shared" si="78"/>
        <v>-</v>
      </c>
      <c r="Z398" s="170" t="str">
        <f t="shared" si="79"/>
        <v>-</v>
      </c>
      <c r="AA398" s="134"/>
    </row>
    <row r="399" spans="1:27" ht="15" customHeight="1">
      <c r="A399" s="456"/>
      <c r="B399" s="447"/>
      <c r="C399" s="447"/>
      <c r="D399" s="223" t="s">
        <v>3296</v>
      </c>
      <c r="E399" s="282" t="s">
        <v>478</v>
      </c>
      <c r="F399" s="292" t="s">
        <v>2980</v>
      </c>
      <c r="G399" s="170" t="s">
        <v>3353</v>
      </c>
      <c r="H399" s="170" t="s">
        <v>2833</v>
      </c>
      <c r="I399" s="170" t="s">
        <v>159</v>
      </c>
      <c r="J399" s="170">
        <v>1000</v>
      </c>
      <c r="K399" s="170">
        <v>0</v>
      </c>
      <c r="L399" s="170">
        <v>0</v>
      </c>
      <c r="M399" s="170" t="s">
        <v>416</v>
      </c>
      <c r="N399" s="148">
        <v>0</v>
      </c>
      <c r="O399" s="170">
        <f t="shared" si="70"/>
        <v>0</v>
      </c>
      <c r="P399" s="170">
        <f t="shared" si="71"/>
        <v>0</v>
      </c>
      <c r="Q399" s="170">
        <f t="shared" si="72"/>
        <v>0</v>
      </c>
      <c r="R399" s="170" t="str">
        <f t="shared" si="73"/>
        <v>-</v>
      </c>
      <c r="S399" s="170" t="str">
        <f t="shared" si="74"/>
        <v>-</v>
      </c>
      <c r="T399" s="170" t="s">
        <v>416</v>
      </c>
      <c r="U399" s="148">
        <v>0</v>
      </c>
      <c r="V399" s="170">
        <f t="shared" si="75"/>
        <v>0</v>
      </c>
      <c r="W399" s="170">
        <f t="shared" si="76"/>
        <v>0</v>
      </c>
      <c r="X399" s="170">
        <f t="shared" si="77"/>
        <v>0</v>
      </c>
      <c r="Y399" s="170" t="str">
        <f t="shared" si="78"/>
        <v>-</v>
      </c>
      <c r="Z399" s="170" t="str">
        <f t="shared" si="79"/>
        <v>-</v>
      </c>
      <c r="AA399" s="134"/>
    </row>
    <row r="400" spans="1:27" ht="15" customHeight="1">
      <c r="A400" s="456"/>
      <c r="B400" s="447"/>
      <c r="C400" s="447"/>
      <c r="D400" s="223" t="s">
        <v>3296</v>
      </c>
      <c r="E400" s="282" t="s">
        <v>478</v>
      </c>
      <c r="F400" s="292" t="s">
        <v>2980</v>
      </c>
      <c r="G400" s="170" t="s">
        <v>3354</v>
      </c>
      <c r="H400" s="170" t="s">
        <v>2833</v>
      </c>
      <c r="I400" s="170" t="s">
        <v>203</v>
      </c>
      <c r="J400" s="170">
        <v>1000</v>
      </c>
      <c r="K400" s="170">
        <v>0</v>
      </c>
      <c r="L400" s="170">
        <v>0</v>
      </c>
      <c r="M400" s="170" t="s">
        <v>416</v>
      </c>
      <c r="N400" s="148">
        <v>0</v>
      </c>
      <c r="O400" s="170">
        <f t="shared" si="70"/>
        <v>0</v>
      </c>
      <c r="P400" s="170">
        <f t="shared" si="71"/>
        <v>0</v>
      </c>
      <c r="Q400" s="170">
        <f t="shared" si="72"/>
        <v>0</v>
      </c>
      <c r="R400" s="170" t="str">
        <f t="shared" si="73"/>
        <v>-</v>
      </c>
      <c r="S400" s="170" t="str">
        <f t="shared" si="74"/>
        <v>-</v>
      </c>
      <c r="T400" s="170" t="s">
        <v>416</v>
      </c>
      <c r="U400" s="148">
        <v>0</v>
      </c>
      <c r="V400" s="170">
        <f t="shared" si="75"/>
        <v>0</v>
      </c>
      <c r="W400" s="170">
        <f t="shared" si="76"/>
        <v>0</v>
      </c>
      <c r="X400" s="170">
        <f t="shared" si="77"/>
        <v>0</v>
      </c>
      <c r="Y400" s="170" t="str">
        <f t="shared" si="78"/>
        <v>-</v>
      </c>
      <c r="Z400" s="170" t="str">
        <f t="shared" si="79"/>
        <v>-</v>
      </c>
      <c r="AA400" s="134"/>
    </row>
    <row r="401" spans="1:27" ht="15" customHeight="1">
      <c r="A401" s="456"/>
      <c r="B401" s="447"/>
      <c r="C401" s="447"/>
      <c r="D401" s="223" t="s">
        <v>3296</v>
      </c>
      <c r="E401" s="282" t="s">
        <v>478</v>
      </c>
      <c r="F401" s="292" t="s">
        <v>2980</v>
      </c>
      <c r="G401" s="170" t="s">
        <v>3355</v>
      </c>
      <c r="H401" s="170" t="s">
        <v>2833</v>
      </c>
      <c r="I401" s="170" t="s">
        <v>195</v>
      </c>
      <c r="J401" s="170">
        <v>2500</v>
      </c>
      <c r="K401" s="170">
        <v>0</v>
      </c>
      <c r="L401" s="170">
        <v>0</v>
      </c>
      <c r="M401" s="170" t="s">
        <v>416</v>
      </c>
      <c r="N401" s="148">
        <v>0</v>
      </c>
      <c r="O401" s="170">
        <f t="shared" si="70"/>
        <v>0</v>
      </c>
      <c r="P401" s="170">
        <f t="shared" si="71"/>
        <v>0</v>
      </c>
      <c r="Q401" s="170">
        <f t="shared" si="72"/>
        <v>0</v>
      </c>
      <c r="R401" s="170" t="str">
        <f t="shared" si="73"/>
        <v>-</v>
      </c>
      <c r="S401" s="170" t="str">
        <f t="shared" si="74"/>
        <v>-</v>
      </c>
      <c r="T401" s="170" t="s">
        <v>416</v>
      </c>
      <c r="U401" s="148">
        <v>0</v>
      </c>
      <c r="V401" s="170">
        <f t="shared" si="75"/>
        <v>0</v>
      </c>
      <c r="W401" s="170">
        <f t="shared" si="76"/>
        <v>0</v>
      </c>
      <c r="X401" s="170">
        <f t="shared" si="77"/>
        <v>0</v>
      </c>
      <c r="Y401" s="170" t="str">
        <f t="shared" si="78"/>
        <v>-</v>
      </c>
      <c r="Z401" s="170" t="str">
        <f t="shared" si="79"/>
        <v>-</v>
      </c>
      <c r="AA401" s="134"/>
    </row>
    <row r="402" spans="1:27" ht="15" customHeight="1">
      <c r="A402" s="456"/>
      <c r="B402" s="447"/>
      <c r="C402" s="447"/>
      <c r="D402" s="223" t="s">
        <v>3296</v>
      </c>
      <c r="E402" s="282" t="s">
        <v>478</v>
      </c>
      <c r="F402" s="292" t="s">
        <v>2980</v>
      </c>
      <c r="G402" s="170" t="s">
        <v>3356</v>
      </c>
      <c r="H402" s="170" t="s">
        <v>2833</v>
      </c>
      <c r="I402" s="170" t="s">
        <v>151</v>
      </c>
      <c r="J402" s="170">
        <v>1000</v>
      </c>
      <c r="K402" s="170">
        <v>0</v>
      </c>
      <c r="L402" s="170">
        <v>0</v>
      </c>
      <c r="M402" s="170" t="s">
        <v>416</v>
      </c>
      <c r="N402" s="148">
        <v>0</v>
      </c>
      <c r="O402" s="170">
        <f t="shared" si="70"/>
        <v>0</v>
      </c>
      <c r="P402" s="170">
        <f t="shared" si="71"/>
        <v>0</v>
      </c>
      <c r="Q402" s="170">
        <f t="shared" si="72"/>
        <v>0</v>
      </c>
      <c r="R402" s="170" t="str">
        <f t="shared" si="73"/>
        <v>-</v>
      </c>
      <c r="S402" s="170" t="str">
        <f t="shared" si="74"/>
        <v>-</v>
      </c>
      <c r="T402" s="170" t="s">
        <v>416</v>
      </c>
      <c r="U402" s="148">
        <v>0</v>
      </c>
      <c r="V402" s="170">
        <f t="shared" si="75"/>
        <v>0</v>
      </c>
      <c r="W402" s="170">
        <f t="shared" si="76"/>
        <v>0</v>
      </c>
      <c r="X402" s="170">
        <f t="shared" si="77"/>
        <v>0</v>
      </c>
      <c r="Y402" s="170" t="str">
        <f t="shared" si="78"/>
        <v>-</v>
      </c>
      <c r="Z402" s="170" t="str">
        <f t="shared" si="79"/>
        <v>-</v>
      </c>
      <c r="AA402" s="134"/>
    </row>
    <row r="403" spans="1:27" ht="15" customHeight="1">
      <c r="A403" s="456"/>
      <c r="B403" s="447"/>
      <c r="C403" s="447"/>
      <c r="D403" s="223" t="s">
        <v>3296</v>
      </c>
      <c r="E403" s="282" t="s">
        <v>478</v>
      </c>
      <c r="F403" s="292" t="s">
        <v>2980</v>
      </c>
      <c r="G403" s="170" t="s">
        <v>3357</v>
      </c>
      <c r="H403" s="170" t="s">
        <v>2833</v>
      </c>
      <c r="I403" s="170" t="s">
        <v>1998</v>
      </c>
      <c r="J403" s="170">
        <v>1000</v>
      </c>
      <c r="K403" s="170">
        <v>0</v>
      </c>
      <c r="L403" s="170">
        <v>0</v>
      </c>
      <c r="M403" s="170" t="s">
        <v>416</v>
      </c>
      <c r="N403" s="148">
        <v>0</v>
      </c>
      <c r="O403" s="170">
        <f t="shared" si="70"/>
        <v>0</v>
      </c>
      <c r="P403" s="170">
        <f t="shared" si="71"/>
        <v>0</v>
      </c>
      <c r="Q403" s="170">
        <f t="shared" si="72"/>
        <v>0</v>
      </c>
      <c r="R403" s="170" t="str">
        <f t="shared" si="73"/>
        <v>-</v>
      </c>
      <c r="S403" s="170" t="str">
        <f t="shared" si="74"/>
        <v>-</v>
      </c>
      <c r="T403" s="170" t="s">
        <v>416</v>
      </c>
      <c r="U403" s="148">
        <v>0</v>
      </c>
      <c r="V403" s="170">
        <f t="shared" si="75"/>
        <v>0</v>
      </c>
      <c r="W403" s="170">
        <f t="shared" si="76"/>
        <v>0</v>
      </c>
      <c r="X403" s="170">
        <f t="shared" si="77"/>
        <v>0</v>
      </c>
      <c r="Y403" s="170" t="str">
        <f t="shared" si="78"/>
        <v>-</v>
      </c>
      <c r="Z403" s="170" t="str">
        <f t="shared" si="79"/>
        <v>-</v>
      </c>
      <c r="AA403" s="134"/>
    </row>
    <row r="404" spans="1:27" ht="15" customHeight="1">
      <c r="A404" s="456"/>
      <c r="B404" s="447"/>
      <c r="C404" s="447"/>
      <c r="D404" s="223" t="s">
        <v>3296</v>
      </c>
      <c r="E404" s="282" t="s">
        <v>478</v>
      </c>
      <c r="F404" s="292" t="s">
        <v>2980</v>
      </c>
      <c r="G404" s="170" t="s">
        <v>3358</v>
      </c>
      <c r="H404" s="170" t="s">
        <v>2833</v>
      </c>
      <c r="I404" s="170" t="s">
        <v>1998</v>
      </c>
      <c r="J404" s="170">
        <v>1000</v>
      </c>
      <c r="K404" s="170">
        <v>0</v>
      </c>
      <c r="L404" s="170">
        <v>0</v>
      </c>
      <c r="M404" s="170" t="s">
        <v>416</v>
      </c>
      <c r="N404" s="148">
        <v>0</v>
      </c>
      <c r="O404" s="170">
        <f t="shared" si="70"/>
        <v>0</v>
      </c>
      <c r="P404" s="170">
        <f t="shared" si="71"/>
        <v>0</v>
      </c>
      <c r="Q404" s="170">
        <f t="shared" si="72"/>
        <v>0</v>
      </c>
      <c r="R404" s="170" t="str">
        <f t="shared" si="73"/>
        <v>-</v>
      </c>
      <c r="S404" s="170" t="str">
        <f t="shared" si="74"/>
        <v>-</v>
      </c>
      <c r="T404" s="170" t="s">
        <v>416</v>
      </c>
      <c r="U404" s="148">
        <v>0</v>
      </c>
      <c r="V404" s="170">
        <f t="shared" si="75"/>
        <v>0</v>
      </c>
      <c r="W404" s="170">
        <f t="shared" si="76"/>
        <v>0</v>
      </c>
      <c r="X404" s="170">
        <f t="shared" si="77"/>
        <v>0</v>
      </c>
      <c r="Y404" s="170" t="str">
        <f t="shared" si="78"/>
        <v>-</v>
      </c>
      <c r="Z404" s="170" t="str">
        <f t="shared" si="79"/>
        <v>-</v>
      </c>
      <c r="AA404" s="134"/>
    </row>
    <row r="405" spans="1:27" ht="15" customHeight="1">
      <c r="A405" s="456"/>
      <c r="B405" s="447"/>
      <c r="C405" s="447"/>
      <c r="D405" s="223" t="s">
        <v>3296</v>
      </c>
      <c r="E405" s="282" t="s">
        <v>478</v>
      </c>
      <c r="F405" s="292" t="s">
        <v>2980</v>
      </c>
      <c r="G405" s="170" t="s">
        <v>3359</v>
      </c>
      <c r="H405" s="170" t="s">
        <v>2833</v>
      </c>
      <c r="I405" s="170" t="s">
        <v>81</v>
      </c>
      <c r="J405" s="170">
        <v>1000</v>
      </c>
      <c r="K405" s="170">
        <v>0</v>
      </c>
      <c r="L405" s="170">
        <v>0</v>
      </c>
      <c r="M405" s="170" t="s">
        <v>416</v>
      </c>
      <c r="N405" s="148">
        <v>0</v>
      </c>
      <c r="O405" s="170">
        <f t="shared" si="70"/>
        <v>0</v>
      </c>
      <c r="P405" s="170">
        <f t="shared" si="71"/>
        <v>0</v>
      </c>
      <c r="Q405" s="170">
        <f t="shared" si="72"/>
        <v>0</v>
      </c>
      <c r="R405" s="170" t="str">
        <f t="shared" si="73"/>
        <v>-</v>
      </c>
      <c r="S405" s="170" t="str">
        <f t="shared" si="74"/>
        <v>-</v>
      </c>
      <c r="T405" s="170" t="s">
        <v>416</v>
      </c>
      <c r="U405" s="148">
        <v>0</v>
      </c>
      <c r="V405" s="170">
        <f t="shared" si="75"/>
        <v>0</v>
      </c>
      <c r="W405" s="170">
        <f t="shared" si="76"/>
        <v>0</v>
      </c>
      <c r="X405" s="170">
        <f t="shared" si="77"/>
        <v>0</v>
      </c>
      <c r="Y405" s="170" t="str">
        <f t="shared" si="78"/>
        <v>-</v>
      </c>
      <c r="Z405" s="170" t="str">
        <f t="shared" si="79"/>
        <v>-</v>
      </c>
      <c r="AA405" s="134"/>
    </row>
    <row r="406" spans="1:27" ht="15" customHeight="1">
      <c r="A406" s="456"/>
      <c r="B406" s="447"/>
      <c r="C406" s="447"/>
      <c r="D406" s="223" t="s">
        <v>3296</v>
      </c>
      <c r="E406" s="282" t="s">
        <v>478</v>
      </c>
      <c r="F406" s="292" t="s">
        <v>2980</v>
      </c>
      <c r="G406" s="170" t="s">
        <v>3360</v>
      </c>
      <c r="H406" s="170" t="s">
        <v>2833</v>
      </c>
      <c r="I406" s="170" t="s">
        <v>97</v>
      </c>
      <c r="J406" s="170">
        <v>30000000</v>
      </c>
      <c r="K406" s="170">
        <v>923212.32</v>
      </c>
      <c r="L406" s="170">
        <v>0</v>
      </c>
      <c r="M406" s="170" t="s">
        <v>410</v>
      </c>
      <c r="N406" s="148">
        <v>0.23</v>
      </c>
      <c r="O406" s="170">
        <f t="shared" si="70"/>
        <v>6900000</v>
      </c>
      <c r="P406" s="170">
        <f t="shared" si="71"/>
        <v>212338.83359999998</v>
      </c>
      <c r="Q406" s="170">
        <f t="shared" si="72"/>
        <v>0</v>
      </c>
      <c r="R406" s="170">
        <f t="shared" si="73"/>
        <v>0</v>
      </c>
      <c r="S406" s="170">
        <f t="shared" si="74"/>
        <v>3.0773743999999999E-2</v>
      </c>
      <c r="T406" s="170" t="s">
        <v>410</v>
      </c>
      <c r="U406" s="148">
        <v>0.09</v>
      </c>
      <c r="V406" s="170">
        <f t="shared" si="75"/>
        <v>2700000</v>
      </c>
      <c r="W406" s="170">
        <f t="shared" si="76"/>
        <v>83089.108799999987</v>
      </c>
      <c r="X406" s="170">
        <f t="shared" si="77"/>
        <v>0</v>
      </c>
      <c r="Y406" s="170">
        <f t="shared" si="78"/>
        <v>0</v>
      </c>
      <c r="Z406" s="170">
        <f t="shared" si="79"/>
        <v>0</v>
      </c>
      <c r="AA406" s="134"/>
    </row>
    <row r="407" spans="1:27" ht="15" customHeight="1">
      <c r="A407" s="456"/>
      <c r="B407" s="447"/>
      <c r="C407" s="447"/>
      <c r="D407" s="223" t="s">
        <v>3296</v>
      </c>
      <c r="E407" s="282" t="s">
        <v>478</v>
      </c>
      <c r="F407" s="292" t="s">
        <v>2980</v>
      </c>
      <c r="G407" s="170" t="s">
        <v>3361</v>
      </c>
      <c r="H407" s="170" t="s">
        <v>2833</v>
      </c>
      <c r="I407" s="170" t="s">
        <v>97</v>
      </c>
      <c r="J407" s="170">
        <v>1000</v>
      </c>
      <c r="K407" s="170">
        <v>0</v>
      </c>
      <c r="L407" s="170">
        <v>0</v>
      </c>
      <c r="M407" s="170" t="s">
        <v>416</v>
      </c>
      <c r="N407" s="148">
        <v>0</v>
      </c>
      <c r="O407" s="170">
        <f t="shared" si="70"/>
        <v>0</v>
      </c>
      <c r="P407" s="170">
        <f t="shared" si="71"/>
        <v>0</v>
      </c>
      <c r="Q407" s="170">
        <f t="shared" si="72"/>
        <v>0</v>
      </c>
      <c r="R407" s="170" t="str">
        <f t="shared" si="73"/>
        <v>-</v>
      </c>
      <c r="S407" s="170" t="str">
        <f t="shared" si="74"/>
        <v>-</v>
      </c>
      <c r="T407" s="170" t="s">
        <v>416</v>
      </c>
      <c r="U407" s="148">
        <v>0</v>
      </c>
      <c r="V407" s="170">
        <f t="shared" si="75"/>
        <v>0</v>
      </c>
      <c r="W407" s="170">
        <f t="shared" si="76"/>
        <v>0</v>
      </c>
      <c r="X407" s="170">
        <f t="shared" si="77"/>
        <v>0</v>
      </c>
      <c r="Y407" s="170" t="str">
        <f t="shared" si="78"/>
        <v>-</v>
      </c>
      <c r="Z407" s="170" t="str">
        <f t="shared" si="79"/>
        <v>-</v>
      </c>
      <c r="AA407" s="134"/>
    </row>
    <row r="408" spans="1:27" ht="15" customHeight="1">
      <c r="A408" s="456"/>
      <c r="B408" s="447"/>
      <c r="C408" s="447"/>
      <c r="D408" s="223" t="s">
        <v>3296</v>
      </c>
      <c r="E408" s="281" t="s">
        <v>2830</v>
      </c>
      <c r="F408" s="292" t="s">
        <v>3362</v>
      </c>
      <c r="G408" s="170" t="s">
        <v>3363</v>
      </c>
      <c r="H408" s="170" t="s">
        <v>2833</v>
      </c>
      <c r="I408" s="170" t="s">
        <v>141</v>
      </c>
      <c r="J408" s="170">
        <v>100000</v>
      </c>
      <c r="K408" s="170">
        <v>0</v>
      </c>
      <c r="L408" s="170">
        <v>0</v>
      </c>
      <c r="M408" s="170" t="s">
        <v>410</v>
      </c>
      <c r="N408" s="148">
        <v>0.23</v>
      </c>
      <c r="O408" s="170">
        <f t="shared" si="70"/>
        <v>23000</v>
      </c>
      <c r="P408" s="170">
        <f t="shared" si="71"/>
        <v>0</v>
      </c>
      <c r="Q408" s="170">
        <f t="shared" si="72"/>
        <v>0</v>
      </c>
      <c r="R408" s="170">
        <f t="shared" si="73"/>
        <v>0</v>
      </c>
      <c r="S408" s="170">
        <f t="shared" si="74"/>
        <v>0</v>
      </c>
      <c r="T408" s="170" t="s">
        <v>410</v>
      </c>
      <c r="U408" s="148">
        <v>0.09</v>
      </c>
      <c r="V408" s="170">
        <f t="shared" si="75"/>
        <v>9000</v>
      </c>
      <c r="W408" s="170">
        <f t="shared" si="76"/>
        <v>0</v>
      </c>
      <c r="X408" s="170">
        <f t="shared" si="77"/>
        <v>0</v>
      </c>
      <c r="Y408" s="170">
        <f t="shared" si="78"/>
        <v>0</v>
      </c>
      <c r="Z408" s="170" t="str">
        <f t="shared" si="79"/>
        <v>-</v>
      </c>
      <c r="AA408" s="134"/>
    </row>
    <row r="409" spans="1:27" ht="15" customHeight="1">
      <c r="A409" s="456"/>
      <c r="B409" s="447"/>
      <c r="C409" s="447"/>
      <c r="D409" s="223" t="s">
        <v>3296</v>
      </c>
      <c r="E409" s="281" t="s">
        <v>2830</v>
      </c>
      <c r="F409" s="292" t="s">
        <v>3364</v>
      </c>
      <c r="G409" s="170" t="s">
        <v>3365</v>
      </c>
      <c r="H409" s="170" t="s">
        <v>2833</v>
      </c>
      <c r="I409" s="170" t="s">
        <v>141</v>
      </c>
      <c r="J409" s="170">
        <v>100000</v>
      </c>
      <c r="K409" s="170">
        <v>0</v>
      </c>
      <c r="L409" s="170">
        <v>0</v>
      </c>
      <c r="M409" s="170" t="s">
        <v>410</v>
      </c>
      <c r="N409" s="148">
        <v>0.23</v>
      </c>
      <c r="O409" s="170">
        <f t="shared" si="70"/>
        <v>23000</v>
      </c>
      <c r="P409" s="170">
        <f t="shared" si="71"/>
        <v>0</v>
      </c>
      <c r="Q409" s="170">
        <f t="shared" si="72"/>
        <v>0</v>
      </c>
      <c r="R409" s="170">
        <f t="shared" si="73"/>
        <v>0</v>
      </c>
      <c r="S409" s="170">
        <f t="shared" si="74"/>
        <v>0</v>
      </c>
      <c r="T409" s="170" t="s">
        <v>410</v>
      </c>
      <c r="U409" s="148">
        <v>0.09</v>
      </c>
      <c r="V409" s="170">
        <f t="shared" si="75"/>
        <v>9000</v>
      </c>
      <c r="W409" s="170">
        <f t="shared" si="76"/>
        <v>0</v>
      </c>
      <c r="X409" s="170">
        <f t="shared" si="77"/>
        <v>0</v>
      </c>
      <c r="Y409" s="170">
        <f t="shared" si="78"/>
        <v>0</v>
      </c>
      <c r="Z409" s="170" t="str">
        <f t="shared" si="79"/>
        <v>-</v>
      </c>
      <c r="AA409" s="134"/>
    </row>
    <row r="410" spans="1:27" ht="15" customHeight="1">
      <c r="A410" s="456"/>
      <c r="B410" s="447"/>
      <c r="C410" s="447"/>
      <c r="D410" s="223" t="s">
        <v>3296</v>
      </c>
      <c r="E410" s="281" t="s">
        <v>2830</v>
      </c>
      <c r="F410" s="292" t="s">
        <v>3366</v>
      </c>
      <c r="G410" s="170" t="s">
        <v>3367</v>
      </c>
      <c r="H410" s="170" t="s">
        <v>2833</v>
      </c>
      <c r="I410" s="170" t="s">
        <v>167</v>
      </c>
      <c r="J410" s="170">
        <v>100000</v>
      </c>
      <c r="K410" s="170">
        <v>0</v>
      </c>
      <c r="L410" s="170">
        <v>0</v>
      </c>
      <c r="M410" s="170" t="s">
        <v>410</v>
      </c>
      <c r="N410" s="148">
        <v>0.23</v>
      </c>
      <c r="O410" s="170">
        <f t="shared" si="70"/>
        <v>23000</v>
      </c>
      <c r="P410" s="170">
        <f t="shared" si="71"/>
        <v>0</v>
      </c>
      <c r="Q410" s="170">
        <f t="shared" si="72"/>
        <v>0</v>
      </c>
      <c r="R410" s="170">
        <f t="shared" si="73"/>
        <v>0</v>
      </c>
      <c r="S410" s="170">
        <f t="shared" si="74"/>
        <v>0</v>
      </c>
      <c r="T410" s="170" t="s">
        <v>410</v>
      </c>
      <c r="U410" s="148">
        <v>0.09</v>
      </c>
      <c r="V410" s="170">
        <f t="shared" si="75"/>
        <v>9000</v>
      </c>
      <c r="W410" s="170">
        <f t="shared" si="76"/>
        <v>0</v>
      </c>
      <c r="X410" s="170">
        <f t="shared" si="77"/>
        <v>0</v>
      </c>
      <c r="Y410" s="170">
        <f t="shared" si="78"/>
        <v>0</v>
      </c>
      <c r="Z410" s="170" t="str">
        <f t="shared" si="79"/>
        <v>-</v>
      </c>
      <c r="AA410" s="134"/>
    </row>
    <row r="411" spans="1:27" ht="15" customHeight="1">
      <c r="A411" s="456"/>
      <c r="B411" s="447"/>
      <c r="C411" s="447"/>
      <c r="D411" s="223" t="s">
        <v>3296</v>
      </c>
      <c r="E411" s="281" t="s">
        <v>2830</v>
      </c>
      <c r="F411" s="292" t="s">
        <v>3368</v>
      </c>
      <c r="G411" s="170" t="s">
        <v>3369</v>
      </c>
      <c r="H411" s="170" t="s">
        <v>2833</v>
      </c>
      <c r="I411" s="170" t="s">
        <v>167</v>
      </c>
      <c r="J411" s="170">
        <v>100000</v>
      </c>
      <c r="K411" s="170">
        <v>0</v>
      </c>
      <c r="L411" s="170">
        <v>0</v>
      </c>
      <c r="M411" s="170" t="s">
        <v>410</v>
      </c>
      <c r="N411" s="148">
        <v>0.23</v>
      </c>
      <c r="O411" s="170">
        <f t="shared" si="70"/>
        <v>23000</v>
      </c>
      <c r="P411" s="170">
        <f t="shared" si="71"/>
        <v>0</v>
      </c>
      <c r="Q411" s="170">
        <f t="shared" si="72"/>
        <v>0</v>
      </c>
      <c r="R411" s="170">
        <f t="shared" si="73"/>
        <v>0</v>
      </c>
      <c r="S411" s="170">
        <f t="shared" si="74"/>
        <v>0</v>
      </c>
      <c r="T411" s="170" t="s">
        <v>410</v>
      </c>
      <c r="U411" s="148">
        <v>0.09</v>
      </c>
      <c r="V411" s="170">
        <f t="shared" si="75"/>
        <v>9000</v>
      </c>
      <c r="W411" s="170">
        <f t="shared" si="76"/>
        <v>0</v>
      </c>
      <c r="X411" s="170">
        <f t="shared" si="77"/>
        <v>0</v>
      </c>
      <c r="Y411" s="170">
        <f t="shared" si="78"/>
        <v>0</v>
      </c>
      <c r="Z411" s="170" t="str">
        <f t="shared" si="79"/>
        <v>-</v>
      </c>
      <c r="AA411" s="134"/>
    </row>
    <row r="412" spans="1:27" ht="15" customHeight="1">
      <c r="A412" s="456"/>
      <c r="B412" s="447"/>
      <c r="C412" s="447"/>
      <c r="D412" s="223" t="s">
        <v>3296</v>
      </c>
      <c r="E412" s="281" t="s">
        <v>2830</v>
      </c>
      <c r="F412" s="292" t="s">
        <v>3370</v>
      </c>
      <c r="G412" s="170" t="s">
        <v>3371</v>
      </c>
      <c r="H412" s="170" t="s">
        <v>2833</v>
      </c>
      <c r="I412" s="170" t="s">
        <v>161</v>
      </c>
      <c r="J412" s="170">
        <v>100000</v>
      </c>
      <c r="K412" s="170">
        <v>0</v>
      </c>
      <c r="L412" s="170">
        <v>0</v>
      </c>
      <c r="M412" s="170" t="s">
        <v>410</v>
      </c>
      <c r="N412" s="148">
        <v>0.23</v>
      </c>
      <c r="O412" s="170">
        <f t="shared" si="70"/>
        <v>23000</v>
      </c>
      <c r="P412" s="170">
        <f t="shared" si="71"/>
        <v>0</v>
      </c>
      <c r="Q412" s="170">
        <f t="shared" si="72"/>
        <v>0</v>
      </c>
      <c r="R412" s="170">
        <f t="shared" si="73"/>
        <v>0</v>
      </c>
      <c r="S412" s="170">
        <f t="shared" si="74"/>
        <v>0</v>
      </c>
      <c r="T412" s="170" t="s">
        <v>410</v>
      </c>
      <c r="U412" s="148">
        <v>0.09</v>
      </c>
      <c r="V412" s="170">
        <f t="shared" si="75"/>
        <v>9000</v>
      </c>
      <c r="W412" s="170">
        <f t="shared" si="76"/>
        <v>0</v>
      </c>
      <c r="X412" s="170">
        <f t="shared" si="77"/>
        <v>0</v>
      </c>
      <c r="Y412" s="170">
        <f t="shared" si="78"/>
        <v>0</v>
      </c>
      <c r="Z412" s="170" t="str">
        <f t="shared" si="79"/>
        <v>-</v>
      </c>
      <c r="AA412" s="134"/>
    </row>
    <row r="413" spans="1:27" ht="15" customHeight="1">
      <c r="A413" s="456"/>
      <c r="B413" s="447"/>
      <c r="C413" s="447"/>
      <c r="D413" s="223" t="s">
        <v>3296</v>
      </c>
      <c r="E413" s="281" t="s">
        <v>2830</v>
      </c>
      <c r="F413" s="292" t="s">
        <v>3372</v>
      </c>
      <c r="G413" s="170" t="s">
        <v>3373</v>
      </c>
      <c r="H413" s="170" t="s">
        <v>2833</v>
      </c>
      <c r="I413" s="170" t="s">
        <v>147</v>
      </c>
      <c r="J413" s="170">
        <v>100000</v>
      </c>
      <c r="K413" s="170">
        <v>0</v>
      </c>
      <c r="L413" s="170">
        <v>0</v>
      </c>
      <c r="M413" s="170" t="s">
        <v>410</v>
      </c>
      <c r="N413" s="148">
        <v>0.23</v>
      </c>
      <c r="O413" s="170">
        <f t="shared" si="70"/>
        <v>23000</v>
      </c>
      <c r="P413" s="170">
        <f t="shared" si="71"/>
        <v>0</v>
      </c>
      <c r="Q413" s="170">
        <f t="shared" si="72"/>
        <v>0</v>
      </c>
      <c r="R413" s="170">
        <f t="shared" si="73"/>
        <v>0</v>
      </c>
      <c r="S413" s="170">
        <f t="shared" si="74"/>
        <v>0</v>
      </c>
      <c r="T413" s="170" t="s">
        <v>410</v>
      </c>
      <c r="U413" s="148">
        <v>0.09</v>
      </c>
      <c r="V413" s="170">
        <f t="shared" si="75"/>
        <v>9000</v>
      </c>
      <c r="W413" s="170">
        <f t="shared" si="76"/>
        <v>0</v>
      </c>
      <c r="X413" s="170">
        <f t="shared" si="77"/>
        <v>0</v>
      </c>
      <c r="Y413" s="170">
        <f t="shared" si="78"/>
        <v>0</v>
      </c>
      <c r="Z413" s="170" t="str">
        <f t="shared" si="79"/>
        <v>-</v>
      </c>
      <c r="AA413" s="134"/>
    </row>
    <row r="414" spans="1:27" ht="15" customHeight="1">
      <c r="A414" s="456"/>
      <c r="B414" s="447"/>
      <c r="C414" s="447"/>
      <c r="D414" s="223" t="s">
        <v>3296</v>
      </c>
      <c r="E414" s="281" t="s">
        <v>2830</v>
      </c>
      <c r="F414" s="292" t="s">
        <v>3374</v>
      </c>
      <c r="G414" s="170" t="s">
        <v>3375</v>
      </c>
      <c r="H414" s="170" t="s">
        <v>2833</v>
      </c>
      <c r="I414" s="170" t="s">
        <v>147</v>
      </c>
      <c r="J414" s="170">
        <v>100000</v>
      </c>
      <c r="K414" s="170">
        <v>0</v>
      </c>
      <c r="L414" s="170">
        <v>0</v>
      </c>
      <c r="M414" s="170" t="s">
        <v>410</v>
      </c>
      <c r="N414" s="148">
        <v>0.23</v>
      </c>
      <c r="O414" s="170">
        <f t="shared" si="70"/>
        <v>23000</v>
      </c>
      <c r="P414" s="170">
        <f t="shared" si="71"/>
        <v>0</v>
      </c>
      <c r="Q414" s="170">
        <f t="shared" si="72"/>
        <v>0</v>
      </c>
      <c r="R414" s="170">
        <f t="shared" si="73"/>
        <v>0</v>
      </c>
      <c r="S414" s="170">
        <f t="shared" si="74"/>
        <v>0</v>
      </c>
      <c r="T414" s="170" t="s">
        <v>410</v>
      </c>
      <c r="U414" s="148">
        <v>0.09</v>
      </c>
      <c r="V414" s="170">
        <f t="shared" si="75"/>
        <v>9000</v>
      </c>
      <c r="W414" s="170">
        <f t="shared" si="76"/>
        <v>0</v>
      </c>
      <c r="X414" s="170">
        <f t="shared" si="77"/>
        <v>0</v>
      </c>
      <c r="Y414" s="170">
        <f t="shared" si="78"/>
        <v>0</v>
      </c>
      <c r="Z414" s="170" t="str">
        <f t="shared" si="79"/>
        <v>-</v>
      </c>
      <c r="AA414" s="134"/>
    </row>
    <row r="415" spans="1:27" ht="15" customHeight="1">
      <c r="A415" s="456"/>
      <c r="B415" s="447"/>
      <c r="C415" s="447"/>
      <c r="D415" s="223" t="s">
        <v>3296</v>
      </c>
      <c r="E415" s="281" t="s">
        <v>2830</v>
      </c>
      <c r="F415" s="292" t="s">
        <v>3376</v>
      </c>
      <c r="G415" s="170" t="s">
        <v>3377</v>
      </c>
      <c r="H415" s="170" t="s">
        <v>2833</v>
      </c>
      <c r="I415" s="170" t="s">
        <v>135</v>
      </c>
      <c r="J415" s="170">
        <v>1200000</v>
      </c>
      <c r="K415" s="170">
        <v>0</v>
      </c>
      <c r="L415" s="170">
        <v>0</v>
      </c>
      <c r="M415" s="170" t="s">
        <v>416</v>
      </c>
      <c r="N415" s="148">
        <v>0</v>
      </c>
      <c r="O415" s="170">
        <f>J415*N415</f>
        <v>0</v>
      </c>
      <c r="P415" s="170">
        <f>K415*N415</f>
        <v>0</v>
      </c>
      <c r="Q415" s="170">
        <f>L415*N415</f>
        <v>0</v>
      </c>
      <c r="R415" s="170" t="str">
        <f>IFERROR(Q415/O415, "-")</f>
        <v>-</v>
      </c>
      <c r="S415" s="170" t="str">
        <f>IFERROR(P415/O415, "-")</f>
        <v>-</v>
      </c>
      <c r="T415" s="170" t="s">
        <v>416</v>
      </c>
      <c r="U415" s="148">
        <v>0</v>
      </c>
      <c r="V415" s="170">
        <f>J415*U415</f>
        <v>0</v>
      </c>
      <c r="W415" s="170">
        <f>K415*U415</f>
        <v>0</v>
      </c>
      <c r="X415" s="170">
        <f t="shared" ref="X415:X478" si="80">L415*U415</f>
        <v>0</v>
      </c>
      <c r="Y415" s="170" t="str">
        <f>IFERROR(X415/V415, "-")</f>
        <v>-</v>
      </c>
      <c r="Z415" s="170" t="str">
        <f>IFERROR(Y415/W415, "-")</f>
        <v>-</v>
      </c>
      <c r="AA415" s="134"/>
    </row>
    <row r="416" spans="1:27" ht="15" customHeight="1">
      <c r="A416" s="456"/>
      <c r="B416" s="447"/>
      <c r="C416" s="447"/>
      <c r="D416" s="223" t="s">
        <v>3296</v>
      </c>
      <c r="E416" s="282" t="s">
        <v>3299</v>
      </c>
      <c r="F416" s="292" t="s">
        <v>3378</v>
      </c>
      <c r="G416" s="170" t="s">
        <v>3379</v>
      </c>
      <c r="H416" s="170" t="s">
        <v>2833</v>
      </c>
      <c r="I416" s="170" t="s">
        <v>77</v>
      </c>
      <c r="J416" s="170">
        <v>1000</v>
      </c>
      <c r="K416" s="170">
        <v>0</v>
      </c>
      <c r="L416" s="170">
        <v>0</v>
      </c>
      <c r="M416" s="170" t="s">
        <v>416</v>
      </c>
      <c r="N416" s="148">
        <v>0</v>
      </c>
      <c r="O416" s="170">
        <f t="shared" ref="O416:O479" si="81">J416*N416</f>
        <v>0</v>
      </c>
      <c r="P416" s="170">
        <f t="shared" ref="P416:P479" si="82">K416*N416</f>
        <v>0</v>
      </c>
      <c r="Q416" s="170">
        <f t="shared" ref="Q416:Q479" si="83">L416*N416</f>
        <v>0</v>
      </c>
      <c r="R416" s="170" t="str">
        <f t="shared" ref="R416:R479" si="84">IFERROR(Q416/O416, "-")</f>
        <v>-</v>
      </c>
      <c r="S416" s="170" t="str">
        <f t="shared" ref="S416:S479" si="85">IFERROR(P416/O416, "-")</f>
        <v>-</v>
      </c>
      <c r="T416" s="170" t="s">
        <v>416</v>
      </c>
      <c r="U416" s="148">
        <v>0</v>
      </c>
      <c r="V416" s="170">
        <f t="shared" ref="V416:V479" si="86">J416*U416</f>
        <v>0</v>
      </c>
      <c r="W416" s="170">
        <f t="shared" ref="W416:W479" si="87">K416*U416</f>
        <v>0</v>
      </c>
      <c r="X416" s="170">
        <f t="shared" si="80"/>
        <v>0</v>
      </c>
      <c r="Y416" s="170" t="str">
        <f t="shared" ref="Y416:Y479" si="88">IFERROR(X416/V416, "-")</f>
        <v>-</v>
      </c>
      <c r="Z416" s="170" t="str">
        <f t="shared" ref="Z416:Z479" si="89">IFERROR(Y416/W416, "-")</f>
        <v>-</v>
      </c>
      <c r="AA416" s="134"/>
    </row>
    <row r="417" spans="1:27" ht="15" customHeight="1">
      <c r="A417" s="456"/>
      <c r="B417" s="447"/>
      <c r="C417" s="447"/>
      <c r="D417" s="223" t="s">
        <v>3296</v>
      </c>
      <c r="E417" s="282" t="s">
        <v>3299</v>
      </c>
      <c r="F417" s="292" t="s">
        <v>3378</v>
      </c>
      <c r="G417" s="170" t="s">
        <v>3380</v>
      </c>
      <c r="H417" s="170" t="s">
        <v>2833</v>
      </c>
      <c r="I417" s="170" t="s">
        <v>65</v>
      </c>
      <c r="J417" s="170">
        <v>1000</v>
      </c>
      <c r="K417" s="170">
        <v>0</v>
      </c>
      <c r="L417" s="170">
        <v>0</v>
      </c>
      <c r="M417" s="170" t="s">
        <v>416</v>
      </c>
      <c r="N417" s="148">
        <v>0</v>
      </c>
      <c r="O417" s="170">
        <f t="shared" si="81"/>
        <v>0</v>
      </c>
      <c r="P417" s="170">
        <f t="shared" si="82"/>
        <v>0</v>
      </c>
      <c r="Q417" s="170">
        <f t="shared" si="83"/>
        <v>0</v>
      </c>
      <c r="R417" s="170" t="str">
        <f t="shared" si="84"/>
        <v>-</v>
      </c>
      <c r="S417" s="170" t="str">
        <f t="shared" si="85"/>
        <v>-</v>
      </c>
      <c r="T417" s="170" t="s">
        <v>416</v>
      </c>
      <c r="U417" s="148">
        <v>0</v>
      </c>
      <c r="V417" s="170">
        <f t="shared" si="86"/>
        <v>0</v>
      </c>
      <c r="W417" s="170">
        <f t="shared" si="87"/>
        <v>0</v>
      </c>
      <c r="X417" s="170">
        <f t="shared" si="80"/>
        <v>0</v>
      </c>
      <c r="Y417" s="170" t="str">
        <f t="shared" si="88"/>
        <v>-</v>
      </c>
      <c r="Z417" s="170" t="str">
        <f t="shared" si="89"/>
        <v>-</v>
      </c>
      <c r="AA417" s="134"/>
    </row>
    <row r="418" spans="1:27" ht="15" customHeight="1">
      <c r="A418" s="456"/>
      <c r="B418" s="447"/>
      <c r="C418" s="447"/>
      <c r="D418" s="223" t="s">
        <v>3296</v>
      </c>
      <c r="E418" s="282" t="s">
        <v>3299</v>
      </c>
      <c r="F418" s="292" t="s">
        <v>3378</v>
      </c>
      <c r="G418" s="170" t="s">
        <v>3381</v>
      </c>
      <c r="H418" s="170" t="s">
        <v>2833</v>
      </c>
      <c r="I418" s="170" t="s">
        <v>65</v>
      </c>
      <c r="J418" s="170">
        <v>1000</v>
      </c>
      <c r="K418" s="170">
        <v>0</v>
      </c>
      <c r="L418" s="170">
        <v>0</v>
      </c>
      <c r="M418" s="170" t="s">
        <v>416</v>
      </c>
      <c r="N418" s="148">
        <v>0</v>
      </c>
      <c r="O418" s="170">
        <f t="shared" si="81"/>
        <v>0</v>
      </c>
      <c r="P418" s="170">
        <f t="shared" si="82"/>
        <v>0</v>
      </c>
      <c r="Q418" s="170">
        <f t="shared" si="83"/>
        <v>0</v>
      </c>
      <c r="R418" s="170" t="str">
        <f t="shared" si="84"/>
        <v>-</v>
      </c>
      <c r="S418" s="170" t="str">
        <f t="shared" si="85"/>
        <v>-</v>
      </c>
      <c r="T418" s="170" t="s">
        <v>416</v>
      </c>
      <c r="U418" s="148">
        <v>0</v>
      </c>
      <c r="V418" s="170">
        <f t="shared" si="86"/>
        <v>0</v>
      </c>
      <c r="W418" s="170">
        <f t="shared" si="87"/>
        <v>0</v>
      </c>
      <c r="X418" s="170">
        <f t="shared" si="80"/>
        <v>0</v>
      </c>
      <c r="Y418" s="170" t="str">
        <f t="shared" si="88"/>
        <v>-</v>
      </c>
      <c r="Z418" s="170" t="str">
        <f t="shared" si="89"/>
        <v>-</v>
      </c>
      <c r="AA418" s="134"/>
    </row>
    <row r="419" spans="1:27" ht="15" customHeight="1">
      <c r="A419" s="456"/>
      <c r="B419" s="447"/>
      <c r="C419" s="447"/>
      <c r="D419" s="223" t="s">
        <v>3296</v>
      </c>
      <c r="E419" s="282" t="s">
        <v>3299</v>
      </c>
      <c r="F419" s="292" t="s">
        <v>3378</v>
      </c>
      <c r="G419" s="170" t="s">
        <v>3382</v>
      </c>
      <c r="H419" s="170" t="s">
        <v>2833</v>
      </c>
      <c r="I419" s="170" t="s">
        <v>65</v>
      </c>
      <c r="J419" s="170">
        <v>1000</v>
      </c>
      <c r="K419" s="170">
        <v>0</v>
      </c>
      <c r="L419" s="170">
        <v>0</v>
      </c>
      <c r="M419" s="170" t="s">
        <v>416</v>
      </c>
      <c r="N419" s="148">
        <v>0</v>
      </c>
      <c r="O419" s="170">
        <f t="shared" si="81"/>
        <v>0</v>
      </c>
      <c r="P419" s="170">
        <f t="shared" si="82"/>
        <v>0</v>
      </c>
      <c r="Q419" s="170">
        <f t="shared" si="83"/>
        <v>0</v>
      </c>
      <c r="R419" s="170" t="str">
        <f t="shared" si="84"/>
        <v>-</v>
      </c>
      <c r="S419" s="170" t="str">
        <f t="shared" si="85"/>
        <v>-</v>
      </c>
      <c r="T419" s="170" t="s">
        <v>416</v>
      </c>
      <c r="U419" s="148">
        <v>0</v>
      </c>
      <c r="V419" s="170">
        <f t="shared" si="86"/>
        <v>0</v>
      </c>
      <c r="W419" s="170">
        <f t="shared" si="87"/>
        <v>0</v>
      </c>
      <c r="X419" s="170">
        <f t="shared" si="80"/>
        <v>0</v>
      </c>
      <c r="Y419" s="170" t="str">
        <f t="shared" si="88"/>
        <v>-</v>
      </c>
      <c r="Z419" s="170" t="str">
        <f t="shared" si="89"/>
        <v>-</v>
      </c>
      <c r="AA419" s="134"/>
    </row>
    <row r="420" spans="1:27" ht="15" customHeight="1">
      <c r="A420" s="456"/>
      <c r="B420" s="447"/>
      <c r="C420" s="447"/>
      <c r="D420" s="223" t="s">
        <v>3296</v>
      </c>
      <c r="E420" s="282" t="s">
        <v>3299</v>
      </c>
      <c r="F420" s="292" t="s">
        <v>3378</v>
      </c>
      <c r="G420" s="170" t="s">
        <v>3383</v>
      </c>
      <c r="H420" s="170" t="s">
        <v>2833</v>
      </c>
      <c r="I420" s="170" t="s">
        <v>97</v>
      </c>
      <c r="J420" s="170">
        <v>5000000</v>
      </c>
      <c r="K420" s="170">
        <v>0</v>
      </c>
      <c r="L420" s="170">
        <v>0</v>
      </c>
      <c r="M420" s="170" t="s">
        <v>410</v>
      </c>
      <c r="N420" s="148">
        <v>0.23</v>
      </c>
      <c r="O420" s="170">
        <f t="shared" si="81"/>
        <v>1150000</v>
      </c>
      <c r="P420" s="170">
        <f t="shared" si="82"/>
        <v>0</v>
      </c>
      <c r="Q420" s="170">
        <f t="shared" si="83"/>
        <v>0</v>
      </c>
      <c r="R420" s="170">
        <f t="shared" si="84"/>
        <v>0</v>
      </c>
      <c r="S420" s="170">
        <f t="shared" si="85"/>
        <v>0</v>
      </c>
      <c r="T420" s="170" t="s">
        <v>410</v>
      </c>
      <c r="U420" s="148">
        <v>0.09</v>
      </c>
      <c r="V420" s="170">
        <f t="shared" si="86"/>
        <v>450000</v>
      </c>
      <c r="W420" s="170">
        <f t="shared" si="87"/>
        <v>0</v>
      </c>
      <c r="X420" s="170">
        <f t="shared" si="80"/>
        <v>0</v>
      </c>
      <c r="Y420" s="170">
        <f t="shared" si="88"/>
        <v>0</v>
      </c>
      <c r="Z420" s="170" t="str">
        <f t="shared" si="89"/>
        <v>-</v>
      </c>
      <c r="AA420" s="134"/>
    </row>
    <row r="421" spans="1:27" ht="15" customHeight="1">
      <c r="A421" s="456"/>
      <c r="B421" s="447"/>
      <c r="C421" s="447"/>
      <c r="D421" s="223" t="s">
        <v>3296</v>
      </c>
      <c r="E421" s="282" t="s">
        <v>3299</v>
      </c>
      <c r="F421" s="292" t="s">
        <v>3384</v>
      </c>
      <c r="G421" s="170" t="s">
        <v>3385</v>
      </c>
      <c r="H421" s="170" t="s">
        <v>2833</v>
      </c>
      <c r="I421" s="170" t="s">
        <v>65</v>
      </c>
      <c r="J421" s="170">
        <v>1000</v>
      </c>
      <c r="K421" s="170">
        <v>0</v>
      </c>
      <c r="L421" s="170">
        <v>0</v>
      </c>
      <c r="M421" s="170" t="s">
        <v>416</v>
      </c>
      <c r="N421" s="148">
        <v>0</v>
      </c>
      <c r="O421" s="170">
        <f t="shared" si="81"/>
        <v>0</v>
      </c>
      <c r="P421" s="170">
        <f t="shared" si="82"/>
        <v>0</v>
      </c>
      <c r="Q421" s="170">
        <f t="shared" si="83"/>
        <v>0</v>
      </c>
      <c r="R421" s="170" t="str">
        <f t="shared" si="84"/>
        <v>-</v>
      </c>
      <c r="S421" s="170" t="str">
        <f t="shared" si="85"/>
        <v>-</v>
      </c>
      <c r="T421" s="170" t="s">
        <v>416</v>
      </c>
      <c r="U421" s="148">
        <v>0</v>
      </c>
      <c r="V421" s="170">
        <f t="shared" si="86"/>
        <v>0</v>
      </c>
      <c r="W421" s="170">
        <f t="shared" si="87"/>
        <v>0</v>
      </c>
      <c r="X421" s="170">
        <f t="shared" si="80"/>
        <v>0</v>
      </c>
      <c r="Y421" s="170" t="str">
        <f t="shared" si="88"/>
        <v>-</v>
      </c>
      <c r="Z421" s="170" t="str">
        <f t="shared" si="89"/>
        <v>-</v>
      </c>
      <c r="AA421" s="134"/>
    </row>
    <row r="422" spans="1:27" ht="15" customHeight="1">
      <c r="A422" s="456"/>
      <c r="B422" s="447"/>
      <c r="C422" s="447"/>
      <c r="D422" s="223" t="s">
        <v>3296</v>
      </c>
      <c r="E422" s="282" t="s">
        <v>3299</v>
      </c>
      <c r="F422" s="292" t="s">
        <v>3386</v>
      </c>
      <c r="G422" s="170" t="s">
        <v>3387</v>
      </c>
      <c r="H422" s="170" t="s">
        <v>2833</v>
      </c>
      <c r="I422" s="170" t="s">
        <v>65</v>
      </c>
      <c r="J422" s="170">
        <v>1000</v>
      </c>
      <c r="K422" s="170">
        <v>0</v>
      </c>
      <c r="L422" s="170">
        <v>0</v>
      </c>
      <c r="M422" s="170" t="s">
        <v>416</v>
      </c>
      <c r="N422" s="148">
        <v>0</v>
      </c>
      <c r="O422" s="170">
        <f t="shared" si="81"/>
        <v>0</v>
      </c>
      <c r="P422" s="170">
        <f t="shared" si="82"/>
        <v>0</v>
      </c>
      <c r="Q422" s="170">
        <f t="shared" si="83"/>
        <v>0</v>
      </c>
      <c r="R422" s="170" t="str">
        <f t="shared" si="84"/>
        <v>-</v>
      </c>
      <c r="S422" s="170" t="str">
        <f t="shared" si="85"/>
        <v>-</v>
      </c>
      <c r="T422" s="170" t="s">
        <v>416</v>
      </c>
      <c r="U422" s="148">
        <v>0</v>
      </c>
      <c r="V422" s="170">
        <f t="shared" si="86"/>
        <v>0</v>
      </c>
      <c r="W422" s="170">
        <f t="shared" si="87"/>
        <v>0</v>
      </c>
      <c r="X422" s="170">
        <f t="shared" si="80"/>
        <v>0</v>
      </c>
      <c r="Y422" s="170" t="str">
        <f t="shared" si="88"/>
        <v>-</v>
      </c>
      <c r="Z422" s="170" t="str">
        <f t="shared" si="89"/>
        <v>-</v>
      </c>
      <c r="AA422" s="134"/>
    </row>
    <row r="423" spans="1:27" ht="15" customHeight="1">
      <c r="A423" s="456"/>
      <c r="B423" s="447"/>
      <c r="C423" s="447"/>
      <c r="D423" s="223" t="s">
        <v>3296</v>
      </c>
      <c r="E423" s="281" t="s">
        <v>2830</v>
      </c>
      <c r="F423" s="292" t="s">
        <v>3388</v>
      </c>
      <c r="G423" s="170" t="s">
        <v>3389</v>
      </c>
      <c r="H423" s="170" t="s">
        <v>2833</v>
      </c>
      <c r="I423" s="170" t="s">
        <v>77</v>
      </c>
      <c r="J423" s="170">
        <v>6500000</v>
      </c>
      <c r="K423" s="170">
        <v>0</v>
      </c>
      <c r="L423" s="170">
        <v>0</v>
      </c>
      <c r="M423" s="170" t="s">
        <v>416</v>
      </c>
      <c r="N423" s="148">
        <v>0</v>
      </c>
      <c r="O423" s="170">
        <f t="shared" si="81"/>
        <v>0</v>
      </c>
      <c r="P423" s="170">
        <f t="shared" si="82"/>
        <v>0</v>
      </c>
      <c r="Q423" s="170">
        <f t="shared" si="83"/>
        <v>0</v>
      </c>
      <c r="R423" s="170" t="str">
        <f t="shared" si="84"/>
        <v>-</v>
      </c>
      <c r="S423" s="170" t="str">
        <f t="shared" si="85"/>
        <v>-</v>
      </c>
      <c r="T423" s="170" t="s">
        <v>416</v>
      </c>
      <c r="U423" s="148">
        <v>0</v>
      </c>
      <c r="V423" s="170">
        <f t="shared" si="86"/>
        <v>0</v>
      </c>
      <c r="W423" s="170">
        <f t="shared" si="87"/>
        <v>0</v>
      </c>
      <c r="X423" s="170">
        <f t="shared" si="80"/>
        <v>0</v>
      </c>
      <c r="Y423" s="170" t="str">
        <f t="shared" si="88"/>
        <v>-</v>
      </c>
      <c r="Z423" s="170" t="str">
        <f t="shared" si="89"/>
        <v>-</v>
      </c>
      <c r="AA423" s="134"/>
    </row>
    <row r="424" spans="1:27" ht="15" customHeight="1">
      <c r="A424" s="456"/>
      <c r="B424" s="447"/>
      <c r="C424" s="447"/>
      <c r="D424" s="223" t="s">
        <v>3296</v>
      </c>
      <c r="E424" s="281" t="s">
        <v>2830</v>
      </c>
      <c r="F424" s="292" t="s">
        <v>3390</v>
      </c>
      <c r="G424" s="170" t="s">
        <v>3391</v>
      </c>
      <c r="H424" s="170" t="s">
        <v>2833</v>
      </c>
      <c r="I424" s="170" t="s">
        <v>77</v>
      </c>
      <c r="J424" s="170">
        <v>8000000</v>
      </c>
      <c r="K424" s="170">
        <v>0</v>
      </c>
      <c r="L424" s="170">
        <v>0</v>
      </c>
      <c r="M424" s="170" t="s">
        <v>416</v>
      </c>
      <c r="N424" s="148">
        <v>0</v>
      </c>
      <c r="O424" s="170">
        <f t="shared" si="81"/>
        <v>0</v>
      </c>
      <c r="P424" s="170">
        <f t="shared" si="82"/>
        <v>0</v>
      </c>
      <c r="Q424" s="170">
        <f t="shared" si="83"/>
        <v>0</v>
      </c>
      <c r="R424" s="170" t="str">
        <f t="shared" si="84"/>
        <v>-</v>
      </c>
      <c r="S424" s="170" t="str">
        <f t="shared" si="85"/>
        <v>-</v>
      </c>
      <c r="T424" s="170" t="s">
        <v>416</v>
      </c>
      <c r="U424" s="148">
        <v>0</v>
      </c>
      <c r="V424" s="170">
        <f t="shared" si="86"/>
        <v>0</v>
      </c>
      <c r="W424" s="170">
        <f t="shared" si="87"/>
        <v>0</v>
      </c>
      <c r="X424" s="170">
        <f t="shared" si="80"/>
        <v>0</v>
      </c>
      <c r="Y424" s="170" t="str">
        <f t="shared" si="88"/>
        <v>-</v>
      </c>
      <c r="Z424" s="170" t="str">
        <f t="shared" si="89"/>
        <v>-</v>
      </c>
      <c r="AA424" s="134"/>
    </row>
    <row r="425" spans="1:27" ht="15" customHeight="1">
      <c r="A425" s="456"/>
      <c r="B425" s="447"/>
      <c r="C425" s="447"/>
      <c r="D425" s="223" t="s">
        <v>3296</v>
      </c>
      <c r="E425" s="282" t="s">
        <v>478</v>
      </c>
      <c r="F425" s="292" t="s">
        <v>3392</v>
      </c>
      <c r="G425" s="170" t="s">
        <v>3393</v>
      </c>
      <c r="H425" s="170" t="s">
        <v>2833</v>
      </c>
      <c r="I425" s="170" t="s">
        <v>77</v>
      </c>
      <c r="J425" s="170">
        <v>500000</v>
      </c>
      <c r="K425" s="170">
        <v>0</v>
      </c>
      <c r="L425" s="170">
        <v>0</v>
      </c>
      <c r="M425" s="170" t="s">
        <v>410</v>
      </c>
      <c r="N425" s="148">
        <v>0.23</v>
      </c>
      <c r="O425" s="170">
        <f t="shared" si="81"/>
        <v>115000</v>
      </c>
      <c r="P425" s="170">
        <f t="shared" si="82"/>
        <v>0</v>
      </c>
      <c r="Q425" s="170">
        <f t="shared" si="83"/>
        <v>0</v>
      </c>
      <c r="R425" s="170">
        <f t="shared" si="84"/>
        <v>0</v>
      </c>
      <c r="S425" s="170">
        <f t="shared" si="85"/>
        <v>0</v>
      </c>
      <c r="T425" s="170" t="s">
        <v>410</v>
      </c>
      <c r="U425" s="148">
        <v>0.09</v>
      </c>
      <c r="V425" s="170">
        <f t="shared" si="86"/>
        <v>45000</v>
      </c>
      <c r="W425" s="170">
        <f t="shared" si="87"/>
        <v>0</v>
      </c>
      <c r="X425" s="170">
        <f t="shared" si="80"/>
        <v>0</v>
      </c>
      <c r="Y425" s="170">
        <f t="shared" si="88"/>
        <v>0</v>
      </c>
      <c r="Z425" s="170" t="str">
        <f t="shared" si="89"/>
        <v>-</v>
      </c>
      <c r="AA425" s="134"/>
    </row>
    <row r="426" spans="1:27" ht="15" customHeight="1">
      <c r="A426" s="456"/>
      <c r="B426" s="447"/>
      <c r="C426" s="447"/>
      <c r="D426" s="223" t="s">
        <v>3296</v>
      </c>
      <c r="E426" s="281" t="s">
        <v>2830</v>
      </c>
      <c r="F426" s="292" t="s">
        <v>3394</v>
      </c>
      <c r="G426" s="170" t="s">
        <v>3395</v>
      </c>
      <c r="H426" s="170" t="s">
        <v>2833</v>
      </c>
      <c r="I426" s="170" t="s">
        <v>149</v>
      </c>
      <c r="J426" s="170">
        <v>280000</v>
      </c>
      <c r="K426" s="170">
        <v>0</v>
      </c>
      <c r="L426" s="170">
        <v>0</v>
      </c>
      <c r="M426" s="170" t="s">
        <v>416</v>
      </c>
      <c r="N426" s="148">
        <v>0</v>
      </c>
      <c r="O426" s="170">
        <f t="shared" si="81"/>
        <v>0</v>
      </c>
      <c r="P426" s="170">
        <f t="shared" si="82"/>
        <v>0</v>
      </c>
      <c r="Q426" s="170">
        <f t="shared" si="83"/>
        <v>0</v>
      </c>
      <c r="R426" s="170" t="str">
        <f t="shared" si="84"/>
        <v>-</v>
      </c>
      <c r="S426" s="170" t="str">
        <f t="shared" si="85"/>
        <v>-</v>
      </c>
      <c r="T426" s="170" t="s">
        <v>416</v>
      </c>
      <c r="U426" s="148">
        <v>0</v>
      </c>
      <c r="V426" s="170">
        <f t="shared" si="86"/>
        <v>0</v>
      </c>
      <c r="W426" s="170">
        <f t="shared" si="87"/>
        <v>0</v>
      </c>
      <c r="X426" s="170">
        <f t="shared" si="80"/>
        <v>0</v>
      </c>
      <c r="Y426" s="170" t="str">
        <f t="shared" si="88"/>
        <v>-</v>
      </c>
      <c r="Z426" s="170" t="str">
        <f t="shared" si="89"/>
        <v>-</v>
      </c>
      <c r="AA426" s="134"/>
    </row>
    <row r="427" spans="1:27" ht="15" customHeight="1">
      <c r="A427" s="456"/>
      <c r="B427" s="447"/>
      <c r="C427" s="447"/>
      <c r="D427" s="223" t="s">
        <v>3296</v>
      </c>
      <c r="E427" s="281" t="s">
        <v>2830</v>
      </c>
      <c r="F427" s="292" t="s">
        <v>3396</v>
      </c>
      <c r="G427" s="170" t="s">
        <v>3397</v>
      </c>
      <c r="H427" s="170" t="s">
        <v>2833</v>
      </c>
      <c r="I427" s="170" t="s">
        <v>149</v>
      </c>
      <c r="J427" s="170">
        <v>280000</v>
      </c>
      <c r="K427" s="170">
        <v>0</v>
      </c>
      <c r="L427" s="170">
        <v>0</v>
      </c>
      <c r="M427" s="170" t="s">
        <v>416</v>
      </c>
      <c r="N427" s="148">
        <v>0</v>
      </c>
      <c r="O427" s="170">
        <f t="shared" si="81"/>
        <v>0</v>
      </c>
      <c r="P427" s="170">
        <f t="shared" si="82"/>
        <v>0</v>
      </c>
      <c r="Q427" s="170">
        <f t="shared" si="83"/>
        <v>0</v>
      </c>
      <c r="R427" s="170" t="str">
        <f t="shared" si="84"/>
        <v>-</v>
      </c>
      <c r="S427" s="170" t="str">
        <f t="shared" si="85"/>
        <v>-</v>
      </c>
      <c r="T427" s="170" t="s">
        <v>416</v>
      </c>
      <c r="U427" s="148">
        <v>0</v>
      </c>
      <c r="V427" s="170">
        <f t="shared" si="86"/>
        <v>0</v>
      </c>
      <c r="W427" s="170">
        <f t="shared" si="87"/>
        <v>0</v>
      </c>
      <c r="X427" s="170">
        <f t="shared" si="80"/>
        <v>0</v>
      </c>
      <c r="Y427" s="170" t="str">
        <f t="shared" si="88"/>
        <v>-</v>
      </c>
      <c r="Z427" s="170" t="str">
        <f t="shared" si="89"/>
        <v>-</v>
      </c>
      <c r="AA427" s="134"/>
    </row>
    <row r="428" spans="1:27" ht="15" customHeight="1">
      <c r="A428" s="456"/>
      <c r="B428" s="447"/>
      <c r="C428" s="447"/>
      <c r="D428" s="223" t="s">
        <v>3296</v>
      </c>
      <c r="E428" s="281" t="s">
        <v>2830</v>
      </c>
      <c r="F428" s="292" t="s">
        <v>3398</v>
      </c>
      <c r="G428" s="170" t="s">
        <v>3399</v>
      </c>
      <c r="H428" s="170" t="s">
        <v>2833</v>
      </c>
      <c r="I428" s="170" t="s">
        <v>135</v>
      </c>
      <c r="J428" s="170">
        <v>4000000</v>
      </c>
      <c r="K428" s="170">
        <v>3809552.0100000002</v>
      </c>
      <c r="L428" s="170">
        <v>2401384.36</v>
      </c>
      <c r="M428" s="170" t="s">
        <v>410</v>
      </c>
      <c r="N428" s="148">
        <v>0.23</v>
      </c>
      <c r="O428" s="170">
        <f t="shared" si="81"/>
        <v>920000</v>
      </c>
      <c r="P428" s="170">
        <f t="shared" si="82"/>
        <v>876196.96230000013</v>
      </c>
      <c r="Q428" s="170">
        <f t="shared" si="83"/>
        <v>552318.40280000004</v>
      </c>
      <c r="R428" s="170">
        <f t="shared" si="84"/>
        <v>0.60034609000000005</v>
      </c>
      <c r="S428" s="170">
        <f t="shared" si="85"/>
        <v>0.95238800250000011</v>
      </c>
      <c r="T428" s="170" t="s">
        <v>410</v>
      </c>
      <c r="U428" s="148">
        <v>0.09</v>
      </c>
      <c r="V428" s="170">
        <f t="shared" si="86"/>
        <v>360000</v>
      </c>
      <c r="W428" s="170">
        <f t="shared" si="87"/>
        <v>342859.68090000004</v>
      </c>
      <c r="X428" s="170">
        <f t="shared" si="80"/>
        <v>216124.59239999999</v>
      </c>
      <c r="Y428" s="170">
        <f t="shared" si="88"/>
        <v>0.60034608999999994</v>
      </c>
      <c r="Z428" s="170">
        <f t="shared" si="89"/>
        <v>1.7509964671964433E-6</v>
      </c>
      <c r="AA428" s="134"/>
    </row>
    <row r="429" spans="1:27" ht="15" customHeight="1">
      <c r="A429" s="456"/>
      <c r="B429" s="447"/>
      <c r="C429" s="447"/>
      <c r="D429" s="223" t="s">
        <v>3296</v>
      </c>
      <c r="E429" s="281" t="s">
        <v>2830</v>
      </c>
      <c r="F429" s="292" t="s">
        <v>3398</v>
      </c>
      <c r="G429" s="170" t="s">
        <v>3400</v>
      </c>
      <c r="H429" s="170" t="s">
        <v>2833</v>
      </c>
      <c r="I429" s="170" t="s">
        <v>135</v>
      </c>
      <c r="J429" s="170">
        <v>20500000</v>
      </c>
      <c r="K429" s="170">
        <v>18148194.48</v>
      </c>
      <c r="L429" s="170">
        <v>12975441.189999999</v>
      </c>
      <c r="M429" s="170" t="s">
        <v>410</v>
      </c>
      <c r="N429" s="148">
        <v>0.23</v>
      </c>
      <c r="O429" s="170">
        <f t="shared" si="81"/>
        <v>4715000</v>
      </c>
      <c r="P429" s="170">
        <f t="shared" si="82"/>
        <v>4174084.7304000002</v>
      </c>
      <c r="Q429" s="170">
        <f t="shared" si="83"/>
        <v>2984351.4737</v>
      </c>
      <c r="R429" s="170">
        <f t="shared" si="84"/>
        <v>0.6329483507317073</v>
      </c>
      <c r="S429" s="170">
        <f t="shared" si="85"/>
        <v>0.88527777951219522</v>
      </c>
      <c r="T429" s="170" t="s">
        <v>410</v>
      </c>
      <c r="U429" s="148">
        <v>0.09</v>
      </c>
      <c r="V429" s="170">
        <f t="shared" si="86"/>
        <v>1845000</v>
      </c>
      <c r="W429" s="170">
        <f t="shared" si="87"/>
        <v>1633337.5031999999</v>
      </c>
      <c r="X429" s="170">
        <f t="shared" si="80"/>
        <v>1167789.7071</v>
      </c>
      <c r="Y429" s="170">
        <f t="shared" si="88"/>
        <v>0.6329483507317073</v>
      </c>
      <c r="Z429" s="170">
        <f t="shared" si="89"/>
        <v>3.8751840908057789E-7</v>
      </c>
      <c r="AA429" s="134"/>
    </row>
    <row r="430" spans="1:27" ht="15" customHeight="1">
      <c r="A430" s="456"/>
      <c r="B430" s="447"/>
      <c r="C430" s="447"/>
      <c r="D430" s="223" t="s">
        <v>3296</v>
      </c>
      <c r="E430" s="281" t="s">
        <v>2830</v>
      </c>
      <c r="F430" s="292" t="s">
        <v>3398</v>
      </c>
      <c r="G430" s="170" t="s">
        <v>3401</v>
      </c>
      <c r="H430" s="170" t="s">
        <v>2833</v>
      </c>
      <c r="I430" s="170" t="s">
        <v>135</v>
      </c>
      <c r="J430" s="170">
        <v>0</v>
      </c>
      <c r="K430" s="170">
        <v>0</v>
      </c>
      <c r="L430" s="170">
        <v>0</v>
      </c>
      <c r="M430" s="170" t="s">
        <v>410</v>
      </c>
      <c r="N430" s="148">
        <v>0.23</v>
      </c>
      <c r="O430" s="170">
        <f t="shared" si="81"/>
        <v>0</v>
      </c>
      <c r="P430" s="170">
        <f t="shared" si="82"/>
        <v>0</v>
      </c>
      <c r="Q430" s="170">
        <f t="shared" si="83"/>
        <v>0</v>
      </c>
      <c r="R430" s="170" t="str">
        <f t="shared" si="84"/>
        <v>-</v>
      </c>
      <c r="S430" s="170" t="str">
        <f t="shared" si="85"/>
        <v>-</v>
      </c>
      <c r="T430" s="170" t="s">
        <v>410</v>
      </c>
      <c r="U430" s="148">
        <v>0.09</v>
      </c>
      <c r="V430" s="170">
        <f t="shared" si="86"/>
        <v>0</v>
      </c>
      <c r="W430" s="170">
        <f t="shared" si="87"/>
        <v>0</v>
      </c>
      <c r="X430" s="170">
        <f t="shared" si="80"/>
        <v>0</v>
      </c>
      <c r="Y430" s="170" t="str">
        <f t="shared" si="88"/>
        <v>-</v>
      </c>
      <c r="Z430" s="170" t="str">
        <f t="shared" si="89"/>
        <v>-</v>
      </c>
      <c r="AA430" s="134"/>
    </row>
    <row r="431" spans="1:27" ht="15" customHeight="1">
      <c r="A431" s="456"/>
      <c r="B431" s="447"/>
      <c r="C431" s="447"/>
      <c r="D431" s="223" t="s">
        <v>3296</v>
      </c>
      <c r="E431" s="281" t="s">
        <v>2830</v>
      </c>
      <c r="F431" s="292" t="s">
        <v>3398</v>
      </c>
      <c r="G431" s="170" t="s">
        <v>3402</v>
      </c>
      <c r="H431" s="170" t="s">
        <v>2833</v>
      </c>
      <c r="I431" s="170" t="s">
        <v>189</v>
      </c>
      <c r="J431" s="170">
        <v>300000</v>
      </c>
      <c r="K431" s="170">
        <v>299886.32</v>
      </c>
      <c r="L431" s="170">
        <v>299886.31999999995</v>
      </c>
      <c r="M431" s="170" t="s">
        <v>410</v>
      </c>
      <c r="N431" s="148">
        <v>0.23</v>
      </c>
      <c r="O431" s="170">
        <f t="shared" si="81"/>
        <v>69000</v>
      </c>
      <c r="P431" s="170">
        <f t="shared" si="82"/>
        <v>68973.853600000002</v>
      </c>
      <c r="Q431" s="170">
        <f t="shared" si="83"/>
        <v>68973.853599999988</v>
      </c>
      <c r="R431" s="170">
        <f t="shared" si="84"/>
        <v>0.9996210666666665</v>
      </c>
      <c r="S431" s="170">
        <f t="shared" si="85"/>
        <v>0.99962106666666672</v>
      </c>
      <c r="T431" s="170" t="s">
        <v>410</v>
      </c>
      <c r="U431" s="148">
        <v>0.09</v>
      </c>
      <c r="V431" s="170">
        <f t="shared" si="86"/>
        <v>27000</v>
      </c>
      <c r="W431" s="170">
        <f t="shared" si="87"/>
        <v>26989.768799999998</v>
      </c>
      <c r="X431" s="170">
        <f t="shared" si="80"/>
        <v>26989.768799999994</v>
      </c>
      <c r="Y431" s="170">
        <f t="shared" si="88"/>
        <v>0.9996210666666665</v>
      </c>
      <c r="Z431" s="170">
        <f t="shared" si="89"/>
        <v>3.7037037037037037E-5</v>
      </c>
      <c r="AA431" s="134"/>
    </row>
    <row r="432" spans="1:27" ht="15" customHeight="1">
      <c r="A432" s="456"/>
      <c r="B432" s="447"/>
      <c r="C432" s="447"/>
      <c r="D432" s="223" t="s">
        <v>3296</v>
      </c>
      <c r="E432" s="281" t="s">
        <v>2830</v>
      </c>
      <c r="F432" s="292" t="s">
        <v>3398</v>
      </c>
      <c r="G432" s="170" t="s">
        <v>3403</v>
      </c>
      <c r="H432" s="170" t="s">
        <v>2833</v>
      </c>
      <c r="I432" s="170" t="s">
        <v>189</v>
      </c>
      <c r="J432" s="170">
        <v>1490279</v>
      </c>
      <c r="K432" s="170">
        <v>1331354.1200000001</v>
      </c>
      <c r="L432" s="170">
        <v>1215428.6099999999</v>
      </c>
      <c r="M432" s="170" t="s">
        <v>410</v>
      </c>
      <c r="N432" s="148">
        <v>0.23</v>
      </c>
      <c r="O432" s="170">
        <f t="shared" si="81"/>
        <v>342764.17000000004</v>
      </c>
      <c r="P432" s="170">
        <f t="shared" si="82"/>
        <v>306211.44760000001</v>
      </c>
      <c r="Q432" s="170">
        <f t="shared" si="83"/>
        <v>279548.58029999997</v>
      </c>
      <c r="R432" s="170">
        <f t="shared" si="84"/>
        <v>0.81557118499287695</v>
      </c>
      <c r="S432" s="170">
        <f t="shared" si="85"/>
        <v>0.89335897506440065</v>
      </c>
      <c r="T432" s="170" t="s">
        <v>410</v>
      </c>
      <c r="U432" s="148">
        <v>0.09</v>
      </c>
      <c r="V432" s="170">
        <f t="shared" si="86"/>
        <v>134125.10999999999</v>
      </c>
      <c r="W432" s="170">
        <f t="shared" si="87"/>
        <v>119821.8708</v>
      </c>
      <c r="X432" s="170">
        <f t="shared" si="80"/>
        <v>109388.57489999998</v>
      </c>
      <c r="Y432" s="170">
        <f t="shared" si="88"/>
        <v>0.81557118499287706</v>
      </c>
      <c r="Z432" s="170">
        <f t="shared" si="89"/>
        <v>6.8065302231358336E-6</v>
      </c>
      <c r="AA432" s="134"/>
    </row>
    <row r="433" spans="1:27" ht="15" customHeight="1">
      <c r="A433" s="456"/>
      <c r="B433" s="447"/>
      <c r="C433" s="447"/>
      <c r="D433" s="223" t="s">
        <v>3296</v>
      </c>
      <c r="E433" s="281" t="s">
        <v>2830</v>
      </c>
      <c r="F433" s="292" t="s">
        <v>3398</v>
      </c>
      <c r="G433" s="170" t="s">
        <v>3404</v>
      </c>
      <c r="H433" s="170" t="s">
        <v>2833</v>
      </c>
      <c r="I433" s="170" t="s">
        <v>187</v>
      </c>
      <c r="J433" s="170">
        <v>239148</v>
      </c>
      <c r="K433" s="170">
        <v>194762.7</v>
      </c>
      <c r="L433" s="170">
        <v>194762.69999999998</v>
      </c>
      <c r="M433" s="170" t="s">
        <v>410</v>
      </c>
      <c r="N433" s="148">
        <v>0.23</v>
      </c>
      <c r="O433" s="170">
        <f t="shared" si="81"/>
        <v>55004.04</v>
      </c>
      <c r="P433" s="170">
        <f t="shared" si="82"/>
        <v>44795.421000000002</v>
      </c>
      <c r="Q433" s="170">
        <f t="shared" si="83"/>
        <v>44795.420999999995</v>
      </c>
      <c r="R433" s="170">
        <f t="shared" si="84"/>
        <v>0.81440237844347418</v>
      </c>
      <c r="S433" s="170">
        <f t="shared" si="85"/>
        <v>0.81440237844347441</v>
      </c>
      <c r="T433" s="170" t="s">
        <v>410</v>
      </c>
      <c r="U433" s="148">
        <v>0.09</v>
      </c>
      <c r="V433" s="170">
        <f t="shared" si="86"/>
        <v>21523.32</v>
      </c>
      <c r="W433" s="170">
        <f t="shared" si="87"/>
        <v>17528.643</v>
      </c>
      <c r="X433" s="170">
        <f t="shared" si="80"/>
        <v>17528.642999999996</v>
      </c>
      <c r="Y433" s="170">
        <f t="shared" si="88"/>
        <v>0.81440237844347418</v>
      </c>
      <c r="Z433" s="170">
        <f t="shared" si="89"/>
        <v>4.6461233675845541E-5</v>
      </c>
      <c r="AA433" s="134"/>
    </row>
    <row r="434" spans="1:27" ht="15" customHeight="1">
      <c r="A434" s="456"/>
      <c r="B434" s="447"/>
      <c r="C434" s="447"/>
      <c r="D434" s="223" t="s">
        <v>3296</v>
      </c>
      <c r="E434" s="281" t="s">
        <v>2830</v>
      </c>
      <c r="F434" s="292" t="s">
        <v>3398</v>
      </c>
      <c r="G434" s="170" t="s">
        <v>3405</v>
      </c>
      <c r="H434" s="170" t="s">
        <v>2833</v>
      </c>
      <c r="I434" s="170" t="s">
        <v>187</v>
      </c>
      <c r="J434" s="170">
        <v>1869183</v>
      </c>
      <c r="K434" s="170">
        <v>3247925.51</v>
      </c>
      <c r="L434" s="170">
        <v>2939924.17</v>
      </c>
      <c r="M434" s="170" t="s">
        <v>410</v>
      </c>
      <c r="N434" s="148">
        <v>0.23</v>
      </c>
      <c r="O434" s="170">
        <f t="shared" si="81"/>
        <v>429912.09</v>
      </c>
      <c r="P434" s="170">
        <f t="shared" si="82"/>
        <v>747022.86729999993</v>
      </c>
      <c r="Q434" s="170">
        <f t="shared" si="83"/>
        <v>676182.55909999995</v>
      </c>
      <c r="R434" s="170">
        <f t="shared" si="84"/>
        <v>1.5728391334609826</v>
      </c>
      <c r="S434" s="170">
        <f t="shared" si="85"/>
        <v>1.7376177238932728</v>
      </c>
      <c r="T434" s="170" t="s">
        <v>410</v>
      </c>
      <c r="U434" s="148">
        <v>0.09</v>
      </c>
      <c r="V434" s="170">
        <f t="shared" si="86"/>
        <v>168226.47</v>
      </c>
      <c r="W434" s="170">
        <f t="shared" si="87"/>
        <v>292313.29589999997</v>
      </c>
      <c r="X434" s="170">
        <f t="shared" si="80"/>
        <v>264593.1753</v>
      </c>
      <c r="Y434" s="170">
        <f t="shared" si="88"/>
        <v>1.5728391334609826</v>
      </c>
      <c r="Z434" s="170">
        <f t="shared" si="89"/>
        <v>5.3806623082894219E-6</v>
      </c>
      <c r="AA434" s="134"/>
    </row>
    <row r="435" spans="1:27" ht="15" customHeight="1">
      <c r="A435" s="456"/>
      <c r="B435" s="447"/>
      <c r="C435" s="447"/>
      <c r="D435" s="223" t="s">
        <v>3296</v>
      </c>
      <c r="E435" s="281" t="s">
        <v>2830</v>
      </c>
      <c r="F435" s="292" t="s">
        <v>3398</v>
      </c>
      <c r="G435" s="170" t="s">
        <v>3406</v>
      </c>
      <c r="H435" s="170" t="s">
        <v>2833</v>
      </c>
      <c r="I435" s="170" t="s">
        <v>157</v>
      </c>
      <c r="J435" s="170">
        <v>200000</v>
      </c>
      <c r="K435" s="170">
        <v>196849.17</v>
      </c>
      <c r="L435" s="170">
        <v>186003.69</v>
      </c>
      <c r="M435" s="170" t="s">
        <v>410</v>
      </c>
      <c r="N435" s="148">
        <v>0.23</v>
      </c>
      <c r="O435" s="170">
        <f t="shared" si="81"/>
        <v>46000</v>
      </c>
      <c r="P435" s="170">
        <f t="shared" si="82"/>
        <v>45275.309100000006</v>
      </c>
      <c r="Q435" s="170">
        <f t="shared" si="83"/>
        <v>42780.848700000002</v>
      </c>
      <c r="R435" s="170">
        <f t="shared" si="84"/>
        <v>0.93001845000000005</v>
      </c>
      <c r="S435" s="170">
        <f t="shared" si="85"/>
        <v>0.98424585000000009</v>
      </c>
      <c r="T435" s="170" t="s">
        <v>410</v>
      </c>
      <c r="U435" s="148">
        <v>0.09</v>
      </c>
      <c r="V435" s="170">
        <f t="shared" si="86"/>
        <v>18000</v>
      </c>
      <c r="W435" s="170">
        <f t="shared" si="87"/>
        <v>17716.425299999999</v>
      </c>
      <c r="X435" s="170">
        <f t="shared" si="80"/>
        <v>16740.3321</v>
      </c>
      <c r="Y435" s="170">
        <f t="shared" si="88"/>
        <v>0.93001844999999994</v>
      </c>
      <c r="Z435" s="170">
        <f t="shared" si="89"/>
        <v>5.2494701061393009E-5</v>
      </c>
      <c r="AA435" s="134"/>
    </row>
    <row r="436" spans="1:27" ht="15" customHeight="1">
      <c r="A436" s="456"/>
      <c r="B436" s="447"/>
      <c r="C436" s="447"/>
      <c r="D436" s="223" t="s">
        <v>3296</v>
      </c>
      <c r="E436" s="281" t="s">
        <v>2830</v>
      </c>
      <c r="F436" s="292" t="s">
        <v>3398</v>
      </c>
      <c r="G436" s="170" t="s">
        <v>3407</v>
      </c>
      <c r="H436" s="170" t="s">
        <v>2833</v>
      </c>
      <c r="I436" s="170" t="s">
        <v>157</v>
      </c>
      <c r="J436" s="170">
        <v>1348800</v>
      </c>
      <c r="K436" s="170">
        <v>2595032.9500000002</v>
      </c>
      <c r="L436" s="170">
        <v>2345590.25</v>
      </c>
      <c r="M436" s="170" t="s">
        <v>410</v>
      </c>
      <c r="N436" s="148">
        <v>0.23</v>
      </c>
      <c r="O436" s="170">
        <f t="shared" si="81"/>
        <v>310224</v>
      </c>
      <c r="P436" s="170">
        <f t="shared" si="82"/>
        <v>596857.57850000006</v>
      </c>
      <c r="Q436" s="170">
        <f t="shared" si="83"/>
        <v>539485.75750000007</v>
      </c>
      <c r="R436" s="170">
        <f t="shared" si="84"/>
        <v>1.7390200548635826</v>
      </c>
      <c r="S436" s="170">
        <f t="shared" si="85"/>
        <v>1.9239568134638199</v>
      </c>
      <c r="T436" s="170" t="s">
        <v>410</v>
      </c>
      <c r="U436" s="148">
        <v>0.09</v>
      </c>
      <c r="V436" s="170">
        <f t="shared" si="86"/>
        <v>121392</v>
      </c>
      <c r="W436" s="170">
        <f t="shared" si="87"/>
        <v>233552.96550000002</v>
      </c>
      <c r="X436" s="170">
        <f t="shared" si="80"/>
        <v>211103.1225</v>
      </c>
      <c r="Y436" s="170">
        <f t="shared" si="88"/>
        <v>1.7390200548635824</v>
      </c>
      <c r="Z436" s="170">
        <f t="shared" si="89"/>
        <v>7.445934377842795E-6</v>
      </c>
      <c r="AA436" s="134"/>
    </row>
    <row r="437" spans="1:27" ht="15" customHeight="1">
      <c r="A437" s="456"/>
      <c r="B437" s="447"/>
      <c r="C437" s="447"/>
      <c r="D437" s="223" t="s">
        <v>3296</v>
      </c>
      <c r="E437" s="281" t="s">
        <v>2830</v>
      </c>
      <c r="F437" s="292" t="s">
        <v>3398</v>
      </c>
      <c r="G437" s="170" t="s">
        <v>3408</v>
      </c>
      <c r="H437" s="170" t="s">
        <v>2833</v>
      </c>
      <c r="I437" s="170" t="s">
        <v>153</v>
      </c>
      <c r="J437" s="170">
        <v>100000</v>
      </c>
      <c r="K437" s="170">
        <v>284256.88999999996</v>
      </c>
      <c r="L437" s="170">
        <v>230304.99000000002</v>
      </c>
      <c r="M437" s="170" t="s">
        <v>410</v>
      </c>
      <c r="N437" s="148">
        <v>0.23</v>
      </c>
      <c r="O437" s="170">
        <f t="shared" si="81"/>
        <v>23000</v>
      </c>
      <c r="P437" s="170">
        <f t="shared" si="82"/>
        <v>65379.084699999992</v>
      </c>
      <c r="Q437" s="170">
        <f t="shared" si="83"/>
        <v>52970.147700000009</v>
      </c>
      <c r="R437" s="170">
        <f t="shared" si="84"/>
        <v>2.3030499000000004</v>
      </c>
      <c r="S437" s="170">
        <f t="shared" si="85"/>
        <v>2.8425688999999998</v>
      </c>
      <c r="T437" s="170" t="s">
        <v>410</v>
      </c>
      <c r="U437" s="148">
        <v>0.09</v>
      </c>
      <c r="V437" s="170">
        <f t="shared" si="86"/>
        <v>9000</v>
      </c>
      <c r="W437" s="170">
        <f t="shared" si="87"/>
        <v>25583.120099999996</v>
      </c>
      <c r="X437" s="170">
        <f t="shared" si="80"/>
        <v>20727.449100000002</v>
      </c>
      <c r="Y437" s="170">
        <f t="shared" si="88"/>
        <v>2.3030499</v>
      </c>
      <c r="Z437" s="170">
        <f t="shared" si="89"/>
        <v>9.0022244784755562E-5</v>
      </c>
      <c r="AA437" s="134"/>
    </row>
    <row r="438" spans="1:27" ht="15" customHeight="1">
      <c r="A438" s="456"/>
      <c r="B438" s="447"/>
      <c r="C438" s="447"/>
      <c r="D438" s="223" t="s">
        <v>3296</v>
      </c>
      <c r="E438" s="281" t="s">
        <v>2830</v>
      </c>
      <c r="F438" s="292" t="s">
        <v>3398</v>
      </c>
      <c r="G438" s="170" t="s">
        <v>3409</v>
      </c>
      <c r="H438" s="170" t="s">
        <v>2833</v>
      </c>
      <c r="I438" s="170" t="s">
        <v>153</v>
      </c>
      <c r="J438" s="170">
        <v>1450398</v>
      </c>
      <c r="K438" s="170">
        <v>2627281.3199999998</v>
      </c>
      <c r="L438" s="170">
        <v>2355622.4900000002</v>
      </c>
      <c r="M438" s="170" t="s">
        <v>410</v>
      </c>
      <c r="N438" s="148">
        <v>0.23</v>
      </c>
      <c r="O438" s="170">
        <f t="shared" si="81"/>
        <v>333591.54000000004</v>
      </c>
      <c r="P438" s="170">
        <f t="shared" si="82"/>
        <v>604274.70360000001</v>
      </c>
      <c r="Q438" s="170">
        <f t="shared" si="83"/>
        <v>541793.17270000011</v>
      </c>
      <c r="R438" s="170">
        <f t="shared" si="84"/>
        <v>1.6241214411492571</v>
      </c>
      <c r="S438" s="170">
        <f t="shared" si="85"/>
        <v>1.8114209479053334</v>
      </c>
      <c r="T438" s="170" t="s">
        <v>410</v>
      </c>
      <c r="U438" s="148">
        <v>0.09</v>
      </c>
      <c r="V438" s="170">
        <f t="shared" si="86"/>
        <v>130535.81999999999</v>
      </c>
      <c r="W438" s="170">
        <f t="shared" si="87"/>
        <v>236455.31879999998</v>
      </c>
      <c r="X438" s="170">
        <f t="shared" si="80"/>
        <v>212006.02410000001</v>
      </c>
      <c r="Y438" s="170">
        <f t="shared" si="88"/>
        <v>1.6241214411492571</v>
      </c>
      <c r="Z438" s="170">
        <f t="shared" si="89"/>
        <v>6.8686187707326681E-6</v>
      </c>
      <c r="AA438" s="134"/>
    </row>
    <row r="439" spans="1:27" ht="15" customHeight="1">
      <c r="A439" s="456"/>
      <c r="B439" s="447"/>
      <c r="C439" s="447"/>
      <c r="D439" s="223" t="s">
        <v>3296</v>
      </c>
      <c r="E439" s="281" t="s">
        <v>2830</v>
      </c>
      <c r="F439" s="292" t="s">
        <v>3398</v>
      </c>
      <c r="G439" s="170" t="s">
        <v>3410</v>
      </c>
      <c r="H439" s="170" t="s">
        <v>2833</v>
      </c>
      <c r="I439" s="170" t="s">
        <v>199</v>
      </c>
      <c r="J439" s="170">
        <v>148990</v>
      </c>
      <c r="K439" s="170">
        <v>640466.6399999999</v>
      </c>
      <c r="L439" s="170">
        <v>372256.33999999997</v>
      </c>
      <c r="M439" s="170" t="s">
        <v>410</v>
      </c>
      <c r="N439" s="148">
        <v>0.23</v>
      </c>
      <c r="O439" s="170">
        <f t="shared" si="81"/>
        <v>34267.700000000004</v>
      </c>
      <c r="P439" s="170">
        <f t="shared" si="82"/>
        <v>147307.32719999997</v>
      </c>
      <c r="Q439" s="170">
        <f t="shared" si="83"/>
        <v>85618.958199999994</v>
      </c>
      <c r="R439" s="170">
        <f t="shared" si="84"/>
        <v>2.4985323847238066</v>
      </c>
      <c r="S439" s="170">
        <f t="shared" si="85"/>
        <v>4.2987223303577409</v>
      </c>
      <c r="T439" s="170" t="s">
        <v>410</v>
      </c>
      <c r="U439" s="148">
        <v>0.09</v>
      </c>
      <c r="V439" s="170">
        <f t="shared" si="86"/>
        <v>13409.1</v>
      </c>
      <c r="W439" s="170">
        <f t="shared" si="87"/>
        <v>57641.997599999988</v>
      </c>
      <c r="X439" s="170">
        <f t="shared" si="80"/>
        <v>33503.070599999999</v>
      </c>
      <c r="Y439" s="170">
        <f t="shared" si="88"/>
        <v>2.498532384723807</v>
      </c>
      <c r="Z439" s="170">
        <f t="shared" si="89"/>
        <v>4.3345693916822331E-5</v>
      </c>
      <c r="AA439" s="134"/>
    </row>
    <row r="440" spans="1:27" ht="15" customHeight="1">
      <c r="A440" s="456"/>
      <c r="B440" s="447"/>
      <c r="C440" s="447"/>
      <c r="D440" s="223" t="s">
        <v>3296</v>
      </c>
      <c r="E440" s="281" t="s">
        <v>2830</v>
      </c>
      <c r="F440" s="292" t="s">
        <v>3398</v>
      </c>
      <c r="G440" s="170" t="s">
        <v>3411</v>
      </c>
      <c r="H440" s="170" t="s">
        <v>2833</v>
      </c>
      <c r="I440" s="170" t="s">
        <v>199</v>
      </c>
      <c r="J440" s="170">
        <v>1632367</v>
      </c>
      <c r="K440" s="170">
        <v>2229037.04</v>
      </c>
      <c r="L440" s="170">
        <v>1992828.48</v>
      </c>
      <c r="M440" s="170" t="s">
        <v>410</v>
      </c>
      <c r="N440" s="148">
        <v>0.23</v>
      </c>
      <c r="O440" s="170">
        <f t="shared" si="81"/>
        <v>375444.41000000003</v>
      </c>
      <c r="P440" s="170">
        <f t="shared" si="82"/>
        <v>512678.51920000004</v>
      </c>
      <c r="Q440" s="170">
        <f t="shared" si="83"/>
        <v>458350.55040000001</v>
      </c>
      <c r="R440" s="170">
        <f t="shared" si="84"/>
        <v>1.2208213471602893</v>
      </c>
      <c r="S440" s="170">
        <f t="shared" si="85"/>
        <v>1.3655244439516359</v>
      </c>
      <c r="T440" s="170" t="s">
        <v>410</v>
      </c>
      <c r="U440" s="148">
        <v>0.09</v>
      </c>
      <c r="V440" s="170">
        <f t="shared" si="86"/>
        <v>146913.03</v>
      </c>
      <c r="W440" s="170">
        <f t="shared" si="87"/>
        <v>200613.33359999998</v>
      </c>
      <c r="X440" s="170">
        <f t="shared" si="80"/>
        <v>179354.5632</v>
      </c>
      <c r="Y440" s="170">
        <f t="shared" si="88"/>
        <v>1.2208213471602893</v>
      </c>
      <c r="Z440" s="170">
        <f t="shared" si="89"/>
        <v>6.0854446972825211E-6</v>
      </c>
      <c r="AA440" s="134"/>
    </row>
    <row r="441" spans="1:27" ht="15" customHeight="1">
      <c r="A441" s="456"/>
      <c r="B441" s="447"/>
      <c r="C441" s="447"/>
      <c r="D441" s="223" t="s">
        <v>3296</v>
      </c>
      <c r="E441" s="281" t="s">
        <v>2830</v>
      </c>
      <c r="F441" s="292" t="s">
        <v>3398</v>
      </c>
      <c r="G441" s="170" t="s">
        <v>3412</v>
      </c>
      <c r="H441" s="170" t="s">
        <v>2833</v>
      </c>
      <c r="I441" s="170" t="s">
        <v>169</v>
      </c>
      <c r="J441" s="170">
        <v>300000</v>
      </c>
      <c r="K441" s="170">
        <v>298456.57</v>
      </c>
      <c r="L441" s="170">
        <v>164191.6</v>
      </c>
      <c r="M441" s="170" t="s">
        <v>410</v>
      </c>
      <c r="N441" s="148">
        <v>0.23</v>
      </c>
      <c r="O441" s="170">
        <f t="shared" si="81"/>
        <v>69000</v>
      </c>
      <c r="P441" s="170">
        <f t="shared" si="82"/>
        <v>68645.011100000003</v>
      </c>
      <c r="Q441" s="170">
        <f t="shared" si="83"/>
        <v>37764.068000000007</v>
      </c>
      <c r="R441" s="170">
        <f t="shared" si="84"/>
        <v>0.54730533333333342</v>
      </c>
      <c r="S441" s="170">
        <f t="shared" si="85"/>
        <v>0.99485523333333337</v>
      </c>
      <c r="T441" s="170" t="s">
        <v>410</v>
      </c>
      <c r="U441" s="148">
        <v>0.09</v>
      </c>
      <c r="V441" s="170">
        <f t="shared" si="86"/>
        <v>27000</v>
      </c>
      <c r="W441" s="170">
        <f t="shared" si="87"/>
        <v>26861.0913</v>
      </c>
      <c r="X441" s="170">
        <f t="shared" si="80"/>
        <v>14777.244000000001</v>
      </c>
      <c r="Y441" s="170">
        <f t="shared" si="88"/>
        <v>0.54730533333333331</v>
      </c>
      <c r="Z441" s="170">
        <f t="shared" si="89"/>
        <v>2.03753945519456E-5</v>
      </c>
      <c r="AA441" s="134"/>
    </row>
    <row r="442" spans="1:27" ht="15" customHeight="1">
      <c r="A442" s="456"/>
      <c r="B442" s="447"/>
      <c r="C442" s="447"/>
      <c r="D442" s="223" t="s">
        <v>3296</v>
      </c>
      <c r="E442" s="281" t="s">
        <v>2830</v>
      </c>
      <c r="F442" s="292" t="s">
        <v>3398</v>
      </c>
      <c r="G442" s="170" t="s">
        <v>3413</v>
      </c>
      <c r="H442" s="170" t="s">
        <v>2833</v>
      </c>
      <c r="I442" s="170" t="s">
        <v>169</v>
      </c>
      <c r="J442" s="170">
        <v>2139715</v>
      </c>
      <c r="K442" s="170">
        <v>2893242.46</v>
      </c>
      <c r="L442" s="170">
        <v>2275888.1</v>
      </c>
      <c r="M442" s="170" t="s">
        <v>410</v>
      </c>
      <c r="N442" s="148">
        <v>0.23</v>
      </c>
      <c r="O442" s="170">
        <f t="shared" si="81"/>
        <v>492134.45</v>
      </c>
      <c r="P442" s="170">
        <f t="shared" si="82"/>
        <v>665445.76580000005</v>
      </c>
      <c r="Q442" s="170">
        <f t="shared" si="83"/>
        <v>523454.26300000004</v>
      </c>
      <c r="R442" s="170">
        <f t="shared" si="84"/>
        <v>1.0636407652421001</v>
      </c>
      <c r="S442" s="170">
        <f t="shared" si="85"/>
        <v>1.3521625356647966</v>
      </c>
      <c r="T442" s="170" t="s">
        <v>410</v>
      </c>
      <c r="U442" s="148">
        <v>0.09</v>
      </c>
      <c r="V442" s="170">
        <f t="shared" si="86"/>
        <v>192574.35</v>
      </c>
      <c r="W442" s="170">
        <f t="shared" si="87"/>
        <v>260391.82139999999</v>
      </c>
      <c r="X442" s="170">
        <f t="shared" si="80"/>
        <v>204829.929</v>
      </c>
      <c r="Y442" s="170">
        <f t="shared" si="88"/>
        <v>1.0636407652421001</v>
      </c>
      <c r="Z442" s="170">
        <f t="shared" si="89"/>
        <v>4.0847702494011593E-6</v>
      </c>
      <c r="AA442" s="134"/>
    </row>
    <row r="443" spans="1:27" ht="15" customHeight="1">
      <c r="A443" s="456"/>
      <c r="B443" s="447"/>
      <c r="C443" s="447"/>
      <c r="D443" s="223" t="s">
        <v>3296</v>
      </c>
      <c r="E443" s="281" t="s">
        <v>2830</v>
      </c>
      <c r="F443" s="292" t="s">
        <v>3398</v>
      </c>
      <c r="G443" s="170" t="s">
        <v>3414</v>
      </c>
      <c r="H443" s="170" t="s">
        <v>2833</v>
      </c>
      <c r="I443" s="170" t="s">
        <v>169</v>
      </c>
      <c r="J443" s="170">
        <v>0</v>
      </c>
      <c r="K443" s="170">
        <v>1453.69</v>
      </c>
      <c r="L443" s="170">
        <v>1453.69</v>
      </c>
      <c r="M443" s="170" t="s">
        <v>410</v>
      </c>
      <c r="N443" s="148">
        <v>0.23</v>
      </c>
      <c r="O443" s="170">
        <f t="shared" si="81"/>
        <v>0</v>
      </c>
      <c r="P443" s="170">
        <f t="shared" si="82"/>
        <v>334.34870000000001</v>
      </c>
      <c r="Q443" s="170">
        <f t="shared" si="83"/>
        <v>334.34870000000001</v>
      </c>
      <c r="R443" s="170" t="str">
        <f t="shared" si="84"/>
        <v>-</v>
      </c>
      <c r="S443" s="170" t="str">
        <f t="shared" si="85"/>
        <v>-</v>
      </c>
      <c r="T443" s="170" t="s">
        <v>410</v>
      </c>
      <c r="U443" s="148">
        <v>0.09</v>
      </c>
      <c r="V443" s="170">
        <f t="shared" si="86"/>
        <v>0</v>
      </c>
      <c r="W443" s="170">
        <f t="shared" si="87"/>
        <v>130.8321</v>
      </c>
      <c r="X443" s="170">
        <f t="shared" si="80"/>
        <v>130.8321</v>
      </c>
      <c r="Y443" s="170" t="str">
        <f t="shared" si="88"/>
        <v>-</v>
      </c>
      <c r="Z443" s="170" t="str">
        <f t="shared" si="89"/>
        <v>-</v>
      </c>
      <c r="AA443" s="134"/>
    </row>
    <row r="444" spans="1:27" ht="15" customHeight="1">
      <c r="A444" s="456"/>
      <c r="B444" s="447"/>
      <c r="C444" s="447"/>
      <c r="D444" s="223" t="s">
        <v>3296</v>
      </c>
      <c r="E444" s="281" t="s">
        <v>2830</v>
      </c>
      <c r="F444" s="292" t="s">
        <v>3398</v>
      </c>
      <c r="G444" s="170" t="s">
        <v>3415</v>
      </c>
      <c r="H444" s="170" t="s">
        <v>2833</v>
      </c>
      <c r="I444" s="170" t="s">
        <v>175</v>
      </c>
      <c r="J444" s="170">
        <v>389999</v>
      </c>
      <c r="K444" s="170">
        <v>389983.76999999996</v>
      </c>
      <c r="L444" s="170">
        <v>389981.06</v>
      </c>
      <c r="M444" s="170" t="s">
        <v>410</v>
      </c>
      <c r="N444" s="148">
        <v>0.23</v>
      </c>
      <c r="O444" s="170">
        <f t="shared" si="81"/>
        <v>89699.77</v>
      </c>
      <c r="P444" s="170">
        <f t="shared" si="82"/>
        <v>89696.267099999997</v>
      </c>
      <c r="Q444" s="170">
        <f t="shared" si="83"/>
        <v>89695.643800000005</v>
      </c>
      <c r="R444" s="170">
        <f t="shared" si="84"/>
        <v>0.99995399988205103</v>
      </c>
      <c r="S444" s="170">
        <f t="shared" si="85"/>
        <v>0.99996094861781692</v>
      </c>
      <c r="T444" s="170" t="s">
        <v>410</v>
      </c>
      <c r="U444" s="148">
        <v>0.09</v>
      </c>
      <c r="V444" s="170">
        <f t="shared" si="86"/>
        <v>35099.909999999996</v>
      </c>
      <c r="W444" s="170">
        <f t="shared" si="87"/>
        <v>35098.539299999997</v>
      </c>
      <c r="X444" s="170">
        <f t="shared" si="80"/>
        <v>35098.295399999995</v>
      </c>
      <c r="Y444" s="170">
        <f t="shared" si="88"/>
        <v>0.99995399988205091</v>
      </c>
      <c r="Z444" s="170">
        <f t="shared" si="89"/>
        <v>2.8489903563652035E-5</v>
      </c>
      <c r="AA444" s="134"/>
    </row>
    <row r="445" spans="1:27" ht="15" customHeight="1">
      <c r="A445" s="456"/>
      <c r="B445" s="447"/>
      <c r="C445" s="447"/>
      <c r="D445" s="223" t="s">
        <v>3296</v>
      </c>
      <c r="E445" s="281" t="s">
        <v>2830</v>
      </c>
      <c r="F445" s="292" t="s">
        <v>3398</v>
      </c>
      <c r="G445" s="170" t="s">
        <v>3416</v>
      </c>
      <c r="H445" s="170" t="s">
        <v>2833</v>
      </c>
      <c r="I445" s="170" t="s">
        <v>175</v>
      </c>
      <c r="J445" s="170">
        <v>2179195</v>
      </c>
      <c r="K445" s="170">
        <v>2555779.16</v>
      </c>
      <c r="L445" s="170">
        <v>2306744.5699999998</v>
      </c>
      <c r="M445" s="170" t="s">
        <v>410</v>
      </c>
      <c r="N445" s="148">
        <v>0.23</v>
      </c>
      <c r="O445" s="170">
        <f t="shared" si="81"/>
        <v>501214.85000000003</v>
      </c>
      <c r="P445" s="170">
        <f t="shared" si="82"/>
        <v>587829.20680000004</v>
      </c>
      <c r="Q445" s="170">
        <f t="shared" si="83"/>
        <v>530551.25109999999</v>
      </c>
      <c r="R445" s="170">
        <f t="shared" si="84"/>
        <v>1.0585305904244455</v>
      </c>
      <c r="S445" s="170">
        <f t="shared" si="85"/>
        <v>1.1728088399615455</v>
      </c>
      <c r="T445" s="170" t="s">
        <v>410</v>
      </c>
      <c r="U445" s="148">
        <v>0.09</v>
      </c>
      <c r="V445" s="170">
        <f t="shared" si="86"/>
        <v>196127.55</v>
      </c>
      <c r="W445" s="170">
        <f t="shared" si="87"/>
        <v>230020.1244</v>
      </c>
      <c r="X445" s="170">
        <f t="shared" si="80"/>
        <v>207607.01129999998</v>
      </c>
      <c r="Y445" s="170">
        <f t="shared" si="88"/>
        <v>1.0585305904244457</v>
      </c>
      <c r="Z445" s="170">
        <f t="shared" si="89"/>
        <v>4.6019042602710884E-6</v>
      </c>
      <c r="AA445" s="134"/>
    </row>
    <row r="446" spans="1:27" ht="15" customHeight="1">
      <c r="A446" s="456"/>
      <c r="B446" s="447"/>
      <c r="C446" s="447"/>
      <c r="D446" s="223" t="s">
        <v>3296</v>
      </c>
      <c r="E446" s="281" t="s">
        <v>2830</v>
      </c>
      <c r="F446" s="292" t="s">
        <v>3398</v>
      </c>
      <c r="G446" s="170" t="s">
        <v>3417</v>
      </c>
      <c r="H446" s="170" t="s">
        <v>2833</v>
      </c>
      <c r="I446" s="170" t="s">
        <v>171</v>
      </c>
      <c r="J446" s="170">
        <v>309000</v>
      </c>
      <c r="K446" s="170">
        <v>336489.38</v>
      </c>
      <c r="L446" s="170">
        <v>301218.88</v>
      </c>
      <c r="M446" s="170" t="s">
        <v>410</v>
      </c>
      <c r="N446" s="148">
        <v>0.23</v>
      </c>
      <c r="O446" s="170">
        <f t="shared" si="81"/>
        <v>71070</v>
      </c>
      <c r="P446" s="170">
        <f t="shared" si="82"/>
        <v>77392.557400000005</v>
      </c>
      <c r="Q446" s="170">
        <f t="shared" si="83"/>
        <v>69280.342400000009</v>
      </c>
      <c r="R446" s="170">
        <f t="shared" si="84"/>
        <v>0.97481838187702274</v>
      </c>
      <c r="S446" s="170">
        <f t="shared" si="85"/>
        <v>1.0889623948220066</v>
      </c>
      <c r="T446" s="170" t="s">
        <v>410</v>
      </c>
      <c r="U446" s="148">
        <v>0.09</v>
      </c>
      <c r="V446" s="170">
        <f t="shared" si="86"/>
        <v>27810</v>
      </c>
      <c r="W446" s="170">
        <f t="shared" si="87"/>
        <v>30284.0442</v>
      </c>
      <c r="X446" s="170">
        <f t="shared" si="80"/>
        <v>27109.699199999999</v>
      </c>
      <c r="Y446" s="170">
        <f t="shared" si="88"/>
        <v>0.97481838187702263</v>
      </c>
      <c r="Z446" s="170">
        <f t="shared" si="89"/>
        <v>3.2189174452367977E-5</v>
      </c>
      <c r="AA446" s="134"/>
    </row>
    <row r="447" spans="1:27" ht="15" customHeight="1">
      <c r="A447" s="456"/>
      <c r="B447" s="447"/>
      <c r="C447" s="447"/>
      <c r="D447" s="223" t="s">
        <v>3296</v>
      </c>
      <c r="E447" s="281" t="s">
        <v>2830</v>
      </c>
      <c r="F447" s="292" t="s">
        <v>3398</v>
      </c>
      <c r="G447" s="170" t="s">
        <v>3418</v>
      </c>
      <c r="H447" s="170" t="s">
        <v>2833</v>
      </c>
      <c r="I447" s="170" t="s">
        <v>171</v>
      </c>
      <c r="J447" s="170">
        <v>3508381</v>
      </c>
      <c r="K447" s="170">
        <v>5363697.0999999996</v>
      </c>
      <c r="L447" s="170">
        <v>4382354.8500000006</v>
      </c>
      <c r="M447" s="170" t="s">
        <v>410</v>
      </c>
      <c r="N447" s="148">
        <v>0.23</v>
      </c>
      <c r="O447" s="170">
        <f t="shared" si="81"/>
        <v>806927.63</v>
      </c>
      <c r="P447" s="170">
        <f t="shared" si="82"/>
        <v>1233650.3329999999</v>
      </c>
      <c r="Q447" s="170">
        <f t="shared" si="83"/>
        <v>1007941.6155000002</v>
      </c>
      <c r="R447" s="170">
        <f t="shared" si="84"/>
        <v>1.2491103018742835</v>
      </c>
      <c r="S447" s="170">
        <f t="shared" si="85"/>
        <v>1.5288240074267874</v>
      </c>
      <c r="T447" s="170" t="s">
        <v>410</v>
      </c>
      <c r="U447" s="148">
        <v>0.09</v>
      </c>
      <c r="V447" s="170">
        <f t="shared" si="86"/>
        <v>315754.28999999998</v>
      </c>
      <c r="W447" s="170">
        <f t="shared" si="87"/>
        <v>482732.73899999994</v>
      </c>
      <c r="X447" s="170">
        <f t="shared" si="80"/>
        <v>394411.93650000001</v>
      </c>
      <c r="Y447" s="170">
        <f t="shared" si="88"/>
        <v>1.2491103018742835</v>
      </c>
      <c r="Z447" s="170">
        <f t="shared" si="89"/>
        <v>2.5875814937720304E-6</v>
      </c>
      <c r="AA447" s="134"/>
    </row>
    <row r="448" spans="1:27" ht="15" customHeight="1">
      <c r="A448" s="456"/>
      <c r="B448" s="447"/>
      <c r="C448" s="447"/>
      <c r="D448" s="223" t="s">
        <v>3296</v>
      </c>
      <c r="E448" s="281" t="s">
        <v>2830</v>
      </c>
      <c r="F448" s="292" t="s">
        <v>3398</v>
      </c>
      <c r="G448" s="170" t="s">
        <v>3419</v>
      </c>
      <c r="H448" s="170" t="s">
        <v>2833</v>
      </c>
      <c r="I448" s="170" t="s">
        <v>1971</v>
      </c>
      <c r="J448" s="170">
        <v>1700000</v>
      </c>
      <c r="K448" s="170">
        <v>1463130.3599999999</v>
      </c>
      <c r="L448" s="170">
        <v>1463130.3599999999</v>
      </c>
      <c r="M448" s="170" t="s">
        <v>410</v>
      </c>
      <c r="N448" s="148">
        <v>0.23</v>
      </c>
      <c r="O448" s="170">
        <f t="shared" si="81"/>
        <v>391000</v>
      </c>
      <c r="P448" s="170">
        <f t="shared" si="82"/>
        <v>336519.9828</v>
      </c>
      <c r="Q448" s="170">
        <f t="shared" si="83"/>
        <v>336519.9828</v>
      </c>
      <c r="R448" s="170">
        <f t="shared" si="84"/>
        <v>0.86066491764705877</v>
      </c>
      <c r="S448" s="170">
        <f t="shared" si="85"/>
        <v>0.86066491764705877</v>
      </c>
      <c r="T448" s="170" t="s">
        <v>410</v>
      </c>
      <c r="U448" s="148">
        <v>0.09</v>
      </c>
      <c r="V448" s="170">
        <f t="shared" si="86"/>
        <v>153000</v>
      </c>
      <c r="W448" s="170">
        <f t="shared" si="87"/>
        <v>131681.73239999998</v>
      </c>
      <c r="X448" s="170">
        <f t="shared" si="80"/>
        <v>131681.73239999998</v>
      </c>
      <c r="Y448" s="170">
        <f t="shared" si="88"/>
        <v>0.86066491764705866</v>
      </c>
      <c r="Z448" s="170">
        <f t="shared" si="89"/>
        <v>6.5359477124183003E-6</v>
      </c>
      <c r="AA448" s="134"/>
    </row>
    <row r="449" spans="1:27" ht="15" customHeight="1">
      <c r="A449" s="456"/>
      <c r="B449" s="447"/>
      <c r="C449" s="447"/>
      <c r="D449" s="223" t="s">
        <v>3296</v>
      </c>
      <c r="E449" s="281" t="s">
        <v>2830</v>
      </c>
      <c r="F449" s="292" t="s">
        <v>3398</v>
      </c>
      <c r="G449" s="170" t="s">
        <v>3420</v>
      </c>
      <c r="H449" s="170" t="s">
        <v>2833</v>
      </c>
      <c r="I449" s="170" t="s">
        <v>1971</v>
      </c>
      <c r="J449" s="170">
        <v>10986173</v>
      </c>
      <c r="K449" s="170">
        <v>18408940.160000004</v>
      </c>
      <c r="L449" s="170">
        <v>17150399.710000001</v>
      </c>
      <c r="M449" s="170" t="s">
        <v>410</v>
      </c>
      <c r="N449" s="148">
        <v>0.23</v>
      </c>
      <c r="O449" s="170">
        <f t="shared" si="81"/>
        <v>2526819.79</v>
      </c>
      <c r="P449" s="170">
        <f t="shared" si="82"/>
        <v>4234056.236800001</v>
      </c>
      <c r="Q449" s="170">
        <f t="shared" si="83"/>
        <v>3944591.9333000001</v>
      </c>
      <c r="R449" s="170">
        <f t="shared" si="84"/>
        <v>1.5610895359102757</v>
      </c>
      <c r="S449" s="170">
        <f t="shared" si="85"/>
        <v>1.6756463019470023</v>
      </c>
      <c r="T449" s="170" t="s">
        <v>410</v>
      </c>
      <c r="U449" s="148">
        <v>0.09</v>
      </c>
      <c r="V449" s="170">
        <f t="shared" si="86"/>
        <v>988755.57</v>
      </c>
      <c r="W449" s="170">
        <f t="shared" si="87"/>
        <v>1656804.6144000003</v>
      </c>
      <c r="X449" s="170">
        <f t="shared" si="80"/>
        <v>1543535.9739000001</v>
      </c>
      <c r="Y449" s="170">
        <f t="shared" si="88"/>
        <v>1.5610895359102757</v>
      </c>
      <c r="Z449" s="170">
        <f t="shared" si="89"/>
        <v>9.4222910917930585E-7</v>
      </c>
      <c r="AA449" s="134"/>
    </row>
    <row r="450" spans="1:27" ht="15" customHeight="1">
      <c r="A450" s="456"/>
      <c r="B450" s="447"/>
      <c r="C450" s="447"/>
      <c r="D450" s="223" t="s">
        <v>3296</v>
      </c>
      <c r="E450" s="281" t="s">
        <v>2830</v>
      </c>
      <c r="F450" s="292" t="s">
        <v>3398</v>
      </c>
      <c r="G450" s="170" t="s">
        <v>3421</v>
      </c>
      <c r="H450" s="170" t="s">
        <v>2833</v>
      </c>
      <c r="I450" s="170" t="s">
        <v>145</v>
      </c>
      <c r="J450" s="170">
        <v>1000</v>
      </c>
      <c r="K450" s="170">
        <v>0</v>
      </c>
      <c r="L450" s="170">
        <v>0</v>
      </c>
      <c r="M450" s="170" t="s">
        <v>416</v>
      </c>
      <c r="N450" s="148">
        <v>0</v>
      </c>
      <c r="O450" s="170">
        <f t="shared" si="81"/>
        <v>0</v>
      </c>
      <c r="P450" s="170">
        <f t="shared" si="82"/>
        <v>0</v>
      </c>
      <c r="Q450" s="170">
        <f t="shared" si="83"/>
        <v>0</v>
      </c>
      <c r="R450" s="170" t="str">
        <f t="shared" si="84"/>
        <v>-</v>
      </c>
      <c r="S450" s="170" t="str">
        <f t="shared" si="85"/>
        <v>-</v>
      </c>
      <c r="T450" s="170" t="s">
        <v>416</v>
      </c>
      <c r="U450" s="148">
        <v>0</v>
      </c>
      <c r="V450" s="170">
        <f t="shared" si="86"/>
        <v>0</v>
      </c>
      <c r="W450" s="170">
        <f t="shared" si="87"/>
        <v>0</v>
      </c>
      <c r="X450" s="170">
        <f t="shared" si="80"/>
        <v>0</v>
      </c>
      <c r="Y450" s="170" t="str">
        <f t="shared" si="88"/>
        <v>-</v>
      </c>
      <c r="Z450" s="170" t="str">
        <f t="shared" si="89"/>
        <v>-</v>
      </c>
      <c r="AA450" s="134"/>
    </row>
    <row r="451" spans="1:27" ht="15" customHeight="1">
      <c r="A451" s="456"/>
      <c r="B451" s="447"/>
      <c r="C451" s="447"/>
      <c r="D451" s="223" t="s">
        <v>3296</v>
      </c>
      <c r="E451" s="281" t="s">
        <v>2830</v>
      </c>
      <c r="F451" s="292" t="s">
        <v>3398</v>
      </c>
      <c r="G451" s="170" t="s">
        <v>3422</v>
      </c>
      <c r="H451" s="170" t="s">
        <v>2833</v>
      </c>
      <c r="I451" s="170" t="s">
        <v>145</v>
      </c>
      <c r="J451" s="170">
        <v>470724</v>
      </c>
      <c r="K451" s="170">
        <v>2140000.71</v>
      </c>
      <c r="L451" s="170">
        <v>1532427.5799999998</v>
      </c>
      <c r="M451" s="170" t="s">
        <v>410</v>
      </c>
      <c r="N451" s="148">
        <v>0.23</v>
      </c>
      <c r="O451" s="170">
        <f t="shared" si="81"/>
        <v>108266.52</v>
      </c>
      <c r="P451" s="170">
        <f t="shared" si="82"/>
        <v>492200.16330000001</v>
      </c>
      <c r="Q451" s="170">
        <f t="shared" si="83"/>
        <v>352458.34339999995</v>
      </c>
      <c r="R451" s="170">
        <f t="shared" si="84"/>
        <v>3.2554694045767789</v>
      </c>
      <c r="S451" s="170">
        <f t="shared" si="85"/>
        <v>4.5461899329543423</v>
      </c>
      <c r="T451" s="170" t="s">
        <v>410</v>
      </c>
      <c r="U451" s="148">
        <v>0.09</v>
      </c>
      <c r="V451" s="170">
        <f t="shared" si="86"/>
        <v>42365.159999999996</v>
      </c>
      <c r="W451" s="170">
        <f t="shared" si="87"/>
        <v>192600.06389999998</v>
      </c>
      <c r="X451" s="170">
        <f t="shared" si="80"/>
        <v>137918.48219999997</v>
      </c>
      <c r="Y451" s="170">
        <f t="shared" si="88"/>
        <v>3.2554694045767794</v>
      </c>
      <c r="Z451" s="170">
        <f t="shared" si="89"/>
        <v>1.690274311781669E-5</v>
      </c>
      <c r="AA451" s="134"/>
    </row>
    <row r="452" spans="1:27" ht="15" customHeight="1">
      <c r="A452" s="456"/>
      <c r="B452" s="447"/>
      <c r="C452" s="447"/>
      <c r="D452" s="223" t="s">
        <v>3296</v>
      </c>
      <c r="E452" s="281" t="s">
        <v>2830</v>
      </c>
      <c r="F452" s="292" t="s">
        <v>3398</v>
      </c>
      <c r="G452" s="170" t="s">
        <v>3423</v>
      </c>
      <c r="H452" s="170" t="s">
        <v>2833</v>
      </c>
      <c r="I452" s="170" t="s">
        <v>185</v>
      </c>
      <c r="J452" s="170">
        <v>92420</v>
      </c>
      <c r="K452" s="170">
        <v>413092.80000000005</v>
      </c>
      <c r="L452" s="170">
        <v>335908.5</v>
      </c>
      <c r="M452" s="170" t="s">
        <v>410</v>
      </c>
      <c r="N452" s="148">
        <v>0.23</v>
      </c>
      <c r="O452" s="170">
        <f t="shared" si="81"/>
        <v>21256.600000000002</v>
      </c>
      <c r="P452" s="170">
        <f t="shared" si="82"/>
        <v>95011.344000000012</v>
      </c>
      <c r="Q452" s="170">
        <f t="shared" si="83"/>
        <v>77258.955000000002</v>
      </c>
      <c r="R452" s="170">
        <f t="shared" si="84"/>
        <v>3.6345866695520446</v>
      </c>
      <c r="S452" s="170">
        <f t="shared" si="85"/>
        <v>4.4697338238476521</v>
      </c>
      <c r="T452" s="170" t="s">
        <v>410</v>
      </c>
      <c r="U452" s="148">
        <v>0.09</v>
      </c>
      <c r="V452" s="170">
        <f t="shared" si="86"/>
        <v>8317.7999999999993</v>
      </c>
      <c r="W452" s="170">
        <f t="shared" si="87"/>
        <v>37178.352000000006</v>
      </c>
      <c r="X452" s="170">
        <f t="shared" si="80"/>
        <v>30231.764999999999</v>
      </c>
      <c r="Y452" s="170">
        <f t="shared" si="88"/>
        <v>3.6345866695520455</v>
      </c>
      <c r="Z452" s="170">
        <f t="shared" si="89"/>
        <v>9.7760833227681661E-5</v>
      </c>
      <c r="AA452" s="134"/>
    </row>
    <row r="453" spans="1:27" ht="15" customHeight="1">
      <c r="A453" s="456"/>
      <c r="B453" s="447"/>
      <c r="C453" s="447"/>
      <c r="D453" s="223" t="s">
        <v>3296</v>
      </c>
      <c r="E453" s="281" t="s">
        <v>2830</v>
      </c>
      <c r="F453" s="292" t="s">
        <v>3398</v>
      </c>
      <c r="G453" s="170" t="s">
        <v>3424</v>
      </c>
      <c r="H453" s="170" t="s">
        <v>2833</v>
      </c>
      <c r="I453" s="170" t="s">
        <v>185</v>
      </c>
      <c r="J453" s="170">
        <v>3339516</v>
      </c>
      <c r="K453" s="170">
        <v>4574933.3899999997</v>
      </c>
      <c r="L453" s="170">
        <v>4261814.26</v>
      </c>
      <c r="M453" s="170" t="s">
        <v>410</v>
      </c>
      <c r="N453" s="148">
        <v>0.23</v>
      </c>
      <c r="O453" s="170">
        <f t="shared" si="81"/>
        <v>768088.68</v>
      </c>
      <c r="P453" s="170">
        <f t="shared" si="82"/>
        <v>1052234.6797</v>
      </c>
      <c r="Q453" s="170">
        <f t="shared" si="83"/>
        <v>980217.27980000002</v>
      </c>
      <c r="R453" s="170">
        <f t="shared" si="84"/>
        <v>1.276177224484027</v>
      </c>
      <c r="S453" s="170">
        <f t="shared" si="85"/>
        <v>1.3699390540425618</v>
      </c>
      <c r="T453" s="170" t="s">
        <v>410</v>
      </c>
      <c r="U453" s="148">
        <v>0.09</v>
      </c>
      <c r="V453" s="170">
        <f t="shared" si="86"/>
        <v>300556.44</v>
      </c>
      <c r="W453" s="170">
        <f t="shared" si="87"/>
        <v>411744.00509999995</v>
      </c>
      <c r="X453" s="170">
        <f t="shared" si="80"/>
        <v>383563.28339999996</v>
      </c>
      <c r="Y453" s="170">
        <f t="shared" si="88"/>
        <v>1.2761772244840268</v>
      </c>
      <c r="Z453" s="170">
        <f t="shared" si="89"/>
        <v>3.0994433645101464E-6</v>
      </c>
      <c r="AA453" s="134"/>
    </row>
    <row r="454" spans="1:27" ht="15" customHeight="1">
      <c r="A454" s="456"/>
      <c r="B454" s="447"/>
      <c r="C454" s="447"/>
      <c r="D454" s="223" t="s">
        <v>3296</v>
      </c>
      <c r="E454" s="281" t="s">
        <v>2830</v>
      </c>
      <c r="F454" s="292" t="s">
        <v>3398</v>
      </c>
      <c r="G454" s="170" t="s">
        <v>3425</v>
      </c>
      <c r="H454" s="170" t="s">
        <v>2833</v>
      </c>
      <c r="I454" s="170" t="s">
        <v>201</v>
      </c>
      <c r="J454" s="170">
        <v>293143</v>
      </c>
      <c r="K454" s="170">
        <v>439727.33999999997</v>
      </c>
      <c r="L454" s="170">
        <v>439727.33999999997</v>
      </c>
      <c r="M454" s="170" t="s">
        <v>410</v>
      </c>
      <c r="N454" s="148">
        <v>0.23</v>
      </c>
      <c r="O454" s="170">
        <f t="shared" si="81"/>
        <v>67422.89</v>
      </c>
      <c r="P454" s="170">
        <f t="shared" si="82"/>
        <v>101137.2882</v>
      </c>
      <c r="Q454" s="170">
        <f t="shared" si="83"/>
        <v>101137.2882</v>
      </c>
      <c r="R454" s="170">
        <f t="shared" si="84"/>
        <v>1.5000438011482451</v>
      </c>
      <c r="S454" s="170">
        <f t="shared" si="85"/>
        <v>1.5000438011482451</v>
      </c>
      <c r="T454" s="170" t="s">
        <v>410</v>
      </c>
      <c r="U454" s="148">
        <v>0.09</v>
      </c>
      <c r="V454" s="170">
        <f t="shared" si="86"/>
        <v>26382.87</v>
      </c>
      <c r="W454" s="170">
        <f t="shared" si="87"/>
        <v>39575.460599999999</v>
      </c>
      <c r="X454" s="170">
        <f t="shared" si="80"/>
        <v>39575.460599999999</v>
      </c>
      <c r="Y454" s="170">
        <f t="shared" si="88"/>
        <v>1.5000438011482451</v>
      </c>
      <c r="Z454" s="170">
        <f t="shared" si="89"/>
        <v>3.790338200506617E-5</v>
      </c>
      <c r="AA454" s="134"/>
    </row>
    <row r="455" spans="1:27" ht="15" customHeight="1">
      <c r="A455" s="456"/>
      <c r="B455" s="447"/>
      <c r="C455" s="447"/>
      <c r="D455" s="223" t="s">
        <v>3296</v>
      </c>
      <c r="E455" s="281" t="s">
        <v>2830</v>
      </c>
      <c r="F455" s="292" t="s">
        <v>3398</v>
      </c>
      <c r="G455" s="170" t="s">
        <v>3426</v>
      </c>
      <c r="H455" s="170" t="s">
        <v>2833</v>
      </c>
      <c r="I455" s="170" t="s">
        <v>201</v>
      </c>
      <c r="J455" s="170">
        <v>3561006</v>
      </c>
      <c r="K455" s="170">
        <v>4971745.2800000003</v>
      </c>
      <c r="L455" s="170">
        <v>4483305.63</v>
      </c>
      <c r="M455" s="170" t="s">
        <v>410</v>
      </c>
      <c r="N455" s="148">
        <v>0.23</v>
      </c>
      <c r="O455" s="170">
        <f t="shared" si="81"/>
        <v>819031.38</v>
      </c>
      <c r="P455" s="170">
        <f t="shared" si="82"/>
        <v>1143501.4144000001</v>
      </c>
      <c r="Q455" s="170">
        <f t="shared" si="83"/>
        <v>1031160.2949</v>
      </c>
      <c r="R455" s="170">
        <f t="shared" si="84"/>
        <v>1.2589997405227624</v>
      </c>
      <c r="S455" s="170">
        <f t="shared" si="85"/>
        <v>1.396163129183158</v>
      </c>
      <c r="T455" s="170" t="s">
        <v>410</v>
      </c>
      <c r="U455" s="148">
        <v>0.09</v>
      </c>
      <c r="V455" s="170">
        <f t="shared" si="86"/>
        <v>320490.53999999998</v>
      </c>
      <c r="W455" s="170">
        <f t="shared" si="87"/>
        <v>447457.07520000002</v>
      </c>
      <c r="X455" s="170">
        <f t="shared" si="80"/>
        <v>403497.50669999997</v>
      </c>
      <c r="Y455" s="170">
        <f t="shared" si="88"/>
        <v>1.2589997405227624</v>
      </c>
      <c r="Z455" s="170">
        <f t="shared" si="89"/>
        <v>2.8136771330747801E-6</v>
      </c>
      <c r="AA455" s="134"/>
    </row>
    <row r="456" spans="1:27" ht="15" customHeight="1">
      <c r="A456" s="456"/>
      <c r="B456" s="447"/>
      <c r="C456" s="447"/>
      <c r="D456" s="223" t="s">
        <v>3296</v>
      </c>
      <c r="E456" s="281" t="s">
        <v>2830</v>
      </c>
      <c r="F456" s="292" t="s">
        <v>3398</v>
      </c>
      <c r="G456" s="170" t="s">
        <v>3427</v>
      </c>
      <c r="H456" s="170" t="s">
        <v>2833</v>
      </c>
      <c r="I456" s="170" t="s">
        <v>161</v>
      </c>
      <c r="J456" s="170">
        <v>150000</v>
      </c>
      <c r="K456" s="170">
        <v>304920</v>
      </c>
      <c r="L456" s="170">
        <v>217648.76</v>
      </c>
      <c r="M456" s="170" t="s">
        <v>410</v>
      </c>
      <c r="N456" s="148">
        <v>0.23</v>
      </c>
      <c r="O456" s="170">
        <f t="shared" si="81"/>
        <v>34500</v>
      </c>
      <c r="P456" s="170">
        <f t="shared" si="82"/>
        <v>70131.600000000006</v>
      </c>
      <c r="Q456" s="170">
        <f t="shared" si="83"/>
        <v>50059.214800000002</v>
      </c>
      <c r="R456" s="170">
        <f t="shared" si="84"/>
        <v>1.4509917333333333</v>
      </c>
      <c r="S456" s="170">
        <f t="shared" si="85"/>
        <v>2.0328000000000004</v>
      </c>
      <c r="T456" s="170" t="s">
        <v>410</v>
      </c>
      <c r="U456" s="148">
        <v>0.09</v>
      </c>
      <c r="V456" s="170">
        <f t="shared" si="86"/>
        <v>13500</v>
      </c>
      <c r="W456" s="170">
        <f t="shared" si="87"/>
        <v>27442.799999999999</v>
      </c>
      <c r="X456" s="170">
        <f t="shared" si="80"/>
        <v>19588.3884</v>
      </c>
      <c r="Y456" s="170">
        <f t="shared" si="88"/>
        <v>1.4509917333333333</v>
      </c>
      <c r="Z456" s="170">
        <f t="shared" si="89"/>
        <v>5.2873312247049621E-5</v>
      </c>
      <c r="AA456" s="134"/>
    </row>
    <row r="457" spans="1:27" ht="15" customHeight="1">
      <c r="A457" s="456"/>
      <c r="B457" s="447"/>
      <c r="C457" s="447"/>
      <c r="D457" s="223" t="s">
        <v>3296</v>
      </c>
      <c r="E457" s="281" t="s">
        <v>2830</v>
      </c>
      <c r="F457" s="292" t="s">
        <v>3398</v>
      </c>
      <c r="G457" s="170" t="s">
        <v>3428</v>
      </c>
      <c r="H457" s="170" t="s">
        <v>2833</v>
      </c>
      <c r="I457" s="170" t="s">
        <v>161</v>
      </c>
      <c r="J457" s="170">
        <v>1670889</v>
      </c>
      <c r="K457" s="170">
        <v>2398178.0299999998</v>
      </c>
      <c r="L457" s="170">
        <v>1826435.15</v>
      </c>
      <c r="M457" s="170" t="s">
        <v>410</v>
      </c>
      <c r="N457" s="148">
        <v>0.23</v>
      </c>
      <c r="O457" s="170">
        <f t="shared" si="81"/>
        <v>384304.47000000003</v>
      </c>
      <c r="P457" s="170">
        <f t="shared" si="82"/>
        <v>551580.94689999998</v>
      </c>
      <c r="Q457" s="170">
        <f t="shared" si="83"/>
        <v>420080.0845</v>
      </c>
      <c r="R457" s="170">
        <f t="shared" si="84"/>
        <v>1.0930918511044121</v>
      </c>
      <c r="S457" s="170">
        <f t="shared" si="85"/>
        <v>1.4352707032005116</v>
      </c>
      <c r="T457" s="170" t="s">
        <v>410</v>
      </c>
      <c r="U457" s="148">
        <v>0.09</v>
      </c>
      <c r="V457" s="170">
        <f t="shared" si="86"/>
        <v>150380.00999999998</v>
      </c>
      <c r="W457" s="170">
        <f t="shared" si="87"/>
        <v>215836.02269999997</v>
      </c>
      <c r="X457" s="170">
        <f t="shared" si="80"/>
        <v>164379.1635</v>
      </c>
      <c r="Y457" s="170">
        <f t="shared" si="88"/>
        <v>1.0930918511044121</v>
      </c>
      <c r="Z457" s="170">
        <f t="shared" si="89"/>
        <v>5.0644551239889587E-6</v>
      </c>
      <c r="AA457" s="134"/>
    </row>
    <row r="458" spans="1:27" ht="15" customHeight="1">
      <c r="A458" s="456"/>
      <c r="B458" s="447"/>
      <c r="C458" s="447"/>
      <c r="D458" s="223" t="s">
        <v>3296</v>
      </c>
      <c r="E458" s="281" t="s">
        <v>2830</v>
      </c>
      <c r="F458" s="292" t="s">
        <v>3398</v>
      </c>
      <c r="G458" s="170" t="s">
        <v>3429</v>
      </c>
      <c r="H458" s="170" t="s">
        <v>2833</v>
      </c>
      <c r="I458" s="170" t="s">
        <v>191</v>
      </c>
      <c r="J458" s="170">
        <v>60000</v>
      </c>
      <c r="K458" s="170">
        <v>59940.800000000003</v>
      </c>
      <c r="L458" s="170">
        <v>59940.800000000003</v>
      </c>
      <c r="M458" s="170" t="s">
        <v>410</v>
      </c>
      <c r="N458" s="148">
        <v>0.23</v>
      </c>
      <c r="O458" s="170">
        <f t="shared" si="81"/>
        <v>13800</v>
      </c>
      <c r="P458" s="170">
        <f t="shared" si="82"/>
        <v>13786.384000000002</v>
      </c>
      <c r="Q458" s="170">
        <f t="shared" si="83"/>
        <v>13786.384000000002</v>
      </c>
      <c r="R458" s="170">
        <f t="shared" si="84"/>
        <v>0.99901333333333342</v>
      </c>
      <c r="S458" s="170">
        <f t="shared" si="85"/>
        <v>0.99901333333333342</v>
      </c>
      <c r="T458" s="170" t="s">
        <v>410</v>
      </c>
      <c r="U458" s="148">
        <v>0.09</v>
      </c>
      <c r="V458" s="170">
        <f t="shared" si="86"/>
        <v>5400</v>
      </c>
      <c r="W458" s="170">
        <f t="shared" si="87"/>
        <v>5394.6720000000005</v>
      </c>
      <c r="X458" s="170">
        <f t="shared" si="80"/>
        <v>5394.6720000000005</v>
      </c>
      <c r="Y458" s="170">
        <f t="shared" si="88"/>
        <v>0.99901333333333342</v>
      </c>
      <c r="Z458" s="170">
        <f t="shared" si="89"/>
        <v>1.8518518518518518E-4</v>
      </c>
      <c r="AA458" s="134"/>
    </row>
    <row r="459" spans="1:27" ht="15" customHeight="1">
      <c r="A459" s="456"/>
      <c r="B459" s="447"/>
      <c r="C459" s="447"/>
      <c r="D459" s="223" t="s">
        <v>3296</v>
      </c>
      <c r="E459" s="281" t="s">
        <v>2830</v>
      </c>
      <c r="F459" s="292" t="s">
        <v>3398</v>
      </c>
      <c r="G459" s="170" t="s">
        <v>3430</v>
      </c>
      <c r="H459" s="170" t="s">
        <v>2833</v>
      </c>
      <c r="I459" s="170" t="s">
        <v>191</v>
      </c>
      <c r="J459" s="170">
        <v>3148358</v>
      </c>
      <c r="K459" s="170">
        <v>2607386.6</v>
      </c>
      <c r="L459" s="170">
        <v>2000215.6499999997</v>
      </c>
      <c r="M459" s="170" t="s">
        <v>410</v>
      </c>
      <c r="N459" s="148">
        <v>0.23</v>
      </c>
      <c r="O459" s="170">
        <f t="shared" si="81"/>
        <v>724122.34000000008</v>
      </c>
      <c r="P459" s="170">
        <f t="shared" si="82"/>
        <v>599698.91800000006</v>
      </c>
      <c r="Q459" s="170">
        <f t="shared" si="83"/>
        <v>460049.59949999995</v>
      </c>
      <c r="R459" s="170">
        <f t="shared" si="84"/>
        <v>0.63532026853362911</v>
      </c>
      <c r="S459" s="170">
        <f t="shared" si="85"/>
        <v>0.82817347963605159</v>
      </c>
      <c r="T459" s="170" t="s">
        <v>410</v>
      </c>
      <c r="U459" s="148">
        <v>0.09</v>
      </c>
      <c r="V459" s="170">
        <f t="shared" si="86"/>
        <v>283352.21999999997</v>
      </c>
      <c r="W459" s="170">
        <f t="shared" si="87"/>
        <v>234664.79399999999</v>
      </c>
      <c r="X459" s="170">
        <f t="shared" si="80"/>
        <v>180019.40849999996</v>
      </c>
      <c r="Y459" s="170">
        <f t="shared" si="88"/>
        <v>0.63532026853362922</v>
      </c>
      <c r="Z459" s="170">
        <f t="shared" si="89"/>
        <v>2.7073522947529539E-6</v>
      </c>
      <c r="AA459" s="134"/>
    </row>
    <row r="460" spans="1:27" ht="15" customHeight="1">
      <c r="A460" s="456"/>
      <c r="B460" s="447"/>
      <c r="C460" s="447"/>
      <c r="D460" s="223" t="s">
        <v>3296</v>
      </c>
      <c r="E460" s="281" t="s">
        <v>2830</v>
      </c>
      <c r="F460" s="292" t="s">
        <v>3398</v>
      </c>
      <c r="G460" s="170" t="s">
        <v>3431</v>
      </c>
      <c r="H460" s="170" t="s">
        <v>2833</v>
      </c>
      <c r="I460" s="170" t="s">
        <v>167</v>
      </c>
      <c r="J460" s="170">
        <v>238304</v>
      </c>
      <c r="K460" s="170">
        <v>236068.2</v>
      </c>
      <c r="L460" s="170">
        <v>236068.2</v>
      </c>
      <c r="M460" s="170" t="s">
        <v>410</v>
      </c>
      <c r="N460" s="148">
        <v>0.23</v>
      </c>
      <c r="O460" s="170">
        <f t="shared" si="81"/>
        <v>54809.920000000006</v>
      </c>
      <c r="P460" s="170">
        <f t="shared" si="82"/>
        <v>54295.686000000002</v>
      </c>
      <c r="Q460" s="170">
        <f t="shared" si="83"/>
        <v>54295.686000000002</v>
      </c>
      <c r="R460" s="170">
        <f t="shared" si="84"/>
        <v>0.9906178662548677</v>
      </c>
      <c r="S460" s="170">
        <f t="shared" si="85"/>
        <v>0.9906178662548677</v>
      </c>
      <c r="T460" s="170" t="s">
        <v>410</v>
      </c>
      <c r="U460" s="148">
        <v>0.09</v>
      </c>
      <c r="V460" s="170">
        <f t="shared" si="86"/>
        <v>21447.360000000001</v>
      </c>
      <c r="W460" s="170">
        <f t="shared" si="87"/>
        <v>21246.137999999999</v>
      </c>
      <c r="X460" s="170">
        <f t="shared" si="80"/>
        <v>21246.137999999999</v>
      </c>
      <c r="Y460" s="170">
        <f t="shared" si="88"/>
        <v>0.9906178662548677</v>
      </c>
      <c r="Z460" s="170">
        <f t="shared" si="89"/>
        <v>4.6625785178222402E-5</v>
      </c>
      <c r="AA460" s="134"/>
    </row>
    <row r="461" spans="1:27" ht="15" customHeight="1">
      <c r="A461" s="456"/>
      <c r="B461" s="447"/>
      <c r="C461" s="447"/>
      <c r="D461" s="223" t="s">
        <v>3296</v>
      </c>
      <c r="E461" s="281" t="s">
        <v>2830</v>
      </c>
      <c r="F461" s="292" t="s">
        <v>3398</v>
      </c>
      <c r="G461" s="170" t="s">
        <v>3432</v>
      </c>
      <c r="H461" s="170" t="s">
        <v>2833</v>
      </c>
      <c r="I461" s="170" t="s">
        <v>167</v>
      </c>
      <c r="J461" s="170">
        <v>2929958</v>
      </c>
      <c r="K461" s="170">
        <v>4200554.9399999995</v>
      </c>
      <c r="L461" s="170">
        <v>3757188.3599999994</v>
      </c>
      <c r="M461" s="170" t="s">
        <v>410</v>
      </c>
      <c r="N461" s="148">
        <v>0.23</v>
      </c>
      <c r="O461" s="170">
        <f t="shared" si="81"/>
        <v>673890.34000000008</v>
      </c>
      <c r="P461" s="170">
        <f t="shared" si="82"/>
        <v>966127.63619999995</v>
      </c>
      <c r="Q461" s="170">
        <f t="shared" si="83"/>
        <v>864153.32279999985</v>
      </c>
      <c r="R461" s="170">
        <f t="shared" si="84"/>
        <v>1.282335228013507</v>
      </c>
      <c r="S461" s="170">
        <f t="shared" si="85"/>
        <v>1.4336570490088933</v>
      </c>
      <c r="T461" s="170" t="s">
        <v>410</v>
      </c>
      <c r="U461" s="148">
        <v>0.09</v>
      </c>
      <c r="V461" s="170">
        <f t="shared" si="86"/>
        <v>263696.21999999997</v>
      </c>
      <c r="W461" s="170">
        <f t="shared" si="87"/>
        <v>378049.94459999993</v>
      </c>
      <c r="X461" s="170">
        <f t="shared" si="80"/>
        <v>338146.95239999995</v>
      </c>
      <c r="Y461" s="170">
        <f t="shared" si="88"/>
        <v>1.2823352280135074</v>
      </c>
      <c r="Z461" s="170">
        <f t="shared" si="89"/>
        <v>3.3919730615760225E-6</v>
      </c>
      <c r="AA461" s="134"/>
    </row>
    <row r="462" spans="1:27" ht="15" customHeight="1">
      <c r="A462" s="456"/>
      <c r="B462" s="447"/>
      <c r="C462" s="447"/>
      <c r="D462" s="223" t="s">
        <v>3296</v>
      </c>
      <c r="E462" s="281" t="s">
        <v>2830</v>
      </c>
      <c r="F462" s="292" t="s">
        <v>3398</v>
      </c>
      <c r="G462" s="170" t="s">
        <v>3433</v>
      </c>
      <c r="H462" s="170" t="s">
        <v>2833</v>
      </c>
      <c r="I462" s="170" t="s">
        <v>141</v>
      </c>
      <c r="J462" s="170">
        <v>380000</v>
      </c>
      <c r="K462" s="170">
        <v>379984.56</v>
      </c>
      <c r="L462" s="170">
        <v>379984.56000000006</v>
      </c>
      <c r="M462" s="170" t="s">
        <v>410</v>
      </c>
      <c r="N462" s="148">
        <v>0.23</v>
      </c>
      <c r="O462" s="170">
        <f t="shared" si="81"/>
        <v>87400</v>
      </c>
      <c r="P462" s="170">
        <f t="shared" si="82"/>
        <v>87396.448799999998</v>
      </c>
      <c r="Q462" s="170">
        <f t="shared" si="83"/>
        <v>87396.448800000013</v>
      </c>
      <c r="R462" s="170">
        <f t="shared" si="84"/>
        <v>0.99995936842105282</v>
      </c>
      <c r="S462" s="170">
        <f t="shared" si="85"/>
        <v>0.9999593684210526</v>
      </c>
      <c r="T462" s="170" t="s">
        <v>410</v>
      </c>
      <c r="U462" s="148">
        <v>0.09</v>
      </c>
      <c r="V462" s="170">
        <f t="shared" si="86"/>
        <v>34200</v>
      </c>
      <c r="W462" s="170">
        <f t="shared" si="87"/>
        <v>34198.610399999998</v>
      </c>
      <c r="X462" s="170">
        <f t="shared" si="80"/>
        <v>34198.610400000005</v>
      </c>
      <c r="Y462" s="170">
        <f t="shared" si="88"/>
        <v>0.99995936842105282</v>
      </c>
      <c r="Z462" s="170">
        <f t="shared" si="89"/>
        <v>2.9239766081871353E-5</v>
      </c>
      <c r="AA462" s="134"/>
    </row>
    <row r="463" spans="1:27" ht="15" customHeight="1">
      <c r="A463" s="456"/>
      <c r="B463" s="447"/>
      <c r="C463" s="447"/>
      <c r="D463" s="223" t="s">
        <v>3296</v>
      </c>
      <c r="E463" s="281" t="s">
        <v>2830</v>
      </c>
      <c r="F463" s="292" t="s">
        <v>3398</v>
      </c>
      <c r="G463" s="170" t="s">
        <v>3434</v>
      </c>
      <c r="H463" s="170" t="s">
        <v>2833</v>
      </c>
      <c r="I463" s="170" t="s">
        <v>141</v>
      </c>
      <c r="J463" s="170">
        <v>1745700</v>
      </c>
      <c r="K463" s="170">
        <v>2831667.12</v>
      </c>
      <c r="L463" s="170">
        <v>2577112.88</v>
      </c>
      <c r="M463" s="170" t="s">
        <v>410</v>
      </c>
      <c r="N463" s="148">
        <v>0.23</v>
      </c>
      <c r="O463" s="170">
        <f t="shared" si="81"/>
        <v>401511</v>
      </c>
      <c r="P463" s="170">
        <f t="shared" si="82"/>
        <v>651283.43760000006</v>
      </c>
      <c r="Q463" s="170">
        <f t="shared" si="83"/>
        <v>592735.96239999996</v>
      </c>
      <c r="R463" s="170">
        <f t="shared" si="84"/>
        <v>1.4762633213037748</v>
      </c>
      <c r="S463" s="170">
        <f t="shared" si="85"/>
        <v>1.6220811823337344</v>
      </c>
      <c r="T463" s="170" t="s">
        <v>410</v>
      </c>
      <c r="U463" s="148">
        <v>0.09</v>
      </c>
      <c r="V463" s="170">
        <f t="shared" si="86"/>
        <v>157113</v>
      </c>
      <c r="W463" s="170">
        <f t="shared" si="87"/>
        <v>254850.04079999999</v>
      </c>
      <c r="X463" s="170">
        <f t="shared" si="80"/>
        <v>231940.15919999999</v>
      </c>
      <c r="Y463" s="170">
        <f t="shared" si="88"/>
        <v>1.476263321303775</v>
      </c>
      <c r="Z463" s="170">
        <f t="shared" si="89"/>
        <v>5.7926744554155669E-6</v>
      </c>
      <c r="AA463" s="134"/>
    </row>
    <row r="464" spans="1:27" ht="15" customHeight="1">
      <c r="A464" s="456"/>
      <c r="B464" s="447"/>
      <c r="C464" s="447"/>
      <c r="D464" s="223" t="s">
        <v>3296</v>
      </c>
      <c r="E464" s="281" t="s">
        <v>2830</v>
      </c>
      <c r="F464" s="292" t="s">
        <v>3398</v>
      </c>
      <c r="G464" s="170" t="s">
        <v>3435</v>
      </c>
      <c r="H464" s="170" t="s">
        <v>2833</v>
      </c>
      <c r="I464" s="170" t="s">
        <v>147</v>
      </c>
      <c r="J464" s="170">
        <v>144000</v>
      </c>
      <c r="K464" s="170">
        <v>133633</v>
      </c>
      <c r="L464" s="170">
        <v>131635</v>
      </c>
      <c r="M464" s="170" t="s">
        <v>410</v>
      </c>
      <c r="N464" s="148">
        <v>0.23</v>
      </c>
      <c r="O464" s="170">
        <f t="shared" si="81"/>
        <v>33120</v>
      </c>
      <c r="P464" s="170">
        <f t="shared" si="82"/>
        <v>30735.59</v>
      </c>
      <c r="Q464" s="170">
        <f t="shared" si="83"/>
        <v>30276.050000000003</v>
      </c>
      <c r="R464" s="170">
        <f t="shared" si="84"/>
        <v>0.91413194444444457</v>
      </c>
      <c r="S464" s="170">
        <f t="shared" si="85"/>
        <v>0.92800694444444443</v>
      </c>
      <c r="T464" s="170" t="s">
        <v>410</v>
      </c>
      <c r="U464" s="148">
        <v>0.09</v>
      </c>
      <c r="V464" s="170">
        <f t="shared" si="86"/>
        <v>12960</v>
      </c>
      <c r="W464" s="170">
        <f t="shared" si="87"/>
        <v>12026.97</v>
      </c>
      <c r="X464" s="170">
        <f t="shared" si="80"/>
        <v>11847.15</v>
      </c>
      <c r="Y464" s="170">
        <f t="shared" si="88"/>
        <v>0.91413194444444446</v>
      </c>
      <c r="Z464" s="170">
        <f t="shared" si="89"/>
        <v>7.6006836671617585E-5</v>
      </c>
      <c r="AA464" s="134"/>
    </row>
    <row r="465" spans="1:27" ht="15" customHeight="1">
      <c r="A465" s="456"/>
      <c r="B465" s="447"/>
      <c r="C465" s="447"/>
      <c r="D465" s="223" t="s">
        <v>3296</v>
      </c>
      <c r="E465" s="281" t="s">
        <v>2830</v>
      </c>
      <c r="F465" s="292" t="s">
        <v>3398</v>
      </c>
      <c r="G465" s="170" t="s">
        <v>3436</v>
      </c>
      <c r="H465" s="170" t="s">
        <v>2833</v>
      </c>
      <c r="I465" s="170" t="s">
        <v>147</v>
      </c>
      <c r="J465" s="170">
        <v>2297066</v>
      </c>
      <c r="K465" s="170">
        <v>3874016.03</v>
      </c>
      <c r="L465" s="170">
        <v>3555266.0999999996</v>
      </c>
      <c r="M465" s="170" t="s">
        <v>410</v>
      </c>
      <c r="N465" s="148">
        <v>0.23</v>
      </c>
      <c r="O465" s="170">
        <f t="shared" si="81"/>
        <v>528325.18000000005</v>
      </c>
      <c r="P465" s="170">
        <f t="shared" si="82"/>
        <v>891023.68689999997</v>
      </c>
      <c r="Q465" s="170">
        <f t="shared" si="83"/>
        <v>817711.20299999998</v>
      </c>
      <c r="R465" s="170">
        <f t="shared" si="84"/>
        <v>1.5477422503315097</v>
      </c>
      <c r="S465" s="170">
        <f t="shared" si="85"/>
        <v>1.6865061909409653</v>
      </c>
      <c r="T465" s="170" t="s">
        <v>410</v>
      </c>
      <c r="U465" s="148">
        <v>0.09</v>
      </c>
      <c r="V465" s="170">
        <f t="shared" si="86"/>
        <v>206735.94</v>
      </c>
      <c r="W465" s="170">
        <f t="shared" si="87"/>
        <v>348661.44269999996</v>
      </c>
      <c r="X465" s="170">
        <f t="shared" si="80"/>
        <v>319973.94899999996</v>
      </c>
      <c r="Y465" s="170">
        <f t="shared" si="88"/>
        <v>1.5477422503315097</v>
      </c>
      <c r="Z465" s="170">
        <f t="shared" si="89"/>
        <v>4.4390978203553156E-6</v>
      </c>
      <c r="AA465" s="134"/>
    </row>
    <row r="466" spans="1:27" ht="15" customHeight="1">
      <c r="A466" s="456"/>
      <c r="B466" s="447"/>
      <c r="C466" s="447"/>
      <c r="D466" s="223" t="s">
        <v>3296</v>
      </c>
      <c r="E466" s="281" t="s">
        <v>2830</v>
      </c>
      <c r="F466" s="292" t="s">
        <v>3398</v>
      </c>
      <c r="G466" s="170" t="s">
        <v>3437</v>
      </c>
      <c r="H466" s="170" t="s">
        <v>2833</v>
      </c>
      <c r="I466" s="170" t="s">
        <v>173</v>
      </c>
      <c r="J466" s="170">
        <v>400000</v>
      </c>
      <c r="K466" s="170">
        <v>149976.90000000002</v>
      </c>
      <c r="L466" s="170">
        <v>149976.9</v>
      </c>
      <c r="M466" s="170" t="s">
        <v>410</v>
      </c>
      <c r="N466" s="148">
        <v>0.23</v>
      </c>
      <c r="O466" s="170">
        <f t="shared" si="81"/>
        <v>92000</v>
      </c>
      <c r="P466" s="170">
        <f t="shared" si="82"/>
        <v>34494.687000000005</v>
      </c>
      <c r="Q466" s="170">
        <f t="shared" si="83"/>
        <v>34494.686999999998</v>
      </c>
      <c r="R466" s="170">
        <f t="shared" si="84"/>
        <v>0.37494224999999998</v>
      </c>
      <c r="S466" s="170">
        <f t="shared" si="85"/>
        <v>0.37494225000000003</v>
      </c>
      <c r="T466" s="170" t="s">
        <v>410</v>
      </c>
      <c r="U466" s="148">
        <v>0.09</v>
      </c>
      <c r="V466" s="170">
        <f t="shared" si="86"/>
        <v>36000</v>
      </c>
      <c r="W466" s="170">
        <f t="shared" si="87"/>
        <v>13497.921000000002</v>
      </c>
      <c r="X466" s="170">
        <f t="shared" si="80"/>
        <v>13497.920999999998</v>
      </c>
      <c r="Y466" s="170">
        <f t="shared" si="88"/>
        <v>0.37494224999999998</v>
      </c>
      <c r="Z466" s="170">
        <f t="shared" si="89"/>
        <v>2.7777777777777772E-5</v>
      </c>
      <c r="AA466" s="134"/>
    </row>
    <row r="467" spans="1:27" ht="15" customHeight="1">
      <c r="A467" s="456"/>
      <c r="B467" s="447"/>
      <c r="C467" s="447"/>
      <c r="D467" s="223" t="s">
        <v>3296</v>
      </c>
      <c r="E467" s="281" t="s">
        <v>2830</v>
      </c>
      <c r="F467" s="292" t="s">
        <v>3398</v>
      </c>
      <c r="G467" s="170" t="s">
        <v>3438</v>
      </c>
      <c r="H467" s="170" t="s">
        <v>2833</v>
      </c>
      <c r="I467" s="170" t="s">
        <v>173</v>
      </c>
      <c r="J467" s="170">
        <v>2141210</v>
      </c>
      <c r="K467" s="170">
        <v>2823435.1599999997</v>
      </c>
      <c r="L467" s="170">
        <v>2642303.85</v>
      </c>
      <c r="M467" s="170" t="s">
        <v>410</v>
      </c>
      <c r="N467" s="148">
        <v>0.23</v>
      </c>
      <c r="O467" s="170">
        <f t="shared" si="81"/>
        <v>492478.30000000005</v>
      </c>
      <c r="P467" s="170">
        <f t="shared" si="82"/>
        <v>649390.08679999993</v>
      </c>
      <c r="Q467" s="170">
        <f t="shared" si="83"/>
        <v>607729.88550000009</v>
      </c>
      <c r="R467" s="170">
        <f t="shared" si="84"/>
        <v>1.2340236828709001</v>
      </c>
      <c r="S467" s="170">
        <f t="shared" si="85"/>
        <v>1.3186166513326574</v>
      </c>
      <c r="T467" s="170" t="s">
        <v>410</v>
      </c>
      <c r="U467" s="148">
        <v>0.09</v>
      </c>
      <c r="V467" s="170">
        <f t="shared" si="86"/>
        <v>192708.9</v>
      </c>
      <c r="W467" s="170">
        <f t="shared" si="87"/>
        <v>254109.16439999995</v>
      </c>
      <c r="X467" s="170">
        <f t="shared" si="80"/>
        <v>237807.34649999999</v>
      </c>
      <c r="Y467" s="170">
        <f t="shared" si="88"/>
        <v>1.2340236828709001</v>
      </c>
      <c r="Z467" s="170">
        <f t="shared" si="89"/>
        <v>4.8562738214682841E-6</v>
      </c>
      <c r="AA467" s="134"/>
    </row>
    <row r="468" spans="1:27" ht="15" customHeight="1">
      <c r="A468" s="456"/>
      <c r="B468" s="447"/>
      <c r="C468" s="447"/>
      <c r="D468" s="223" t="s">
        <v>3296</v>
      </c>
      <c r="E468" s="281" t="s">
        <v>2830</v>
      </c>
      <c r="F468" s="292" t="s">
        <v>3398</v>
      </c>
      <c r="G468" s="170" t="s">
        <v>3439</v>
      </c>
      <c r="H468" s="170" t="s">
        <v>2833</v>
      </c>
      <c r="I468" s="170" t="s">
        <v>149</v>
      </c>
      <c r="J468" s="170">
        <v>397518</v>
      </c>
      <c r="K468" s="170">
        <v>454765.93</v>
      </c>
      <c r="L468" s="170">
        <v>454765.93</v>
      </c>
      <c r="M468" s="170" t="s">
        <v>410</v>
      </c>
      <c r="N468" s="148">
        <v>0.23</v>
      </c>
      <c r="O468" s="170">
        <f t="shared" si="81"/>
        <v>91429.14</v>
      </c>
      <c r="P468" s="170">
        <f t="shared" si="82"/>
        <v>104596.1639</v>
      </c>
      <c r="Q468" s="170">
        <f t="shared" si="83"/>
        <v>104596.1639</v>
      </c>
      <c r="R468" s="170">
        <f t="shared" si="84"/>
        <v>1.1440134283227426</v>
      </c>
      <c r="S468" s="170">
        <f t="shared" si="85"/>
        <v>1.1440134283227426</v>
      </c>
      <c r="T468" s="170" t="s">
        <v>410</v>
      </c>
      <c r="U468" s="148">
        <v>0.09</v>
      </c>
      <c r="V468" s="170">
        <f t="shared" si="86"/>
        <v>35776.619999999995</v>
      </c>
      <c r="W468" s="170">
        <f t="shared" si="87"/>
        <v>40928.933700000001</v>
      </c>
      <c r="X468" s="170">
        <f t="shared" si="80"/>
        <v>40928.933700000001</v>
      </c>
      <c r="Y468" s="170">
        <f t="shared" si="88"/>
        <v>1.1440134283227428</v>
      </c>
      <c r="Z468" s="170">
        <f t="shared" si="89"/>
        <v>2.7951215067270193E-5</v>
      </c>
      <c r="AA468" s="134"/>
    </row>
    <row r="469" spans="1:27" ht="15" customHeight="1">
      <c r="A469" s="456"/>
      <c r="B469" s="447"/>
      <c r="C469" s="447"/>
      <c r="D469" s="223" t="s">
        <v>3296</v>
      </c>
      <c r="E469" s="281" t="s">
        <v>2830</v>
      </c>
      <c r="F469" s="292" t="s">
        <v>3398</v>
      </c>
      <c r="G469" s="170" t="s">
        <v>3440</v>
      </c>
      <c r="H469" s="170" t="s">
        <v>2833</v>
      </c>
      <c r="I469" s="170" t="s">
        <v>149</v>
      </c>
      <c r="J469" s="170">
        <v>1896064</v>
      </c>
      <c r="K469" s="170">
        <v>3626803.86</v>
      </c>
      <c r="L469" s="170">
        <v>3338055.2600000007</v>
      </c>
      <c r="M469" s="170" t="s">
        <v>410</v>
      </c>
      <c r="N469" s="148">
        <v>0.23</v>
      </c>
      <c r="O469" s="170">
        <f t="shared" si="81"/>
        <v>436094.72000000003</v>
      </c>
      <c r="P469" s="170">
        <f t="shared" si="82"/>
        <v>834164.88780000003</v>
      </c>
      <c r="Q469" s="170">
        <f t="shared" si="83"/>
        <v>767752.70980000019</v>
      </c>
      <c r="R469" s="170">
        <f t="shared" si="84"/>
        <v>1.7605182420002703</v>
      </c>
      <c r="S469" s="170">
        <f t="shared" si="85"/>
        <v>1.9128066668635657</v>
      </c>
      <c r="T469" s="170" t="s">
        <v>410</v>
      </c>
      <c r="U469" s="148">
        <v>0.09</v>
      </c>
      <c r="V469" s="170">
        <f t="shared" si="86"/>
        <v>170645.75999999998</v>
      </c>
      <c r="W469" s="170">
        <f t="shared" si="87"/>
        <v>326412.34739999997</v>
      </c>
      <c r="X469" s="170">
        <f t="shared" si="80"/>
        <v>300424.97340000008</v>
      </c>
      <c r="Y469" s="170">
        <f t="shared" si="88"/>
        <v>1.7605182420002707</v>
      </c>
      <c r="Z469" s="170">
        <f t="shared" si="89"/>
        <v>5.3935405814868108E-6</v>
      </c>
      <c r="AA469" s="134"/>
    </row>
    <row r="470" spans="1:27" ht="15" customHeight="1">
      <c r="A470" s="456"/>
      <c r="B470" s="447"/>
      <c r="C470" s="447"/>
      <c r="D470" s="223" t="s">
        <v>3296</v>
      </c>
      <c r="E470" s="281" t="s">
        <v>2830</v>
      </c>
      <c r="F470" s="292" t="s">
        <v>3398</v>
      </c>
      <c r="G470" s="170" t="s">
        <v>3441</v>
      </c>
      <c r="H470" s="170" t="s">
        <v>2833</v>
      </c>
      <c r="I470" s="170" t="s">
        <v>181</v>
      </c>
      <c r="J470" s="170">
        <v>1183161</v>
      </c>
      <c r="K470" s="170">
        <v>183156.41</v>
      </c>
      <c r="L470" s="170">
        <v>183156.41000000003</v>
      </c>
      <c r="M470" s="170" t="s">
        <v>410</v>
      </c>
      <c r="N470" s="148">
        <v>0.23</v>
      </c>
      <c r="O470" s="170">
        <f t="shared" si="81"/>
        <v>272127.03000000003</v>
      </c>
      <c r="P470" s="170">
        <f t="shared" si="82"/>
        <v>42125.974300000002</v>
      </c>
      <c r="Q470" s="170">
        <f t="shared" si="83"/>
        <v>42125.974300000009</v>
      </c>
      <c r="R470" s="170">
        <f t="shared" si="84"/>
        <v>0.15480260928140804</v>
      </c>
      <c r="S470" s="170">
        <f t="shared" si="85"/>
        <v>0.15480260928140802</v>
      </c>
      <c r="T470" s="170" t="s">
        <v>410</v>
      </c>
      <c r="U470" s="148">
        <v>0.09</v>
      </c>
      <c r="V470" s="170">
        <f t="shared" si="86"/>
        <v>106484.48999999999</v>
      </c>
      <c r="W470" s="170">
        <f t="shared" si="87"/>
        <v>16484.0769</v>
      </c>
      <c r="X470" s="170">
        <f t="shared" si="80"/>
        <v>16484.076900000004</v>
      </c>
      <c r="Y470" s="170">
        <f t="shared" si="88"/>
        <v>0.15480260928140807</v>
      </c>
      <c r="Z470" s="170">
        <f t="shared" si="89"/>
        <v>9.3910390142263931E-6</v>
      </c>
      <c r="AA470" s="134"/>
    </row>
    <row r="471" spans="1:27" ht="15" customHeight="1">
      <c r="A471" s="456"/>
      <c r="B471" s="447"/>
      <c r="C471" s="447"/>
      <c r="D471" s="223" t="s">
        <v>3296</v>
      </c>
      <c r="E471" s="281" t="s">
        <v>2830</v>
      </c>
      <c r="F471" s="292" t="s">
        <v>3398</v>
      </c>
      <c r="G471" s="170" t="s">
        <v>3442</v>
      </c>
      <c r="H471" s="170" t="s">
        <v>2833</v>
      </c>
      <c r="I471" s="170" t="s">
        <v>181</v>
      </c>
      <c r="J471" s="170">
        <v>5087520</v>
      </c>
      <c r="K471" s="170">
        <v>3427477.35</v>
      </c>
      <c r="L471" s="170">
        <v>3156430.2699999996</v>
      </c>
      <c r="M471" s="170" t="s">
        <v>410</v>
      </c>
      <c r="N471" s="148">
        <v>0.23</v>
      </c>
      <c r="O471" s="170">
        <f t="shared" si="81"/>
        <v>1170129.6000000001</v>
      </c>
      <c r="P471" s="170">
        <f t="shared" si="82"/>
        <v>788319.7905</v>
      </c>
      <c r="Q471" s="170">
        <f t="shared" si="83"/>
        <v>725978.96209999989</v>
      </c>
      <c r="R471" s="170">
        <f t="shared" si="84"/>
        <v>0.62042611527817071</v>
      </c>
      <c r="S471" s="170">
        <f t="shared" si="85"/>
        <v>0.673702973157845</v>
      </c>
      <c r="T471" s="170" t="s">
        <v>410</v>
      </c>
      <c r="U471" s="148">
        <v>0.09</v>
      </c>
      <c r="V471" s="170">
        <f t="shared" si="86"/>
        <v>457876.8</v>
      </c>
      <c r="W471" s="170">
        <f t="shared" si="87"/>
        <v>308472.96149999998</v>
      </c>
      <c r="X471" s="170">
        <f t="shared" si="80"/>
        <v>284078.72429999994</v>
      </c>
      <c r="Y471" s="170">
        <f t="shared" si="88"/>
        <v>0.62042611527817082</v>
      </c>
      <c r="Z471" s="170">
        <f t="shared" si="89"/>
        <v>2.0112820010585299E-6</v>
      </c>
      <c r="AA471" s="134"/>
    </row>
    <row r="472" spans="1:27" ht="15" customHeight="1">
      <c r="A472" s="456"/>
      <c r="B472" s="447"/>
      <c r="C472" s="447"/>
      <c r="D472" s="223" t="s">
        <v>3296</v>
      </c>
      <c r="E472" s="281" t="s">
        <v>2830</v>
      </c>
      <c r="F472" s="292" t="s">
        <v>3398</v>
      </c>
      <c r="G472" s="170" t="s">
        <v>3443</v>
      </c>
      <c r="H472" s="170" t="s">
        <v>2833</v>
      </c>
      <c r="I472" s="170" t="s">
        <v>183</v>
      </c>
      <c r="J472" s="170">
        <v>300000</v>
      </c>
      <c r="K472" s="170">
        <v>276319.15000000002</v>
      </c>
      <c r="L472" s="170">
        <v>266510.68</v>
      </c>
      <c r="M472" s="170" t="s">
        <v>410</v>
      </c>
      <c r="N472" s="148">
        <v>0.23</v>
      </c>
      <c r="O472" s="170">
        <f t="shared" si="81"/>
        <v>69000</v>
      </c>
      <c r="P472" s="170">
        <f t="shared" si="82"/>
        <v>63553.404500000011</v>
      </c>
      <c r="Q472" s="170">
        <f t="shared" si="83"/>
        <v>61297.456400000003</v>
      </c>
      <c r="R472" s="170">
        <f t="shared" si="84"/>
        <v>0.88836893333333333</v>
      </c>
      <c r="S472" s="170">
        <f t="shared" si="85"/>
        <v>0.92106383333333353</v>
      </c>
      <c r="T472" s="170" t="s">
        <v>410</v>
      </c>
      <c r="U472" s="148">
        <v>0.09</v>
      </c>
      <c r="V472" s="170">
        <f t="shared" si="86"/>
        <v>27000</v>
      </c>
      <c r="W472" s="170">
        <f t="shared" si="87"/>
        <v>24868.7235</v>
      </c>
      <c r="X472" s="170">
        <f t="shared" si="80"/>
        <v>23985.961199999998</v>
      </c>
      <c r="Y472" s="170">
        <f t="shared" si="88"/>
        <v>0.88836893333333322</v>
      </c>
      <c r="Z472" s="170">
        <f t="shared" si="89"/>
        <v>3.572233747073239E-5</v>
      </c>
      <c r="AA472" s="134"/>
    </row>
    <row r="473" spans="1:27" ht="15" customHeight="1">
      <c r="A473" s="456"/>
      <c r="B473" s="447"/>
      <c r="C473" s="447"/>
      <c r="D473" s="223" t="s">
        <v>3296</v>
      </c>
      <c r="E473" s="281" t="s">
        <v>2830</v>
      </c>
      <c r="F473" s="292" t="s">
        <v>3398</v>
      </c>
      <c r="G473" s="170" t="s">
        <v>3444</v>
      </c>
      <c r="H473" s="170" t="s">
        <v>2833</v>
      </c>
      <c r="I473" s="170" t="s">
        <v>183</v>
      </c>
      <c r="J473" s="170">
        <v>3364027</v>
      </c>
      <c r="K473" s="170">
        <v>3222202.11</v>
      </c>
      <c r="L473" s="170">
        <v>2830577.36</v>
      </c>
      <c r="M473" s="170" t="s">
        <v>410</v>
      </c>
      <c r="N473" s="148">
        <v>0.23</v>
      </c>
      <c r="O473" s="170">
        <f t="shared" si="81"/>
        <v>773726.21000000008</v>
      </c>
      <c r="P473" s="170">
        <f t="shared" si="82"/>
        <v>741106.48530000006</v>
      </c>
      <c r="Q473" s="170">
        <f t="shared" si="83"/>
        <v>651032.79280000005</v>
      </c>
      <c r="R473" s="170">
        <f t="shared" si="84"/>
        <v>0.84142527988033389</v>
      </c>
      <c r="S473" s="170">
        <f t="shared" si="85"/>
        <v>0.95784073968490735</v>
      </c>
      <c r="T473" s="170" t="s">
        <v>410</v>
      </c>
      <c r="U473" s="148">
        <v>0.09</v>
      </c>
      <c r="V473" s="170">
        <f t="shared" si="86"/>
        <v>302762.43</v>
      </c>
      <c r="W473" s="170">
        <f t="shared" si="87"/>
        <v>289998.1899</v>
      </c>
      <c r="X473" s="170">
        <f t="shared" si="80"/>
        <v>254751.96239999999</v>
      </c>
      <c r="Y473" s="170">
        <f t="shared" si="88"/>
        <v>0.84142527988033389</v>
      </c>
      <c r="Z473" s="170">
        <f t="shared" si="89"/>
        <v>2.9014845926123964E-6</v>
      </c>
      <c r="AA473" s="134"/>
    </row>
    <row r="474" spans="1:27" ht="15" customHeight="1">
      <c r="A474" s="456"/>
      <c r="B474" s="447"/>
      <c r="C474" s="447"/>
      <c r="D474" s="223" t="s">
        <v>3296</v>
      </c>
      <c r="E474" s="281" t="s">
        <v>2830</v>
      </c>
      <c r="F474" s="292" t="s">
        <v>3398</v>
      </c>
      <c r="G474" s="170" t="s">
        <v>3445</v>
      </c>
      <c r="H474" s="170" t="s">
        <v>2833</v>
      </c>
      <c r="I474" s="170" t="s">
        <v>155</v>
      </c>
      <c r="J474" s="170">
        <v>26327</v>
      </c>
      <c r="K474" s="170">
        <v>26316.86</v>
      </c>
      <c r="L474" s="170">
        <v>26316.86</v>
      </c>
      <c r="M474" s="170" t="s">
        <v>410</v>
      </c>
      <c r="N474" s="148">
        <v>0.23</v>
      </c>
      <c r="O474" s="170">
        <f t="shared" si="81"/>
        <v>6055.21</v>
      </c>
      <c r="P474" s="170">
        <f t="shared" si="82"/>
        <v>6052.8778000000002</v>
      </c>
      <c r="Q474" s="170">
        <f t="shared" si="83"/>
        <v>6052.8778000000002</v>
      </c>
      <c r="R474" s="170">
        <f t="shared" si="84"/>
        <v>0.99961484407642343</v>
      </c>
      <c r="S474" s="170">
        <f t="shared" si="85"/>
        <v>0.99961484407642343</v>
      </c>
      <c r="T474" s="170" t="s">
        <v>410</v>
      </c>
      <c r="U474" s="148">
        <v>0.09</v>
      </c>
      <c r="V474" s="170">
        <f t="shared" si="86"/>
        <v>2369.4299999999998</v>
      </c>
      <c r="W474" s="170">
        <f t="shared" si="87"/>
        <v>2368.5174000000002</v>
      </c>
      <c r="X474" s="170">
        <f t="shared" si="80"/>
        <v>2368.5174000000002</v>
      </c>
      <c r="Y474" s="170">
        <f t="shared" si="88"/>
        <v>0.99961484407642354</v>
      </c>
      <c r="Z474" s="170">
        <f t="shared" si="89"/>
        <v>4.2204243214612799E-4</v>
      </c>
      <c r="AA474" s="134"/>
    </row>
    <row r="475" spans="1:27" ht="15" customHeight="1">
      <c r="A475" s="456"/>
      <c r="B475" s="447"/>
      <c r="C475" s="447"/>
      <c r="D475" s="223" t="s">
        <v>3296</v>
      </c>
      <c r="E475" s="281" t="s">
        <v>2830</v>
      </c>
      <c r="F475" s="292" t="s">
        <v>3398</v>
      </c>
      <c r="G475" s="170" t="s">
        <v>3446</v>
      </c>
      <c r="H475" s="170" t="s">
        <v>2833</v>
      </c>
      <c r="I475" s="170" t="s">
        <v>155</v>
      </c>
      <c r="J475" s="170">
        <v>3059420</v>
      </c>
      <c r="K475" s="170">
        <v>3189615.96</v>
      </c>
      <c r="L475" s="170">
        <v>2964046.5199999996</v>
      </c>
      <c r="M475" s="170" t="s">
        <v>410</v>
      </c>
      <c r="N475" s="148">
        <v>0.23</v>
      </c>
      <c r="O475" s="170">
        <f t="shared" si="81"/>
        <v>703666.6</v>
      </c>
      <c r="P475" s="170">
        <f t="shared" si="82"/>
        <v>733611.67080000008</v>
      </c>
      <c r="Q475" s="170">
        <f t="shared" si="83"/>
        <v>681730.69959999993</v>
      </c>
      <c r="R475" s="170">
        <f t="shared" si="84"/>
        <v>0.96882628733550802</v>
      </c>
      <c r="S475" s="170">
        <f t="shared" si="85"/>
        <v>1.0425557654718869</v>
      </c>
      <c r="T475" s="170" t="s">
        <v>410</v>
      </c>
      <c r="U475" s="148">
        <v>0.09</v>
      </c>
      <c r="V475" s="170">
        <f t="shared" si="86"/>
        <v>275347.8</v>
      </c>
      <c r="W475" s="170">
        <f t="shared" si="87"/>
        <v>287065.43640000001</v>
      </c>
      <c r="X475" s="170">
        <f t="shared" si="80"/>
        <v>266764.18679999997</v>
      </c>
      <c r="Y475" s="170">
        <f t="shared" si="88"/>
        <v>0.96882628733550791</v>
      </c>
      <c r="Z475" s="170">
        <f t="shared" si="89"/>
        <v>3.3749318604331562E-6</v>
      </c>
      <c r="AA475" s="134"/>
    </row>
    <row r="476" spans="1:27" ht="15" customHeight="1">
      <c r="A476" s="456"/>
      <c r="B476" s="447"/>
      <c r="C476" s="447"/>
      <c r="D476" s="223" t="s">
        <v>3296</v>
      </c>
      <c r="E476" s="281" t="s">
        <v>2830</v>
      </c>
      <c r="F476" s="292" t="s">
        <v>3398</v>
      </c>
      <c r="G476" s="170" t="s">
        <v>3447</v>
      </c>
      <c r="H476" s="170" t="s">
        <v>2833</v>
      </c>
      <c r="I476" s="170" t="s">
        <v>179</v>
      </c>
      <c r="J476" s="170">
        <v>114632</v>
      </c>
      <c r="K476" s="170">
        <v>114611</v>
      </c>
      <c r="L476" s="170">
        <v>114611</v>
      </c>
      <c r="M476" s="170" t="s">
        <v>410</v>
      </c>
      <c r="N476" s="148">
        <v>0.23</v>
      </c>
      <c r="O476" s="170">
        <f t="shared" si="81"/>
        <v>26365.360000000001</v>
      </c>
      <c r="P476" s="170">
        <f t="shared" si="82"/>
        <v>26360.530000000002</v>
      </c>
      <c r="Q476" s="170">
        <f t="shared" si="83"/>
        <v>26360.530000000002</v>
      </c>
      <c r="R476" s="170">
        <f t="shared" si="84"/>
        <v>0.99981680508060589</v>
      </c>
      <c r="S476" s="170">
        <f t="shared" si="85"/>
        <v>0.99981680508060589</v>
      </c>
      <c r="T476" s="170" t="s">
        <v>410</v>
      </c>
      <c r="U476" s="148">
        <v>0.09</v>
      </c>
      <c r="V476" s="170">
        <f t="shared" si="86"/>
        <v>10316.879999999999</v>
      </c>
      <c r="W476" s="170">
        <f t="shared" si="87"/>
        <v>10314.99</v>
      </c>
      <c r="X476" s="170">
        <f t="shared" si="80"/>
        <v>10314.99</v>
      </c>
      <c r="Y476" s="170">
        <f t="shared" si="88"/>
        <v>0.99981680508060577</v>
      </c>
      <c r="Z476" s="170">
        <f t="shared" si="89"/>
        <v>9.6928528780018772E-5</v>
      </c>
      <c r="AA476" s="134"/>
    </row>
    <row r="477" spans="1:27" ht="15" customHeight="1">
      <c r="A477" s="456"/>
      <c r="B477" s="447"/>
      <c r="C477" s="447"/>
      <c r="D477" s="223" t="s">
        <v>3296</v>
      </c>
      <c r="E477" s="281" t="s">
        <v>2830</v>
      </c>
      <c r="F477" s="292" t="s">
        <v>3398</v>
      </c>
      <c r="G477" s="170" t="s">
        <v>3448</v>
      </c>
      <c r="H477" s="170" t="s">
        <v>2833</v>
      </c>
      <c r="I477" s="170" t="s">
        <v>179</v>
      </c>
      <c r="J477" s="170">
        <v>1590946</v>
      </c>
      <c r="K477" s="170">
        <v>2822422.27</v>
      </c>
      <c r="L477" s="170">
        <v>2554678.9899999998</v>
      </c>
      <c r="M477" s="170" t="s">
        <v>410</v>
      </c>
      <c r="N477" s="148">
        <v>0.23</v>
      </c>
      <c r="O477" s="170">
        <f t="shared" si="81"/>
        <v>365917.58</v>
      </c>
      <c r="P477" s="170">
        <f t="shared" si="82"/>
        <v>649157.12210000004</v>
      </c>
      <c r="Q477" s="170">
        <f t="shared" si="83"/>
        <v>587576.16769999999</v>
      </c>
      <c r="R477" s="170">
        <f t="shared" si="84"/>
        <v>1.605760968631242</v>
      </c>
      <c r="S477" s="170">
        <f t="shared" si="85"/>
        <v>1.7740528402598204</v>
      </c>
      <c r="T477" s="170" t="s">
        <v>410</v>
      </c>
      <c r="U477" s="148">
        <v>0.09</v>
      </c>
      <c r="V477" s="170">
        <f t="shared" si="86"/>
        <v>143185.13999999998</v>
      </c>
      <c r="W477" s="170">
        <f t="shared" si="87"/>
        <v>254018.0043</v>
      </c>
      <c r="X477" s="170">
        <f t="shared" si="80"/>
        <v>229921.10909999997</v>
      </c>
      <c r="Y477" s="170">
        <f t="shared" si="88"/>
        <v>1.605760968631242</v>
      </c>
      <c r="Z477" s="170">
        <f t="shared" si="89"/>
        <v>6.3214454938194391E-6</v>
      </c>
      <c r="AA477" s="134"/>
    </row>
    <row r="478" spans="1:27" ht="15" customHeight="1">
      <c r="A478" s="456"/>
      <c r="B478" s="447"/>
      <c r="C478" s="447"/>
      <c r="D478" s="223" t="s">
        <v>3296</v>
      </c>
      <c r="E478" s="281" t="s">
        <v>2830</v>
      </c>
      <c r="F478" s="292" t="s">
        <v>3398</v>
      </c>
      <c r="G478" s="170" t="s">
        <v>3449</v>
      </c>
      <c r="H478" s="170" t="s">
        <v>2833</v>
      </c>
      <c r="I478" s="170" t="s">
        <v>165</v>
      </c>
      <c r="J478" s="170">
        <v>297000</v>
      </c>
      <c r="K478" s="170">
        <v>365556.75</v>
      </c>
      <c r="L478" s="170">
        <v>261238.54999999996</v>
      </c>
      <c r="M478" s="170" t="s">
        <v>410</v>
      </c>
      <c r="N478" s="148">
        <v>0.23</v>
      </c>
      <c r="O478" s="170">
        <f t="shared" si="81"/>
        <v>68310</v>
      </c>
      <c r="P478" s="170">
        <f t="shared" si="82"/>
        <v>84078.052500000005</v>
      </c>
      <c r="Q478" s="170">
        <f t="shared" si="83"/>
        <v>60084.866499999996</v>
      </c>
      <c r="R478" s="170">
        <f t="shared" si="84"/>
        <v>0.87959107744107734</v>
      </c>
      <c r="S478" s="170">
        <f t="shared" si="85"/>
        <v>1.2308308080808081</v>
      </c>
      <c r="T478" s="170" t="s">
        <v>410</v>
      </c>
      <c r="U478" s="148">
        <v>0.09</v>
      </c>
      <c r="V478" s="170">
        <f t="shared" si="86"/>
        <v>26730</v>
      </c>
      <c r="W478" s="170">
        <f t="shared" si="87"/>
        <v>32900.107499999998</v>
      </c>
      <c r="X478" s="170">
        <f t="shared" si="80"/>
        <v>23511.469499999996</v>
      </c>
      <c r="Y478" s="170">
        <f t="shared" si="88"/>
        <v>0.87959107744107723</v>
      </c>
      <c r="Z478" s="170">
        <f t="shared" si="89"/>
        <v>2.6735203750962737E-5</v>
      </c>
      <c r="AA478" s="134"/>
    </row>
    <row r="479" spans="1:27" ht="15" customHeight="1">
      <c r="A479" s="456"/>
      <c r="B479" s="447"/>
      <c r="C479" s="447"/>
      <c r="D479" s="223" t="s">
        <v>3296</v>
      </c>
      <c r="E479" s="281" t="s">
        <v>2830</v>
      </c>
      <c r="F479" s="292" t="s">
        <v>3398</v>
      </c>
      <c r="G479" s="170" t="s">
        <v>3450</v>
      </c>
      <c r="H479" s="170" t="s">
        <v>2833</v>
      </c>
      <c r="I479" s="170" t="s">
        <v>165</v>
      </c>
      <c r="J479" s="170">
        <v>1608469</v>
      </c>
      <c r="K479" s="170">
        <v>2724067</v>
      </c>
      <c r="L479" s="170">
        <v>2106591.7200000002</v>
      </c>
      <c r="M479" s="170" t="s">
        <v>410</v>
      </c>
      <c r="N479" s="148">
        <v>0.23</v>
      </c>
      <c r="O479" s="170">
        <f t="shared" si="81"/>
        <v>369947.87</v>
      </c>
      <c r="P479" s="170">
        <f t="shared" si="82"/>
        <v>626535.41</v>
      </c>
      <c r="Q479" s="170">
        <f t="shared" si="83"/>
        <v>484516.09560000006</v>
      </c>
      <c r="R479" s="170">
        <f t="shared" si="84"/>
        <v>1.3096874854286904</v>
      </c>
      <c r="S479" s="170">
        <f t="shared" si="85"/>
        <v>1.6935775572920586</v>
      </c>
      <c r="T479" s="170" t="s">
        <v>410</v>
      </c>
      <c r="U479" s="148">
        <v>0.09</v>
      </c>
      <c r="V479" s="170">
        <f t="shared" si="86"/>
        <v>144762.21</v>
      </c>
      <c r="W479" s="170">
        <f t="shared" si="87"/>
        <v>245166.03</v>
      </c>
      <c r="X479" s="170">
        <f t="shared" ref="X479:X542" si="90">L479*U479</f>
        <v>189593.25480000002</v>
      </c>
      <c r="Y479" s="170">
        <f t="shared" si="88"/>
        <v>1.3096874854286904</v>
      </c>
      <c r="Z479" s="170">
        <f t="shared" si="89"/>
        <v>5.3420430449874741E-6</v>
      </c>
      <c r="AA479" s="134"/>
    </row>
    <row r="480" spans="1:27" ht="15" customHeight="1">
      <c r="A480" s="456"/>
      <c r="B480" s="447"/>
      <c r="C480" s="447"/>
      <c r="D480" s="223" t="s">
        <v>3296</v>
      </c>
      <c r="E480" s="281" t="s">
        <v>2830</v>
      </c>
      <c r="F480" s="292" t="s">
        <v>3398</v>
      </c>
      <c r="G480" s="170" t="s">
        <v>3451</v>
      </c>
      <c r="H480" s="170" t="s">
        <v>2833</v>
      </c>
      <c r="I480" s="170" t="s">
        <v>177</v>
      </c>
      <c r="J480" s="170">
        <v>170000</v>
      </c>
      <c r="K480" s="170">
        <v>458621.11</v>
      </c>
      <c r="L480" s="170">
        <v>180233.97999999998</v>
      </c>
      <c r="M480" s="170" t="s">
        <v>410</v>
      </c>
      <c r="N480" s="148">
        <v>0.23</v>
      </c>
      <c r="O480" s="170">
        <f t="shared" ref="O480:O543" si="91">J480*N480</f>
        <v>39100</v>
      </c>
      <c r="P480" s="170">
        <f t="shared" ref="P480:P543" si="92">K480*N480</f>
        <v>105482.8553</v>
      </c>
      <c r="Q480" s="170">
        <f t="shared" ref="Q480:Q543" si="93">L480*N480</f>
        <v>41453.815399999999</v>
      </c>
      <c r="R480" s="170">
        <f t="shared" ref="R480:R543" si="94">IFERROR(Q480/O480, "-")</f>
        <v>1.0601998823529413</v>
      </c>
      <c r="S480" s="170">
        <f t="shared" ref="S480:S543" si="95">IFERROR(P480/O480, "-")</f>
        <v>2.6977712352941174</v>
      </c>
      <c r="T480" s="170" t="s">
        <v>410</v>
      </c>
      <c r="U480" s="148">
        <v>0.09</v>
      </c>
      <c r="V480" s="170">
        <f t="shared" ref="V480:V543" si="96">J480*U480</f>
        <v>15300</v>
      </c>
      <c r="W480" s="170">
        <f t="shared" ref="W480:W543" si="97">K480*U480</f>
        <v>41275.899899999997</v>
      </c>
      <c r="X480" s="170">
        <f t="shared" si="90"/>
        <v>16221.058199999998</v>
      </c>
      <c r="Y480" s="170">
        <f t="shared" ref="Y480:Y543" si="98">IFERROR(X480/V480, "-")</f>
        <v>1.060199882352941</v>
      </c>
      <c r="Z480" s="170">
        <f t="shared" ref="Z480:Z543" si="99">IFERROR(Y480/W480, "-")</f>
        <v>2.5685687893456229E-5</v>
      </c>
      <c r="AA480" s="134"/>
    </row>
    <row r="481" spans="1:27" ht="15" customHeight="1">
      <c r="A481" s="456"/>
      <c r="B481" s="447"/>
      <c r="C481" s="447"/>
      <c r="D481" s="223" t="s">
        <v>3296</v>
      </c>
      <c r="E481" s="281" t="s">
        <v>2830</v>
      </c>
      <c r="F481" s="292" t="s">
        <v>3398</v>
      </c>
      <c r="G481" s="170" t="s">
        <v>3452</v>
      </c>
      <c r="H481" s="170" t="s">
        <v>2833</v>
      </c>
      <c r="I481" s="170" t="s">
        <v>177</v>
      </c>
      <c r="J481" s="170">
        <v>3243503</v>
      </c>
      <c r="K481" s="170">
        <v>4526457.1399999997</v>
      </c>
      <c r="L481" s="170">
        <v>4257049.3</v>
      </c>
      <c r="M481" s="170" t="s">
        <v>410</v>
      </c>
      <c r="N481" s="148">
        <v>0.23</v>
      </c>
      <c r="O481" s="170">
        <f t="shared" si="91"/>
        <v>746005.69000000006</v>
      </c>
      <c r="P481" s="170">
        <f t="shared" si="92"/>
        <v>1041085.1422</v>
      </c>
      <c r="Q481" s="170">
        <f t="shared" si="93"/>
        <v>979121.33900000004</v>
      </c>
      <c r="R481" s="170">
        <f t="shared" si="94"/>
        <v>1.3124850817156635</v>
      </c>
      <c r="S481" s="170">
        <f t="shared" si="95"/>
        <v>1.3955458465739048</v>
      </c>
      <c r="T481" s="170" t="s">
        <v>410</v>
      </c>
      <c r="U481" s="148">
        <v>0.09</v>
      </c>
      <c r="V481" s="170">
        <f t="shared" si="96"/>
        <v>291915.26999999996</v>
      </c>
      <c r="W481" s="170">
        <f t="shared" si="97"/>
        <v>407381.14259999996</v>
      </c>
      <c r="X481" s="170">
        <f t="shared" si="90"/>
        <v>383134.43699999998</v>
      </c>
      <c r="Y481" s="170">
        <f t="shared" si="98"/>
        <v>1.3124850817156637</v>
      </c>
      <c r="Z481" s="170">
        <f t="shared" si="99"/>
        <v>3.2217619925632362E-6</v>
      </c>
      <c r="AA481" s="134"/>
    </row>
    <row r="482" spans="1:27" ht="15" customHeight="1">
      <c r="A482" s="456"/>
      <c r="B482" s="447"/>
      <c r="C482" s="447"/>
      <c r="D482" s="223" t="s">
        <v>3296</v>
      </c>
      <c r="E482" s="281" t="s">
        <v>2830</v>
      </c>
      <c r="F482" s="292" t="s">
        <v>3398</v>
      </c>
      <c r="G482" s="170" t="s">
        <v>3453</v>
      </c>
      <c r="H482" s="170" t="s">
        <v>2833</v>
      </c>
      <c r="I482" s="170" t="s">
        <v>143</v>
      </c>
      <c r="J482" s="170">
        <v>130000</v>
      </c>
      <c r="K482" s="170">
        <v>179984.09999999998</v>
      </c>
      <c r="L482" s="170">
        <v>175484.84999999998</v>
      </c>
      <c r="M482" s="170" t="s">
        <v>410</v>
      </c>
      <c r="N482" s="148">
        <v>0.23</v>
      </c>
      <c r="O482" s="170">
        <f t="shared" si="91"/>
        <v>29900</v>
      </c>
      <c r="P482" s="170">
        <f t="shared" si="92"/>
        <v>41396.342999999993</v>
      </c>
      <c r="Q482" s="170">
        <f t="shared" si="93"/>
        <v>40361.515499999994</v>
      </c>
      <c r="R482" s="170">
        <f t="shared" si="94"/>
        <v>1.3498834615384614</v>
      </c>
      <c r="S482" s="170">
        <f t="shared" si="95"/>
        <v>1.3844930769230768</v>
      </c>
      <c r="T482" s="170" t="s">
        <v>410</v>
      </c>
      <c r="U482" s="148">
        <v>0.09</v>
      </c>
      <c r="V482" s="170">
        <f t="shared" si="96"/>
        <v>11700</v>
      </c>
      <c r="W482" s="170">
        <f t="shared" si="97"/>
        <v>16198.568999999998</v>
      </c>
      <c r="X482" s="170">
        <f t="shared" si="90"/>
        <v>15793.636499999997</v>
      </c>
      <c r="Y482" s="170">
        <f t="shared" si="98"/>
        <v>1.3498834615384612</v>
      </c>
      <c r="Z482" s="170">
        <f t="shared" si="99"/>
        <v>8.3333500727037141E-5</v>
      </c>
      <c r="AA482" s="134"/>
    </row>
    <row r="483" spans="1:27" ht="15" customHeight="1">
      <c r="A483" s="456"/>
      <c r="B483" s="447"/>
      <c r="C483" s="447"/>
      <c r="D483" s="223" t="s">
        <v>3296</v>
      </c>
      <c r="E483" s="281" t="s">
        <v>2830</v>
      </c>
      <c r="F483" s="292" t="s">
        <v>3398</v>
      </c>
      <c r="G483" s="170" t="s">
        <v>3454</v>
      </c>
      <c r="H483" s="170" t="s">
        <v>2833</v>
      </c>
      <c r="I483" s="170" t="s">
        <v>143</v>
      </c>
      <c r="J483" s="170">
        <v>3053403</v>
      </c>
      <c r="K483" s="170">
        <v>3337255.8899999997</v>
      </c>
      <c r="L483" s="170">
        <v>3209262.38</v>
      </c>
      <c r="M483" s="170" t="s">
        <v>410</v>
      </c>
      <c r="N483" s="148">
        <v>0.23</v>
      </c>
      <c r="O483" s="170">
        <f t="shared" si="91"/>
        <v>702282.69000000006</v>
      </c>
      <c r="P483" s="170">
        <f t="shared" si="92"/>
        <v>767568.85469999991</v>
      </c>
      <c r="Q483" s="170">
        <f t="shared" si="93"/>
        <v>738130.34739999997</v>
      </c>
      <c r="R483" s="170">
        <f t="shared" si="94"/>
        <v>1.0510444838103583</v>
      </c>
      <c r="S483" s="170">
        <f t="shared" si="95"/>
        <v>1.0929627992112405</v>
      </c>
      <c r="T483" s="170" t="s">
        <v>410</v>
      </c>
      <c r="U483" s="148">
        <v>0.09</v>
      </c>
      <c r="V483" s="170">
        <f t="shared" si="96"/>
        <v>274806.27</v>
      </c>
      <c r="W483" s="170">
        <f t="shared" si="97"/>
        <v>300353.03009999997</v>
      </c>
      <c r="X483" s="170">
        <f t="shared" si="90"/>
        <v>288833.61419999995</v>
      </c>
      <c r="Y483" s="170">
        <f t="shared" si="98"/>
        <v>1.0510444838103583</v>
      </c>
      <c r="Z483" s="170">
        <f t="shared" si="99"/>
        <v>3.4993636770050963E-6</v>
      </c>
      <c r="AA483" s="134"/>
    </row>
    <row r="484" spans="1:27" ht="15" customHeight="1">
      <c r="A484" s="456"/>
      <c r="B484" s="447"/>
      <c r="C484" s="447"/>
      <c r="D484" s="223" t="s">
        <v>3296</v>
      </c>
      <c r="E484" s="281" t="s">
        <v>2830</v>
      </c>
      <c r="F484" s="292" t="s">
        <v>3398</v>
      </c>
      <c r="G484" s="170" t="s">
        <v>3455</v>
      </c>
      <c r="H484" s="170" t="s">
        <v>2833</v>
      </c>
      <c r="I484" s="170" t="s">
        <v>163</v>
      </c>
      <c r="J484" s="170">
        <v>43923</v>
      </c>
      <c r="K484" s="170">
        <v>87944.31</v>
      </c>
      <c r="L484" s="170">
        <v>43899.31</v>
      </c>
      <c r="M484" s="170" t="s">
        <v>410</v>
      </c>
      <c r="N484" s="148">
        <v>0.23</v>
      </c>
      <c r="O484" s="170">
        <f t="shared" si="91"/>
        <v>10102.290000000001</v>
      </c>
      <c r="P484" s="170">
        <f t="shared" si="92"/>
        <v>20227.191299999999</v>
      </c>
      <c r="Q484" s="170">
        <f t="shared" si="93"/>
        <v>10096.8413</v>
      </c>
      <c r="R484" s="170">
        <f t="shared" si="94"/>
        <v>0.99946064704141335</v>
      </c>
      <c r="S484" s="170">
        <f t="shared" si="95"/>
        <v>2.0022382350932308</v>
      </c>
      <c r="T484" s="170" t="s">
        <v>410</v>
      </c>
      <c r="U484" s="148">
        <v>0.09</v>
      </c>
      <c r="V484" s="170">
        <f t="shared" si="96"/>
        <v>3953.0699999999997</v>
      </c>
      <c r="W484" s="170">
        <f t="shared" si="97"/>
        <v>7914.9878999999992</v>
      </c>
      <c r="X484" s="170">
        <f t="shared" si="90"/>
        <v>3950.9378999999994</v>
      </c>
      <c r="Y484" s="170">
        <f t="shared" si="98"/>
        <v>0.99946064704141335</v>
      </c>
      <c r="Z484" s="170">
        <f t="shared" si="99"/>
        <v>1.2627443777158692E-4</v>
      </c>
      <c r="AA484" s="134"/>
    </row>
    <row r="485" spans="1:27" ht="15" customHeight="1">
      <c r="A485" s="456"/>
      <c r="B485" s="447"/>
      <c r="C485" s="447"/>
      <c r="D485" s="223" t="s">
        <v>3296</v>
      </c>
      <c r="E485" s="281" t="s">
        <v>2830</v>
      </c>
      <c r="F485" s="292" t="s">
        <v>3398</v>
      </c>
      <c r="G485" s="170" t="s">
        <v>3456</v>
      </c>
      <c r="H485" s="170" t="s">
        <v>2833</v>
      </c>
      <c r="I485" s="170" t="s">
        <v>163</v>
      </c>
      <c r="J485" s="170">
        <v>4628514</v>
      </c>
      <c r="K485" s="170">
        <v>2858416</v>
      </c>
      <c r="L485" s="170">
        <v>2483202.37</v>
      </c>
      <c r="M485" s="170" t="s">
        <v>410</v>
      </c>
      <c r="N485" s="148">
        <v>0.23</v>
      </c>
      <c r="O485" s="170">
        <f t="shared" si="91"/>
        <v>1064558.22</v>
      </c>
      <c r="P485" s="170">
        <f t="shared" si="92"/>
        <v>657435.68000000005</v>
      </c>
      <c r="Q485" s="170">
        <f t="shared" si="93"/>
        <v>571136.5451000001</v>
      </c>
      <c r="R485" s="170">
        <f t="shared" si="94"/>
        <v>0.53650099578396016</v>
      </c>
      <c r="S485" s="170">
        <f t="shared" si="95"/>
        <v>0.61756667474701388</v>
      </c>
      <c r="T485" s="170" t="s">
        <v>410</v>
      </c>
      <c r="U485" s="148">
        <v>0.09</v>
      </c>
      <c r="V485" s="170">
        <f t="shared" si="96"/>
        <v>416566.26</v>
      </c>
      <c r="W485" s="170">
        <f t="shared" si="97"/>
        <v>257257.44</v>
      </c>
      <c r="X485" s="170">
        <f t="shared" si="90"/>
        <v>223488.2133</v>
      </c>
      <c r="Y485" s="170">
        <f t="shared" si="98"/>
        <v>0.53650099578396004</v>
      </c>
      <c r="Z485" s="170">
        <f t="shared" si="99"/>
        <v>2.0854634788558887E-6</v>
      </c>
      <c r="AA485" s="134"/>
    </row>
    <row r="486" spans="1:27" ht="15" customHeight="1">
      <c r="A486" s="456"/>
      <c r="B486" s="447"/>
      <c r="C486" s="447"/>
      <c r="D486" s="223" t="s">
        <v>3296</v>
      </c>
      <c r="E486" s="281" t="s">
        <v>2830</v>
      </c>
      <c r="F486" s="292" t="s">
        <v>3398</v>
      </c>
      <c r="G486" s="170" t="s">
        <v>3457</v>
      </c>
      <c r="H486" s="170" t="s">
        <v>2833</v>
      </c>
      <c r="I486" s="170" t="s">
        <v>163</v>
      </c>
      <c r="J486" s="170">
        <v>0</v>
      </c>
      <c r="K486" s="170">
        <v>0</v>
      </c>
      <c r="L486" s="170">
        <v>0</v>
      </c>
      <c r="M486" s="170" t="s">
        <v>410</v>
      </c>
      <c r="N486" s="148">
        <v>0.23</v>
      </c>
      <c r="O486" s="170">
        <f>J486*N486</f>
        <v>0</v>
      </c>
      <c r="P486" s="170">
        <f t="shared" si="92"/>
        <v>0</v>
      </c>
      <c r="Q486" s="170">
        <f t="shared" si="93"/>
        <v>0</v>
      </c>
      <c r="R486" s="170" t="str">
        <f t="shared" si="94"/>
        <v>-</v>
      </c>
      <c r="S486" s="170" t="str">
        <f t="shared" si="95"/>
        <v>-</v>
      </c>
      <c r="T486" s="170" t="s">
        <v>410</v>
      </c>
      <c r="U486" s="148">
        <v>0.09</v>
      </c>
      <c r="V486" s="170">
        <f t="shared" si="96"/>
        <v>0</v>
      </c>
      <c r="W486" s="170">
        <f t="shared" si="97"/>
        <v>0</v>
      </c>
      <c r="X486" s="170">
        <f t="shared" si="90"/>
        <v>0</v>
      </c>
      <c r="Y486" s="170" t="str">
        <f t="shared" si="98"/>
        <v>-</v>
      </c>
      <c r="Z486" s="170" t="str">
        <f t="shared" si="99"/>
        <v>-</v>
      </c>
      <c r="AA486" s="134"/>
    </row>
    <row r="487" spans="1:27" ht="15" customHeight="1">
      <c r="A487" s="456"/>
      <c r="B487" s="447"/>
      <c r="C487" s="447"/>
      <c r="D487" s="223" t="s">
        <v>3296</v>
      </c>
      <c r="E487" s="281" t="s">
        <v>2830</v>
      </c>
      <c r="F487" s="292" t="s">
        <v>3398</v>
      </c>
      <c r="G487" s="170" t="s">
        <v>3458</v>
      </c>
      <c r="H487" s="170" t="s">
        <v>2833</v>
      </c>
      <c r="I487" s="170" t="s">
        <v>159</v>
      </c>
      <c r="J487" s="170">
        <v>1391002</v>
      </c>
      <c r="K487" s="170">
        <v>3407116.81</v>
      </c>
      <c r="L487" s="170">
        <v>2977172.1899999995</v>
      </c>
      <c r="M487" s="170" t="s">
        <v>410</v>
      </c>
      <c r="N487" s="148">
        <v>0.23</v>
      </c>
      <c r="O487" s="170">
        <f t="shared" si="91"/>
        <v>319930.46000000002</v>
      </c>
      <c r="P487" s="170">
        <f t="shared" si="92"/>
        <v>783636.86629999999</v>
      </c>
      <c r="Q487" s="170">
        <f t="shared" si="93"/>
        <v>684749.60369999986</v>
      </c>
      <c r="R487" s="170">
        <f t="shared" si="94"/>
        <v>2.1403076271637276</v>
      </c>
      <c r="S487" s="170">
        <f t="shared" si="95"/>
        <v>2.4493974918799539</v>
      </c>
      <c r="T487" s="170" t="s">
        <v>410</v>
      </c>
      <c r="U487" s="148">
        <v>0.09</v>
      </c>
      <c r="V487" s="170">
        <f t="shared" si="96"/>
        <v>125190.18</v>
      </c>
      <c r="W487" s="170">
        <f t="shared" si="97"/>
        <v>306640.51289999997</v>
      </c>
      <c r="X487" s="170">
        <f t="shared" si="90"/>
        <v>267945.49709999992</v>
      </c>
      <c r="Y487" s="170">
        <f t="shared" si="98"/>
        <v>2.1403076271637276</v>
      </c>
      <c r="Z487" s="170">
        <f t="shared" si="99"/>
        <v>6.9798592720907481E-6</v>
      </c>
      <c r="AA487" s="134"/>
    </row>
    <row r="488" spans="1:27" ht="15" customHeight="1">
      <c r="A488" s="456"/>
      <c r="B488" s="447"/>
      <c r="C488" s="447"/>
      <c r="D488" s="223" t="s">
        <v>3296</v>
      </c>
      <c r="E488" s="281" t="s">
        <v>2830</v>
      </c>
      <c r="F488" s="292" t="s">
        <v>3398</v>
      </c>
      <c r="G488" s="170" t="s">
        <v>3459</v>
      </c>
      <c r="H488" s="170" t="s">
        <v>2833</v>
      </c>
      <c r="I488" s="170" t="s">
        <v>203</v>
      </c>
      <c r="J488" s="170">
        <v>157795</v>
      </c>
      <c r="K488" s="170">
        <v>408160.18</v>
      </c>
      <c r="L488" s="170">
        <v>378610.49</v>
      </c>
      <c r="M488" s="170" t="s">
        <v>410</v>
      </c>
      <c r="N488" s="148">
        <v>0.23</v>
      </c>
      <c r="O488" s="170">
        <f t="shared" si="91"/>
        <v>36292.85</v>
      </c>
      <c r="P488" s="170">
        <f t="shared" si="92"/>
        <v>93876.841400000005</v>
      </c>
      <c r="Q488" s="170">
        <f t="shared" si="93"/>
        <v>87080.412700000001</v>
      </c>
      <c r="R488" s="170">
        <f t="shared" si="94"/>
        <v>2.3993820463259294</v>
      </c>
      <c r="S488" s="170">
        <f t="shared" si="95"/>
        <v>2.5866483728888752</v>
      </c>
      <c r="T488" s="170" t="s">
        <v>410</v>
      </c>
      <c r="U488" s="148">
        <v>0.09</v>
      </c>
      <c r="V488" s="170">
        <f t="shared" si="96"/>
        <v>14201.55</v>
      </c>
      <c r="W488" s="170">
        <f t="shared" si="97"/>
        <v>36734.4162</v>
      </c>
      <c r="X488" s="170">
        <f t="shared" si="90"/>
        <v>34074.944100000001</v>
      </c>
      <c r="Y488" s="170">
        <f t="shared" si="98"/>
        <v>2.3993820463259294</v>
      </c>
      <c r="Z488" s="170">
        <f t="shared" si="99"/>
        <v>6.5317004992335482E-5</v>
      </c>
      <c r="AA488" s="134"/>
    </row>
    <row r="489" spans="1:27" ht="15" customHeight="1">
      <c r="A489" s="456"/>
      <c r="B489" s="447"/>
      <c r="C489" s="447"/>
      <c r="D489" s="223" t="s">
        <v>3296</v>
      </c>
      <c r="E489" s="281" t="s">
        <v>2830</v>
      </c>
      <c r="F489" s="292" t="s">
        <v>3398</v>
      </c>
      <c r="G489" s="170" t="s">
        <v>3460</v>
      </c>
      <c r="H489" s="170" t="s">
        <v>2833</v>
      </c>
      <c r="I489" s="170" t="s">
        <v>203</v>
      </c>
      <c r="J489" s="170">
        <v>2719027</v>
      </c>
      <c r="K489" s="170">
        <v>4018446.9</v>
      </c>
      <c r="L489" s="170">
        <v>3781226.01</v>
      </c>
      <c r="M489" s="170" t="s">
        <v>410</v>
      </c>
      <c r="N489" s="148">
        <v>0.23</v>
      </c>
      <c r="O489" s="170">
        <f t="shared" si="91"/>
        <v>625376.21000000008</v>
      </c>
      <c r="P489" s="170">
        <f t="shared" si="92"/>
        <v>924242.78700000001</v>
      </c>
      <c r="Q489" s="170">
        <f t="shared" si="93"/>
        <v>869681.98230000003</v>
      </c>
      <c r="R489" s="170">
        <f t="shared" si="94"/>
        <v>1.3906540869215347</v>
      </c>
      <c r="S489" s="170">
        <f t="shared" si="95"/>
        <v>1.4778988586726058</v>
      </c>
      <c r="T489" s="170" t="s">
        <v>410</v>
      </c>
      <c r="U489" s="148">
        <v>0.09</v>
      </c>
      <c r="V489" s="170">
        <f t="shared" si="96"/>
        <v>244712.43</v>
      </c>
      <c r="W489" s="170">
        <f t="shared" si="97"/>
        <v>361660.22099999996</v>
      </c>
      <c r="X489" s="170">
        <f t="shared" si="90"/>
        <v>340310.34089999995</v>
      </c>
      <c r="Y489" s="170">
        <f t="shared" si="98"/>
        <v>1.3906540869215347</v>
      </c>
      <c r="Z489" s="170">
        <f t="shared" si="99"/>
        <v>3.8451950371438132E-6</v>
      </c>
      <c r="AA489" s="134"/>
    </row>
    <row r="490" spans="1:27" ht="15" customHeight="1">
      <c r="A490" s="456"/>
      <c r="B490" s="447"/>
      <c r="C490" s="447"/>
      <c r="D490" s="223" t="s">
        <v>3296</v>
      </c>
      <c r="E490" s="281" t="s">
        <v>2830</v>
      </c>
      <c r="F490" s="292" t="s">
        <v>3398</v>
      </c>
      <c r="G490" s="170" t="s">
        <v>3461</v>
      </c>
      <c r="H490" s="170" t="s">
        <v>2833</v>
      </c>
      <c r="I490" s="170" t="s">
        <v>195</v>
      </c>
      <c r="J490" s="170">
        <v>130000</v>
      </c>
      <c r="K490" s="170">
        <v>119952.37</v>
      </c>
      <c r="L490" s="170">
        <v>119952.37</v>
      </c>
      <c r="M490" s="170" t="s">
        <v>410</v>
      </c>
      <c r="N490" s="148">
        <v>0.23</v>
      </c>
      <c r="O490" s="170">
        <f t="shared" si="91"/>
        <v>29900</v>
      </c>
      <c r="P490" s="170">
        <f t="shared" si="92"/>
        <v>27589.045099999999</v>
      </c>
      <c r="Q490" s="170">
        <f t="shared" si="93"/>
        <v>27589.045099999999</v>
      </c>
      <c r="R490" s="170">
        <f t="shared" si="94"/>
        <v>0.92271053846153839</v>
      </c>
      <c r="S490" s="170">
        <f t="shared" si="95"/>
        <v>0.92271053846153839</v>
      </c>
      <c r="T490" s="170" t="s">
        <v>410</v>
      </c>
      <c r="U490" s="148">
        <v>0.09</v>
      </c>
      <c r="V490" s="170">
        <f t="shared" si="96"/>
        <v>11700</v>
      </c>
      <c r="W490" s="170">
        <f t="shared" si="97"/>
        <v>10795.713299999999</v>
      </c>
      <c r="X490" s="170">
        <f t="shared" si="90"/>
        <v>10795.713299999999</v>
      </c>
      <c r="Y490" s="170">
        <f t="shared" si="98"/>
        <v>0.92271053846153839</v>
      </c>
      <c r="Z490" s="170">
        <f t="shared" si="99"/>
        <v>8.547008547008547E-5</v>
      </c>
      <c r="AA490" s="134"/>
    </row>
    <row r="491" spans="1:27" ht="15" customHeight="1">
      <c r="A491" s="456"/>
      <c r="B491" s="447"/>
      <c r="C491" s="447"/>
      <c r="D491" s="223" t="s">
        <v>3296</v>
      </c>
      <c r="E491" s="281" t="s">
        <v>2830</v>
      </c>
      <c r="F491" s="292" t="s">
        <v>3398</v>
      </c>
      <c r="G491" s="170" t="s">
        <v>3462</v>
      </c>
      <c r="H491" s="170" t="s">
        <v>2833</v>
      </c>
      <c r="I491" s="170" t="s">
        <v>195</v>
      </c>
      <c r="J491" s="170">
        <v>1648242</v>
      </c>
      <c r="K491" s="170">
        <v>2432477.12</v>
      </c>
      <c r="L491" s="170">
        <v>2178973.8600000003</v>
      </c>
      <c r="M491" s="170" t="s">
        <v>410</v>
      </c>
      <c r="N491" s="148">
        <v>0.23</v>
      </c>
      <c r="O491" s="170">
        <f t="shared" si="91"/>
        <v>379095.66000000003</v>
      </c>
      <c r="P491" s="170">
        <f t="shared" si="92"/>
        <v>559469.73759999999</v>
      </c>
      <c r="Q491" s="170">
        <f t="shared" si="93"/>
        <v>501163.98780000012</v>
      </c>
      <c r="R491" s="170">
        <f t="shared" si="94"/>
        <v>1.321998747756701</v>
      </c>
      <c r="S491" s="170">
        <f t="shared" si="95"/>
        <v>1.4758009564129537</v>
      </c>
      <c r="T491" s="170" t="s">
        <v>410</v>
      </c>
      <c r="U491" s="148">
        <v>0.09</v>
      </c>
      <c r="V491" s="170">
        <f t="shared" si="96"/>
        <v>148341.78</v>
      </c>
      <c r="W491" s="170">
        <f t="shared" si="97"/>
        <v>218922.94080000001</v>
      </c>
      <c r="X491" s="170">
        <f t="shared" si="90"/>
        <v>196107.64740000002</v>
      </c>
      <c r="Y491" s="170">
        <f t="shared" si="98"/>
        <v>1.3219987477567008</v>
      </c>
      <c r="Z491" s="170">
        <f t="shared" si="99"/>
        <v>6.0386487726036461E-6</v>
      </c>
      <c r="AA491" s="134"/>
    </row>
    <row r="492" spans="1:27" ht="15" customHeight="1">
      <c r="A492" s="456"/>
      <c r="B492" s="447"/>
      <c r="C492" s="447"/>
      <c r="D492" s="223" t="s">
        <v>3296</v>
      </c>
      <c r="E492" s="281" t="s">
        <v>2830</v>
      </c>
      <c r="F492" s="292" t="s">
        <v>3398</v>
      </c>
      <c r="G492" s="170" t="s">
        <v>3463</v>
      </c>
      <c r="H492" s="170" t="s">
        <v>2833</v>
      </c>
      <c r="I492" s="170" t="s">
        <v>151</v>
      </c>
      <c r="J492" s="170">
        <v>102861</v>
      </c>
      <c r="K492" s="170">
        <v>100261.65</v>
      </c>
      <c r="L492" s="170">
        <v>65295.15</v>
      </c>
      <c r="M492" s="170" t="s">
        <v>410</v>
      </c>
      <c r="N492" s="148">
        <v>0.23</v>
      </c>
      <c r="O492" s="170">
        <f t="shared" si="91"/>
        <v>23658.030000000002</v>
      </c>
      <c r="P492" s="170">
        <f t="shared" si="92"/>
        <v>23060.179499999998</v>
      </c>
      <c r="Q492" s="170">
        <f t="shared" si="93"/>
        <v>15017.8845</v>
      </c>
      <c r="R492" s="170">
        <f t="shared" si="94"/>
        <v>0.63479015370256942</v>
      </c>
      <c r="S492" s="170">
        <f t="shared" si="95"/>
        <v>0.97472948931081738</v>
      </c>
      <c r="T492" s="170" t="s">
        <v>410</v>
      </c>
      <c r="U492" s="148">
        <v>0.09</v>
      </c>
      <c r="V492" s="170">
        <f t="shared" si="96"/>
        <v>9257.49</v>
      </c>
      <c r="W492" s="170">
        <f t="shared" si="97"/>
        <v>9023.548499999999</v>
      </c>
      <c r="X492" s="170">
        <f t="shared" si="90"/>
        <v>5876.5635000000002</v>
      </c>
      <c r="Y492" s="170">
        <f t="shared" si="98"/>
        <v>0.63479015370256953</v>
      </c>
      <c r="Z492" s="170">
        <f t="shared" si="99"/>
        <v>7.0348173304833413E-5</v>
      </c>
      <c r="AA492" s="134"/>
    </row>
    <row r="493" spans="1:27" ht="15" customHeight="1">
      <c r="A493" s="456"/>
      <c r="B493" s="447"/>
      <c r="C493" s="447"/>
      <c r="D493" s="223" t="s">
        <v>3296</v>
      </c>
      <c r="E493" s="281" t="s">
        <v>2830</v>
      </c>
      <c r="F493" s="292" t="s">
        <v>3398</v>
      </c>
      <c r="G493" s="170" t="s">
        <v>3464</v>
      </c>
      <c r="H493" s="170" t="s">
        <v>2833</v>
      </c>
      <c r="I493" s="170" t="s">
        <v>151</v>
      </c>
      <c r="J493" s="170">
        <v>2810000</v>
      </c>
      <c r="K493" s="170">
        <v>2622460.4499999997</v>
      </c>
      <c r="L493" s="170">
        <v>2058197.8</v>
      </c>
      <c r="M493" s="170" t="s">
        <v>410</v>
      </c>
      <c r="N493" s="148">
        <v>0.23</v>
      </c>
      <c r="O493" s="170">
        <f t="shared" si="91"/>
        <v>646300</v>
      </c>
      <c r="P493" s="170">
        <f t="shared" si="92"/>
        <v>603165.90350000001</v>
      </c>
      <c r="Q493" s="170">
        <f t="shared" si="93"/>
        <v>473385.49400000001</v>
      </c>
      <c r="R493" s="170">
        <f t="shared" si="94"/>
        <v>0.73245473309608544</v>
      </c>
      <c r="S493" s="170">
        <f t="shared" si="95"/>
        <v>0.93325994661921707</v>
      </c>
      <c r="T493" s="170" t="s">
        <v>410</v>
      </c>
      <c r="U493" s="148">
        <v>0.09</v>
      </c>
      <c r="V493" s="170">
        <f t="shared" si="96"/>
        <v>252900</v>
      </c>
      <c r="W493" s="170">
        <f t="shared" si="97"/>
        <v>236021.44049999997</v>
      </c>
      <c r="X493" s="170">
        <f t="shared" si="90"/>
        <v>185237.802</v>
      </c>
      <c r="Y493" s="170">
        <f t="shared" si="98"/>
        <v>0.73245473309608544</v>
      </c>
      <c r="Z493" s="170">
        <f t="shared" si="99"/>
        <v>3.1033398133000783E-6</v>
      </c>
      <c r="AA493" s="134"/>
    </row>
    <row r="494" spans="1:27" ht="15" customHeight="1">
      <c r="A494" s="456"/>
      <c r="B494" s="447"/>
      <c r="C494" s="447"/>
      <c r="D494" s="223" t="s">
        <v>3296</v>
      </c>
      <c r="E494" s="281" t="s">
        <v>2830</v>
      </c>
      <c r="F494" s="292" t="s">
        <v>3398</v>
      </c>
      <c r="G494" s="170" t="s">
        <v>3465</v>
      </c>
      <c r="H494" s="170" t="s">
        <v>2833</v>
      </c>
      <c r="I494" s="170" t="s">
        <v>151</v>
      </c>
      <c r="J494" s="170">
        <v>0</v>
      </c>
      <c r="K494" s="170">
        <v>28190</v>
      </c>
      <c r="L494" s="170">
        <v>28190</v>
      </c>
      <c r="M494" s="170" t="s">
        <v>410</v>
      </c>
      <c r="N494" s="148">
        <v>0.23</v>
      </c>
      <c r="O494" s="170">
        <f t="shared" si="91"/>
        <v>0</v>
      </c>
      <c r="P494" s="170">
        <f t="shared" si="92"/>
        <v>6483.7000000000007</v>
      </c>
      <c r="Q494" s="170">
        <f t="shared" si="93"/>
        <v>6483.7000000000007</v>
      </c>
      <c r="R494" s="170" t="str">
        <f t="shared" si="94"/>
        <v>-</v>
      </c>
      <c r="S494" s="170" t="str">
        <f t="shared" si="95"/>
        <v>-</v>
      </c>
      <c r="T494" s="170" t="s">
        <v>410</v>
      </c>
      <c r="U494" s="148">
        <v>0.09</v>
      </c>
      <c r="V494" s="170">
        <f t="shared" si="96"/>
        <v>0</v>
      </c>
      <c r="W494" s="170">
        <f t="shared" si="97"/>
        <v>2537.1</v>
      </c>
      <c r="X494" s="170">
        <f t="shared" si="90"/>
        <v>2537.1</v>
      </c>
      <c r="Y494" s="170" t="str">
        <f t="shared" si="98"/>
        <v>-</v>
      </c>
      <c r="Z494" s="170" t="str">
        <f t="shared" si="99"/>
        <v>-</v>
      </c>
      <c r="AA494" s="134"/>
    </row>
    <row r="495" spans="1:27" ht="15" customHeight="1">
      <c r="A495" s="456"/>
      <c r="B495" s="447"/>
      <c r="C495" s="447"/>
      <c r="D495" s="223" t="s">
        <v>3296</v>
      </c>
      <c r="E495" s="281" t="s">
        <v>2830</v>
      </c>
      <c r="F495" s="292" t="s">
        <v>3398</v>
      </c>
      <c r="G495" s="170" t="s">
        <v>3466</v>
      </c>
      <c r="H495" s="170" t="s">
        <v>2833</v>
      </c>
      <c r="I495" s="170" t="s">
        <v>1998</v>
      </c>
      <c r="J495" s="170">
        <v>243200</v>
      </c>
      <c r="K495" s="170">
        <v>349037.04000000004</v>
      </c>
      <c r="L495" s="170">
        <v>345265.74000000005</v>
      </c>
      <c r="M495" s="170" t="s">
        <v>410</v>
      </c>
      <c r="N495" s="148">
        <v>0.23</v>
      </c>
      <c r="O495" s="170">
        <f t="shared" si="91"/>
        <v>55936</v>
      </c>
      <c r="P495" s="170">
        <f t="shared" si="92"/>
        <v>80278.51920000001</v>
      </c>
      <c r="Q495" s="170">
        <f t="shared" si="93"/>
        <v>79411.120200000019</v>
      </c>
      <c r="R495" s="170">
        <f t="shared" si="94"/>
        <v>1.4196782072368423</v>
      </c>
      <c r="S495" s="170">
        <f t="shared" si="95"/>
        <v>1.4351851973684213</v>
      </c>
      <c r="T495" s="170" t="s">
        <v>410</v>
      </c>
      <c r="U495" s="148">
        <v>0.09</v>
      </c>
      <c r="V495" s="170">
        <f t="shared" si="96"/>
        <v>21888</v>
      </c>
      <c r="W495" s="170">
        <f t="shared" si="97"/>
        <v>31413.333600000002</v>
      </c>
      <c r="X495" s="170">
        <f t="shared" si="90"/>
        <v>31073.916600000004</v>
      </c>
      <c r="Y495" s="170">
        <f t="shared" si="98"/>
        <v>1.4196782072368423</v>
      </c>
      <c r="Z495" s="170">
        <f t="shared" si="99"/>
        <v>4.5193490933316365E-5</v>
      </c>
      <c r="AA495" s="134"/>
    </row>
    <row r="496" spans="1:27" ht="15" customHeight="1">
      <c r="A496" s="456"/>
      <c r="B496" s="447"/>
      <c r="C496" s="447"/>
      <c r="D496" s="223" t="s">
        <v>3296</v>
      </c>
      <c r="E496" s="281" t="s">
        <v>2830</v>
      </c>
      <c r="F496" s="292" t="s">
        <v>3398</v>
      </c>
      <c r="G496" s="170" t="s">
        <v>3467</v>
      </c>
      <c r="H496" s="170" t="s">
        <v>2833</v>
      </c>
      <c r="I496" s="170" t="s">
        <v>1998</v>
      </c>
      <c r="J496" s="170">
        <v>1028115</v>
      </c>
      <c r="K496" s="170">
        <v>1560180.5999999999</v>
      </c>
      <c r="L496" s="170">
        <v>1303550.1499999999</v>
      </c>
      <c r="M496" s="170" t="s">
        <v>410</v>
      </c>
      <c r="N496" s="148">
        <v>0.23</v>
      </c>
      <c r="O496" s="170">
        <f t="shared" si="91"/>
        <v>236466.45</v>
      </c>
      <c r="P496" s="170">
        <f t="shared" si="92"/>
        <v>358841.538</v>
      </c>
      <c r="Q496" s="170">
        <f t="shared" si="93"/>
        <v>299816.53450000001</v>
      </c>
      <c r="R496" s="170">
        <f t="shared" si="94"/>
        <v>1.2679030555920301</v>
      </c>
      <c r="S496" s="170">
        <f t="shared" si="95"/>
        <v>1.5175156475686085</v>
      </c>
      <c r="T496" s="170" t="s">
        <v>410</v>
      </c>
      <c r="U496" s="148">
        <v>0.09</v>
      </c>
      <c r="V496" s="170">
        <f t="shared" si="96"/>
        <v>92530.349999999991</v>
      </c>
      <c r="W496" s="170">
        <f t="shared" si="97"/>
        <v>140416.25399999999</v>
      </c>
      <c r="X496" s="170">
        <f t="shared" si="90"/>
        <v>117319.51349999999</v>
      </c>
      <c r="Y496" s="170">
        <f t="shared" si="98"/>
        <v>1.2679030555920301</v>
      </c>
      <c r="Z496" s="170">
        <f t="shared" si="99"/>
        <v>9.0296031938868722E-6</v>
      </c>
      <c r="AA496" s="134"/>
    </row>
    <row r="497" spans="1:27" ht="15" customHeight="1">
      <c r="A497" s="456"/>
      <c r="B497" s="447"/>
      <c r="C497" s="447"/>
      <c r="D497" s="223" t="s">
        <v>3296</v>
      </c>
      <c r="E497" s="281" t="s">
        <v>2830</v>
      </c>
      <c r="F497" s="292" t="s">
        <v>3468</v>
      </c>
      <c r="G497" s="170" t="s">
        <v>3469</v>
      </c>
      <c r="H497" s="170" t="s">
        <v>2833</v>
      </c>
      <c r="I497" s="170" t="s">
        <v>135</v>
      </c>
      <c r="J497" s="170">
        <v>56335013</v>
      </c>
      <c r="K497" s="170">
        <v>107266205.36000001</v>
      </c>
      <c r="L497" s="170">
        <v>88132959</v>
      </c>
      <c r="M497" s="170" t="s">
        <v>416</v>
      </c>
      <c r="N497" s="148">
        <v>0</v>
      </c>
      <c r="O497" s="170">
        <f t="shared" si="91"/>
        <v>0</v>
      </c>
      <c r="P497" s="170">
        <f t="shared" si="92"/>
        <v>0</v>
      </c>
      <c r="Q497" s="170">
        <f t="shared" si="93"/>
        <v>0</v>
      </c>
      <c r="R497" s="170" t="str">
        <f t="shared" si="94"/>
        <v>-</v>
      </c>
      <c r="S497" s="170" t="str">
        <f t="shared" si="95"/>
        <v>-</v>
      </c>
      <c r="T497" s="170" t="s">
        <v>416</v>
      </c>
      <c r="U497" s="148">
        <v>0</v>
      </c>
      <c r="V497" s="170">
        <f t="shared" si="96"/>
        <v>0</v>
      </c>
      <c r="W497" s="170">
        <f t="shared" si="97"/>
        <v>0</v>
      </c>
      <c r="X497" s="170">
        <f t="shared" si="90"/>
        <v>0</v>
      </c>
      <c r="Y497" s="170" t="str">
        <f t="shared" si="98"/>
        <v>-</v>
      </c>
      <c r="Z497" s="170" t="str">
        <f t="shared" si="99"/>
        <v>-</v>
      </c>
      <c r="AA497" s="134"/>
    </row>
    <row r="498" spans="1:27" ht="15" customHeight="1">
      <c r="A498" s="456"/>
      <c r="B498" s="447"/>
      <c r="C498" s="447"/>
      <c r="D498" s="223" t="s">
        <v>3296</v>
      </c>
      <c r="E498" s="281" t="s">
        <v>2830</v>
      </c>
      <c r="F498" s="292" t="s">
        <v>3468</v>
      </c>
      <c r="G498" s="170" t="s">
        <v>3470</v>
      </c>
      <c r="H498" s="170" t="s">
        <v>2833</v>
      </c>
      <c r="I498" s="170" t="s">
        <v>135</v>
      </c>
      <c r="J498" s="170">
        <v>20000000</v>
      </c>
      <c r="K498" s="170">
        <v>1816536.49</v>
      </c>
      <c r="L498" s="170">
        <v>1112579.6499999999</v>
      </c>
      <c r="M498" s="170" t="s">
        <v>416</v>
      </c>
      <c r="N498" s="148">
        <v>0</v>
      </c>
      <c r="O498" s="170">
        <f t="shared" si="91"/>
        <v>0</v>
      </c>
      <c r="P498" s="170">
        <f t="shared" si="92"/>
        <v>0</v>
      </c>
      <c r="Q498" s="170">
        <f t="shared" si="93"/>
        <v>0</v>
      </c>
      <c r="R498" s="170" t="str">
        <f t="shared" si="94"/>
        <v>-</v>
      </c>
      <c r="S498" s="170" t="str">
        <f t="shared" si="95"/>
        <v>-</v>
      </c>
      <c r="T498" s="170" t="s">
        <v>416</v>
      </c>
      <c r="U498" s="148">
        <v>0</v>
      </c>
      <c r="V498" s="170">
        <f t="shared" si="96"/>
        <v>0</v>
      </c>
      <c r="W498" s="170">
        <f t="shared" si="97"/>
        <v>0</v>
      </c>
      <c r="X498" s="170">
        <f t="shared" si="90"/>
        <v>0</v>
      </c>
      <c r="Y498" s="170" t="str">
        <f t="shared" si="98"/>
        <v>-</v>
      </c>
      <c r="Z498" s="170" t="str">
        <f t="shared" si="99"/>
        <v>-</v>
      </c>
      <c r="AA498" s="134"/>
    </row>
    <row r="499" spans="1:27" ht="15" customHeight="1">
      <c r="A499" s="456"/>
      <c r="B499" s="447"/>
      <c r="C499" s="447"/>
      <c r="D499" s="223" t="s">
        <v>3296</v>
      </c>
      <c r="E499" s="281" t="s">
        <v>2830</v>
      </c>
      <c r="F499" s="292" t="s">
        <v>3468</v>
      </c>
      <c r="G499" s="170" t="s">
        <v>3471</v>
      </c>
      <c r="H499" s="170" t="s">
        <v>2833</v>
      </c>
      <c r="I499" s="170" t="s">
        <v>135</v>
      </c>
      <c r="J499" s="170">
        <v>35000000</v>
      </c>
      <c r="K499" s="170">
        <v>224146910.93000001</v>
      </c>
      <c r="L499" s="170">
        <v>189209213.93999997</v>
      </c>
      <c r="M499" s="170" t="s">
        <v>416</v>
      </c>
      <c r="N499" s="148">
        <v>0</v>
      </c>
      <c r="O499" s="170">
        <f t="shared" si="91"/>
        <v>0</v>
      </c>
      <c r="P499" s="170">
        <f t="shared" si="92"/>
        <v>0</v>
      </c>
      <c r="Q499" s="170">
        <f t="shared" si="93"/>
        <v>0</v>
      </c>
      <c r="R499" s="170" t="str">
        <f t="shared" si="94"/>
        <v>-</v>
      </c>
      <c r="S499" s="170" t="str">
        <f t="shared" si="95"/>
        <v>-</v>
      </c>
      <c r="T499" s="170" t="s">
        <v>416</v>
      </c>
      <c r="U499" s="148">
        <v>0</v>
      </c>
      <c r="V499" s="170">
        <f t="shared" si="96"/>
        <v>0</v>
      </c>
      <c r="W499" s="170">
        <f t="shared" si="97"/>
        <v>0</v>
      </c>
      <c r="X499" s="170">
        <f t="shared" si="90"/>
        <v>0</v>
      </c>
      <c r="Y499" s="170" t="str">
        <f t="shared" si="98"/>
        <v>-</v>
      </c>
      <c r="Z499" s="170" t="str">
        <f t="shared" si="99"/>
        <v>-</v>
      </c>
      <c r="AA499" s="134"/>
    </row>
    <row r="500" spans="1:27" ht="15" customHeight="1">
      <c r="A500" s="456"/>
      <c r="B500" s="447"/>
      <c r="C500" s="447"/>
      <c r="D500" s="223" t="s">
        <v>3296</v>
      </c>
      <c r="E500" s="281" t="s">
        <v>2830</v>
      </c>
      <c r="F500" s="292" t="s">
        <v>3468</v>
      </c>
      <c r="G500" s="170" t="s">
        <v>3472</v>
      </c>
      <c r="H500" s="170" t="s">
        <v>2833</v>
      </c>
      <c r="I500" s="170" t="s">
        <v>135</v>
      </c>
      <c r="J500" s="170">
        <v>0</v>
      </c>
      <c r="K500" s="170">
        <v>443110.94000000006</v>
      </c>
      <c r="L500" s="170">
        <v>443110.94000000006</v>
      </c>
      <c r="M500" s="170" t="s">
        <v>416</v>
      </c>
      <c r="N500" s="148">
        <v>0</v>
      </c>
      <c r="O500" s="170">
        <f t="shared" si="91"/>
        <v>0</v>
      </c>
      <c r="P500" s="170">
        <f t="shared" si="92"/>
        <v>0</v>
      </c>
      <c r="Q500" s="170">
        <f t="shared" si="93"/>
        <v>0</v>
      </c>
      <c r="R500" s="170" t="str">
        <f t="shared" si="94"/>
        <v>-</v>
      </c>
      <c r="S500" s="170" t="str">
        <f t="shared" si="95"/>
        <v>-</v>
      </c>
      <c r="T500" s="170" t="s">
        <v>416</v>
      </c>
      <c r="U500" s="148">
        <v>0</v>
      </c>
      <c r="V500" s="170">
        <f t="shared" si="96"/>
        <v>0</v>
      </c>
      <c r="W500" s="170">
        <f t="shared" si="97"/>
        <v>0</v>
      </c>
      <c r="X500" s="170">
        <f t="shared" si="90"/>
        <v>0</v>
      </c>
      <c r="Y500" s="170" t="str">
        <f t="shared" si="98"/>
        <v>-</v>
      </c>
      <c r="Z500" s="170" t="str">
        <f t="shared" si="99"/>
        <v>-</v>
      </c>
      <c r="AA500" s="134"/>
    </row>
    <row r="501" spans="1:27" ht="15" customHeight="1">
      <c r="A501" s="456"/>
      <c r="B501" s="447"/>
      <c r="C501" s="447"/>
      <c r="D501" s="223" t="s">
        <v>3296</v>
      </c>
      <c r="E501" s="281" t="s">
        <v>2830</v>
      </c>
      <c r="F501" s="292" t="s">
        <v>3468</v>
      </c>
      <c r="G501" s="170" t="s">
        <v>3473</v>
      </c>
      <c r="H501" s="170" t="s">
        <v>2833</v>
      </c>
      <c r="I501" s="170" t="s">
        <v>189</v>
      </c>
      <c r="J501" s="170">
        <v>1000</v>
      </c>
      <c r="K501" s="170">
        <v>0</v>
      </c>
      <c r="L501" s="170">
        <v>0</v>
      </c>
      <c r="M501" s="170" t="s">
        <v>416</v>
      </c>
      <c r="N501" s="148">
        <v>0</v>
      </c>
      <c r="O501" s="170">
        <f t="shared" si="91"/>
        <v>0</v>
      </c>
      <c r="P501" s="170">
        <f t="shared" si="92"/>
        <v>0</v>
      </c>
      <c r="Q501" s="170">
        <f t="shared" si="93"/>
        <v>0</v>
      </c>
      <c r="R501" s="170" t="str">
        <f t="shared" si="94"/>
        <v>-</v>
      </c>
      <c r="S501" s="170" t="str">
        <f t="shared" si="95"/>
        <v>-</v>
      </c>
      <c r="T501" s="170" t="s">
        <v>416</v>
      </c>
      <c r="U501" s="148">
        <v>0</v>
      </c>
      <c r="V501" s="170">
        <f t="shared" si="96"/>
        <v>0</v>
      </c>
      <c r="W501" s="170">
        <f t="shared" si="97"/>
        <v>0</v>
      </c>
      <c r="X501" s="170">
        <f t="shared" si="90"/>
        <v>0</v>
      </c>
      <c r="Y501" s="170" t="str">
        <f t="shared" si="98"/>
        <v>-</v>
      </c>
      <c r="Z501" s="170" t="str">
        <f t="shared" si="99"/>
        <v>-</v>
      </c>
      <c r="AA501" s="134"/>
    </row>
    <row r="502" spans="1:27" ht="15" customHeight="1">
      <c r="A502" s="456"/>
      <c r="B502" s="447"/>
      <c r="C502" s="447"/>
      <c r="D502" s="223" t="s">
        <v>3296</v>
      </c>
      <c r="E502" s="281" t="s">
        <v>2830</v>
      </c>
      <c r="F502" s="292" t="s">
        <v>3468</v>
      </c>
      <c r="G502" s="170" t="s">
        <v>3474</v>
      </c>
      <c r="H502" s="170" t="s">
        <v>2833</v>
      </c>
      <c r="I502" s="170" t="s">
        <v>187</v>
      </c>
      <c r="J502" s="170">
        <v>1019223</v>
      </c>
      <c r="K502" s="170">
        <v>0</v>
      </c>
      <c r="L502" s="170">
        <v>0</v>
      </c>
      <c r="M502" s="170" t="s">
        <v>416</v>
      </c>
      <c r="N502" s="148">
        <v>0</v>
      </c>
      <c r="O502" s="170">
        <f t="shared" si="91"/>
        <v>0</v>
      </c>
      <c r="P502" s="170">
        <f t="shared" si="92"/>
        <v>0</v>
      </c>
      <c r="Q502" s="170">
        <f t="shared" si="93"/>
        <v>0</v>
      </c>
      <c r="R502" s="170" t="str">
        <f t="shared" si="94"/>
        <v>-</v>
      </c>
      <c r="S502" s="170" t="str">
        <f t="shared" si="95"/>
        <v>-</v>
      </c>
      <c r="T502" s="170" t="s">
        <v>416</v>
      </c>
      <c r="U502" s="148">
        <v>0</v>
      </c>
      <c r="V502" s="170">
        <f t="shared" si="96"/>
        <v>0</v>
      </c>
      <c r="W502" s="170">
        <f t="shared" si="97"/>
        <v>0</v>
      </c>
      <c r="X502" s="170">
        <f t="shared" si="90"/>
        <v>0</v>
      </c>
      <c r="Y502" s="170" t="str">
        <f t="shared" si="98"/>
        <v>-</v>
      </c>
      <c r="Z502" s="170" t="str">
        <f t="shared" si="99"/>
        <v>-</v>
      </c>
      <c r="AA502" s="134"/>
    </row>
    <row r="503" spans="1:27" ht="15" customHeight="1">
      <c r="A503" s="456"/>
      <c r="B503" s="447"/>
      <c r="C503" s="447"/>
      <c r="D503" s="223" t="s">
        <v>3296</v>
      </c>
      <c r="E503" s="281" t="s">
        <v>2830</v>
      </c>
      <c r="F503" s="292" t="s">
        <v>3468</v>
      </c>
      <c r="G503" s="170" t="s">
        <v>3475</v>
      </c>
      <c r="H503" s="170" t="s">
        <v>2833</v>
      </c>
      <c r="I503" s="170" t="s">
        <v>157</v>
      </c>
      <c r="J503" s="170">
        <v>2558520</v>
      </c>
      <c r="K503" s="170">
        <v>0</v>
      </c>
      <c r="L503" s="170">
        <v>0</v>
      </c>
      <c r="M503" s="170" t="s">
        <v>416</v>
      </c>
      <c r="N503" s="148">
        <v>0</v>
      </c>
      <c r="O503" s="170">
        <f t="shared" si="91"/>
        <v>0</v>
      </c>
      <c r="P503" s="170">
        <f t="shared" si="92"/>
        <v>0</v>
      </c>
      <c r="Q503" s="170">
        <f t="shared" si="93"/>
        <v>0</v>
      </c>
      <c r="R503" s="170" t="str">
        <f t="shared" si="94"/>
        <v>-</v>
      </c>
      <c r="S503" s="170" t="str">
        <f t="shared" si="95"/>
        <v>-</v>
      </c>
      <c r="T503" s="170" t="s">
        <v>416</v>
      </c>
      <c r="U503" s="148">
        <v>0</v>
      </c>
      <c r="V503" s="170">
        <f t="shared" si="96"/>
        <v>0</v>
      </c>
      <c r="W503" s="170">
        <f t="shared" si="97"/>
        <v>0</v>
      </c>
      <c r="X503" s="170">
        <f t="shared" si="90"/>
        <v>0</v>
      </c>
      <c r="Y503" s="170" t="str">
        <f t="shared" si="98"/>
        <v>-</v>
      </c>
      <c r="Z503" s="170" t="str">
        <f t="shared" si="99"/>
        <v>-</v>
      </c>
      <c r="AA503" s="134"/>
    </row>
    <row r="504" spans="1:27" ht="15" customHeight="1">
      <c r="A504" s="456"/>
      <c r="B504" s="447"/>
      <c r="C504" s="447"/>
      <c r="D504" s="223" t="s">
        <v>3296</v>
      </c>
      <c r="E504" s="281" t="s">
        <v>2830</v>
      </c>
      <c r="F504" s="292" t="s">
        <v>3468</v>
      </c>
      <c r="G504" s="170" t="s">
        <v>3476</v>
      </c>
      <c r="H504" s="170" t="s">
        <v>2833</v>
      </c>
      <c r="I504" s="170" t="s">
        <v>153</v>
      </c>
      <c r="J504" s="170">
        <v>1413147</v>
      </c>
      <c r="K504" s="170">
        <v>0</v>
      </c>
      <c r="L504" s="170">
        <v>0</v>
      </c>
      <c r="M504" s="170" t="s">
        <v>416</v>
      </c>
      <c r="N504" s="148">
        <v>0</v>
      </c>
      <c r="O504" s="170">
        <f t="shared" si="91"/>
        <v>0</v>
      </c>
      <c r="P504" s="170">
        <f t="shared" si="92"/>
        <v>0</v>
      </c>
      <c r="Q504" s="170">
        <f t="shared" si="93"/>
        <v>0</v>
      </c>
      <c r="R504" s="170" t="str">
        <f t="shared" si="94"/>
        <v>-</v>
      </c>
      <c r="S504" s="170" t="str">
        <f t="shared" si="95"/>
        <v>-</v>
      </c>
      <c r="T504" s="170" t="s">
        <v>416</v>
      </c>
      <c r="U504" s="148">
        <v>0</v>
      </c>
      <c r="V504" s="170">
        <f t="shared" si="96"/>
        <v>0</v>
      </c>
      <c r="W504" s="170">
        <f t="shared" si="97"/>
        <v>0</v>
      </c>
      <c r="X504" s="170">
        <f t="shared" si="90"/>
        <v>0</v>
      </c>
      <c r="Y504" s="170" t="str">
        <f t="shared" si="98"/>
        <v>-</v>
      </c>
      <c r="Z504" s="170" t="str">
        <f t="shared" si="99"/>
        <v>-</v>
      </c>
      <c r="AA504" s="134"/>
    </row>
    <row r="505" spans="1:27" ht="15" customHeight="1">
      <c r="A505" s="456"/>
      <c r="B505" s="447"/>
      <c r="C505" s="447"/>
      <c r="D505" s="223" t="s">
        <v>3296</v>
      </c>
      <c r="E505" s="281" t="s">
        <v>2830</v>
      </c>
      <c r="F505" s="292" t="s">
        <v>3468</v>
      </c>
      <c r="G505" s="170" t="s">
        <v>3477</v>
      </c>
      <c r="H505" s="170" t="s">
        <v>2833</v>
      </c>
      <c r="I505" s="170" t="s">
        <v>199</v>
      </c>
      <c r="J505" s="170">
        <v>1928961</v>
      </c>
      <c r="K505" s="170">
        <v>0</v>
      </c>
      <c r="L505" s="170">
        <v>0</v>
      </c>
      <c r="M505" s="170" t="s">
        <v>416</v>
      </c>
      <c r="N505" s="148">
        <v>0</v>
      </c>
      <c r="O505" s="170">
        <f t="shared" si="91"/>
        <v>0</v>
      </c>
      <c r="P505" s="170">
        <f t="shared" si="92"/>
        <v>0</v>
      </c>
      <c r="Q505" s="170">
        <f t="shared" si="93"/>
        <v>0</v>
      </c>
      <c r="R505" s="170" t="str">
        <f t="shared" si="94"/>
        <v>-</v>
      </c>
      <c r="S505" s="170" t="str">
        <f t="shared" si="95"/>
        <v>-</v>
      </c>
      <c r="T505" s="170" t="s">
        <v>416</v>
      </c>
      <c r="U505" s="148">
        <v>0</v>
      </c>
      <c r="V505" s="170">
        <f t="shared" si="96"/>
        <v>0</v>
      </c>
      <c r="W505" s="170">
        <f t="shared" si="97"/>
        <v>0</v>
      </c>
      <c r="X505" s="170">
        <f t="shared" si="90"/>
        <v>0</v>
      </c>
      <c r="Y505" s="170" t="str">
        <f t="shared" si="98"/>
        <v>-</v>
      </c>
      <c r="Z505" s="170" t="str">
        <f t="shared" si="99"/>
        <v>-</v>
      </c>
      <c r="AA505" s="134"/>
    </row>
    <row r="506" spans="1:27" ht="15" customHeight="1">
      <c r="A506" s="456"/>
      <c r="B506" s="447"/>
      <c r="C506" s="447"/>
      <c r="D506" s="223" t="s">
        <v>3296</v>
      </c>
      <c r="E506" s="281" t="s">
        <v>2830</v>
      </c>
      <c r="F506" s="292" t="s">
        <v>3468</v>
      </c>
      <c r="G506" s="170" t="s">
        <v>3478</v>
      </c>
      <c r="H506" s="170" t="s">
        <v>2833</v>
      </c>
      <c r="I506" s="170" t="s">
        <v>169</v>
      </c>
      <c r="J506" s="170">
        <v>1800000</v>
      </c>
      <c r="K506" s="170">
        <v>0</v>
      </c>
      <c r="L506" s="170">
        <v>0</v>
      </c>
      <c r="M506" s="170" t="s">
        <v>416</v>
      </c>
      <c r="N506" s="148">
        <v>0</v>
      </c>
      <c r="O506" s="170">
        <f t="shared" si="91"/>
        <v>0</v>
      </c>
      <c r="P506" s="170">
        <f t="shared" si="92"/>
        <v>0</v>
      </c>
      <c r="Q506" s="170">
        <f t="shared" si="93"/>
        <v>0</v>
      </c>
      <c r="R506" s="170" t="str">
        <f t="shared" si="94"/>
        <v>-</v>
      </c>
      <c r="S506" s="170" t="str">
        <f t="shared" si="95"/>
        <v>-</v>
      </c>
      <c r="T506" s="170" t="s">
        <v>416</v>
      </c>
      <c r="U506" s="148">
        <v>0</v>
      </c>
      <c r="V506" s="170">
        <f t="shared" si="96"/>
        <v>0</v>
      </c>
      <c r="W506" s="170">
        <f t="shared" si="97"/>
        <v>0</v>
      </c>
      <c r="X506" s="170">
        <f t="shared" si="90"/>
        <v>0</v>
      </c>
      <c r="Y506" s="170" t="str">
        <f t="shared" si="98"/>
        <v>-</v>
      </c>
      <c r="Z506" s="170" t="str">
        <f t="shared" si="99"/>
        <v>-</v>
      </c>
      <c r="AA506" s="134"/>
    </row>
    <row r="507" spans="1:27" ht="15" customHeight="1">
      <c r="A507" s="456"/>
      <c r="B507" s="447"/>
      <c r="C507" s="447"/>
      <c r="D507" s="223" t="s">
        <v>3296</v>
      </c>
      <c r="E507" s="281" t="s">
        <v>2830</v>
      </c>
      <c r="F507" s="292" t="s">
        <v>3468</v>
      </c>
      <c r="G507" s="170" t="s">
        <v>3479</v>
      </c>
      <c r="H507" s="170" t="s">
        <v>2833</v>
      </c>
      <c r="I507" s="170" t="s">
        <v>175</v>
      </c>
      <c r="J507" s="170">
        <v>1266868</v>
      </c>
      <c r="K507" s="170">
        <v>0</v>
      </c>
      <c r="L507" s="170">
        <v>0</v>
      </c>
      <c r="M507" s="170" t="s">
        <v>416</v>
      </c>
      <c r="N507" s="148">
        <v>0</v>
      </c>
      <c r="O507" s="170">
        <f t="shared" si="91"/>
        <v>0</v>
      </c>
      <c r="P507" s="170">
        <f t="shared" si="92"/>
        <v>0</v>
      </c>
      <c r="Q507" s="170">
        <f t="shared" si="93"/>
        <v>0</v>
      </c>
      <c r="R507" s="170" t="str">
        <f t="shared" si="94"/>
        <v>-</v>
      </c>
      <c r="S507" s="170" t="str">
        <f t="shared" si="95"/>
        <v>-</v>
      </c>
      <c r="T507" s="170" t="s">
        <v>416</v>
      </c>
      <c r="U507" s="148">
        <v>0</v>
      </c>
      <c r="V507" s="170">
        <f t="shared" si="96"/>
        <v>0</v>
      </c>
      <c r="W507" s="170">
        <f t="shared" si="97"/>
        <v>0</v>
      </c>
      <c r="X507" s="170">
        <f t="shared" si="90"/>
        <v>0</v>
      </c>
      <c r="Y507" s="170" t="str">
        <f t="shared" si="98"/>
        <v>-</v>
      </c>
      <c r="Z507" s="170" t="str">
        <f t="shared" si="99"/>
        <v>-</v>
      </c>
      <c r="AA507" s="134"/>
    </row>
    <row r="508" spans="1:27" ht="15" customHeight="1">
      <c r="A508" s="456"/>
      <c r="B508" s="447"/>
      <c r="C508" s="447"/>
      <c r="D508" s="223" t="s">
        <v>3296</v>
      </c>
      <c r="E508" s="281" t="s">
        <v>2830</v>
      </c>
      <c r="F508" s="292" t="s">
        <v>3468</v>
      </c>
      <c r="G508" s="170" t="s">
        <v>3480</v>
      </c>
      <c r="H508" s="170" t="s">
        <v>2833</v>
      </c>
      <c r="I508" s="170" t="s">
        <v>171</v>
      </c>
      <c r="J508" s="170">
        <v>3102427</v>
      </c>
      <c r="K508" s="170">
        <v>0</v>
      </c>
      <c r="L508" s="170">
        <v>0</v>
      </c>
      <c r="M508" s="170" t="s">
        <v>416</v>
      </c>
      <c r="N508" s="148">
        <v>0</v>
      </c>
      <c r="O508" s="170">
        <f t="shared" si="91"/>
        <v>0</v>
      </c>
      <c r="P508" s="170">
        <f t="shared" si="92"/>
        <v>0</v>
      </c>
      <c r="Q508" s="170">
        <f t="shared" si="93"/>
        <v>0</v>
      </c>
      <c r="R508" s="170" t="str">
        <f t="shared" si="94"/>
        <v>-</v>
      </c>
      <c r="S508" s="170" t="str">
        <f t="shared" si="95"/>
        <v>-</v>
      </c>
      <c r="T508" s="170" t="s">
        <v>416</v>
      </c>
      <c r="U508" s="148">
        <v>0</v>
      </c>
      <c r="V508" s="170">
        <f t="shared" si="96"/>
        <v>0</v>
      </c>
      <c r="W508" s="170">
        <f t="shared" si="97"/>
        <v>0</v>
      </c>
      <c r="X508" s="170">
        <f t="shared" si="90"/>
        <v>0</v>
      </c>
      <c r="Y508" s="170" t="str">
        <f t="shared" si="98"/>
        <v>-</v>
      </c>
      <c r="Z508" s="170" t="str">
        <f t="shared" si="99"/>
        <v>-</v>
      </c>
      <c r="AA508" s="134"/>
    </row>
    <row r="509" spans="1:27" ht="15" customHeight="1">
      <c r="A509" s="456"/>
      <c r="B509" s="447"/>
      <c r="C509" s="447"/>
      <c r="D509" s="223" t="s">
        <v>3296</v>
      </c>
      <c r="E509" s="281" t="s">
        <v>2830</v>
      </c>
      <c r="F509" s="292" t="s">
        <v>3468</v>
      </c>
      <c r="G509" s="170" t="s">
        <v>3481</v>
      </c>
      <c r="H509" s="170" t="s">
        <v>2833</v>
      </c>
      <c r="I509" s="170" t="s">
        <v>1971</v>
      </c>
      <c r="J509" s="170">
        <v>4800000</v>
      </c>
      <c r="K509" s="170">
        <v>0</v>
      </c>
      <c r="L509" s="170">
        <v>0</v>
      </c>
      <c r="M509" s="170" t="s">
        <v>416</v>
      </c>
      <c r="N509" s="148">
        <v>0</v>
      </c>
      <c r="O509" s="170">
        <f t="shared" si="91"/>
        <v>0</v>
      </c>
      <c r="P509" s="170">
        <f t="shared" si="92"/>
        <v>0</v>
      </c>
      <c r="Q509" s="170">
        <f t="shared" si="93"/>
        <v>0</v>
      </c>
      <c r="R509" s="170" t="str">
        <f t="shared" si="94"/>
        <v>-</v>
      </c>
      <c r="S509" s="170" t="str">
        <f t="shared" si="95"/>
        <v>-</v>
      </c>
      <c r="T509" s="170" t="s">
        <v>416</v>
      </c>
      <c r="U509" s="148">
        <v>0</v>
      </c>
      <c r="V509" s="170">
        <f t="shared" si="96"/>
        <v>0</v>
      </c>
      <c r="W509" s="170">
        <f t="shared" si="97"/>
        <v>0</v>
      </c>
      <c r="X509" s="170">
        <f t="shared" si="90"/>
        <v>0</v>
      </c>
      <c r="Y509" s="170" t="str">
        <f t="shared" si="98"/>
        <v>-</v>
      </c>
      <c r="Z509" s="170" t="str">
        <f t="shared" si="99"/>
        <v>-</v>
      </c>
      <c r="AA509" s="134"/>
    </row>
    <row r="510" spans="1:27" ht="15" customHeight="1">
      <c r="A510" s="456"/>
      <c r="B510" s="447"/>
      <c r="C510" s="447"/>
      <c r="D510" s="223" t="s">
        <v>3296</v>
      </c>
      <c r="E510" s="281" t="s">
        <v>2830</v>
      </c>
      <c r="F510" s="292" t="s">
        <v>3468</v>
      </c>
      <c r="G510" s="170" t="s">
        <v>3482</v>
      </c>
      <c r="H510" s="170" t="s">
        <v>2833</v>
      </c>
      <c r="I510" s="170" t="s">
        <v>145</v>
      </c>
      <c r="J510" s="170">
        <v>4137139</v>
      </c>
      <c r="K510" s="170">
        <v>0</v>
      </c>
      <c r="L510" s="170">
        <v>0</v>
      </c>
      <c r="M510" s="170" t="s">
        <v>416</v>
      </c>
      <c r="N510" s="148">
        <v>0</v>
      </c>
      <c r="O510" s="170">
        <f t="shared" si="91"/>
        <v>0</v>
      </c>
      <c r="P510" s="170">
        <f t="shared" si="92"/>
        <v>0</v>
      </c>
      <c r="Q510" s="170">
        <f t="shared" si="93"/>
        <v>0</v>
      </c>
      <c r="R510" s="170" t="str">
        <f t="shared" si="94"/>
        <v>-</v>
      </c>
      <c r="S510" s="170" t="str">
        <f t="shared" si="95"/>
        <v>-</v>
      </c>
      <c r="T510" s="170" t="s">
        <v>416</v>
      </c>
      <c r="U510" s="148">
        <v>0</v>
      </c>
      <c r="V510" s="170">
        <f t="shared" si="96"/>
        <v>0</v>
      </c>
      <c r="W510" s="170">
        <f t="shared" si="97"/>
        <v>0</v>
      </c>
      <c r="X510" s="170">
        <f t="shared" si="90"/>
        <v>0</v>
      </c>
      <c r="Y510" s="170" t="str">
        <f t="shared" si="98"/>
        <v>-</v>
      </c>
      <c r="Z510" s="170" t="str">
        <f t="shared" si="99"/>
        <v>-</v>
      </c>
      <c r="AA510" s="134"/>
    </row>
    <row r="511" spans="1:27" ht="15" customHeight="1">
      <c r="A511" s="456"/>
      <c r="B511" s="447"/>
      <c r="C511" s="447"/>
      <c r="D511" s="223" t="s">
        <v>3296</v>
      </c>
      <c r="E511" s="281" t="s">
        <v>2830</v>
      </c>
      <c r="F511" s="292" t="s">
        <v>3468</v>
      </c>
      <c r="G511" s="170" t="s">
        <v>3483</v>
      </c>
      <c r="H511" s="170" t="s">
        <v>2833</v>
      </c>
      <c r="I511" s="170" t="s">
        <v>185</v>
      </c>
      <c r="J511" s="170">
        <v>2659775</v>
      </c>
      <c r="K511" s="170">
        <v>0</v>
      </c>
      <c r="L511" s="170">
        <v>0</v>
      </c>
      <c r="M511" s="170" t="s">
        <v>416</v>
      </c>
      <c r="N511" s="148">
        <v>0</v>
      </c>
      <c r="O511" s="170">
        <f t="shared" si="91"/>
        <v>0</v>
      </c>
      <c r="P511" s="170">
        <f t="shared" si="92"/>
        <v>0</v>
      </c>
      <c r="Q511" s="170">
        <f t="shared" si="93"/>
        <v>0</v>
      </c>
      <c r="R511" s="170" t="str">
        <f t="shared" si="94"/>
        <v>-</v>
      </c>
      <c r="S511" s="170" t="str">
        <f t="shared" si="95"/>
        <v>-</v>
      </c>
      <c r="T511" s="170" t="s">
        <v>416</v>
      </c>
      <c r="U511" s="148">
        <v>0</v>
      </c>
      <c r="V511" s="170">
        <f t="shared" si="96"/>
        <v>0</v>
      </c>
      <c r="W511" s="170">
        <f t="shared" si="97"/>
        <v>0</v>
      </c>
      <c r="X511" s="170">
        <f t="shared" si="90"/>
        <v>0</v>
      </c>
      <c r="Y511" s="170" t="str">
        <f t="shared" si="98"/>
        <v>-</v>
      </c>
      <c r="Z511" s="170" t="str">
        <f t="shared" si="99"/>
        <v>-</v>
      </c>
      <c r="AA511" s="134"/>
    </row>
    <row r="512" spans="1:27" ht="15" customHeight="1">
      <c r="A512" s="456"/>
      <c r="B512" s="447"/>
      <c r="C512" s="447"/>
      <c r="D512" s="223" t="s">
        <v>3296</v>
      </c>
      <c r="E512" s="281" t="s">
        <v>2830</v>
      </c>
      <c r="F512" s="292" t="s">
        <v>3468</v>
      </c>
      <c r="G512" s="170" t="s">
        <v>3484</v>
      </c>
      <c r="H512" s="170" t="s">
        <v>2833</v>
      </c>
      <c r="I512" s="170" t="s">
        <v>201</v>
      </c>
      <c r="J512" s="170">
        <v>3077691</v>
      </c>
      <c r="K512" s="170">
        <v>0</v>
      </c>
      <c r="L512" s="170">
        <v>0</v>
      </c>
      <c r="M512" s="170" t="s">
        <v>416</v>
      </c>
      <c r="N512" s="148">
        <v>0</v>
      </c>
      <c r="O512" s="170">
        <f t="shared" si="91"/>
        <v>0</v>
      </c>
      <c r="P512" s="170">
        <f t="shared" si="92"/>
        <v>0</v>
      </c>
      <c r="Q512" s="170">
        <f t="shared" si="93"/>
        <v>0</v>
      </c>
      <c r="R512" s="170" t="str">
        <f t="shared" si="94"/>
        <v>-</v>
      </c>
      <c r="S512" s="170" t="str">
        <f t="shared" si="95"/>
        <v>-</v>
      </c>
      <c r="T512" s="170" t="s">
        <v>416</v>
      </c>
      <c r="U512" s="148">
        <v>0</v>
      </c>
      <c r="V512" s="170">
        <f t="shared" si="96"/>
        <v>0</v>
      </c>
      <c r="W512" s="170">
        <f t="shared" si="97"/>
        <v>0</v>
      </c>
      <c r="X512" s="170">
        <f t="shared" si="90"/>
        <v>0</v>
      </c>
      <c r="Y512" s="170" t="str">
        <f t="shared" si="98"/>
        <v>-</v>
      </c>
      <c r="Z512" s="170" t="str">
        <f t="shared" si="99"/>
        <v>-</v>
      </c>
      <c r="AA512" s="134"/>
    </row>
    <row r="513" spans="1:27" ht="15" customHeight="1">
      <c r="A513" s="456"/>
      <c r="B513" s="447"/>
      <c r="C513" s="447"/>
      <c r="D513" s="223" t="s">
        <v>3296</v>
      </c>
      <c r="E513" s="281" t="s">
        <v>2830</v>
      </c>
      <c r="F513" s="292" t="s">
        <v>3468</v>
      </c>
      <c r="G513" s="170" t="s">
        <v>3485</v>
      </c>
      <c r="H513" s="170" t="s">
        <v>2833</v>
      </c>
      <c r="I513" s="170" t="s">
        <v>161</v>
      </c>
      <c r="J513" s="170">
        <v>2529341</v>
      </c>
      <c r="K513" s="170">
        <v>0</v>
      </c>
      <c r="L513" s="170">
        <v>0</v>
      </c>
      <c r="M513" s="170" t="s">
        <v>416</v>
      </c>
      <c r="N513" s="148">
        <v>0</v>
      </c>
      <c r="O513" s="170">
        <f t="shared" si="91"/>
        <v>0</v>
      </c>
      <c r="P513" s="170">
        <f t="shared" si="92"/>
        <v>0</v>
      </c>
      <c r="Q513" s="170">
        <f t="shared" si="93"/>
        <v>0</v>
      </c>
      <c r="R513" s="170" t="str">
        <f t="shared" si="94"/>
        <v>-</v>
      </c>
      <c r="S513" s="170" t="str">
        <f t="shared" si="95"/>
        <v>-</v>
      </c>
      <c r="T513" s="170" t="s">
        <v>416</v>
      </c>
      <c r="U513" s="148">
        <v>0</v>
      </c>
      <c r="V513" s="170">
        <f t="shared" si="96"/>
        <v>0</v>
      </c>
      <c r="W513" s="170">
        <f t="shared" si="97"/>
        <v>0</v>
      </c>
      <c r="X513" s="170">
        <f t="shared" si="90"/>
        <v>0</v>
      </c>
      <c r="Y513" s="170" t="str">
        <f t="shared" si="98"/>
        <v>-</v>
      </c>
      <c r="Z513" s="170" t="str">
        <f t="shared" si="99"/>
        <v>-</v>
      </c>
      <c r="AA513" s="134"/>
    </row>
    <row r="514" spans="1:27" ht="15" customHeight="1">
      <c r="A514" s="456"/>
      <c r="B514" s="447"/>
      <c r="C514" s="447"/>
      <c r="D514" s="223" t="s">
        <v>3296</v>
      </c>
      <c r="E514" s="281" t="s">
        <v>2830</v>
      </c>
      <c r="F514" s="292" t="s">
        <v>3468</v>
      </c>
      <c r="G514" s="170" t="s">
        <v>3486</v>
      </c>
      <c r="H514" s="170" t="s">
        <v>2833</v>
      </c>
      <c r="I514" s="170" t="s">
        <v>191</v>
      </c>
      <c r="J514" s="170">
        <v>3324157</v>
      </c>
      <c r="K514" s="170">
        <v>0</v>
      </c>
      <c r="L514" s="170">
        <v>0</v>
      </c>
      <c r="M514" s="170" t="s">
        <v>416</v>
      </c>
      <c r="N514" s="148">
        <v>0</v>
      </c>
      <c r="O514" s="170">
        <f t="shared" si="91"/>
        <v>0</v>
      </c>
      <c r="P514" s="170">
        <f t="shared" si="92"/>
        <v>0</v>
      </c>
      <c r="Q514" s="170">
        <f t="shared" si="93"/>
        <v>0</v>
      </c>
      <c r="R514" s="170" t="str">
        <f t="shared" si="94"/>
        <v>-</v>
      </c>
      <c r="S514" s="170" t="str">
        <f t="shared" si="95"/>
        <v>-</v>
      </c>
      <c r="T514" s="170" t="s">
        <v>416</v>
      </c>
      <c r="U514" s="148">
        <v>0</v>
      </c>
      <c r="V514" s="170">
        <f t="shared" si="96"/>
        <v>0</v>
      </c>
      <c r="W514" s="170">
        <f t="shared" si="97"/>
        <v>0</v>
      </c>
      <c r="X514" s="170">
        <f t="shared" si="90"/>
        <v>0</v>
      </c>
      <c r="Y514" s="170" t="str">
        <f t="shared" si="98"/>
        <v>-</v>
      </c>
      <c r="Z514" s="170" t="str">
        <f t="shared" si="99"/>
        <v>-</v>
      </c>
      <c r="AA514" s="134"/>
    </row>
    <row r="515" spans="1:27" ht="15" customHeight="1">
      <c r="A515" s="456"/>
      <c r="B515" s="447"/>
      <c r="C515" s="447"/>
      <c r="D515" s="223" t="s">
        <v>3296</v>
      </c>
      <c r="E515" s="281" t="s">
        <v>2830</v>
      </c>
      <c r="F515" s="292" t="s">
        <v>3468</v>
      </c>
      <c r="G515" s="170" t="s">
        <v>3487</v>
      </c>
      <c r="H515" s="170" t="s">
        <v>2833</v>
      </c>
      <c r="I515" s="170" t="s">
        <v>167</v>
      </c>
      <c r="J515" s="170">
        <v>1651544</v>
      </c>
      <c r="K515" s="170">
        <v>0</v>
      </c>
      <c r="L515" s="170">
        <v>0</v>
      </c>
      <c r="M515" s="170" t="s">
        <v>416</v>
      </c>
      <c r="N515" s="148">
        <v>0</v>
      </c>
      <c r="O515" s="170">
        <f t="shared" si="91"/>
        <v>0</v>
      </c>
      <c r="P515" s="170">
        <f t="shared" si="92"/>
        <v>0</v>
      </c>
      <c r="Q515" s="170">
        <f t="shared" si="93"/>
        <v>0</v>
      </c>
      <c r="R515" s="170" t="str">
        <f t="shared" si="94"/>
        <v>-</v>
      </c>
      <c r="S515" s="170" t="str">
        <f t="shared" si="95"/>
        <v>-</v>
      </c>
      <c r="T515" s="170" t="s">
        <v>416</v>
      </c>
      <c r="U515" s="148">
        <v>0</v>
      </c>
      <c r="V515" s="170">
        <f t="shared" si="96"/>
        <v>0</v>
      </c>
      <c r="W515" s="170">
        <f t="shared" si="97"/>
        <v>0</v>
      </c>
      <c r="X515" s="170">
        <f t="shared" si="90"/>
        <v>0</v>
      </c>
      <c r="Y515" s="170" t="str">
        <f t="shared" si="98"/>
        <v>-</v>
      </c>
      <c r="Z515" s="170" t="str">
        <f t="shared" si="99"/>
        <v>-</v>
      </c>
      <c r="AA515" s="134"/>
    </row>
    <row r="516" spans="1:27" ht="15" customHeight="1">
      <c r="A516" s="456"/>
      <c r="B516" s="447"/>
      <c r="C516" s="447"/>
      <c r="D516" s="223" t="s">
        <v>3296</v>
      </c>
      <c r="E516" s="281" t="s">
        <v>2830</v>
      </c>
      <c r="F516" s="292" t="s">
        <v>3468</v>
      </c>
      <c r="G516" s="170" t="s">
        <v>3488</v>
      </c>
      <c r="H516" s="170" t="s">
        <v>2833</v>
      </c>
      <c r="I516" s="170" t="s">
        <v>141</v>
      </c>
      <c r="J516" s="170">
        <v>1596000</v>
      </c>
      <c r="K516" s="170">
        <v>0</v>
      </c>
      <c r="L516" s="170">
        <v>0</v>
      </c>
      <c r="M516" s="170" t="s">
        <v>416</v>
      </c>
      <c r="N516" s="148">
        <v>0</v>
      </c>
      <c r="O516" s="170">
        <f t="shared" si="91"/>
        <v>0</v>
      </c>
      <c r="P516" s="170">
        <f t="shared" si="92"/>
        <v>0</v>
      </c>
      <c r="Q516" s="170">
        <f t="shared" si="93"/>
        <v>0</v>
      </c>
      <c r="R516" s="170" t="str">
        <f t="shared" si="94"/>
        <v>-</v>
      </c>
      <c r="S516" s="170" t="str">
        <f t="shared" si="95"/>
        <v>-</v>
      </c>
      <c r="T516" s="170" t="s">
        <v>416</v>
      </c>
      <c r="U516" s="148">
        <v>0</v>
      </c>
      <c r="V516" s="170">
        <f t="shared" si="96"/>
        <v>0</v>
      </c>
      <c r="W516" s="170">
        <f t="shared" si="97"/>
        <v>0</v>
      </c>
      <c r="X516" s="170">
        <f t="shared" si="90"/>
        <v>0</v>
      </c>
      <c r="Y516" s="170" t="str">
        <f t="shared" si="98"/>
        <v>-</v>
      </c>
      <c r="Z516" s="170" t="str">
        <f t="shared" si="99"/>
        <v>-</v>
      </c>
      <c r="AA516" s="134"/>
    </row>
    <row r="517" spans="1:27" ht="15" customHeight="1">
      <c r="A517" s="456"/>
      <c r="B517" s="447"/>
      <c r="C517" s="447"/>
      <c r="D517" s="223" t="s">
        <v>3296</v>
      </c>
      <c r="E517" s="281" t="s">
        <v>2830</v>
      </c>
      <c r="F517" s="292" t="s">
        <v>3468</v>
      </c>
      <c r="G517" s="170" t="s">
        <v>3489</v>
      </c>
      <c r="H517" s="170" t="s">
        <v>2833</v>
      </c>
      <c r="I517" s="170" t="s">
        <v>147</v>
      </c>
      <c r="J517" s="170">
        <v>3164332</v>
      </c>
      <c r="K517" s="170">
        <v>0</v>
      </c>
      <c r="L517" s="170">
        <v>0</v>
      </c>
      <c r="M517" s="170" t="s">
        <v>416</v>
      </c>
      <c r="N517" s="148">
        <v>0</v>
      </c>
      <c r="O517" s="170">
        <f t="shared" si="91"/>
        <v>0</v>
      </c>
      <c r="P517" s="170">
        <f t="shared" si="92"/>
        <v>0</v>
      </c>
      <c r="Q517" s="170">
        <f t="shared" si="93"/>
        <v>0</v>
      </c>
      <c r="R517" s="170" t="str">
        <f t="shared" si="94"/>
        <v>-</v>
      </c>
      <c r="S517" s="170" t="str">
        <f t="shared" si="95"/>
        <v>-</v>
      </c>
      <c r="T517" s="170" t="s">
        <v>416</v>
      </c>
      <c r="U517" s="148">
        <v>0</v>
      </c>
      <c r="V517" s="170">
        <f t="shared" si="96"/>
        <v>0</v>
      </c>
      <c r="W517" s="170">
        <f t="shared" si="97"/>
        <v>0</v>
      </c>
      <c r="X517" s="170">
        <f t="shared" si="90"/>
        <v>0</v>
      </c>
      <c r="Y517" s="170" t="str">
        <f t="shared" si="98"/>
        <v>-</v>
      </c>
      <c r="Z517" s="170" t="str">
        <f t="shared" si="99"/>
        <v>-</v>
      </c>
      <c r="AA517" s="134"/>
    </row>
    <row r="518" spans="1:27" ht="15" customHeight="1">
      <c r="A518" s="456"/>
      <c r="B518" s="447"/>
      <c r="C518" s="447"/>
      <c r="D518" s="223" t="s">
        <v>3296</v>
      </c>
      <c r="E518" s="281" t="s">
        <v>2830</v>
      </c>
      <c r="F518" s="292" t="s">
        <v>3468</v>
      </c>
      <c r="G518" s="170" t="s">
        <v>3490</v>
      </c>
      <c r="H518" s="170" t="s">
        <v>2833</v>
      </c>
      <c r="I518" s="170" t="s">
        <v>173</v>
      </c>
      <c r="J518" s="170">
        <v>3043980</v>
      </c>
      <c r="K518" s="170">
        <v>0</v>
      </c>
      <c r="L518" s="170">
        <v>0</v>
      </c>
      <c r="M518" s="170" t="s">
        <v>416</v>
      </c>
      <c r="N518" s="148">
        <v>0</v>
      </c>
      <c r="O518" s="170">
        <f t="shared" si="91"/>
        <v>0</v>
      </c>
      <c r="P518" s="170">
        <f t="shared" si="92"/>
        <v>0</v>
      </c>
      <c r="Q518" s="170">
        <f t="shared" si="93"/>
        <v>0</v>
      </c>
      <c r="R518" s="170" t="str">
        <f t="shared" si="94"/>
        <v>-</v>
      </c>
      <c r="S518" s="170" t="str">
        <f t="shared" si="95"/>
        <v>-</v>
      </c>
      <c r="T518" s="170" t="s">
        <v>416</v>
      </c>
      <c r="U518" s="148">
        <v>0</v>
      </c>
      <c r="V518" s="170">
        <f t="shared" si="96"/>
        <v>0</v>
      </c>
      <c r="W518" s="170">
        <f t="shared" si="97"/>
        <v>0</v>
      </c>
      <c r="X518" s="170">
        <f t="shared" si="90"/>
        <v>0</v>
      </c>
      <c r="Y518" s="170" t="str">
        <f t="shared" si="98"/>
        <v>-</v>
      </c>
      <c r="Z518" s="170" t="str">
        <f t="shared" si="99"/>
        <v>-</v>
      </c>
      <c r="AA518" s="134"/>
    </row>
    <row r="519" spans="1:27" ht="15" customHeight="1">
      <c r="A519" s="456"/>
      <c r="B519" s="447"/>
      <c r="C519" s="447"/>
      <c r="D519" s="223" t="s">
        <v>3296</v>
      </c>
      <c r="E519" s="281" t="s">
        <v>2830</v>
      </c>
      <c r="F519" s="292" t="s">
        <v>3468</v>
      </c>
      <c r="G519" s="170" t="s">
        <v>3491</v>
      </c>
      <c r="H519" s="170" t="s">
        <v>2833</v>
      </c>
      <c r="I519" s="170" t="s">
        <v>149</v>
      </c>
      <c r="J519" s="170">
        <v>2477958</v>
      </c>
      <c r="K519" s="170">
        <v>0</v>
      </c>
      <c r="L519" s="170">
        <v>0</v>
      </c>
      <c r="M519" s="170" t="s">
        <v>416</v>
      </c>
      <c r="N519" s="148">
        <v>0</v>
      </c>
      <c r="O519" s="170">
        <f t="shared" si="91"/>
        <v>0</v>
      </c>
      <c r="P519" s="170">
        <f t="shared" si="92"/>
        <v>0</v>
      </c>
      <c r="Q519" s="170">
        <f t="shared" si="93"/>
        <v>0</v>
      </c>
      <c r="R519" s="170" t="str">
        <f t="shared" si="94"/>
        <v>-</v>
      </c>
      <c r="S519" s="170" t="str">
        <f t="shared" si="95"/>
        <v>-</v>
      </c>
      <c r="T519" s="170" t="s">
        <v>416</v>
      </c>
      <c r="U519" s="148">
        <v>0</v>
      </c>
      <c r="V519" s="170">
        <f t="shared" si="96"/>
        <v>0</v>
      </c>
      <c r="W519" s="170">
        <f t="shared" si="97"/>
        <v>0</v>
      </c>
      <c r="X519" s="170">
        <f t="shared" si="90"/>
        <v>0</v>
      </c>
      <c r="Y519" s="170" t="str">
        <f t="shared" si="98"/>
        <v>-</v>
      </c>
      <c r="Z519" s="170" t="str">
        <f t="shared" si="99"/>
        <v>-</v>
      </c>
      <c r="AA519" s="134"/>
    </row>
    <row r="520" spans="1:27" ht="15" customHeight="1">
      <c r="A520" s="456"/>
      <c r="B520" s="447"/>
      <c r="C520" s="447"/>
      <c r="D520" s="223" t="s">
        <v>3296</v>
      </c>
      <c r="E520" s="281" t="s">
        <v>2830</v>
      </c>
      <c r="F520" s="292" t="s">
        <v>3468</v>
      </c>
      <c r="G520" s="170" t="s">
        <v>3492</v>
      </c>
      <c r="H520" s="170" t="s">
        <v>2833</v>
      </c>
      <c r="I520" s="170" t="s">
        <v>181</v>
      </c>
      <c r="J520" s="170">
        <v>1318875</v>
      </c>
      <c r="K520" s="170">
        <v>0</v>
      </c>
      <c r="L520" s="170">
        <v>0</v>
      </c>
      <c r="M520" s="170" t="s">
        <v>416</v>
      </c>
      <c r="N520" s="148">
        <v>0</v>
      </c>
      <c r="O520" s="170">
        <f t="shared" si="91"/>
        <v>0</v>
      </c>
      <c r="P520" s="170">
        <f t="shared" si="92"/>
        <v>0</v>
      </c>
      <c r="Q520" s="170">
        <f t="shared" si="93"/>
        <v>0</v>
      </c>
      <c r="R520" s="170" t="str">
        <f t="shared" si="94"/>
        <v>-</v>
      </c>
      <c r="S520" s="170" t="str">
        <f t="shared" si="95"/>
        <v>-</v>
      </c>
      <c r="T520" s="170" t="s">
        <v>416</v>
      </c>
      <c r="U520" s="148">
        <v>0</v>
      </c>
      <c r="V520" s="170">
        <f t="shared" si="96"/>
        <v>0</v>
      </c>
      <c r="W520" s="170">
        <f t="shared" si="97"/>
        <v>0</v>
      </c>
      <c r="X520" s="170">
        <f t="shared" si="90"/>
        <v>0</v>
      </c>
      <c r="Y520" s="170" t="str">
        <f t="shared" si="98"/>
        <v>-</v>
      </c>
      <c r="Z520" s="170" t="str">
        <f t="shared" si="99"/>
        <v>-</v>
      </c>
      <c r="AA520" s="134"/>
    </row>
    <row r="521" spans="1:27" ht="15" customHeight="1">
      <c r="A521" s="456"/>
      <c r="B521" s="447"/>
      <c r="C521" s="447"/>
      <c r="D521" s="223" t="s">
        <v>3296</v>
      </c>
      <c r="E521" s="281" t="s">
        <v>2830</v>
      </c>
      <c r="F521" s="292" t="s">
        <v>3468</v>
      </c>
      <c r="G521" s="170" t="s">
        <v>3493</v>
      </c>
      <c r="H521" s="170" t="s">
        <v>2833</v>
      </c>
      <c r="I521" s="170" t="s">
        <v>183</v>
      </c>
      <c r="J521" s="170">
        <v>3000000</v>
      </c>
      <c r="K521" s="170">
        <v>0</v>
      </c>
      <c r="L521" s="170">
        <v>0</v>
      </c>
      <c r="M521" s="170" t="s">
        <v>416</v>
      </c>
      <c r="N521" s="148">
        <v>0</v>
      </c>
      <c r="O521" s="170">
        <f t="shared" si="91"/>
        <v>0</v>
      </c>
      <c r="P521" s="170">
        <f t="shared" si="92"/>
        <v>0</v>
      </c>
      <c r="Q521" s="170">
        <f t="shared" si="93"/>
        <v>0</v>
      </c>
      <c r="R521" s="170" t="str">
        <f t="shared" si="94"/>
        <v>-</v>
      </c>
      <c r="S521" s="170" t="str">
        <f t="shared" si="95"/>
        <v>-</v>
      </c>
      <c r="T521" s="170" t="s">
        <v>416</v>
      </c>
      <c r="U521" s="148">
        <v>0</v>
      </c>
      <c r="V521" s="170">
        <f t="shared" si="96"/>
        <v>0</v>
      </c>
      <c r="W521" s="170">
        <f t="shared" si="97"/>
        <v>0</v>
      </c>
      <c r="X521" s="170">
        <f t="shared" si="90"/>
        <v>0</v>
      </c>
      <c r="Y521" s="170" t="str">
        <f t="shared" si="98"/>
        <v>-</v>
      </c>
      <c r="Z521" s="170" t="str">
        <f t="shared" si="99"/>
        <v>-</v>
      </c>
      <c r="AA521" s="134"/>
    </row>
    <row r="522" spans="1:27" ht="15" customHeight="1">
      <c r="A522" s="456"/>
      <c r="B522" s="447"/>
      <c r="C522" s="447"/>
      <c r="D522" s="223" t="s">
        <v>3296</v>
      </c>
      <c r="E522" s="281" t="s">
        <v>2830</v>
      </c>
      <c r="F522" s="292" t="s">
        <v>3468</v>
      </c>
      <c r="G522" s="170" t="s">
        <v>3494</v>
      </c>
      <c r="H522" s="170" t="s">
        <v>2833</v>
      </c>
      <c r="I522" s="170" t="s">
        <v>155</v>
      </c>
      <c r="J522" s="170">
        <v>1000</v>
      </c>
      <c r="K522" s="170">
        <v>0</v>
      </c>
      <c r="L522" s="170">
        <v>0</v>
      </c>
      <c r="M522" s="170" t="s">
        <v>416</v>
      </c>
      <c r="N522" s="148">
        <v>0</v>
      </c>
      <c r="O522" s="170">
        <f t="shared" si="91"/>
        <v>0</v>
      </c>
      <c r="P522" s="170">
        <f t="shared" si="92"/>
        <v>0</v>
      </c>
      <c r="Q522" s="170">
        <f t="shared" si="93"/>
        <v>0</v>
      </c>
      <c r="R522" s="170" t="str">
        <f t="shared" si="94"/>
        <v>-</v>
      </c>
      <c r="S522" s="170" t="str">
        <f t="shared" si="95"/>
        <v>-</v>
      </c>
      <c r="T522" s="170" t="s">
        <v>416</v>
      </c>
      <c r="U522" s="148">
        <v>0</v>
      </c>
      <c r="V522" s="170">
        <f t="shared" si="96"/>
        <v>0</v>
      </c>
      <c r="W522" s="170">
        <f t="shared" si="97"/>
        <v>0</v>
      </c>
      <c r="X522" s="170">
        <f t="shared" si="90"/>
        <v>0</v>
      </c>
      <c r="Y522" s="170" t="str">
        <f t="shared" si="98"/>
        <v>-</v>
      </c>
      <c r="Z522" s="170" t="str">
        <f t="shared" si="99"/>
        <v>-</v>
      </c>
      <c r="AA522" s="134"/>
    </row>
    <row r="523" spans="1:27" ht="15" customHeight="1">
      <c r="A523" s="456"/>
      <c r="B523" s="447"/>
      <c r="C523" s="447"/>
      <c r="D523" s="223" t="s">
        <v>3296</v>
      </c>
      <c r="E523" s="281" t="s">
        <v>2830</v>
      </c>
      <c r="F523" s="292" t="s">
        <v>3468</v>
      </c>
      <c r="G523" s="170" t="s">
        <v>3495</v>
      </c>
      <c r="H523" s="170" t="s">
        <v>2833</v>
      </c>
      <c r="I523" s="170" t="s">
        <v>179</v>
      </c>
      <c r="J523" s="170">
        <v>1304185</v>
      </c>
      <c r="K523" s="170">
        <v>0</v>
      </c>
      <c r="L523" s="170">
        <v>0</v>
      </c>
      <c r="M523" s="170" t="s">
        <v>416</v>
      </c>
      <c r="N523" s="148">
        <v>0</v>
      </c>
      <c r="O523" s="170">
        <f t="shared" si="91"/>
        <v>0</v>
      </c>
      <c r="P523" s="170">
        <f t="shared" si="92"/>
        <v>0</v>
      </c>
      <c r="Q523" s="170">
        <f t="shared" si="93"/>
        <v>0</v>
      </c>
      <c r="R523" s="170" t="str">
        <f t="shared" si="94"/>
        <v>-</v>
      </c>
      <c r="S523" s="170" t="str">
        <f t="shared" si="95"/>
        <v>-</v>
      </c>
      <c r="T523" s="170" t="s">
        <v>416</v>
      </c>
      <c r="U523" s="148">
        <v>0</v>
      </c>
      <c r="V523" s="170">
        <f t="shared" si="96"/>
        <v>0</v>
      </c>
      <c r="W523" s="170">
        <f t="shared" si="97"/>
        <v>0</v>
      </c>
      <c r="X523" s="170">
        <f t="shared" si="90"/>
        <v>0</v>
      </c>
      <c r="Y523" s="170" t="str">
        <f t="shared" si="98"/>
        <v>-</v>
      </c>
      <c r="Z523" s="170" t="str">
        <f t="shared" si="99"/>
        <v>-</v>
      </c>
      <c r="AA523" s="134"/>
    </row>
    <row r="524" spans="1:27" ht="15" customHeight="1">
      <c r="A524" s="456"/>
      <c r="B524" s="447"/>
      <c r="C524" s="447"/>
      <c r="D524" s="223" t="s">
        <v>3296</v>
      </c>
      <c r="E524" s="281" t="s">
        <v>2830</v>
      </c>
      <c r="F524" s="292" t="s">
        <v>3468</v>
      </c>
      <c r="G524" s="170" t="s">
        <v>3496</v>
      </c>
      <c r="H524" s="170" t="s">
        <v>2833</v>
      </c>
      <c r="I524" s="170" t="s">
        <v>165</v>
      </c>
      <c r="J524" s="170">
        <v>1506774</v>
      </c>
      <c r="K524" s="170">
        <v>0</v>
      </c>
      <c r="L524" s="170">
        <v>0</v>
      </c>
      <c r="M524" s="170" t="s">
        <v>416</v>
      </c>
      <c r="N524" s="148">
        <v>0</v>
      </c>
      <c r="O524" s="170">
        <f t="shared" si="91"/>
        <v>0</v>
      </c>
      <c r="P524" s="170">
        <f t="shared" si="92"/>
        <v>0</v>
      </c>
      <c r="Q524" s="170">
        <f t="shared" si="93"/>
        <v>0</v>
      </c>
      <c r="R524" s="170" t="str">
        <f t="shared" si="94"/>
        <v>-</v>
      </c>
      <c r="S524" s="170" t="str">
        <f t="shared" si="95"/>
        <v>-</v>
      </c>
      <c r="T524" s="170" t="s">
        <v>416</v>
      </c>
      <c r="U524" s="148">
        <v>0</v>
      </c>
      <c r="V524" s="170">
        <f t="shared" si="96"/>
        <v>0</v>
      </c>
      <c r="W524" s="170">
        <f t="shared" si="97"/>
        <v>0</v>
      </c>
      <c r="X524" s="170">
        <f t="shared" si="90"/>
        <v>0</v>
      </c>
      <c r="Y524" s="170" t="str">
        <f t="shared" si="98"/>
        <v>-</v>
      </c>
      <c r="Z524" s="170" t="str">
        <f t="shared" si="99"/>
        <v>-</v>
      </c>
      <c r="AA524" s="134"/>
    </row>
    <row r="525" spans="1:27" ht="15" customHeight="1">
      <c r="A525" s="456"/>
      <c r="B525" s="447"/>
      <c r="C525" s="447"/>
      <c r="D525" s="223" t="s">
        <v>3296</v>
      </c>
      <c r="E525" s="281" t="s">
        <v>2830</v>
      </c>
      <c r="F525" s="292" t="s">
        <v>3468</v>
      </c>
      <c r="G525" s="170" t="s">
        <v>3497</v>
      </c>
      <c r="H525" s="170" t="s">
        <v>2833</v>
      </c>
      <c r="I525" s="170" t="s">
        <v>177</v>
      </c>
      <c r="J525" s="170">
        <v>1592548</v>
      </c>
      <c r="K525" s="170">
        <v>0</v>
      </c>
      <c r="L525" s="170">
        <v>0</v>
      </c>
      <c r="M525" s="170" t="s">
        <v>416</v>
      </c>
      <c r="N525" s="148">
        <v>0</v>
      </c>
      <c r="O525" s="170">
        <f t="shared" si="91"/>
        <v>0</v>
      </c>
      <c r="P525" s="170">
        <f t="shared" si="92"/>
        <v>0</v>
      </c>
      <c r="Q525" s="170">
        <f t="shared" si="93"/>
        <v>0</v>
      </c>
      <c r="R525" s="170" t="str">
        <f t="shared" si="94"/>
        <v>-</v>
      </c>
      <c r="S525" s="170" t="str">
        <f t="shared" si="95"/>
        <v>-</v>
      </c>
      <c r="T525" s="170" t="s">
        <v>416</v>
      </c>
      <c r="U525" s="148">
        <v>0</v>
      </c>
      <c r="V525" s="170">
        <f t="shared" si="96"/>
        <v>0</v>
      </c>
      <c r="W525" s="170">
        <f t="shared" si="97"/>
        <v>0</v>
      </c>
      <c r="X525" s="170">
        <f t="shared" si="90"/>
        <v>0</v>
      </c>
      <c r="Y525" s="170" t="str">
        <f t="shared" si="98"/>
        <v>-</v>
      </c>
      <c r="Z525" s="170" t="str">
        <f t="shared" si="99"/>
        <v>-</v>
      </c>
      <c r="AA525" s="134"/>
    </row>
    <row r="526" spans="1:27" ht="15" customHeight="1">
      <c r="A526" s="456"/>
      <c r="B526" s="447"/>
      <c r="C526" s="447"/>
      <c r="D526" s="223" t="s">
        <v>3296</v>
      </c>
      <c r="E526" s="281" t="s">
        <v>2830</v>
      </c>
      <c r="F526" s="292" t="s">
        <v>3468</v>
      </c>
      <c r="G526" s="170" t="s">
        <v>3498</v>
      </c>
      <c r="H526" s="170" t="s">
        <v>2833</v>
      </c>
      <c r="I526" s="170" t="s">
        <v>143</v>
      </c>
      <c r="J526" s="170">
        <v>1300000</v>
      </c>
      <c r="K526" s="170">
        <v>0</v>
      </c>
      <c r="L526" s="170">
        <v>0</v>
      </c>
      <c r="M526" s="170" t="s">
        <v>416</v>
      </c>
      <c r="N526" s="148">
        <v>0</v>
      </c>
      <c r="O526" s="170">
        <f t="shared" si="91"/>
        <v>0</v>
      </c>
      <c r="P526" s="170">
        <f t="shared" si="92"/>
        <v>0</v>
      </c>
      <c r="Q526" s="170">
        <f t="shared" si="93"/>
        <v>0</v>
      </c>
      <c r="R526" s="170" t="str">
        <f t="shared" si="94"/>
        <v>-</v>
      </c>
      <c r="S526" s="170" t="str">
        <f t="shared" si="95"/>
        <v>-</v>
      </c>
      <c r="T526" s="170" t="s">
        <v>416</v>
      </c>
      <c r="U526" s="148">
        <v>0</v>
      </c>
      <c r="V526" s="170">
        <f t="shared" si="96"/>
        <v>0</v>
      </c>
      <c r="W526" s="170">
        <f t="shared" si="97"/>
        <v>0</v>
      </c>
      <c r="X526" s="170">
        <f t="shared" si="90"/>
        <v>0</v>
      </c>
      <c r="Y526" s="170" t="str">
        <f t="shared" si="98"/>
        <v>-</v>
      </c>
      <c r="Z526" s="170" t="str">
        <f t="shared" si="99"/>
        <v>-</v>
      </c>
      <c r="AA526" s="134"/>
    </row>
    <row r="527" spans="1:27" ht="15" customHeight="1">
      <c r="A527" s="456"/>
      <c r="B527" s="447"/>
      <c r="C527" s="447"/>
      <c r="D527" s="223" t="s">
        <v>3296</v>
      </c>
      <c r="E527" s="281" t="s">
        <v>2830</v>
      </c>
      <c r="F527" s="292" t="s">
        <v>3468</v>
      </c>
      <c r="G527" s="170" t="s">
        <v>3499</v>
      </c>
      <c r="H527" s="170" t="s">
        <v>2833</v>
      </c>
      <c r="I527" s="170" t="s">
        <v>163</v>
      </c>
      <c r="J527" s="170">
        <v>2192307</v>
      </c>
      <c r="K527" s="170">
        <v>0</v>
      </c>
      <c r="L527" s="170">
        <v>0</v>
      </c>
      <c r="M527" s="170" t="s">
        <v>416</v>
      </c>
      <c r="N527" s="148">
        <v>0</v>
      </c>
      <c r="O527" s="170">
        <f t="shared" si="91"/>
        <v>0</v>
      </c>
      <c r="P527" s="170">
        <f t="shared" si="92"/>
        <v>0</v>
      </c>
      <c r="Q527" s="170">
        <f t="shared" si="93"/>
        <v>0</v>
      </c>
      <c r="R527" s="170" t="str">
        <f t="shared" si="94"/>
        <v>-</v>
      </c>
      <c r="S527" s="170" t="str">
        <f t="shared" si="95"/>
        <v>-</v>
      </c>
      <c r="T527" s="170" t="s">
        <v>416</v>
      </c>
      <c r="U527" s="148">
        <v>0</v>
      </c>
      <c r="V527" s="170">
        <f t="shared" si="96"/>
        <v>0</v>
      </c>
      <c r="W527" s="170">
        <f t="shared" si="97"/>
        <v>0</v>
      </c>
      <c r="X527" s="170">
        <f t="shared" si="90"/>
        <v>0</v>
      </c>
      <c r="Y527" s="170" t="str">
        <f t="shared" si="98"/>
        <v>-</v>
      </c>
      <c r="Z527" s="170" t="str">
        <f t="shared" si="99"/>
        <v>-</v>
      </c>
      <c r="AA527" s="134"/>
    </row>
    <row r="528" spans="1:27" ht="15" customHeight="1">
      <c r="A528" s="456"/>
      <c r="B528" s="447"/>
      <c r="C528" s="447"/>
      <c r="D528" s="223" t="s">
        <v>3296</v>
      </c>
      <c r="E528" s="281" t="s">
        <v>2830</v>
      </c>
      <c r="F528" s="292" t="s">
        <v>3468</v>
      </c>
      <c r="G528" s="170" t="s">
        <v>3500</v>
      </c>
      <c r="H528" s="170" t="s">
        <v>2833</v>
      </c>
      <c r="I528" s="170" t="s">
        <v>159</v>
      </c>
      <c r="J528" s="170">
        <v>1762800</v>
      </c>
      <c r="K528" s="170">
        <v>0</v>
      </c>
      <c r="L528" s="170">
        <v>0</v>
      </c>
      <c r="M528" s="170" t="s">
        <v>416</v>
      </c>
      <c r="N528" s="148">
        <v>0</v>
      </c>
      <c r="O528" s="170">
        <f t="shared" si="91"/>
        <v>0</v>
      </c>
      <c r="P528" s="170">
        <f t="shared" si="92"/>
        <v>0</v>
      </c>
      <c r="Q528" s="170">
        <f t="shared" si="93"/>
        <v>0</v>
      </c>
      <c r="R528" s="170" t="str">
        <f t="shared" si="94"/>
        <v>-</v>
      </c>
      <c r="S528" s="170" t="str">
        <f t="shared" si="95"/>
        <v>-</v>
      </c>
      <c r="T528" s="170" t="s">
        <v>416</v>
      </c>
      <c r="U528" s="148">
        <v>0</v>
      </c>
      <c r="V528" s="170">
        <f t="shared" si="96"/>
        <v>0</v>
      </c>
      <c r="W528" s="170">
        <f t="shared" si="97"/>
        <v>0</v>
      </c>
      <c r="X528" s="170">
        <f t="shared" si="90"/>
        <v>0</v>
      </c>
      <c r="Y528" s="170" t="str">
        <f t="shared" si="98"/>
        <v>-</v>
      </c>
      <c r="Z528" s="170" t="str">
        <f t="shared" si="99"/>
        <v>-</v>
      </c>
      <c r="AA528" s="134"/>
    </row>
    <row r="529" spans="1:27" ht="15" customHeight="1">
      <c r="A529" s="456"/>
      <c r="B529" s="447"/>
      <c r="C529" s="447"/>
      <c r="D529" s="223" t="s">
        <v>3296</v>
      </c>
      <c r="E529" s="281" t="s">
        <v>2830</v>
      </c>
      <c r="F529" s="292" t="s">
        <v>3468</v>
      </c>
      <c r="G529" s="170" t="s">
        <v>3501</v>
      </c>
      <c r="H529" s="170" t="s">
        <v>2833</v>
      </c>
      <c r="I529" s="170" t="s">
        <v>203</v>
      </c>
      <c r="J529" s="170">
        <v>1640689</v>
      </c>
      <c r="K529" s="170">
        <v>0</v>
      </c>
      <c r="L529" s="170">
        <v>0</v>
      </c>
      <c r="M529" s="170" t="s">
        <v>416</v>
      </c>
      <c r="N529" s="148">
        <v>0</v>
      </c>
      <c r="O529" s="170">
        <f t="shared" si="91"/>
        <v>0</v>
      </c>
      <c r="P529" s="170">
        <f t="shared" si="92"/>
        <v>0</v>
      </c>
      <c r="Q529" s="170">
        <f t="shared" si="93"/>
        <v>0</v>
      </c>
      <c r="R529" s="170" t="str">
        <f t="shared" si="94"/>
        <v>-</v>
      </c>
      <c r="S529" s="170" t="str">
        <f t="shared" si="95"/>
        <v>-</v>
      </c>
      <c r="T529" s="170" t="s">
        <v>416</v>
      </c>
      <c r="U529" s="148">
        <v>0</v>
      </c>
      <c r="V529" s="170">
        <f t="shared" si="96"/>
        <v>0</v>
      </c>
      <c r="W529" s="170">
        <f t="shared" si="97"/>
        <v>0</v>
      </c>
      <c r="X529" s="170">
        <f t="shared" si="90"/>
        <v>0</v>
      </c>
      <c r="Y529" s="170" t="str">
        <f t="shared" si="98"/>
        <v>-</v>
      </c>
      <c r="Z529" s="170" t="str">
        <f t="shared" si="99"/>
        <v>-</v>
      </c>
      <c r="AA529" s="134"/>
    </row>
    <row r="530" spans="1:27" ht="15" customHeight="1">
      <c r="A530" s="456"/>
      <c r="B530" s="447"/>
      <c r="C530" s="447"/>
      <c r="D530" s="223" t="s">
        <v>3296</v>
      </c>
      <c r="E530" s="281" t="s">
        <v>2830</v>
      </c>
      <c r="F530" s="292" t="s">
        <v>3468</v>
      </c>
      <c r="G530" s="170" t="s">
        <v>3502</v>
      </c>
      <c r="H530" s="170" t="s">
        <v>2833</v>
      </c>
      <c r="I530" s="170" t="s">
        <v>195</v>
      </c>
      <c r="J530" s="170">
        <v>2700000</v>
      </c>
      <c r="K530" s="170">
        <v>0</v>
      </c>
      <c r="L530" s="170">
        <v>0</v>
      </c>
      <c r="M530" s="170" t="s">
        <v>416</v>
      </c>
      <c r="N530" s="148">
        <v>0</v>
      </c>
      <c r="O530" s="170">
        <f t="shared" si="91"/>
        <v>0</v>
      </c>
      <c r="P530" s="170">
        <f t="shared" si="92"/>
        <v>0</v>
      </c>
      <c r="Q530" s="170">
        <f t="shared" si="93"/>
        <v>0</v>
      </c>
      <c r="R530" s="170" t="str">
        <f t="shared" si="94"/>
        <v>-</v>
      </c>
      <c r="S530" s="170" t="str">
        <f t="shared" si="95"/>
        <v>-</v>
      </c>
      <c r="T530" s="170" t="s">
        <v>416</v>
      </c>
      <c r="U530" s="148">
        <v>0</v>
      </c>
      <c r="V530" s="170">
        <f t="shared" si="96"/>
        <v>0</v>
      </c>
      <c r="W530" s="170">
        <f t="shared" si="97"/>
        <v>0</v>
      </c>
      <c r="X530" s="170">
        <f t="shared" si="90"/>
        <v>0</v>
      </c>
      <c r="Y530" s="170" t="str">
        <f t="shared" si="98"/>
        <v>-</v>
      </c>
      <c r="Z530" s="170" t="str">
        <f t="shared" si="99"/>
        <v>-</v>
      </c>
      <c r="AA530" s="134"/>
    </row>
    <row r="531" spans="1:27" ht="15" customHeight="1">
      <c r="A531" s="456"/>
      <c r="B531" s="447"/>
      <c r="C531" s="447"/>
      <c r="D531" s="223" t="s">
        <v>3296</v>
      </c>
      <c r="E531" s="281" t="s">
        <v>2830</v>
      </c>
      <c r="F531" s="292" t="s">
        <v>3468</v>
      </c>
      <c r="G531" s="170" t="s">
        <v>3503</v>
      </c>
      <c r="H531" s="170" t="s">
        <v>2833</v>
      </c>
      <c r="I531" s="170" t="s">
        <v>151</v>
      </c>
      <c r="J531" s="170">
        <v>300000</v>
      </c>
      <c r="K531" s="170">
        <v>0</v>
      </c>
      <c r="L531" s="170">
        <v>0</v>
      </c>
      <c r="M531" s="170" t="s">
        <v>416</v>
      </c>
      <c r="N531" s="148">
        <v>0</v>
      </c>
      <c r="O531" s="170">
        <f t="shared" si="91"/>
        <v>0</v>
      </c>
      <c r="P531" s="170">
        <f t="shared" si="92"/>
        <v>0</v>
      </c>
      <c r="Q531" s="170">
        <f t="shared" si="93"/>
        <v>0</v>
      </c>
      <c r="R531" s="170" t="str">
        <f t="shared" si="94"/>
        <v>-</v>
      </c>
      <c r="S531" s="170" t="str">
        <f t="shared" si="95"/>
        <v>-</v>
      </c>
      <c r="T531" s="170" t="s">
        <v>416</v>
      </c>
      <c r="U531" s="148">
        <v>0</v>
      </c>
      <c r="V531" s="170">
        <f t="shared" si="96"/>
        <v>0</v>
      </c>
      <c r="W531" s="170">
        <f t="shared" si="97"/>
        <v>0</v>
      </c>
      <c r="X531" s="170">
        <f t="shared" si="90"/>
        <v>0</v>
      </c>
      <c r="Y531" s="170" t="str">
        <f t="shared" si="98"/>
        <v>-</v>
      </c>
      <c r="Z531" s="170" t="str">
        <f t="shared" si="99"/>
        <v>-</v>
      </c>
      <c r="AA531" s="134"/>
    </row>
    <row r="532" spans="1:27" ht="15" customHeight="1">
      <c r="A532" s="456"/>
      <c r="B532" s="447"/>
      <c r="C532" s="447"/>
      <c r="D532" s="223" t="s">
        <v>3296</v>
      </c>
      <c r="E532" s="281" t="s">
        <v>2830</v>
      </c>
      <c r="F532" s="292" t="s">
        <v>3468</v>
      </c>
      <c r="G532" s="170" t="s">
        <v>3504</v>
      </c>
      <c r="H532" s="170" t="s">
        <v>2833</v>
      </c>
      <c r="I532" s="170" t="s">
        <v>1998</v>
      </c>
      <c r="J532" s="170">
        <v>1996800</v>
      </c>
      <c r="K532" s="170">
        <v>0</v>
      </c>
      <c r="L532" s="170">
        <v>0</v>
      </c>
      <c r="M532" s="170" t="s">
        <v>416</v>
      </c>
      <c r="N532" s="148">
        <v>0</v>
      </c>
      <c r="O532" s="170">
        <f t="shared" si="91"/>
        <v>0</v>
      </c>
      <c r="P532" s="170">
        <f t="shared" si="92"/>
        <v>0</v>
      </c>
      <c r="Q532" s="170">
        <f t="shared" si="93"/>
        <v>0</v>
      </c>
      <c r="R532" s="170" t="str">
        <f t="shared" si="94"/>
        <v>-</v>
      </c>
      <c r="S532" s="170" t="str">
        <f t="shared" si="95"/>
        <v>-</v>
      </c>
      <c r="T532" s="170" t="s">
        <v>416</v>
      </c>
      <c r="U532" s="148">
        <v>0</v>
      </c>
      <c r="V532" s="170">
        <f t="shared" si="96"/>
        <v>0</v>
      </c>
      <c r="W532" s="170">
        <f t="shared" si="97"/>
        <v>0</v>
      </c>
      <c r="X532" s="170">
        <f t="shared" si="90"/>
        <v>0</v>
      </c>
      <c r="Y532" s="170" t="str">
        <f t="shared" si="98"/>
        <v>-</v>
      </c>
      <c r="Z532" s="170" t="str">
        <f t="shared" si="99"/>
        <v>-</v>
      </c>
      <c r="AA532" s="134"/>
    </row>
    <row r="533" spans="1:27" ht="15" customHeight="1">
      <c r="A533" s="456"/>
      <c r="B533" s="447"/>
      <c r="C533" s="447"/>
      <c r="D533" s="223" t="s">
        <v>3296</v>
      </c>
      <c r="E533" s="281" t="s">
        <v>2830</v>
      </c>
      <c r="F533" s="292" t="s">
        <v>3505</v>
      </c>
      <c r="G533" s="170" t="s">
        <v>3506</v>
      </c>
      <c r="H533" s="170" t="s">
        <v>2833</v>
      </c>
      <c r="I533" s="170" t="s">
        <v>135</v>
      </c>
      <c r="J533" s="170">
        <v>180000</v>
      </c>
      <c r="K533" s="170">
        <v>1179708.3999999999</v>
      </c>
      <c r="L533" s="170">
        <v>454317.49000000005</v>
      </c>
      <c r="M533" s="170" t="s">
        <v>416</v>
      </c>
      <c r="N533" s="148">
        <v>0</v>
      </c>
      <c r="O533" s="170">
        <f t="shared" si="91"/>
        <v>0</v>
      </c>
      <c r="P533" s="170">
        <f t="shared" si="92"/>
        <v>0</v>
      </c>
      <c r="Q533" s="170">
        <f t="shared" si="93"/>
        <v>0</v>
      </c>
      <c r="R533" s="170" t="str">
        <f t="shared" si="94"/>
        <v>-</v>
      </c>
      <c r="S533" s="170" t="str">
        <f t="shared" si="95"/>
        <v>-</v>
      </c>
      <c r="T533" s="170" t="s">
        <v>416</v>
      </c>
      <c r="U533" s="148">
        <v>0</v>
      </c>
      <c r="V533" s="170">
        <f t="shared" si="96"/>
        <v>0</v>
      </c>
      <c r="W533" s="170">
        <f t="shared" si="97"/>
        <v>0</v>
      </c>
      <c r="X533" s="170">
        <f t="shared" si="90"/>
        <v>0</v>
      </c>
      <c r="Y533" s="170" t="str">
        <f t="shared" si="98"/>
        <v>-</v>
      </c>
      <c r="Z533" s="170" t="str">
        <f t="shared" si="99"/>
        <v>-</v>
      </c>
      <c r="AA533" s="134"/>
    </row>
    <row r="534" spans="1:27" ht="15" customHeight="1">
      <c r="A534" s="456"/>
      <c r="B534" s="447"/>
      <c r="C534" s="447"/>
      <c r="D534" s="223" t="s">
        <v>3296</v>
      </c>
      <c r="E534" s="281" t="s">
        <v>2830</v>
      </c>
      <c r="F534" s="292" t="s">
        <v>3505</v>
      </c>
      <c r="G534" s="170" t="s">
        <v>3507</v>
      </c>
      <c r="H534" s="170" t="s">
        <v>2833</v>
      </c>
      <c r="I534" s="170" t="s">
        <v>135</v>
      </c>
      <c r="J534" s="170">
        <v>197000000</v>
      </c>
      <c r="K534" s="170">
        <v>59459899.989999995</v>
      </c>
      <c r="L534" s="170">
        <v>52781616.460000001</v>
      </c>
      <c r="M534" s="170" t="s">
        <v>416</v>
      </c>
      <c r="N534" s="148">
        <v>0</v>
      </c>
      <c r="O534" s="170">
        <f t="shared" si="91"/>
        <v>0</v>
      </c>
      <c r="P534" s="170">
        <f t="shared" si="92"/>
        <v>0</v>
      </c>
      <c r="Q534" s="170">
        <f t="shared" si="93"/>
        <v>0</v>
      </c>
      <c r="R534" s="170" t="str">
        <f t="shared" si="94"/>
        <v>-</v>
      </c>
      <c r="S534" s="170" t="str">
        <f t="shared" si="95"/>
        <v>-</v>
      </c>
      <c r="T534" s="170" t="s">
        <v>416</v>
      </c>
      <c r="U534" s="148">
        <v>0</v>
      </c>
      <c r="V534" s="170">
        <f t="shared" si="96"/>
        <v>0</v>
      </c>
      <c r="W534" s="170">
        <f t="shared" si="97"/>
        <v>0</v>
      </c>
      <c r="X534" s="170">
        <f t="shared" si="90"/>
        <v>0</v>
      </c>
      <c r="Y534" s="170" t="str">
        <f t="shared" si="98"/>
        <v>-</v>
      </c>
      <c r="Z534" s="170" t="str">
        <f t="shared" si="99"/>
        <v>-</v>
      </c>
      <c r="AA534" s="134"/>
    </row>
    <row r="535" spans="1:27" ht="15" customHeight="1">
      <c r="A535" s="456"/>
      <c r="B535" s="447"/>
      <c r="C535" s="447"/>
      <c r="D535" s="223" t="s">
        <v>3296</v>
      </c>
      <c r="E535" s="281" t="s">
        <v>2830</v>
      </c>
      <c r="F535" s="292" t="s">
        <v>3505</v>
      </c>
      <c r="G535" s="170" t="s">
        <v>3508</v>
      </c>
      <c r="H535" s="170" t="s">
        <v>2833</v>
      </c>
      <c r="I535" s="170" t="s">
        <v>135</v>
      </c>
      <c r="J535" s="170">
        <v>0</v>
      </c>
      <c r="K535" s="170">
        <v>23060.199999999997</v>
      </c>
      <c r="L535" s="170">
        <v>23060.199999999997</v>
      </c>
      <c r="M535" s="170" t="s">
        <v>416</v>
      </c>
      <c r="N535" s="148">
        <v>0</v>
      </c>
      <c r="O535" s="170">
        <f t="shared" si="91"/>
        <v>0</v>
      </c>
      <c r="P535" s="170">
        <f t="shared" si="92"/>
        <v>0</v>
      </c>
      <c r="Q535" s="170">
        <f t="shared" si="93"/>
        <v>0</v>
      </c>
      <c r="R535" s="170" t="str">
        <f t="shared" si="94"/>
        <v>-</v>
      </c>
      <c r="S535" s="170" t="str">
        <f t="shared" si="95"/>
        <v>-</v>
      </c>
      <c r="T535" s="170" t="s">
        <v>416</v>
      </c>
      <c r="U535" s="148">
        <v>0</v>
      </c>
      <c r="V535" s="170">
        <f t="shared" si="96"/>
        <v>0</v>
      </c>
      <c r="W535" s="170">
        <f t="shared" si="97"/>
        <v>0</v>
      </c>
      <c r="X535" s="170">
        <f t="shared" si="90"/>
        <v>0</v>
      </c>
      <c r="Y535" s="170" t="str">
        <f t="shared" si="98"/>
        <v>-</v>
      </c>
      <c r="Z535" s="170" t="str">
        <f t="shared" si="99"/>
        <v>-</v>
      </c>
      <c r="AA535" s="134"/>
    </row>
    <row r="536" spans="1:27" ht="15" customHeight="1">
      <c r="A536" s="456"/>
      <c r="B536" s="447"/>
      <c r="C536" s="447"/>
      <c r="D536" s="223" t="s">
        <v>3296</v>
      </c>
      <c r="E536" s="281" t="s">
        <v>2830</v>
      </c>
      <c r="F536" s="292" t="s">
        <v>3505</v>
      </c>
      <c r="G536" s="170" t="s">
        <v>3509</v>
      </c>
      <c r="H536" s="170" t="s">
        <v>2833</v>
      </c>
      <c r="I536" s="170" t="s">
        <v>189</v>
      </c>
      <c r="J536" s="170">
        <v>198000</v>
      </c>
      <c r="K536" s="170">
        <v>194964.66999999998</v>
      </c>
      <c r="L536" s="170">
        <v>194964.66999999998</v>
      </c>
      <c r="M536" s="170" t="s">
        <v>416</v>
      </c>
      <c r="N536" s="148">
        <v>0</v>
      </c>
      <c r="O536" s="170">
        <f t="shared" si="91"/>
        <v>0</v>
      </c>
      <c r="P536" s="170">
        <f t="shared" si="92"/>
        <v>0</v>
      </c>
      <c r="Q536" s="170">
        <f t="shared" si="93"/>
        <v>0</v>
      </c>
      <c r="R536" s="170" t="str">
        <f t="shared" si="94"/>
        <v>-</v>
      </c>
      <c r="S536" s="170" t="str">
        <f t="shared" si="95"/>
        <v>-</v>
      </c>
      <c r="T536" s="170" t="s">
        <v>416</v>
      </c>
      <c r="U536" s="148">
        <v>0</v>
      </c>
      <c r="V536" s="170">
        <f t="shared" si="96"/>
        <v>0</v>
      </c>
      <c r="W536" s="170">
        <f t="shared" si="97"/>
        <v>0</v>
      </c>
      <c r="X536" s="170">
        <f t="shared" si="90"/>
        <v>0</v>
      </c>
      <c r="Y536" s="170" t="str">
        <f t="shared" si="98"/>
        <v>-</v>
      </c>
      <c r="Z536" s="170" t="str">
        <f t="shared" si="99"/>
        <v>-</v>
      </c>
      <c r="AA536" s="134"/>
    </row>
    <row r="537" spans="1:27" ht="15" customHeight="1">
      <c r="A537" s="456"/>
      <c r="B537" s="447"/>
      <c r="C537" s="447"/>
      <c r="D537" s="223" t="s">
        <v>3296</v>
      </c>
      <c r="E537" s="281" t="s">
        <v>2830</v>
      </c>
      <c r="F537" s="292" t="s">
        <v>3505</v>
      </c>
      <c r="G537" s="170" t="s">
        <v>3510</v>
      </c>
      <c r="H537" s="170" t="s">
        <v>2833</v>
      </c>
      <c r="I537" s="170" t="s">
        <v>189</v>
      </c>
      <c r="J537" s="170">
        <v>5173133</v>
      </c>
      <c r="K537" s="170">
        <v>2093369.7200000002</v>
      </c>
      <c r="L537" s="170">
        <v>1842088</v>
      </c>
      <c r="M537" s="170" t="s">
        <v>416</v>
      </c>
      <c r="N537" s="148">
        <v>0</v>
      </c>
      <c r="O537" s="170">
        <f t="shared" si="91"/>
        <v>0</v>
      </c>
      <c r="P537" s="170">
        <f t="shared" si="92"/>
        <v>0</v>
      </c>
      <c r="Q537" s="170">
        <f t="shared" si="93"/>
        <v>0</v>
      </c>
      <c r="R537" s="170" t="str">
        <f t="shared" si="94"/>
        <v>-</v>
      </c>
      <c r="S537" s="170" t="str">
        <f t="shared" si="95"/>
        <v>-</v>
      </c>
      <c r="T537" s="170" t="s">
        <v>416</v>
      </c>
      <c r="U537" s="148">
        <v>0</v>
      </c>
      <c r="V537" s="170">
        <f t="shared" si="96"/>
        <v>0</v>
      </c>
      <c r="W537" s="170">
        <f t="shared" si="97"/>
        <v>0</v>
      </c>
      <c r="X537" s="170">
        <f t="shared" si="90"/>
        <v>0</v>
      </c>
      <c r="Y537" s="170" t="str">
        <f t="shared" si="98"/>
        <v>-</v>
      </c>
      <c r="Z537" s="170" t="str">
        <f t="shared" si="99"/>
        <v>-</v>
      </c>
      <c r="AA537" s="134"/>
    </row>
    <row r="538" spans="1:27" ht="15" customHeight="1">
      <c r="A538" s="456"/>
      <c r="B538" s="447"/>
      <c r="C538" s="447"/>
      <c r="D538" s="223" t="s">
        <v>3296</v>
      </c>
      <c r="E538" s="281" t="s">
        <v>2830</v>
      </c>
      <c r="F538" s="292" t="s">
        <v>3505</v>
      </c>
      <c r="G538" s="170" t="s">
        <v>3511</v>
      </c>
      <c r="H538" s="170" t="s">
        <v>2833</v>
      </c>
      <c r="I538" s="170" t="s">
        <v>187</v>
      </c>
      <c r="J538" s="170">
        <v>200000</v>
      </c>
      <c r="K538" s="170">
        <v>197990.37999999998</v>
      </c>
      <c r="L538" s="170">
        <v>164360.38</v>
      </c>
      <c r="M538" s="170" t="s">
        <v>416</v>
      </c>
      <c r="N538" s="148">
        <v>0</v>
      </c>
      <c r="O538" s="170">
        <f t="shared" si="91"/>
        <v>0</v>
      </c>
      <c r="P538" s="170">
        <f t="shared" si="92"/>
        <v>0</v>
      </c>
      <c r="Q538" s="170">
        <f t="shared" si="93"/>
        <v>0</v>
      </c>
      <c r="R538" s="170" t="str">
        <f t="shared" si="94"/>
        <v>-</v>
      </c>
      <c r="S538" s="170" t="str">
        <f t="shared" si="95"/>
        <v>-</v>
      </c>
      <c r="T538" s="170" t="s">
        <v>416</v>
      </c>
      <c r="U538" s="148">
        <v>0</v>
      </c>
      <c r="V538" s="170">
        <f t="shared" si="96"/>
        <v>0</v>
      </c>
      <c r="W538" s="170">
        <f t="shared" si="97"/>
        <v>0</v>
      </c>
      <c r="X538" s="170">
        <f t="shared" si="90"/>
        <v>0</v>
      </c>
      <c r="Y538" s="170" t="str">
        <f t="shared" si="98"/>
        <v>-</v>
      </c>
      <c r="Z538" s="170" t="str">
        <f t="shared" si="99"/>
        <v>-</v>
      </c>
      <c r="AA538" s="134"/>
    </row>
    <row r="539" spans="1:27" ht="15" customHeight="1">
      <c r="A539" s="456"/>
      <c r="B539" s="447"/>
      <c r="C539" s="447"/>
      <c r="D539" s="223" t="s">
        <v>3296</v>
      </c>
      <c r="E539" s="281" t="s">
        <v>2830</v>
      </c>
      <c r="F539" s="292" t="s">
        <v>3505</v>
      </c>
      <c r="G539" s="170" t="s">
        <v>3512</v>
      </c>
      <c r="H539" s="170" t="s">
        <v>2833</v>
      </c>
      <c r="I539" s="170" t="s">
        <v>187</v>
      </c>
      <c r="J539" s="170">
        <v>6733607</v>
      </c>
      <c r="K539" s="170">
        <v>1385502.43</v>
      </c>
      <c r="L539" s="170">
        <v>1257742.21</v>
      </c>
      <c r="M539" s="170" t="s">
        <v>416</v>
      </c>
      <c r="N539" s="148">
        <v>0</v>
      </c>
      <c r="O539" s="170">
        <f t="shared" si="91"/>
        <v>0</v>
      </c>
      <c r="P539" s="170">
        <f t="shared" si="92"/>
        <v>0</v>
      </c>
      <c r="Q539" s="170">
        <f t="shared" si="93"/>
        <v>0</v>
      </c>
      <c r="R539" s="170" t="str">
        <f t="shared" si="94"/>
        <v>-</v>
      </c>
      <c r="S539" s="170" t="str">
        <f t="shared" si="95"/>
        <v>-</v>
      </c>
      <c r="T539" s="170" t="s">
        <v>416</v>
      </c>
      <c r="U539" s="148">
        <v>0</v>
      </c>
      <c r="V539" s="170">
        <f t="shared" si="96"/>
        <v>0</v>
      </c>
      <c r="W539" s="170">
        <f t="shared" si="97"/>
        <v>0</v>
      </c>
      <c r="X539" s="170">
        <f t="shared" si="90"/>
        <v>0</v>
      </c>
      <c r="Y539" s="170" t="str">
        <f t="shared" si="98"/>
        <v>-</v>
      </c>
      <c r="Z539" s="170" t="str">
        <f t="shared" si="99"/>
        <v>-</v>
      </c>
      <c r="AA539" s="134"/>
    </row>
    <row r="540" spans="1:27" ht="15" customHeight="1">
      <c r="A540" s="456"/>
      <c r="B540" s="447"/>
      <c r="C540" s="447"/>
      <c r="D540" s="223" t="s">
        <v>3296</v>
      </c>
      <c r="E540" s="281" t="s">
        <v>2830</v>
      </c>
      <c r="F540" s="292" t="s">
        <v>3505</v>
      </c>
      <c r="G540" s="170" t="s">
        <v>3513</v>
      </c>
      <c r="H540" s="170" t="s">
        <v>2833</v>
      </c>
      <c r="I540" s="170" t="s">
        <v>157</v>
      </c>
      <c r="J540" s="170">
        <v>50000</v>
      </c>
      <c r="K540" s="170">
        <v>36768</v>
      </c>
      <c r="L540" s="170">
        <v>36768</v>
      </c>
      <c r="M540" s="170" t="s">
        <v>416</v>
      </c>
      <c r="N540" s="148">
        <v>0</v>
      </c>
      <c r="O540" s="170">
        <f t="shared" si="91"/>
        <v>0</v>
      </c>
      <c r="P540" s="170">
        <f t="shared" si="92"/>
        <v>0</v>
      </c>
      <c r="Q540" s="170">
        <f t="shared" si="93"/>
        <v>0</v>
      </c>
      <c r="R540" s="170" t="str">
        <f t="shared" si="94"/>
        <v>-</v>
      </c>
      <c r="S540" s="170" t="str">
        <f t="shared" si="95"/>
        <v>-</v>
      </c>
      <c r="T540" s="170" t="s">
        <v>416</v>
      </c>
      <c r="U540" s="148">
        <v>0</v>
      </c>
      <c r="V540" s="170">
        <f t="shared" si="96"/>
        <v>0</v>
      </c>
      <c r="W540" s="170">
        <f t="shared" si="97"/>
        <v>0</v>
      </c>
      <c r="X540" s="170">
        <f t="shared" si="90"/>
        <v>0</v>
      </c>
      <c r="Y540" s="170" t="str">
        <f t="shared" si="98"/>
        <v>-</v>
      </c>
      <c r="Z540" s="170" t="str">
        <f t="shared" si="99"/>
        <v>-</v>
      </c>
      <c r="AA540" s="134"/>
    </row>
    <row r="541" spans="1:27" ht="15" customHeight="1">
      <c r="A541" s="456"/>
      <c r="B541" s="447"/>
      <c r="C541" s="447"/>
      <c r="D541" s="223" t="s">
        <v>3296</v>
      </c>
      <c r="E541" s="281" t="s">
        <v>2830</v>
      </c>
      <c r="F541" s="292" t="s">
        <v>3505</v>
      </c>
      <c r="G541" s="170" t="s">
        <v>3514</v>
      </c>
      <c r="H541" s="170" t="s">
        <v>2833</v>
      </c>
      <c r="I541" s="170" t="s">
        <v>157</v>
      </c>
      <c r="J541" s="170">
        <v>4792638</v>
      </c>
      <c r="K541" s="170">
        <v>931530.5</v>
      </c>
      <c r="L541" s="170">
        <v>785183.89</v>
      </c>
      <c r="M541" s="170" t="s">
        <v>416</v>
      </c>
      <c r="N541" s="148">
        <v>0</v>
      </c>
      <c r="O541" s="170">
        <f t="shared" si="91"/>
        <v>0</v>
      </c>
      <c r="P541" s="170">
        <f t="shared" si="92"/>
        <v>0</v>
      </c>
      <c r="Q541" s="170">
        <f t="shared" si="93"/>
        <v>0</v>
      </c>
      <c r="R541" s="170" t="str">
        <f t="shared" si="94"/>
        <v>-</v>
      </c>
      <c r="S541" s="170" t="str">
        <f t="shared" si="95"/>
        <v>-</v>
      </c>
      <c r="T541" s="170" t="s">
        <v>416</v>
      </c>
      <c r="U541" s="148">
        <v>0</v>
      </c>
      <c r="V541" s="170">
        <f t="shared" si="96"/>
        <v>0</v>
      </c>
      <c r="W541" s="170">
        <f t="shared" si="97"/>
        <v>0</v>
      </c>
      <c r="X541" s="170">
        <f t="shared" si="90"/>
        <v>0</v>
      </c>
      <c r="Y541" s="170" t="str">
        <f t="shared" si="98"/>
        <v>-</v>
      </c>
      <c r="Z541" s="170" t="str">
        <f t="shared" si="99"/>
        <v>-</v>
      </c>
      <c r="AA541" s="134"/>
    </row>
    <row r="542" spans="1:27" ht="15" customHeight="1">
      <c r="A542" s="456"/>
      <c r="B542" s="447"/>
      <c r="C542" s="447"/>
      <c r="D542" s="223" t="s">
        <v>3296</v>
      </c>
      <c r="E542" s="281" t="s">
        <v>2830</v>
      </c>
      <c r="F542" s="292" t="s">
        <v>3505</v>
      </c>
      <c r="G542" s="170" t="s">
        <v>3515</v>
      </c>
      <c r="H542" s="170" t="s">
        <v>2833</v>
      </c>
      <c r="I542" s="170" t="s">
        <v>153</v>
      </c>
      <c r="J542" s="170">
        <v>35000</v>
      </c>
      <c r="K542" s="170">
        <v>30152</v>
      </c>
      <c r="L542" s="170">
        <v>0</v>
      </c>
      <c r="M542" s="170" t="s">
        <v>416</v>
      </c>
      <c r="N542" s="148">
        <v>0</v>
      </c>
      <c r="O542" s="170">
        <f t="shared" si="91"/>
        <v>0</v>
      </c>
      <c r="P542" s="170">
        <f t="shared" si="92"/>
        <v>0</v>
      </c>
      <c r="Q542" s="170">
        <f t="shared" si="93"/>
        <v>0</v>
      </c>
      <c r="R542" s="170" t="str">
        <f t="shared" si="94"/>
        <v>-</v>
      </c>
      <c r="S542" s="170" t="str">
        <f t="shared" si="95"/>
        <v>-</v>
      </c>
      <c r="T542" s="170" t="s">
        <v>416</v>
      </c>
      <c r="U542" s="148">
        <v>0</v>
      </c>
      <c r="V542" s="170">
        <f t="shared" si="96"/>
        <v>0</v>
      </c>
      <c r="W542" s="170">
        <f t="shared" si="97"/>
        <v>0</v>
      </c>
      <c r="X542" s="170">
        <f t="shared" si="90"/>
        <v>0</v>
      </c>
      <c r="Y542" s="170" t="str">
        <f t="shared" si="98"/>
        <v>-</v>
      </c>
      <c r="Z542" s="170" t="str">
        <f t="shared" si="99"/>
        <v>-</v>
      </c>
      <c r="AA542" s="134"/>
    </row>
    <row r="543" spans="1:27" ht="15" customHeight="1">
      <c r="A543" s="456"/>
      <c r="B543" s="447"/>
      <c r="C543" s="447"/>
      <c r="D543" s="223" t="s">
        <v>3296</v>
      </c>
      <c r="E543" s="281" t="s">
        <v>2830</v>
      </c>
      <c r="F543" s="292" t="s">
        <v>3505</v>
      </c>
      <c r="G543" s="170" t="s">
        <v>3516</v>
      </c>
      <c r="H543" s="170" t="s">
        <v>2833</v>
      </c>
      <c r="I543" s="170" t="s">
        <v>153</v>
      </c>
      <c r="J543" s="170">
        <v>253411</v>
      </c>
      <c r="K543" s="170">
        <v>227873.88</v>
      </c>
      <c r="L543" s="170">
        <v>227873.88</v>
      </c>
      <c r="M543" s="170" t="s">
        <v>416</v>
      </c>
      <c r="N543" s="148">
        <v>0</v>
      </c>
      <c r="O543" s="170">
        <f t="shared" si="91"/>
        <v>0</v>
      </c>
      <c r="P543" s="170">
        <f t="shared" si="92"/>
        <v>0</v>
      </c>
      <c r="Q543" s="170">
        <f t="shared" si="93"/>
        <v>0</v>
      </c>
      <c r="R543" s="170" t="str">
        <f t="shared" si="94"/>
        <v>-</v>
      </c>
      <c r="S543" s="170" t="str">
        <f t="shared" si="95"/>
        <v>-</v>
      </c>
      <c r="T543" s="170" t="s">
        <v>416</v>
      </c>
      <c r="U543" s="148">
        <v>0</v>
      </c>
      <c r="V543" s="170">
        <f t="shared" si="96"/>
        <v>0</v>
      </c>
      <c r="W543" s="170">
        <f t="shared" si="97"/>
        <v>0</v>
      </c>
      <c r="X543" s="170">
        <f t="shared" ref="X543:X606" si="100">L543*U543</f>
        <v>0</v>
      </c>
      <c r="Y543" s="170" t="str">
        <f t="shared" si="98"/>
        <v>-</v>
      </c>
      <c r="Z543" s="170" t="str">
        <f t="shared" si="99"/>
        <v>-</v>
      </c>
      <c r="AA543" s="134"/>
    </row>
    <row r="544" spans="1:27" ht="15" customHeight="1">
      <c r="A544" s="456"/>
      <c r="B544" s="447"/>
      <c r="C544" s="447"/>
      <c r="D544" s="223" t="s">
        <v>3296</v>
      </c>
      <c r="E544" s="281" t="s">
        <v>2830</v>
      </c>
      <c r="F544" s="292" t="s">
        <v>3505</v>
      </c>
      <c r="G544" s="170" t="s">
        <v>3517</v>
      </c>
      <c r="H544" s="170" t="s">
        <v>2833</v>
      </c>
      <c r="I544" s="170" t="s">
        <v>153</v>
      </c>
      <c r="J544" s="170">
        <v>0</v>
      </c>
      <c r="K544" s="170">
        <v>2300</v>
      </c>
      <c r="L544" s="170">
        <v>2300</v>
      </c>
      <c r="M544" s="170" t="s">
        <v>416</v>
      </c>
      <c r="N544" s="148">
        <v>0</v>
      </c>
      <c r="O544" s="170">
        <f t="shared" ref="O544:O607" si="101">J544*N544</f>
        <v>0</v>
      </c>
      <c r="P544" s="170">
        <f t="shared" ref="P544:P607" si="102">K544*N544</f>
        <v>0</v>
      </c>
      <c r="Q544" s="170">
        <f t="shared" ref="Q544:Q607" si="103">L544*N544</f>
        <v>0</v>
      </c>
      <c r="R544" s="170" t="str">
        <f t="shared" ref="R544:R607" si="104">IFERROR(Q544/O544, "-")</f>
        <v>-</v>
      </c>
      <c r="S544" s="170" t="str">
        <f t="shared" ref="S544:S607" si="105">IFERROR(P544/O544, "-")</f>
        <v>-</v>
      </c>
      <c r="T544" s="170" t="s">
        <v>416</v>
      </c>
      <c r="U544" s="148">
        <v>0</v>
      </c>
      <c r="V544" s="170">
        <f t="shared" ref="V544:V607" si="106">J544*U544</f>
        <v>0</v>
      </c>
      <c r="W544" s="170">
        <f t="shared" ref="W544:W607" si="107">K544*U544</f>
        <v>0</v>
      </c>
      <c r="X544" s="170">
        <f t="shared" si="100"/>
        <v>0</v>
      </c>
      <c r="Y544" s="170" t="str">
        <f t="shared" ref="Y544:Y607" si="108">IFERROR(X544/V544, "-")</f>
        <v>-</v>
      </c>
      <c r="Z544" s="170" t="str">
        <f t="shared" ref="Z544:Z607" si="109">IFERROR(Y544/W544, "-")</f>
        <v>-</v>
      </c>
      <c r="AA544" s="134"/>
    </row>
    <row r="545" spans="1:27" ht="15" customHeight="1">
      <c r="A545" s="456"/>
      <c r="B545" s="447"/>
      <c r="C545" s="447"/>
      <c r="D545" s="223" t="s">
        <v>3296</v>
      </c>
      <c r="E545" s="281" t="s">
        <v>2830</v>
      </c>
      <c r="F545" s="292" t="s">
        <v>3505</v>
      </c>
      <c r="G545" s="170" t="s">
        <v>3518</v>
      </c>
      <c r="H545" s="170" t="s">
        <v>2833</v>
      </c>
      <c r="I545" s="170" t="s">
        <v>169</v>
      </c>
      <c r="J545" s="170">
        <v>100000</v>
      </c>
      <c r="K545" s="170">
        <v>149807.22</v>
      </c>
      <c r="L545" s="170">
        <v>129167.22</v>
      </c>
      <c r="M545" s="170" t="s">
        <v>416</v>
      </c>
      <c r="N545" s="148">
        <v>0</v>
      </c>
      <c r="O545" s="170">
        <f t="shared" si="101"/>
        <v>0</v>
      </c>
      <c r="P545" s="170">
        <f t="shared" si="102"/>
        <v>0</v>
      </c>
      <c r="Q545" s="170">
        <f t="shared" si="103"/>
        <v>0</v>
      </c>
      <c r="R545" s="170" t="str">
        <f t="shared" si="104"/>
        <v>-</v>
      </c>
      <c r="S545" s="170" t="str">
        <f t="shared" si="105"/>
        <v>-</v>
      </c>
      <c r="T545" s="170" t="s">
        <v>416</v>
      </c>
      <c r="U545" s="148">
        <v>0</v>
      </c>
      <c r="V545" s="170">
        <f t="shared" si="106"/>
        <v>0</v>
      </c>
      <c r="W545" s="170">
        <f t="shared" si="107"/>
        <v>0</v>
      </c>
      <c r="X545" s="170">
        <f t="shared" si="100"/>
        <v>0</v>
      </c>
      <c r="Y545" s="170" t="str">
        <f t="shared" si="108"/>
        <v>-</v>
      </c>
      <c r="Z545" s="170" t="str">
        <f t="shared" si="109"/>
        <v>-</v>
      </c>
      <c r="AA545" s="134"/>
    </row>
    <row r="546" spans="1:27" ht="15" customHeight="1">
      <c r="A546" s="456"/>
      <c r="B546" s="447"/>
      <c r="C546" s="447"/>
      <c r="D546" s="223" t="s">
        <v>3296</v>
      </c>
      <c r="E546" s="281" t="s">
        <v>2830</v>
      </c>
      <c r="F546" s="292" t="s">
        <v>3505</v>
      </c>
      <c r="G546" s="170" t="s">
        <v>3519</v>
      </c>
      <c r="H546" s="170" t="s">
        <v>2833</v>
      </c>
      <c r="I546" s="170" t="s">
        <v>169</v>
      </c>
      <c r="J546" s="170">
        <v>4152834</v>
      </c>
      <c r="K546" s="170">
        <v>105000</v>
      </c>
      <c r="L546" s="170">
        <v>7405.5</v>
      </c>
      <c r="M546" s="170" t="s">
        <v>416</v>
      </c>
      <c r="N546" s="148">
        <v>0</v>
      </c>
      <c r="O546" s="170">
        <f t="shared" si="101"/>
        <v>0</v>
      </c>
      <c r="P546" s="170">
        <f t="shared" si="102"/>
        <v>0</v>
      </c>
      <c r="Q546" s="170">
        <f t="shared" si="103"/>
        <v>0</v>
      </c>
      <c r="R546" s="170" t="str">
        <f t="shared" si="104"/>
        <v>-</v>
      </c>
      <c r="S546" s="170" t="str">
        <f t="shared" si="105"/>
        <v>-</v>
      </c>
      <c r="T546" s="170" t="s">
        <v>416</v>
      </c>
      <c r="U546" s="148">
        <v>0</v>
      </c>
      <c r="V546" s="170">
        <f t="shared" si="106"/>
        <v>0</v>
      </c>
      <c r="W546" s="170">
        <f t="shared" si="107"/>
        <v>0</v>
      </c>
      <c r="X546" s="170">
        <f t="shared" si="100"/>
        <v>0</v>
      </c>
      <c r="Y546" s="170" t="str">
        <f t="shared" si="108"/>
        <v>-</v>
      </c>
      <c r="Z546" s="170" t="str">
        <f t="shared" si="109"/>
        <v>-</v>
      </c>
      <c r="AA546" s="134"/>
    </row>
    <row r="547" spans="1:27" ht="15" customHeight="1">
      <c r="A547" s="456"/>
      <c r="B547" s="447"/>
      <c r="C547" s="447"/>
      <c r="D547" s="223" t="s">
        <v>3296</v>
      </c>
      <c r="E547" s="281" t="s">
        <v>2830</v>
      </c>
      <c r="F547" s="292" t="s">
        <v>3505</v>
      </c>
      <c r="G547" s="170" t="s">
        <v>3520</v>
      </c>
      <c r="H547" s="170" t="s">
        <v>2833</v>
      </c>
      <c r="I547" s="170" t="s">
        <v>175</v>
      </c>
      <c r="J547" s="170">
        <v>1000</v>
      </c>
      <c r="K547" s="170">
        <v>0</v>
      </c>
      <c r="L547" s="170">
        <v>0</v>
      </c>
      <c r="M547" s="170" t="s">
        <v>416</v>
      </c>
      <c r="N547" s="148">
        <v>0</v>
      </c>
      <c r="O547" s="170">
        <f t="shared" si="101"/>
        <v>0</v>
      </c>
      <c r="P547" s="170">
        <f t="shared" si="102"/>
        <v>0</v>
      </c>
      <c r="Q547" s="170">
        <f t="shared" si="103"/>
        <v>0</v>
      </c>
      <c r="R547" s="170" t="str">
        <f t="shared" si="104"/>
        <v>-</v>
      </c>
      <c r="S547" s="170" t="str">
        <f t="shared" si="105"/>
        <v>-</v>
      </c>
      <c r="T547" s="170" t="s">
        <v>416</v>
      </c>
      <c r="U547" s="148">
        <v>0</v>
      </c>
      <c r="V547" s="170">
        <f t="shared" si="106"/>
        <v>0</v>
      </c>
      <c r="W547" s="170">
        <f t="shared" si="107"/>
        <v>0</v>
      </c>
      <c r="X547" s="170">
        <f t="shared" si="100"/>
        <v>0</v>
      </c>
      <c r="Y547" s="170" t="str">
        <f t="shared" si="108"/>
        <v>-</v>
      </c>
      <c r="Z547" s="170" t="str">
        <f t="shared" si="109"/>
        <v>-</v>
      </c>
      <c r="AA547" s="134"/>
    </row>
    <row r="548" spans="1:27" ht="15" customHeight="1">
      <c r="A548" s="456"/>
      <c r="B548" s="447"/>
      <c r="C548" s="447"/>
      <c r="D548" s="223" t="s">
        <v>3296</v>
      </c>
      <c r="E548" s="281" t="s">
        <v>2830</v>
      </c>
      <c r="F548" s="292" t="s">
        <v>3505</v>
      </c>
      <c r="G548" s="170" t="s">
        <v>3521</v>
      </c>
      <c r="H548" s="170" t="s">
        <v>2833</v>
      </c>
      <c r="I548" s="170" t="s">
        <v>175</v>
      </c>
      <c r="J548" s="170">
        <v>1167524</v>
      </c>
      <c r="K548" s="170">
        <v>583678.80000000005</v>
      </c>
      <c r="L548" s="170">
        <v>583678.80000000005</v>
      </c>
      <c r="M548" s="170" t="s">
        <v>416</v>
      </c>
      <c r="N548" s="148">
        <v>0</v>
      </c>
      <c r="O548" s="170">
        <f t="shared" si="101"/>
        <v>0</v>
      </c>
      <c r="P548" s="170">
        <f t="shared" si="102"/>
        <v>0</v>
      </c>
      <c r="Q548" s="170">
        <f t="shared" si="103"/>
        <v>0</v>
      </c>
      <c r="R548" s="170" t="str">
        <f t="shared" si="104"/>
        <v>-</v>
      </c>
      <c r="S548" s="170" t="str">
        <f t="shared" si="105"/>
        <v>-</v>
      </c>
      <c r="T548" s="170" t="s">
        <v>416</v>
      </c>
      <c r="U548" s="148">
        <v>0</v>
      </c>
      <c r="V548" s="170">
        <f t="shared" si="106"/>
        <v>0</v>
      </c>
      <c r="W548" s="170">
        <f t="shared" si="107"/>
        <v>0</v>
      </c>
      <c r="X548" s="170">
        <f t="shared" si="100"/>
        <v>0</v>
      </c>
      <c r="Y548" s="170" t="str">
        <f t="shared" si="108"/>
        <v>-</v>
      </c>
      <c r="Z548" s="170" t="str">
        <f t="shared" si="109"/>
        <v>-</v>
      </c>
      <c r="AA548" s="134"/>
    </row>
    <row r="549" spans="1:27" ht="15" customHeight="1">
      <c r="A549" s="456"/>
      <c r="B549" s="447"/>
      <c r="C549" s="447"/>
      <c r="D549" s="223" t="s">
        <v>3296</v>
      </c>
      <c r="E549" s="281" t="s">
        <v>2830</v>
      </c>
      <c r="F549" s="292" t="s">
        <v>3505</v>
      </c>
      <c r="G549" s="170" t="s">
        <v>3522</v>
      </c>
      <c r="H549" s="170" t="s">
        <v>2833</v>
      </c>
      <c r="I549" s="170" t="s">
        <v>171</v>
      </c>
      <c r="J549" s="170">
        <v>1000</v>
      </c>
      <c r="K549" s="170">
        <v>0</v>
      </c>
      <c r="L549" s="170">
        <v>0</v>
      </c>
      <c r="M549" s="170" t="s">
        <v>416</v>
      </c>
      <c r="N549" s="148">
        <v>0</v>
      </c>
      <c r="O549" s="170">
        <f t="shared" si="101"/>
        <v>0</v>
      </c>
      <c r="P549" s="170">
        <f t="shared" si="102"/>
        <v>0</v>
      </c>
      <c r="Q549" s="170">
        <f t="shared" si="103"/>
        <v>0</v>
      </c>
      <c r="R549" s="170" t="str">
        <f t="shared" si="104"/>
        <v>-</v>
      </c>
      <c r="S549" s="170" t="str">
        <f t="shared" si="105"/>
        <v>-</v>
      </c>
      <c r="T549" s="170" t="s">
        <v>416</v>
      </c>
      <c r="U549" s="148">
        <v>0</v>
      </c>
      <c r="V549" s="170">
        <f t="shared" si="106"/>
        <v>0</v>
      </c>
      <c r="W549" s="170">
        <f t="shared" si="107"/>
        <v>0</v>
      </c>
      <c r="X549" s="170">
        <f t="shared" si="100"/>
        <v>0</v>
      </c>
      <c r="Y549" s="170" t="str">
        <f t="shared" si="108"/>
        <v>-</v>
      </c>
      <c r="Z549" s="170" t="str">
        <f t="shared" si="109"/>
        <v>-</v>
      </c>
      <c r="AA549" s="134"/>
    </row>
    <row r="550" spans="1:27" ht="15" customHeight="1">
      <c r="A550" s="456"/>
      <c r="B550" s="447"/>
      <c r="C550" s="447"/>
      <c r="D550" s="223" t="s">
        <v>3296</v>
      </c>
      <c r="E550" s="281" t="s">
        <v>2830</v>
      </c>
      <c r="F550" s="292" t="s">
        <v>3505</v>
      </c>
      <c r="G550" s="170" t="s">
        <v>3523</v>
      </c>
      <c r="H550" s="170" t="s">
        <v>2833</v>
      </c>
      <c r="I550" s="170" t="s">
        <v>171</v>
      </c>
      <c r="J550" s="170">
        <v>3001000</v>
      </c>
      <c r="K550" s="170">
        <v>0</v>
      </c>
      <c r="L550" s="170">
        <v>0</v>
      </c>
      <c r="M550" s="170" t="s">
        <v>416</v>
      </c>
      <c r="N550" s="148">
        <v>0</v>
      </c>
      <c r="O550" s="170">
        <f t="shared" si="101"/>
        <v>0</v>
      </c>
      <c r="P550" s="170">
        <f t="shared" si="102"/>
        <v>0</v>
      </c>
      <c r="Q550" s="170">
        <f t="shared" si="103"/>
        <v>0</v>
      </c>
      <c r="R550" s="170" t="str">
        <f t="shared" si="104"/>
        <v>-</v>
      </c>
      <c r="S550" s="170" t="str">
        <f t="shared" si="105"/>
        <v>-</v>
      </c>
      <c r="T550" s="170" t="s">
        <v>416</v>
      </c>
      <c r="U550" s="148">
        <v>0</v>
      </c>
      <c r="V550" s="170">
        <f t="shared" si="106"/>
        <v>0</v>
      </c>
      <c r="W550" s="170">
        <f t="shared" si="107"/>
        <v>0</v>
      </c>
      <c r="X550" s="170">
        <f t="shared" si="100"/>
        <v>0</v>
      </c>
      <c r="Y550" s="170" t="str">
        <f t="shared" si="108"/>
        <v>-</v>
      </c>
      <c r="Z550" s="170" t="str">
        <f t="shared" si="109"/>
        <v>-</v>
      </c>
      <c r="AA550" s="134"/>
    </row>
    <row r="551" spans="1:27" ht="15" customHeight="1">
      <c r="A551" s="456"/>
      <c r="B551" s="447"/>
      <c r="C551" s="447"/>
      <c r="D551" s="223" t="s">
        <v>3296</v>
      </c>
      <c r="E551" s="281" t="s">
        <v>2830</v>
      </c>
      <c r="F551" s="292" t="s">
        <v>3505</v>
      </c>
      <c r="G551" s="170" t="s">
        <v>3524</v>
      </c>
      <c r="H551" s="170" t="s">
        <v>2833</v>
      </c>
      <c r="I551" s="170" t="s">
        <v>1971</v>
      </c>
      <c r="J551" s="170">
        <v>300000</v>
      </c>
      <c r="K551" s="170">
        <v>3240987.9699999997</v>
      </c>
      <c r="L551" s="170">
        <v>2959337.9699999997</v>
      </c>
      <c r="M551" s="170" t="s">
        <v>416</v>
      </c>
      <c r="N551" s="148">
        <v>0</v>
      </c>
      <c r="O551" s="170">
        <f t="shared" si="101"/>
        <v>0</v>
      </c>
      <c r="P551" s="170">
        <f t="shared" si="102"/>
        <v>0</v>
      </c>
      <c r="Q551" s="170">
        <f t="shared" si="103"/>
        <v>0</v>
      </c>
      <c r="R551" s="170" t="str">
        <f t="shared" si="104"/>
        <v>-</v>
      </c>
      <c r="S551" s="170" t="str">
        <f t="shared" si="105"/>
        <v>-</v>
      </c>
      <c r="T551" s="170" t="s">
        <v>416</v>
      </c>
      <c r="U551" s="148">
        <v>0</v>
      </c>
      <c r="V551" s="170">
        <f t="shared" si="106"/>
        <v>0</v>
      </c>
      <c r="W551" s="170">
        <f t="shared" si="107"/>
        <v>0</v>
      </c>
      <c r="X551" s="170">
        <f t="shared" si="100"/>
        <v>0</v>
      </c>
      <c r="Y551" s="170" t="str">
        <f t="shared" si="108"/>
        <v>-</v>
      </c>
      <c r="Z551" s="170" t="str">
        <f t="shared" si="109"/>
        <v>-</v>
      </c>
      <c r="AA551" s="134"/>
    </row>
    <row r="552" spans="1:27" ht="15" customHeight="1">
      <c r="A552" s="456"/>
      <c r="B552" s="447"/>
      <c r="C552" s="447"/>
      <c r="D552" s="223" t="s">
        <v>3296</v>
      </c>
      <c r="E552" s="281" t="s">
        <v>2830</v>
      </c>
      <c r="F552" s="292" t="s">
        <v>3505</v>
      </c>
      <c r="G552" s="170" t="s">
        <v>3525</v>
      </c>
      <c r="H552" s="170" t="s">
        <v>2833</v>
      </c>
      <c r="I552" s="170" t="s">
        <v>1971</v>
      </c>
      <c r="J552" s="170">
        <v>15782530</v>
      </c>
      <c r="K552" s="170">
        <v>12906998.259999996</v>
      </c>
      <c r="L552" s="170">
        <v>10753839.559999999</v>
      </c>
      <c r="M552" s="170" t="s">
        <v>416</v>
      </c>
      <c r="N552" s="148">
        <v>0</v>
      </c>
      <c r="O552" s="170">
        <f t="shared" si="101"/>
        <v>0</v>
      </c>
      <c r="P552" s="170">
        <f t="shared" si="102"/>
        <v>0</v>
      </c>
      <c r="Q552" s="170">
        <f t="shared" si="103"/>
        <v>0</v>
      </c>
      <c r="R552" s="170" t="str">
        <f t="shared" si="104"/>
        <v>-</v>
      </c>
      <c r="S552" s="170" t="str">
        <f t="shared" si="105"/>
        <v>-</v>
      </c>
      <c r="T552" s="170" t="s">
        <v>416</v>
      </c>
      <c r="U552" s="148">
        <v>0</v>
      </c>
      <c r="V552" s="170">
        <f t="shared" si="106"/>
        <v>0</v>
      </c>
      <c r="W552" s="170">
        <f t="shared" si="107"/>
        <v>0</v>
      </c>
      <c r="X552" s="170">
        <f t="shared" si="100"/>
        <v>0</v>
      </c>
      <c r="Y552" s="170" t="str">
        <f t="shared" si="108"/>
        <v>-</v>
      </c>
      <c r="Z552" s="170" t="str">
        <f t="shared" si="109"/>
        <v>-</v>
      </c>
      <c r="AA552" s="134"/>
    </row>
    <row r="553" spans="1:27" ht="15" customHeight="1">
      <c r="A553" s="456"/>
      <c r="B553" s="447"/>
      <c r="C553" s="447"/>
      <c r="D553" s="223" t="s">
        <v>3296</v>
      </c>
      <c r="E553" s="281" t="s">
        <v>2830</v>
      </c>
      <c r="F553" s="292" t="s">
        <v>3505</v>
      </c>
      <c r="G553" s="170" t="s">
        <v>3526</v>
      </c>
      <c r="H553" s="170" t="s">
        <v>2833</v>
      </c>
      <c r="I553" s="170" t="s">
        <v>145</v>
      </c>
      <c r="J553" s="170">
        <v>138598</v>
      </c>
      <c r="K553" s="170">
        <v>173193</v>
      </c>
      <c r="L553" s="170">
        <v>125353.5</v>
      </c>
      <c r="M553" s="170" t="s">
        <v>416</v>
      </c>
      <c r="N553" s="148">
        <v>0</v>
      </c>
      <c r="O553" s="170">
        <f t="shared" si="101"/>
        <v>0</v>
      </c>
      <c r="P553" s="170">
        <f t="shared" si="102"/>
        <v>0</v>
      </c>
      <c r="Q553" s="170">
        <f t="shared" si="103"/>
        <v>0</v>
      </c>
      <c r="R553" s="170" t="str">
        <f t="shared" si="104"/>
        <v>-</v>
      </c>
      <c r="S553" s="170" t="str">
        <f t="shared" si="105"/>
        <v>-</v>
      </c>
      <c r="T553" s="170" t="s">
        <v>416</v>
      </c>
      <c r="U553" s="148">
        <v>0</v>
      </c>
      <c r="V553" s="170">
        <f t="shared" si="106"/>
        <v>0</v>
      </c>
      <c r="W553" s="170">
        <f t="shared" si="107"/>
        <v>0</v>
      </c>
      <c r="X553" s="170">
        <f t="shared" si="100"/>
        <v>0</v>
      </c>
      <c r="Y553" s="170" t="str">
        <f t="shared" si="108"/>
        <v>-</v>
      </c>
      <c r="Z553" s="170" t="str">
        <f t="shared" si="109"/>
        <v>-</v>
      </c>
      <c r="AA553" s="134"/>
    </row>
    <row r="554" spans="1:27" ht="15" customHeight="1">
      <c r="A554" s="456"/>
      <c r="B554" s="447"/>
      <c r="C554" s="447"/>
      <c r="D554" s="223" t="s">
        <v>3296</v>
      </c>
      <c r="E554" s="281" t="s">
        <v>2830</v>
      </c>
      <c r="F554" s="292" t="s">
        <v>3505</v>
      </c>
      <c r="G554" s="170" t="s">
        <v>3527</v>
      </c>
      <c r="H554" s="170" t="s">
        <v>2833</v>
      </c>
      <c r="I554" s="170" t="s">
        <v>145</v>
      </c>
      <c r="J554" s="170">
        <v>1711683</v>
      </c>
      <c r="K554" s="170">
        <v>2970894.9</v>
      </c>
      <c r="L554" s="170">
        <v>2600294.7200000002</v>
      </c>
      <c r="M554" s="170" t="s">
        <v>416</v>
      </c>
      <c r="N554" s="148">
        <v>0</v>
      </c>
      <c r="O554" s="170">
        <f t="shared" si="101"/>
        <v>0</v>
      </c>
      <c r="P554" s="170">
        <f t="shared" si="102"/>
        <v>0</v>
      </c>
      <c r="Q554" s="170">
        <f t="shared" si="103"/>
        <v>0</v>
      </c>
      <c r="R554" s="170" t="str">
        <f t="shared" si="104"/>
        <v>-</v>
      </c>
      <c r="S554" s="170" t="str">
        <f t="shared" si="105"/>
        <v>-</v>
      </c>
      <c r="T554" s="170" t="s">
        <v>416</v>
      </c>
      <c r="U554" s="148">
        <v>0</v>
      </c>
      <c r="V554" s="170">
        <f t="shared" si="106"/>
        <v>0</v>
      </c>
      <c r="W554" s="170">
        <f t="shared" si="107"/>
        <v>0</v>
      </c>
      <c r="X554" s="170">
        <f t="shared" si="100"/>
        <v>0</v>
      </c>
      <c r="Y554" s="170" t="str">
        <f t="shared" si="108"/>
        <v>-</v>
      </c>
      <c r="Z554" s="170" t="str">
        <f t="shared" si="109"/>
        <v>-</v>
      </c>
      <c r="AA554" s="134"/>
    </row>
    <row r="555" spans="1:27" ht="15" customHeight="1">
      <c r="A555" s="456"/>
      <c r="B555" s="447"/>
      <c r="C555" s="447"/>
      <c r="D555" s="223" t="s">
        <v>3296</v>
      </c>
      <c r="E555" s="281" t="s">
        <v>2830</v>
      </c>
      <c r="F555" s="292" t="s">
        <v>3505</v>
      </c>
      <c r="G555" s="170" t="s">
        <v>3528</v>
      </c>
      <c r="H555" s="170" t="s">
        <v>2833</v>
      </c>
      <c r="I555" s="170" t="s">
        <v>185</v>
      </c>
      <c r="J555" s="170">
        <v>32347</v>
      </c>
      <c r="K555" s="170">
        <v>0</v>
      </c>
      <c r="L555" s="170">
        <v>0</v>
      </c>
      <c r="M555" s="170" t="s">
        <v>416</v>
      </c>
      <c r="N555" s="148">
        <v>0</v>
      </c>
      <c r="O555" s="170">
        <f t="shared" si="101"/>
        <v>0</v>
      </c>
      <c r="P555" s="170">
        <f t="shared" si="102"/>
        <v>0</v>
      </c>
      <c r="Q555" s="170">
        <f t="shared" si="103"/>
        <v>0</v>
      </c>
      <c r="R555" s="170" t="str">
        <f t="shared" si="104"/>
        <v>-</v>
      </c>
      <c r="S555" s="170" t="str">
        <f t="shared" si="105"/>
        <v>-</v>
      </c>
      <c r="T555" s="170" t="s">
        <v>416</v>
      </c>
      <c r="U555" s="148">
        <v>0</v>
      </c>
      <c r="V555" s="170">
        <f t="shared" si="106"/>
        <v>0</v>
      </c>
      <c r="W555" s="170">
        <f t="shared" si="107"/>
        <v>0</v>
      </c>
      <c r="X555" s="170">
        <f t="shared" si="100"/>
        <v>0</v>
      </c>
      <c r="Y555" s="170" t="str">
        <f t="shared" si="108"/>
        <v>-</v>
      </c>
      <c r="Z555" s="170" t="str">
        <f t="shared" si="109"/>
        <v>-</v>
      </c>
      <c r="AA555" s="134"/>
    </row>
    <row r="556" spans="1:27" ht="15" customHeight="1">
      <c r="A556" s="456"/>
      <c r="B556" s="447"/>
      <c r="C556" s="447"/>
      <c r="D556" s="223" t="s">
        <v>3296</v>
      </c>
      <c r="E556" s="281" t="s">
        <v>2830</v>
      </c>
      <c r="F556" s="292" t="s">
        <v>3505</v>
      </c>
      <c r="G556" s="170" t="s">
        <v>3529</v>
      </c>
      <c r="H556" s="170" t="s">
        <v>2833</v>
      </c>
      <c r="I556" s="170" t="s">
        <v>185</v>
      </c>
      <c r="J556" s="170">
        <v>426981</v>
      </c>
      <c r="K556" s="170">
        <v>0</v>
      </c>
      <c r="L556" s="170">
        <v>0</v>
      </c>
      <c r="M556" s="170" t="s">
        <v>416</v>
      </c>
      <c r="N556" s="148">
        <v>0</v>
      </c>
      <c r="O556" s="170">
        <f t="shared" si="101"/>
        <v>0</v>
      </c>
      <c r="P556" s="170">
        <f t="shared" si="102"/>
        <v>0</v>
      </c>
      <c r="Q556" s="170">
        <f t="shared" si="103"/>
        <v>0</v>
      </c>
      <c r="R556" s="170" t="str">
        <f t="shared" si="104"/>
        <v>-</v>
      </c>
      <c r="S556" s="170" t="str">
        <f t="shared" si="105"/>
        <v>-</v>
      </c>
      <c r="T556" s="170" t="s">
        <v>416</v>
      </c>
      <c r="U556" s="148">
        <v>0</v>
      </c>
      <c r="V556" s="170">
        <f t="shared" si="106"/>
        <v>0</v>
      </c>
      <c r="W556" s="170">
        <f t="shared" si="107"/>
        <v>0</v>
      </c>
      <c r="X556" s="170">
        <f t="shared" si="100"/>
        <v>0</v>
      </c>
      <c r="Y556" s="170" t="str">
        <f t="shared" si="108"/>
        <v>-</v>
      </c>
      <c r="Z556" s="170" t="str">
        <f t="shared" si="109"/>
        <v>-</v>
      </c>
      <c r="AA556" s="134"/>
    </row>
    <row r="557" spans="1:27" ht="15" customHeight="1">
      <c r="A557" s="456"/>
      <c r="B557" s="447"/>
      <c r="C557" s="447"/>
      <c r="D557" s="223" t="s">
        <v>3296</v>
      </c>
      <c r="E557" s="281" t="s">
        <v>2830</v>
      </c>
      <c r="F557" s="292" t="s">
        <v>3505</v>
      </c>
      <c r="G557" s="170" t="s">
        <v>3530</v>
      </c>
      <c r="H557" s="170" t="s">
        <v>2833</v>
      </c>
      <c r="I557" s="170" t="s">
        <v>201</v>
      </c>
      <c r="J557" s="170">
        <v>5000</v>
      </c>
      <c r="K557" s="170">
        <v>0</v>
      </c>
      <c r="L557" s="170">
        <v>0</v>
      </c>
      <c r="M557" s="170" t="s">
        <v>416</v>
      </c>
      <c r="N557" s="148">
        <v>0</v>
      </c>
      <c r="O557" s="170">
        <f t="shared" si="101"/>
        <v>0</v>
      </c>
      <c r="P557" s="170">
        <f t="shared" si="102"/>
        <v>0</v>
      </c>
      <c r="Q557" s="170">
        <f t="shared" si="103"/>
        <v>0</v>
      </c>
      <c r="R557" s="170" t="str">
        <f t="shared" si="104"/>
        <v>-</v>
      </c>
      <c r="S557" s="170" t="str">
        <f t="shared" si="105"/>
        <v>-</v>
      </c>
      <c r="T557" s="170" t="s">
        <v>416</v>
      </c>
      <c r="U557" s="148">
        <v>0</v>
      </c>
      <c r="V557" s="170">
        <f t="shared" si="106"/>
        <v>0</v>
      </c>
      <c r="W557" s="170">
        <f t="shared" si="107"/>
        <v>0</v>
      </c>
      <c r="X557" s="170">
        <f t="shared" si="100"/>
        <v>0</v>
      </c>
      <c r="Y557" s="170" t="str">
        <f t="shared" si="108"/>
        <v>-</v>
      </c>
      <c r="Z557" s="170" t="str">
        <f t="shared" si="109"/>
        <v>-</v>
      </c>
      <c r="AA557" s="134"/>
    </row>
    <row r="558" spans="1:27" ht="15" customHeight="1">
      <c r="A558" s="456"/>
      <c r="B558" s="447"/>
      <c r="C558" s="447"/>
      <c r="D558" s="223" t="s">
        <v>3296</v>
      </c>
      <c r="E558" s="281" t="s">
        <v>2830</v>
      </c>
      <c r="F558" s="292" t="s">
        <v>3505</v>
      </c>
      <c r="G558" s="170" t="s">
        <v>3531</v>
      </c>
      <c r="H558" s="170" t="s">
        <v>2833</v>
      </c>
      <c r="I558" s="170" t="s">
        <v>201</v>
      </c>
      <c r="J558" s="170">
        <v>374767</v>
      </c>
      <c r="K558" s="170">
        <v>659191.68000000005</v>
      </c>
      <c r="L558" s="170">
        <v>604259.03999999992</v>
      </c>
      <c r="M558" s="170" t="s">
        <v>416</v>
      </c>
      <c r="N558" s="148">
        <v>0</v>
      </c>
      <c r="O558" s="170">
        <f t="shared" si="101"/>
        <v>0</v>
      </c>
      <c r="P558" s="170">
        <f t="shared" si="102"/>
        <v>0</v>
      </c>
      <c r="Q558" s="170">
        <f t="shared" si="103"/>
        <v>0</v>
      </c>
      <c r="R558" s="170" t="str">
        <f t="shared" si="104"/>
        <v>-</v>
      </c>
      <c r="S558" s="170" t="str">
        <f t="shared" si="105"/>
        <v>-</v>
      </c>
      <c r="T558" s="170" t="s">
        <v>416</v>
      </c>
      <c r="U558" s="148">
        <v>0</v>
      </c>
      <c r="V558" s="170">
        <f t="shared" si="106"/>
        <v>0</v>
      </c>
      <c r="W558" s="170">
        <f t="shared" si="107"/>
        <v>0</v>
      </c>
      <c r="X558" s="170">
        <f t="shared" si="100"/>
        <v>0</v>
      </c>
      <c r="Y558" s="170" t="str">
        <f t="shared" si="108"/>
        <v>-</v>
      </c>
      <c r="Z558" s="170" t="str">
        <f t="shared" si="109"/>
        <v>-</v>
      </c>
      <c r="AA558" s="134"/>
    </row>
    <row r="559" spans="1:27" ht="15" customHeight="1">
      <c r="A559" s="456"/>
      <c r="B559" s="447"/>
      <c r="C559" s="447"/>
      <c r="D559" s="223" t="s">
        <v>3296</v>
      </c>
      <c r="E559" s="281" t="s">
        <v>2830</v>
      </c>
      <c r="F559" s="292" t="s">
        <v>3505</v>
      </c>
      <c r="G559" s="170" t="s">
        <v>3532</v>
      </c>
      <c r="H559" s="170" t="s">
        <v>2833</v>
      </c>
      <c r="I559" s="170" t="s">
        <v>161</v>
      </c>
      <c r="J559" s="170">
        <v>50000</v>
      </c>
      <c r="K559" s="170">
        <v>50000</v>
      </c>
      <c r="L559" s="170">
        <v>50000</v>
      </c>
      <c r="M559" s="170" t="s">
        <v>416</v>
      </c>
      <c r="N559" s="148">
        <v>0</v>
      </c>
      <c r="O559" s="170">
        <f t="shared" si="101"/>
        <v>0</v>
      </c>
      <c r="P559" s="170">
        <f t="shared" si="102"/>
        <v>0</v>
      </c>
      <c r="Q559" s="170">
        <f t="shared" si="103"/>
        <v>0</v>
      </c>
      <c r="R559" s="170" t="str">
        <f t="shared" si="104"/>
        <v>-</v>
      </c>
      <c r="S559" s="170" t="str">
        <f t="shared" si="105"/>
        <v>-</v>
      </c>
      <c r="T559" s="170" t="s">
        <v>416</v>
      </c>
      <c r="U559" s="148">
        <v>0</v>
      </c>
      <c r="V559" s="170">
        <f t="shared" si="106"/>
        <v>0</v>
      </c>
      <c r="W559" s="170">
        <f t="shared" si="107"/>
        <v>0</v>
      </c>
      <c r="X559" s="170">
        <f t="shared" si="100"/>
        <v>0</v>
      </c>
      <c r="Y559" s="170" t="str">
        <f t="shared" si="108"/>
        <v>-</v>
      </c>
      <c r="Z559" s="170" t="str">
        <f t="shared" si="109"/>
        <v>-</v>
      </c>
      <c r="AA559" s="134"/>
    </row>
    <row r="560" spans="1:27" ht="15" customHeight="1">
      <c r="A560" s="456"/>
      <c r="B560" s="447"/>
      <c r="C560" s="447"/>
      <c r="D560" s="223" t="s">
        <v>3296</v>
      </c>
      <c r="E560" s="281" t="s">
        <v>2830</v>
      </c>
      <c r="F560" s="292" t="s">
        <v>3505</v>
      </c>
      <c r="G560" s="170" t="s">
        <v>3533</v>
      </c>
      <c r="H560" s="170" t="s">
        <v>2833</v>
      </c>
      <c r="I560" s="170" t="s">
        <v>161</v>
      </c>
      <c r="J560" s="170">
        <v>3210000</v>
      </c>
      <c r="K560" s="170">
        <v>138371.4</v>
      </c>
      <c r="L560" s="170">
        <v>101450.12</v>
      </c>
      <c r="M560" s="170" t="s">
        <v>416</v>
      </c>
      <c r="N560" s="148">
        <v>0</v>
      </c>
      <c r="O560" s="170">
        <f t="shared" si="101"/>
        <v>0</v>
      </c>
      <c r="P560" s="170">
        <f t="shared" si="102"/>
        <v>0</v>
      </c>
      <c r="Q560" s="170">
        <f t="shared" si="103"/>
        <v>0</v>
      </c>
      <c r="R560" s="170" t="str">
        <f t="shared" si="104"/>
        <v>-</v>
      </c>
      <c r="S560" s="170" t="str">
        <f t="shared" si="105"/>
        <v>-</v>
      </c>
      <c r="T560" s="170" t="s">
        <v>416</v>
      </c>
      <c r="U560" s="148">
        <v>0</v>
      </c>
      <c r="V560" s="170">
        <f t="shared" si="106"/>
        <v>0</v>
      </c>
      <c r="W560" s="170">
        <f t="shared" si="107"/>
        <v>0</v>
      </c>
      <c r="X560" s="170">
        <f t="shared" si="100"/>
        <v>0</v>
      </c>
      <c r="Y560" s="170" t="str">
        <f t="shared" si="108"/>
        <v>-</v>
      </c>
      <c r="Z560" s="170" t="str">
        <f t="shared" si="109"/>
        <v>-</v>
      </c>
      <c r="AA560" s="134"/>
    </row>
    <row r="561" spans="1:27" ht="15" customHeight="1">
      <c r="A561" s="456"/>
      <c r="B561" s="447"/>
      <c r="C561" s="447"/>
      <c r="D561" s="223" t="s">
        <v>3296</v>
      </c>
      <c r="E561" s="281" t="s">
        <v>2830</v>
      </c>
      <c r="F561" s="292" t="s">
        <v>3505</v>
      </c>
      <c r="G561" s="170" t="s">
        <v>3534</v>
      </c>
      <c r="H561" s="170" t="s">
        <v>2833</v>
      </c>
      <c r="I561" s="170" t="s">
        <v>191</v>
      </c>
      <c r="J561" s="170">
        <v>60000</v>
      </c>
      <c r="K561" s="170">
        <v>52023.94</v>
      </c>
      <c r="L561" s="170">
        <v>25657.440000000002</v>
      </c>
      <c r="M561" s="170" t="s">
        <v>416</v>
      </c>
      <c r="N561" s="148">
        <v>0</v>
      </c>
      <c r="O561" s="170">
        <f t="shared" si="101"/>
        <v>0</v>
      </c>
      <c r="P561" s="170">
        <f t="shared" si="102"/>
        <v>0</v>
      </c>
      <c r="Q561" s="170">
        <f t="shared" si="103"/>
        <v>0</v>
      </c>
      <c r="R561" s="170" t="str">
        <f t="shared" si="104"/>
        <v>-</v>
      </c>
      <c r="S561" s="170" t="str">
        <f t="shared" si="105"/>
        <v>-</v>
      </c>
      <c r="T561" s="170" t="s">
        <v>416</v>
      </c>
      <c r="U561" s="148">
        <v>0</v>
      </c>
      <c r="V561" s="170">
        <f t="shared" si="106"/>
        <v>0</v>
      </c>
      <c r="W561" s="170">
        <f t="shared" si="107"/>
        <v>0</v>
      </c>
      <c r="X561" s="170">
        <f t="shared" si="100"/>
        <v>0</v>
      </c>
      <c r="Y561" s="170" t="str">
        <f t="shared" si="108"/>
        <v>-</v>
      </c>
      <c r="Z561" s="170" t="str">
        <f t="shared" si="109"/>
        <v>-</v>
      </c>
      <c r="AA561" s="134"/>
    </row>
    <row r="562" spans="1:27" ht="15" customHeight="1">
      <c r="A562" s="456"/>
      <c r="B562" s="447"/>
      <c r="C562" s="447"/>
      <c r="D562" s="223" t="s">
        <v>3296</v>
      </c>
      <c r="E562" s="281" t="s">
        <v>2830</v>
      </c>
      <c r="F562" s="292" t="s">
        <v>3505</v>
      </c>
      <c r="G562" s="170" t="s">
        <v>3535</v>
      </c>
      <c r="H562" s="170" t="s">
        <v>2833</v>
      </c>
      <c r="I562" s="170" t="s">
        <v>191</v>
      </c>
      <c r="J562" s="170">
        <v>1648565</v>
      </c>
      <c r="K562" s="170">
        <v>1635864.22</v>
      </c>
      <c r="L562" s="170">
        <v>1537312.1400000001</v>
      </c>
      <c r="M562" s="170" t="s">
        <v>416</v>
      </c>
      <c r="N562" s="148">
        <v>0</v>
      </c>
      <c r="O562" s="170">
        <f t="shared" si="101"/>
        <v>0</v>
      </c>
      <c r="P562" s="170">
        <f t="shared" si="102"/>
        <v>0</v>
      </c>
      <c r="Q562" s="170">
        <f t="shared" si="103"/>
        <v>0</v>
      </c>
      <c r="R562" s="170" t="str">
        <f t="shared" si="104"/>
        <v>-</v>
      </c>
      <c r="S562" s="170" t="str">
        <f t="shared" si="105"/>
        <v>-</v>
      </c>
      <c r="T562" s="170" t="s">
        <v>416</v>
      </c>
      <c r="U562" s="148">
        <v>0</v>
      </c>
      <c r="V562" s="170">
        <f t="shared" si="106"/>
        <v>0</v>
      </c>
      <c r="W562" s="170">
        <f t="shared" si="107"/>
        <v>0</v>
      </c>
      <c r="X562" s="170">
        <f t="shared" si="100"/>
        <v>0</v>
      </c>
      <c r="Y562" s="170" t="str">
        <f t="shared" si="108"/>
        <v>-</v>
      </c>
      <c r="Z562" s="170" t="str">
        <f t="shared" si="109"/>
        <v>-</v>
      </c>
      <c r="AA562" s="134"/>
    </row>
    <row r="563" spans="1:27" ht="15" customHeight="1">
      <c r="A563" s="456"/>
      <c r="B563" s="447"/>
      <c r="C563" s="447"/>
      <c r="D563" s="223" t="s">
        <v>3296</v>
      </c>
      <c r="E563" s="281" t="s">
        <v>2830</v>
      </c>
      <c r="F563" s="292" t="s">
        <v>3505</v>
      </c>
      <c r="G563" s="170" t="s">
        <v>3536</v>
      </c>
      <c r="H563" s="170" t="s">
        <v>2833</v>
      </c>
      <c r="I563" s="170" t="s">
        <v>167</v>
      </c>
      <c r="J563" s="170">
        <v>121368</v>
      </c>
      <c r="K563" s="170">
        <v>119055.88</v>
      </c>
      <c r="L563" s="170">
        <v>119055.87999999999</v>
      </c>
      <c r="M563" s="170" t="s">
        <v>416</v>
      </c>
      <c r="N563" s="148">
        <v>0</v>
      </c>
      <c r="O563" s="170">
        <f t="shared" si="101"/>
        <v>0</v>
      </c>
      <c r="P563" s="170">
        <f t="shared" si="102"/>
        <v>0</v>
      </c>
      <c r="Q563" s="170">
        <f t="shared" si="103"/>
        <v>0</v>
      </c>
      <c r="R563" s="170" t="str">
        <f t="shared" si="104"/>
        <v>-</v>
      </c>
      <c r="S563" s="170" t="str">
        <f t="shared" si="105"/>
        <v>-</v>
      </c>
      <c r="T563" s="170" t="s">
        <v>416</v>
      </c>
      <c r="U563" s="148">
        <v>0</v>
      </c>
      <c r="V563" s="170">
        <f t="shared" si="106"/>
        <v>0</v>
      </c>
      <c r="W563" s="170">
        <f t="shared" si="107"/>
        <v>0</v>
      </c>
      <c r="X563" s="170">
        <f t="shared" si="100"/>
        <v>0</v>
      </c>
      <c r="Y563" s="170" t="str">
        <f t="shared" si="108"/>
        <v>-</v>
      </c>
      <c r="Z563" s="170" t="str">
        <f t="shared" si="109"/>
        <v>-</v>
      </c>
      <c r="AA563" s="134"/>
    </row>
    <row r="564" spans="1:27" ht="15" customHeight="1">
      <c r="A564" s="456"/>
      <c r="B564" s="447"/>
      <c r="C564" s="447"/>
      <c r="D564" s="223" t="s">
        <v>3296</v>
      </c>
      <c r="E564" s="281" t="s">
        <v>2830</v>
      </c>
      <c r="F564" s="292" t="s">
        <v>3505</v>
      </c>
      <c r="G564" s="170" t="s">
        <v>3537</v>
      </c>
      <c r="H564" s="170" t="s">
        <v>2833</v>
      </c>
      <c r="I564" s="170" t="s">
        <v>167</v>
      </c>
      <c r="J564" s="170">
        <v>3300938</v>
      </c>
      <c r="K564" s="170">
        <v>479250</v>
      </c>
      <c r="L564" s="170">
        <v>438750</v>
      </c>
      <c r="M564" s="170" t="s">
        <v>416</v>
      </c>
      <c r="N564" s="148">
        <v>0</v>
      </c>
      <c r="O564" s="170">
        <f t="shared" si="101"/>
        <v>0</v>
      </c>
      <c r="P564" s="170">
        <f t="shared" si="102"/>
        <v>0</v>
      </c>
      <c r="Q564" s="170">
        <f t="shared" si="103"/>
        <v>0</v>
      </c>
      <c r="R564" s="170" t="str">
        <f t="shared" si="104"/>
        <v>-</v>
      </c>
      <c r="S564" s="170" t="str">
        <f t="shared" si="105"/>
        <v>-</v>
      </c>
      <c r="T564" s="170" t="s">
        <v>416</v>
      </c>
      <c r="U564" s="148">
        <v>0</v>
      </c>
      <c r="V564" s="170">
        <f t="shared" si="106"/>
        <v>0</v>
      </c>
      <c r="W564" s="170">
        <f t="shared" si="107"/>
        <v>0</v>
      </c>
      <c r="X564" s="170">
        <f t="shared" si="100"/>
        <v>0</v>
      </c>
      <c r="Y564" s="170" t="str">
        <f t="shared" si="108"/>
        <v>-</v>
      </c>
      <c r="Z564" s="170" t="str">
        <f t="shared" si="109"/>
        <v>-</v>
      </c>
      <c r="AA564" s="134"/>
    </row>
    <row r="565" spans="1:27" ht="15" customHeight="1">
      <c r="A565" s="456"/>
      <c r="B565" s="447"/>
      <c r="C565" s="447"/>
      <c r="D565" s="223" t="s">
        <v>3296</v>
      </c>
      <c r="E565" s="281" t="s">
        <v>2830</v>
      </c>
      <c r="F565" s="292" t="s">
        <v>3505</v>
      </c>
      <c r="G565" s="170" t="s">
        <v>3538</v>
      </c>
      <c r="H565" s="170" t="s">
        <v>2833</v>
      </c>
      <c r="I565" s="170" t="s">
        <v>141</v>
      </c>
      <c r="J565" s="170">
        <v>100000</v>
      </c>
      <c r="K565" s="170">
        <v>99978.58</v>
      </c>
      <c r="L565" s="170">
        <v>99978.58</v>
      </c>
      <c r="M565" s="170" t="s">
        <v>416</v>
      </c>
      <c r="N565" s="148">
        <v>0</v>
      </c>
      <c r="O565" s="170">
        <f t="shared" si="101"/>
        <v>0</v>
      </c>
      <c r="P565" s="170">
        <f t="shared" si="102"/>
        <v>0</v>
      </c>
      <c r="Q565" s="170">
        <f t="shared" si="103"/>
        <v>0</v>
      </c>
      <c r="R565" s="170" t="str">
        <f t="shared" si="104"/>
        <v>-</v>
      </c>
      <c r="S565" s="170" t="str">
        <f t="shared" si="105"/>
        <v>-</v>
      </c>
      <c r="T565" s="170" t="s">
        <v>416</v>
      </c>
      <c r="U565" s="148">
        <v>0</v>
      </c>
      <c r="V565" s="170">
        <f t="shared" si="106"/>
        <v>0</v>
      </c>
      <c r="W565" s="170">
        <f t="shared" si="107"/>
        <v>0</v>
      </c>
      <c r="X565" s="170">
        <f t="shared" si="100"/>
        <v>0</v>
      </c>
      <c r="Y565" s="170" t="str">
        <f t="shared" si="108"/>
        <v>-</v>
      </c>
      <c r="Z565" s="170" t="str">
        <f t="shared" si="109"/>
        <v>-</v>
      </c>
      <c r="AA565" s="134"/>
    </row>
    <row r="566" spans="1:27" ht="15" customHeight="1">
      <c r="A566" s="456"/>
      <c r="B566" s="447"/>
      <c r="C566" s="447"/>
      <c r="D566" s="223" t="s">
        <v>3296</v>
      </c>
      <c r="E566" s="281" t="s">
        <v>2830</v>
      </c>
      <c r="F566" s="292" t="s">
        <v>3505</v>
      </c>
      <c r="G566" s="170" t="s">
        <v>3539</v>
      </c>
      <c r="H566" s="170" t="s">
        <v>2833</v>
      </c>
      <c r="I566" s="170" t="s">
        <v>141</v>
      </c>
      <c r="J566" s="170">
        <v>8676591</v>
      </c>
      <c r="K566" s="170">
        <v>2972630.54</v>
      </c>
      <c r="L566" s="170">
        <v>2705419.89</v>
      </c>
      <c r="M566" s="170" t="s">
        <v>416</v>
      </c>
      <c r="N566" s="148">
        <v>0</v>
      </c>
      <c r="O566" s="170">
        <f t="shared" si="101"/>
        <v>0</v>
      </c>
      <c r="P566" s="170">
        <f t="shared" si="102"/>
        <v>0</v>
      </c>
      <c r="Q566" s="170">
        <f t="shared" si="103"/>
        <v>0</v>
      </c>
      <c r="R566" s="170" t="str">
        <f t="shared" si="104"/>
        <v>-</v>
      </c>
      <c r="S566" s="170" t="str">
        <f t="shared" si="105"/>
        <v>-</v>
      </c>
      <c r="T566" s="170" t="s">
        <v>416</v>
      </c>
      <c r="U566" s="148">
        <v>0</v>
      </c>
      <c r="V566" s="170">
        <f t="shared" si="106"/>
        <v>0</v>
      </c>
      <c r="W566" s="170">
        <f t="shared" si="107"/>
        <v>0</v>
      </c>
      <c r="X566" s="170">
        <f t="shared" si="100"/>
        <v>0</v>
      </c>
      <c r="Y566" s="170" t="str">
        <f t="shared" si="108"/>
        <v>-</v>
      </c>
      <c r="Z566" s="170" t="str">
        <f t="shared" si="109"/>
        <v>-</v>
      </c>
      <c r="AA566" s="134"/>
    </row>
    <row r="567" spans="1:27" ht="15" customHeight="1">
      <c r="A567" s="456"/>
      <c r="B567" s="447"/>
      <c r="C567" s="447"/>
      <c r="D567" s="223" t="s">
        <v>3296</v>
      </c>
      <c r="E567" s="281" t="s">
        <v>2830</v>
      </c>
      <c r="F567" s="292" t="s">
        <v>3505</v>
      </c>
      <c r="G567" s="170" t="s">
        <v>3540</v>
      </c>
      <c r="H567" s="170" t="s">
        <v>2833</v>
      </c>
      <c r="I567" s="170" t="s">
        <v>147</v>
      </c>
      <c r="J567" s="170">
        <v>1000</v>
      </c>
      <c r="K567" s="170">
        <v>0</v>
      </c>
      <c r="L567" s="170">
        <v>0</v>
      </c>
      <c r="M567" s="170" t="s">
        <v>416</v>
      </c>
      <c r="N567" s="148">
        <v>0</v>
      </c>
      <c r="O567" s="170">
        <f t="shared" si="101"/>
        <v>0</v>
      </c>
      <c r="P567" s="170">
        <f t="shared" si="102"/>
        <v>0</v>
      </c>
      <c r="Q567" s="170">
        <f t="shared" si="103"/>
        <v>0</v>
      </c>
      <c r="R567" s="170" t="str">
        <f t="shared" si="104"/>
        <v>-</v>
      </c>
      <c r="S567" s="170" t="str">
        <f t="shared" si="105"/>
        <v>-</v>
      </c>
      <c r="T567" s="170" t="s">
        <v>416</v>
      </c>
      <c r="U567" s="148">
        <v>0</v>
      </c>
      <c r="V567" s="170">
        <f t="shared" si="106"/>
        <v>0</v>
      </c>
      <c r="W567" s="170">
        <f t="shared" si="107"/>
        <v>0</v>
      </c>
      <c r="X567" s="170">
        <f t="shared" si="100"/>
        <v>0</v>
      </c>
      <c r="Y567" s="170" t="str">
        <f t="shared" si="108"/>
        <v>-</v>
      </c>
      <c r="Z567" s="170" t="str">
        <f t="shared" si="109"/>
        <v>-</v>
      </c>
      <c r="AA567" s="134"/>
    </row>
    <row r="568" spans="1:27" ht="15" customHeight="1">
      <c r="A568" s="456"/>
      <c r="B568" s="447"/>
      <c r="C568" s="447"/>
      <c r="D568" s="223" t="s">
        <v>3296</v>
      </c>
      <c r="E568" s="281" t="s">
        <v>2830</v>
      </c>
      <c r="F568" s="292" t="s">
        <v>3505</v>
      </c>
      <c r="G568" s="170" t="s">
        <v>3541</v>
      </c>
      <c r="H568" s="170" t="s">
        <v>2833</v>
      </c>
      <c r="I568" s="170" t="s">
        <v>147</v>
      </c>
      <c r="J568" s="170">
        <v>1000</v>
      </c>
      <c r="K568" s="170">
        <v>0</v>
      </c>
      <c r="L568" s="170">
        <v>0</v>
      </c>
      <c r="M568" s="170" t="s">
        <v>416</v>
      </c>
      <c r="N568" s="148">
        <v>0</v>
      </c>
      <c r="O568" s="170">
        <f t="shared" si="101"/>
        <v>0</v>
      </c>
      <c r="P568" s="170">
        <f t="shared" si="102"/>
        <v>0</v>
      </c>
      <c r="Q568" s="170">
        <f t="shared" si="103"/>
        <v>0</v>
      </c>
      <c r="R568" s="170" t="str">
        <f t="shared" si="104"/>
        <v>-</v>
      </c>
      <c r="S568" s="170" t="str">
        <f t="shared" si="105"/>
        <v>-</v>
      </c>
      <c r="T568" s="170" t="s">
        <v>416</v>
      </c>
      <c r="U568" s="148">
        <v>0</v>
      </c>
      <c r="V568" s="170">
        <f t="shared" si="106"/>
        <v>0</v>
      </c>
      <c r="W568" s="170">
        <f t="shared" si="107"/>
        <v>0</v>
      </c>
      <c r="X568" s="170">
        <f t="shared" si="100"/>
        <v>0</v>
      </c>
      <c r="Y568" s="170" t="str">
        <f t="shared" si="108"/>
        <v>-</v>
      </c>
      <c r="Z568" s="170" t="str">
        <f t="shared" si="109"/>
        <v>-</v>
      </c>
      <c r="AA568" s="134"/>
    </row>
    <row r="569" spans="1:27" ht="15" customHeight="1">
      <c r="A569" s="456"/>
      <c r="B569" s="447"/>
      <c r="C569" s="447"/>
      <c r="D569" s="223" t="s">
        <v>3296</v>
      </c>
      <c r="E569" s="281" t="s">
        <v>2830</v>
      </c>
      <c r="F569" s="292" t="s">
        <v>3505</v>
      </c>
      <c r="G569" s="170" t="s">
        <v>3542</v>
      </c>
      <c r="H569" s="170" t="s">
        <v>2833</v>
      </c>
      <c r="I569" s="170" t="s">
        <v>147</v>
      </c>
      <c r="J569" s="170">
        <v>7162909</v>
      </c>
      <c r="K569" s="170">
        <v>720783.38</v>
      </c>
      <c r="L569" s="170">
        <v>613169.38</v>
      </c>
      <c r="M569" s="170" t="s">
        <v>416</v>
      </c>
      <c r="N569" s="148">
        <v>0</v>
      </c>
      <c r="O569" s="170">
        <f t="shared" si="101"/>
        <v>0</v>
      </c>
      <c r="P569" s="170">
        <f t="shared" si="102"/>
        <v>0</v>
      </c>
      <c r="Q569" s="170">
        <f t="shared" si="103"/>
        <v>0</v>
      </c>
      <c r="R569" s="170" t="str">
        <f t="shared" si="104"/>
        <v>-</v>
      </c>
      <c r="S569" s="170" t="str">
        <f t="shared" si="105"/>
        <v>-</v>
      </c>
      <c r="T569" s="170" t="s">
        <v>416</v>
      </c>
      <c r="U569" s="148">
        <v>0</v>
      </c>
      <c r="V569" s="170">
        <f t="shared" si="106"/>
        <v>0</v>
      </c>
      <c r="W569" s="170">
        <f t="shared" si="107"/>
        <v>0</v>
      </c>
      <c r="X569" s="170">
        <f t="shared" si="100"/>
        <v>0</v>
      </c>
      <c r="Y569" s="170" t="str">
        <f t="shared" si="108"/>
        <v>-</v>
      </c>
      <c r="Z569" s="170" t="str">
        <f t="shared" si="109"/>
        <v>-</v>
      </c>
      <c r="AA569" s="134"/>
    </row>
    <row r="570" spans="1:27" ht="15" customHeight="1">
      <c r="A570" s="456"/>
      <c r="B570" s="447"/>
      <c r="C570" s="447"/>
      <c r="D570" s="223" t="s">
        <v>3296</v>
      </c>
      <c r="E570" s="281" t="s">
        <v>2830</v>
      </c>
      <c r="F570" s="292" t="s">
        <v>3505</v>
      </c>
      <c r="G570" s="170" t="s">
        <v>3543</v>
      </c>
      <c r="H570" s="170" t="s">
        <v>2833</v>
      </c>
      <c r="I570" s="170" t="s">
        <v>173</v>
      </c>
      <c r="J570" s="170">
        <v>400000</v>
      </c>
      <c r="K570" s="170">
        <v>149989.15</v>
      </c>
      <c r="L570" s="170">
        <v>149989.15</v>
      </c>
      <c r="M570" s="170" t="s">
        <v>416</v>
      </c>
      <c r="N570" s="148">
        <v>0</v>
      </c>
      <c r="O570" s="170">
        <f t="shared" si="101"/>
        <v>0</v>
      </c>
      <c r="P570" s="170">
        <f t="shared" si="102"/>
        <v>0</v>
      </c>
      <c r="Q570" s="170">
        <f t="shared" si="103"/>
        <v>0</v>
      </c>
      <c r="R570" s="170" t="str">
        <f t="shared" si="104"/>
        <v>-</v>
      </c>
      <c r="S570" s="170" t="str">
        <f t="shared" si="105"/>
        <v>-</v>
      </c>
      <c r="T570" s="170" t="s">
        <v>416</v>
      </c>
      <c r="U570" s="148">
        <v>0</v>
      </c>
      <c r="V570" s="170">
        <f t="shared" si="106"/>
        <v>0</v>
      </c>
      <c r="W570" s="170">
        <f t="shared" si="107"/>
        <v>0</v>
      </c>
      <c r="X570" s="170">
        <f t="shared" si="100"/>
        <v>0</v>
      </c>
      <c r="Y570" s="170" t="str">
        <f t="shared" si="108"/>
        <v>-</v>
      </c>
      <c r="Z570" s="170" t="str">
        <f t="shared" si="109"/>
        <v>-</v>
      </c>
      <c r="AA570" s="134"/>
    </row>
    <row r="571" spans="1:27" ht="15" customHeight="1">
      <c r="A571" s="456"/>
      <c r="B571" s="447"/>
      <c r="C571" s="447"/>
      <c r="D571" s="223" t="s">
        <v>3296</v>
      </c>
      <c r="E571" s="281" t="s">
        <v>2830</v>
      </c>
      <c r="F571" s="292" t="s">
        <v>3505</v>
      </c>
      <c r="G571" s="170" t="s">
        <v>3544</v>
      </c>
      <c r="H571" s="170" t="s">
        <v>2833</v>
      </c>
      <c r="I571" s="170" t="s">
        <v>173</v>
      </c>
      <c r="J571" s="170">
        <v>8031783</v>
      </c>
      <c r="K571" s="170">
        <v>3156054.05</v>
      </c>
      <c r="L571" s="170">
        <v>2839543.6</v>
      </c>
      <c r="M571" s="170" t="s">
        <v>416</v>
      </c>
      <c r="N571" s="148">
        <v>0</v>
      </c>
      <c r="O571" s="170">
        <f t="shared" si="101"/>
        <v>0</v>
      </c>
      <c r="P571" s="170">
        <f t="shared" si="102"/>
        <v>0</v>
      </c>
      <c r="Q571" s="170">
        <f t="shared" si="103"/>
        <v>0</v>
      </c>
      <c r="R571" s="170" t="str">
        <f t="shared" si="104"/>
        <v>-</v>
      </c>
      <c r="S571" s="170" t="str">
        <f t="shared" si="105"/>
        <v>-</v>
      </c>
      <c r="T571" s="170" t="s">
        <v>416</v>
      </c>
      <c r="U571" s="148">
        <v>0</v>
      </c>
      <c r="V571" s="170">
        <f t="shared" si="106"/>
        <v>0</v>
      </c>
      <c r="W571" s="170">
        <f t="shared" si="107"/>
        <v>0</v>
      </c>
      <c r="X571" s="170">
        <f t="shared" si="100"/>
        <v>0</v>
      </c>
      <c r="Y571" s="170" t="str">
        <f t="shared" si="108"/>
        <v>-</v>
      </c>
      <c r="Z571" s="170" t="str">
        <f t="shared" si="109"/>
        <v>-</v>
      </c>
      <c r="AA571" s="134"/>
    </row>
    <row r="572" spans="1:27" ht="15" customHeight="1">
      <c r="A572" s="456"/>
      <c r="B572" s="447"/>
      <c r="C572" s="447"/>
      <c r="D572" s="223" t="s">
        <v>3296</v>
      </c>
      <c r="E572" s="281" t="s">
        <v>2830</v>
      </c>
      <c r="F572" s="292" t="s">
        <v>3505</v>
      </c>
      <c r="G572" s="170" t="s">
        <v>3545</v>
      </c>
      <c r="H572" s="170" t="s">
        <v>2833</v>
      </c>
      <c r="I572" s="170" t="s">
        <v>149</v>
      </c>
      <c r="J572" s="170">
        <v>6575797</v>
      </c>
      <c r="K572" s="170">
        <v>1254844.53</v>
      </c>
      <c r="L572" s="170">
        <v>1034405.6299999999</v>
      </c>
      <c r="M572" s="170" t="s">
        <v>416</v>
      </c>
      <c r="N572" s="148">
        <v>0</v>
      </c>
      <c r="O572" s="170">
        <f t="shared" si="101"/>
        <v>0</v>
      </c>
      <c r="P572" s="170">
        <f t="shared" si="102"/>
        <v>0</v>
      </c>
      <c r="Q572" s="170">
        <f t="shared" si="103"/>
        <v>0</v>
      </c>
      <c r="R572" s="170" t="str">
        <f t="shared" si="104"/>
        <v>-</v>
      </c>
      <c r="S572" s="170" t="str">
        <f t="shared" si="105"/>
        <v>-</v>
      </c>
      <c r="T572" s="170" t="s">
        <v>416</v>
      </c>
      <c r="U572" s="148">
        <v>0</v>
      </c>
      <c r="V572" s="170">
        <f t="shared" si="106"/>
        <v>0</v>
      </c>
      <c r="W572" s="170">
        <f t="shared" si="107"/>
        <v>0</v>
      </c>
      <c r="X572" s="170">
        <f t="shared" si="100"/>
        <v>0</v>
      </c>
      <c r="Y572" s="170" t="str">
        <f t="shared" si="108"/>
        <v>-</v>
      </c>
      <c r="Z572" s="170" t="str">
        <f t="shared" si="109"/>
        <v>-</v>
      </c>
      <c r="AA572" s="134"/>
    </row>
    <row r="573" spans="1:27" ht="15" customHeight="1">
      <c r="A573" s="456"/>
      <c r="B573" s="447"/>
      <c r="C573" s="447"/>
      <c r="D573" s="223" t="s">
        <v>3296</v>
      </c>
      <c r="E573" s="281" t="s">
        <v>2830</v>
      </c>
      <c r="F573" s="292" t="s">
        <v>3505</v>
      </c>
      <c r="G573" s="170" t="s">
        <v>3546</v>
      </c>
      <c r="H573" s="170" t="s">
        <v>2833</v>
      </c>
      <c r="I573" s="170" t="s">
        <v>149</v>
      </c>
      <c r="J573" s="170">
        <v>0</v>
      </c>
      <c r="K573" s="170">
        <v>65986.27</v>
      </c>
      <c r="L573" s="170">
        <v>65986.27</v>
      </c>
      <c r="M573" s="170" t="s">
        <v>416</v>
      </c>
      <c r="N573" s="148">
        <v>0</v>
      </c>
      <c r="O573" s="170">
        <f t="shared" si="101"/>
        <v>0</v>
      </c>
      <c r="P573" s="170">
        <f t="shared" si="102"/>
        <v>0</v>
      </c>
      <c r="Q573" s="170">
        <f t="shared" si="103"/>
        <v>0</v>
      </c>
      <c r="R573" s="170" t="str">
        <f t="shared" si="104"/>
        <v>-</v>
      </c>
      <c r="S573" s="170" t="str">
        <f t="shared" si="105"/>
        <v>-</v>
      </c>
      <c r="T573" s="170" t="s">
        <v>416</v>
      </c>
      <c r="U573" s="148">
        <v>0</v>
      </c>
      <c r="V573" s="170">
        <f t="shared" si="106"/>
        <v>0</v>
      </c>
      <c r="W573" s="170">
        <f t="shared" si="107"/>
        <v>0</v>
      </c>
      <c r="X573" s="170">
        <f t="shared" si="100"/>
        <v>0</v>
      </c>
      <c r="Y573" s="170" t="str">
        <f t="shared" si="108"/>
        <v>-</v>
      </c>
      <c r="Z573" s="170" t="str">
        <f t="shared" si="109"/>
        <v>-</v>
      </c>
      <c r="AA573" s="134"/>
    </row>
    <row r="574" spans="1:27" ht="15" customHeight="1">
      <c r="A574" s="456"/>
      <c r="B574" s="447"/>
      <c r="C574" s="447"/>
      <c r="D574" s="223" t="s">
        <v>3296</v>
      </c>
      <c r="E574" s="281" t="s">
        <v>2830</v>
      </c>
      <c r="F574" s="292" t="s">
        <v>3505</v>
      </c>
      <c r="G574" s="170" t="s">
        <v>3547</v>
      </c>
      <c r="H574" s="170" t="s">
        <v>2833</v>
      </c>
      <c r="I574" s="170" t="s">
        <v>181</v>
      </c>
      <c r="J574" s="170">
        <v>2360000</v>
      </c>
      <c r="K574" s="170">
        <v>1600298.97</v>
      </c>
      <c r="L574" s="170">
        <v>1600298.97</v>
      </c>
      <c r="M574" s="170" t="s">
        <v>416</v>
      </c>
      <c r="N574" s="148">
        <v>0</v>
      </c>
      <c r="O574" s="170">
        <f t="shared" si="101"/>
        <v>0</v>
      </c>
      <c r="P574" s="170">
        <f t="shared" si="102"/>
        <v>0</v>
      </c>
      <c r="Q574" s="170">
        <f t="shared" si="103"/>
        <v>0</v>
      </c>
      <c r="R574" s="170" t="str">
        <f t="shared" si="104"/>
        <v>-</v>
      </c>
      <c r="S574" s="170" t="str">
        <f t="shared" si="105"/>
        <v>-</v>
      </c>
      <c r="T574" s="170" t="s">
        <v>416</v>
      </c>
      <c r="U574" s="148">
        <v>0</v>
      </c>
      <c r="V574" s="170">
        <f t="shared" si="106"/>
        <v>0</v>
      </c>
      <c r="W574" s="170">
        <f t="shared" si="107"/>
        <v>0</v>
      </c>
      <c r="X574" s="170">
        <f t="shared" si="100"/>
        <v>0</v>
      </c>
      <c r="Y574" s="170" t="str">
        <f t="shared" si="108"/>
        <v>-</v>
      </c>
      <c r="Z574" s="170" t="str">
        <f t="shared" si="109"/>
        <v>-</v>
      </c>
      <c r="AA574" s="134"/>
    </row>
    <row r="575" spans="1:27" ht="15" customHeight="1">
      <c r="A575" s="456"/>
      <c r="B575" s="447"/>
      <c r="C575" s="447"/>
      <c r="D575" s="223" t="s">
        <v>3296</v>
      </c>
      <c r="E575" s="281" t="s">
        <v>2830</v>
      </c>
      <c r="F575" s="292" t="s">
        <v>3505</v>
      </c>
      <c r="G575" s="170" t="s">
        <v>3548</v>
      </c>
      <c r="H575" s="170" t="s">
        <v>2833</v>
      </c>
      <c r="I575" s="170" t="s">
        <v>181</v>
      </c>
      <c r="J575" s="170">
        <v>12182120</v>
      </c>
      <c r="K575" s="170">
        <v>5587340.9000000004</v>
      </c>
      <c r="L575" s="170">
        <v>5045102.5600000005</v>
      </c>
      <c r="M575" s="170" t="s">
        <v>416</v>
      </c>
      <c r="N575" s="148">
        <v>0</v>
      </c>
      <c r="O575" s="170">
        <f t="shared" si="101"/>
        <v>0</v>
      </c>
      <c r="P575" s="170">
        <f t="shared" si="102"/>
        <v>0</v>
      </c>
      <c r="Q575" s="170">
        <f t="shared" si="103"/>
        <v>0</v>
      </c>
      <c r="R575" s="170" t="str">
        <f t="shared" si="104"/>
        <v>-</v>
      </c>
      <c r="S575" s="170" t="str">
        <f t="shared" si="105"/>
        <v>-</v>
      </c>
      <c r="T575" s="170" t="s">
        <v>416</v>
      </c>
      <c r="U575" s="148">
        <v>0</v>
      </c>
      <c r="V575" s="170">
        <f t="shared" si="106"/>
        <v>0</v>
      </c>
      <c r="W575" s="170">
        <f t="shared" si="107"/>
        <v>0</v>
      </c>
      <c r="X575" s="170">
        <f t="shared" si="100"/>
        <v>0</v>
      </c>
      <c r="Y575" s="170" t="str">
        <f t="shared" si="108"/>
        <v>-</v>
      </c>
      <c r="Z575" s="170" t="str">
        <f t="shared" si="109"/>
        <v>-</v>
      </c>
      <c r="AA575" s="134"/>
    </row>
    <row r="576" spans="1:27" ht="15" customHeight="1">
      <c r="A576" s="456"/>
      <c r="B576" s="447"/>
      <c r="C576" s="447"/>
      <c r="D576" s="223" t="s">
        <v>3296</v>
      </c>
      <c r="E576" s="281" t="s">
        <v>2830</v>
      </c>
      <c r="F576" s="292" t="s">
        <v>3505</v>
      </c>
      <c r="G576" s="170" t="s">
        <v>3549</v>
      </c>
      <c r="H576" s="170" t="s">
        <v>2833</v>
      </c>
      <c r="I576" s="170" t="s">
        <v>183</v>
      </c>
      <c r="J576" s="170">
        <v>100000</v>
      </c>
      <c r="K576" s="170">
        <v>71032</v>
      </c>
      <c r="L576" s="170">
        <v>71024.399999999994</v>
      </c>
      <c r="M576" s="170" t="s">
        <v>416</v>
      </c>
      <c r="N576" s="148">
        <v>0</v>
      </c>
      <c r="O576" s="170">
        <f t="shared" si="101"/>
        <v>0</v>
      </c>
      <c r="P576" s="170">
        <f t="shared" si="102"/>
        <v>0</v>
      </c>
      <c r="Q576" s="170">
        <f t="shared" si="103"/>
        <v>0</v>
      </c>
      <c r="R576" s="170" t="str">
        <f t="shared" si="104"/>
        <v>-</v>
      </c>
      <c r="S576" s="170" t="str">
        <f t="shared" si="105"/>
        <v>-</v>
      </c>
      <c r="T576" s="170" t="s">
        <v>416</v>
      </c>
      <c r="U576" s="148">
        <v>0</v>
      </c>
      <c r="V576" s="170">
        <f t="shared" si="106"/>
        <v>0</v>
      </c>
      <c r="W576" s="170">
        <f t="shared" si="107"/>
        <v>0</v>
      </c>
      <c r="X576" s="170">
        <f t="shared" si="100"/>
        <v>0</v>
      </c>
      <c r="Y576" s="170" t="str">
        <f t="shared" si="108"/>
        <v>-</v>
      </c>
      <c r="Z576" s="170" t="str">
        <f t="shared" si="109"/>
        <v>-</v>
      </c>
      <c r="AA576" s="134"/>
    </row>
    <row r="577" spans="1:27" ht="15" customHeight="1">
      <c r="A577" s="456"/>
      <c r="B577" s="447"/>
      <c r="C577" s="447"/>
      <c r="D577" s="223" t="s">
        <v>3296</v>
      </c>
      <c r="E577" s="281" t="s">
        <v>2830</v>
      </c>
      <c r="F577" s="292" t="s">
        <v>3505</v>
      </c>
      <c r="G577" s="170" t="s">
        <v>3550</v>
      </c>
      <c r="H577" s="170" t="s">
        <v>2833</v>
      </c>
      <c r="I577" s="170" t="s">
        <v>183</v>
      </c>
      <c r="J577" s="170">
        <v>4500000</v>
      </c>
      <c r="K577" s="170">
        <v>2334343.3600000003</v>
      </c>
      <c r="L577" s="170">
        <v>2177014.61</v>
      </c>
      <c r="M577" s="170" t="s">
        <v>416</v>
      </c>
      <c r="N577" s="148">
        <v>0</v>
      </c>
      <c r="O577" s="170">
        <f t="shared" si="101"/>
        <v>0</v>
      </c>
      <c r="P577" s="170">
        <f t="shared" si="102"/>
        <v>0</v>
      </c>
      <c r="Q577" s="170">
        <f t="shared" si="103"/>
        <v>0</v>
      </c>
      <c r="R577" s="170" t="str">
        <f t="shared" si="104"/>
        <v>-</v>
      </c>
      <c r="S577" s="170" t="str">
        <f t="shared" si="105"/>
        <v>-</v>
      </c>
      <c r="T577" s="170" t="s">
        <v>416</v>
      </c>
      <c r="U577" s="148">
        <v>0</v>
      </c>
      <c r="V577" s="170">
        <f t="shared" si="106"/>
        <v>0</v>
      </c>
      <c r="W577" s="170">
        <f t="shared" si="107"/>
        <v>0</v>
      </c>
      <c r="X577" s="170">
        <f t="shared" si="100"/>
        <v>0</v>
      </c>
      <c r="Y577" s="170" t="str">
        <f t="shared" si="108"/>
        <v>-</v>
      </c>
      <c r="Z577" s="170" t="str">
        <f t="shared" si="109"/>
        <v>-</v>
      </c>
      <c r="AA577" s="134"/>
    </row>
    <row r="578" spans="1:27" ht="15" customHeight="1">
      <c r="A578" s="456"/>
      <c r="B578" s="447"/>
      <c r="C578" s="447"/>
      <c r="D578" s="223" t="s">
        <v>3296</v>
      </c>
      <c r="E578" s="281" t="s">
        <v>2830</v>
      </c>
      <c r="F578" s="292" t="s">
        <v>3505</v>
      </c>
      <c r="G578" s="170" t="s">
        <v>3551</v>
      </c>
      <c r="H578" s="170" t="s">
        <v>2833</v>
      </c>
      <c r="I578" s="170" t="s">
        <v>155</v>
      </c>
      <c r="J578" s="170">
        <v>5000</v>
      </c>
      <c r="K578" s="170">
        <v>280773.03000000003</v>
      </c>
      <c r="L578" s="170">
        <v>191993.08000000002</v>
      </c>
      <c r="M578" s="170" t="s">
        <v>416</v>
      </c>
      <c r="N578" s="148">
        <v>0</v>
      </c>
      <c r="O578" s="170">
        <f t="shared" si="101"/>
        <v>0</v>
      </c>
      <c r="P578" s="170">
        <f t="shared" si="102"/>
        <v>0</v>
      </c>
      <c r="Q578" s="170">
        <f t="shared" si="103"/>
        <v>0</v>
      </c>
      <c r="R578" s="170" t="str">
        <f t="shared" si="104"/>
        <v>-</v>
      </c>
      <c r="S578" s="170" t="str">
        <f t="shared" si="105"/>
        <v>-</v>
      </c>
      <c r="T578" s="170" t="s">
        <v>416</v>
      </c>
      <c r="U578" s="148">
        <v>0</v>
      </c>
      <c r="V578" s="170">
        <f t="shared" si="106"/>
        <v>0</v>
      </c>
      <c r="W578" s="170">
        <f t="shared" si="107"/>
        <v>0</v>
      </c>
      <c r="X578" s="170">
        <f t="shared" si="100"/>
        <v>0</v>
      </c>
      <c r="Y578" s="170" t="str">
        <f t="shared" si="108"/>
        <v>-</v>
      </c>
      <c r="Z578" s="170" t="str">
        <f t="shared" si="109"/>
        <v>-</v>
      </c>
      <c r="AA578" s="134"/>
    </row>
    <row r="579" spans="1:27" ht="15" customHeight="1">
      <c r="A579" s="456"/>
      <c r="B579" s="447"/>
      <c r="C579" s="447"/>
      <c r="D579" s="223" t="s">
        <v>3296</v>
      </c>
      <c r="E579" s="281" t="s">
        <v>2830</v>
      </c>
      <c r="F579" s="292" t="s">
        <v>3505</v>
      </c>
      <c r="G579" s="170" t="s">
        <v>3552</v>
      </c>
      <c r="H579" s="170" t="s">
        <v>2833</v>
      </c>
      <c r="I579" s="170" t="s">
        <v>155</v>
      </c>
      <c r="J579" s="170">
        <v>4631392</v>
      </c>
      <c r="K579" s="170">
        <v>108846.76</v>
      </c>
      <c r="L579" s="170">
        <v>93907.45</v>
      </c>
      <c r="M579" s="170" t="s">
        <v>416</v>
      </c>
      <c r="N579" s="148">
        <v>0</v>
      </c>
      <c r="O579" s="170">
        <f t="shared" si="101"/>
        <v>0</v>
      </c>
      <c r="P579" s="170">
        <f t="shared" si="102"/>
        <v>0</v>
      </c>
      <c r="Q579" s="170">
        <f t="shared" si="103"/>
        <v>0</v>
      </c>
      <c r="R579" s="170" t="str">
        <f t="shared" si="104"/>
        <v>-</v>
      </c>
      <c r="S579" s="170" t="str">
        <f t="shared" si="105"/>
        <v>-</v>
      </c>
      <c r="T579" s="170" t="s">
        <v>416</v>
      </c>
      <c r="U579" s="148">
        <v>0</v>
      </c>
      <c r="V579" s="170">
        <f t="shared" si="106"/>
        <v>0</v>
      </c>
      <c r="W579" s="170">
        <f t="shared" si="107"/>
        <v>0</v>
      </c>
      <c r="X579" s="170">
        <f t="shared" si="100"/>
        <v>0</v>
      </c>
      <c r="Y579" s="170" t="str">
        <f t="shared" si="108"/>
        <v>-</v>
      </c>
      <c r="Z579" s="170" t="str">
        <f t="shared" si="109"/>
        <v>-</v>
      </c>
      <c r="AA579" s="134"/>
    </row>
    <row r="580" spans="1:27" ht="15" customHeight="1">
      <c r="A580" s="456"/>
      <c r="B580" s="447"/>
      <c r="C580" s="447"/>
      <c r="D580" s="223" t="s">
        <v>3296</v>
      </c>
      <c r="E580" s="281" t="s">
        <v>2830</v>
      </c>
      <c r="F580" s="292" t="s">
        <v>3505</v>
      </c>
      <c r="G580" s="170" t="s">
        <v>3553</v>
      </c>
      <c r="H580" s="170" t="s">
        <v>2833</v>
      </c>
      <c r="I580" s="170" t="s">
        <v>155</v>
      </c>
      <c r="J580" s="170">
        <v>0</v>
      </c>
      <c r="K580" s="170">
        <v>1975</v>
      </c>
      <c r="L580" s="170">
        <v>1975</v>
      </c>
      <c r="M580" s="170" t="s">
        <v>416</v>
      </c>
      <c r="N580" s="148">
        <v>0</v>
      </c>
      <c r="O580" s="170">
        <f t="shared" si="101"/>
        <v>0</v>
      </c>
      <c r="P580" s="170">
        <f t="shared" si="102"/>
        <v>0</v>
      </c>
      <c r="Q580" s="170">
        <f t="shared" si="103"/>
        <v>0</v>
      </c>
      <c r="R580" s="170" t="str">
        <f t="shared" si="104"/>
        <v>-</v>
      </c>
      <c r="S580" s="170" t="str">
        <f t="shared" si="105"/>
        <v>-</v>
      </c>
      <c r="T580" s="170" t="s">
        <v>416</v>
      </c>
      <c r="U580" s="148">
        <v>0</v>
      </c>
      <c r="V580" s="170">
        <f t="shared" si="106"/>
        <v>0</v>
      </c>
      <c r="W580" s="170">
        <f t="shared" si="107"/>
        <v>0</v>
      </c>
      <c r="X580" s="170">
        <f t="shared" si="100"/>
        <v>0</v>
      </c>
      <c r="Y580" s="170" t="str">
        <f t="shared" si="108"/>
        <v>-</v>
      </c>
      <c r="Z580" s="170" t="str">
        <f t="shared" si="109"/>
        <v>-</v>
      </c>
      <c r="AA580" s="134"/>
    </row>
    <row r="581" spans="1:27" ht="15" customHeight="1">
      <c r="A581" s="456"/>
      <c r="B581" s="447"/>
      <c r="C581" s="447"/>
      <c r="D581" s="223" t="s">
        <v>3296</v>
      </c>
      <c r="E581" s="281" t="s">
        <v>2830</v>
      </c>
      <c r="F581" s="292" t="s">
        <v>3505</v>
      </c>
      <c r="G581" s="170" t="s">
        <v>3554</v>
      </c>
      <c r="H581" s="170" t="s">
        <v>2833</v>
      </c>
      <c r="I581" s="170" t="s">
        <v>179</v>
      </c>
      <c r="J581" s="170">
        <v>139852</v>
      </c>
      <c r="K581" s="170">
        <v>183643.78999999998</v>
      </c>
      <c r="L581" s="170">
        <v>127965.55</v>
      </c>
      <c r="M581" s="170" t="s">
        <v>416</v>
      </c>
      <c r="N581" s="148">
        <v>0</v>
      </c>
      <c r="O581" s="170">
        <f t="shared" si="101"/>
        <v>0</v>
      </c>
      <c r="P581" s="170">
        <f t="shared" si="102"/>
        <v>0</v>
      </c>
      <c r="Q581" s="170">
        <f t="shared" si="103"/>
        <v>0</v>
      </c>
      <c r="R581" s="170" t="str">
        <f t="shared" si="104"/>
        <v>-</v>
      </c>
      <c r="S581" s="170" t="str">
        <f t="shared" si="105"/>
        <v>-</v>
      </c>
      <c r="T581" s="170" t="s">
        <v>416</v>
      </c>
      <c r="U581" s="148">
        <v>0</v>
      </c>
      <c r="V581" s="170">
        <f t="shared" si="106"/>
        <v>0</v>
      </c>
      <c r="W581" s="170">
        <f t="shared" si="107"/>
        <v>0</v>
      </c>
      <c r="X581" s="170">
        <f t="shared" si="100"/>
        <v>0</v>
      </c>
      <c r="Y581" s="170" t="str">
        <f t="shared" si="108"/>
        <v>-</v>
      </c>
      <c r="Z581" s="170" t="str">
        <f t="shared" si="109"/>
        <v>-</v>
      </c>
      <c r="AA581" s="134"/>
    </row>
    <row r="582" spans="1:27" ht="15" customHeight="1">
      <c r="A582" s="456"/>
      <c r="B582" s="447"/>
      <c r="C582" s="447"/>
      <c r="D582" s="223" t="s">
        <v>3296</v>
      </c>
      <c r="E582" s="281" t="s">
        <v>2830</v>
      </c>
      <c r="F582" s="292" t="s">
        <v>3505</v>
      </c>
      <c r="G582" s="170" t="s">
        <v>3555</v>
      </c>
      <c r="H582" s="170" t="s">
        <v>2833</v>
      </c>
      <c r="I582" s="170" t="s">
        <v>179</v>
      </c>
      <c r="J582" s="170">
        <v>5926201</v>
      </c>
      <c r="K582" s="170">
        <v>1781673.46</v>
      </c>
      <c r="L582" s="170">
        <v>1562106.25</v>
      </c>
      <c r="M582" s="170" t="s">
        <v>416</v>
      </c>
      <c r="N582" s="148">
        <v>0</v>
      </c>
      <c r="O582" s="170">
        <f t="shared" si="101"/>
        <v>0</v>
      </c>
      <c r="P582" s="170">
        <f t="shared" si="102"/>
        <v>0</v>
      </c>
      <c r="Q582" s="170">
        <f t="shared" si="103"/>
        <v>0</v>
      </c>
      <c r="R582" s="170" t="str">
        <f t="shared" si="104"/>
        <v>-</v>
      </c>
      <c r="S582" s="170" t="str">
        <f t="shared" si="105"/>
        <v>-</v>
      </c>
      <c r="T582" s="170" t="s">
        <v>416</v>
      </c>
      <c r="U582" s="148">
        <v>0</v>
      </c>
      <c r="V582" s="170">
        <f t="shared" si="106"/>
        <v>0</v>
      </c>
      <c r="W582" s="170">
        <f t="shared" si="107"/>
        <v>0</v>
      </c>
      <c r="X582" s="170">
        <f t="shared" si="100"/>
        <v>0</v>
      </c>
      <c r="Y582" s="170" t="str">
        <f t="shared" si="108"/>
        <v>-</v>
      </c>
      <c r="Z582" s="170" t="str">
        <f t="shared" si="109"/>
        <v>-</v>
      </c>
      <c r="AA582" s="134"/>
    </row>
    <row r="583" spans="1:27" ht="15" customHeight="1">
      <c r="A583" s="456"/>
      <c r="B583" s="447"/>
      <c r="C583" s="447"/>
      <c r="D583" s="223" t="s">
        <v>3296</v>
      </c>
      <c r="E583" s="281" t="s">
        <v>2830</v>
      </c>
      <c r="F583" s="292" t="s">
        <v>3505</v>
      </c>
      <c r="G583" s="170" t="s">
        <v>3556</v>
      </c>
      <c r="H583" s="170" t="s">
        <v>2833</v>
      </c>
      <c r="I583" s="170" t="s">
        <v>165</v>
      </c>
      <c r="J583" s="170">
        <v>1000</v>
      </c>
      <c r="K583" s="170">
        <v>0</v>
      </c>
      <c r="L583" s="170">
        <v>0</v>
      </c>
      <c r="M583" s="170" t="s">
        <v>416</v>
      </c>
      <c r="N583" s="148">
        <v>0</v>
      </c>
      <c r="O583" s="170">
        <f t="shared" si="101"/>
        <v>0</v>
      </c>
      <c r="P583" s="170">
        <f t="shared" si="102"/>
        <v>0</v>
      </c>
      <c r="Q583" s="170">
        <f t="shared" si="103"/>
        <v>0</v>
      </c>
      <c r="R583" s="170" t="str">
        <f t="shared" si="104"/>
        <v>-</v>
      </c>
      <c r="S583" s="170" t="str">
        <f t="shared" si="105"/>
        <v>-</v>
      </c>
      <c r="T583" s="170" t="s">
        <v>416</v>
      </c>
      <c r="U583" s="148">
        <v>0</v>
      </c>
      <c r="V583" s="170">
        <f t="shared" si="106"/>
        <v>0</v>
      </c>
      <c r="W583" s="170">
        <f t="shared" si="107"/>
        <v>0</v>
      </c>
      <c r="X583" s="170">
        <f t="shared" si="100"/>
        <v>0</v>
      </c>
      <c r="Y583" s="170" t="str">
        <f t="shared" si="108"/>
        <v>-</v>
      </c>
      <c r="Z583" s="170" t="str">
        <f t="shared" si="109"/>
        <v>-</v>
      </c>
      <c r="AA583" s="134"/>
    </row>
    <row r="584" spans="1:27" ht="15" customHeight="1">
      <c r="A584" s="456"/>
      <c r="B584" s="447"/>
      <c r="C584" s="447"/>
      <c r="D584" s="223" t="s">
        <v>3296</v>
      </c>
      <c r="E584" s="281" t="s">
        <v>2830</v>
      </c>
      <c r="F584" s="292" t="s">
        <v>3505</v>
      </c>
      <c r="G584" s="170" t="s">
        <v>3557</v>
      </c>
      <c r="H584" s="170" t="s">
        <v>2833</v>
      </c>
      <c r="I584" s="170" t="s">
        <v>165</v>
      </c>
      <c r="J584" s="170">
        <v>5128377</v>
      </c>
      <c r="K584" s="170">
        <v>1324137.1400000001</v>
      </c>
      <c r="L584" s="170">
        <v>1169110.49</v>
      </c>
      <c r="M584" s="170" t="s">
        <v>416</v>
      </c>
      <c r="N584" s="148">
        <v>0</v>
      </c>
      <c r="O584" s="170">
        <f t="shared" si="101"/>
        <v>0</v>
      </c>
      <c r="P584" s="170">
        <f t="shared" si="102"/>
        <v>0</v>
      </c>
      <c r="Q584" s="170">
        <f t="shared" si="103"/>
        <v>0</v>
      </c>
      <c r="R584" s="170" t="str">
        <f t="shared" si="104"/>
        <v>-</v>
      </c>
      <c r="S584" s="170" t="str">
        <f t="shared" si="105"/>
        <v>-</v>
      </c>
      <c r="T584" s="170" t="s">
        <v>416</v>
      </c>
      <c r="U584" s="148">
        <v>0</v>
      </c>
      <c r="V584" s="170">
        <f t="shared" si="106"/>
        <v>0</v>
      </c>
      <c r="W584" s="170">
        <f t="shared" si="107"/>
        <v>0</v>
      </c>
      <c r="X584" s="170">
        <f t="shared" si="100"/>
        <v>0</v>
      </c>
      <c r="Y584" s="170" t="str">
        <f t="shared" si="108"/>
        <v>-</v>
      </c>
      <c r="Z584" s="170" t="str">
        <f t="shared" si="109"/>
        <v>-</v>
      </c>
      <c r="AA584" s="134"/>
    </row>
    <row r="585" spans="1:27" ht="15" customHeight="1">
      <c r="A585" s="456"/>
      <c r="B585" s="447"/>
      <c r="C585" s="447"/>
      <c r="D585" s="223" t="s">
        <v>3296</v>
      </c>
      <c r="E585" s="281" t="s">
        <v>2830</v>
      </c>
      <c r="F585" s="292" t="s">
        <v>3505</v>
      </c>
      <c r="G585" s="170" t="s">
        <v>3558</v>
      </c>
      <c r="H585" s="170" t="s">
        <v>2833</v>
      </c>
      <c r="I585" s="170" t="s">
        <v>177</v>
      </c>
      <c r="J585" s="170">
        <v>170000</v>
      </c>
      <c r="K585" s="170">
        <v>169543.25</v>
      </c>
      <c r="L585" s="170">
        <v>158344.79999999999</v>
      </c>
      <c r="M585" s="170" t="s">
        <v>416</v>
      </c>
      <c r="N585" s="148">
        <v>0</v>
      </c>
      <c r="O585" s="170">
        <f t="shared" si="101"/>
        <v>0</v>
      </c>
      <c r="P585" s="170">
        <f t="shared" si="102"/>
        <v>0</v>
      </c>
      <c r="Q585" s="170">
        <f t="shared" si="103"/>
        <v>0</v>
      </c>
      <c r="R585" s="170" t="str">
        <f t="shared" si="104"/>
        <v>-</v>
      </c>
      <c r="S585" s="170" t="str">
        <f t="shared" si="105"/>
        <v>-</v>
      </c>
      <c r="T585" s="170" t="s">
        <v>416</v>
      </c>
      <c r="U585" s="148">
        <v>0</v>
      </c>
      <c r="V585" s="170">
        <f t="shared" si="106"/>
        <v>0</v>
      </c>
      <c r="W585" s="170">
        <f t="shared" si="107"/>
        <v>0</v>
      </c>
      <c r="X585" s="170">
        <f t="shared" si="100"/>
        <v>0</v>
      </c>
      <c r="Y585" s="170" t="str">
        <f t="shared" si="108"/>
        <v>-</v>
      </c>
      <c r="Z585" s="170" t="str">
        <f t="shared" si="109"/>
        <v>-</v>
      </c>
      <c r="AA585" s="134"/>
    </row>
    <row r="586" spans="1:27" ht="15" customHeight="1">
      <c r="A586" s="456"/>
      <c r="B586" s="447"/>
      <c r="C586" s="447"/>
      <c r="D586" s="223" t="s">
        <v>3296</v>
      </c>
      <c r="E586" s="281" t="s">
        <v>2830</v>
      </c>
      <c r="F586" s="292" t="s">
        <v>3505</v>
      </c>
      <c r="G586" s="170" t="s">
        <v>3559</v>
      </c>
      <c r="H586" s="170" t="s">
        <v>2833</v>
      </c>
      <c r="I586" s="170" t="s">
        <v>177</v>
      </c>
      <c r="J586" s="170">
        <v>493497</v>
      </c>
      <c r="K586" s="170">
        <v>368541.58</v>
      </c>
      <c r="L586" s="170">
        <v>336317.51</v>
      </c>
      <c r="M586" s="170" t="s">
        <v>416</v>
      </c>
      <c r="N586" s="148">
        <v>0</v>
      </c>
      <c r="O586" s="170">
        <f t="shared" si="101"/>
        <v>0</v>
      </c>
      <c r="P586" s="170">
        <f t="shared" si="102"/>
        <v>0</v>
      </c>
      <c r="Q586" s="170">
        <f t="shared" si="103"/>
        <v>0</v>
      </c>
      <c r="R586" s="170" t="str">
        <f t="shared" si="104"/>
        <v>-</v>
      </c>
      <c r="S586" s="170" t="str">
        <f t="shared" si="105"/>
        <v>-</v>
      </c>
      <c r="T586" s="170" t="s">
        <v>416</v>
      </c>
      <c r="U586" s="148">
        <v>0</v>
      </c>
      <c r="V586" s="170">
        <f t="shared" si="106"/>
        <v>0</v>
      </c>
      <c r="W586" s="170">
        <f t="shared" si="107"/>
        <v>0</v>
      </c>
      <c r="X586" s="170">
        <f t="shared" si="100"/>
        <v>0</v>
      </c>
      <c r="Y586" s="170" t="str">
        <f t="shared" si="108"/>
        <v>-</v>
      </c>
      <c r="Z586" s="170" t="str">
        <f t="shared" si="109"/>
        <v>-</v>
      </c>
      <c r="AA586" s="134"/>
    </row>
    <row r="587" spans="1:27" ht="15" customHeight="1">
      <c r="A587" s="456"/>
      <c r="B587" s="447"/>
      <c r="C587" s="447"/>
      <c r="D587" s="223" t="s">
        <v>3296</v>
      </c>
      <c r="E587" s="281" t="s">
        <v>2830</v>
      </c>
      <c r="F587" s="292" t="s">
        <v>3505</v>
      </c>
      <c r="G587" s="170" t="s">
        <v>3560</v>
      </c>
      <c r="H587" s="170" t="s">
        <v>2833</v>
      </c>
      <c r="I587" s="170" t="s">
        <v>143</v>
      </c>
      <c r="J587" s="170">
        <v>1000</v>
      </c>
      <c r="K587" s="170">
        <v>0</v>
      </c>
      <c r="L587" s="170">
        <v>0</v>
      </c>
      <c r="M587" s="170" t="s">
        <v>416</v>
      </c>
      <c r="N587" s="148">
        <v>0</v>
      </c>
      <c r="O587" s="170">
        <f t="shared" si="101"/>
        <v>0</v>
      </c>
      <c r="P587" s="170">
        <f t="shared" si="102"/>
        <v>0</v>
      </c>
      <c r="Q587" s="170">
        <f t="shared" si="103"/>
        <v>0</v>
      </c>
      <c r="R587" s="170" t="str">
        <f t="shared" si="104"/>
        <v>-</v>
      </c>
      <c r="S587" s="170" t="str">
        <f t="shared" si="105"/>
        <v>-</v>
      </c>
      <c r="T587" s="170" t="s">
        <v>416</v>
      </c>
      <c r="U587" s="148">
        <v>0</v>
      </c>
      <c r="V587" s="170">
        <f t="shared" si="106"/>
        <v>0</v>
      </c>
      <c r="W587" s="170">
        <f t="shared" si="107"/>
        <v>0</v>
      </c>
      <c r="X587" s="170">
        <f t="shared" si="100"/>
        <v>0</v>
      </c>
      <c r="Y587" s="170" t="str">
        <f t="shared" si="108"/>
        <v>-</v>
      </c>
      <c r="Z587" s="170" t="str">
        <f t="shared" si="109"/>
        <v>-</v>
      </c>
      <c r="AA587" s="134"/>
    </row>
    <row r="588" spans="1:27" ht="15" customHeight="1">
      <c r="A588" s="456"/>
      <c r="B588" s="447"/>
      <c r="C588" s="447"/>
      <c r="D588" s="223" t="s">
        <v>3296</v>
      </c>
      <c r="E588" s="281" t="s">
        <v>2830</v>
      </c>
      <c r="F588" s="292" t="s">
        <v>3505</v>
      </c>
      <c r="G588" s="170" t="s">
        <v>3561</v>
      </c>
      <c r="H588" s="170" t="s">
        <v>2833</v>
      </c>
      <c r="I588" s="170" t="s">
        <v>143</v>
      </c>
      <c r="J588" s="170">
        <v>5842313</v>
      </c>
      <c r="K588" s="170">
        <v>380056</v>
      </c>
      <c r="L588" s="170">
        <v>345557.82</v>
      </c>
      <c r="M588" s="170" t="s">
        <v>416</v>
      </c>
      <c r="N588" s="148">
        <v>0</v>
      </c>
      <c r="O588" s="170">
        <f t="shared" si="101"/>
        <v>0</v>
      </c>
      <c r="P588" s="170">
        <f t="shared" si="102"/>
        <v>0</v>
      </c>
      <c r="Q588" s="170">
        <f t="shared" si="103"/>
        <v>0</v>
      </c>
      <c r="R588" s="170" t="str">
        <f t="shared" si="104"/>
        <v>-</v>
      </c>
      <c r="S588" s="170" t="str">
        <f t="shared" si="105"/>
        <v>-</v>
      </c>
      <c r="T588" s="170" t="s">
        <v>416</v>
      </c>
      <c r="U588" s="148">
        <v>0</v>
      </c>
      <c r="V588" s="170">
        <f t="shared" si="106"/>
        <v>0</v>
      </c>
      <c r="W588" s="170">
        <f t="shared" si="107"/>
        <v>0</v>
      </c>
      <c r="X588" s="170">
        <f t="shared" si="100"/>
        <v>0</v>
      </c>
      <c r="Y588" s="170" t="str">
        <f t="shared" si="108"/>
        <v>-</v>
      </c>
      <c r="Z588" s="170" t="str">
        <f t="shared" si="109"/>
        <v>-</v>
      </c>
      <c r="AA588" s="134"/>
    </row>
    <row r="589" spans="1:27" ht="15" customHeight="1">
      <c r="A589" s="456"/>
      <c r="B589" s="447"/>
      <c r="C589" s="447"/>
      <c r="D589" s="223" t="s">
        <v>3296</v>
      </c>
      <c r="E589" s="281" t="s">
        <v>2830</v>
      </c>
      <c r="F589" s="292" t="s">
        <v>3505</v>
      </c>
      <c r="G589" s="170" t="s">
        <v>3562</v>
      </c>
      <c r="H589" s="170" t="s">
        <v>2833</v>
      </c>
      <c r="I589" s="170" t="s">
        <v>163</v>
      </c>
      <c r="J589" s="170">
        <v>131769</v>
      </c>
      <c r="K589" s="170">
        <v>131592.97</v>
      </c>
      <c r="L589" s="170">
        <v>89247.62</v>
      </c>
      <c r="M589" s="170" t="s">
        <v>416</v>
      </c>
      <c r="N589" s="148">
        <v>0</v>
      </c>
      <c r="O589" s="170">
        <f t="shared" si="101"/>
        <v>0</v>
      </c>
      <c r="P589" s="170">
        <f t="shared" si="102"/>
        <v>0</v>
      </c>
      <c r="Q589" s="170">
        <f t="shared" si="103"/>
        <v>0</v>
      </c>
      <c r="R589" s="170" t="str">
        <f t="shared" si="104"/>
        <v>-</v>
      </c>
      <c r="S589" s="170" t="str">
        <f t="shared" si="105"/>
        <v>-</v>
      </c>
      <c r="T589" s="170" t="s">
        <v>416</v>
      </c>
      <c r="U589" s="148">
        <v>0</v>
      </c>
      <c r="V589" s="170">
        <f t="shared" si="106"/>
        <v>0</v>
      </c>
      <c r="W589" s="170">
        <f t="shared" si="107"/>
        <v>0</v>
      </c>
      <c r="X589" s="170">
        <f t="shared" si="100"/>
        <v>0</v>
      </c>
      <c r="Y589" s="170" t="str">
        <f t="shared" si="108"/>
        <v>-</v>
      </c>
      <c r="Z589" s="170" t="str">
        <f t="shared" si="109"/>
        <v>-</v>
      </c>
      <c r="AA589" s="134"/>
    </row>
    <row r="590" spans="1:27" ht="15" customHeight="1">
      <c r="A590" s="456"/>
      <c r="B590" s="447"/>
      <c r="C590" s="447"/>
      <c r="D590" s="223" t="s">
        <v>3296</v>
      </c>
      <c r="E590" s="281" t="s">
        <v>2830</v>
      </c>
      <c r="F590" s="292" t="s">
        <v>3505</v>
      </c>
      <c r="G590" s="170" t="s">
        <v>3563</v>
      </c>
      <c r="H590" s="170" t="s">
        <v>2833</v>
      </c>
      <c r="I590" s="170" t="s">
        <v>163</v>
      </c>
      <c r="J590" s="170">
        <v>1501000</v>
      </c>
      <c r="K590" s="170">
        <v>0</v>
      </c>
      <c r="L590" s="170">
        <v>0</v>
      </c>
      <c r="M590" s="170" t="s">
        <v>416</v>
      </c>
      <c r="N590" s="148">
        <v>0</v>
      </c>
      <c r="O590" s="170">
        <f t="shared" si="101"/>
        <v>0</v>
      </c>
      <c r="P590" s="170">
        <f t="shared" si="102"/>
        <v>0</v>
      </c>
      <c r="Q590" s="170">
        <f t="shared" si="103"/>
        <v>0</v>
      </c>
      <c r="R590" s="170" t="str">
        <f t="shared" si="104"/>
        <v>-</v>
      </c>
      <c r="S590" s="170" t="str">
        <f t="shared" si="105"/>
        <v>-</v>
      </c>
      <c r="T590" s="170" t="s">
        <v>416</v>
      </c>
      <c r="U590" s="148">
        <v>0</v>
      </c>
      <c r="V590" s="170">
        <f t="shared" si="106"/>
        <v>0</v>
      </c>
      <c r="W590" s="170">
        <f t="shared" si="107"/>
        <v>0</v>
      </c>
      <c r="X590" s="170">
        <f t="shared" si="100"/>
        <v>0</v>
      </c>
      <c r="Y590" s="170" t="str">
        <f t="shared" si="108"/>
        <v>-</v>
      </c>
      <c r="Z590" s="170" t="str">
        <f t="shared" si="109"/>
        <v>-</v>
      </c>
      <c r="AA590" s="134"/>
    </row>
    <row r="591" spans="1:27" ht="15" customHeight="1">
      <c r="A591" s="456"/>
      <c r="B591" s="447"/>
      <c r="C591" s="447"/>
      <c r="D591" s="223" t="s">
        <v>3296</v>
      </c>
      <c r="E591" s="281" t="s">
        <v>2830</v>
      </c>
      <c r="F591" s="292" t="s">
        <v>3505</v>
      </c>
      <c r="G591" s="170" t="s">
        <v>3564</v>
      </c>
      <c r="H591" s="170" t="s">
        <v>2833</v>
      </c>
      <c r="I591" s="170" t="s">
        <v>159</v>
      </c>
      <c r="J591" s="170">
        <v>1000000</v>
      </c>
      <c r="K591" s="170">
        <v>1107495.18</v>
      </c>
      <c r="L591" s="170">
        <v>950366.3</v>
      </c>
      <c r="M591" s="170" t="s">
        <v>416</v>
      </c>
      <c r="N591" s="148">
        <v>0</v>
      </c>
      <c r="O591" s="170">
        <f t="shared" si="101"/>
        <v>0</v>
      </c>
      <c r="P591" s="170">
        <f t="shared" si="102"/>
        <v>0</v>
      </c>
      <c r="Q591" s="170">
        <f t="shared" si="103"/>
        <v>0</v>
      </c>
      <c r="R591" s="170" t="str">
        <f t="shared" si="104"/>
        <v>-</v>
      </c>
      <c r="S591" s="170" t="str">
        <f t="shared" si="105"/>
        <v>-</v>
      </c>
      <c r="T591" s="170" t="s">
        <v>416</v>
      </c>
      <c r="U591" s="148">
        <v>0</v>
      </c>
      <c r="V591" s="170">
        <f t="shared" si="106"/>
        <v>0</v>
      </c>
      <c r="W591" s="170">
        <f t="shared" si="107"/>
        <v>0</v>
      </c>
      <c r="X591" s="170">
        <f t="shared" si="100"/>
        <v>0</v>
      </c>
      <c r="Y591" s="170" t="str">
        <f t="shared" si="108"/>
        <v>-</v>
      </c>
      <c r="Z591" s="170" t="str">
        <f t="shared" si="109"/>
        <v>-</v>
      </c>
      <c r="AA591" s="134"/>
    </row>
    <row r="592" spans="1:27" ht="15" customHeight="1">
      <c r="A592" s="456"/>
      <c r="B592" s="447"/>
      <c r="C592" s="447"/>
      <c r="D592" s="223" t="s">
        <v>3296</v>
      </c>
      <c r="E592" s="281" t="s">
        <v>2830</v>
      </c>
      <c r="F592" s="292" t="s">
        <v>3505</v>
      </c>
      <c r="G592" s="170" t="s">
        <v>3565</v>
      </c>
      <c r="H592" s="170" t="s">
        <v>2833</v>
      </c>
      <c r="I592" s="170" t="s">
        <v>159</v>
      </c>
      <c r="J592" s="170">
        <v>6271057</v>
      </c>
      <c r="K592" s="170">
        <v>3068413.73</v>
      </c>
      <c r="L592" s="170">
        <v>2648898.8699999996</v>
      </c>
      <c r="M592" s="170" t="s">
        <v>416</v>
      </c>
      <c r="N592" s="148">
        <v>0</v>
      </c>
      <c r="O592" s="170">
        <f t="shared" si="101"/>
        <v>0</v>
      </c>
      <c r="P592" s="170">
        <f t="shared" si="102"/>
        <v>0</v>
      </c>
      <c r="Q592" s="170">
        <f t="shared" si="103"/>
        <v>0</v>
      </c>
      <c r="R592" s="170" t="str">
        <f t="shared" si="104"/>
        <v>-</v>
      </c>
      <c r="S592" s="170" t="str">
        <f t="shared" si="105"/>
        <v>-</v>
      </c>
      <c r="T592" s="170" t="s">
        <v>416</v>
      </c>
      <c r="U592" s="148">
        <v>0</v>
      </c>
      <c r="V592" s="170">
        <f t="shared" si="106"/>
        <v>0</v>
      </c>
      <c r="W592" s="170">
        <f t="shared" si="107"/>
        <v>0</v>
      </c>
      <c r="X592" s="170">
        <f t="shared" si="100"/>
        <v>0</v>
      </c>
      <c r="Y592" s="170" t="str">
        <f t="shared" si="108"/>
        <v>-</v>
      </c>
      <c r="Z592" s="170" t="str">
        <f t="shared" si="109"/>
        <v>-</v>
      </c>
      <c r="AA592" s="134"/>
    </row>
    <row r="593" spans="1:27" ht="15" customHeight="1">
      <c r="A593" s="456"/>
      <c r="B593" s="447"/>
      <c r="C593" s="447"/>
      <c r="D593" s="223" t="s">
        <v>3296</v>
      </c>
      <c r="E593" s="281" t="s">
        <v>2830</v>
      </c>
      <c r="F593" s="292" t="s">
        <v>3505</v>
      </c>
      <c r="G593" s="170" t="s">
        <v>3566</v>
      </c>
      <c r="H593" s="170" t="s">
        <v>2833</v>
      </c>
      <c r="I593" s="170" t="s">
        <v>203</v>
      </c>
      <c r="J593" s="170">
        <v>127809</v>
      </c>
      <c r="K593" s="170">
        <v>127183.05</v>
      </c>
      <c r="L593" s="170">
        <v>127183.05</v>
      </c>
      <c r="M593" s="170" t="s">
        <v>416</v>
      </c>
      <c r="N593" s="148">
        <v>0</v>
      </c>
      <c r="O593" s="170">
        <f t="shared" si="101"/>
        <v>0</v>
      </c>
      <c r="P593" s="170">
        <f t="shared" si="102"/>
        <v>0</v>
      </c>
      <c r="Q593" s="170">
        <f t="shared" si="103"/>
        <v>0</v>
      </c>
      <c r="R593" s="170" t="str">
        <f t="shared" si="104"/>
        <v>-</v>
      </c>
      <c r="S593" s="170" t="str">
        <f t="shared" si="105"/>
        <v>-</v>
      </c>
      <c r="T593" s="170" t="s">
        <v>416</v>
      </c>
      <c r="U593" s="148">
        <v>0</v>
      </c>
      <c r="V593" s="170">
        <f t="shared" si="106"/>
        <v>0</v>
      </c>
      <c r="W593" s="170">
        <f t="shared" si="107"/>
        <v>0</v>
      </c>
      <c r="X593" s="170">
        <f t="shared" si="100"/>
        <v>0</v>
      </c>
      <c r="Y593" s="170" t="str">
        <f t="shared" si="108"/>
        <v>-</v>
      </c>
      <c r="Z593" s="170" t="str">
        <f t="shared" si="109"/>
        <v>-</v>
      </c>
      <c r="AA593" s="134"/>
    </row>
    <row r="594" spans="1:27" ht="15" customHeight="1">
      <c r="A594" s="456"/>
      <c r="B594" s="447"/>
      <c r="C594" s="447"/>
      <c r="D594" s="223" t="s">
        <v>3296</v>
      </c>
      <c r="E594" s="281" t="s">
        <v>2830</v>
      </c>
      <c r="F594" s="292" t="s">
        <v>3505</v>
      </c>
      <c r="G594" s="170" t="s">
        <v>3567</v>
      </c>
      <c r="H594" s="170" t="s">
        <v>2833</v>
      </c>
      <c r="I594" s="170" t="s">
        <v>203</v>
      </c>
      <c r="J594" s="170">
        <v>190376</v>
      </c>
      <c r="K594" s="170">
        <v>49627.979999999996</v>
      </c>
      <c r="L594" s="170">
        <v>49627.98</v>
      </c>
      <c r="M594" s="170" t="s">
        <v>416</v>
      </c>
      <c r="N594" s="148">
        <v>0</v>
      </c>
      <c r="O594" s="170">
        <f t="shared" si="101"/>
        <v>0</v>
      </c>
      <c r="P594" s="170">
        <f t="shared" si="102"/>
        <v>0</v>
      </c>
      <c r="Q594" s="170">
        <f t="shared" si="103"/>
        <v>0</v>
      </c>
      <c r="R594" s="170" t="str">
        <f t="shared" si="104"/>
        <v>-</v>
      </c>
      <c r="S594" s="170" t="str">
        <f t="shared" si="105"/>
        <v>-</v>
      </c>
      <c r="T594" s="170" t="s">
        <v>416</v>
      </c>
      <c r="U594" s="148">
        <v>0</v>
      </c>
      <c r="V594" s="170">
        <f t="shared" si="106"/>
        <v>0</v>
      </c>
      <c r="W594" s="170">
        <f t="shared" si="107"/>
        <v>0</v>
      </c>
      <c r="X594" s="170">
        <f t="shared" si="100"/>
        <v>0</v>
      </c>
      <c r="Y594" s="170" t="str">
        <f t="shared" si="108"/>
        <v>-</v>
      </c>
      <c r="Z594" s="170" t="str">
        <f t="shared" si="109"/>
        <v>-</v>
      </c>
      <c r="AA594" s="134"/>
    </row>
    <row r="595" spans="1:27" ht="15" customHeight="1">
      <c r="A595" s="456"/>
      <c r="B595" s="447"/>
      <c r="C595" s="447"/>
      <c r="D595" s="223" t="s">
        <v>3296</v>
      </c>
      <c r="E595" s="281" t="s">
        <v>2830</v>
      </c>
      <c r="F595" s="292" t="s">
        <v>3505</v>
      </c>
      <c r="G595" s="170" t="s">
        <v>3568</v>
      </c>
      <c r="H595" s="170" t="s">
        <v>2833</v>
      </c>
      <c r="I595" s="170" t="s">
        <v>195</v>
      </c>
      <c r="J595" s="170">
        <v>130000</v>
      </c>
      <c r="K595" s="170">
        <v>189116.86</v>
      </c>
      <c r="L595" s="170">
        <v>177716.86</v>
      </c>
      <c r="M595" s="170" t="s">
        <v>416</v>
      </c>
      <c r="N595" s="148">
        <v>0</v>
      </c>
      <c r="O595" s="170">
        <f t="shared" si="101"/>
        <v>0</v>
      </c>
      <c r="P595" s="170">
        <f t="shared" si="102"/>
        <v>0</v>
      </c>
      <c r="Q595" s="170">
        <f t="shared" si="103"/>
        <v>0</v>
      </c>
      <c r="R595" s="170" t="str">
        <f t="shared" si="104"/>
        <v>-</v>
      </c>
      <c r="S595" s="170" t="str">
        <f t="shared" si="105"/>
        <v>-</v>
      </c>
      <c r="T595" s="170" t="s">
        <v>416</v>
      </c>
      <c r="U595" s="148">
        <v>0</v>
      </c>
      <c r="V595" s="170">
        <f t="shared" si="106"/>
        <v>0</v>
      </c>
      <c r="W595" s="170">
        <f t="shared" si="107"/>
        <v>0</v>
      </c>
      <c r="X595" s="170">
        <f t="shared" si="100"/>
        <v>0</v>
      </c>
      <c r="Y595" s="170" t="str">
        <f t="shared" si="108"/>
        <v>-</v>
      </c>
      <c r="Z595" s="170" t="str">
        <f t="shared" si="109"/>
        <v>-</v>
      </c>
      <c r="AA595" s="134"/>
    </row>
    <row r="596" spans="1:27" ht="15" customHeight="1">
      <c r="A596" s="456"/>
      <c r="B596" s="447"/>
      <c r="C596" s="447"/>
      <c r="D596" s="223" t="s">
        <v>3296</v>
      </c>
      <c r="E596" s="281" t="s">
        <v>2830</v>
      </c>
      <c r="F596" s="292" t="s">
        <v>3505</v>
      </c>
      <c r="G596" s="170" t="s">
        <v>3569</v>
      </c>
      <c r="H596" s="170" t="s">
        <v>2833</v>
      </c>
      <c r="I596" s="170" t="s">
        <v>195</v>
      </c>
      <c r="J596" s="170">
        <v>10476027</v>
      </c>
      <c r="K596" s="170">
        <v>2164498.39</v>
      </c>
      <c r="L596" s="170">
        <v>998271.59</v>
      </c>
      <c r="M596" s="170" t="s">
        <v>416</v>
      </c>
      <c r="N596" s="148">
        <v>0</v>
      </c>
      <c r="O596" s="170">
        <f t="shared" si="101"/>
        <v>0</v>
      </c>
      <c r="P596" s="170">
        <f t="shared" si="102"/>
        <v>0</v>
      </c>
      <c r="Q596" s="170">
        <f t="shared" si="103"/>
        <v>0</v>
      </c>
      <c r="R596" s="170" t="str">
        <f t="shared" si="104"/>
        <v>-</v>
      </c>
      <c r="S596" s="170" t="str">
        <f t="shared" si="105"/>
        <v>-</v>
      </c>
      <c r="T596" s="170" t="s">
        <v>416</v>
      </c>
      <c r="U596" s="148">
        <v>0</v>
      </c>
      <c r="V596" s="170">
        <f t="shared" si="106"/>
        <v>0</v>
      </c>
      <c r="W596" s="170">
        <f t="shared" si="107"/>
        <v>0</v>
      </c>
      <c r="X596" s="170">
        <f t="shared" si="100"/>
        <v>0</v>
      </c>
      <c r="Y596" s="170" t="str">
        <f t="shared" si="108"/>
        <v>-</v>
      </c>
      <c r="Z596" s="170" t="str">
        <f t="shared" si="109"/>
        <v>-</v>
      </c>
      <c r="AA596" s="134"/>
    </row>
    <row r="597" spans="1:27" ht="15" customHeight="1">
      <c r="A597" s="456"/>
      <c r="B597" s="447"/>
      <c r="C597" s="447"/>
      <c r="D597" s="223" t="s">
        <v>3296</v>
      </c>
      <c r="E597" s="281" t="s">
        <v>2830</v>
      </c>
      <c r="F597" s="292" t="s">
        <v>3505</v>
      </c>
      <c r="G597" s="170" t="s">
        <v>3570</v>
      </c>
      <c r="H597" s="170" t="s">
        <v>2833</v>
      </c>
      <c r="I597" s="170" t="s">
        <v>151</v>
      </c>
      <c r="J597" s="170">
        <v>50000</v>
      </c>
      <c r="K597" s="170">
        <v>49987</v>
      </c>
      <c r="L597" s="170">
        <v>0</v>
      </c>
      <c r="M597" s="170" t="s">
        <v>416</v>
      </c>
      <c r="N597" s="148">
        <v>0</v>
      </c>
      <c r="O597" s="170">
        <f t="shared" si="101"/>
        <v>0</v>
      </c>
      <c r="P597" s="170">
        <f t="shared" si="102"/>
        <v>0</v>
      </c>
      <c r="Q597" s="170">
        <f t="shared" si="103"/>
        <v>0</v>
      </c>
      <c r="R597" s="170" t="str">
        <f t="shared" si="104"/>
        <v>-</v>
      </c>
      <c r="S597" s="170" t="str">
        <f t="shared" si="105"/>
        <v>-</v>
      </c>
      <c r="T597" s="170" t="s">
        <v>416</v>
      </c>
      <c r="U597" s="148">
        <v>0</v>
      </c>
      <c r="V597" s="170">
        <f t="shared" si="106"/>
        <v>0</v>
      </c>
      <c r="W597" s="170">
        <f t="shared" si="107"/>
        <v>0</v>
      </c>
      <c r="X597" s="170">
        <f t="shared" si="100"/>
        <v>0</v>
      </c>
      <c r="Y597" s="170" t="str">
        <f t="shared" si="108"/>
        <v>-</v>
      </c>
      <c r="Z597" s="170" t="str">
        <f t="shared" si="109"/>
        <v>-</v>
      </c>
      <c r="AA597" s="134"/>
    </row>
    <row r="598" spans="1:27" ht="15" customHeight="1">
      <c r="A598" s="456"/>
      <c r="B598" s="447"/>
      <c r="C598" s="447"/>
      <c r="D598" s="223" t="s">
        <v>3296</v>
      </c>
      <c r="E598" s="281" t="s">
        <v>2830</v>
      </c>
      <c r="F598" s="292" t="s">
        <v>3505</v>
      </c>
      <c r="G598" s="170" t="s">
        <v>3571</v>
      </c>
      <c r="H598" s="170" t="s">
        <v>2833</v>
      </c>
      <c r="I598" s="170" t="s">
        <v>151</v>
      </c>
      <c r="J598" s="170">
        <v>3550646</v>
      </c>
      <c r="K598" s="170">
        <v>1170468.6399999999</v>
      </c>
      <c r="L598" s="170">
        <v>886561</v>
      </c>
      <c r="M598" s="170" t="s">
        <v>416</v>
      </c>
      <c r="N598" s="148">
        <v>0</v>
      </c>
      <c r="O598" s="170">
        <f t="shared" si="101"/>
        <v>0</v>
      </c>
      <c r="P598" s="170">
        <f t="shared" si="102"/>
        <v>0</v>
      </c>
      <c r="Q598" s="170">
        <f t="shared" si="103"/>
        <v>0</v>
      </c>
      <c r="R598" s="170" t="str">
        <f t="shared" si="104"/>
        <v>-</v>
      </c>
      <c r="S598" s="170" t="str">
        <f t="shared" si="105"/>
        <v>-</v>
      </c>
      <c r="T598" s="170" t="s">
        <v>416</v>
      </c>
      <c r="U598" s="148">
        <v>0</v>
      </c>
      <c r="V598" s="170">
        <f t="shared" si="106"/>
        <v>0</v>
      </c>
      <c r="W598" s="170">
        <f t="shared" si="107"/>
        <v>0</v>
      </c>
      <c r="X598" s="170">
        <f t="shared" si="100"/>
        <v>0</v>
      </c>
      <c r="Y598" s="170" t="str">
        <f t="shared" si="108"/>
        <v>-</v>
      </c>
      <c r="Z598" s="170" t="str">
        <f t="shared" si="109"/>
        <v>-</v>
      </c>
      <c r="AA598" s="134"/>
    </row>
    <row r="599" spans="1:27" ht="15" customHeight="1">
      <c r="A599" s="456"/>
      <c r="B599" s="447"/>
      <c r="C599" s="447"/>
      <c r="D599" s="223" t="s">
        <v>3296</v>
      </c>
      <c r="E599" s="281" t="s">
        <v>2830</v>
      </c>
      <c r="F599" s="292" t="s">
        <v>3505</v>
      </c>
      <c r="G599" s="170" t="s">
        <v>3572</v>
      </c>
      <c r="H599" s="170" t="s">
        <v>2833</v>
      </c>
      <c r="I599" s="170" t="s">
        <v>151</v>
      </c>
      <c r="J599" s="170">
        <v>0</v>
      </c>
      <c r="K599" s="170">
        <v>55070</v>
      </c>
      <c r="L599" s="170">
        <v>55070</v>
      </c>
      <c r="M599" s="170" t="s">
        <v>416</v>
      </c>
      <c r="N599" s="148">
        <v>0</v>
      </c>
      <c r="O599" s="170">
        <f t="shared" si="101"/>
        <v>0</v>
      </c>
      <c r="P599" s="170">
        <f t="shared" si="102"/>
        <v>0</v>
      </c>
      <c r="Q599" s="170">
        <f t="shared" si="103"/>
        <v>0</v>
      </c>
      <c r="R599" s="170" t="str">
        <f t="shared" si="104"/>
        <v>-</v>
      </c>
      <c r="S599" s="170" t="str">
        <f t="shared" si="105"/>
        <v>-</v>
      </c>
      <c r="T599" s="170" t="s">
        <v>416</v>
      </c>
      <c r="U599" s="148">
        <v>0</v>
      </c>
      <c r="V599" s="170">
        <f t="shared" si="106"/>
        <v>0</v>
      </c>
      <c r="W599" s="170">
        <f t="shared" si="107"/>
        <v>0</v>
      </c>
      <c r="X599" s="170">
        <f t="shared" si="100"/>
        <v>0</v>
      </c>
      <c r="Y599" s="170" t="str">
        <f t="shared" si="108"/>
        <v>-</v>
      </c>
      <c r="Z599" s="170" t="str">
        <f t="shared" si="109"/>
        <v>-</v>
      </c>
      <c r="AA599" s="134"/>
    </row>
    <row r="600" spans="1:27" ht="15" customHeight="1">
      <c r="A600" s="456"/>
      <c r="B600" s="447"/>
      <c r="C600" s="447"/>
      <c r="D600" s="223" t="s">
        <v>3296</v>
      </c>
      <c r="E600" s="281" t="s">
        <v>2830</v>
      </c>
      <c r="F600" s="292" t="s">
        <v>3505</v>
      </c>
      <c r="G600" s="170" t="s">
        <v>3573</v>
      </c>
      <c r="H600" s="170" t="s">
        <v>2833</v>
      </c>
      <c r="I600" s="170" t="s">
        <v>1998</v>
      </c>
      <c r="J600" s="170">
        <v>1000</v>
      </c>
      <c r="K600" s="170">
        <v>0</v>
      </c>
      <c r="L600" s="170">
        <v>0</v>
      </c>
      <c r="M600" s="170" t="s">
        <v>416</v>
      </c>
      <c r="N600" s="148">
        <v>0</v>
      </c>
      <c r="O600" s="170">
        <f t="shared" si="101"/>
        <v>0</v>
      </c>
      <c r="P600" s="170">
        <f t="shared" si="102"/>
        <v>0</v>
      </c>
      <c r="Q600" s="170">
        <f t="shared" si="103"/>
        <v>0</v>
      </c>
      <c r="R600" s="170" t="str">
        <f t="shared" si="104"/>
        <v>-</v>
      </c>
      <c r="S600" s="170" t="str">
        <f t="shared" si="105"/>
        <v>-</v>
      </c>
      <c r="T600" s="170" t="s">
        <v>416</v>
      </c>
      <c r="U600" s="148">
        <v>0</v>
      </c>
      <c r="V600" s="170">
        <f t="shared" si="106"/>
        <v>0</v>
      </c>
      <c r="W600" s="170">
        <f t="shared" si="107"/>
        <v>0</v>
      </c>
      <c r="X600" s="170">
        <f t="shared" si="100"/>
        <v>0</v>
      </c>
      <c r="Y600" s="170" t="str">
        <f t="shared" si="108"/>
        <v>-</v>
      </c>
      <c r="Z600" s="170" t="str">
        <f t="shared" si="109"/>
        <v>-</v>
      </c>
      <c r="AA600" s="134"/>
    </row>
    <row r="601" spans="1:27" ht="15" customHeight="1">
      <c r="A601" s="456"/>
      <c r="B601" s="447"/>
      <c r="C601" s="447"/>
      <c r="D601" s="223" t="s">
        <v>3296</v>
      </c>
      <c r="E601" s="281" t="s">
        <v>2830</v>
      </c>
      <c r="F601" s="292" t="s">
        <v>3505</v>
      </c>
      <c r="G601" s="170" t="s">
        <v>3574</v>
      </c>
      <c r="H601" s="170" t="s">
        <v>2833</v>
      </c>
      <c r="I601" s="170" t="s">
        <v>1998</v>
      </c>
      <c r="J601" s="170">
        <v>5399699</v>
      </c>
      <c r="K601" s="170">
        <v>578501.06000000006</v>
      </c>
      <c r="L601" s="170">
        <v>476920.87</v>
      </c>
      <c r="M601" s="170" t="s">
        <v>416</v>
      </c>
      <c r="N601" s="148">
        <v>0</v>
      </c>
      <c r="O601" s="170">
        <f t="shared" si="101"/>
        <v>0</v>
      </c>
      <c r="P601" s="170">
        <f t="shared" si="102"/>
        <v>0</v>
      </c>
      <c r="Q601" s="170">
        <f t="shared" si="103"/>
        <v>0</v>
      </c>
      <c r="R601" s="170" t="str">
        <f t="shared" si="104"/>
        <v>-</v>
      </c>
      <c r="S601" s="170" t="str">
        <f t="shared" si="105"/>
        <v>-</v>
      </c>
      <c r="T601" s="170" t="s">
        <v>416</v>
      </c>
      <c r="U601" s="148">
        <v>0</v>
      </c>
      <c r="V601" s="170">
        <f t="shared" si="106"/>
        <v>0</v>
      </c>
      <c r="W601" s="170">
        <f t="shared" si="107"/>
        <v>0</v>
      </c>
      <c r="X601" s="170">
        <f t="shared" si="100"/>
        <v>0</v>
      </c>
      <c r="Y601" s="170" t="str">
        <f t="shared" si="108"/>
        <v>-</v>
      </c>
      <c r="Z601" s="170" t="str">
        <f t="shared" si="109"/>
        <v>-</v>
      </c>
      <c r="AA601" s="134"/>
    </row>
    <row r="602" spans="1:27" ht="15" customHeight="1">
      <c r="A602" s="456"/>
      <c r="B602" s="447"/>
      <c r="C602" s="447"/>
      <c r="D602" s="223" t="s">
        <v>3296</v>
      </c>
      <c r="E602" s="281" t="s">
        <v>2830</v>
      </c>
      <c r="F602" s="292" t="s">
        <v>3575</v>
      </c>
      <c r="G602" s="170" t="s">
        <v>3576</v>
      </c>
      <c r="H602" s="170" t="s">
        <v>2833</v>
      </c>
      <c r="I602" s="170" t="s">
        <v>135</v>
      </c>
      <c r="J602" s="170">
        <v>1000000</v>
      </c>
      <c r="K602" s="170">
        <v>0</v>
      </c>
      <c r="L602" s="170">
        <v>0</v>
      </c>
      <c r="M602" s="170" t="s">
        <v>410</v>
      </c>
      <c r="N602" s="148">
        <v>0.23</v>
      </c>
      <c r="O602" s="170">
        <f t="shared" si="101"/>
        <v>230000</v>
      </c>
      <c r="P602" s="170">
        <f t="shared" si="102"/>
        <v>0</v>
      </c>
      <c r="Q602" s="170">
        <f t="shared" si="103"/>
        <v>0</v>
      </c>
      <c r="R602" s="170">
        <f t="shared" si="104"/>
        <v>0</v>
      </c>
      <c r="S602" s="170">
        <f t="shared" si="105"/>
        <v>0</v>
      </c>
      <c r="T602" s="170" t="s">
        <v>410</v>
      </c>
      <c r="U602" s="148">
        <v>0.09</v>
      </c>
      <c r="V602" s="170">
        <f t="shared" si="106"/>
        <v>90000</v>
      </c>
      <c r="W602" s="170">
        <f t="shared" si="107"/>
        <v>0</v>
      </c>
      <c r="X602" s="170">
        <f t="shared" si="100"/>
        <v>0</v>
      </c>
      <c r="Y602" s="170">
        <f t="shared" si="108"/>
        <v>0</v>
      </c>
      <c r="Z602" s="170" t="str">
        <f t="shared" si="109"/>
        <v>-</v>
      </c>
      <c r="AA602" s="134"/>
    </row>
    <row r="603" spans="1:27" ht="15" customHeight="1">
      <c r="A603" s="456"/>
      <c r="B603" s="447"/>
      <c r="C603" s="447"/>
      <c r="D603" s="223" t="s">
        <v>3296</v>
      </c>
      <c r="E603" s="281" t="s">
        <v>2830</v>
      </c>
      <c r="F603" s="292" t="s">
        <v>3577</v>
      </c>
      <c r="G603" s="170" t="s">
        <v>3578</v>
      </c>
      <c r="H603" s="170" t="s">
        <v>2833</v>
      </c>
      <c r="I603" s="170" t="s">
        <v>135</v>
      </c>
      <c r="J603" s="170">
        <v>1000000</v>
      </c>
      <c r="K603" s="170">
        <v>1033587.73</v>
      </c>
      <c r="L603" s="170">
        <v>913935.1</v>
      </c>
      <c r="M603" s="170" t="s">
        <v>416</v>
      </c>
      <c r="N603" s="148">
        <v>0</v>
      </c>
      <c r="O603" s="170">
        <f t="shared" si="101"/>
        <v>0</v>
      </c>
      <c r="P603" s="170">
        <f t="shared" si="102"/>
        <v>0</v>
      </c>
      <c r="Q603" s="170">
        <f t="shared" si="103"/>
        <v>0</v>
      </c>
      <c r="R603" s="170" t="str">
        <f t="shared" si="104"/>
        <v>-</v>
      </c>
      <c r="S603" s="170" t="str">
        <f t="shared" si="105"/>
        <v>-</v>
      </c>
      <c r="T603" s="170" t="s">
        <v>416</v>
      </c>
      <c r="U603" s="148">
        <v>0</v>
      </c>
      <c r="V603" s="170">
        <f t="shared" si="106"/>
        <v>0</v>
      </c>
      <c r="W603" s="170">
        <f t="shared" si="107"/>
        <v>0</v>
      </c>
      <c r="X603" s="170">
        <f t="shared" si="100"/>
        <v>0</v>
      </c>
      <c r="Y603" s="170" t="str">
        <f t="shared" si="108"/>
        <v>-</v>
      </c>
      <c r="Z603" s="170" t="str">
        <f t="shared" si="109"/>
        <v>-</v>
      </c>
      <c r="AA603" s="134"/>
    </row>
    <row r="604" spans="1:27" ht="15" customHeight="1">
      <c r="A604" s="456"/>
      <c r="B604" s="447"/>
      <c r="C604" s="447"/>
      <c r="D604" s="223" t="s">
        <v>3296</v>
      </c>
      <c r="E604" s="281" t="s">
        <v>2830</v>
      </c>
      <c r="F604" s="292" t="s">
        <v>3579</v>
      </c>
      <c r="G604" s="170" t="s">
        <v>3580</v>
      </c>
      <c r="H604" s="170" t="s">
        <v>2833</v>
      </c>
      <c r="I604" s="170" t="s">
        <v>135</v>
      </c>
      <c r="J604" s="170">
        <v>3000000</v>
      </c>
      <c r="K604" s="170">
        <v>3044167.3499999996</v>
      </c>
      <c r="L604" s="170">
        <v>2488478.7600000002</v>
      </c>
      <c r="M604" s="170" t="s">
        <v>416</v>
      </c>
      <c r="N604" s="148">
        <v>0</v>
      </c>
      <c r="O604" s="170">
        <f t="shared" si="101"/>
        <v>0</v>
      </c>
      <c r="P604" s="170">
        <f t="shared" si="102"/>
        <v>0</v>
      </c>
      <c r="Q604" s="170">
        <f t="shared" si="103"/>
        <v>0</v>
      </c>
      <c r="R604" s="170" t="str">
        <f t="shared" si="104"/>
        <v>-</v>
      </c>
      <c r="S604" s="170" t="str">
        <f t="shared" si="105"/>
        <v>-</v>
      </c>
      <c r="T604" s="170" t="s">
        <v>416</v>
      </c>
      <c r="U604" s="148">
        <v>0</v>
      </c>
      <c r="V604" s="170">
        <f t="shared" si="106"/>
        <v>0</v>
      </c>
      <c r="W604" s="170">
        <f t="shared" si="107"/>
        <v>0</v>
      </c>
      <c r="X604" s="170">
        <f t="shared" si="100"/>
        <v>0</v>
      </c>
      <c r="Y604" s="170" t="str">
        <f t="shared" si="108"/>
        <v>-</v>
      </c>
      <c r="Z604" s="170" t="str">
        <f t="shared" si="109"/>
        <v>-</v>
      </c>
      <c r="AA604" s="134"/>
    </row>
    <row r="605" spans="1:27" ht="15" customHeight="1">
      <c r="A605" s="456"/>
      <c r="B605" s="447"/>
      <c r="C605" s="447"/>
      <c r="D605" s="223" t="s">
        <v>3296</v>
      </c>
      <c r="E605" s="281" t="s">
        <v>2830</v>
      </c>
      <c r="F605" s="292" t="s">
        <v>3579</v>
      </c>
      <c r="G605" s="170" t="s">
        <v>3581</v>
      </c>
      <c r="H605" s="170" t="s">
        <v>2833</v>
      </c>
      <c r="I605" s="170" t="s">
        <v>135</v>
      </c>
      <c r="J605" s="170">
        <v>0</v>
      </c>
      <c r="K605" s="170">
        <v>42040.3</v>
      </c>
      <c r="L605" s="170">
        <v>42040.3</v>
      </c>
      <c r="M605" s="170" t="s">
        <v>416</v>
      </c>
      <c r="N605" s="148">
        <v>0</v>
      </c>
      <c r="O605" s="170">
        <f t="shared" si="101"/>
        <v>0</v>
      </c>
      <c r="P605" s="170">
        <f t="shared" si="102"/>
        <v>0</v>
      </c>
      <c r="Q605" s="170">
        <f t="shared" si="103"/>
        <v>0</v>
      </c>
      <c r="R605" s="170" t="str">
        <f t="shared" si="104"/>
        <v>-</v>
      </c>
      <c r="S605" s="170" t="str">
        <f t="shared" si="105"/>
        <v>-</v>
      </c>
      <c r="T605" s="170" t="s">
        <v>416</v>
      </c>
      <c r="U605" s="148">
        <v>0</v>
      </c>
      <c r="V605" s="170">
        <f t="shared" si="106"/>
        <v>0</v>
      </c>
      <c r="W605" s="170">
        <f t="shared" si="107"/>
        <v>0</v>
      </c>
      <c r="X605" s="170">
        <f t="shared" si="100"/>
        <v>0</v>
      </c>
      <c r="Y605" s="170" t="str">
        <f t="shared" si="108"/>
        <v>-</v>
      </c>
      <c r="Z605" s="170" t="str">
        <f t="shared" si="109"/>
        <v>-</v>
      </c>
      <c r="AA605" s="134"/>
    </row>
    <row r="606" spans="1:27" ht="15" customHeight="1">
      <c r="A606" s="456"/>
      <c r="B606" s="447"/>
      <c r="C606" s="447"/>
      <c r="D606" s="223" t="s">
        <v>3296</v>
      </c>
      <c r="E606" s="282" t="s">
        <v>3299</v>
      </c>
      <c r="F606" s="292" t="s">
        <v>3582</v>
      </c>
      <c r="G606" s="170" t="s">
        <v>3583</v>
      </c>
      <c r="H606" s="170" t="s">
        <v>2833</v>
      </c>
      <c r="I606" s="170" t="s">
        <v>135</v>
      </c>
      <c r="J606" s="170">
        <v>10000000</v>
      </c>
      <c r="K606" s="170">
        <v>2694285.5</v>
      </c>
      <c r="L606" s="170">
        <v>2694281.58</v>
      </c>
      <c r="M606" s="170" t="s">
        <v>410</v>
      </c>
      <c r="N606" s="148">
        <v>0.23</v>
      </c>
      <c r="O606" s="170">
        <f t="shared" si="101"/>
        <v>2300000</v>
      </c>
      <c r="P606" s="170">
        <f t="shared" si="102"/>
        <v>619685.66500000004</v>
      </c>
      <c r="Q606" s="170">
        <f t="shared" si="103"/>
        <v>619684.76340000005</v>
      </c>
      <c r="R606" s="170">
        <f t="shared" si="104"/>
        <v>0.26942815800000003</v>
      </c>
      <c r="S606" s="170">
        <f t="shared" si="105"/>
        <v>0.26942854999999999</v>
      </c>
      <c r="T606" s="170" t="s">
        <v>410</v>
      </c>
      <c r="U606" s="148">
        <v>0.09</v>
      </c>
      <c r="V606" s="170">
        <f t="shared" si="106"/>
        <v>900000</v>
      </c>
      <c r="W606" s="170">
        <f t="shared" si="107"/>
        <v>242485.69499999998</v>
      </c>
      <c r="X606" s="170">
        <f t="shared" si="100"/>
        <v>242485.34219999998</v>
      </c>
      <c r="Y606" s="170">
        <f t="shared" si="108"/>
        <v>0.26942815799999997</v>
      </c>
      <c r="Z606" s="170">
        <f t="shared" si="109"/>
        <v>1.1111094945209036E-6</v>
      </c>
      <c r="AA606" s="134"/>
    </row>
    <row r="607" spans="1:27" ht="15" customHeight="1">
      <c r="A607" s="456"/>
      <c r="B607" s="447"/>
      <c r="C607" s="447"/>
      <c r="D607" s="223" t="s">
        <v>3296</v>
      </c>
      <c r="E607" s="282" t="s">
        <v>3299</v>
      </c>
      <c r="F607" s="292" t="s">
        <v>3582</v>
      </c>
      <c r="G607" s="170" t="s">
        <v>3584</v>
      </c>
      <c r="H607" s="170" t="s">
        <v>2833</v>
      </c>
      <c r="I607" s="170" t="s">
        <v>135</v>
      </c>
      <c r="J607" s="170">
        <v>12590000</v>
      </c>
      <c r="K607" s="170">
        <v>17697844.16</v>
      </c>
      <c r="L607" s="170">
        <v>16210197.26</v>
      </c>
      <c r="M607" s="170" t="s">
        <v>410</v>
      </c>
      <c r="N607" s="148">
        <v>0.23</v>
      </c>
      <c r="O607" s="170">
        <f t="shared" si="101"/>
        <v>2895700</v>
      </c>
      <c r="P607" s="170">
        <f t="shared" si="102"/>
        <v>4070504.1568</v>
      </c>
      <c r="Q607" s="170">
        <f t="shared" si="103"/>
        <v>3728345.3698</v>
      </c>
      <c r="R607" s="170">
        <f t="shared" si="104"/>
        <v>1.2875454535345512</v>
      </c>
      <c r="S607" s="170">
        <f t="shared" si="105"/>
        <v>1.4057064463860207</v>
      </c>
      <c r="T607" s="170" t="s">
        <v>410</v>
      </c>
      <c r="U607" s="148">
        <v>0.09</v>
      </c>
      <c r="V607" s="170">
        <f t="shared" si="106"/>
        <v>1133100</v>
      </c>
      <c r="W607" s="170">
        <f t="shared" si="107"/>
        <v>1592805.9743999999</v>
      </c>
      <c r="X607" s="170">
        <f t="shared" ref="X607:X670" si="110">L607*U607</f>
        <v>1458917.7533999998</v>
      </c>
      <c r="Y607" s="170">
        <f t="shared" si="108"/>
        <v>1.287545453534551</v>
      </c>
      <c r="Z607" s="170">
        <f t="shared" si="109"/>
        <v>8.0835046718076335E-7</v>
      </c>
      <c r="AA607" s="134"/>
    </row>
    <row r="608" spans="1:27" ht="15" customHeight="1">
      <c r="A608" s="456"/>
      <c r="B608" s="447"/>
      <c r="C608" s="447"/>
      <c r="D608" s="223" t="s">
        <v>3296</v>
      </c>
      <c r="E608" s="281" t="s">
        <v>2830</v>
      </c>
      <c r="F608" s="292" t="s">
        <v>3585</v>
      </c>
      <c r="G608" s="170" t="s">
        <v>3586</v>
      </c>
      <c r="H608" s="170" t="s">
        <v>2833</v>
      </c>
      <c r="I608" s="170" t="s">
        <v>189</v>
      </c>
      <c r="J608" s="170">
        <v>1000</v>
      </c>
      <c r="K608" s="170">
        <v>0</v>
      </c>
      <c r="L608" s="170">
        <v>0</v>
      </c>
      <c r="M608" s="170" t="s">
        <v>416</v>
      </c>
      <c r="N608" s="148">
        <v>0</v>
      </c>
      <c r="O608" s="170">
        <f t="shared" ref="O608:O671" si="111">J608*N608</f>
        <v>0</v>
      </c>
      <c r="P608" s="170">
        <f t="shared" ref="P608:P671" si="112">K608*N608</f>
        <v>0</v>
      </c>
      <c r="Q608" s="170">
        <f t="shared" ref="Q608:Q671" si="113">L608*N608</f>
        <v>0</v>
      </c>
      <c r="R608" s="170" t="str">
        <f t="shared" ref="R608:R671" si="114">IFERROR(Q608/O608, "-")</f>
        <v>-</v>
      </c>
      <c r="S608" s="170" t="str">
        <f t="shared" ref="S608:S671" si="115">IFERROR(P608/O608, "-")</f>
        <v>-</v>
      </c>
      <c r="T608" s="170" t="s">
        <v>416</v>
      </c>
      <c r="U608" s="148">
        <v>0</v>
      </c>
      <c r="V608" s="170">
        <f t="shared" ref="V608:V671" si="116">J608*U608</f>
        <v>0</v>
      </c>
      <c r="W608" s="170">
        <f t="shared" ref="W608:W671" si="117">K608*U608</f>
        <v>0</v>
      </c>
      <c r="X608" s="170">
        <f t="shared" si="110"/>
        <v>0</v>
      </c>
      <c r="Y608" s="170" t="str">
        <f t="shared" ref="Y608:Y671" si="118">IFERROR(X608/V608, "-")</f>
        <v>-</v>
      </c>
      <c r="Z608" s="170" t="str">
        <f t="shared" ref="Z608:Z671" si="119">IFERROR(Y608/W608, "-")</f>
        <v>-</v>
      </c>
      <c r="AA608" s="134"/>
    </row>
    <row r="609" spans="1:27" ht="15" customHeight="1">
      <c r="A609" s="456"/>
      <c r="B609" s="447"/>
      <c r="C609" s="447"/>
      <c r="D609" s="223" t="s">
        <v>3296</v>
      </c>
      <c r="E609" s="281" t="s">
        <v>2830</v>
      </c>
      <c r="F609" s="292" t="s">
        <v>3585</v>
      </c>
      <c r="G609" s="170" t="s">
        <v>3587</v>
      </c>
      <c r="H609" s="170" t="s">
        <v>2833</v>
      </c>
      <c r="I609" s="170" t="s">
        <v>187</v>
      </c>
      <c r="J609" s="170">
        <v>1000</v>
      </c>
      <c r="K609" s="170">
        <v>0</v>
      </c>
      <c r="L609" s="170">
        <v>0</v>
      </c>
      <c r="M609" s="170" t="s">
        <v>416</v>
      </c>
      <c r="N609" s="148">
        <v>0</v>
      </c>
      <c r="O609" s="170">
        <f t="shared" si="111"/>
        <v>0</v>
      </c>
      <c r="P609" s="170">
        <f t="shared" si="112"/>
        <v>0</v>
      </c>
      <c r="Q609" s="170">
        <f t="shared" si="113"/>
        <v>0</v>
      </c>
      <c r="R609" s="170" t="str">
        <f t="shared" si="114"/>
        <v>-</v>
      </c>
      <c r="S609" s="170" t="str">
        <f t="shared" si="115"/>
        <v>-</v>
      </c>
      <c r="T609" s="170" t="s">
        <v>416</v>
      </c>
      <c r="U609" s="148">
        <v>0</v>
      </c>
      <c r="V609" s="170">
        <f t="shared" si="116"/>
        <v>0</v>
      </c>
      <c r="W609" s="170">
        <f t="shared" si="117"/>
        <v>0</v>
      </c>
      <c r="X609" s="170">
        <f t="shared" si="110"/>
        <v>0</v>
      </c>
      <c r="Y609" s="170" t="str">
        <f t="shared" si="118"/>
        <v>-</v>
      </c>
      <c r="Z609" s="170" t="str">
        <f t="shared" si="119"/>
        <v>-</v>
      </c>
      <c r="AA609" s="134"/>
    </row>
    <row r="610" spans="1:27" ht="15" customHeight="1">
      <c r="A610" s="456"/>
      <c r="B610" s="447"/>
      <c r="C610" s="447"/>
      <c r="D610" s="223" t="s">
        <v>3296</v>
      </c>
      <c r="E610" s="281" t="s">
        <v>2830</v>
      </c>
      <c r="F610" s="292" t="s">
        <v>3585</v>
      </c>
      <c r="G610" s="170" t="s">
        <v>3588</v>
      </c>
      <c r="H610" s="170" t="s">
        <v>2833</v>
      </c>
      <c r="I610" s="170" t="s">
        <v>157</v>
      </c>
      <c r="J610" s="170">
        <v>1000</v>
      </c>
      <c r="K610" s="170">
        <v>0</v>
      </c>
      <c r="L610" s="170">
        <v>0</v>
      </c>
      <c r="M610" s="170" t="s">
        <v>416</v>
      </c>
      <c r="N610" s="148">
        <v>0</v>
      </c>
      <c r="O610" s="170">
        <f t="shared" si="111"/>
        <v>0</v>
      </c>
      <c r="P610" s="170">
        <f t="shared" si="112"/>
        <v>0</v>
      </c>
      <c r="Q610" s="170">
        <f t="shared" si="113"/>
        <v>0</v>
      </c>
      <c r="R610" s="170" t="str">
        <f t="shared" si="114"/>
        <v>-</v>
      </c>
      <c r="S610" s="170" t="str">
        <f t="shared" si="115"/>
        <v>-</v>
      </c>
      <c r="T610" s="170" t="s">
        <v>416</v>
      </c>
      <c r="U610" s="148">
        <v>0</v>
      </c>
      <c r="V610" s="170">
        <f t="shared" si="116"/>
        <v>0</v>
      </c>
      <c r="W610" s="170">
        <f t="shared" si="117"/>
        <v>0</v>
      </c>
      <c r="X610" s="170">
        <f t="shared" si="110"/>
        <v>0</v>
      </c>
      <c r="Y610" s="170" t="str">
        <f t="shared" si="118"/>
        <v>-</v>
      </c>
      <c r="Z610" s="170" t="str">
        <f t="shared" si="119"/>
        <v>-</v>
      </c>
      <c r="AA610" s="134"/>
    </row>
    <row r="611" spans="1:27" ht="15" customHeight="1">
      <c r="A611" s="456"/>
      <c r="B611" s="447"/>
      <c r="C611" s="447"/>
      <c r="D611" s="223" t="s">
        <v>3296</v>
      </c>
      <c r="E611" s="281" t="s">
        <v>2830</v>
      </c>
      <c r="F611" s="292" t="s">
        <v>3585</v>
      </c>
      <c r="G611" s="170" t="s">
        <v>3589</v>
      </c>
      <c r="H611" s="170" t="s">
        <v>2833</v>
      </c>
      <c r="I611" s="170" t="s">
        <v>153</v>
      </c>
      <c r="J611" s="170">
        <v>1000</v>
      </c>
      <c r="K611" s="170">
        <v>0</v>
      </c>
      <c r="L611" s="170">
        <v>0</v>
      </c>
      <c r="M611" s="170" t="s">
        <v>416</v>
      </c>
      <c r="N611" s="148">
        <v>0</v>
      </c>
      <c r="O611" s="170">
        <f t="shared" si="111"/>
        <v>0</v>
      </c>
      <c r="P611" s="170">
        <f t="shared" si="112"/>
        <v>0</v>
      </c>
      <c r="Q611" s="170">
        <f t="shared" si="113"/>
        <v>0</v>
      </c>
      <c r="R611" s="170" t="str">
        <f t="shared" si="114"/>
        <v>-</v>
      </c>
      <c r="S611" s="170" t="str">
        <f t="shared" si="115"/>
        <v>-</v>
      </c>
      <c r="T611" s="170" t="s">
        <v>416</v>
      </c>
      <c r="U611" s="148">
        <v>0</v>
      </c>
      <c r="V611" s="170">
        <f t="shared" si="116"/>
        <v>0</v>
      </c>
      <c r="W611" s="170">
        <f t="shared" si="117"/>
        <v>0</v>
      </c>
      <c r="X611" s="170">
        <f t="shared" si="110"/>
        <v>0</v>
      </c>
      <c r="Y611" s="170" t="str">
        <f t="shared" si="118"/>
        <v>-</v>
      </c>
      <c r="Z611" s="170" t="str">
        <f t="shared" si="119"/>
        <v>-</v>
      </c>
      <c r="AA611" s="134"/>
    </row>
    <row r="612" spans="1:27" ht="15" customHeight="1">
      <c r="A612" s="456"/>
      <c r="B612" s="447"/>
      <c r="C612" s="447"/>
      <c r="D612" s="223" t="s">
        <v>3296</v>
      </c>
      <c r="E612" s="281" t="s">
        <v>2830</v>
      </c>
      <c r="F612" s="292" t="s">
        <v>3585</v>
      </c>
      <c r="G612" s="170" t="s">
        <v>3590</v>
      </c>
      <c r="H612" s="170" t="s">
        <v>2833</v>
      </c>
      <c r="I612" s="170" t="s">
        <v>169</v>
      </c>
      <c r="J612" s="170">
        <v>1000</v>
      </c>
      <c r="K612" s="170">
        <v>0</v>
      </c>
      <c r="L612" s="170">
        <v>0</v>
      </c>
      <c r="M612" s="170" t="s">
        <v>416</v>
      </c>
      <c r="N612" s="148">
        <v>0</v>
      </c>
      <c r="O612" s="170">
        <f t="shared" si="111"/>
        <v>0</v>
      </c>
      <c r="P612" s="170">
        <f t="shared" si="112"/>
        <v>0</v>
      </c>
      <c r="Q612" s="170">
        <f t="shared" si="113"/>
        <v>0</v>
      </c>
      <c r="R612" s="170" t="str">
        <f t="shared" si="114"/>
        <v>-</v>
      </c>
      <c r="S612" s="170" t="str">
        <f t="shared" si="115"/>
        <v>-</v>
      </c>
      <c r="T612" s="170" t="s">
        <v>416</v>
      </c>
      <c r="U612" s="148">
        <v>0</v>
      </c>
      <c r="V612" s="170">
        <f t="shared" si="116"/>
        <v>0</v>
      </c>
      <c r="W612" s="170">
        <f t="shared" si="117"/>
        <v>0</v>
      </c>
      <c r="X612" s="170">
        <f t="shared" si="110"/>
        <v>0</v>
      </c>
      <c r="Y612" s="170" t="str">
        <f t="shared" si="118"/>
        <v>-</v>
      </c>
      <c r="Z612" s="170" t="str">
        <f t="shared" si="119"/>
        <v>-</v>
      </c>
      <c r="AA612" s="134"/>
    </row>
    <row r="613" spans="1:27" ht="15" customHeight="1">
      <c r="A613" s="456"/>
      <c r="B613" s="447"/>
      <c r="C613" s="447"/>
      <c r="D613" s="223" t="s">
        <v>3296</v>
      </c>
      <c r="E613" s="281" t="s">
        <v>2830</v>
      </c>
      <c r="F613" s="292" t="s">
        <v>3585</v>
      </c>
      <c r="G613" s="170" t="s">
        <v>3591</v>
      </c>
      <c r="H613" s="170" t="s">
        <v>2833</v>
      </c>
      <c r="I613" s="170" t="s">
        <v>175</v>
      </c>
      <c r="J613" s="170">
        <v>1000</v>
      </c>
      <c r="K613" s="170">
        <v>0</v>
      </c>
      <c r="L613" s="170">
        <v>0</v>
      </c>
      <c r="M613" s="170" t="s">
        <v>416</v>
      </c>
      <c r="N613" s="148">
        <v>0</v>
      </c>
      <c r="O613" s="170">
        <f t="shared" si="111"/>
        <v>0</v>
      </c>
      <c r="P613" s="170">
        <f t="shared" si="112"/>
        <v>0</v>
      </c>
      <c r="Q613" s="170">
        <f t="shared" si="113"/>
        <v>0</v>
      </c>
      <c r="R613" s="170" t="str">
        <f t="shared" si="114"/>
        <v>-</v>
      </c>
      <c r="S613" s="170" t="str">
        <f t="shared" si="115"/>
        <v>-</v>
      </c>
      <c r="T613" s="170" t="s">
        <v>416</v>
      </c>
      <c r="U613" s="148">
        <v>0</v>
      </c>
      <c r="V613" s="170">
        <f t="shared" si="116"/>
        <v>0</v>
      </c>
      <c r="W613" s="170">
        <f t="shared" si="117"/>
        <v>0</v>
      </c>
      <c r="X613" s="170">
        <f t="shared" si="110"/>
        <v>0</v>
      </c>
      <c r="Y613" s="170" t="str">
        <f t="shared" si="118"/>
        <v>-</v>
      </c>
      <c r="Z613" s="170" t="str">
        <f t="shared" si="119"/>
        <v>-</v>
      </c>
      <c r="AA613" s="134"/>
    </row>
    <row r="614" spans="1:27" ht="15" customHeight="1">
      <c r="A614" s="456"/>
      <c r="B614" s="447"/>
      <c r="C614" s="447"/>
      <c r="D614" s="223" t="s">
        <v>3296</v>
      </c>
      <c r="E614" s="281" t="s">
        <v>2830</v>
      </c>
      <c r="F614" s="292" t="s">
        <v>3585</v>
      </c>
      <c r="G614" s="170" t="s">
        <v>3592</v>
      </c>
      <c r="H614" s="170" t="s">
        <v>2833</v>
      </c>
      <c r="I614" s="170" t="s">
        <v>171</v>
      </c>
      <c r="J614" s="170">
        <v>1000</v>
      </c>
      <c r="K614" s="170">
        <v>0</v>
      </c>
      <c r="L614" s="170">
        <v>0</v>
      </c>
      <c r="M614" s="170" t="s">
        <v>416</v>
      </c>
      <c r="N614" s="148">
        <v>0</v>
      </c>
      <c r="O614" s="170">
        <f t="shared" si="111"/>
        <v>0</v>
      </c>
      <c r="P614" s="170">
        <f t="shared" si="112"/>
        <v>0</v>
      </c>
      <c r="Q614" s="170">
        <f t="shared" si="113"/>
        <v>0</v>
      </c>
      <c r="R614" s="170" t="str">
        <f t="shared" si="114"/>
        <v>-</v>
      </c>
      <c r="S614" s="170" t="str">
        <f t="shared" si="115"/>
        <v>-</v>
      </c>
      <c r="T614" s="170" t="s">
        <v>416</v>
      </c>
      <c r="U614" s="148">
        <v>0</v>
      </c>
      <c r="V614" s="170">
        <f t="shared" si="116"/>
        <v>0</v>
      </c>
      <c r="W614" s="170">
        <f t="shared" si="117"/>
        <v>0</v>
      </c>
      <c r="X614" s="170">
        <f t="shared" si="110"/>
        <v>0</v>
      </c>
      <c r="Y614" s="170" t="str">
        <f t="shared" si="118"/>
        <v>-</v>
      </c>
      <c r="Z614" s="170" t="str">
        <f t="shared" si="119"/>
        <v>-</v>
      </c>
      <c r="AA614" s="134"/>
    </row>
    <row r="615" spans="1:27" ht="15" customHeight="1">
      <c r="A615" s="456"/>
      <c r="B615" s="447"/>
      <c r="C615" s="447"/>
      <c r="D615" s="223" t="s">
        <v>3296</v>
      </c>
      <c r="E615" s="281" t="s">
        <v>2830</v>
      </c>
      <c r="F615" s="292" t="s">
        <v>3585</v>
      </c>
      <c r="G615" s="170" t="s">
        <v>3593</v>
      </c>
      <c r="H615" s="170" t="s">
        <v>2833</v>
      </c>
      <c r="I615" s="170" t="s">
        <v>1971</v>
      </c>
      <c r="J615" s="170">
        <v>2500000</v>
      </c>
      <c r="K615" s="170">
        <v>2411199.66</v>
      </c>
      <c r="L615" s="170">
        <v>2140622.12</v>
      </c>
      <c r="M615" s="170" t="s">
        <v>416</v>
      </c>
      <c r="N615" s="148">
        <v>0</v>
      </c>
      <c r="O615" s="170">
        <f t="shared" si="111"/>
        <v>0</v>
      </c>
      <c r="P615" s="170">
        <f t="shared" si="112"/>
        <v>0</v>
      </c>
      <c r="Q615" s="170">
        <f t="shared" si="113"/>
        <v>0</v>
      </c>
      <c r="R615" s="170" t="str">
        <f t="shared" si="114"/>
        <v>-</v>
      </c>
      <c r="S615" s="170" t="str">
        <f t="shared" si="115"/>
        <v>-</v>
      </c>
      <c r="T615" s="170" t="s">
        <v>416</v>
      </c>
      <c r="U615" s="148">
        <v>0</v>
      </c>
      <c r="V615" s="170">
        <f t="shared" si="116"/>
        <v>0</v>
      </c>
      <c r="W615" s="170">
        <f t="shared" si="117"/>
        <v>0</v>
      </c>
      <c r="X615" s="170">
        <f t="shared" si="110"/>
        <v>0</v>
      </c>
      <c r="Y615" s="170" t="str">
        <f t="shared" si="118"/>
        <v>-</v>
      </c>
      <c r="Z615" s="170" t="str">
        <f t="shared" si="119"/>
        <v>-</v>
      </c>
      <c r="AA615" s="134"/>
    </row>
    <row r="616" spans="1:27" ht="15" customHeight="1">
      <c r="A616" s="456"/>
      <c r="B616" s="447"/>
      <c r="C616" s="447"/>
      <c r="D616" s="223" t="s">
        <v>3296</v>
      </c>
      <c r="E616" s="281" t="s">
        <v>2830</v>
      </c>
      <c r="F616" s="292" t="s">
        <v>3585</v>
      </c>
      <c r="G616" s="170" t="s">
        <v>3594</v>
      </c>
      <c r="H616" s="170" t="s">
        <v>2833</v>
      </c>
      <c r="I616" s="170" t="s">
        <v>145</v>
      </c>
      <c r="J616" s="170">
        <v>1000</v>
      </c>
      <c r="K616" s="170">
        <v>0</v>
      </c>
      <c r="L616" s="170">
        <v>0</v>
      </c>
      <c r="M616" s="170" t="s">
        <v>416</v>
      </c>
      <c r="N616" s="148">
        <v>0</v>
      </c>
      <c r="O616" s="170">
        <f t="shared" si="111"/>
        <v>0</v>
      </c>
      <c r="P616" s="170">
        <f t="shared" si="112"/>
        <v>0</v>
      </c>
      <c r="Q616" s="170">
        <f t="shared" si="113"/>
        <v>0</v>
      </c>
      <c r="R616" s="170" t="str">
        <f t="shared" si="114"/>
        <v>-</v>
      </c>
      <c r="S616" s="170" t="str">
        <f t="shared" si="115"/>
        <v>-</v>
      </c>
      <c r="T616" s="170" t="s">
        <v>416</v>
      </c>
      <c r="U616" s="148">
        <v>0</v>
      </c>
      <c r="V616" s="170">
        <f t="shared" si="116"/>
        <v>0</v>
      </c>
      <c r="W616" s="170">
        <f t="shared" si="117"/>
        <v>0</v>
      </c>
      <c r="X616" s="170">
        <f t="shared" si="110"/>
        <v>0</v>
      </c>
      <c r="Y616" s="170" t="str">
        <f t="shared" si="118"/>
        <v>-</v>
      </c>
      <c r="Z616" s="170" t="str">
        <f t="shared" si="119"/>
        <v>-</v>
      </c>
      <c r="AA616" s="134"/>
    </row>
    <row r="617" spans="1:27" ht="15" customHeight="1">
      <c r="A617" s="456"/>
      <c r="B617" s="447"/>
      <c r="C617" s="447"/>
      <c r="D617" s="223" t="s">
        <v>3296</v>
      </c>
      <c r="E617" s="281" t="s">
        <v>2830</v>
      </c>
      <c r="F617" s="292" t="s">
        <v>3585</v>
      </c>
      <c r="G617" s="170" t="s">
        <v>3595</v>
      </c>
      <c r="H617" s="170" t="s">
        <v>2833</v>
      </c>
      <c r="I617" s="170" t="s">
        <v>185</v>
      </c>
      <c r="J617" s="170">
        <v>1000</v>
      </c>
      <c r="K617" s="170">
        <v>0</v>
      </c>
      <c r="L617" s="170">
        <v>0</v>
      </c>
      <c r="M617" s="170" t="s">
        <v>416</v>
      </c>
      <c r="N617" s="148">
        <v>0</v>
      </c>
      <c r="O617" s="170">
        <f t="shared" si="111"/>
        <v>0</v>
      </c>
      <c r="P617" s="170">
        <f t="shared" si="112"/>
        <v>0</v>
      </c>
      <c r="Q617" s="170">
        <f t="shared" si="113"/>
        <v>0</v>
      </c>
      <c r="R617" s="170" t="str">
        <f t="shared" si="114"/>
        <v>-</v>
      </c>
      <c r="S617" s="170" t="str">
        <f t="shared" si="115"/>
        <v>-</v>
      </c>
      <c r="T617" s="170" t="s">
        <v>416</v>
      </c>
      <c r="U617" s="148">
        <v>0</v>
      </c>
      <c r="V617" s="170">
        <f t="shared" si="116"/>
        <v>0</v>
      </c>
      <c r="W617" s="170">
        <f t="shared" si="117"/>
        <v>0</v>
      </c>
      <c r="X617" s="170">
        <f t="shared" si="110"/>
        <v>0</v>
      </c>
      <c r="Y617" s="170" t="str">
        <f t="shared" si="118"/>
        <v>-</v>
      </c>
      <c r="Z617" s="170" t="str">
        <f t="shared" si="119"/>
        <v>-</v>
      </c>
      <c r="AA617" s="134"/>
    </row>
    <row r="618" spans="1:27" ht="15" customHeight="1">
      <c r="A618" s="456"/>
      <c r="B618" s="447"/>
      <c r="C618" s="447"/>
      <c r="D618" s="223" t="s">
        <v>3296</v>
      </c>
      <c r="E618" s="281" t="s">
        <v>2830</v>
      </c>
      <c r="F618" s="292" t="s">
        <v>3585</v>
      </c>
      <c r="G618" s="170" t="s">
        <v>3596</v>
      </c>
      <c r="H618" s="170" t="s">
        <v>2833</v>
      </c>
      <c r="I618" s="170" t="s">
        <v>201</v>
      </c>
      <c r="J618" s="170">
        <v>1000</v>
      </c>
      <c r="K618" s="170">
        <v>0</v>
      </c>
      <c r="L618" s="170">
        <v>0</v>
      </c>
      <c r="M618" s="170" t="s">
        <v>416</v>
      </c>
      <c r="N618" s="148">
        <v>0</v>
      </c>
      <c r="O618" s="170">
        <f t="shared" si="111"/>
        <v>0</v>
      </c>
      <c r="P618" s="170">
        <f t="shared" si="112"/>
        <v>0</v>
      </c>
      <c r="Q618" s="170">
        <f t="shared" si="113"/>
        <v>0</v>
      </c>
      <c r="R618" s="170" t="str">
        <f t="shared" si="114"/>
        <v>-</v>
      </c>
      <c r="S618" s="170" t="str">
        <f t="shared" si="115"/>
        <v>-</v>
      </c>
      <c r="T618" s="170" t="s">
        <v>416</v>
      </c>
      <c r="U618" s="148">
        <v>0</v>
      </c>
      <c r="V618" s="170">
        <f t="shared" si="116"/>
        <v>0</v>
      </c>
      <c r="W618" s="170">
        <f t="shared" si="117"/>
        <v>0</v>
      </c>
      <c r="X618" s="170">
        <f t="shared" si="110"/>
        <v>0</v>
      </c>
      <c r="Y618" s="170" t="str">
        <f t="shared" si="118"/>
        <v>-</v>
      </c>
      <c r="Z618" s="170" t="str">
        <f t="shared" si="119"/>
        <v>-</v>
      </c>
      <c r="AA618" s="134"/>
    </row>
    <row r="619" spans="1:27" ht="15" customHeight="1">
      <c r="A619" s="456"/>
      <c r="B619" s="447"/>
      <c r="C619" s="447"/>
      <c r="D619" s="223" t="s">
        <v>3296</v>
      </c>
      <c r="E619" s="281" t="s">
        <v>2830</v>
      </c>
      <c r="F619" s="292" t="s">
        <v>3585</v>
      </c>
      <c r="G619" s="170" t="s">
        <v>3597</v>
      </c>
      <c r="H619" s="170" t="s">
        <v>2833</v>
      </c>
      <c r="I619" s="170" t="s">
        <v>161</v>
      </c>
      <c r="J619" s="170">
        <v>1000</v>
      </c>
      <c r="K619" s="170">
        <v>0</v>
      </c>
      <c r="L619" s="170">
        <v>0</v>
      </c>
      <c r="M619" s="170" t="s">
        <v>416</v>
      </c>
      <c r="N619" s="148">
        <v>0</v>
      </c>
      <c r="O619" s="170">
        <f t="shared" si="111"/>
        <v>0</v>
      </c>
      <c r="P619" s="170">
        <f t="shared" si="112"/>
        <v>0</v>
      </c>
      <c r="Q619" s="170">
        <f t="shared" si="113"/>
        <v>0</v>
      </c>
      <c r="R619" s="170" t="str">
        <f t="shared" si="114"/>
        <v>-</v>
      </c>
      <c r="S619" s="170" t="str">
        <f t="shared" si="115"/>
        <v>-</v>
      </c>
      <c r="T619" s="170" t="s">
        <v>416</v>
      </c>
      <c r="U619" s="148">
        <v>0</v>
      </c>
      <c r="V619" s="170">
        <f t="shared" si="116"/>
        <v>0</v>
      </c>
      <c r="W619" s="170">
        <f t="shared" si="117"/>
        <v>0</v>
      </c>
      <c r="X619" s="170">
        <f t="shared" si="110"/>
        <v>0</v>
      </c>
      <c r="Y619" s="170" t="str">
        <f t="shared" si="118"/>
        <v>-</v>
      </c>
      <c r="Z619" s="170" t="str">
        <f t="shared" si="119"/>
        <v>-</v>
      </c>
      <c r="AA619" s="134"/>
    </row>
    <row r="620" spans="1:27" ht="15" customHeight="1">
      <c r="A620" s="456"/>
      <c r="B620" s="447"/>
      <c r="C620" s="447"/>
      <c r="D620" s="223" t="s">
        <v>3296</v>
      </c>
      <c r="E620" s="281" t="s">
        <v>2830</v>
      </c>
      <c r="F620" s="292" t="s">
        <v>3585</v>
      </c>
      <c r="G620" s="170" t="s">
        <v>3598</v>
      </c>
      <c r="H620" s="170" t="s">
        <v>2833</v>
      </c>
      <c r="I620" s="170" t="s">
        <v>191</v>
      </c>
      <c r="J620" s="170">
        <v>1000</v>
      </c>
      <c r="K620" s="170">
        <v>0</v>
      </c>
      <c r="L620" s="170">
        <v>0</v>
      </c>
      <c r="M620" s="170" t="s">
        <v>416</v>
      </c>
      <c r="N620" s="148">
        <v>0</v>
      </c>
      <c r="O620" s="170">
        <f t="shared" si="111"/>
        <v>0</v>
      </c>
      <c r="P620" s="170">
        <f t="shared" si="112"/>
        <v>0</v>
      </c>
      <c r="Q620" s="170">
        <f t="shared" si="113"/>
        <v>0</v>
      </c>
      <c r="R620" s="170" t="str">
        <f t="shared" si="114"/>
        <v>-</v>
      </c>
      <c r="S620" s="170" t="str">
        <f t="shared" si="115"/>
        <v>-</v>
      </c>
      <c r="T620" s="170" t="s">
        <v>416</v>
      </c>
      <c r="U620" s="148">
        <v>0</v>
      </c>
      <c r="V620" s="170">
        <f t="shared" si="116"/>
        <v>0</v>
      </c>
      <c r="W620" s="170">
        <f t="shared" si="117"/>
        <v>0</v>
      </c>
      <c r="X620" s="170">
        <f t="shared" si="110"/>
        <v>0</v>
      </c>
      <c r="Y620" s="170" t="str">
        <f t="shared" si="118"/>
        <v>-</v>
      </c>
      <c r="Z620" s="170" t="str">
        <f t="shared" si="119"/>
        <v>-</v>
      </c>
      <c r="AA620" s="134"/>
    </row>
    <row r="621" spans="1:27" ht="15" customHeight="1">
      <c r="A621" s="456"/>
      <c r="B621" s="447"/>
      <c r="C621" s="447"/>
      <c r="D621" s="223" t="s">
        <v>3296</v>
      </c>
      <c r="E621" s="281" t="s">
        <v>2830</v>
      </c>
      <c r="F621" s="292" t="s">
        <v>3585</v>
      </c>
      <c r="G621" s="170" t="s">
        <v>3599</v>
      </c>
      <c r="H621" s="170" t="s">
        <v>2833</v>
      </c>
      <c r="I621" s="170" t="s">
        <v>167</v>
      </c>
      <c r="J621" s="170">
        <v>300000</v>
      </c>
      <c r="K621" s="170">
        <v>0</v>
      </c>
      <c r="L621" s="170">
        <v>0</v>
      </c>
      <c r="M621" s="170" t="s">
        <v>416</v>
      </c>
      <c r="N621" s="148">
        <v>0</v>
      </c>
      <c r="O621" s="170">
        <f t="shared" si="111"/>
        <v>0</v>
      </c>
      <c r="P621" s="170">
        <f t="shared" si="112"/>
        <v>0</v>
      </c>
      <c r="Q621" s="170">
        <f t="shared" si="113"/>
        <v>0</v>
      </c>
      <c r="R621" s="170" t="str">
        <f t="shared" si="114"/>
        <v>-</v>
      </c>
      <c r="S621" s="170" t="str">
        <f t="shared" si="115"/>
        <v>-</v>
      </c>
      <c r="T621" s="170" t="s">
        <v>416</v>
      </c>
      <c r="U621" s="148">
        <v>0</v>
      </c>
      <c r="V621" s="170">
        <f t="shared" si="116"/>
        <v>0</v>
      </c>
      <c r="W621" s="170">
        <f t="shared" si="117"/>
        <v>0</v>
      </c>
      <c r="X621" s="170">
        <f t="shared" si="110"/>
        <v>0</v>
      </c>
      <c r="Y621" s="170" t="str">
        <f t="shared" si="118"/>
        <v>-</v>
      </c>
      <c r="Z621" s="170" t="str">
        <f t="shared" si="119"/>
        <v>-</v>
      </c>
      <c r="AA621" s="134"/>
    </row>
    <row r="622" spans="1:27" ht="15" customHeight="1">
      <c r="A622" s="456"/>
      <c r="B622" s="447"/>
      <c r="C622" s="447"/>
      <c r="D622" s="223" t="s">
        <v>3296</v>
      </c>
      <c r="E622" s="281" t="s">
        <v>2830</v>
      </c>
      <c r="F622" s="292" t="s">
        <v>3585</v>
      </c>
      <c r="G622" s="170" t="s">
        <v>3600</v>
      </c>
      <c r="H622" s="170" t="s">
        <v>2833</v>
      </c>
      <c r="I622" s="170" t="s">
        <v>141</v>
      </c>
      <c r="J622" s="170">
        <v>1000</v>
      </c>
      <c r="K622" s="170">
        <v>0</v>
      </c>
      <c r="L622" s="170">
        <v>0</v>
      </c>
      <c r="M622" s="170" t="s">
        <v>416</v>
      </c>
      <c r="N622" s="148">
        <v>0</v>
      </c>
      <c r="O622" s="170">
        <f t="shared" si="111"/>
        <v>0</v>
      </c>
      <c r="P622" s="170">
        <f t="shared" si="112"/>
        <v>0</v>
      </c>
      <c r="Q622" s="170">
        <f t="shared" si="113"/>
        <v>0</v>
      </c>
      <c r="R622" s="170" t="str">
        <f t="shared" si="114"/>
        <v>-</v>
      </c>
      <c r="S622" s="170" t="str">
        <f t="shared" si="115"/>
        <v>-</v>
      </c>
      <c r="T622" s="170" t="s">
        <v>416</v>
      </c>
      <c r="U622" s="148">
        <v>0</v>
      </c>
      <c r="V622" s="170">
        <f t="shared" si="116"/>
        <v>0</v>
      </c>
      <c r="W622" s="170">
        <f t="shared" si="117"/>
        <v>0</v>
      </c>
      <c r="X622" s="170">
        <f t="shared" si="110"/>
        <v>0</v>
      </c>
      <c r="Y622" s="170" t="str">
        <f t="shared" si="118"/>
        <v>-</v>
      </c>
      <c r="Z622" s="170" t="str">
        <f t="shared" si="119"/>
        <v>-</v>
      </c>
      <c r="AA622" s="134"/>
    </row>
    <row r="623" spans="1:27" ht="15" customHeight="1">
      <c r="A623" s="456"/>
      <c r="B623" s="447"/>
      <c r="C623" s="447"/>
      <c r="D623" s="223" t="s">
        <v>3296</v>
      </c>
      <c r="E623" s="281" t="s">
        <v>2830</v>
      </c>
      <c r="F623" s="292" t="s">
        <v>3585</v>
      </c>
      <c r="G623" s="170" t="s">
        <v>3601</v>
      </c>
      <c r="H623" s="170" t="s">
        <v>2833</v>
      </c>
      <c r="I623" s="170" t="s">
        <v>147</v>
      </c>
      <c r="J623" s="170">
        <v>1000</v>
      </c>
      <c r="K623" s="170">
        <v>0</v>
      </c>
      <c r="L623" s="170">
        <v>0</v>
      </c>
      <c r="M623" s="170" t="s">
        <v>416</v>
      </c>
      <c r="N623" s="148">
        <v>0</v>
      </c>
      <c r="O623" s="170">
        <f t="shared" si="111"/>
        <v>0</v>
      </c>
      <c r="P623" s="170">
        <f t="shared" si="112"/>
        <v>0</v>
      </c>
      <c r="Q623" s="170">
        <f t="shared" si="113"/>
        <v>0</v>
      </c>
      <c r="R623" s="170" t="str">
        <f t="shared" si="114"/>
        <v>-</v>
      </c>
      <c r="S623" s="170" t="str">
        <f t="shared" si="115"/>
        <v>-</v>
      </c>
      <c r="T623" s="170" t="s">
        <v>416</v>
      </c>
      <c r="U623" s="148">
        <v>0</v>
      </c>
      <c r="V623" s="170">
        <f t="shared" si="116"/>
        <v>0</v>
      </c>
      <c r="W623" s="170">
        <f t="shared" si="117"/>
        <v>0</v>
      </c>
      <c r="X623" s="170">
        <f t="shared" si="110"/>
        <v>0</v>
      </c>
      <c r="Y623" s="170" t="str">
        <f t="shared" si="118"/>
        <v>-</v>
      </c>
      <c r="Z623" s="170" t="str">
        <f t="shared" si="119"/>
        <v>-</v>
      </c>
      <c r="AA623" s="134"/>
    </row>
    <row r="624" spans="1:27" ht="15" customHeight="1">
      <c r="A624" s="456"/>
      <c r="B624" s="447"/>
      <c r="C624" s="447"/>
      <c r="D624" s="223" t="s">
        <v>3296</v>
      </c>
      <c r="E624" s="281" t="s">
        <v>2830</v>
      </c>
      <c r="F624" s="292" t="s">
        <v>3585</v>
      </c>
      <c r="G624" s="170" t="s">
        <v>3602</v>
      </c>
      <c r="H624" s="170" t="s">
        <v>2833</v>
      </c>
      <c r="I624" s="170" t="s">
        <v>173</v>
      </c>
      <c r="J624" s="170">
        <v>1201200</v>
      </c>
      <c r="K624" s="170">
        <v>0</v>
      </c>
      <c r="L624" s="170">
        <v>0</v>
      </c>
      <c r="M624" s="170" t="s">
        <v>416</v>
      </c>
      <c r="N624" s="148">
        <v>0</v>
      </c>
      <c r="O624" s="170">
        <f t="shared" si="111"/>
        <v>0</v>
      </c>
      <c r="P624" s="170">
        <f t="shared" si="112"/>
        <v>0</v>
      </c>
      <c r="Q624" s="170">
        <f t="shared" si="113"/>
        <v>0</v>
      </c>
      <c r="R624" s="170" t="str">
        <f t="shared" si="114"/>
        <v>-</v>
      </c>
      <c r="S624" s="170" t="str">
        <f t="shared" si="115"/>
        <v>-</v>
      </c>
      <c r="T624" s="170" t="s">
        <v>416</v>
      </c>
      <c r="U624" s="148">
        <v>0</v>
      </c>
      <c r="V624" s="170">
        <f t="shared" si="116"/>
        <v>0</v>
      </c>
      <c r="W624" s="170">
        <f t="shared" si="117"/>
        <v>0</v>
      </c>
      <c r="X624" s="170">
        <f t="shared" si="110"/>
        <v>0</v>
      </c>
      <c r="Y624" s="170" t="str">
        <f t="shared" si="118"/>
        <v>-</v>
      </c>
      <c r="Z624" s="170" t="str">
        <f t="shared" si="119"/>
        <v>-</v>
      </c>
      <c r="AA624" s="134"/>
    </row>
    <row r="625" spans="1:27" ht="15" customHeight="1">
      <c r="A625" s="456"/>
      <c r="B625" s="447"/>
      <c r="C625" s="447"/>
      <c r="D625" s="223" t="s">
        <v>3296</v>
      </c>
      <c r="E625" s="281" t="s">
        <v>2830</v>
      </c>
      <c r="F625" s="292" t="s">
        <v>3585</v>
      </c>
      <c r="G625" s="170" t="s">
        <v>3603</v>
      </c>
      <c r="H625" s="170" t="s">
        <v>2833</v>
      </c>
      <c r="I625" s="170" t="s">
        <v>149</v>
      </c>
      <c r="J625" s="170">
        <v>1000</v>
      </c>
      <c r="K625" s="170">
        <v>0</v>
      </c>
      <c r="L625" s="170">
        <v>0</v>
      </c>
      <c r="M625" s="170" t="s">
        <v>416</v>
      </c>
      <c r="N625" s="148">
        <v>0</v>
      </c>
      <c r="O625" s="170">
        <f t="shared" si="111"/>
        <v>0</v>
      </c>
      <c r="P625" s="170">
        <f t="shared" si="112"/>
        <v>0</v>
      </c>
      <c r="Q625" s="170">
        <f t="shared" si="113"/>
        <v>0</v>
      </c>
      <c r="R625" s="170" t="str">
        <f t="shared" si="114"/>
        <v>-</v>
      </c>
      <c r="S625" s="170" t="str">
        <f t="shared" si="115"/>
        <v>-</v>
      </c>
      <c r="T625" s="170" t="s">
        <v>416</v>
      </c>
      <c r="U625" s="148">
        <v>0</v>
      </c>
      <c r="V625" s="170">
        <f t="shared" si="116"/>
        <v>0</v>
      </c>
      <c r="W625" s="170">
        <f t="shared" si="117"/>
        <v>0</v>
      </c>
      <c r="X625" s="170">
        <f t="shared" si="110"/>
        <v>0</v>
      </c>
      <c r="Y625" s="170" t="str">
        <f t="shared" si="118"/>
        <v>-</v>
      </c>
      <c r="Z625" s="170" t="str">
        <f t="shared" si="119"/>
        <v>-</v>
      </c>
      <c r="AA625" s="134"/>
    </row>
    <row r="626" spans="1:27" ht="15" customHeight="1">
      <c r="A626" s="456"/>
      <c r="B626" s="447"/>
      <c r="C626" s="447"/>
      <c r="D626" s="223" t="s">
        <v>3296</v>
      </c>
      <c r="E626" s="281" t="s">
        <v>2830</v>
      </c>
      <c r="F626" s="292" t="s">
        <v>3585</v>
      </c>
      <c r="G626" s="170" t="s">
        <v>3604</v>
      </c>
      <c r="H626" s="170" t="s">
        <v>2833</v>
      </c>
      <c r="I626" s="170" t="s">
        <v>181</v>
      </c>
      <c r="J626" s="170">
        <v>1000</v>
      </c>
      <c r="K626" s="170">
        <v>0</v>
      </c>
      <c r="L626" s="170">
        <v>0</v>
      </c>
      <c r="M626" s="170" t="s">
        <v>416</v>
      </c>
      <c r="N626" s="148">
        <v>0</v>
      </c>
      <c r="O626" s="170">
        <f t="shared" si="111"/>
        <v>0</v>
      </c>
      <c r="P626" s="170">
        <f t="shared" si="112"/>
        <v>0</v>
      </c>
      <c r="Q626" s="170">
        <f t="shared" si="113"/>
        <v>0</v>
      </c>
      <c r="R626" s="170" t="str">
        <f t="shared" si="114"/>
        <v>-</v>
      </c>
      <c r="S626" s="170" t="str">
        <f t="shared" si="115"/>
        <v>-</v>
      </c>
      <c r="T626" s="170" t="s">
        <v>416</v>
      </c>
      <c r="U626" s="148">
        <v>0</v>
      </c>
      <c r="V626" s="170">
        <f t="shared" si="116"/>
        <v>0</v>
      </c>
      <c r="W626" s="170">
        <f t="shared" si="117"/>
        <v>0</v>
      </c>
      <c r="X626" s="170">
        <f t="shared" si="110"/>
        <v>0</v>
      </c>
      <c r="Y626" s="170" t="str">
        <f t="shared" si="118"/>
        <v>-</v>
      </c>
      <c r="Z626" s="170" t="str">
        <f t="shared" si="119"/>
        <v>-</v>
      </c>
      <c r="AA626" s="134"/>
    </row>
    <row r="627" spans="1:27" ht="15" customHeight="1">
      <c r="A627" s="456"/>
      <c r="B627" s="447"/>
      <c r="C627" s="447"/>
      <c r="D627" s="223" t="s">
        <v>3296</v>
      </c>
      <c r="E627" s="281" t="s">
        <v>2830</v>
      </c>
      <c r="F627" s="292" t="s">
        <v>3585</v>
      </c>
      <c r="G627" s="170" t="s">
        <v>3605</v>
      </c>
      <c r="H627" s="170" t="s">
        <v>2833</v>
      </c>
      <c r="I627" s="170" t="s">
        <v>183</v>
      </c>
      <c r="J627" s="170">
        <v>1000</v>
      </c>
      <c r="K627" s="170">
        <v>0</v>
      </c>
      <c r="L627" s="170">
        <v>0</v>
      </c>
      <c r="M627" s="170" t="s">
        <v>416</v>
      </c>
      <c r="N627" s="148">
        <v>0</v>
      </c>
      <c r="O627" s="170">
        <f t="shared" si="111"/>
        <v>0</v>
      </c>
      <c r="P627" s="170">
        <f t="shared" si="112"/>
        <v>0</v>
      </c>
      <c r="Q627" s="170">
        <f t="shared" si="113"/>
        <v>0</v>
      </c>
      <c r="R627" s="170" t="str">
        <f t="shared" si="114"/>
        <v>-</v>
      </c>
      <c r="S627" s="170" t="str">
        <f t="shared" si="115"/>
        <v>-</v>
      </c>
      <c r="T627" s="170" t="s">
        <v>416</v>
      </c>
      <c r="U627" s="148">
        <v>0</v>
      </c>
      <c r="V627" s="170">
        <f t="shared" si="116"/>
        <v>0</v>
      </c>
      <c r="W627" s="170">
        <f t="shared" si="117"/>
        <v>0</v>
      </c>
      <c r="X627" s="170">
        <f t="shared" si="110"/>
        <v>0</v>
      </c>
      <c r="Y627" s="170" t="str">
        <f t="shared" si="118"/>
        <v>-</v>
      </c>
      <c r="Z627" s="170" t="str">
        <f t="shared" si="119"/>
        <v>-</v>
      </c>
      <c r="AA627" s="134"/>
    </row>
    <row r="628" spans="1:27" ht="15" customHeight="1">
      <c r="A628" s="456"/>
      <c r="B628" s="447"/>
      <c r="C628" s="447"/>
      <c r="D628" s="223" t="s">
        <v>3296</v>
      </c>
      <c r="E628" s="281" t="s">
        <v>2830</v>
      </c>
      <c r="F628" s="292" t="s">
        <v>3585</v>
      </c>
      <c r="G628" s="170" t="s">
        <v>3606</v>
      </c>
      <c r="H628" s="170" t="s">
        <v>2833</v>
      </c>
      <c r="I628" s="170" t="s">
        <v>155</v>
      </c>
      <c r="J628" s="170">
        <v>1000</v>
      </c>
      <c r="K628" s="170">
        <v>0</v>
      </c>
      <c r="L628" s="170">
        <v>0</v>
      </c>
      <c r="M628" s="170" t="s">
        <v>416</v>
      </c>
      <c r="N628" s="148">
        <v>0</v>
      </c>
      <c r="O628" s="170">
        <f t="shared" si="111"/>
        <v>0</v>
      </c>
      <c r="P628" s="170">
        <f t="shared" si="112"/>
        <v>0</v>
      </c>
      <c r="Q628" s="170">
        <f t="shared" si="113"/>
        <v>0</v>
      </c>
      <c r="R628" s="170" t="str">
        <f t="shared" si="114"/>
        <v>-</v>
      </c>
      <c r="S628" s="170" t="str">
        <f t="shared" si="115"/>
        <v>-</v>
      </c>
      <c r="T628" s="170" t="s">
        <v>416</v>
      </c>
      <c r="U628" s="148">
        <v>0</v>
      </c>
      <c r="V628" s="170">
        <f t="shared" si="116"/>
        <v>0</v>
      </c>
      <c r="W628" s="170">
        <f t="shared" si="117"/>
        <v>0</v>
      </c>
      <c r="X628" s="170">
        <f t="shared" si="110"/>
        <v>0</v>
      </c>
      <c r="Y628" s="170" t="str">
        <f t="shared" si="118"/>
        <v>-</v>
      </c>
      <c r="Z628" s="170" t="str">
        <f t="shared" si="119"/>
        <v>-</v>
      </c>
      <c r="AA628" s="134"/>
    </row>
    <row r="629" spans="1:27" ht="15" customHeight="1">
      <c r="A629" s="456"/>
      <c r="B629" s="447"/>
      <c r="C629" s="447"/>
      <c r="D629" s="223" t="s">
        <v>3296</v>
      </c>
      <c r="E629" s="281" t="s">
        <v>2830</v>
      </c>
      <c r="F629" s="292" t="s">
        <v>3585</v>
      </c>
      <c r="G629" s="170" t="s">
        <v>3607</v>
      </c>
      <c r="H629" s="170" t="s">
        <v>2833</v>
      </c>
      <c r="I629" s="170" t="s">
        <v>179</v>
      </c>
      <c r="J629" s="170">
        <v>1000</v>
      </c>
      <c r="K629" s="170">
        <v>0</v>
      </c>
      <c r="L629" s="170">
        <v>0</v>
      </c>
      <c r="M629" s="170" t="s">
        <v>416</v>
      </c>
      <c r="N629" s="148">
        <v>0</v>
      </c>
      <c r="O629" s="170">
        <f t="shared" si="111"/>
        <v>0</v>
      </c>
      <c r="P629" s="170">
        <f t="shared" si="112"/>
        <v>0</v>
      </c>
      <c r="Q629" s="170">
        <f t="shared" si="113"/>
        <v>0</v>
      </c>
      <c r="R629" s="170" t="str">
        <f t="shared" si="114"/>
        <v>-</v>
      </c>
      <c r="S629" s="170" t="str">
        <f t="shared" si="115"/>
        <v>-</v>
      </c>
      <c r="T629" s="170" t="s">
        <v>416</v>
      </c>
      <c r="U629" s="148">
        <v>0</v>
      </c>
      <c r="V629" s="170">
        <f t="shared" si="116"/>
        <v>0</v>
      </c>
      <c r="W629" s="170">
        <f t="shared" si="117"/>
        <v>0</v>
      </c>
      <c r="X629" s="170">
        <f t="shared" si="110"/>
        <v>0</v>
      </c>
      <c r="Y629" s="170" t="str">
        <f t="shared" si="118"/>
        <v>-</v>
      </c>
      <c r="Z629" s="170" t="str">
        <f t="shared" si="119"/>
        <v>-</v>
      </c>
      <c r="AA629" s="134"/>
    </row>
    <row r="630" spans="1:27" ht="15" customHeight="1">
      <c r="A630" s="456"/>
      <c r="B630" s="447"/>
      <c r="C630" s="447"/>
      <c r="D630" s="223" t="s">
        <v>3296</v>
      </c>
      <c r="E630" s="281" t="s">
        <v>2830</v>
      </c>
      <c r="F630" s="292" t="s">
        <v>3585</v>
      </c>
      <c r="G630" s="170" t="s">
        <v>3608</v>
      </c>
      <c r="H630" s="170" t="s">
        <v>2833</v>
      </c>
      <c r="I630" s="170" t="s">
        <v>165</v>
      </c>
      <c r="J630" s="170">
        <v>1000</v>
      </c>
      <c r="K630" s="170">
        <v>0</v>
      </c>
      <c r="L630" s="170">
        <v>0</v>
      </c>
      <c r="M630" s="170" t="s">
        <v>416</v>
      </c>
      <c r="N630" s="148">
        <v>0</v>
      </c>
      <c r="O630" s="170">
        <f t="shared" si="111"/>
        <v>0</v>
      </c>
      <c r="P630" s="170">
        <f t="shared" si="112"/>
        <v>0</v>
      </c>
      <c r="Q630" s="170">
        <f t="shared" si="113"/>
        <v>0</v>
      </c>
      <c r="R630" s="170" t="str">
        <f t="shared" si="114"/>
        <v>-</v>
      </c>
      <c r="S630" s="170" t="str">
        <f t="shared" si="115"/>
        <v>-</v>
      </c>
      <c r="T630" s="170" t="s">
        <v>416</v>
      </c>
      <c r="U630" s="148">
        <v>0</v>
      </c>
      <c r="V630" s="170">
        <f t="shared" si="116"/>
        <v>0</v>
      </c>
      <c r="W630" s="170">
        <f t="shared" si="117"/>
        <v>0</v>
      </c>
      <c r="X630" s="170">
        <f t="shared" si="110"/>
        <v>0</v>
      </c>
      <c r="Y630" s="170" t="str">
        <f t="shared" si="118"/>
        <v>-</v>
      </c>
      <c r="Z630" s="170" t="str">
        <f t="shared" si="119"/>
        <v>-</v>
      </c>
      <c r="AA630" s="134"/>
    </row>
    <row r="631" spans="1:27" ht="15" customHeight="1">
      <c r="A631" s="456"/>
      <c r="B631" s="447"/>
      <c r="C631" s="447"/>
      <c r="D631" s="223" t="s">
        <v>3296</v>
      </c>
      <c r="E631" s="281" t="s">
        <v>2830</v>
      </c>
      <c r="F631" s="292" t="s">
        <v>3585</v>
      </c>
      <c r="G631" s="170" t="s">
        <v>3609</v>
      </c>
      <c r="H631" s="170" t="s">
        <v>2833</v>
      </c>
      <c r="I631" s="170" t="s">
        <v>177</v>
      </c>
      <c r="J631" s="170">
        <v>1000</v>
      </c>
      <c r="K631" s="170">
        <v>0</v>
      </c>
      <c r="L631" s="170">
        <v>0</v>
      </c>
      <c r="M631" s="170" t="s">
        <v>416</v>
      </c>
      <c r="N631" s="148">
        <v>0</v>
      </c>
      <c r="O631" s="170">
        <f t="shared" si="111"/>
        <v>0</v>
      </c>
      <c r="P631" s="170">
        <f t="shared" si="112"/>
        <v>0</v>
      </c>
      <c r="Q631" s="170">
        <f t="shared" si="113"/>
        <v>0</v>
      </c>
      <c r="R631" s="170" t="str">
        <f t="shared" si="114"/>
        <v>-</v>
      </c>
      <c r="S631" s="170" t="str">
        <f t="shared" si="115"/>
        <v>-</v>
      </c>
      <c r="T631" s="170" t="s">
        <v>416</v>
      </c>
      <c r="U631" s="148">
        <v>0</v>
      </c>
      <c r="V631" s="170">
        <f t="shared" si="116"/>
        <v>0</v>
      </c>
      <c r="W631" s="170">
        <f t="shared" si="117"/>
        <v>0</v>
      </c>
      <c r="X631" s="170">
        <f t="shared" si="110"/>
        <v>0</v>
      </c>
      <c r="Y631" s="170" t="str">
        <f t="shared" si="118"/>
        <v>-</v>
      </c>
      <c r="Z631" s="170" t="str">
        <f t="shared" si="119"/>
        <v>-</v>
      </c>
      <c r="AA631" s="134"/>
    </row>
    <row r="632" spans="1:27" ht="15" customHeight="1">
      <c r="A632" s="456"/>
      <c r="B632" s="447"/>
      <c r="C632" s="447"/>
      <c r="D632" s="223" t="s">
        <v>3296</v>
      </c>
      <c r="E632" s="281" t="s">
        <v>2830</v>
      </c>
      <c r="F632" s="292" t="s">
        <v>3585</v>
      </c>
      <c r="G632" s="170" t="s">
        <v>3610</v>
      </c>
      <c r="H632" s="170" t="s">
        <v>2833</v>
      </c>
      <c r="I632" s="170" t="s">
        <v>143</v>
      </c>
      <c r="J632" s="170">
        <v>1000</v>
      </c>
      <c r="K632" s="170">
        <v>0</v>
      </c>
      <c r="L632" s="170">
        <v>0</v>
      </c>
      <c r="M632" s="170" t="s">
        <v>416</v>
      </c>
      <c r="N632" s="148">
        <v>0</v>
      </c>
      <c r="O632" s="170">
        <f t="shared" si="111"/>
        <v>0</v>
      </c>
      <c r="P632" s="170">
        <f t="shared" si="112"/>
        <v>0</v>
      </c>
      <c r="Q632" s="170">
        <f t="shared" si="113"/>
        <v>0</v>
      </c>
      <c r="R632" s="170" t="str">
        <f t="shared" si="114"/>
        <v>-</v>
      </c>
      <c r="S632" s="170" t="str">
        <f t="shared" si="115"/>
        <v>-</v>
      </c>
      <c r="T632" s="170" t="s">
        <v>416</v>
      </c>
      <c r="U632" s="148">
        <v>0</v>
      </c>
      <c r="V632" s="170">
        <f t="shared" si="116"/>
        <v>0</v>
      </c>
      <c r="W632" s="170">
        <f t="shared" si="117"/>
        <v>0</v>
      </c>
      <c r="X632" s="170">
        <f t="shared" si="110"/>
        <v>0</v>
      </c>
      <c r="Y632" s="170" t="str">
        <f t="shared" si="118"/>
        <v>-</v>
      </c>
      <c r="Z632" s="170" t="str">
        <f t="shared" si="119"/>
        <v>-</v>
      </c>
      <c r="AA632" s="134"/>
    </row>
    <row r="633" spans="1:27" ht="15" customHeight="1">
      <c r="A633" s="456"/>
      <c r="B633" s="447"/>
      <c r="C633" s="447"/>
      <c r="D633" s="223" t="s">
        <v>3296</v>
      </c>
      <c r="E633" s="281" t="s">
        <v>2830</v>
      </c>
      <c r="F633" s="292" t="s">
        <v>3585</v>
      </c>
      <c r="G633" s="170" t="s">
        <v>3611</v>
      </c>
      <c r="H633" s="170" t="s">
        <v>2833</v>
      </c>
      <c r="I633" s="170" t="s">
        <v>163</v>
      </c>
      <c r="J633" s="170">
        <v>1000</v>
      </c>
      <c r="K633" s="170">
        <v>0</v>
      </c>
      <c r="L633" s="170">
        <v>0</v>
      </c>
      <c r="M633" s="170" t="s">
        <v>416</v>
      </c>
      <c r="N633" s="148">
        <v>0</v>
      </c>
      <c r="O633" s="170">
        <f t="shared" si="111"/>
        <v>0</v>
      </c>
      <c r="P633" s="170">
        <f t="shared" si="112"/>
        <v>0</v>
      </c>
      <c r="Q633" s="170">
        <f t="shared" si="113"/>
        <v>0</v>
      </c>
      <c r="R633" s="170" t="str">
        <f t="shared" si="114"/>
        <v>-</v>
      </c>
      <c r="S633" s="170" t="str">
        <f t="shared" si="115"/>
        <v>-</v>
      </c>
      <c r="T633" s="170" t="s">
        <v>416</v>
      </c>
      <c r="U633" s="148">
        <v>0</v>
      </c>
      <c r="V633" s="170">
        <f t="shared" si="116"/>
        <v>0</v>
      </c>
      <c r="W633" s="170">
        <f t="shared" si="117"/>
        <v>0</v>
      </c>
      <c r="X633" s="170">
        <f t="shared" si="110"/>
        <v>0</v>
      </c>
      <c r="Y633" s="170" t="str">
        <f t="shared" si="118"/>
        <v>-</v>
      </c>
      <c r="Z633" s="170" t="str">
        <f t="shared" si="119"/>
        <v>-</v>
      </c>
      <c r="AA633" s="134"/>
    </row>
    <row r="634" spans="1:27" ht="15" customHeight="1">
      <c r="A634" s="456"/>
      <c r="B634" s="447"/>
      <c r="C634" s="447"/>
      <c r="D634" s="223" t="s">
        <v>3296</v>
      </c>
      <c r="E634" s="281" t="s">
        <v>2830</v>
      </c>
      <c r="F634" s="292" t="s">
        <v>3585</v>
      </c>
      <c r="G634" s="170" t="s">
        <v>3612</v>
      </c>
      <c r="H634" s="170" t="s">
        <v>2833</v>
      </c>
      <c r="I634" s="170" t="s">
        <v>159</v>
      </c>
      <c r="J634" s="170">
        <v>1000</v>
      </c>
      <c r="K634" s="170">
        <v>0</v>
      </c>
      <c r="L634" s="170">
        <v>0</v>
      </c>
      <c r="M634" s="170" t="s">
        <v>416</v>
      </c>
      <c r="N634" s="148">
        <v>0</v>
      </c>
      <c r="O634" s="170">
        <f t="shared" si="111"/>
        <v>0</v>
      </c>
      <c r="P634" s="170">
        <f t="shared" si="112"/>
        <v>0</v>
      </c>
      <c r="Q634" s="170">
        <f t="shared" si="113"/>
        <v>0</v>
      </c>
      <c r="R634" s="170" t="str">
        <f t="shared" si="114"/>
        <v>-</v>
      </c>
      <c r="S634" s="170" t="str">
        <f t="shared" si="115"/>
        <v>-</v>
      </c>
      <c r="T634" s="170" t="s">
        <v>416</v>
      </c>
      <c r="U634" s="148">
        <v>0</v>
      </c>
      <c r="V634" s="170">
        <f t="shared" si="116"/>
        <v>0</v>
      </c>
      <c r="W634" s="170">
        <f t="shared" si="117"/>
        <v>0</v>
      </c>
      <c r="X634" s="170">
        <f t="shared" si="110"/>
        <v>0</v>
      </c>
      <c r="Y634" s="170" t="str">
        <f t="shared" si="118"/>
        <v>-</v>
      </c>
      <c r="Z634" s="170" t="str">
        <f t="shared" si="119"/>
        <v>-</v>
      </c>
      <c r="AA634" s="134"/>
    </row>
    <row r="635" spans="1:27" ht="15" customHeight="1">
      <c r="A635" s="456"/>
      <c r="B635" s="447"/>
      <c r="C635" s="447"/>
      <c r="D635" s="223" t="s">
        <v>3296</v>
      </c>
      <c r="E635" s="281" t="s">
        <v>2830</v>
      </c>
      <c r="F635" s="292" t="s">
        <v>3585</v>
      </c>
      <c r="G635" s="170" t="s">
        <v>3613</v>
      </c>
      <c r="H635" s="170" t="s">
        <v>2833</v>
      </c>
      <c r="I635" s="170" t="s">
        <v>203</v>
      </c>
      <c r="J635" s="170">
        <v>1000</v>
      </c>
      <c r="K635" s="170">
        <v>0</v>
      </c>
      <c r="L635" s="170">
        <v>0</v>
      </c>
      <c r="M635" s="170" t="s">
        <v>416</v>
      </c>
      <c r="N635" s="148">
        <v>0</v>
      </c>
      <c r="O635" s="170">
        <f t="shared" si="111"/>
        <v>0</v>
      </c>
      <c r="P635" s="170">
        <f t="shared" si="112"/>
        <v>0</v>
      </c>
      <c r="Q635" s="170">
        <f t="shared" si="113"/>
        <v>0</v>
      </c>
      <c r="R635" s="170" t="str">
        <f t="shared" si="114"/>
        <v>-</v>
      </c>
      <c r="S635" s="170" t="str">
        <f t="shared" si="115"/>
        <v>-</v>
      </c>
      <c r="T635" s="170" t="s">
        <v>416</v>
      </c>
      <c r="U635" s="148">
        <v>0</v>
      </c>
      <c r="V635" s="170">
        <f t="shared" si="116"/>
        <v>0</v>
      </c>
      <c r="W635" s="170">
        <f t="shared" si="117"/>
        <v>0</v>
      </c>
      <c r="X635" s="170">
        <f t="shared" si="110"/>
        <v>0</v>
      </c>
      <c r="Y635" s="170" t="str">
        <f t="shared" si="118"/>
        <v>-</v>
      </c>
      <c r="Z635" s="170" t="str">
        <f t="shared" si="119"/>
        <v>-</v>
      </c>
      <c r="AA635" s="134"/>
    </row>
    <row r="636" spans="1:27" ht="15" customHeight="1">
      <c r="A636" s="456"/>
      <c r="B636" s="447"/>
      <c r="C636" s="447"/>
      <c r="D636" s="223" t="s">
        <v>3296</v>
      </c>
      <c r="E636" s="281" t="s">
        <v>2830</v>
      </c>
      <c r="F636" s="292" t="s">
        <v>3585</v>
      </c>
      <c r="G636" s="170" t="s">
        <v>3614</v>
      </c>
      <c r="H636" s="170" t="s">
        <v>2833</v>
      </c>
      <c r="I636" s="170" t="s">
        <v>195</v>
      </c>
      <c r="J636" s="170">
        <v>1000</v>
      </c>
      <c r="K636" s="170">
        <v>0</v>
      </c>
      <c r="L636" s="170">
        <v>0</v>
      </c>
      <c r="M636" s="170" t="s">
        <v>416</v>
      </c>
      <c r="N636" s="148">
        <v>0</v>
      </c>
      <c r="O636" s="170">
        <f t="shared" si="111"/>
        <v>0</v>
      </c>
      <c r="P636" s="170">
        <f t="shared" si="112"/>
        <v>0</v>
      </c>
      <c r="Q636" s="170">
        <f t="shared" si="113"/>
        <v>0</v>
      </c>
      <c r="R636" s="170" t="str">
        <f t="shared" si="114"/>
        <v>-</v>
      </c>
      <c r="S636" s="170" t="str">
        <f t="shared" si="115"/>
        <v>-</v>
      </c>
      <c r="T636" s="170" t="s">
        <v>416</v>
      </c>
      <c r="U636" s="148">
        <v>0</v>
      </c>
      <c r="V636" s="170">
        <f t="shared" si="116"/>
        <v>0</v>
      </c>
      <c r="W636" s="170">
        <f t="shared" si="117"/>
        <v>0</v>
      </c>
      <c r="X636" s="170">
        <f t="shared" si="110"/>
        <v>0</v>
      </c>
      <c r="Y636" s="170" t="str">
        <f t="shared" si="118"/>
        <v>-</v>
      </c>
      <c r="Z636" s="170" t="str">
        <f t="shared" si="119"/>
        <v>-</v>
      </c>
      <c r="AA636" s="134"/>
    </row>
    <row r="637" spans="1:27" ht="15" customHeight="1">
      <c r="A637" s="456"/>
      <c r="B637" s="447"/>
      <c r="C637" s="447"/>
      <c r="D637" s="223" t="s">
        <v>3296</v>
      </c>
      <c r="E637" s="281" t="s">
        <v>2830</v>
      </c>
      <c r="F637" s="292" t="s">
        <v>3585</v>
      </c>
      <c r="G637" s="170" t="s">
        <v>3615</v>
      </c>
      <c r="H637" s="170" t="s">
        <v>2833</v>
      </c>
      <c r="I637" s="170" t="s">
        <v>151</v>
      </c>
      <c r="J637" s="170">
        <v>1000</v>
      </c>
      <c r="K637" s="170">
        <v>0</v>
      </c>
      <c r="L637" s="170">
        <v>0</v>
      </c>
      <c r="M637" s="170" t="s">
        <v>416</v>
      </c>
      <c r="N637" s="148">
        <v>0</v>
      </c>
      <c r="O637" s="170">
        <f t="shared" si="111"/>
        <v>0</v>
      </c>
      <c r="P637" s="170">
        <f t="shared" si="112"/>
        <v>0</v>
      </c>
      <c r="Q637" s="170">
        <f t="shared" si="113"/>
        <v>0</v>
      </c>
      <c r="R637" s="170" t="str">
        <f t="shared" si="114"/>
        <v>-</v>
      </c>
      <c r="S637" s="170" t="str">
        <f t="shared" si="115"/>
        <v>-</v>
      </c>
      <c r="T637" s="170" t="s">
        <v>416</v>
      </c>
      <c r="U637" s="148">
        <v>0</v>
      </c>
      <c r="V637" s="170">
        <f t="shared" si="116"/>
        <v>0</v>
      </c>
      <c r="W637" s="170">
        <f t="shared" si="117"/>
        <v>0</v>
      </c>
      <c r="X637" s="170">
        <f t="shared" si="110"/>
        <v>0</v>
      </c>
      <c r="Y637" s="170" t="str">
        <f t="shared" si="118"/>
        <v>-</v>
      </c>
      <c r="Z637" s="170" t="str">
        <f t="shared" si="119"/>
        <v>-</v>
      </c>
      <c r="AA637" s="134"/>
    </row>
    <row r="638" spans="1:27" ht="15" customHeight="1">
      <c r="A638" s="456"/>
      <c r="B638" s="447"/>
      <c r="C638" s="447"/>
      <c r="D638" s="223" t="s">
        <v>3296</v>
      </c>
      <c r="E638" s="281" t="s">
        <v>2830</v>
      </c>
      <c r="F638" s="292" t="s">
        <v>3585</v>
      </c>
      <c r="G638" s="170" t="s">
        <v>3616</v>
      </c>
      <c r="H638" s="170" t="s">
        <v>2833</v>
      </c>
      <c r="I638" s="170" t="s">
        <v>1998</v>
      </c>
      <c r="J638" s="170">
        <v>1000</v>
      </c>
      <c r="K638" s="170">
        <v>0</v>
      </c>
      <c r="L638" s="170">
        <v>0</v>
      </c>
      <c r="M638" s="170" t="s">
        <v>416</v>
      </c>
      <c r="N638" s="148">
        <v>0</v>
      </c>
      <c r="O638" s="170">
        <f t="shared" si="111"/>
        <v>0</v>
      </c>
      <c r="P638" s="170">
        <f t="shared" si="112"/>
        <v>0</v>
      </c>
      <c r="Q638" s="170">
        <f t="shared" si="113"/>
        <v>0</v>
      </c>
      <c r="R638" s="170" t="str">
        <f t="shared" si="114"/>
        <v>-</v>
      </c>
      <c r="S638" s="170" t="str">
        <f t="shared" si="115"/>
        <v>-</v>
      </c>
      <c r="T638" s="170" t="s">
        <v>416</v>
      </c>
      <c r="U638" s="148">
        <v>0</v>
      </c>
      <c r="V638" s="170">
        <f t="shared" si="116"/>
        <v>0</v>
      </c>
      <c r="W638" s="170">
        <f t="shared" si="117"/>
        <v>0</v>
      </c>
      <c r="X638" s="170">
        <f t="shared" si="110"/>
        <v>0</v>
      </c>
      <c r="Y638" s="170" t="str">
        <f t="shared" si="118"/>
        <v>-</v>
      </c>
      <c r="Z638" s="170" t="str">
        <f t="shared" si="119"/>
        <v>-</v>
      </c>
      <c r="AA638" s="134"/>
    </row>
    <row r="639" spans="1:27" ht="15" customHeight="1">
      <c r="A639" s="456"/>
      <c r="B639" s="447"/>
      <c r="C639" s="447"/>
      <c r="D639" s="223" t="s">
        <v>3296</v>
      </c>
      <c r="E639" s="282" t="s">
        <v>3299</v>
      </c>
      <c r="F639" s="292" t="s">
        <v>3617</v>
      </c>
      <c r="G639" s="170" t="s">
        <v>3618</v>
      </c>
      <c r="H639" s="170" t="s">
        <v>2833</v>
      </c>
      <c r="I639" s="170" t="s">
        <v>65</v>
      </c>
      <c r="J639" s="170">
        <v>1000</v>
      </c>
      <c r="K639" s="170">
        <v>0</v>
      </c>
      <c r="L639" s="170">
        <v>0</v>
      </c>
      <c r="M639" s="170" t="s">
        <v>416</v>
      </c>
      <c r="N639" s="148">
        <v>0</v>
      </c>
      <c r="O639" s="170">
        <f t="shared" si="111"/>
        <v>0</v>
      </c>
      <c r="P639" s="170">
        <f t="shared" si="112"/>
        <v>0</v>
      </c>
      <c r="Q639" s="170">
        <f t="shared" si="113"/>
        <v>0</v>
      </c>
      <c r="R639" s="170" t="str">
        <f t="shared" si="114"/>
        <v>-</v>
      </c>
      <c r="S639" s="170" t="str">
        <f t="shared" si="115"/>
        <v>-</v>
      </c>
      <c r="T639" s="170" t="s">
        <v>416</v>
      </c>
      <c r="U639" s="148">
        <v>0</v>
      </c>
      <c r="V639" s="170">
        <f t="shared" si="116"/>
        <v>0</v>
      </c>
      <c r="W639" s="170">
        <f t="shared" si="117"/>
        <v>0</v>
      </c>
      <c r="X639" s="170">
        <f t="shared" si="110"/>
        <v>0</v>
      </c>
      <c r="Y639" s="170" t="str">
        <f t="shared" si="118"/>
        <v>-</v>
      </c>
      <c r="Z639" s="170" t="str">
        <f t="shared" si="119"/>
        <v>-</v>
      </c>
      <c r="AA639" s="134"/>
    </row>
    <row r="640" spans="1:27" ht="15" customHeight="1">
      <c r="A640" s="456"/>
      <c r="B640" s="447"/>
      <c r="C640" s="447"/>
      <c r="D640" s="223" t="s">
        <v>3296</v>
      </c>
      <c r="E640" s="282" t="s">
        <v>3299</v>
      </c>
      <c r="F640" s="292" t="s">
        <v>3617</v>
      </c>
      <c r="G640" s="170" t="s">
        <v>3619</v>
      </c>
      <c r="H640" s="170" t="s">
        <v>2833</v>
      </c>
      <c r="I640" s="170" t="s">
        <v>65</v>
      </c>
      <c r="J640" s="170">
        <v>3999000</v>
      </c>
      <c r="K640" s="170">
        <v>0</v>
      </c>
      <c r="L640" s="170">
        <v>0</v>
      </c>
      <c r="M640" s="170" t="s">
        <v>410</v>
      </c>
      <c r="N640" s="148">
        <v>0.23</v>
      </c>
      <c r="O640" s="170">
        <f t="shared" si="111"/>
        <v>919770</v>
      </c>
      <c r="P640" s="170">
        <f t="shared" si="112"/>
        <v>0</v>
      </c>
      <c r="Q640" s="170">
        <f t="shared" si="113"/>
        <v>0</v>
      </c>
      <c r="R640" s="170">
        <f t="shared" si="114"/>
        <v>0</v>
      </c>
      <c r="S640" s="170">
        <f t="shared" si="115"/>
        <v>0</v>
      </c>
      <c r="T640" s="170" t="s">
        <v>410</v>
      </c>
      <c r="U640" s="148">
        <v>0.09</v>
      </c>
      <c r="V640" s="170">
        <f t="shared" si="116"/>
        <v>359910</v>
      </c>
      <c r="W640" s="170">
        <f t="shared" si="117"/>
        <v>0</v>
      </c>
      <c r="X640" s="170">
        <f t="shared" si="110"/>
        <v>0</v>
      </c>
      <c r="Y640" s="170">
        <f t="shared" si="118"/>
        <v>0</v>
      </c>
      <c r="Z640" s="170" t="str">
        <f t="shared" si="119"/>
        <v>-</v>
      </c>
      <c r="AA640" s="134"/>
    </row>
    <row r="641" spans="1:27" ht="15" customHeight="1">
      <c r="A641" s="456"/>
      <c r="B641" s="447"/>
      <c r="C641" s="447"/>
      <c r="D641" s="223" t="s">
        <v>3296</v>
      </c>
      <c r="E641" s="282" t="s">
        <v>3299</v>
      </c>
      <c r="F641" s="292" t="s">
        <v>3620</v>
      </c>
      <c r="G641" s="170" t="s">
        <v>3621</v>
      </c>
      <c r="H641" s="170" t="s">
        <v>2833</v>
      </c>
      <c r="I641" s="170" t="s">
        <v>65</v>
      </c>
      <c r="J641" s="170">
        <v>1000</v>
      </c>
      <c r="K641" s="170">
        <v>0</v>
      </c>
      <c r="L641" s="170">
        <v>0</v>
      </c>
      <c r="M641" s="170" t="s">
        <v>416</v>
      </c>
      <c r="N641" s="148">
        <v>0</v>
      </c>
      <c r="O641" s="170">
        <f t="shared" si="111"/>
        <v>0</v>
      </c>
      <c r="P641" s="170">
        <f t="shared" si="112"/>
        <v>0</v>
      </c>
      <c r="Q641" s="170">
        <f t="shared" si="113"/>
        <v>0</v>
      </c>
      <c r="R641" s="170" t="str">
        <f t="shared" si="114"/>
        <v>-</v>
      </c>
      <c r="S641" s="170" t="str">
        <f t="shared" si="115"/>
        <v>-</v>
      </c>
      <c r="T641" s="170" t="s">
        <v>416</v>
      </c>
      <c r="U641" s="148">
        <v>0</v>
      </c>
      <c r="V641" s="170">
        <f t="shared" si="116"/>
        <v>0</v>
      </c>
      <c r="W641" s="170">
        <f t="shared" si="117"/>
        <v>0</v>
      </c>
      <c r="X641" s="170">
        <f t="shared" si="110"/>
        <v>0</v>
      </c>
      <c r="Y641" s="170" t="str">
        <f t="shared" si="118"/>
        <v>-</v>
      </c>
      <c r="Z641" s="170" t="str">
        <f t="shared" si="119"/>
        <v>-</v>
      </c>
      <c r="AA641" s="134"/>
    </row>
    <row r="642" spans="1:27" ht="15" customHeight="1">
      <c r="A642" s="456"/>
      <c r="B642" s="447"/>
      <c r="C642" s="447"/>
      <c r="D642" s="223" t="s">
        <v>3296</v>
      </c>
      <c r="E642" s="282" t="s">
        <v>3299</v>
      </c>
      <c r="F642" s="292" t="s">
        <v>3620</v>
      </c>
      <c r="G642" s="170" t="s">
        <v>3622</v>
      </c>
      <c r="H642" s="170" t="s">
        <v>2833</v>
      </c>
      <c r="I642" s="170" t="s">
        <v>65</v>
      </c>
      <c r="J642" s="170">
        <v>999000</v>
      </c>
      <c r="K642" s="170">
        <v>0</v>
      </c>
      <c r="L642" s="170">
        <v>0</v>
      </c>
      <c r="M642" s="170" t="s">
        <v>410</v>
      </c>
      <c r="N642" s="148">
        <v>0.23</v>
      </c>
      <c r="O642" s="170">
        <f t="shared" si="111"/>
        <v>229770</v>
      </c>
      <c r="P642" s="170">
        <f t="shared" si="112"/>
        <v>0</v>
      </c>
      <c r="Q642" s="170">
        <f t="shared" si="113"/>
        <v>0</v>
      </c>
      <c r="R642" s="170">
        <f t="shared" si="114"/>
        <v>0</v>
      </c>
      <c r="S642" s="170">
        <f t="shared" si="115"/>
        <v>0</v>
      </c>
      <c r="T642" s="170" t="s">
        <v>410</v>
      </c>
      <c r="U642" s="148">
        <v>0.09</v>
      </c>
      <c r="V642" s="170">
        <f t="shared" si="116"/>
        <v>89910</v>
      </c>
      <c r="W642" s="170">
        <f t="shared" si="117"/>
        <v>0</v>
      </c>
      <c r="X642" s="170">
        <f t="shared" si="110"/>
        <v>0</v>
      </c>
      <c r="Y642" s="170">
        <f t="shared" si="118"/>
        <v>0</v>
      </c>
      <c r="Z642" s="170" t="str">
        <f t="shared" si="119"/>
        <v>-</v>
      </c>
      <c r="AA642" s="134"/>
    </row>
    <row r="643" spans="1:27" ht="15" customHeight="1">
      <c r="A643" s="456"/>
      <c r="B643" s="447"/>
      <c r="C643" s="447"/>
      <c r="D643" s="223" t="s">
        <v>3296</v>
      </c>
      <c r="E643" s="282" t="s">
        <v>3299</v>
      </c>
      <c r="F643" s="292" t="s">
        <v>3623</v>
      </c>
      <c r="G643" s="170" t="s">
        <v>3624</v>
      </c>
      <c r="H643" s="170" t="s">
        <v>2833</v>
      </c>
      <c r="I643" s="170" t="s">
        <v>65</v>
      </c>
      <c r="J643" s="170">
        <v>1015000</v>
      </c>
      <c r="K643" s="170">
        <v>0</v>
      </c>
      <c r="L643" s="170">
        <v>0</v>
      </c>
      <c r="M643" s="170" t="s">
        <v>396</v>
      </c>
      <c r="N643" s="148">
        <v>1</v>
      </c>
      <c r="O643" s="170">
        <f t="shared" si="111"/>
        <v>1015000</v>
      </c>
      <c r="P643" s="170">
        <f t="shared" si="112"/>
        <v>0</v>
      </c>
      <c r="Q643" s="170">
        <f t="shared" si="113"/>
        <v>0</v>
      </c>
      <c r="R643" s="170">
        <f t="shared" si="114"/>
        <v>0</v>
      </c>
      <c r="S643" s="170">
        <f t="shared" si="115"/>
        <v>0</v>
      </c>
      <c r="T643" s="170" t="s">
        <v>410</v>
      </c>
      <c r="U643" s="148">
        <v>0.4</v>
      </c>
      <c r="V643" s="170">
        <f t="shared" si="116"/>
        <v>406000</v>
      </c>
      <c r="W643" s="170">
        <f t="shared" si="117"/>
        <v>0</v>
      </c>
      <c r="X643" s="170">
        <f t="shared" si="110"/>
        <v>0</v>
      </c>
      <c r="Y643" s="170">
        <f t="shared" si="118"/>
        <v>0</v>
      </c>
      <c r="Z643" s="170" t="str">
        <f t="shared" si="119"/>
        <v>-</v>
      </c>
      <c r="AA643" s="134"/>
    </row>
    <row r="644" spans="1:27" ht="15" customHeight="1">
      <c r="A644" s="456"/>
      <c r="B644" s="447"/>
      <c r="C644" s="447"/>
      <c r="D644" s="223" t="s">
        <v>3296</v>
      </c>
      <c r="E644" s="282" t="s">
        <v>3299</v>
      </c>
      <c r="F644" s="292" t="s">
        <v>3623</v>
      </c>
      <c r="G644" s="170" t="s">
        <v>3625</v>
      </c>
      <c r="H644" s="170" t="s">
        <v>2833</v>
      </c>
      <c r="I644" s="170" t="s">
        <v>65</v>
      </c>
      <c r="J644" s="170">
        <v>1000</v>
      </c>
      <c r="K644" s="170">
        <v>0</v>
      </c>
      <c r="L644" s="170">
        <v>0</v>
      </c>
      <c r="M644" s="170" t="s">
        <v>416</v>
      </c>
      <c r="N644" s="148">
        <v>0</v>
      </c>
      <c r="O644" s="170">
        <f t="shared" si="111"/>
        <v>0</v>
      </c>
      <c r="P644" s="170">
        <f t="shared" si="112"/>
        <v>0</v>
      </c>
      <c r="Q644" s="170">
        <f t="shared" si="113"/>
        <v>0</v>
      </c>
      <c r="R644" s="170" t="str">
        <f t="shared" si="114"/>
        <v>-</v>
      </c>
      <c r="S644" s="170" t="str">
        <f t="shared" si="115"/>
        <v>-</v>
      </c>
      <c r="T644" s="170" t="s">
        <v>416</v>
      </c>
      <c r="U644" s="148">
        <v>0</v>
      </c>
      <c r="V644" s="170">
        <f t="shared" si="116"/>
        <v>0</v>
      </c>
      <c r="W644" s="170">
        <f t="shared" si="117"/>
        <v>0</v>
      </c>
      <c r="X644" s="170">
        <f t="shared" si="110"/>
        <v>0</v>
      </c>
      <c r="Y644" s="170" t="str">
        <f t="shared" si="118"/>
        <v>-</v>
      </c>
      <c r="Z644" s="170" t="str">
        <f t="shared" si="119"/>
        <v>-</v>
      </c>
      <c r="AA644" s="134"/>
    </row>
    <row r="645" spans="1:27" ht="15" customHeight="1">
      <c r="A645" s="456"/>
      <c r="B645" s="447"/>
      <c r="C645" s="447"/>
      <c r="D645" s="223" t="s">
        <v>3296</v>
      </c>
      <c r="E645" s="282" t="s">
        <v>3299</v>
      </c>
      <c r="F645" s="292" t="s">
        <v>3626</v>
      </c>
      <c r="G645" s="170" t="s">
        <v>3627</v>
      </c>
      <c r="H645" s="170" t="s">
        <v>2833</v>
      </c>
      <c r="I645" s="170" t="s">
        <v>65</v>
      </c>
      <c r="J645" s="170">
        <v>2000</v>
      </c>
      <c r="K645" s="170">
        <v>0</v>
      </c>
      <c r="L645" s="170">
        <v>0</v>
      </c>
      <c r="M645" s="170" t="s">
        <v>416</v>
      </c>
      <c r="N645" s="148">
        <v>0</v>
      </c>
      <c r="O645" s="170">
        <f t="shared" si="111"/>
        <v>0</v>
      </c>
      <c r="P645" s="170">
        <f t="shared" si="112"/>
        <v>0</v>
      </c>
      <c r="Q645" s="170">
        <f t="shared" si="113"/>
        <v>0</v>
      </c>
      <c r="R645" s="170" t="str">
        <f t="shared" si="114"/>
        <v>-</v>
      </c>
      <c r="S645" s="170" t="str">
        <f t="shared" si="115"/>
        <v>-</v>
      </c>
      <c r="T645" s="170" t="s">
        <v>416</v>
      </c>
      <c r="U645" s="148">
        <v>0</v>
      </c>
      <c r="V645" s="170">
        <f t="shared" si="116"/>
        <v>0</v>
      </c>
      <c r="W645" s="170">
        <f t="shared" si="117"/>
        <v>0</v>
      </c>
      <c r="X645" s="170">
        <f t="shared" si="110"/>
        <v>0</v>
      </c>
      <c r="Y645" s="170" t="str">
        <f t="shared" si="118"/>
        <v>-</v>
      </c>
      <c r="Z645" s="170" t="str">
        <f t="shared" si="119"/>
        <v>-</v>
      </c>
      <c r="AA645" s="134"/>
    </row>
    <row r="646" spans="1:27" ht="15" customHeight="1">
      <c r="A646" s="456"/>
      <c r="B646" s="447"/>
      <c r="C646" s="447"/>
      <c r="D646" s="223" t="s">
        <v>3296</v>
      </c>
      <c r="E646" s="282" t="s">
        <v>3299</v>
      </c>
      <c r="F646" s="292" t="s">
        <v>3626</v>
      </c>
      <c r="G646" s="170" t="s">
        <v>3628</v>
      </c>
      <c r="H646" s="170" t="s">
        <v>2833</v>
      </c>
      <c r="I646" s="170" t="s">
        <v>65</v>
      </c>
      <c r="J646" s="170">
        <v>2031000</v>
      </c>
      <c r="K646" s="170">
        <v>0</v>
      </c>
      <c r="L646" s="170">
        <v>0</v>
      </c>
      <c r="M646" s="170" t="s">
        <v>396</v>
      </c>
      <c r="N646" s="148">
        <v>1</v>
      </c>
      <c r="O646" s="170">
        <f t="shared" si="111"/>
        <v>2031000</v>
      </c>
      <c r="P646" s="170">
        <f t="shared" si="112"/>
        <v>0</v>
      </c>
      <c r="Q646" s="170">
        <f t="shared" si="113"/>
        <v>0</v>
      </c>
      <c r="R646" s="170">
        <f t="shared" si="114"/>
        <v>0</v>
      </c>
      <c r="S646" s="170">
        <f t="shared" si="115"/>
        <v>0</v>
      </c>
      <c r="T646" s="170" t="s">
        <v>410</v>
      </c>
      <c r="U646" s="148">
        <v>0.4</v>
      </c>
      <c r="V646" s="170">
        <f t="shared" si="116"/>
        <v>812400</v>
      </c>
      <c r="W646" s="170">
        <f t="shared" si="117"/>
        <v>0</v>
      </c>
      <c r="X646" s="170">
        <f t="shared" si="110"/>
        <v>0</v>
      </c>
      <c r="Y646" s="170">
        <f t="shared" si="118"/>
        <v>0</v>
      </c>
      <c r="Z646" s="170" t="str">
        <f t="shared" si="119"/>
        <v>-</v>
      </c>
      <c r="AA646" s="134"/>
    </row>
    <row r="647" spans="1:27" ht="15" customHeight="1">
      <c r="A647" s="456"/>
      <c r="B647" s="447"/>
      <c r="C647" s="447"/>
      <c r="D647" s="223" t="s">
        <v>3296</v>
      </c>
      <c r="E647" s="281" t="s">
        <v>2830</v>
      </c>
      <c r="F647" s="292" t="s">
        <v>3629</v>
      </c>
      <c r="G647" s="170" t="s">
        <v>3630</v>
      </c>
      <c r="H647" s="170" t="s">
        <v>2833</v>
      </c>
      <c r="I647" s="170" t="s">
        <v>135</v>
      </c>
      <c r="J647" s="170">
        <v>37598457</v>
      </c>
      <c r="K647" s="170">
        <v>48260306.600000009</v>
      </c>
      <c r="L647" s="170">
        <v>43598009.979999997</v>
      </c>
      <c r="M647" s="170" t="s">
        <v>416</v>
      </c>
      <c r="N647" s="148">
        <v>0</v>
      </c>
      <c r="O647" s="170">
        <f t="shared" si="111"/>
        <v>0</v>
      </c>
      <c r="P647" s="170">
        <f t="shared" si="112"/>
        <v>0</v>
      </c>
      <c r="Q647" s="170">
        <f t="shared" si="113"/>
        <v>0</v>
      </c>
      <c r="R647" s="170" t="str">
        <f t="shared" si="114"/>
        <v>-</v>
      </c>
      <c r="S647" s="170" t="str">
        <f t="shared" si="115"/>
        <v>-</v>
      </c>
      <c r="T647" s="170" t="s">
        <v>416</v>
      </c>
      <c r="U647" s="148">
        <v>0</v>
      </c>
      <c r="V647" s="170">
        <f t="shared" si="116"/>
        <v>0</v>
      </c>
      <c r="W647" s="170">
        <f t="shared" si="117"/>
        <v>0</v>
      </c>
      <c r="X647" s="170">
        <f t="shared" si="110"/>
        <v>0</v>
      </c>
      <c r="Y647" s="170" t="str">
        <f t="shared" si="118"/>
        <v>-</v>
      </c>
      <c r="Z647" s="170" t="str">
        <f t="shared" si="119"/>
        <v>-</v>
      </c>
      <c r="AA647" s="134"/>
    </row>
    <row r="648" spans="1:27" ht="15" customHeight="1">
      <c r="A648" s="456"/>
      <c r="B648" s="447"/>
      <c r="C648" s="447"/>
      <c r="D648" s="223" t="s">
        <v>3296</v>
      </c>
      <c r="E648" s="282" t="s">
        <v>3299</v>
      </c>
      <c r="F648" s="292" t="s">
        <v>3631</v>
      </c>
      <c r="G648" s="170" t="s">
        <v>3632</v>
      </c>
      <c r="H648" s="170" t="s">
        <v>2833</v>
      </c>
      <c r="I648" s="170" t="s">
        <v>135</v>
      </c>
      <c r="J648" s="170">
        <v>20500000</v>
      </c>
      <c r="K648" s="170">
        <v>40515646.219999999</v>
      </c>
      <c r="L648" s="170">
        <v>36868418.109999999</v>
      </c>
      <c r="M648" s="170" t="s">
        <v>410</v>
      </c>
      <c r="N648" s="148">
        <v>0.23</v>
      </c>
      <c r="O648" s="170">
        <f t="shared" si="111"/>
        <v>4715000</v>
      </c>
      <c r="P648" s="170">
        <f t="shared" si="112"/>
        <v>9318598.6305999998</v>
      </c>
      <c r="Q648" s="170">
        <f t="shared" si="113"/>
        <v>8479736.1653000005</v>
      </c>
      <c r="R648" s="170">
        <f t="shared" si="114"/>
        <v>1.7984594200000001</v>
      </c>
      <c r="S648" s="170">
        <f t="shared" si="115"/>
        <v>1.9763729863414634</v>
      </c>
      <c r="T648" s="170" t="s">
        <v>410</v>
      </c>
      <c r="U648" s="148">
        <v>0.09</v>
      </c>
      <c r="V648" s="170">
        <f t="shared" si="116"/>
        <v>1845000</v>
      </c>
      <c r="W648" s="170">
        <f t="shared" si="117"/>
        <v>3646408.1597999996</v>
      </c>
      <c r="X648" s="170">
        <f t="shared" si="110"/>
        <v>3318157.6298999996</v>
      </c>
      <c r="Y648" s="170">
        <f t="shared" si="118"/>
        <v>1.7984594199999997</v>
      </c>
      <c r="Z648" s="170">
        <f t="shared" si="119"/>
        <v>4.9321396321651574E-7</v>
      </c>
      <c r="AA648" s="134"/>
    </row>
    <row r="649" spans="1:27" ht="15" customHeight="1">
      <c r="A649" s="456"/>
      <c r="B649" s="447"/>
      <c r="C649" s="447"/>
      <c r="D649" s="223" t="s">
        <v>3296</v>
      </c>
      <c r="E649" s="282" t="s">
        <v>3299</v>
      </c>
      <c r="F649" s="292" t="s">
        <v>3631</v>
      </c>
      <c r="G649" s="170" t="s">
        <v>3633</v>
      </c>
      <c r="H649" s="170" t="s">
        <v>2833</v>
      </c>
      <c r="I649" s="170" t="s">
        <v>135</v>
      </c>
      <c r="J649" s="170">
        <v>0</v>
      </c>
      <c r="K649" s="170">
        <v>26084</v>
      </c>
      <c r="L649" s="170">
        <v>26084</v>
      </c>
      <c r="M649" s="170" t="s">
        <v>410</v>
      </c>
      <c r="N649" s="148">
        <v>0.23</v>
      </c>
      <c r="O649" s="170">
        <f t="shared" si="111"/>
        <v>0</v>
      </c>
      <c r="P649" s="170">
        <f t="shared" si="112"/>
        <v>5999.3200000000006</v>
      </c>
      <c r="Q649" s="170">
        <f t="shared" si="113"/>
        <v>5999.3200000000006</v>
      </c>
      <c r="R649" s="170" t="str">
        <f t="shared" si="114"/>
        <v>-</v>
      </c>
      <c r="S649" s="170" t="str">
        <f t="shared" si="115"/>
        <v>-</v>
      </c>
      <c r="T649" s="170" t="s">
        <v>410</v>
      </c>
      <c r="U649" s="148">
        <v>0.09</v>
      </c>
      <c r="V649" s="170">
        <f t="shared" si="116"/>
        <v>0</v>
      </c>
      <c r="W649" s="170">
        <f t="shared" si="117"/>
        <v>2347.56</v>
      </c>
      <c r="X649" s="170">
        <f t="shared" si="110"/>
        <v>2347.56</v>
      </c>
      <c r="Y649" s="170" t="str">
        <f t="shared" si="118"/>
        <v>-</v>
      </c>
      <c r="Z649" s="170" t="str">
        <f t="shared" si="119"/>
        <v>-</v>
      </c>
      <c r="AA649" s="134"/>
    </row>
    <row r="650" spans="1:27" ht="15" customHeight="1">
      <c r="A650" s="456"/>
      <c r="B650" s="447"/>
      <c r="C650" s="447"/>
      <c r="D650" s="223" t="s">
        <v>3296</v>
      </c>
      <c r="E650" s="282" t="s">
        <v>3299</v>
      </c>
      <c r="F650" s="292" t="s">
        <v>3631</v>
      </c>
      <c r="G650" s="170" t="s">
        <v>3634</v>
      </c>
      <c r="H650" s="170" t="s">
        <v>2833</v>
      </c>
      <c r="I650" s="170" t="s">
        <v>189</v>
      </c>
      <c r="J650" s="170">
        <v>2078571</v>
      </c>
      <c r="K650" s="170">
        <v>3402247.0799999996</v>
      </c>
      <c r="L650" s="170">
        <v>3018454.75</v>
      </c>
      <c r="M650" s="170" t="s">
        <v>410</v>
      </c>
      <c r="N650" s="148">
        <v>0.23</v>
      </c>
      <c r="O650" s="170">
        <f t="shared" si="111"/>
        <v>478071.33</v>
      </c>
      <c r="P650" s="170">
        <f t="shared" si="112"/>
        <v>782516.8284</v>
      </c>
      <c r="Q650" s="170">
        <f t="shared" si="113"/>
        <v>694244.59250000003</v>
      </c>
      <c r="R650" s="170">
        <f t="shared" si="114"/>
        <v>1.4521778423734384</v>
      </c>
      <c r="S650" s="170">
        <f t="shared" si="115"/>
        <v>1.6368202385196366</v>
      </c>
      <c r="T650" s="170" t="s">
        <v>410</v>
      </c>
      <c r="U650" s="148">
        <v>0.09</v>
      </c>
      <c r="V650" s="170">
        <f t="shared" si="116"/>
        <v>187071.38999999998</v>
      </c>
      <c r="W650" s="170">
        <f t="shared" si="117"/>
        <v>306202.23719999997</v>
      </c>
      <c r="X650" s="170">
        <f t="shared" si="110"/>
        <v>271660.92749999999</v>
      </c>
      <c r="Y650" s="170">
        <f t="shared" si="118"/>
        <v>1.4521778423734384</v>
      </c>
      <c r="Z650" s="170">
        <f t="shared" si="119"/>
        <v>4.742544847655471E-6</v>
      </c>
      <c r="AA650" s="134"/>
    </row>
    <row r="651" spans="1:27" ht="15" customHeight="1">
      <c r="A651" s="456"/>
      <c r="B651" s="447"/>
      <c r="C651" s="447"/>
      <c r="D651" s="223" t="s">
        <v>3296</v>
      </c>
      <c r="E651" s="282" t="s">
        <v>3299</v>
      </c>
      <c r="F651" s="292" t="s">
        <v>3631</v>
      </c>
      <c r="G651" s="170" t="s">
        <v>3635</v>
      </c>
      <c r="H651" s="170" t="s">
        <v>2833</v>
      </c>
      <c r="I651" s="170" t="s">
        <v>187</v>
      </c>
      <c r="J651" s="170">
        <v>3928470</v>
      </c>
      <c r="K651" s="170">
        <v>4153194.03</v>
      </c>
      <c r="L651" s="170">
        <v>3753024.6400000006</v>
      </c>
      <c r="M651" s="170" t="s">
        <v>410</v>
      </c>
      <c r="N651" s="148">
        <v>0.23</v>
      </c>
      <c r="O651" s="170">
        <f t="shared" si="111"/>
        <v>903548.10000000009</v>
      </c>
      <c r="P651" s="170">
        <f t="shared" si="112"/>
        <v>955234.62690000003</v>
      </c>
      <c r="Q651" s="170">
        <f t="shared" si="113"/>
        <v>863195.66720000014</v>
      </c>
      <c r="R651" s="170">
        <f t="shared" si="114"/>
        <v>0.95534002805163343</v>
      </c>
      <c r="S651" s="170">
        <f t="shared" si="115"/>
        <v>1.0572039572658056</v>
      </c>
      <c r="T651" s="170" t="s">
        <v>410</v>
      </c>
      <c r="U651" s="148">
        <v>0.09</v>
      </c>
      <c r="V651" s="170">
        <f t="shared" si="116"/>
        <v>353562.3</v>
      </c>
      <c r="W651" s="170">
        <f t="shared" si="117"/>
        <v>373787.46269999997</v>
      </c>
      <c r="X651" s="170">
        <f t="shared" si="110"/>
        <v>337772.21760000003</v>
      </c>
      <c r="Y651" s="170">
        <f t="shared" si="118"/>
        <v>0.95534002805163343</v>
      </c>
      <c r="Z651" s="170">
        <f t="shared" si="119"/>
        <v>2.5558375370614953E-6</v>
      </c>
      <c r="AA651" s="134"/>
    </row>
    <row r="652" spans="1:27" ht="15" customHeight="1">
      <c r="A652" s="456"/>
      <c r="B652" s="447"/>
      <c r="C652" s="447"/>
      <c r="D652" s="223" t="s">
        <v>3296</v>
      </c>
      <c r="E652" s="282" t="s">
        <v>3299</v>
      </c>
      <c r="F652" s="292" t="s">
        <v>3631</v>
      </c>
      <c r="G652" s="170" t="s">
        <v>3636</v>
      </c>
      <c r="H652" s="170" t="s">
        <v>2833</v>
      </c>
      <c r="I652" s="170" t="s">
        <v>157</v>
      </c>
      <c r="J652" s="170">
        <v>2945658</v>
      </c>
      <c r="K652" s="170">
        <v>4979853.7299999995</v>
      </c>
      <c r="L652" s="170">
        <v>4190201.5699999994</v>
      </c>
      <c r="M652" s="170" t="s">
        <v>410</v>
      </c>
      <c r="N652" s="148">
        <v>0.23</v>
      </c>
      <c r="O652" s="170">
        <f t="shared" si="111"/>
        <v>677501.34000000008</v>
      </c>
      <c r="P652" s="170">
        <f t="shared" si="112"/>
        <v>1145366.3578999999</v>
      </c>
      <c r="Q652" s="170">
        <f t="shared" si="113"/>
        <v>963746.36109999986</v>
      </c>
      <c r="R652" s="170">
        <f t="shared" si="114"/>
        <v>1.4225010405145468</v>
      </c>
      <c r="S652" s="170">
        <f t="shared" si="115"/>
        <v>1.6905743063179768</v>
      </c>
      <c r="T652" s="170" t="s">
        <v>410</v>
      </c>
      <c r="U652" s="148">
        <v>0.09</v>
      </c>
      <c r="V652" s="170">
        <f t="shared" si="116"/>
        <v>265109.21999999997</v>
      </c>
      <c r="W652" s="170">
        <f t="shared" si="117"/>
        <v>448186.83569999994</v>
      </c>
      <c r="X652" s="170">
        <f t="shared" si="110"/>
        <v>377118.1412999999</v>
      </c>
      <c r="Y652" s="170">
        <f t="shared" si="118"/>
        <v>1.4225010405145468</v>
      </c>
      <c r="Z652" s="170">
        <f t="shared" si="119"/>
        <v>3.1739018802121121E-6</v>
      </c>
      <c r="AA652" s="134"/>
    </row>
    <row r="653" spans="1:27" ht="15" customHeight="1">
      <c r="A653" s="456"/>
      <c r="B653" s="447"/>
      <c r="C653" s="447"/>
      <c r="D653" s="223" t="s">
        <v>3296</v>
      </c>
      <c r="E653" s="282" t="s">
        <v>3299</v>
      </c>
      <c r="F653" s="292" t="s">
        <v>3631</v>
      </c>
      <c r="G653" s="170" t="s">
        <v>3637</v>
      </c>
      <c r="H653" s="170" t="s">
        <v>2833</v>
      </c>
      <c r="I653" s="170" t="s">
        <v>153</v>
      </c>
      <c r="J653" s="170">
        <v>3655715</v>
      </c>
      <c r="K653" s="170">
        <v>4497888</v>
      </c>
      <c r="L653" s="170">
        <v>3917487.0300000003</v>
      </c>
      <c r="M653" s="170" t="s">
        <v>410</v>
      </c>
      <c r="N653" s="148">
        <v>0.23</v>
      </c>
      <c r="O653" s="170">
        <f t="shared" si="111"/>
        <v>840814.45000000007</v>
      </c>
      <c r="P653" s="170">
        <f t="shared" si="112"/>
        <v>1034514.24</v>
      </c>
      <c r="Q653" s="170">
        <f t="shared" si="113"/>
        <v>901022.01690000005</v>
      </c>
      <c r="R653" s="170">
        <f t="shared" si="114"/>
        <v>1.0716062466576306</v>
      </c>
      <c r="S653" s="170">
        <f t="shared" si="115"/>
        <v>1.2303716236085143</v>
      </c>
      <c r="T653" s="170" t="s">
        <v>410</v>
      </c>
      <c r="U653" s="148">
        <v>0.09</v>
      </c>
      <c r="V653" s="170">
        <f t="shared" si="116"/>
        <v>329014.34999999998</v>
      </c>
      <c r="W653" s="170">
        <f t="shared" si="117"/>
        <v>404809.92</v>
      </c>
      <c r="X653" s="170">
        <f t="shared" si="110"/>
        <v>352573.83270000003</v>
      </c>
      <c r="Y653" s="170">
        <f t="shared" si="118"/>
        <v>1.0716062466576308</v>
      </c>
      <c r="Z653" s="170">
        <f t="shared" si="119"/>
        <v>2.6471837613505887E-6</v>
      </c>
      <c r="AA653" s="134"/>
    </row>
    <row r="654" spans="1:27" ht="15" customHeight="1">
      <c r="A654" s="456"/>
      <c r="B654" s="447"/>
      <c r="C654" s="447"/>
      <c r="D654" s="223" t="s">
        <v>3296</v>
      </c>
      <c r="E654" s="282" t="s">
        <v>3299</v>
      </c>
      <c r="F654" s="292" t="s">
        <v>3631</v>
      </c>
      <c r="G654" s="170" t="s">
        <v>3638</v>
      </c>
      <c r="H654" s="170" t="s">
        <v>2833</v>
      </c>
      <c r="I654" s="170" t="s">
        <v>199</v>
      </c>
      <c r="J654" s="170">
        <v>3368806</v>
      </c>
      <c r="K654" s="170">
        <v>6370918.6700000009</v>
      </c>
      <c r="L654" s="170">
        <v>5705350.5199999996</v>
      </c>
      <c r="M654" s="170" t="s">
        <v>410</v>
      </c>
      <c r="N654" s="148">
        <v>0.23</v>
      </c>
      <c r="O654" s="170">
        <f t="shared" si="111"/>
        <v>774825.38</v>
      </c>
      <c r="P654" s="170">
        <f t="shared" si="112"/>
        <v>1465311.2941000003</v>
      </c>
      <c r="Q654" s="170">
        <f t="shared" si="113"/>
        <v>1312230.6195999999</v>
      </c>
      <c r="R654" s="170">
        <f t="shared" si="114"/>
        <v>1.6935823909123884</v>
      </c>
      <c r="S654" s="170">
        <f t="shared" si="115"/>
        <v>1.8911503571294996</v>
      </c>
      <c r="T654" s="170" t="s">
        <v>410</v>
      </c>
      <c r="U654" s="148">
        <v>0.09</v>
      </c>
      <c r="V654" s="170">
        <f t="shared" si="116"/>
        <v>303192.53999999998</v>
      </c>
      <c r="W654" s="170">
        <f t="shared" si="117"/>
        <v>573382.68030000001</v>
      </c>
      <c r="X654" s="170">
        <f t="shared" si="110"/>
        <v>513481.54679999995</v>
      </c>
      <c r="Y654" s="170">
        <f t="shared" si="118"/>
        <v>1.6935823909123886</v>
      </c>
      <c r="Z654" s="170">
        <f t="shared" si="119"/>
        <v>2.953668551736317E-6</v>
      </c>
      <c r="AA654" s="134"/>
    </row>
    <row r="655" spans="1:27" ht="15" customHeight="1">
      <c r="A655" s="456"/>
      <c r="B655" s="447"/>
      <c r="C655" s="447"/>
      <c r="D655" s="223" t="s">
        <v>3296</v>
      </c>
      <c r="E655" s="282" t="s">
        <v>3299</v>
      </c>
      <c r="F655" s="292" t="s">
        <v>3631</v>
      </c>
      <c r="G655" s="170" t="s">
        <v>3639</v>
      </c>
      <c r="H655" s="170" t="s">
        <v>2833</v>
      </c>
      <c r="I655" s="170" t="s">
        <v>169</v>
      </c>
      <c r="J655" s="170">
        <v>2899040</v>
      </c>
      <c r="K655" s="170">
        <v>5381889.580000001</v>
      </c>
      <c r="L655" s="170">
        <v>4569929.63</v>
      </c>
      <c r="M655" s="170" t="s">
        <v>410</v>
      </c>
      <c r="N655" s="148">
        <v>0.23</v>
      </c>
      <c r="O655" s="170">
        <f t="shared" si="111"/>
        <v>666779.20000000007</v>
      </c>
      <c r="P655" s="170">
        <f t="shared" si="112"/>
        <v>1237834.6034000004</v>
      </c>
      <c r="Q655" s="170">
        <f t="shared" si="113"/>
        <v>1051083.8149000001</v>
      </c>
      <c r="R655" s="170">
        <f t="shared" si="114"/>
        <v>1.576359632843976</v>
      </c>
      <c r="S655" s="170">
        <f t="shared" si="115"/>
        <v>1.8564385382747395</v>
      </c>
      <c r="T655" s="170" t="s">
        <v>410</v>
      </c>
      <c r="U655" s="148">
        <v>0.09</v>
      </c>
      <c r="V655" s="170">
        <f t="shared" si="116"/>
        <v>260913.59999999998</v>
      </c>
      <c r="W655" s="170">
        <f t="shared" si="117"/>
        <v>484370.06220000004</v>
      </c>
      <c r="X655" s="170">
        <f t="shared" si="110"/>
        <v>411293.6667</v>
      </c>
      <c r="Y655" s="170">
        <f t="shared" si="118"/>
        <v>1.5763596328439762</v>
      </c>
      <c r="Z655" s="170">
        <f t="shared" si="119"/>
        <v>3.2544530636021956E-6</v>
      </c>
      <c r="AA655" s="134"/>
    </row>
    <row r="656" spans="1:27" ht="15" customHeight="1">
      <c r="A656" s="456"/>
      <c r="B656" s="447"/>
      <c r="C656" s="447"/>
      <c r="D656" s="223" t="s">
        <v>3296</v>
      </c>
      <c r="E656" s="282" t="s">
        <v>3299</v>
      </c>
      <c r="F656" s="292" t="s">
        <v>3631</v>
      </c>
      <c r="G656" s="170" t="s">
        <v>3640</v>
      </c>
      <c r="H656" s="170" t="s">
        <v>2833</v>
      </c>
      <c r="I656" s="170" t="s">
        <v>175</v>
      </c>
      <c r="J656" s="170">
        <v>3063805</v>
      </c>
      <c r="K656" s="170">
        <v>4508574.0999999996</v>
      </c>
      <c r="L656" s="170">
        <v>4064826.31</v>
      </c>
      <c r="M656" s="170" t="s">
        <v>410</v>
      </c>
      <c r="N656" s="148">
        <v>0.23</v>
      </c>
      <c r="O656" s="170">
        <f t="shared" si="111"/>
        <v>704675.15</v>
      </c>
      <c r="P656" s="170">
        <f t="shared" si="112"/>
        <v>1036972.0429999999</v>
      </c>
      <c r="Q656" s="170">
        <f t="shared" si="113"/>
        <v>934910.05130000005</v>
      </c>
      <c r="R656" s="170">
        <f t="shared" si="114"/>
        <v>1.3267248764200072</v>
      </c>
      <c r="S656" s="170">
        <f t="shared" si="115"/>
        <v>1.4715603963045949</v>
      </c>
      <c r="T656" s="170" t="s">
        <v>410</v>
      </c>
      <c r="U656" s="148">
        <v>0.09</v>
      </c>
      <c r="V656" s="170">
        <f t="shared" si="116"/>
        <v>275742.45</v>
      </c>
      <c r="W656" s="170">
        <f t="shared" si="117"/>
        <v>405771.66899999994</v>
      </c>
      <c r="X656" s="170">
        <f t="shared" si="110"/>
        <v>365834.36790000001</v>
      </c>
      <c r="Y656" s="170">
        <f t="shared" si="118"/>
        <v>1.326724876420007</v>
      </c>
      <c r="Z656" s="170">
        <f t="shared" si="119"/>
        <v>3.2696340769419446E-6</v>
      </c>
      <c r="AA656" s="134"/>
    </row>
    <row r="657" spans="1:27" ht="15" customHeight="1">
      <c r="A657" s="456"/>
      <c r="B657" s="447"/>
      <c r="C657" s="447"/>
      <c r="D657" s="223" t="s">
        <v>3296</v>
      </c>
      <c r="E657" s="282" t="s">
        <v>3299</v>
      </c>
      <c r="F657" s="292" t="s">
        <v>3631</v>
      </c>
      <c r="G657" s="170" t="s">
        <v>3641</v>
      </c>
      <c r="H657" s="170" t="s">
        <v>2833</v>
      </c>
      <c r="I657" s="170" t="s">
        <v>171</v>
      </c>
      <c r="J657" s="170">
        <v>4018287</v>
      </c>
      <c r="K657" s="170">
        <v>9443694.3199999984</v>
      </c>
      <c r="L657" s="170">
        <v>7762638.8699999992</v>
      </c>
      <c r="M657" s="170" t="s">
        <v>410</v>
      </c>
      <c r="N657" s="148">
        <v>0.23</v>
      </c>
      <c r="O657" s="170">
        <f t="shared" si="111"/>
        <v>924206.01</v>
      </c>
      <c r="P657" s="170">
        <f t="shared" si="112"/>
        <v>2172049.6935999999</v>
      </c>
      <c r="Q657" s="170">
        <f t="shared" si="113"/>
        <v>1785406.9400999998</v>
      </c>
      <c r="R657" s="170">
        <f t="shared" si="114"/>
        <v>1.9318278833741838</v>
      </c>
      <c r="S657" s="170">
        <f t="shared" si="115"/>
        <v>2.3501791484779457</v>
      </c>
      <c r="T657" s="170" t="s">
        <v>410</v>
      </c>
      <c r="U657" s="148">
        <v>0.09</v>
      </c>
      <c r="V657" s="170">
        <f t="shared" si="116"/>
        <v>361645.82999999996</v>
      </c>
      <c r="W657" s="170">
        <f t="shared" si="117"/>
        <v>849932.48879999982</v>
      </c>
      <c r="X657" s="170">
        <f t="shared" si="110"/>
        <v>698637.49829999986</v>
      </c>
      <c r="Y657" s="170">
        <f t="shared" si="118"/>
        <v>1.931827883374184</v>
      </c>
      <c r="Z657" s="170">
        <f t="shared" si="119"/>
        <v>2.2729192127973453E-6</v>
      </c>
      <c r="AA657" s="134"/>
    </row>
    <row r="658" spans="1:27" ht="15" customHeight="1">
      <c r="A658" s="456"/>
      <c r="B658" s="447"/>
      <c r="C658" s="447"/>
      <c r="D658" s="223" t="s">
        <v>3296</v>
      </c>
      <c r="E658" s="282" t="s">
        <v>3299</v>
      </c>
      <c r="F658" s="292" t="s">
        <v>3631</v>
      </c>
      <c r="G658" s="170" t="s">
        <v>3642</v>
      </c>
      <c r="H658" s="170" t="s">
        <v>2833</v>
      </c>
      <c r="I658" s="170" t="s">
        <v>1971</v>
      </c>
      <c r="J658" s="170">
        <v>13159595</v>
      </c>
      <c r="K658" s="170">
        <v>26274176.679999996</v>
      </c>
      <c r="L658" s="170">
        <v>22569860</v>
      </c>
      <c r="M658" s="170" t="s">
        <v>410</v>
      </c>
      <c r="N658" s="148">
        <v>0.23</v>
      </c>
      <c r="O658" s="170">
        <f t="shared" si="111"/>
        <v>3026706.85</v>
      </c>
      <c r="P658" s="170">
        <f t="shared" si="112"/>
        <v>6043060.6363999993</v>
      </c>
      <c r="Q658" s="170">
        <f t="shared" si="113"/>
        <v>5191067.8</v>
      </c>
      <c r="R658" s="170">
        <f t="shared" si="114"/>
        <v>1.7150877363627071</v>
      </c>
      <c r="S658" s="170">
        <f t="shared" si="115"/>
        <v>1.9965794296860957</v>
      </c>
      <c r="T658" s="170" t="s">
        <v>410</v>
      </c>
      <c r="U658" s="148">
        <v>0.09</v>
      </c>
      <c r="V658" s="170">
        <f t="shared" si="116"/>
        <v>1184363.55</v>
      </c>
      <c r="W658" s="170">
        <f t="shared" si="117"/>
        <v>2364675.9011999997</v>
      </c>
      <c r="X658" s="170">
        <f t="shared" si="110"/>
        <v>2031287.4</v>
      </c>
      <c r="Y658" s="170">
        <f t="shared" si="118"/>
        <v>1.7150877363627071</v>
      </c>
      <c r="Z658" s="170">
        <f t="shared" si="119"/>
        <v>7.2529505438455785E-7</v>
      </c>
      <c r="AA658" s="134"/>
    </row>
    <row r="659" spans="1:27" ht="15" customHeight="1">
      <c r="A659" s="456"/>
      <c r="B659" s="447"/>
      <c r="C659" s="447"/>
      <c r="D659" s="223" t="s">
        <v>3296</v>
      </c>
      <c r="E659" s="282" t="s">
        <v>3299</v>
      </c>
      <c r="F659" s="292" t="s">
        <v>3631</v>
      </c>
      <c r="G659" s="170" t="s">
        <v>3643</v>
      </c>
      <c r="H659" s="170" t="s">
        <v>2833</v>
      </c>
      <c r="I659" s="170" t="s">
        <v>145</v>
      </c>
      <c r="J659" s="170">
        <v>1000</v>
      </c>
      <c r="K659" s="170">
        <v>0</v>
      </c>
      <c r="L659" s="170">
        <v>0</v>
      </c>
      <c r="M659" s="170" t="s">
        <v>416</v>
      </c>
      <c r="N659" s="148">
        <v>0</v>
      </c>
      <c r="O659" s="170">
        <f t="shared" si="111"/>
        <v>0</v>
      </c>
      <c r="P659" s="170">
        <f t="shared" si="112"/>
        <v>0</v>
      </c>
      <c r="Q659" s="170">
        <f t="shared" si="113"/>
        <v>0</v>
      </c>
      <c r="R659" s="170" t="str">
        <f t="shared" si="114"/>
        <v>-</v>
      </c>
      <c r="S659" s="170" t="str">
        <f t="shared" si="115"/>
        <v>-</v>
      </c>
      <c r="T659" s="170" t="s">
        <v>416</v>
      </c>
      <c r="U659" s="148">
        <v>0</v>
      </c>
      <c r="V659" s="170">
        <f t="shared" si="116"/>
        <v>0</v>
      </c>
      <c r="W659" s="170">
        <f t="shared" si="117"/>
        <v>0</v>
      </c>
      <c r="X659" s="170">
        <f t="shared" si="110"/>
        <v>0</v>
      </c>
      <c r="Y659" s="170" t="str">
        <f t="shared" si="118"/>
        <v>-</v>
      </c>
      <c r="Z659" s="170" t="str">
        <f t="shared" si="119"/>
        <v>-</v>
      </c>
      <c r="AA659" s="134"/>
    </row>
    <row r="660" spans="1:27" ht="15" customHeight="1">
      <c r="A660" s="456"/>
      <c r="B660" s="447"/>
      <c r="C660" s="447"/>
      <c r="D660" s="223" t="s">
        <v>3296</v>
      </c>
      <c r="E660" s="282" t="s">
        <v>3299</v>
      </c>
      <c r="F660" s="292" t="s">
        <v>3631</v>
      </c>
      <c r="G660" s="170" t="s">
        <v>3644</v>
      </c>
      <c r="H660" s="170" t="s">
        <v>2833</v>
      </c>
      <c r="I660" s="170" t="s">
        <v>145</v>
      </c>
      <c r="J660" s="170">
        <v>8541633</v>
      </c>
      <c r="K660" s="170">
        <v>10714950.740000002</v>
      </c>
      <c r="L660" s="170">
        <v>9255581.2199999988</v>
      </c>
      <c r="M660" s="170" t="s">
        <v>410</v>
      </c>
      <c r="N660" s="148">
        <v>0.23</v>
      </c>
      <c r="O660" s="170">
        <f t="shared" si="111"/>
        <v>1964575.59</v>
      </c>
      <c r="P660" s="170">
        <f t="shared" si="112"/>
        <v>2464438.6702000005</v>
      </c>
      <c r="Q660" s="170">
        <f t="shared" si="113"/>
        <v>2128783.6805999996</v>
      </c>
      <c r="R660" s="170">
        <f t="shared" si="114"/>
        <v>1.0835845112989515</v>
      </c>
      <c r="S660" s="170">
        <f t="shared" si="115"/>
        <v>1.2544382016881317</v>
      </c>
      <c r="T660" s="170" t="s">
        <v>410</v>
      </c>
      <c r="U660" s="148">
        <v>0.09</v>
      </c>
      <c r="V660" s="170">
        <f t="shared" si="116"/>
        <v>768746.97</v>
      </c>
      <c r="W660" s="170">
        <f t="shared" si="117"/>
        <v>964345.56660000014</v>
      </c>
      <c r="X660" s="170">
        <f t="shared" si="110"/>
        <v>833002.30979999981</v>
      </c>
      <c r="Y660" s="170">
        <f t="shared" si="118"/>
        <v>1.0835845112989517</v>
      </c>
      <c r="Z660" s="170">
        <f t="shared" si="119"/>
        <v>1.1236475272234135E-6</v>
      </c>
      <c r="AA660" s="134"/>
    </row>
    <row r="661" spans="1:27" ht="15" customHeight="1">
      <c r="A661" s="456"/>
      <c r="B661" s="447"/>
      <c r="C661" s="447"/>
      <c r="D661" s="223" t="s">
        <v>3296</v>
      </c>
      <c r="E661" s="282" t="s">
        <v>3299</v>
      </c>
      <c r="F661" s="292" t="s">
        <v>3631</v>
      </c>
      <c r="G661" s="170" t="s">
        <v>3645</v>
      </c>
      <c r="H661" s="170" t="s">
        <v>2833</v>
      </c>
      <c r="I661" s="170" t="s">
        <v>185</v>
      </c>
      <c r="J661" s="170">
        <v>6964811</v>
      </c>
      <c r="K661" s="170">
        <v>11139220.16</v>
      </c>
      <c r="L661" s="170">
        <v>9963835.6699999999</v>
      </c>
      <c r="M661" s="170" t="s">
        <v>410</v>
      </c>
      <c r="N661" s="148">
        <v>0.23</v>
      </c>
      <c r="O661" s="170">
        <f t="shared" si="111"/>
        <v>1601906.53</v>
      </c>
      <c r="P661" s="170">
        <f t="shared" si="112"/>
        <v>2562020.6368</v>
      </c>
      <c r="Q661" s="170">
        <f t="shared" si="113"/>
        <v>2291682.2041000002</v>
      </c>
      <c r="R661" s="170">
        <f t="shared" si="114"/>
        <v>1.4305967053520907</v>
      </c>
      <c r="S661" s="170">
        <f t="shared" si="115"/>
        <v>1.5993571340270396</v>
      </c>
      <c r="T661" s="170" t="s">
        <v>410</v>
      </c>
      <c r="U661" s="148">
        <v>0.09</v>
      </c>
      <c r="V661" s="170">
        <f t="shared" si="116"/>
        <v>626832.99</v>
      </c>
      <c r="W661" s="170">
        <f t="shared" si="117"/>
        <v>1002529.8144</v>
      </c>
      <c r="X661" s="170">
        <f t="shared" si="110"/>
        <v>896745.21029999992</v>
      </c>
      <c r="Y661" s="170">
        <f t="shared" si="118"/>
        <v>1.4305967053520905</v>
      </c>
      <c r="Z661" s="170">
        <f t="shared" si="119"/>
        <v>1.4269866938653415E-6</v>
      </c>
      <c r="AA661" s="134"/>
    </row>
    <row r="662" spans="1:27" ht="15" customHeight="1">
      <c r="A662" s="456"/>
      <c r="B662" s="447"/>
      <c r="C662" s="447"/>
      <c r="D662" s="223" t="s">
        <v>3296</v>
      </c>
      <c r="E662" s="282" t="s">
        <v>3299</v>
      </c>
      <c r="F662" s="292" t="s">
        <v>3631</v>
      </c>
      <c r="G662" s="170" t="s">
        <v>3646</v>
      </c>
      <c r="H662" s="170" t="s">
        <v>2833</v>
      </c>
      <c r="I662" s="170" t="s">
        <v>201</v>
      </c>
      <c r="J662" s="170">
        <v>1000</v>
      </c>
      <c r="K662" s="170">
        <v>0</v>
      </c>
      <c r="L662" s="170">
        <v>0</v>
      </c>
      <c r="M662" s="170" t="s">
        <v>416</v>
      </c>
      <c r="N662" s="148">
        <v>0</v>
      </c>
      <c r="O662" s="170">
        <f t="shared" si="111"/>
        <v>0</v>
      </c>
      <c r="P662" s="170">
        <f t="shared" si="112"/>
        <v>0</v>
      </c>
      <c r="Q662" s="170">
        <f t="shared" si="113"/>
        <v>0</v>
      </c>
      <c r="R662" s="170" t="str">
        <f t="shared" si="114"/>
        <v>-</v>
      </c>
      <c r="S662" s="170" t="str">
        <f t="shared" si="115"/>
        <v>-</v>
      </c>
      <c r="T662" s="170" t="s">
        <v>416</v>
      </c>
      <c r="U662" s="148">
        <v>0</v>
      </c>
      <c r="V662" s="170">
        <f t="shared" si="116"/>
        <v>0</v>
      </c>
      <c r="W662" s="170">
        <f t="shared" si="117"/>
        <v>0</v>
      </c>
      <c r="X662" s="170">
        <f t="shared" si="110"/>
        <v>0</v>
      </c>
      <c r="Y662" s="170" t="str">
        <f t="shared" si="118"/>
        <v>-</v>
      </c>
      <c r="Z662" s="170" t="str">
        <f t="shared" si="119"/>
        <v>-</v>
      </c>
      <c r="AA662" s="134"/>
    </row>
    <row r="663" spans="1:27" ht="15" customHeight="1">
      <c r="A663" s="456"/>
      <c r="B663" s="447"/>
      <c r="C663" s="447"/>
      <c r="D663" s="223" t="s">
        <v>3296</v>
      </c>
      <c r="E663" s="282" t="s">
        <v>3299</v>
      </c>
      <c r="F663" s="292" t="s">
        <v>3631</v>
      </c>
      <c r="G663" s="170" t="s">
        <v>3647</v>
      </c>
      <c r="H663" s="170" t="s">
        <v>2833</v>
      </c>
      <c r="I663" s="170" t="s">
        <v>201</v>
      </c>
      <c r="J663" s="170">
        <v>7315384</v>
      </c>
      <c r="K663" s="170">
        <v>12959019.390000001</v>
      </c>
      <c r="L663" s="170">
        <v>11627591.77</v>
      </c>
      <c r="M663" s="170" t="s">
        <v>410</v>
      </c>
      <c r="N663" s="148">
        <v>0.23</v>
      </c>
      <c r="O663" s="170">
        <f t="shared" si="111"/>
        <v>1682538.32</v>
      </c>
      <c r="P663" s="170">
        <f t="shared" si="112"/>
        <v>2980574.4597000005</v>
      </c>
      <c r="Q663" s="170">
        <f t="shared" si="113"/>
        <v>2674346.1071000001</v>
      </c>
      <c r="R663" s="170">
        <f t="shared" si="114"/>
        <v>1.5894711432783297</v>
      </c>
      <c r="S663" s="170">
        <f t="shared" si="115"/>
        <v>1.7714749341934752</v>
      </c>
      <c r="T663" s="170" t="s">
        <v>410</v>
      </c>
      <c r="U663" s="148">
        <v>0.09</v>
      </c>
      <c r="V663" s="170">
        <f t="shared" si="116"/>
        <v>658384.55999999994</v>
      </c>
      <c r="W663" s="170">
        <f t="shared" si="117"/>
        <v>1166311.7450999999</v>
      </c>
      <c r="X663" s="170">
        <f t="shared" si="110"/>
        <v>1046483.2592999999</v>
      </c>
      <c r="Y663" s="170">
        <f t="shared" si="118"/>
        <v>1.5894711432783297</v>
      </c>
      <c r="Z663" s="170">
        <f t="shared" si="119"/>
        <v>1.362818431655293E-6</v>
      </c>
      <c r="AA663" s="134"/>
    </row>
    <row r="664" spans="1:27" ht="15" customHeight="1">
      <c r="A664" s="456"/>
      <c r="B664" s="447"/>
      <c r="C664" s="447"/>
      <c r="D664" s="223" t="s">
        <v>3296</v>
      </c>
      <c r="E664" s="282" t="s">
        <v>3299</v>
      </c>
      <c r="F664" s="292" t="s">
        <v>3631</v>
      </c>
      <c r="G664" s="170" t="s">
        <v>3648</v>
      </c>
      <c r="H664" s="170" t="s">
        <v>2833</v>
      </c>
      <c r="I664" s="170" t="s">
        <v>161</v>
      </c>
      <c r="J664" s="170">
        <v>5481225</v>
      </c>
      <c r="K664" s="170">
        <v>8024638.1900000004</v>
      </c>
      <c r="L664" s="170">
        <v>7138398.8099999996</v>
      </c>
      <c r="M664" s="170" t="s">
        <v>410</v>
      </c>
      <c r="N664" s="148">
        <v>0.23</v>
      </c>
      <c r="O664" s="170">
        <f t="shared" si="111"/>
        <v>1260681.75</v>
      </c>
      <c r="P664" s="170">
        <f t="shared" si="112"/>
        <v>1845666.7837000003</v>
      </c>
      <c r="Q664" s="170">
        <f t="shared" si="113"/>
        <v>1641831.7263</v>
      </c>
      <c r="R664" s="170">
        <f t="shared" si="114"/>
        <v>1.3023363956049971</v>
      </c>
      <c r="S664" s="170">
        <f t="shared" si="115"/>
        <v>1.4640227668085146</v>
      </c>
      <c r="T664" s="170" t="s">
        <v>410</v>
      </c>
      <c r="U664" s="148">
        <v>0.09</v>
      </c>
      <c r="V664" s="170">
        <f t="shared" si="116"/>
        <v>493310.25</v>
      </c>
      <c r="W664" s="170">
        <f t="shared" si="117"/>
        <v>722217.43709999998</v>
      </c>
      <c r="X664" s="170">
        <f t="shared" si="110"/>
        <v>642455.89289999998</v>
      </c>
      <c r="Y664" s="170">
        <f t="shared" si="118"/>
        <v>1.3023363956049969</v>
      </c>
      <c r="Z664" s="170">
        <f t="shared" si="119"/>
        <v>1.8032469568090368E-6</v>
      </c>
      <c r="AA664" s="134"/>
    </row>
    <row r="665" spans="1:27" ht="15" customHeight="1">
      <c r="A665" s="456"/>
      <c r="B665" s="447"/>
      <c r="C665" s="447"/>
      <c r="D665" s="223" t="s">
        <v>3296</v>
      </c>
      <c r="E665" s="282" t="s">
        <v>3299</v>
      </c>
      <c r="F665" s="292" t="s">
        <v>3631</v>
      </c>
      <c r="G665" s="170" t="s">
        <v>3649</v>
      </c>
      <c r="H665" s="170" t="s">
        <v>2833</v>
      </c>
      <c r="I665" s="170" t="s">
        <v>191</v>
      </c>
      <c r="J665" s="170">
        <v>5181617</v>
      </c>
      <c r="K665" s="170">
        <v>7941607.9299999997</v>
      </c>
      <c r="L665" s="170">
        <v>7075108.2299999986</v>
      </c>
      <c r="M665" s="170" t="s">
        <v>410</v>
      </c>
      <c r="N665" s="148">
        <v>0.23</v>
      </c>
      <c r="O665" s="170">
        <f t="shared" si="111"/>
        <v>1191771.9100000001</v>
      </c>
      <c r="P665" s="170">
        <f t="shared" si="112"/>
        <v>1826569.8239</v>
      </c>
      <c r="Q665" s="170">
        <f t="shared" si="113"/>
        <v>1627274.8928999999</v>
      </c>
      <c r="R665" s="170">
        <f t="shared" si="114"/>
        <v>1.3654247757022564</v>
      </c>
      <c r="S665" s="170">
        <f t="shared" si="115"/>
        <v>1.5326505085188655</v>
      </c>
      <c r="T665" s="170" t="s">
        <v>410</v>
      </c>
      <c r="U665" s="148">
        <v>0.09</v>
      </c>
      <c r="V665" s="170">
        <f t="shared" si="116"/>
        <v>466345.52999999997</v>
      </c>
      <c r="W665" s="170">
        <f t="shared" si="117"/>
        <v>714744.71369999996</v>
      </c>
      <c r="X665" s="170">
        <f t="shared" si="110"/>
        <v>636759.74069999985</v>
      </c>
      <c r="Y665" s="170">
        <f t="shared" si="118"/>
        <v>1.3654247757022564</v>
      </c>
      <c r="Z665" s="170">
        <f t="shared" si="119"/>
        <v>1.9103670856604145E-6</v>
      </c>
      <c r="AA665" s="134"/>
    </row>
    <row r="666" spans="1:27" ht="15" customHeight="1">
      <c r="A666" s="456"/>
      <c r="B666" s="447"/>
      <c r="C666" s="447"/>
      <c r="D666" s="223" t="s">
        <v>3296</v>
      </c>
      <c r="E666" s="282" t="s">
        <v>3299</v>
      </c>
      <c r="F666" s="292" t="s">
        <v>3631</v>
      </c>
      <c r="G666" s="170" t="s">
        <v>3650</v>
      </c>
      <c r="H666" s="170" t="s">
        <v>2833</v>
      </c>
      <c r="I666" s="170" t="s">
        <v>167</v>
      </c>
      <c r="J666" s="170">
        <v>2340761</v>
      </c>
      <c r="K666" s="170">
        <v>3967996.06</v>
      </c>
      <c r="L666" s="170">
        <v>3469013.88</v>
      </c>
      <c r="M666" s="170" t="s">
        <v>410</v>
      </c>
      <c r="N666" s="148">
        <v>0.23</v>
      </c>
      <c r="O666" s="170">
        <f t="shared" si="111"/>
        <v>538375.03</v>
      </c>
      <c r="P666" s="170">
        <f t="shared" si="112"/>
        <v>912639.09380000003</v>
      </c>
      <c r="Q666" s="170">
        <f t="shared" si="113"/>
        <v>797873.19240000006</v>
      </c>
      <c r="R666" s="170">
        <f t="shared" si="114"/>
        <v>1.4820025965914505</v>
      </c>
      <c r="S666" s="170">
        <f t="shared" si="115"/>
        <v>1.6951735183557826</v>
      </c>
      <c r="T666" s="170" t="s">
        <v>410</v>
      </c>
      <c r="U666" s="148">
        <v>0.09</v>
      </c>
      <c r="V666" s="170">
        <f t="shared" si="116"/>
        <v>210668.49</v>
      </c>
      <c r="W666" s="170">
        <f t="shared" si="117"/>
        <v>357119.64539999998</v>
      </c>
      <c r="X666" s="170">
        <f t="shared" si="110"/>
        <v>312211.24919999996</v>
      </c>
      <c r="Y666" s="170">
        <f t="shared" si="118"/>
        <v>1.4820025965914503</v>
      </c>
      <c r="Z666" s="170">
        <f t="shared" si="119"/>
        <v>4.1498769829128267E-6</v>
      </c>
      <c r="AA666" s="134"/>
    </row>
    <row r="667" spans="1:27" ht="15" customHeight="1">
      <c r="A667" s="456"/>
      <c r="B667" s="447"/>
      <c r="C667" s="447"/>
      <c r="D667" s="223" t="s">
        <v>3296</v>
      </c>
      <c r="E667" s="282" t="s">
        <v>3299</v>
      </c>
      <c r="F667" s="292" t="s">
        <v>3631</v>
      </c>
      <c r="G667" s="170" t="s">
        <v>3651</v>
      </c>
      <c r="H667" s="170" t="s">
        <v>2833</v>
      </c>
      <c r="I667" s="170" t="s">
        <v>141</v>
      </c>
      <c r="J667" s="170">
        <v>1703013</v>
      </c>
      <c r="K667" s="170">
        <v>4163816.54</v>
      </c>
      <c r="L667" s="170">
        <v>3773334.48</v>
      </c>
      <c r="M667" s="170" t="s">
        <v>410</v>
      </c>
      <c r="N667" s="148">
        <v>0.23</v>
      </c>
      <c r="O667" s="170">
        <f t="shared" si="111"/>
        <v>391692.99</v>
      </c>
      <c r="P667" s="170">
        <f t="shared" si="112"/>
        <v>957677.80420000001</v>
      </c>
      <c r="Q667" s="170">
        <f t="shared" si="113"/>
        <v>867866.93040000007</v>
      </c>
      <c r="R667" s="170">
        <f t="shared" si="114"/>
        <v>2.2156815479388592</v>
      </c>
      <c r="S667" s="170">
        <f t="shared" si="115"/>
        <v>2.4449704964084247</v>
      </c>
      <c r="T667" s="170" t="s">
        <v>410</v>
      </c>
      <c r="U667" s="148">
        <v>0.09</v>
      </c>
      <c r="V667" s="170">
        <f t="shared" si="116"/>
        <v>153271.16999999998</v>
      </c>
      <c r="W667" s="170">
        <f t="shared" si="117"/>
        <v>374743.48859999998</v>
      </c>
      <c r="X667" s="170">
        <f t="shared" si="110"/>
        <v>339600.10320000001</v>
      </c>
      <c r="Y667" s="170">
        <f t="shared" si="118"/>
        <v>2.2156815479388592</v>
      </c>
      <c r="Z667" s="170">
        <f t="shared" si="119"/>
        <v>5.9125284770561299E-6</v>
      </c>
      <c r="AA667" s="134"/>
    </row>
    <row r="668" spans="1:27" ht="15" customHeight="1">
      <c r="A668" s="456"/>
      <c r="B668" s="447"/>
      <c r="C668" s="447"/>
      <c r="D668" s="223" t="s">
        <v>3296</v>
      </c>
      <c r="E668" s="282" t="s">
        <v>3299</v>
      </c>
      <c r="F668" s="292" t="s">
        <v>3631</v>
      </c>
      <c r="G668" s="170" t="s">
        <v>3652</v>
      </c>
      <c r="H668" s="170" t="s">
        <v>2833</v>
      </c>
      <c r="I668" s="170" t="s">
        <v>147</v>
      </c>
      <c r="J668" s="170">
        <v>1000</v>
      </c>
      <c r="K668" s="170">
        <v>0</v>
      </c>
      <c r="L668" s="170">
        <v>0</v>
      </c>
      <c r="M668" s="170" t="s">
        <v>416</v>
      </c>
      <c r="N668" s="148">
        <v>0</v>
      </c>
      <c r="O668" s="170">
        <f t="shared" si="111"/>
        <v>0</v>
      </c>
      <c r="P668" s="170">
        <f t="shared" si="112"/>
        <v>0</v>
      </c>
      <c r="Q668" s="170">
        <f t="shared" si="113"/>
        <v>0</v>
      </c>
      <c r="R668" s="170" t="str">
        <f t="shared" si="114"/>
        <v>-</v>
      </c>
      <c r="S668" s="170" t="str">
        <f t="shared" si="115"/>
        <v>-</v>
      </c>
      <c r="T668" s="170" t="s">
        <v>416</v>
      </c>
      <c r="U668" s="148">
        <v>0</v>
      </c>
      <c r="V668" s="170">
        <f t="shared" si="116"/>
        <v>0</v>
      </c>
      <c r="W668" s="170">
        <f t="shared" si="117"/>
        <v>0</v>
      </c>
      <c r="X668" s="170">
        <f t="shared" si="110"/>
        <v>0</v>
      </c>
      <c r="Y668" s="170" t="str">
        <f t="shared" si="118"/>
        <v>-</v>
      </c>
      <c r="Z668" s="170" t="str">
        <f t="shared" si="119"/>
        <v>-</v>
      </c>
      <c r="AA668" s="134"/>
    </row>
    <row r="669" spans="1:27" ht="15" customHeight="1">
      <c r="A669" s="456"/>
      <c r="B669" s="447"/>
      <c r="C669" s="447"/>
      <c r="D669" s="223" t="s">
        <v>3296</v>
      </c>
      <c r="E669" s="282" t="s">
        <v>3299</v>
      </c>
      <c r="F669" s="292" t="s">
        <v>3631</v>
      </c>
      <c r="G669" s="170" t="s">
        <v>3653</v>
      </c>
      <c r="H669" s="170" t="s">
        <v>2833</v>
      </c>
      <c r="I669" s="170" t="s">
        <v>147</v>
      </c>
      <c r="J669" s="170">
        <v>2647386</v>
      </c>
      <c r="K669" s="170">
        <v>5735633.4700000007</v>
      </c>
      <c r="L669" s="170">
        <v>5121376.74</v>
      </c>
      <c r="M669" s="170" t="s">
        <v>410</v>
      </c>
      <c r="N669" s="148">
        <v>0.23</v>
      </c>
      <c r="O669" s="170">
        <f t="shared" si="111"/>
        <v>608898.78</v>
      </c>
      <c r="P669" s="170">
        <f t="shared" si="112"/>
        <v>1319195.6981000002</v>
      </c>
      <c r="Q669" s="170">
        <f t="shared" si="113"/>
        <v>1177916.6502</v>
      </c>
      <c r="R669" s="170">
        <f t="shared" si="114"/>
        <v>1.9345032194020819</v>
      </c>
      <c r="S669" s="170">
        <f t="shared" si="115"/>
        <v>2.1665270836968995</v>
      </c>
      <c r="T669" s="170" t="s">
        <v>410</v>
      </c>
      <c r="U669" s="148">
        <v>0.09</v>
      </c>
      <c r="V669" s="170">
        <f t="shared" si="116"/>
        <v>238264.74</v>
      </c>
      <c r="W669" s="170">
        <f t="shared" si="117"/>
        <v>516207.01230000006</v>
      </c>
      <c r="X669" s="170">
        <f t="shared" si="110"/>
        <v>460923.90659999999</v>
      </c>
      <c r="Y669" s="170">
        <f t="shared" si="118"/>
        <v>1.9345032194020819</v>
      </c>
      <c r="Z669" s="170">
        <f t="shared" si="119"/>
        <v>3.7475337864605014E-6</v>
      </c>
      <c r="AA669" s="134"/>
    </row>
    <row r="670" spans="1:27" ht="15" customHeight="1">
      <c r="A670" s="456"/>
      <c r="B670" s="447"/>
      <c r="C670" s="447"/>
      <c r="D670" s="223" t="s">
        <v>3296</v>
      </c>
      <c r="E670" s="282" t="s">
        <v>3299</v>
      </c>
      <c r="F670" s="292" t="s">
        <v>3631</v>
      </c>
      <c r="G670" s="170" t="s">
        <v>3654</v>
      </c>
      <c r="H670" s="170" t="s">
        <v>2833</v>
      </c>
      <c r="I670" s="170" t="s">
        <v>173</v>
      </c>
      <c r="J670" s="170">
        <v>4494022</v>
      </c>
      <c r="K670" s="170">
        <v>5753163.2399999993</v>
      </c>
      <c r="L670" s="170">
        <v>5155832.4499999993</v>
      </c>
      <c r="M670" s="170" t="s">
        <v>410</v>
      </c>
      <c r="N670" s="148">
        <v>0.23</v>
      </c>
      <c r="O670" s="170">
        <f t="shared" si="111"/>
        <v>1033625.06</v>
      </c>
      <c r="P670" s="170">
        <f t="shared" si="112"/>
        <v>1323227.5451999998</v>
      </c>
      <c r="Q670" s="170">
        <f t="shared" si="113"/>
        <v>1185841.4634999998</v>
      </c>
      <c r="R670" s="170">
        <f t="shared" si="114"/>
        <v>1.1472646217575257</v>
      </c>
      <c r="S670" s="170">
        <f t="shared" si="115"/>
        <v>1.28018136982863</v>
      </c>
      <c r="T670" s="170" t="s">
        <v>410</v>
      </c>
      <c r="U670" s="148">
        <v>0.09</v>
      </c>
      <c r="V670" s="170">
        <f t="shared" si="116"/>
        <v>404461.98</v>
      </c>
      <c r="W670" s="170">
        <f t="shared" si="117"/>
        <v>517784.6915999999</v>
      </c>
      <c r="X670" s="170">
        <f t="shared" si="110"/>
        <v>464024.92049999989</v>
      </c>
      <c r="Y670" s="170">
        <f t="shared" si="118"/>
        <v>1.1472646217575257</v>
      </c>
      <c r="Z670" s="170">
        <f t="shared" si="119"/>
        <v>2.2157175373655369E-6</v>
      </c>
      <c r="AA670" s="134"/>
    </row>
    <row r="671" spans="1:27" ht="15" customHeight="1">
      <c r="A671" s="456"/>
      <c r="B671" s="447"/>
      <c r="C671" s="447"/>
      <c r="D671" s="223" t="s">
        <v>3296</v>
      </c>
      <c r="E671" s="282" t="s">
        <v>3299</v>
      </c>
      <c r="F671" s="292" t="s">
        <v>3631</v>
      </c>
      <c r="G671" s="170" t="s">
        <v>3655</v>
      </c>
      <c r="H671" s="170" t="s">
        <v>2833</v>
      </c>
      <c r="I671" s="170" t="s">
        <v>149</v>
      </c>
      <c r="J671" s="170">
        <v>5187373</v>
      </c>
      <c r="K671" s="170">
        <v>6433515.2000000002</v>
      </c>
      <c r="L671" s="170">
        <v>6255669.6199999992</v>
      </c>
      <c r="M671" s="170" t="s">
        <v>410</v>
      </c>
      <c r="N671" s="148">
        <v>0.23</v>
      </c>
      <c r="O671" s="170">
        <f t="shared" si="111"/>
        <v>1193095.79</v>
      </c>
      <c r="P671" s="170">
        <f t="shared" si="112"/>
        <v>1479708.496</v>
      </c>
      <c r="Q671" s="170">
        <f t="shared" si="113"/>
        <v>1438804.0125999998</v>
      </c>
      <c r="R671" s="170">
        <f t="shared" si="114"/>
        <v>1.2059417396821086</v>
      </c>
      <c r="S671" s="170">
        <f t="shared" si="115"/>
        <v>1.2402260643296712</v>
      </c>
      <c r="T671" s="170" t="s">
        <v>410</v>
      </c>
      <c r="U671" s="148">
        <v>0.09</v>
      </c>
      <c r="V671" s="170">
        <f t="shared" si="116"/>
        <v>466863.57</v>
      </c>
      <c r="W671" s="170">
        <f t="shared" si="117"/>
        <v>579016.36800000002</v>
      </c>
      <c r="X671" s="170">
        <f t="shared" ref="X671:X734" si="120">L671*U671</f>
        <v>563010.26579999994</v>
      </c>
      <c r="Y671" s="170">
        <f t="shared" si="118"/>
        <v>1.2059417396821086</v>
      </c>
      <c r="Z671" s="170">
        <f t="shared" si="119"/>
        <v>2.0827420541626357E-6</v>
      </c>
      <c r="AA671" s="134"/>
    </row>
    <row r="672" spans="1:27" ht="15" customHeight="1">
      <c r="A672" s="456"/>
      <c r="B672" s="447"/>
      <c r="C672" s="447"/>
      <c r="D672" s="223" t="s">
        <v>3296</v>
      </c>
      <c r="E672" s="282" t="s">
        <v>3299</v>
      </c>
      <c r="F672" s="292" t="s">
        <v>3631</v>
      </c>
      <c r="G672" s="170" t="s">
        <v>3656</v>
      </c>
      <c r="H672" s="170" t="s">
        <v>2833</v>
      </c>
      <c r="I672" s="170" t="s">
        <v>181</v>
      </c>
      <c r="J672" s="170">
        <v>11633376</v>
      </c>
      <c r="K672" s="170">
        <v>7168038.79</v>
      </c>
      <c r="L672" s="170">
        <v>6007051.25</v>
      </c>
      <c r="M672" s="170" t="s">
        <v>410</v>
      </c>
      <c r="N672" s="148">
        <v>0.23</v>
      </c>
      <c r="O672" s="170">
        <f t="shared" ref="O672:O735" si="121">J672*N672</f>
        <v>2675676.48</v>
      </c>
      <c r="P672" s="170">
        <f t="shared" ref="P672:P735" si="122">K672*N672</f>
        <v>1648648.9217000001</v>
      </c>
      <c r="Q672" s="170">
        <f t="shared" ref="Q672:Q735" si="123">L672*N672</f>
        <v>1381621.7875000001</v>
      </c>
      <c r="R672" s="170">
        <f t="shared" ref="R672:R735" si="124">IFERROR(Q672/O672, "-")</f>
        <v>0.5163635431365754</v>
      </c>
      <c r="S672" s="170">
        <f t="shared" ref="S672:S735" si="125">IFERROR(P672/O672, "-")</f>
        <v>0.61616153298922005</v>
      </c>
      <c r="T672" s="170" t="s">
        <v>410</v>
      </c>
      <c r="U672" s="148">
        <v>0.09</v>
      </c>
      <c r="V672" s="170">
        <f t="shared" ref="V672:V735" si="126">J672*U672</f>
        <v>1047003.84</v>
      </c>
      <c r="W672" s="170">
        <f t="shared" ref="W672:W735" si="127">K672*U672</f>
        <v>645123.49109999998</v>
      </c>
      <c r="X672" s="170">
        <f t="shared" si="120"/>
        <v>540634.61249999993</v>
      </c>
      <c r="Y672" s="170">
        <f t="shared" ref="Y672:Y735" si="128">IFERROR(X672/V672, "-")</f>
        <v>0.51636354313657529</v>
      </c>
      <c r="Z672" s="170">
        <f t="shared" ref="Z672:Z735" si="129">IFERROR(Y672/W672, "-")</f>
        <v>8.0041038694176816E-7</v>
      </c>
      <c r="AA672" s="134"/>
    </row>
    <row r="673" spans="1:27" ht="15" customHeight="1">
      <c r="A673" s="456"/>
      <c r="B673" s="447"/>
      <c r="C673" s="447"/>
      <c r="D673" s="223" t="s">
        <v>3296</v>
      </c>
      <c r="E673" s="282" t="s">
        <v>3299</v>
      </c>
      <c r="F673" s="292" t="s">
        <v>3631</v>
      </c>
      <c r="G673" s="170" t="s">
        <v>3657</v>
      </c>
      <c r="H673" s="170" t="s">
        <v>2833</v>
      </c>
      <c r="I673" s="170" t="s">
        <v>183</v>
      </c>
      <c r="J673" s="170">
        <v>2863709</v>
      </c>
      <c r="K673" s="170">
        <v>5200336.78</v>
      </c>
      <c r="L673" s="170">
        <v>4679377.08</v>
      </c>
      <c r="M673" s="170" t="s">
        <v>410</v>
      </c>
      <c r="N673" s="148">
        <v>0.23</v>
      </c>
      <c r="O673" s="170">
        <f t="shared" si="121"/>
        <v>658653.07000000007</v>
      </c>
      <c r="P673" s="170">
        <f t="shared" si="122"/>
        <v>1196077.4594000001</v>
      </c>
      <c r="Q673" s="170">
        <f t="shared" si="123"/>
        <v>1076256.7284000001</v>
      </c>
      <c r="R673" s="170">
        <f t="shared" si="124"/>
        <v>1.634026739448736</v>
      </c>
      <c r="S673" s="170">
        <f t="shared" si="125"/>
        <v>1.8159445600094142</v>
      </c>
      <c r="T673" s="170" t="s">
        <v>410</v>
      </c>
      <c r="U673" s="148">
        <v>0.09</v>
      </c>
      <c r="V673" s="170">
        <f t="shared" si="126"/>
        <v>257733.81</v>
      </c>
      <c r="W673" s="170">
        <f t="shared" si="127"/>
        <v>468030.31020000001</v>
      </c>
      <c r="X673" s="170">
        <f t="shared" si="120"/>
        <v>421143.93719999999</v>
      </c>
      <c r="Y673" s="170">
        <f t="shared" si="128"/>
        <v>1.6340267394487358</v>
      </c>
      <c r="Z673" s="170">
        <f t="shared" si="129"/>
        <v>3.4912840126753309E-6</v>
      </c>
      <c r="AA673" s="134"/>
    </row>
    <row r="674" spans="1:27" ht="15" customHeight="1">
      <c r="A674" s="456"/>
      <c r="B674" s="447"/>
      <c r="C674" s="447"/>
      <c r="D674" s="223" t="s">
        <v>3296</v>
      </c>
      <c r="E674" s="282" t="s">
        <v>3299</v>
      </c>
      <c r="F674" s="292" t="s">
        <v>3631</v>
      </c>
      <c r="G674" s="170" t="s">
        <v>3658</v>
      </c>
      <c r="H674" s="170" t="s">
        <v>2833</v>
      </c>
      <c r="I674" s="170" t="s">
        <v>155</v>
      </c>
      <c r="J674" s="170">
        <v>3201881</v>
      </c>
      <c r="K674" s="170">
        <v>4215831.88</v>
      </c>
      <c r="L674" s="170">
        <v>3812038.59</v>
      </c>
      <c r="M674" s="170" t="s">
        <v>410</v>
      </c>
      <c r="N674" s="148">
        <v>0.23</v>
      </c>
      <c r="O674" s="170">
        <f t="shared" si="121"/>
        <v>736432.63</v>
      </c>
      <c r="P674" s="170">
        <f t="shared" si="122"/>
        <v>969641.33240000007</v>
      </c>
      <c r="Q674" s="170">
        <f t="shared" si="123"/>
        <v>876768.87569999998</v>
      </c>
      <c r="R674" s="170">
        <f t="shared" si="124"/>
        <v>1.1905622320129947</v>
      </c>
      <c r="S674" s="170">
        <f t="shared" si="125"/>
        <v>1.3166735053551335</v>
      </c>
      <c r="T674" s="170" t="s">
        <v>410</v>
      </c>
      <c r="U674" s="148">
        <v>0.09</v>
      </c>
      <c r="V674" s="170">
        <f t="shared" si="126"/>
        <v>288169.28999999998</v>
      </c>
      <c r="W674" s="170">
        <f t="shared" si="127"/>
        <v>379424.86919999996</v>
      </c>
      <c r="X674" s="170">
        <f t="shared" si="120"/>
        <v>343083.4731</v>
      </c>
      <c r="Y674" s="170">
        <f t="shared" si="128"/>
        <v>1.1905622320129949</v>
      </c>
      <c r="Z674" s="170">
        <f t="shared" si="129"/>
        <v>3.1378075836811677E-6</v>
      </c>
      <c r="AA674" s="134"/>
    </row>
    <row r="675" spans="1:27" ht="15" customHeight="1">
      <c r="A675" s="456"/>
      <c r="B675" s="447"/>
      <c r="C675" s="447"/>
      <c r="D675" s="223" t="s">
        <v>3296</v>
      </c>
      <c r="E675" s="282" t="s">
        <v>3299</v>
      </c>
      <c r="F675" s="292" t="s">
        <v>3631</v>
      </c>
      <c r="G675" s="170" t="s">
        <v>3659</v>
      </c>
      <c r="H675" s="170" t="s">
        <v>2833</v>
      </c>
      <c r="I675" s="170" t="s">
        <v>155</v>
      </c>
      <c r="J675" s="170">
        <v>0</v>
      </c>
      <c r="K675" s="170">
        <v>26208.7</v>
      </c>
      <c r="L675" s="170">
        <v>26208.7</v>
      </c>
      <c r="M675" s="170" t="s">
        <v>410</v>
      </c>
      <c r="N675" s="148">
        <v>0.23</v>
      </c>
      <c r="O675" s="170">
        <f t="shared" si="121"/>
        <v>0</v>
      </c>
      <c r="P675" s="170">
        <f t="shared" si="122"/>
        <v>6028.0010000000002</v>
      </c>
      <c r="Q675" s="170">
        <f t="shared" si="123"/>
        <v>6028.0010000000002</v>
      </c>
      <c r="R675" s="170" t="str">
        <f t="shared" si="124"/>
        <v>-</v>
      </c>
      <c r="S675" s="170" t="str">
        <f t="shared" si="125"/>
        <v>-</v>
      </c>
      <c r="T675" s="170" t="s">
        <v>410</v>
      </c>
      <c r="U675" s="148">
        <v>0.09</v>
      </c>
      <c r="V675" s="170">
        <f t="shared" si="126"/>
        <v>0</v>
      </c>
      <c r="W675" s="170">
        <f t="shared" si="127"/>
        <v>2358.7829999999999</v>
      </c>
      <c r="X675" s="170">
        <f t="shared" si="120"/>
        <v>2358.7829999999999</v>
      </c>
      <c r="Y675" s="170" t="str">
        <f t="shared" si="128"/>
        <v>-</v>
      </c>
      <c r="Z675" s="170" t="str">
        <f t="shared" si="129"/>
        <v>-</v>
      </c>
      <c r="AA675" s="134"/>
    </row>
    <row r="676" spans="1:27" ht="15" customHeight="1">
      <c r="A676" s="456"/>
      <c r="B676" s="447"/>
      <c r="C676" s="447"/>
      <c r="D676" s="223" t="s">
        <v>3296</v>
      </c>
      <c r="E676" s="282" t="s">
        <v>3299</v>
      </c>
      <c r="F676" s="292" t="s">
        <v>3631</v>
      </c>
      <c r="G676" s="170" t="s">
        <v>3660</v>
      </c>
      <c r="H676" s="170" t="s">
        <v>2833</v>
      </c>
      <c r="I676" s="170" t="s">
        <v>179</v>
      </c>
      <c r="J676" s="170">
        <v>3850224</v>
      </c>
      <c r="K676" s="170">
        <v>6056645.6900000004</v>
      </c>
      <c r="L676" s="170">
        <v>5369260.6899999995</v>
      </c>
      <c r="M676" s="170" t="s">
        <v>410</v>
      </c>
      <c r="N676" s="148">
        <v>0.23</v>
      </c>
      <c r="O676" s="170">
        <f t="shared" si="121"/>
        <v>885551.52</v>
      </c>
      <c r="P676" s="170">
        <f t="shared" si="122"/>
        <v>1393028.5087000001</v>
      </c>
      <c r="Q676" s="170">
        <f t="shared" si="123"/>
        <v>1234929.9586999998</v>
      </c>
      <c r="R676" s="170">
        <f t="shared" si="124"/>
        <v>1.3945320298247581</v>
      </c>
      <c r="S676" s="170">
        <f t="shared" si="125"/>
        <v>1.5730632009981758</v>
      </c>
      <c r="T676" s="170" t="s">
        <v>410</v>
      </c>
      <c r="U676" s="148">
        <v>0.09</v>
      </c>
      <c r="V676" s="170">
        <f t="shared" si="126"/>
        <v>346520.16</v>
      </c>
      <c r="W676" s="170">
        <f t="shared" si="127"/>
        <v>545098.11210000003</v>
      </c>
      <c r="X676" s="170">
        <f t="shared" si="120"/>
        <v>483233.46209999995</v>
      </c>
      <c r="Y676" s="170">
        <f t="shared" si="128"/>
        <v>1.3945320298247581</v>
      </c>
      <c r="Z676" s="170">
        <f t="shared" si="129"/>
        <v>2.5583138133652658E-6</v>
      </c>
      <c r="AA676" s="134"/>
    </row>
    <row r="677" spans="1:27" ht="15" customHeight="1">
      <c r="A677" s="456"/>
      <c r="B677" s="447"/>
      <c r="C677" s="447"/>
      <c r="D677" s="223" t="s">
        <v>3296</v>
      </c>
      <c r="E677" s="282" t="s">
        <v>3299</v>
      </c>
      <c r="F677" s="292" t="s">
        <v>3631</v>
      </c>
      <c r="G677" s="170" t="s">
        <v>3661</v>
      </c>
      <c r="H677" s="170" t="s">
        <v>2833</v>
      </c>
      <c r="I677" s="170" t="s">
        <v>165</v>
      </c>
      <c r="J677" s="170">
        <v>1351748</v>
      </c>
      <c r="K677" s="170">
        <v>1832946.44</v>
      </c>
      <c r="L677" s="170">
        <v>1677511.39</v>
      </c>
      <c r="M677" s="170" t="s">
        <v>410</v>
      </c>
      <c r="N677" s="148">
        <v>0.23</v>
      </c>
      <c r="O677" s="170">
        <f t="shared" si="121"/>
        <v>310902.04000000004</v>
      </c>
      <c r="P677" s="170">
        <f t="shared" si="122"/>
        <v>421577.68119999999</v>
      </c>
      <c r="Q677" s="170">
        <f t="shared" si="123"/>
        <v>385827.61969999998</v>
      </c>
      <c r="R677" s="170">
        <f t="shared" si="124"/>
        <v>1.240994171990637</v>
      </c>
      <c r="S677" s="170">
        <f t="shared" si="125"/>
        <v>1.3559823576583798</v>
      </c>
      <c r="T677" s="170" t="s">
        <v>410</v>
      </c>
      <c r="U677" s="148">
        <v>0.09</v>
      </c>
      <c r="V677" s="170">
        <f t="shared" si="126"/>
        <v>121657.31999999999</v>
      </c>
      <c r="W677" s="170">
        <f t="shared" si="127"/>
        <v>164965.1796</v>
      </c>
      <c r="X677" s="170">
        <f t="shared" si="120"/>
        <v>150976.0251</v>
      </c>
      <c r="Y677" s="170">
        <f t="shared" si="128"/>
        <v>1.2409941719906374</v>
      </c>
      <c r="Z677" s="170">
        <f t="shared" si="129"/>
        <v>7.5227643494205455E-6</v>
      </c>
      <c r="AA677" s="134"/>
    </row>
    <row r="678" spans="1:27" ht="15" customHeight="1">
      <c r="A678" s="456"/>
      <c r="B678" s="447"/>
      <c r="C678" s="447"/>
      <c r="D678" s="223" t="s">
        <v>3296</v>
      </c>
      <c r="E678" s="282" t="s">
        <v>3299</v>
      </c>
      <c r="F678" s="292" t="s">
        <v>3631</v>
      </c>
      <c r="G678" s="170" t="s">
        <v>3662</v>
      </c>
      <c r="H678" s="170" t="s">
        <v>2833</v>
      </c>
      <c r="I678" s="170" t="s">
        <v>177</v>
      </c>
      <c r="J678" s="170">
        <v>5061503</v>
      </c>
      <c r="K678" s="170">
        <v>6824507.7999999998</v>
      </c>
      <c r="L678" s="170">
        <v>5331395.66</v>
      </c>
      <c r="M678" s="170" t="s">
        <v>410</v>
      </c>
      <c r="N678" s="148">
        <v>0.23</v>
      </c>
      <c r="O678" s="170">
        <f t="shared" si="121"/>
        <v>1164145.69</v>
      </c>
      <c r="P678" s="170">
        <f t="shared" si="122"/>
        <v>1569636.794</v>
      </c>
      <c r="Q678" s="170">
        <f t="shared" si="123"/>
        <v>1226221.0018000002</v>
      </c>
      <c r="R678" s="170">
        <f t="shared" si="124"/>
        <v>1.0533226316372826</v>
      </c>
      <c r="S678" s="170">
        <f t="shared" si="125"/>
        <v>1.3483164585697174</v>
      </c>
      <c r="T678" s="170" t="s">
        <v>410</v>
      </c>
      <c r="U678" s="148">
        <v>0.09</v>
      </c>
      <c r="V678" s="170">
        <f t="shared" si="126"/>
        <v>455535.26999999996</v>
      </c>
      <c r="W678" s="170">
        <f t="shared" si="127"/>
        <v>614205.70199999993</v>
      </c>
      <c r="X678" s="170">
        <f t="shared" si="120"/>
        <v>479825.60940000002</v>
      </c>
      <c r="Y678" s="170">
        <f t="shared" si="128"/>
        <v>1.0533226316372826</v>
      </c>
      <c r="Z678" s="170">
        <f t="shared" si="129"/>
        <v>1.7149346354281854E-6</v>
      </c>
      <c r="AA678" s="134"/>
    </row>
    <row r="679" spans="1:27" ht="15" customHeight="1">
      <c r="A679" s="456"/>
      <c r="B679" s="447"/>
      <c r="C679" s="447"/>
      <c r="D679" s="223" t="s">
        <v>3296</v>
      </c>
      <c r="E679" s="282" t="s">
        <v>3299</v>
      </c>
      <c r="F679" s="292" t="s">
        <v>3631</v>
      </c>
      <c r="G679" s="170" t="s">
        <v>3663</v>
      </c>
      <c r="H679" s="170" t="s">
        <v>2833</v>
      </c>
      <c r="I679" s="170" t="s">
        <v>143</v>
      </c>
      <c r="J679" s="170">
        <v>1000</v>
      </c>
      <c r="K679" s="170">
        <v>0</v>
      </c>
      <c r="L679" s="170">
        <v>0</v>
      </c>
      <c r="M679" s="170" t="s">
        <v>416</v>
      </c>
      <c r="N679" s="148">
        <v>0</v>
      </c>
      <c r="O679" s="170">
        <f t="shared" si="121"/>
        <v>0</v>
      </c>
      <c r="P679" s="170">
        <f t="shared" si="122"/>
        <v>0</v>
      </c>
      <c r="Q679" s="170">
        <f t="shared" si="123"/>
        <v>0</v>
      </c>
      <c r="R679" s="170" t="str">
        <f t="shared" si="124"/>
        <v>-</v>
      </c>
      <c r="S679" s="170" t="str">
        <f t="shared" si="125"/>
        <v>-</v>
      </c>
      <c r="T679" s="170" t="s">
        <v>416</v>
      </c>
      <c r="U679" s="148">
        <v>0</v>
      </c>
      <c r="V679" s="170">
        <f t="shared" si="126"/>
        <v>0</v>
      </c>
      <c r="W679" s="170">
        <f t="shared" si="127"/>
        <v>0</v>
      </c>
      <c r="X679" s="170">
        <f t="shared" si="120"/>
        <v>0</v>
      </c>
      <c r="Y679" s="170" t="str">
        <f t="shared" si="128"/>
        <v>-</v>
      </c>
      <c r="Z679" s="170" t="str">
        <f t="shared" si="129"/>
        <v>-</v>
      </c>
      <c r="AA679" s="134"/>
    </row>
    <row r="680" spans="1:27" ht="15" customHeight="1">
      <c r="A680" s="456"/>
      <c r="B680" s="447"/>
      <c r="C680" s="447"/>
      <c r="D680" s="223" t="s">
        <v>3296</v>
      </c>
      <c r="E680" s="282" t="s">
        <v>3299</v>
      </c>
      <c r="F680" s="292" t="s">
        <v>3631</v>
      </c>
      <c r="G680" s="170" t="s">
        <v>3664</v>
      </c>
      <c r="H680" s="170" t="s">
        <v>2833</v>
      </c>
      <c r="I680" s="170" t="s">
        <v>143</v>
      </c>
      <c r="J680" s="170">
        <v>2899389</v>
      </c>
      <c r="K680" s="170">
        <v>4110817</v>
      </c>
      <c r="L680" s="170">
        <v>3501864.2</v>
      </c>
      <c r="M680" s="170" t="s">
        <v>410</v>
      </c>
      <c r="N680" s="148">
        <v>0.23</v>
      </c>
      <c r="O680" s="170">
        <f t="shared" si="121"/>
        <v>666859.47</v>
      </c>
      <c r="P680" s="170">
        <f t="shared" si="122"/>
        <v>945487.91</v>
      </c>
      <c r="Q680" s="170">
        <f t="shared" si="123"/>
        <v>805428.76600000006</v>
      </c>
      <c r="R680" s="170">
        <f t="shared" si="124"/>
        <v>1.2077938489799058</v>
      </c>
      <c r="S680" s="170">
        <f t="shared" si="125"/>
        <v>1.4178218238394367</v>
      </c>
      <c r="T680" s="170" t="s">
        <v>410</v>
      </c>
      <c r="U680" s="148">
        <v>0.09</v>
      </c>
      <c r="V680" s="170">
        <f t="shared" si="126"/>
        <v>260945.00999999998</v>
      </c>
      <c r="W680" s="170">
        <f t="shared" si="127"/>
        <v>369973.52999999997</v>
      </c>
      <c r="X680" s="170">
        <f t="shared" si="120"/>
        <v>315167.77799999999</v>
      </c>
      <c r="Y680" s="170">
        <f t="shared" si="128"/>
        <v>1.2077938489799058</v>
      </c>
      <c r="Z680" s="170">
        <f t="shared" si="129"/>
        <v>3.2645412469911185E-6</v>
      </c>
      <c r="AA680" s="134"/>
    </row>
    <row r="681" spans="1:27" ht="15" customHeight="1">
      <c r="A681" s="456"/>
      <c r="B681" s="447"/>
      <c r="C681" s="447"/>
      <c r="D681" s="223" t="s">
        <v>3296</v>
      </c>
      <c r="E681" s="282" t="s">
        <v>3299</v>
      </c>
      <c r="F681" s="292" t="s">
        <v>3631</v>
      </c>
      <c r="G681" s="170" t="s">
        <v>3665</v>
      </c>
      <c r="H681" s="170" t="s">
        <v>2833</v>
      </c>
      <c r="I681" s="170" t="s">
        <v>163</v>
      </c>
      <c r="J681" s="170">
        <v>5077550</v>
      </c>
      <c r="K681" s="170">
        <v>4532043.93</v>
      </c>
      <c r="L681" s="170">
        <v>4000809.93</v>
      </c>
      <c r="M681" s="170" t="s">
        <v>410</v>
      </c>
      <c r="N681" s="148">
        <v>0.23</v>
      </c>
      <c r="O681" s="170">
        <f t="shared" si="121"/>
        <v>1167836.5</v>
      </c>
      <c r="P681" s="170">
        <f t="shared" si="122"/>
        <v>1042370.1039</v>
      </c>
      <c r="Q681" s="170">
        <f t="shared" si="123"/>
        <v>920186.28390000004</v>
      </c>
      <c r="R681" s="170">
        <f t="shared" si="124"/>
        <v>0.78794102076789008</v>
      </c>
      <c r="S681" s="170">
        <f t="shared" si="125"/>
        <v>0.89256510127916022</v>
      </c>
      <c r="T681" s="170" t="s">
        <v>410</v>
      </c>
      <c r="U681" s="148">
        <v>0.09</v>
      </c>
      <c r="V681" s="170">
        <f t="shared" si="126"/>
        <v>456979.5</v>
      </c>
      <c r="W681" s="170">
        <f t="shared" si="127"/>
        <v>407883.95369999995</v>
      </c>
      <c r="X681" s="170">
        <f t="shared" si="120"/>
        <v>360072.89370000002</v>
      </c>
      <c r="Y681" s="170">
        <f t="shared" si="128"/>
        <v>0.78794102076789008</v>
      </c>
      <c r="Z681" s="170">
        <f t="shared" si="129"/>
        <v>1.9317774421384162E-6</v>
      </c>
      <c r="AA681" s="134"/>
    </row>
    <row r="682" spans="1:27" ht="15" customHeight="1">
      <c r="A682" s="456"/>
      <c r="B682" s="447"/>
      <c r="C682" s="447"/>
      <c r="D682" s="223" t="s">
        <v>3296</v>
      </c>
      <c r="E682" s="282" t="s">
        <v>3299</v>
      </c>
      <c r="F682" s="292" t="s">
        <v>3631</v>
      </c>
      <c r="G682" s="170" t="s">
        <v>3666</v>
      </c>
      <c r="H682" s="170" t="s">
        <v>2833</v>
      </c>
      <c r="I682" s="170" t="s">
        <v>159</v>
      </c>
      <c r="J682" s="170">
        <v>1331638</v>
      </c>
      <c r="K682" s="170">
        <v>3234425.6599999997</v>
      </c>
      <c r="L682" s="170">
        <v>2523683.16</v>
      </c>
      <c r="M682" s="170" t="s">
        <v>410</v>
      </c>
      <c r="N682" s="148">
        <v>0.23</v>
      </c>
      <c r="O682" s="170">
        <f t="shared" si="121"/>
        <v>306276.74</v>
      </c>
      <c r="P682" s="170">
        <f t="shared" si="122"/>
        <v>743917.90179999999</v>
      </c>
      <c r="Q682" s="170">
        <f t="shared" si="123"/>
        <v>580447.12680000009</v>
      </c>
      <c r="R682" s="170">
        <f t="shared" si="124"/>
        <v>1.895172081301375</v>
      </c>
      <c r="S682" s="170">
        <f t="shared" si="125"/>
        <v>2.4289076010146902</v>
      </c>
      <c r="T682" s="170" t="s">
        <v>410</v>
      </c>
      <c r="U682" s="148">
        <v>0.09</v>
      </c>
      <c r="V682" s="170">
        <f t="shared" si="126"/>
        <v>119847.42</v>
      </c>
      <c r="W682" s="170">
        <f t="shared" si="127"/>
        <v>291098.30939999997</v>
      </c>
      <c r="X682" s="170">
        <f t="shared" si="120"/>
        <v>227131.48440000002</v>
      </c>
      <c r="Y682" s="170">
        <f t="shared" si="128"/>
        <v>1.8951720813013748</v>
      </c>
      <c r="Z682" s="170">
        <f t="shared" si="129"/>
        <v>6.5104194016366036E-6</v>
      </c>
      <c r="AA682" s="134"/>
    </row>
    <row r="683" spans="1:27" ht="15" customHeight="1">
      <c r="A683" s="456"/>
      <c r="B683" s="447"/>
      <c r="C683" s="447"/>
      <c r="D683" s="223" t="s">
        <v>3296</v>
      </c>
      <c r="E683" s="282" t="s">
        <v>3299</v>
      </c>
      <c r="F683" s="292" t="s">
        <v>3631</v>
      </c>
      <c r="G683" s="170" t="s">
        <v>3667</v>
      </c>
      <c r="H683" s="170" t="s">
        <v>2833</v>
      </c>
      <c r="I683" s="170" t="s">
        <v>203</v>
      </c>
      <c r="J683" s="170">
        <v>2483721</v>
      </c>
      <c r="K683" s="170">
        <v>3809364.63</v>
      </c>
      <c r="L683" s="170">
        <v>3338089.7699999996</v>
      </c>
      <c r="M683" s="170" t="s">
        <v>410</v>
      </c>
      <c r="N683" s="148">
        <v>0.23</v>
      </c>
      <c r="O683" s="170">
        <f t="shared" si="121"/>
        <v>571255.83000000007</v>
      </c>
      <c r="P683" s="170">
        <f t="shared" si="122"/>
        <v>876153.86490000004</v>
      </c>
      <c r="Q683" s="170">
        <f t="shared" si="123"/>
        <v>767760.64709999994</v>
      </c>
      <c r="R683" s="170">
        <f t="shared" si="124"/>
        <v>1.3439874164610273</v>
      </c>
      <c r="S683" s="170">
        <f t="shared" si="125"/>
        <v>1.5337329071985137</v>
      </c>
      <c r="T683" s="170" t="s">
        <v>410</v>
      </c>
      <c r="U683" s="148">
        <v>0.09</v>
      </c>
      <c r="V683" s="170">
        <f t="shared" si="126"/>
        <v>223534.88999999998</v>
      </c>
      <c r="W683" s="170">
        <f t="shared" si="127"/>
        <v>342842.81669999997</v>
      </c>
      <c r="X683" s="170">
        <f t="shared" si="120"/>
        <v>300428.07929999992</v>
      </c>
      <c r="Y683" s="170">
        <f t="shared" si="128"/>
        <v>1.3439874164610275</v>
      </c>
      <c r="Z683" s="170">
        <f t="shared" si="129"/>
        <v>3.9201270990521164E-6</v>
      </c>
      <c r="AA683" s="134"/>
    </row>
    <row r="684" spans="1:27" ht="15" customHeight="1">
      <c r="A684" s="456"/>
      <c r="B684" s="447"/>
      <c r="C684" s="447"/>
      <c r="D684" s="223" t="s">
        <v>3296</v>
      </c>
      <c r="E684" s="282" t="s">
        <v>3299</v>
      </c>
      <c r="F684" s="292" t="s">
        <v>3631</v>
      </c>
      <c r="G684" s="170" t="s">
        <v>3668</v>
      </c>
      <c r="H684" s="170" t="s">
        <v>2833</v>
      </c>
      <c r="I684" s="170" t="s">
        <v>195</v>
      </c>
      <c r="J684" s="170">
        <v>3270279</v>
      </c>
      <c r="K684" s="170">
        <v>5645314.1600000001</v>
      </c>
      <c r="L684" s="170">
        <v>4908475.4300000006</v>
      </c>
      <c r="M684" s="170" t="s">
        <v>410</v>
      </c>
      <c r="N684" s="148">
        <v>0.23</v>
      </c>
      <c r="O684" s="170">
        <f t="shared" si="121"/>
        <v>752164.17</v>
      </c>
      <c r="P684" s="170">
        <f t="shared" si="122"/>
        <v>1298422.2568000001</v>
      </c>
      <c r="Q684" s="170">
        <f t="shared" si="123"/>
        <v>1128949.3489000001</v>
      </c>
      <c r="R684" s="170">
        <f t="shared" si="124"/>
        <v>1.5009347612237367</v>
      </c>
      <c r="S684" s="170">
        <f t="shared" si="125"/>
        <v>1.7262484821631428</v>
      </c>
      <c r="T684" s="170" t="s">
        <v>410</v>
      </c>
      <c r="U684" s="148">
        <v>0.09</v>
      </c>
      <c r="V684" s="170">
        <f t="shared" si="126"/>
        <v>294325.11</v>
      </c>
      <c r="W684" s="170">
        <f t="shared" si="127"/>
        <v>508078.27439999999</v>
      </c>
      <c r="X684" s="170">
        <f t="shared" si="120"/>
        <v>441762.78870000003</v>
      </c>
      <c r="Y684" s="170">
        <f t="shared" si="128"/>
        <v>1.5009347612237367</v>
      </c>
      <c r="Z684" s="170">
        <f t="shared" si="129"/>
        <v>2.9541408024112449E-6</v>
      </c>
      <c r="AA684" s="134"/>
    </row>
    <row r="685" spans="1:27" ht="15" customHeight="1">
      <c r="A685" s="456"/>
      <c r="B685" s="447"/>
      <c r="C685" s="447"/>
      <c r="D685" s="223" t="s">
        <v>3296</v>
      </c>
      <c r="E685" s="282" t="s">
        <v>3299</v>
      </c>
      <c r="F685" s="292" t="s">
        <v>3631</v>
      </c>
      <c r="G685" s="170" t="s">
        <v>3669</v>
      </c>
      <c r="H685" s="170" t="s">
        <v>2833</v>
      </c>
      <c r="I685" s="170" t="s">
        <v>151</v>
      </c>
      <c r="J685" s="170">
        <v>3074460</v>
      </c>
      <c r="K685" s="170">
        <v>4273876.6000000006</v>
      </c>
      <c r="L685" s="170">
        <v>3406251.2099999995</v>
      </c>
      <c r="M685" s="170" t="s">
        <v>410</v>
      </c>
      <c r="N685" s="148">
        <v>0.23</v>
      </c>
      <c r="O685" s="170">
        <f t="shared" si="121"/>
        <v>707125.8</v>
      </c>
      <c r="P685" s="170">
        <f t="shared" si="122"/>
        <v>982991.61800000013</v>
      </c>
      <c r="Q685" s="170">
        <f t="shared" si="123"/>
        <v>783437.77829999989</v>
      </c>
      <c r="R685" s="170">
        <f t="shared" si="124"/>
        <v>1.1079185320348937</v>
      </c>
      <c r="S685" s="170">
        <f t="shared" si="125"/>
        <v>1.3901226882119138</v>
      </c>
      <c r="T685" s="170" t="s">
        <v>410</v>
      </c>
      <c r="U685" s="148">
        <v>0.09</v>
      </c>
      <c r="V685" s="170">
        <f t="shared" si="126"/>
        <v>276701.39999999997</v>
      </c>
      <c r="W685" s="170">
        <f t="shared" si="127"/>
        <v>384648.89400000003</v>
      </c>
      <c r="X685" s="170">
        <f t="shared" si="120"/>
        <v>306562.60889999993</v>
      </c>
      <c r="Y685" s="170">
        <f t="shared" si="128"/>
        <v>1.1079185320348939</v>
      </c>
      <c r="Z685" s="170">
        <f t="shared" si="129"/>
        <v>2.8803372356372714E-6</v>
      </c>
      <c r="AA685" s="134"/>
    </row>
    <row r="686" spans="1:27" ht="15" customHeight="1">
      <c r="A686" s="456"/>
      <c r="B686" s="447"/>
      <c r="C686" s="447"/>
      <c r="D686" s="223" t="s">
        <v>3296</v>
      </c>
      <c r="E686" s="282" t="s">
        <v>3299</v>
      </c>
      <c r="F686" s="292" t="s">
        <v>3631</v>
      </c>
      <c r="G686" s="170" t="s">
        <v>3670</v>
      </c>
      <c r="H686" s="170" t="s">
        <v>2833</v>
      </c>
      <c r="I686" s="170" t="s">
        <v>151</v>
      </c>
      <c r="J686" s="170">
        <v>0</v>
      </c>
      <c r="K686" s="170">
        <v>9717.34</v>
      </c>
      <c r="L686" s="170">
        <v>2115.87</v>
      </c>
      <c r="M686" s="170" t="s">
        <v>410</v>
      </c>
      <c r="N686" s="148">
        <v>0.23</v>
      </c>
      <c r="O686" s="170">
        <f t="shared" si="121"/>
        <v>0</v>
      </c>
      <c r="P686" s="170">
        <f t="shared" si="122"/>
        <v>2234.9882000000002</v>
      </c>
      <c r="Q686" s="170">
        <f t="shared" si="123"/>
        <v>486.65010000000001</v>
      </c>
      <c r="R686" s="170" t="str">
        <f t="shared" si="124"/>
        <v>-</v>
      </c>
      <c r="S686" s="170" t="str">
        <f t="shared" si="125"/>
        <v>-</v>
      </c>
      <c r="T686" s="170" t="s">
        <v>410</v>
      </c>
      <c r="U686" s="148">
        <v>0.09</v>
      </c>
      <c r="V686" s="170">
        <f t="shared" si="126"/>
        <v>0</v>
      </c>
      <c r="W686" s="170">
        <f t="shared" si="127"/>
        <v>874.56060000000002</v>
      </c>
      <c r="X686" s="170">
        <f t="shared" si="120"/>
        <v>190.42829999999998</v>
      </c>
      <c r="Y686" s="170" t="str">
        <f t="shared" si="128"/>
        <v>-</v>
      </c>
      <c r="Z686" s="170" t="str">
        <f t="shared" si="129"/>
        <v>-</v>
      </c>
      <c r="AA686" s="134"/>
    </row>
    <row r="687" spans="1:27" ht="15" customHeight="1">
      <c r="A687" s="456"/>
      <c r="B687" s="447"/>
      <c r="C687" s="447"/>
      <c r="D687" s="223" t="s">
        <v>3296</v>
      </c>
      <c r="E687" s="282" t="s">
        <v>3299</v>
      </c>
      <c r="F687" s="292" t="s">
        <v>3631</v>
      </c>
      <c r="G687" s="170" t="s">
        <v>3671</v>
      </c>
      <c r="H687" s="170" t="s">
        <v>2833</v>
      </c>
      <c r="I687" s="170" t="s">
        <v>1998</v>
      </c>
      <c r="J687" s="170">
        <v>2619422</v>
      </c>
      <c r="K687" s="170">
        <v>5922865.9999999991</v>
      </c>
      <c r="L687" s="170">
        <v>5258246.09</v>
      </c>
      <c r="M687" s="170" t="s">
        <v>410</v>
      </c>
      <c r="N687" s="148">
        <v>0.23</v>
      </c>
      <c r="O687" s="170">
        <f t="shared" si="121"/>
        <v>602467.06000000006</v>
      </c>
      <c r="P687" s="170">
        <f t="shared" si="122"/>
        <v>1362259.18</v>
      </c>
      <c r="Q687" s="170">
        <f t="shared" si="123"/>
        <v>1209396.6007000001</v>
      </c>
      <c r="R687" s="170">
        <f t="shared" si="124"/>
        <v>2.0074070119285858</v>
      </c>
      <c r="S687" s="170">
        <f t="shared" si="125"/>
        <v>2.2611347083440543</v>
      </c>
      <c r="T687" s="170" t="s">
        <v>410</v>
      </c>
      <c r="U687" s="148">
        <v>0.09</v>
      </c>
      <c r="V687" s="170">
        <f t="shared" si="126"/>
        <v>235747.97999999998</v>
      </c>
      <c r="W687" s="170">
        <f t="shared" si="127"/>
        <v>533057.93999999994</v>
      </c>
      <c r="X687" s="170">
        <f t="shared" si="120"/>
        <v>473242.14809999999</v>
      </c>
      <c r="Y687" s="170">
        <f t="shared" si="128"/>
        <v>2.0074070119285858</v>
      </c>
      <c r="Z687" s="170">
        <f t="shared" si="129"/>
        <v>3.7658326821444324E-6</v>
      </c>
      <c r="AA687" s="134"/>
    </row>
    <row r="688" spans="1:27" ht="15" customHeight="1">
      <c r="A688" s="456"/>
      <c r="B688" s="447"/>
      <c r="C688" s="447"/>
      <c r="D688" s="223" t="s">
        <v>3296</v>
      </c>
      <c r="E688" s="282" t="s">
        <v>3299</v>
      </c>
      <c r="F688" s="292" t="s">
        <v>3672</v>
      </c>
      <c r="G688" s="170" t="s">
        <v>3673</v>
      </c>
      <c r="H688" s="170" t="s">
        <v>2833</v>
      </c>
      <c r="I688" s="170" t="s">
        <v>65</v>
      </c>
      <c r="J688" s="170">
        <v>1000</v>
      </c>
      <c r="K688" s="170">
        <v>0</v>
      </c>
      <c r="L688" s="170">
        <v>0</v>
      </c>
      <c r="M688" s="170" t="s">
        <v>416</v>
      </c>
      <c r="N688" s="148">
        <v>0</v>
      </c>
      <c r="O688" s="170">
        <f t="shared" si="121"/>
        <v>0</v>
      </c>
      <c r="P688" s="170">
        <f t="shared" si="122"/>
        <v>0</v>
      </c>
      <c r="Q688" s="170">
        <f t="shared" si="123"/>
        <v>0</v>
      </c>
      <c r="R688" s="170" t="str">
        <f t="shared" si="124"/>
        <v>-</v>
      </c>
      <c r="S688" s="170" t="str">
        <f t="shared" si="125"/>
        <v>-</v>
      </c>
      <c r="T688" s="170" t="s">
        <v>416</v>
      </c>
      <c r="U688" s="148">
        <v>0</v>
      </c>
      <c r="V688" s="170">
        <f t="shared" si="126"/>
        <v>0</v>
      </c>
      <c r="W688" s="170">
        <f t="shared" si="127"/>
        <v>0</v>
      </c>
      <c r="X688" s="170">
        <f t="shared" si="120"/>
        <v>0</v>
      </c>
      <c r="Y688" s="170" t="str">
        <f t="shared" si="128"/>
        <v>-</v>
      </c>
      <c r="Z688" s="170" t="str">
        <f t="shared" si="129"/>
        <v>-</v>
      </c>
      <c r="AA688" s="134"/>
    </row>
    <row r="689" spans="1:27" ht="15" customHeight="1">
      <c r="A689" s="456"/>
      <c r="B689" s="447"/>
      <c r="C689" s="447"/>
      <c r="D689" s="223" t="s">
        <v>3296</v>
      </c>
      <c r="E689" s="281" t="s">
        <v>2830</v>
      </c>
      <c r="F689" s="292" t="s">
        <v>3208</v>
      </c>
      <c r="G689" s="170" t="s">
        <v>3674</v>
      </c>
      <c r="H689" s="170" t="s">
        <v>2833</v>
      </c>
      <c r="I689" s="170" t="s">
        <v>97</v>
      </c>
      <c r="J689" s="170">
        <v>14996000</v>
      </c>
      <c r="K689" s="170">
        <v>13933120.390000002</v>
      </c>
      <c r="L689" s="170">
        <v>6596722.4499999993</v>
      </c>
      <c r="M689" s="170" t="s">
        <v>410</v>
      </c>
      <c r="N689" s="148">
        <v>0.23</v>
      </c>
      <c r="O689" s="170">
        <f t="shared" si="121"/>
        <v>3449080</v>
      </c>
      <c r="P689" s="170">
        <f t="shared" si="122"/>
        <v>3204617.6897000009</v>
      </c>
      <c r="Q689" s="170">
        <f t="shared" si="123"/>
        <v>1517246.1634999998</v>
      </c>
      <c r="R689" s="170">
        <f t="shared" si="124"/>
        <v>0.43989880301413703</v>
      </c>
      <c r="S689" s="170">
        <f t="shared" si="125"/>
        <v>0.9291224586556418</v>
      </c>
      <c r="T689" s="170" t="s">
        <v>410</v>
      </c>
      <c r="U689" s="148">
        <v>0.09</v>
      </c>
      <c r="V689" s="170">
        <f t="shared" si="126"/>
        <v>1349640</v>
      </c>
      <c r="W689" s="170">
        <f t="shared" si="127"/>
        <v>1253980.8351000003</v>
      </c>
      <c r="X689" s="170">
        <f t="shared" si="120"/>
        <v>593705.02049999987</v>
      </c>
      <c r="Y689" s="170">
        <f t="shared" si="128"/>
        <v>0.43989880301413703</v>
      </c>
      <c r="Z689" s="170">
        <f t="shared" si="129"/>
        <v>3.5080185494147267E-7</v>
      </c>
      <c r="AA689" s="134"/>
    </row>
    <row r="690" spans="1:27" ht="15" customHeight="1">
      <c r="A690" s="456"/>
      <c r="B690" s="447"/>
      <c r="C690" s="447"/>
      <c r="D690" s="223" t="s">
        <v>3296</v>
      </c>
      <c r="E690" s="281" t="s">
        <v>2830</v>
      </c>
      <c r="F690" s="292" t="s">
        <v>3208</v>
      </c>
      <c r="G690" s="170" t="s">
        <v>3675</v>
      </c>
      <c r="H690" s="170" t="s">
        <v>2833</v>
      </c>
      <c r="I690" s="170" t="s">
        <v>97</v>
      </c>
      <c r="J690" s="170">
        <v>1000</v>
      </c>
      <c r="K690" s="170">
        <v>53765710.829999998</v>
      </c>
      <c r="L690" s="170">
        <v>42908345.549999997</v>
      </c>
      <c r="M690" s="170" t="s">
        <v>410</v>
      </c>
      <c r="N690" s="148">
        <v>0.23</v>
      </c>
      <c r="O690" s="170">
        <f t="shared" si="121"/>
        <v>230</v>
      </c>
      <c r="P690" s="170">
        <f t="shared" si="122"/>
        <v>12366113.490900001</v>
      </c>
      <c r="Q690" s="170">
        <f t="shared" si="123"/>
        <v>9868919.4764999989</v>
      </c>
      <c r="R690" s="170">
        <f t="shared" si="124"/>
        <v>42908.345549999998</v>
      </c>
      <c r="S690" s="170">
        <f t="shared" si="125"/>
        <v>53765.710830000004</v>
      </c>
      <c r="T690" s="170" t="s">
        <v>410</v>
      </c>
      <c r="U690" s="148">
        <v>0.09</v>
      </c>
      <c r="V690" s="170">
        <f t="shared" si="126"/>
        <v>90</v>
      </c>
      <c r="W690" s="170">
        <f t="shared" si="127"/>
        <v>4838913.9746999992</v>
      </c>
      <c r="X690" s="170">
        <f t="shared" si="120"/>
        <v>3861751.0994999995</v>
      </c>
      <c r="Y690" s="170">
        <f t="shared" si="128"/>
        <v>42908.345549999998</v>
      </c>
      <c r="Z690" s="170">
        <f t="shared" si="129"/>
        <v>8.8673503547167746E-3</v>
      </c>
      <c r="AA690" s="134"/>
    </row>
    <row r="691" spans="1:27" ht="15" customHeight="1">
      <c r="A691" s="456"/>
      <c r="B691" s="447"/>
      <c r="C691" s="447"/>
      <c r="D691" s="223" t="s">
        <v>3296</v>
      </c>
      <c r="E691" s="172" t="s">
        <v>795</v>
      </c>
      <c r="F691" s="292" t="s">
        <v>3676</v>
      </c>
      <c r="G691" s="170" t="s">
        <v>3677</v>
      </c>
      <c r="H691" s="170" t="s">
        <v>2833</v>
      </c>
      <c r="I691" s="170" t="s">
        <v>137</v>
      </c>
      <c r="J691" s="170">
        <v>1000</v>
      </c>
      <c r="K691" s="170">
        <v>0</v>
      </c>
      <c r="L691" s="170">
        <v>0</v>
      </c>
      <c r="M691" s="170" t="s">
        <v>416</v>
      </c>
      <c r="N691" s="148">
        <v>0</v>
      </c>
      <c r="O691" s="170">
        <f t="shared" si="121"/>
        <v>0</v>
      </c>
      <c r="P691" s="170">
        <f t="shared" si="122"/>
        <v>0</v>
      </c>
      <c r="Q691" s="170">
        <f t="shared" si="123"/>
        <v>0</v>
      </c>
      <c r="R691" s="170" t="str">
        <f t="shared" si="124"/>
        <v>-</v>
      </c>
      <c r="S691" s="170" t="str">
        <f t="shared" si="125"/>
        <v>-</v>
      </c>
      <c r="T691" s="170" t="s">
        <v>416</v>
      </c>
      <c r="U691" s="148">
        <v>0</v>
      </c>
      <c r="V691" s="170">
        <f t="shared" si="126"/>
        <v>0</v>
      </c>
      <c r="W691" s="170">
        <f t="shared" si="127"/>
        <v>0</v>
      </c>
      <c r="X691" s="170">
        <f t="shared" si="120"/>
        <v>0</v>
      </c>
      <c r="Y691" s="170" t="str">
        <f t="shared" si="128"/>
        <v>-</v>
      </c>
      <c r="Z691" s="170" t="str">
        <f t="shared" si="129"/>
        <v>-</v>
      </c>
      <c r="AA691" s="134"/>
    </row>
    <row r="692" spans="1:27" ht="15" customHeight="1">
      <c r="A692" s="456"/>
      <c r="B692" s="447"/>
      <c r="C692" s="447"/>
      <c r="D692" s="223" t="s">
        <v>3296</v>
      </c>
      <c r="E692" s="172" t="s">
        <v>795</v>
      </c>
      <c r="F692" s="292" t="s">
        <v>3676</v>
      </c>
      <c r="G692" s="170" t="s">
        <v>3678</v>
      </c>
      <c r="H692" s="170" t="s">
        <v>2833</v>
      </c>
      <c r="I692" s="170" t="s">
        <v>81</v>
      </c>
      <c r="J692" s="170">
        <v>1000</v>
      </c>
      <c r="K692" s="170">
        <v>0</v>
      </c>
      <c r="L692" s="170">
        <v>0</v>
      </c>
      <c r="M692" s="170" t="s">
        <v>416</v>
      </c>
      <c r="N692" s="148">
        <v>0</v>
      </c>
      <c r="O692" s="170">
        <f t="shared" si="121"/>
        <v>0</v>
      </c>
      <c r="P692" s="170">
        <f t="shared" si="122"/>
        <v>0</v>
      </c>
      <c r="Q692" s="170">
        <f t="shared" si="123"/>
        <v>0</v>
      </c>
      <c r="R692" s="170" t="str">
        <f t="shared" si="124"/>
        <v>-</v>
      </c>
      <c r="S692" s="170" t="str">
        <f t="shared" si="125"/>
        <v>-</v>
      </c>
      <c r="T692" s="170" t="s">
        <v>416</v>
      </c>
      <c r="U692" s="148">
        <v>0</v>
      </c>
      <c r="V692" s="170">
        <f t="shared" si="126"/>
        <v>0</v>
      </c>
      <c r="W692" s="170">
        <f t="shared" si="127"/>
        <v>0</v>
      </c>
      <c r="X692" s="170">
        <f t="shared" si="120"/>
        <v>0</v>
      </c>
      <c r="Y692" s="170" t="str">
        <f t="shared" si="128"/>
        <v>-</v>
      </c>
      <c r="Z692" s="170" t="str">
        <f t="shared" si="129"/>
        <v>-</v>
      </c>
      <c r="AA692" s="134"/>
    </row>
    <row r="693" spans="1:27" ht="15" customHeight="1">
      <c r="A693" s="456"/>
      <c r="B693" s="447"/>
      <c r="C693" s="447"/>
      <c r="D693" s="223" t="s">
        <v>3296</v>
      </c>
      <c r="E693" s="172" t="s">
        <v>795</v>
      </c>
      <c r="F693" s="292" t="s">
        <v>3676</v>
      </c>
      <c r="G693" s="170" t="s">
        <v>3679</v>
      </c>
      <c r="H693" s="170" t="s">
        <v>2833</v>
      </c>
      <c r="I693" s="170" t="s">
        <v>97</v>
      </c>
      <c r="J693" s="170">
        <v>18150000</v>
      </c>
      <c r="K693" s="170">
        <v>0</v>
      </c>
      <c r="L693" s="170">
        <v>0</v>
      </c>
      <c r="M693" s="170" t="s">
        <v>416</v>
      </c>
      <c r="N693" s="148">
        <v>0</v>
      </c>
      <c r="O693" s="170">
        <f t="shared" si="121"/>
        <v>0</v>
      </c>
      <c r="P693" s="170">
        <f t="shared" si="122"/>
        <v>0</v>
      </c>
      <c r="Q693" s="170">
        <f t="shared" si="123"/>
        <v>0</v>
      </c>
      <c r="R693" s="170" t="str">
        <f t="shared" si="124"/>
        <v>-</v>
      </c>
      <c r="S693" s="170" t="str">
        <f t="shared" si="125"/>
        <v>-</v>
      </c>
      <c r="T693" s="170" t="s">
        <v>416</v>
      </c>
      <c r="U693" s="148">
        <v>0</v>
      </c>
      <c r="V693" s="170">
        <f t="shared" si="126"/>
        <v>0</v>
      </c>
      <c r="W693" s="170">
        <f t="shared" si="127"/>
        <v>0</v>
      </c>
      <c r="X693" s="170">
        <f t="shared" si="120"/>
        <v>0</v>
      </c>
      <c r="Y693" s="170" t="str">
        <f t="shared" si="128"/>
        <v>-</v>
      </c>
      <c r="Z693" s="170" t="str">
        <f t="shared" si="129"/>
        <v>-</v>
      </c>
      <c r="AA693" s="134"/>
    </row>
    <row r="694" spans="1:27" ht="15" customHeight="1">
      <c r="A694" s="456"/>
      <c r="B694" s="447"/>
      <c r="C694" s="447"/>
      <c r="D694" s="223" t="s">
        <v>3296</v>
      </c>
      <c r="E694" s="282" t="s">
        <v>3299</v>
      </c>
      <c r="F694" s="292" t="s">
        <v>3680</v>
      </c>
      <c r="G694" s="170" t="s">
        <v>3681</v>
      </c>
      <c r="H694" s="170" t="s">
        <v>2833</v>
      </c>
      <c r="I694" s="170" t="s">
        <v>111</v>
      </c>
      <c r="J694" s="170">
        <v>1000</v>
      </c>
      <c r="K694" s="170">
        <v>0</v>
      </c>
      <c r="L694" s="170">
        <v>0</v>
      </c>
      <c r="M694" s="170" t="s">
        <v>416</v>
      </c>
      <c r="N694" s="148">
        <v>0</v>
      </c>
      <c r="O694" s="170">
        <f t="shared" si="121"/>
        <v>0</v>
      </c>
      <c r="P694" s="170">
        <f t="shared" si="122"/>
        <v>0</v>
      </c>
      <c r="Q694" s="170">
        <f t="shared" si="123"/>
        <v>0</v>
      </c>
      <c r="R694" s="170" t="str">
        <f t="shared" si="124"/>
        <v>-</v>
      </c>
      <c r="S694" s="170" t="str">
        <f t="shared" si="125"/>
        <v>-</v>
      </c>
      <c r="T694" s="170" t="s">
        <v>416</v>
      </c>
      <c r="U694" s="148">
        <v>0</v>
      </c>
      <c r="V694" s="170">
        <f t="shared" si="126"/>
        <v>0</v>
      </c>
      <c r="W694" s="170">
        <f t="shared" si="127"/>
        <v>0</v>
      </c>
      <c r="X694" s="170">
        <f t="shared" si="120"/>
        <v>0</v>
      </c>
      <c r="Y694" s="170" t="str">
        <f t="shared" si="128"/>
        <v>-</v>
      </c>
      <c r="Z694" s="170" t="str">
        <f t="shared" si="129"/>
        <v>-</v>
      </c>
      <c r="AA694" s="134"/>
    </row>
    <row r="695" spans="1:27" ht="15" customHeight="1">
      <c r="A695" s="456"/>
      <c r="B695" s="447"/>
      <c r="C695" s="447"/>
      <c r="D695" s="223" t="s">
        <v>3296</v>
      </c>
      <c r="E695" s="282" t="s">
        <v>3299</v>
      </c>
      <c r="F695" s="292" t="s">
        <v>3680</v>
      </c>
      <c r="G695" s="170" t="s">
        <v>3682</v>
      </c>
      <c r="H695" s="170" t="s">
        <v>2833</v>
      </c>
      <c r="I695" s="170" t="s">
        <v>111</v>
      </c>
      <c r="J695" s="170">
        <v>0</v>
      </c>
      <c r="K695" s="170">
        <v>4168603.4299999997</v>
      </c>
      <c r="L695" s="170">
        <v>0</v>
      </c>
      <c r="M695" s="170" t="s">
        <v>416</v>
      </c>
      <c r="N695" s="148">
        <v>0</v>
      </c>
      <c r="O695" s="170">
        <f t="shared" si="121"/>
        <v>0</v>
      </c>
      <c r="P695" s="170">
        <f t="shared" si="122"/>
        <v>0</v>
      </c>
      <c r="Q695" s="170">
        <f t="shared" si="123"/>
        <v>0</v>
      </c>
      <c r="R695" s="170" t="str">
        <f t="shared" si="124"/>
        <v>-</v>
      </c>
      <c r="S695" s="170" t="str">
        <f t="shared" si="125"/>
        <v>-</v>
      </c>
      <c r="T695" s="170" t="s">
        <v>416</v>
      </c>
      <c r="U695" s="148">
        <v>0</v>
      </c>
      <c r="V695" s="170">
        <f t="shared" si="126"/>
        <v>0</v>
      </c>
      <c r="W695" s="170">
        <f t="shared" si="127"/>
        <v>0</v>
      </c>
      <c r="X695" s="170">
        <f t="shared" si="120"/>
        <v>0</v>
      </c>
      <c r="Y695" s="170" t="str">
        <f t="shared" si="128"/>
        <v>-</v>
      </c>
      <c r="Z695" s="170" t="str">
        <f t="shared" si="129"/>
        <v>-</v>
      </c>
      <c r="AA695" s="134"/>
    </row>
    <row r="696" spans="1:27" ht="15" customHeight="1">
      <c r="A696" s="456"/>
      <c r="B696" s="447"/>
      <c r="C696" s="447"/>
      <c r="D696" s="223" t="s">
        <v>3296</v>
      </c>
      <c r="E696" s="282" t="s">
        <v>3299</v>
      </c>
      <c r="F696" s="292" t="s">
        <v>3680</v>
      </c>
      <c r="G696" s="170" t="s">
        <v>3683</v>
      </c>
      <c r="H696" s="170" t="s">
        <v>2833</v>
      </c>
      <c r="I696" s="170" t="s">
        <v>87</v>
      </c>
      <c r="J696" s="170">
        <v>1000000</v>
      </c>
      <c r="K696" s="170">
        <v>671203.58</v>
      </c>
      <c r="L696" s="170">
        <v>630038.53</v>
      </c>
      <c r="M696" s="170" t="s">
        <v>416</v>
      </c>
      <c r="N696" s="148">
        <v>0</v>
      </c>
      <c r="O696" s="170">
        <f t="shared" si="121"/>
        <v>0</v>
      </c>
      <c r="P696" s="170">
        <f t="shared" si="122"/>
        <v>0</v>
      </c>
      <c r="Q696" s="170">
        <f t="shared" si="123"/>
        <v>0</v>
      </c>
      <c r="R696" s="170" t="str">
        <f t="shared" si="124"/>
        <v>-</v>
      </c>
      <c r="S696" s="170" t="str">
        <f t="shared" si="125"/>
        <v>-</v>
      </c>
      <c r="T696" s="170" t="s">
        <v>416</v>
      </c>
      <c r="U696" s="148">
        <v>0</v>
      </c>
      <c r="V696" s="170">
        <f t="shared" si="126"/>
        <v>0</v>
      </c>
      <c r="W696" s="170">
        <f t="shared" si="127"/>
        <v>0</v>
      </c>
      <c r="X696" s="170">
        <f t="shared" si="120"/>
        <v>0</v>
      </c>
      <c r="Y696" s="170" t="str">
        <f t="shared" si="128"/>
        <v>-</v>
      </c>
      <c r="Z696" s="170" t="str">
        <f t="shared" si="129"/>
        <v>-</v>
      </c>
      <c r="AA696" s="134"/>
    </row>
    <row r="697" spans="1:27" ht="15" customHeight="1">
      <c r="A697" s="456"/>
      <c r="B697" s="447"/>
      <c r="C697" s="447"/>
      <c r="D697" s="223" t="s">
        <v>3296</v>
      </c>
      <c r="E697" s="281" t="s">
        <v>2830</v>
      </c>
      <c r="F697" s="292" t="s">
        <v>3684</v>
      </c>
      <c r="G697" s="170" t="s">
        <v>3685</v>
      </c>
      <c r="H697" s="170" t="s">
        <v>2833</v>
      </c>
      <c r="I697" s="170" t="s">
        <v>97</v>
      </c>
      <c r="J697" s="170">
        <v>1000</v>
      </c>
      <c r="K697" s="170">
        <v>0</v>
      </c>
      <c r="L697" s="170">
        <v>0</v>
      </c>
      <c r="M697" s="170" t="s">
        <v>416</v>
      </c>
      <c r="N697" s="148">
        <v>0</v>
      </c>
      <c r="O697" s="170">
        <f t="shared" si="121"/>
        <v>0</v>
      </c>
      <c r="P697" s="170">
        <f t="shared" si="122"/>
        <v>0</v>
      </c>
      <c r="Q697" s="170">
        <f t="shared" si="123"/>
        <v>0</v>
      </c>
      <c r="R697" s="170" t="str">
        <f t="shared" si="124"/>
        <v>-</v>
      </c>
      <c r="S697" s="170" t="str">
        <f t="shared" si="125"/>
        <v>-</v>
      </c>
      <c r="T697" s="170" t="s">
        <v>416</v>
      </c>
      <c r="U697" s="148">
        <v>0</v>
      </c>
      <c r="V697" s="170">
        <f t="shared" si="126"/>
        <v>0</v>
      </c>
      <c r="W697" s="170">
        <f t="shared" si="127"/>
        <v>0</v>
      </c>
      <c r="X697" s="170">
        <f t="shared" si="120"/>
        <v>0</v>
      </c>
      <c r="Y697" s="170" t="str">
        <f t="shared" si="128"/>
        <v>-</v>
      </c>
      <c r="Z697" s="170" t="str">
        <f t="shared" si="129"/>
        <v>-</v>
      </c>
      <c r="AA697" s="134"/>
    </row>
    <row r="698" spans="1:27" ht="15" customHeight="1">
      <c r="A698" s="456"/>
      <c r="B698" s="447"/>
      <c r="C698" s="447"/>
      <c r="D698" s="223" t="s">
        <v>3296</v>
      </c>
      <c r="E698" s="281" t="s">
        <v>2830</v>
      </c>
      <c r="F698" s="292" t="s">
        <v>3684</v>
      </c>
      <c r="G698" s="170" t="s">
        <v>2246</v>
      </c>
      <c r="H698" s="170" t="s">
        <v>2833</v>
      </c>
      <c r="I698" s="170" t="s">
        <v>97</v>
      </c>
      <c r="J698" s="170">
        <v>5000000</v>
      </c>
      <c r="K698" s="170">
        <v>1116815.1199999999</v>
      </c>
      <c r="L698" s="170">
        <v>1049624.82</v>
      </c>
      <c r="M698" s="170" t="s">
        <v>416</v>
      </c>
      <c r="N698" s="148">
        <v>0</v>
      </c>
      <c r="O698" s="170">
        <f t="shared" si="121"/>
        <v>0</v>
      </c>
      <c r="P698" s="170">
        <f t="shared" si="122"/>
        <v>0</v>
      </c>
      <c r="Q698" s="170">
        <f t="shared" si="123"/>
        <v>0</v>
      </c>
      <c r="R698" s="170" t="str">
        <f t="shared" si="124"/>
        <v>-</v>
      </c>
      <c r="S698" s="170" t="str">
        <f t="shared" si="125"/>
        <v>-</v>
      </c>
      <c r="T698" s="170" t="s">
        <v>416</v>
      </c>
      <c r="U698" s="148">
        <v>0</v>
      </c>
      <c r="V698" s="170">
        <f t="shared" si="126"/>
        <v>0</v>
      </c>
      <c r="W698" s="170">
        <f t="shared" si="127"/>
        <v>0</v>
      </c>
      <c r="X698" s="170">
        <f t="shared" si="120"/>
        <v>0</v>
      </c>
      <c r="Y698" s="170" t="str">
        <f t="shared" si="128"/>
        <v>-</v>
      </c>
      <c r="Z698" s="170" t="str">
        <f t="shared" si="129"/>
        <v>-</v>
      </c>
      <c r="AA698" s="134"/>
    </row>
    <row r="699" spans="1:27" ht="15" customHeight="1">
      <c r="A699" s="456"/>
      <c r="B699" s="447"/>
      <c r="C699" s="447"/>
      <c r="D699" s="223" t="s">
        <v>3296</v>
      </c>
      <c r="E699" s="281" t="s">
        <v>2830</v>
      </c>
      <c r="F699" s="292" t="s">
        <v>3686</v>
      </c>
      <c r="G699" s="170" t="s">
        <v>3687</v>
      </c>
      <c r="H699" s="170" t="s">
        <v>2833</v>
      </c>
      <c r="I699" s="170" t="s">
        <v>97</v>
      </c>
      <c r="J699" s="170">
        <v>550000</v>
      </c>
      <c r="K699" s="170">
        <v>0</v>
      </c>
      <c r="L699" s="170">
        <v>0</v>
      </c>
      <c r="M699" s="170" t="s">
        <v>410</v>
      </c>
      <c r="N699" s="148">
        <v>0.23</v>
      </c>
      <c r="O699" s="170">
        <f t="shared" si="121"/>
        <v>126500</v>
      </c>
      <c r="P699" s="170">
        <f t="shared" si="122"/>
        <v>0</v>
      </c>
      <c r="Q699" s="170">
        <f t="shared" si="123"/>
        <v>0</v>
      </c>
      <c r="R699" s="170">
        <f t="shared" si="124"/>
        <v>0</v>
      </c>
      <c r="S699" s="170">
        <f t="shared" si="125"/>
        <v>0</v>
      </c>
      <c r="T699" s="170" t="s">
        <v>410</v>
      </c>
      <c r="U699" s="148">
        <v>0.09</v>
      </c>
      <c r="V699" s="170">
        <f t="shared" si="126"/>
        <v>49500</v>
      </c>
      <c r="W699" s="170">
        <f t="shared" si="127"/>
        <v>0</v>
      </c>
      <c r="X699" s="170">
        <f t="shared" si="120"/>
        <v>0</v>
      </c>
      <c r="Y699" s="170">
        <f t="shared" si="128"/>
        <v>0</v>
      </c>
      <c r="Z699" s="170" t="str">
        <f t="shared" si="129"/>
        <v>-</v>
      </c>
      <c r="AA699" s="134"/>
    </row>
    <row r="700" spans="1:27" ht="15" customHeight="1">
      <c r="A700" s="456"/>
      <c r="B700" s="447"/>
      <c r="C700" s="447"/>
      <c r="D700" s="223" t="s">
        <v>3296</v>
      </c>
      <c r="E700" s="281" t="s">
        <v>2830</v>
      </c>
      <c r="F700" s="292" t="s">
        <v>3686</v>
      </c>
      <c r="G700" s="170" t="s">
        <v>3688</v>
      </c>
      <c r="H700" s="170" t="s">
        <v>2833</v>
      </c>
      <c r="I700" s="170" t="s">
        <v>97</v>
      </c>
      <c r="J700" s="170">
        <v>10500000</v>
      </c>
      <c r="K700" s="170">
        <v>0</v>
      </c>
      <c r="L700" s="170">
        <v>0</v>
      </c>
      <c r="M700" s="170" t="s">
        <v>410</v>
      </c>
      <c r="N700" s="148">
        <v>0.23</v>
      </c>
      <c r="O700" s="170">
        <f t="shared" si="121"/>
        <v>2415000</v>
      </c>
      <c r="P700" s="170">
        <f t="shared" si="122"/>
        <v>0</v>
      </c>
      <c r="Q700" s="170">
        <f t="shared" si="123"/>
        <v>0</v>
      </c>
      <c r="R700" s="170">
        <f t="shared" si="124"/>
        <v>0</v>
      </c>
      <c r="S700" s="170">
        <f t="shared" si="125"/>
        <v>0</v>
      </c>
      <c r="T700" s="170" t="s">
        <v>410</v>
      </c>
      <c r="U700" s="148">
        <v>0.09</v>
      </c>
      <c r="V700" s="170">
        <f t="shared" si="126"/>
        <v>945000</v>
      </c>
      <c r="W700" s="170">
        <f t="shared" si="127"/>
        <v>0</v>
      </c>
      <c r="X700" s="170">
        <f t="shared" si="120"/>
        <v>0</v>
      </c>
      <c r="Y700" s="170">
        <f t="shared" si="128"/>
        <v>0</v>
      </c>
      <c r="Z700" s="170" t="str">
        <f t="shared" si="129"/>
        <v>-</v>
      </c>
      <c r="AA700" s="134"/>
    </row>
    <row r="701" spans="1:27" ht="15" customHeight="1">
      <c r="A701" s="456"/>
      <c r="B701" s="447"/>
      <c r="C701" s="447"/>
      <c r="D701" s="223" t="s">
        <v>3296</v>
      </c>
      <c r="E701" s="172" t="s">
        <v>795</v>
      </c>
      <c r="F701" s="292" t="s">
        <v>3689</v>
      </c>
      <c r="G701" s="170" t="s">
        <v>3690</v>
      </c>
      <c r="H701" s="170" t="s">
        <v>2833</v>
      </c>
      <c r="I701" s="170" t="s">
        <v>121</v>
      </c>
      <c r="J701" s="170">
        <v>6567858</v>
      </c>
      <c r="K701" s="170">
        <v>0</v>
      </c>
      <c r="L701" s="170">
        <v>0</v>
      </c>
      <c r="M701" s="170" t="s">
        <v>416</v>
      </c>
      <c r="N701" s="148">
        <v>0</v>
      </c>
      <c r="O701" s="170">
        <f t="shared" si="121"/>
        <v>0</v>
      </c>
      <c r="P701" s="170">
        <f t="shared" si="122"/>
        <v>0</v>
      </c>
      <c r="Q701" s="170">
        <f t="shared" si="123"/>
        <v>0</v>
      </c>
      <c r="R701" s="170" t="str">
        <f t="shared" si="124"/>
        <v>-</v>
      </c>
      <c r="S701" s="170" t="str">
        <f t="shared" si="125"/>
        <v>-</v>
      </c>
      <c r="T701" s="170" t="s">
        <v>416</v>
      </c>
      <c r="U701" s="148">
        <v>0</v>
      </c>
      <c r="V701" s="170">
        <f t="shared" si="126"/>
        <v>0</v>
      </c>
      <c r="W701" s="170">
        <f t="shared" si="127"/>
        <v>0</v>
      </c>
      <c r="X701" s="170">
        <f t="shared" si="120"/>
        <v>0</v>
      </c>
      <c r="Y701" s="170" t="str">
        <f t="shared" si="128"/>
        <v>-</v>
      </c>
      <c r="Z701" s="170" t="str">
        <f t="shared" si="129"/>
        <v>-</v>
      </c>
      <c r="AA701" s="134"/>
    </row>
    <row r="702" spans="1:27" ht="15" customHeight="1">
      <c r="A702" s="456"/>
      <c r="B702" s="447"/>
      <c r="C702" s="447"/>
      <c r="D702" s="223" t="s">
        <v>3296</v>
      </c>
      <c r="E702" s="172" t="s">
        <v>795</v>
      </c>
      <c r="F702" s="292" t="s">
        <v>3689</v>
      </c>
      <c r="G702" s="170" t="s">
        <v>3691</v>
      </c>
      <c r="H702" s="170" t="s">
        <v>2833</v>
      </c>
      <c r="I702" s="170" t="s">
        <v>121</v>
      </c>
      <c r="J702" s="170">
        <v>55838337</v>
      </c>
      <c r="K702" s="170">
        <v>987165.9</v>
      </c>
      <c r="L702" s="170">
        <v>253359.87</v>
      </c>
      <c r="M702" s="170" t="s">
        <v>416</v>
      </c>
      <c r="N702" s="148">
        <v>0</v>
      </c>
      <c r="O702" s="170">
        <f t="shared" si="121"/>
        <v>0</v>
      </c>
      <c r="P702" s="170">
        <f t="shared" si="122"/>
        <v>0</v>
      </c>
      <c r="Q702" s="170">
        <f t="shared" si="123"/>
        <v>0</v>
      </c>
      <c r="R702" s="170" t="str">
        <f t="shared" si="124"/>
        <v>-</v>
      </c>
      <c r="S702" s="170" t="str">
        <f t="shared" si="125"/>
        <v>-</v>
      </c>
      <c r="T702" s="170" t="s">
        <v>416</v>
      </c>
      <c r="U702" s="148">
        <v>0</v>
      </c>
      <c r="V702" s="170">
        <f t="shared" si="126"/>
        <v>0</v>
      </c>
      <c r="W702" s="170">
        <f t="shared" si="127"/>
        <v>0</v>
      </c>
      <c r="X702" s="170">
        <f t="shared" si="120"/>
        <v>0</v>
      </c>
      <c r="Y702" s="170" t="str">
        <f t="shared" si="128"/>
        <v>-</v>
      </c>
      <c r="Z702" s="170" t="str">
        <f t="shared" si="129"/>
        <v>-</v>
      </c>
      <c r="AA702" s="134"/>
    </row>
    <row r="703" spans="1:27" ht="15" customHeight="1">
      <c r="A703" s="456"/>
      <c r="B703" s="447"/>
      <c r="C703" s="447"/>
      <c r="D703" s="223" t="s">
        <v>3296</v>
      </c>
      <c r="E703" s="172" t="s">
        <v>795</v>
      </c>
      <c r="F703" s="292" t="s">
        <v>3689</v>
      </c>
      <c r="G703" s="170" t="s">
        <v>3692</v>
      </c>
      <c r="H703" s="170" t="s">
        <v>2833</v>
      </c>
      <c r="I703" s="170" t="s">
        <v>121</v>
      </c>
      <c r="J703" s="170">
        <v>20000000</v>
      </c>
      <c r="K703" s="170">
        <v>2626584.7000000002</v>
      </c>
      <c r="L703" s="170">
        <v>2626584.7000000002</v>
      </c>
      <c r="M703" s="170" t="s">
        <v>416</v>
      </c>
      <c r="N703" s="148">
        <v>0</v>
      </c>
      <c r="O703" s="170">
        <f t="shared" si="121"/>
        <v>0</v>
      </c>
      <c r="P703" s="170">
        <f t="shared" si="122"/>
        <v>0</v>
      </c>
      <c r="Q703" s="170">
        <f t="shared" si="123"/>
        <v>0</v>
      </c>
      <c r="R703" s="170" t="str">
        <f t="shared" si="124"/>
        <v>-</v>
      </c>
      <c r="S703" s="170" t="str">
        <f t="shared" si="125"/>
        <v>-</v>
      </c>
      <c r="T703" s="170" t="s">
        <v>416</v>
      </c>
      <c r="U703" s="148">
        <v>0</v>
      </c>
      <c r="V703" s="170">
        <f t="shared" si="126"/>
        <v>0</v>
      </c>
      <c r="W703" s="170">
        <f t="shared" si="127"/>
        <v>0</v>
      </c>
      <c r="X703" s="170">
        <f t="shared" si="120"/>
        <v>0</v>
      </c>
      <c r="Y703" s="170" t="str">
        <f t="shared" si="128"/>
        <v>-</v>
      </c>
      <c r="Z703" s="170" t="str">
        <f t="shared" si="129"/>
        <v>-</v>
      </c>
      <c r="AA703" s="134"/>
    </row>
    <row r="704" spans="1:27" ht="15" customHeight="1">
      <c r="A704" s="456"/>
      <c r="B704" s="447"/>
      <c r="C704" s="447"/>
      <c r="D704" s="223" t="s">
        <v>3296</v>
      </c>
      <c r="E704" s="172" t="s">
        <v>795</v>
      </c>
      <c r="F704" s="292" t="s">
        <v>3693</v>
      </c>
      <c r="G704" s="170" t="s">
        <v>3694</v>
      </c>
      <c r="H704" s="170" t="s">
        <v>2833</v>
      </c>
      <c r="I704" s="170" t="s">
        <v>109</v>
      </c>
      <c r="J704" s="170">
        <v>1000</v>
      </c>
      <c r="K704" s="170">
        <v>0</v>
      </c>
      <c r="L704" s="170">
        <v>0</v>
      </c>
      <c r="M704" s="170" t="s">
        <v>416</v>
      </c>
      <c r="N704" s="148">
        <v>0</v>
      </c>
      <c r="O704" s="170">
        <f t="shared" si="121"/>
        <v>0</v>
      </c>
      <c r="P704" s="170">
        <f t="shared" si="122"/>
        <v>0</v>
      </c>
      <c r="Q704" s="170">
        <f t="shared" si="123"/>
        <v>0</v>
      </c>
      <c r="R704" s="170" t="str">
        <f t="shared" si="124"/>
        <v>-</v>
      </c>
      <c r="S704" s="170" t="str">
        <f t="shared" si="125"/>
        <v>-</v>
      </c>
      <c r="T704" s="170" t="s">
        <v>416</v>
      </c>
      <c r="U704" s="148">
        <v>0</v>
      </c>
      <c r="V704" s="170">
        <f t="shared" si="126"/>
        <v>0</v>
      </c>
      <c r="W704" s="170">
        <f t="shared" si="127"/>
        <v>0</v>
      </c>
      <c r="X704" s="170">
        <f t="shared" si="120"/>
        <v>0</v>
      </c>
      <c r="Y704" s="170" t="str">
        <f t="shared" si="128"/>
        <v>-</v>
      </c>
      <c r="Z704" s="170" t="str">
        <f t="shared" si="129"/>
        <v>-</v>
      </c>
      <c r="AA704" s="134"/>
    </row>
    <row r="705" spans="1:27" ht="15" customHeight="1">
      <c r="A705" s="456"/>
      <c r="B705" s="447"/>
      <c r="C705" s="447"/>
      <c r="D705" s="223" t="s">
        <v>3296</v>
      </c>
      <c r="E705" s="281" t="s">
        <v>2830</v>
      </c>
      <c r="F705" s="292" t="s">
        <v>3695</v>
      </c>
      <c r="G705" s="170" t="s">
        <v>3696</v>
      </c>
      <c r="H705" s="170" t="s">
        <v>2833</v>
      </c>
      <c r="I705" s="170" t="s">
        <v>97</v>
      </c>
      <c r="J705" s="170">
        <v>1000</v>
      </c>
      <c r="K705" s="170">
        <v>0</v>
      </c>
      <c r="L705" s="170">
        <v>0</v>
      </c>
      <c r="M705" s="170" t="s">
        <v>416</v>
      </c>
      <c r="N705" s="148">
        <v>0</v>
      </c>
      <c r="O705" s="170">
        <f t="shared" si="121"/>
        <v>0</v>
      </c>
      <c r="P705" s="170">
        <f t="shared" si="122"/>
        <v>0</v>
      </c>
      <c r="Q705" s="170">
        <f t="shared" si="123"/>
        <v>0</v>
      </c>
      <c r="R705" s="170" t="str">
        <f t="shared" si="124"/>
        <v>-</v>
      </c>
      <c r="S705" s="170" t="str">
        <f t="shared" si="125"/>
        <v>-</v>
      </c>
      <c r="T705" s="170" t="s">
        <v>416</v>
      </c>
      <c r="U705" s="148">
        <v>0</v>
      </c>
      <c r="V705" s="170">
        <f t="shared" si="126"/>
        <v>0</v>
      </c>
      <c r="W705" s="170">
        <f t="shared" si="127"/>
        <v>0</v>
      </c>
      <c r="X705" s="170">
        <f t="shared" si="120"/>
        <v>0</v>
      </c>
      <c r="Y705" s="170" t="str">
        <f t="shared" si="128"/>
        <v>-</v>
      </c>
      <c r="Z705" s="170" t="str">
        <f t="shared" si="129"/>
        <v>-</v>
      </c>
      <c r="AA705" s="134"/>
    </row>
    <row r="706" spans="1:27" ht="15" customHeight="1">
      <c r="A706" s="456"/>
      <c r="B706" s="447"/>
      <c r="C706" s="447"/>
      <c r="D706" s="223" t="s">
        <v>3296</v>
      </c>
      <c r="E706" s="281" t="s">
        <v>2830</v>
      </c>
      <c r="F706" s="292" t="s">
        <v>3697</v>
      </c>
      <c r="G706" s="170" t="s">
        <v>3698</v>
      </c>
      <c r="H706" s="170" t="s">
        <v>2833</v>
      </c>
      <c r="I706" s="170" t="s">
        <v>97</v>
      </c>
      <c r="J706" s="170">
        <v>1000</v>
      </c>
      <c r="K706" s="170">
        <v>0</v>
      </c>
      <c r="L706" s="170">
        <v>0</v>
      </c>
      <c r="M706" s="170" t="s">
        <v>416</v>
      </c>
      <c r="N706" s="148">
        <v>0</v>
      </c>
      <c r="O706" s="170">
        <f t="shared" si="121"/>
        <v>0</v>
      </c>
      <c r="P706" s="170">
        <f t="shared" si="122"/>
        <v>0</v>
      </c>
      <c r="Q706" s="170">
        <f t="shared" si="123"/>
        <v>0</v>
      </c>
      <c r="R706" s="170" t="str">
        <f t="shared" si="124"/>
        <v>-</v>
      </c>
      <c r="S706" s="170" t="str">
        <f t="shared" si="125"/>
        <v>-</v>
      </c>
      <c r="T706" s="170" t="s">
        <v>416</v>
      </c>
      <c r="U706" s="148">
        <v>0</v>
      </c>
      <c r="V706" s="170">
        <f t="shared" si="126"/>
        <v>0</v>
      </c>
      <c r="W706" s="170">
        <f t="shared" si="127"/>
        <v>0</v>
      </c>
      <c r="X706" s="170">
        <f t="shared" si="120"/>
        <v>0</v>
      </c>
      <c r="Y706" s="170" t="str">
        <f t="shared" si="128"/>
        <v>-</v>
      </c>
      <c r="Z706" s="170" t="str">
        <f t="shared" si="129"/>
        <v>-</v>
      </c>
      <c r="AA706" s="134"/>
    </row>
    <row r="707" spans="1:27" ht="15" customHeight="1">
      <c r="A707" s="456"/>
      <c r="B707" s="447"/>
      <c r="C707" s="447"/>
      <c r="D707" s="223" t="s">
        <v>3296</v>
      </c>
      <c r="E707" s="282" t="s">
        <v>3299</v>
      </c>
      <c r="F707" s="292" t="s">
        <v>3699</v>
      </c>
      <c r="G707" s="170" t="s">
        <v>3700</v>
      </c>
      <c r="H707" s="170" t="s">
        <v>2833</v>
      </c>
      <c r="I707" s="170" t="s">
        <v>65</v>
      </c>
      <c r="J707" s="170">
        <v>0</v>
      </c>
      <c r="K707" s="170">
        <v>1218776.29</v>
      </c>
      <c r="L707" s="170">
        <v>1218776.29</v>
      </c>
      <c r="M707" s="170" t="s">
        <v>410</v>
      </c>
      <c r="N707" s="148">
        <v>0.23</v>
      </c>
      <c r="O707" s="170">
        <f t="shared" si="121"/>
        <v>0</v>
      </c>
      <c r="P707" s="170">
        <f t="shared" si="122"/>
        <v>280318.54670000001</v>
      </c>
      <c r="Q707" s="170">
        <f t="shared" si="123"/>
        <v>280318.54670000001</v>
      </c>
      <c r="R707" s="170" t="str">
        <f t="shared" si="124"/>
        <v>-</v>
      </c>
      <c r="S707" s="170" t="str">
        <f t="shared" si="125"/>
        <v>-</v>
      </c>
      <c r="T707" s="170" t="s">
        <v>410</v>
      </c>
      <c r="U707" s="148">
        <v>0.09</v>
      </c>
      <c r="V707" s="170">
        <f t="shared" si="126"/>
        <v>0</v>
      </c>
      <c r="W707" s="170">
        <f t="shared" si="127"/>
        <v>109689.8661</v>
      </c>
      <c r="X707" s="170">
        <f t="shared" si="120"/>
        <v>109689.8661</v>
      </c>
      <c r="Y707" s="170" t="str">
        <f t="shared" si="128"/>
        <v>-</v>
      </c>
      <c r="Z707" s="170" t="str">
        <f t="shared" si="129"/>
        <v>-</v>
      </c>
      <c r="AA707" s="134"/>
    </row>
    <row r="708" spans="1:27" ht="15" customHeight="1">
      <c r="A708" s="456"/>
      <c r="B708" s="447"/>
      <c r="C708" s="447"/>
      <c r="D708" s="223" t="s">
        <v>3296</v>
      </c>
      <c r="E708" s="282" t="s">
        <v>3299</v>
      </c>
      <c r="F708" s="292" t="s">
        <v>3699</v>
      </c>
      <c r="G708" s="170" t="s">
        <v>3701</v>
      </c>
      <c r="H708" s="170" t="s">
        <v>2833</v>
      </c>
      <c r="I708" s="170" t="s">
        <v>65</v>
      </c>
      <c r="J708" s="170">
        <v>1000</v>
      </c>
      <c r="K708" s="170">
        <v>0</v>
      </c>
      <c r="L708" s="170">
        <v>0</v>
      </c>
      <c r="M708" s="170" t="s">
        <v>416</v>
      </c>
      <c r="N708" s="148">
        <v>0</v>
      </c>
      <c r="O708" s="170">
        <f t="shared" si="121"/>
        <v>0</v>
      </c>
      <c r="P708" s="170">
        <f t="shared" si="122"/>
        <v>0</v>
      </c>
      <c r="Q708" s="170">
        <f t="shared" si="123"/>
        <v>0</v>
      </c>
      <c r="R708" s="170" t="str">
        <f t="shared" si="124"/>
        <v>-</v>
      </c>
      <c r="S708" s="170" t="str">
        <f t="shared" si="125"/>
        <v>-</v>
      </c>
      <c r="T708" s="170" t="s">
        <v>416</v>
      </c>
      <c r="U708" s="148">
        <v>0</v>
      </c>
      <c r="V708" s="170">
        <f t="shared" si="126"/>
        <v>0</v>
      </c>
      <c r="W708" s="170">
        <f t="shared" si="127"/>
        <v>0</v>
      </c>
      <c r="X708" s="170">
        <f t="shared" si="120"/>
        <v>0</v>
      </c>
      <c r="Y708" s="170" t="str">
        <f t="shared" si="128"/>
        <v>-</v>
      </c>
      <c r="Z708" s="170" t="str">
        <f t="shared" si="129"/>
        <v>-</v>
      </c>
      <c r="AA708" s="134"/>
    </row>
    <row r="709" spans="1:27" ht="15" customHeight="1">
      <c r="A709" s="456"/>
      <c r="B709" s="447"/>
      <c r="C709" s="447"/>
      <c r="D709" s="223" t="s">
        <v>3296</v>
      </c>
      <c r="E709" s="282" t="s">
        <v>3299</v>
      </c>
      <c r="F709" s="292" t="s">
        <v>3699</v>
      </c>
      <c r="G709" s="170" t="s">
        <v>3702</v>
      </c>
      <c r="H709" s="170" t="s">
        <v>2833</v>
      </c>
      <c r="I709" s="170" t="s">
        <v>65</v>
      </c>
      <c r="J709" s="170">
        <v>2000</v>
      </c>
      <c r="K709" s="170">
        <v>0</v>
      </c>
      <c r="L709" s="170">
        <v>0</v>
      </c>
      <c r="M709" s="170" t="s">
        <v>416</v>
      </c>
      <c r="N709" s="148">
        <v>0</v>
      </c>
      <c r="O709" s="170">
        <f t="shared" si="121"/>
        <v>0</v>
      </c>
      <c r="P709" s="170">
        <f t="shared" si="122"/>
        <v>0</v>
      </c>
      <c r="Q709" s="170">
        <f t="shared" si="123"/>
        <v>0</v>
      </c>
      <c r="R709" s="170" t="str">
        <f t="shared" si="124"/>
        <v>-</v>
      </c>
      <c r="S709" s="170" t="str">
        <f t="shared" si="125"/>
        <v>-</v>
      </c>
      <c r="T709" s="170" t="s">
        <v>416</v>
      </c>
      <c r="U709" s="148">
        <v>0</v>
      </c>
      <c r="V709" s="170">
        <f t="shared" si="126"/>
        <v>0</v>
      </c>
      <c r="W709" s="170">
        <f t="shared" si="127"/>
        <v>0</v>
      </c>
      <c r="X709" s="170">
        <f t="shared" si="120"/>
        <v>0</v>
      </c>
      <c r="Y709" s="170" t="str">
        <f t="shared" si="128"/>
        <v>-</v>
      </c>
      <c r="Z709" s="170" t="str">
        <f t="shared" si="129"/>
        <v>-</v>
      </c>
      <c r="AA709" s="134"/>
    </row>
    <row r="710" spans="1:27" ht="15" customHeight="1">
      <c r="A710" s="456"/>
      <c r="B710" s="447"/>
      <c r="C710" s="447"/>
      <c r="D710" s="223" t="s">
        <v>3296</v>
      </c>
      <c r="E710" s="282" t="s">
        <v>3299</v>
      </c>
      <c r="F710" s="292" t="s">
        <v>3703</v>
      </c>
      <c r="G710" s="170" t="s">
        <v>3704</v>
      </c>
      <c r="H710" s="170" t="s">
        <v>2833</v>
      </c>
      <c r="I710" s="170" t="s">
        <v>65</v>
      </c>
      <c r="J710" s="170">
        <v>3500000</v>
      </c>
      <c r="K710" s="170">
        <v>660606.06000000006</v>
      </c>
      <c r="L710" s="170">
        <v>618002.05000000005</v>
      </c>
      <c r="M710" s="170" t="s">
        <v>410</v>
      </c>
      <c r="N710" s="148">
        <v>0.23</v>
      </c>
      <c r="O710" s="170">
        <f t="shared" si="121"/>
        <v>805000</v>
      </c>
      <c r="P710" s="170">
        <f t="shared" si="122"/>
        <v>151939.39380000002</v>
      </c>
      <c r="Q710" s="170">
        <f t="shared" si="123"/>
        <v>142140.47150000001</v>
      </c>
      <c r="R710" s="170">
        <f t="shared" si="124"/>
        <v>0.17657201428571431</v>
      </c>
      <c r="S710" s="170">
        <f t="shared" si="125"/>
        <v>0.18874458857142859</v>
      </c>
      <c r="T710" s="170" t="s">
        <v>410</v>
      </c>
      <c r="U710" s="148">
        <v>0.09</v>
      </c>
      <c r="V710" s="170">
        <f t="shared" si="126"/>
        <v>315000</v>
      </c>
      <c r="W710" s="170">
        <f t="shared" si="127"/>
        <v>59454.545400000003</v>
      </c>
      <c r="X710" s="170">
        <f t="shared" si="120"/>
        <v>55620.184500000003</v>
      </c>
      <c r="Y710" s="170">
        <f t="shared" si="128"/>
        <v>0.17657201428571428</v>
      </c>
      <c r="Z710" s="170">
        <f t="shared" si="129"/>
        <v>2.969865686429322E-6</v>
      </c>
      <c r="AA710" s="134"/>
    </row>
    <row r="711" spans="1:27" ht="15" customHeight="1">
      <c r="A711" s="456"/>
      <c r="B711" s="447"/>
      <c r="C711" s="447"/>
      <c r="D711" s="223" t="s">
        <v>3296</v>
      </c>
      <c r="E711" s="282" t="s">
        <v>3299</v>
      </c>
      <c r="F711" s="292" t="s">
        <v>3703</v>
      </c>
      <c r="G711" s="170" t="s">
        <v>3705</v>
      </c>
      <c r="H711" s="170" t="s">
        <v>2833</v>
      </c>
      <c r="I711" s="170" t="s">
        <v>65</v>
      </c>
      <c r="J711" s="170">
        <v>4394283</v>
      </c>
      <c r="K711" s="170">
        <v>1287430.0500000003</v>
      </c>
      <c r="L711" s="170">
        <v>1175976.24</v>
      </c>
      <c r="M711" s="170" t="s">
        <v>410</v>
      </c>
      <c r="N711" s="148">
        <v>0.23</v>
      </c>
      <c r="O711" s="170">
        <f t="shared" si="121"/>
        <v>1010685.0900000001</v>
      </c>
      <c r="P711" s="170">
        <f t="shared" si="122"/>
        <v>296108.9115000001</v>
      </c>
      <c r="Q711" s="170">
        <f t="shared" si="123"/>
        <v>270474.53519999998</v>
      </c>
      <c r="R711" s="170">
        <f t="shared" si="124"/>
        <v>0.26761504436559952</v>
      </c>
      <c r="S711" s="170">
        <f t="shared" si="125"/>
        <v>0.29297841081241249</v>
      </c>
      <c r="T711" s="170" t="s">
        <v>410</v>
      </c>
      <c r="U711" s="148">
        <v>0.09</v>
      </c>
      <c r="V711" s="170">
        <f t="shared" si="126"/>
        <v>395485.47</v>
      </c>
      <c r="W711" s="170">
        <f t="shared" si="127"/>
        <v>115868.70450000002</v>
      </c>
      <c r="X711" s="170">
        <f t="shared" si="120"/>
        <v>105837.86159999999</v>
      </c>
      <c r="Y711" s="170">
        <f t="shared" si="128"/>
        <v>0.26761504436559957</v>
      </c>
      <c r="Z711" s="170">
        <f t="shared" si="129"/>
        <v>2.3096404289701843E-6</v>
      </c>
      <c r="AA711" s="134"/>
    </row>
    <row r="712" spans="1:27" ht="15" customHeight="1">
      <c r="A712" s="456"/>
      <c r="B712" s="447"/>
      <c r="C712" s="447"/>
      <c r="D712" s="223" t="s">
        <v>3296</v>
      </c>
      <c r="E712" s="282" t="s">
        <v>3299</v>
      </c>
      <c r="F712" s="292" t="s">
        <v>3703</v>
      </c>
      <c r="G712" s="170" t="s">
        <v>3706</v>
      </c>
      <c r="H712" s="170" t="s">
        <v>2833</v>
      </c>
      <c r="I712" s="170" t="s">
        <v>65</v>
      </c>
      <c r="J712" s="170">
        <v>13000000</v>
      </c>
      <c r="K712" s="170">
        <v>3500420.98</v>
      </c>
      <c r="L712" s="170">
        <v>3009115.37</v>
      </c>
      <c r="M712" s="170" t="s">
        <v>410</v>
      </c>
      <c r="N712" s="148">
        <v>0.23</v>
      </c>
      <c r="O712" s="170">
        <f t="shared" si="121"/>
        <v>2990000</v>
      </c>
      <c r="P712" s="170">
        <f t="shared" si="122"/>
        <v>805096.82540000009</v>
      </c>
      <c r="Q712" s="170">
        <f t="shared" si="123"/>
        <v>692096.5351000001</v>
      </c>
      <c r="R712" s="170">
        <f t="shared" si="124"/>
        <v>0.23147041307692312</v>
      </c>
      <c r="S712" s="170">
        <f t="shared" si="125"/>
        <v>0.26926315230769232</v>
      </c>
      <c r="T712" s="170" t="s">
        <v>410</v>
      </c>
      <c r="U712" s="148">
        <v>0.09</v>
      </c>
      <c r="V712" s="170">
        <f t="shared" si="126"/>
        <v>1170000</v>
      </c>
      <c r="W712" s="170">
        <f t="shared" si="127"/>
        <v>315037.88819999999</v>
      </c>
      <c r="X712" s="170">
        <f t="shared" si="120"/>
        <v>270820.38329999999</v>
      </c>
      <c r="Y712" s="170">
        <f t="shared" si="128"/>
        <v>0.23147041307692306</v>
      </c>
      <c r="Z712" s="170">
        <f t="shared" si="129"/>
        <v>7.3473833385391219E-7</v>
      </c>
      <c r="AA712" s="134"/>
    </row>
    <row r="713" spans="1:27" ht="15" customHeight="1">
      <c r="A713" s="456"/>
      <c r="B713" s="447"/>
      <c r="C713" s="447"/>
      <c r="D713" s="223" t="s">
        <v>3296</v>
      </c>
      <c r="E713" s="282" t="s">
        <v>3299</v>
      </c>
      <c r="F713" s="292" t="s">
        <v>3703</v>
      </c>
      <c r="G713" s="170" t="s">
        <v>3707</v>
      </c>
      <c r="H713" s="170" t="s">
        <v>2833</v>
      </c>
      <c r="I713" s="170" t="s">
        <v>65</v>
      </c>
      <c r="J713" s="170">
        <v>375789</v>
      </c>
      <c r="K713" s="170">
        <v>232607.63</v>
      </c>
      <c r="L713" s="170">
        <v>232607.63</v>
      </c>
      <c r="M713" s="170" t="s">
        <v>410</v>
      </c>
      <c r="N713" s="148">
        <v>0.23</v>
      </c>
      <c r="O713" s="170">
        <f t="shared" si="121"/>
        <v>86431.47</v>
      </c>
      <c r="P713" s="170">
        <f t="shared" si="122"/>
        <v>53499.7549</v>
      </c>
      <c r="Q713" s="170">
        <f t="shared" si="123"/>
        <v>53499.7549</v>
      </c>
      <c r="R713" s="170">
        <f t="shared" si="124"/>
        <v>0.61898466958851905</v>
      </c>
      <c r="S713" s="170">
        <f t="shared" si="125"/>
        <v>0.61898466958851905</v>
      </c>
      <c r="T713" s="170" t="s">
        <v>410</v>
      </c>
      <c r="U713" s="148">
        <v>0.09</v>
      </c>
      <c r="V713" s="170">
        <f t="shared" si="126"/>
        <v>33821.01</v>
      </c>
      <c r="W713" s="170">
        <f t="shared" si="127"/>
        <v>20934.686699999998</v>
      </c>
      <c r="X713" s="170">
        <f t="shared" si="120"/>
        <v>20934.686699999998</v>
      </c>
      <c r="Y713" s="170">
        <f t="shared" si="128"/>
        <v>0.61898466958851905</v>
      </c>
      <c r="Z713" s="170">
        <f t="shared" si="129"/>
        <v>2.9567419778415844E-5</v>
      </c>
      <c r="AA713" s="134"/>
    </row>
    <row r="714" spans="1:27" ht="15" customHeight="1">
      <c r="A714" s="456"/>
      <c r="B714" s="447"/>
      <c r="C714" s="447"/>
      <c r="D714" s="223" t="s">
        <v>3296</v>
      </c>
      <c r="E714" s="282" t="s">
        <v>3299</v>
      </c>
      <c r="F714" s="292" t="s">
        <v>3703</v>
      </c>
      <c r="G714" s="170" t="s">
        <v>3708</v>
      </c>
      <c r="H714" s="170" t="s">
        <v>2833</v>
      </c>
      <c r="I714" s="170" t="s">
        <v>65</v>
      </c>
      <c r="J714" s="170">
        <v>0</v>
      </c>
      <c r="K714" s="170">
        <v>131762.76999999999</v>
      </c>
      <c r="L714" s="170">
        <v>131762.76999999999</v>
      </c>
      <c r="M714" s="170" t="s">
        <v>410</v>
      </c>
      <c r="N714" s="148">
        <v>0.23</v>
      </c>
      <c r="O714" s="170">
        <f t="shared" si="121"/>
        <v>0</v>
      </c>
      <c r="P714" s="170">
        <f t="shared" si="122"/>
        <v>30305.437099999999</v>
      </c>
      <c r="Q714" s="170">
        <f t="shared" si="123"/>
        <v>30305.437099999999</v>
      </c>
      <c r="R714" s="170" t="str">
        <f t="shared" si="124"/>
        <v>-</v>
      </c>
      <c r="S714" s="170" t="str">
        <f t="shared" si="125"/>
        <v>-</v>
      </c>
      <c r="T714" s="170" t="s">
        <v>410</v>
      </c>
      <c r="U714" s="148">
        <v>0.09</v>
      </c>
      <c r="V714" s="170">
        <f t="shared" si="126"/>
        <v>0</v>
      </c>
      <c r="W714" s="170">
        <f t="shared" si="127"/>
        <v>11858.649299999999</v>
      </c>
      <c r="X714" s="170">
        <f t="shared" si="120"/>
        <v>11858.649299999999</v>
      </c>
      <c r="Y714" s="170" t="str">
        <f t="shared" si="128"/>
        <v>-</v>
      </c>
      <c r="Z714" s="170" t="str">
        <f t="shared" si="129"/>
        <v>-</v>
      </c>
      <c r="AA714" s="134"/>
    </row>
    <row r="715" spans="1:27" ht="15" customHeight="1">
      <c r="A715" s="456"/>
      <c r="B715" s="447"/>
      <c r="C715" s="447"/>
      <c r="D715" s="223" t="s">
        <v>3296</v>
      </c>
      <c r="E715" s="282" t="s">
        <v>3299</v>
      </c>
      <c r="F715" s="292" t="s">
        <v>3703</v>
      </c>
      <c r="G715" s="170" t="s">
        <v>3709</v>
      </c>
      <c r="H715" s="170" t="s">
        <v>2833</v>
      </c>
      <c r="I715" s="170" t="s">
        <v>65</v>
      </c>
      <c r="J715" s="170">
        <v>0</v>
      </c>
      <c r="K715" s="170">
        <v>14205.37</v>
      </c>
      <c r="L715" s="170">
        <v>14205.37</v>
      </c>
      <c r="M715" s="170" t="s">
        <v>410</v>
      </c>
      <c r="N715" s="148">
        <v>0.23</v>
      </c>
      <c r="O715" s="170">
        <f t="shared" si="121"/>
        <v>0</v>
      </c>
      <c r="P715" s="170">
        <f t="shared" si="122"/>
        <v>3267.2351000000003</v>
      </c>
      <c r="Q715" s="170">
        <f t="shared" si="123"/>
        <v>3267.2351000000003</v>
      </c>
      <c r="R715" s="170" t="str">
        <f t="shared" si="124"/>
        <v>-</v>
      </c>
      <c r="S715" s="170" t="str">
        <f t="shared" si="125"/>
        <v>-</v>
      </c>
      <c r="T715" s="170" t="s">
        <v>410</v>
      </c>
      <c r="U715" s="148">
        <v>0.09</v>
      </c>
      <c r="V715" s="170">
        <f t="shared" si="126"/>
        <v>0</v>
      </c>
      <c r="W715" s="170">
        <f t="shared" si="127"/>
        <v>1278.4833000000001</v>
      </c>
      <c r="X715" s="170">
        <f t="shared" si="120"/>
        <v>1278.4833000000001</v>
      </c>
      <c r="Y715" s="170" t="str">
        <f t="shared" si="128"/>
        <v>-</v>
      </c>
      <c r="Z715" s="170" t="str">
        <f t="shared" si="129"/>
        <v>-</v>
      </c>
      <c r="AA715" s="134"/>
    </row>
    <row r="716" spans="1:27" ht="15" customHeight="1">
      <c r="A716" s="456"/>
      <c r="B716" s="447"/>
      <c r="C716" s="447"/>
      <c r="D716" s="223" t="s">
        <v>3296</v>
      </c>
      <c r="E716" s="282" t="s">
        <v>3299</v>
      </c>
      <c r="F716" s="292" t="s">
        <v>3703</v>
      </c>
      <c r="G716" s="170" t="s">
        <v>3710</v>
      </c>
      <c r="H716" s="170" t="s">
        <v>2833</v>
      </c>
      <c r="I716" s="170" t="s">
        <v>65</v>
      </c>
      <c r="J716" s="170">
        <v>2000000</v>
      </c>
      <c r="K716" s="170">
        <v>146000</v>
      </c>
      <c r="L716" s="170">
        <v>146000</v>
      </c>
      <c r="M716" s="170" t="s">
        <v>410</v>
      </c>
      <c r="N716" s="148">
        <v>0.23</v>
      </c>
      <c r="O716" s="170">
        <f t="shared" si="121"/>
        <v>460000</v>
      </c>
      <c r="P716" s="170">
        <f t="shared" si="122"/>
        <v>33580</v>
      </c>
      <c r="Q716" s="170">
        <f t="shared" si="123"/>
        <v>33580</v>
      </c>
      <c r="R716" s="170">
        <f t="shared" si="124"/>
        <v>7.2999999999999995E-2</v>
      </c>
      <c r="S716" s="170">
        <f t="shared" si="125"/>
        <v>7.2999999999999995E-2</v>
      </c>
      <c r="T716" s="170" t="s">
        <v>410</v>
      </c>
      <c r="U716" s="148">
        <v>0.09</v>
      </c>
      <c r="V716" s="170">
        <f t="shared" si="126"/>
        <v>180000</v>
      </c>
      <c r="W716" s="170">
        <f t="shared" si="127"/>
        <v>13140</v>
      </c>
      <c r="X716" s="170">
        <f t="shared" si="120"/>
        <v>13140</v>
      </c>
      <c r="Y716" s="170">
        <f t="shared" si="128"/>
        <v>7.2999999999999995E-2</v>
      </c>
      <c r="Z716" s="170">
        <f t="shared" si="129"/>
        <v>5.555555555555555E-6</v>
      </c>
      <c r="AA716" s="134"/>
    </row>
    <row r="717" spans="1:27" ht="15" customHeight="1">
      <c r="A717" s="456"/>
      <c r="B717" s="447"/>
      <c r="C717" s="447"/>
      <c r="D717" s="223" t="s">
        <v>3296</v>
      </c>
      <c r="E717" s="282" t="s">
        <v>3299</v>
      </c>
      <c r="F717" s="292" t="s">
        <v>3711</v>
      </c>
      <c r="G717" s="170" t="s">
        <v>3712</v>
      </c>
      <c r="H717" s="170" t="s">
        <v>2833</v>
      </c>
      <c r="I717" s="170" t="s">
        <v>65</v>
      </c>
      <c r="J717" s="170">
        <v>790890260</v>
      </c>
      <c r="K717" s="170">
        <v>969418562.53999996</v>
      </c>
      <c r="L717" s="170">
        <v>879529690.65999997</v>
      </c>
      <c r="M717" s="170" t="s">
        <v>410</v>
      </c>
      <c r="N717" s="148">
        <v>0.23</v>
      </c>
      <c r="O717" s="170">
        <f t="shared" si="121"/>
        <v>181904759.80000001</v>
      </c>
      <c r="P717" s="170">
        <f t="shared" si="122"/>
        <v>222966269.38420001</v>
      </c>
      <c r="Q717" s="170">
        <f t="shared" si="123"/>
        <v>202291828.85179999</v>
      </c>
      <c r="R717" s="170">
        <f t="shared" si="124"/>
        <v>1.1120755117909784</v>
      </c>
      <c r="S717" s="170">
        <f t="shared" si="125"/>
        <v>1.2257308144621732</v>
      </c>
      <c r="T717" s="170" t="s">
        <v>410</v>
      </c>
      <c r="U717" s="148">
        <v>0.09</v>
      </c>
      <c r="V717" s="170">
        <f t="shared" si="126"/>
        <v>71180123.399999991</v>
      </c>
      <c r="W717" s="170">
        <f t="shared" si="127"/>
        <v>87247670.628599986</v>
      </c>
      <c r="X717" s="170">
        <f t="shared" si="120"/>
        <v>79157672.159400001</v>
      </c>
      <c r="Y717" s="170">
        <f t="shared" si="128"/>
        <v>1.1120755117909786</v>
      </c>
      <c r="Z717" s="170">
        <f t="shared" si="129"/>
        <v>1.2746191431573163E-8</v>
      </c>
      <c r="AA717" s="134"/>
    </row>
    <row r="718" spans="1:27" ht="15" customHeight="1">
      <c r="A718" s="456"/>
      <c r="B718" s="447"/>
      <c r="C718" s="447"/>
      <c r="D718" s="223" t="s">
        <v>3296</v>
      </c>
      <c r="E718" s="282" t="s">
        <v>3299</v>
      </c>
      <c r="F718" s="292" t="s">
        <v>3711</v>
      </c>
      <c r="G718" s="170" t="s">
        <v>3713</v>
      </c>
      <c r="H718" s="170" t="s">
        <v>2833</v>
      </c>
      <c r="I718" s="170" t="s">
        <v>65</v>
      </c>
      <c r="J718" s="170">
        <v>0</v>
      </c>
      <c r="K718" s="170">
        <v>516133.02</v>
      </c>
      <c r="L718" s="170">
        <v>516133.02</v>
      </c>
      <c r="M718" s="170" t="s">
        <v>410</v>
      </c>
      <c r="N718" s="148">
        <v>0.23</v>
      </c>
      <c r="O718" s="170">
        <f t="shared" si="121"/>
        <v>0</v>
      </c>
      <c r="P718" s="170">
        <f t="shared" si="122"/>
        <v>118710.59460000001</v>
      </c>
      <c r="Q718" s="170">
        <f t="shared" si="123"/>
        <v>118710.59460000001</v>
      </c>
      <c r="R718" s="170" t="str">
        <f t="shared" si="124"/>
        <v>-</v>
      </c>
      <c r="S718" s="170" t="str">
        <f t="shared" si="125"/>
        <v>-</v>
      </c>
      <c r="T718" s="170" t="s">
        <v>410</v>
      </c>
      <c r="U718" s="148">
        <v>0.09</v>
      </c>
      <c r="V718" s="170">
        <f t="shared" si="126"/>
        <v>0</v>
      </c>
      <c r="W718" s="170">
        <f t="shared" si="127"/>
        <v>46451.971799999999</v>
      </c>
      <c r="X718" s="170">
        <f t="shared" si="120"/>
        <v>46451.971799999999</v>
      </c>
      <c r="Y718" s="170" t="str">
        <f t="shared" si="128"/>
        <v>-</v>
      </c>
      <c r="Z718" s="170" t="str">
        <f t="shared" si="129"/>
        <v>-</v>
      </c>
      <c r="AA718" s="134"/>
    </row>
    <row r="719" spans="1:27" ht="15" customHeight="1">
      <c r="A719" s="456"/>
      <c r="B719" s="447"/>
      <c r="C719" s="447"/>
      <c r="D719" s="223" t="s">
        <v>3296</v>
      </c>
      <c r="E719" s="282" t="s">
        <v>3299</v>
      </c>
      <c r="F719" s="292" t="s">
        <v>3714</v>
      </c>
      <c r="G719" s="170" t="s">
        <v>3715</v>
      </c>
      <c r="H719" s="170" t="s">
        <v>2833</v>
      </c>
      <c r="I719" s="170" t="s">
        <v>65</v>
      </c>
      <c r="J719" s="170">
        <v>95258860</v>
      </c>
      <c r="K719" s="170">
        <v>75702803.100000009</v>
      </c>
      <c r="L719" s="170">
        <v>50234472.309999995</v>
      </c>
      <c r="M719" s="170" t="s">
        <v>410</v>
      </c>
      <c r="N719" s="148">
        <v>0.23</v>
      </c>
      <c r="O719" s="170">
        <f t="shared" si="121"/>
        <v>21909537.800000001</v>
      </c>
      <c r="P719" s="170">
        <f t="shared" si="122"/>
        <v>17411644.713000003</v>
      </c>
      <c r="Q719" s="170">
        <f t="shared" si="123"/>
        <v>11553928.631299999</v>
      </c>
      <c r="R719" s="170">
        <f t="shared" si="124"/>
        <v>0.52734698179255968</v>
      </c>
      <c r="S719" s="170">
        <f t="shared" si="125"/>
        <v>0.79470616276533235</v>
      </c>
      <c r="T719" s="170" t="s">
        <v>410</v>
      </c>
      <c r="U719" s="148">
        <v>0.09</v>
      </c>
      <c r="V719" s="170">
        <f t="shared" si="126"/>
        <v>8573297.4000000004</v>
      </c>
      <c r="W719" s="170">
        <f t="shared" si="127"/>
        <v>6813252.2790000001</v>
      </c>
      <c r="X719" s="170">
        <f t="shared" si="120"/>
        <v>4521102.5078999996</v>
      </c>
      <c r="Y719" s="170">
        <f t="shared" si="128"/>
        <v>0.52734698179255968</v>
      </c>
      <c r="Z719" s="170">
        <f t="shared" si="129"/>
        <v>7.7400184258252627E-8</v>
      </c>
      <c r="AA719" s="134"/>
    </row>
    <row r="720" spans="1:27" ht="15" customHeight="1">
      <c r="A720" s="456"/>
      <c r="B720" s="447"/>
      <c r="C720" s="447"/>
      <c r="D720" s="223" t="s">
        <v>3296</v>
      </c>
      <c r="E720" s="282" t="s">
        <v>3299</v>
      </c>
      <c r="F720" s="292" t="s">
        <v>3714</v>
      </c>
      <c r="G720" s="170" t="s">
        <v>3716</v>
      </c>
      <c r="H720" s="170" t="s">
        <v>2833</v>
      </c>
      <c r="I720" s="170" t="s">
        <v>65</v>
      </c>
      <c r="J720" s="170">
        <v>0</v>
      </c>
      <c r="K720" s="170">
        <v>1016728.35</v>
      </c>
      <c r="L720" s="170">
        <v>1016728.35</v>
      </c>
      <c r="M720" s="170" t="s">
        <v>410</v>
      </c>
      <c r="N720" s="148">
        <v>0.23</v>
      </c>
      <c r="O720" s="170">
        <f t="shared" si="121"/>
        <v>0</v>
      </c>
      <c r="P720" s="170">
        <f t="shared" si="122"/>
        <v>233847.52050000001</v>
      </c>
      <c r="Q720" s="170">
        <f t="shared" si="123"/>
        <v>233847.52050000001</v>
      </c>
      <c r="R720" s="170" t="str">
        <f t="shared" si="124"/>
        <v>-</v>
      </c>
      <c r="S720" s="170" t="str">
        <f t="shared" si="125"/>
        <v>-</v>
      </c>
      <c r="T720" s="170" t="s">
        <v>410</v>
      </c>
      <c r="U720" s="148">
        <v>0.09</v>
      </c>
      <c r="V720" s="170">
        <f t="shared" si="126"/>
        <v>0</v>
      </c>
      <c r="W720" s="170">
        <f t="shared" si="127"/>
        <v>91505.551500000001</v>
      </c>
      <c r="X720" s="170">
        <f t="shared" si="120"/>
        <v>91505.551500000001</v>
      </c>
      <c r="Y720" s="170" t="str">
        <f t="shared" si="128"/>
        <v>-</v>
      </c>
      <c r="Z720" s="170" t="str">
        <f t="shared" si="129"/>
        <v>-</v>
      </c>
      <c r="AA720" s="134"/>
    </row>
    <row r="721" spans="1:27" ht="15" customHeight="1">
      <c r="A721" s="456"/>
      <c r="B721" s="447"/>
      <c r="C721" s="447"/>
      <c r="D721" s="223" t="s">
        <v>3296</v>
      </c>
      <c r="E721" s="282" t="s">
        <v>3299</v>
      </c>
      <c r="F721" s="292" t="s">
        <v>3717</v>
      </c>
      <c r="G721" s="170" t="s">
        <v>3718</v>
      </c>
      <c r="H721" s="170" t="s">
        <v>2833</v>
      </c>
      <c r="I721" s="170" t="s">
        <v>65</v>
      </c>
      <c r="J721" s="170">
        <v>4396352</v>
      </c>
      <c r="K721" s="170">
        <v>355000</v>
      </c>
      <c r="L721" s="170">
        <v>355000</v>
      </c>
      <c r="M721" s="170" t="s">
        <v>410</v>
      </c>
      <c r="N721" s="148">
        <v>0.23</v>
      </c>
      <c r="O721" s="170">
        <f t="shared" si="121"/>
        <v>1011160.9600000001</v>
      </c>
      <c r="P721" s="170">
        <f t="shared" si="122"/>
        <v>81650</v>
      </c>
      <c r="Q721" s="170">
        <f t="shared" si="123"/>
        <v>81650</v>
      </c>
      <c r="R721" s="170">
        <f t="shared" si="124"/>
        <v>8.0748766249836221E-2</v>
      </c>
      <c r="S721" s="170">
        <f t="shared" si="125"/>
        <v>8.0748766249836221E-2</v>
      </c>
      <c r="T721" s="170" t="s">
        <v>410</v>
      </c>
      <c r="U721" s="148">
        <v>0.09</v>
      </c>
      <c r="V721" s="170">
        <f t="shared" si="126"/>
        <v>395671.68</v>
      </c>
      <c r="W721" s="170">
        <f t="shared" si="127"/>
        <v>31950</v>
      </c>
      <c r="X721" s="170">
        <f t="shared" si="120"/>
        <v>31950</v>
      </c>
      <c r="Y721" s="170">
        <f t="shared" si="128"/>
        <v>8.0748766249836235E-2</v>
      </c>
      <c r="Z721" s="170">
        <f t="shared" si="129"/>
        <v>2.5273479264424489E-6</v>
      </c>
      <c r="AA721" s="134"/>
    </row>
    <row r="722" spans="1:27" ht="15" customHeight="1">
      <c r="A722" s="456"/>
      <c r="B722" s="447"/>
      <c r="C722" s="447"/>
      <c r="D722" s="223" t="s">
        <v>3296</v>
      </c>
      <c r="E722" s="282" t="s">
        <v>3299</v>
      </c>
      <c r="F722" s="292" t="s">
        <v>3717</v>
      </c>
      <c r="G722" s="170" t="s">
        <v>3719</v>
      </c>
      <c r="H722" s="170" t="s">
        <v>2833</v>
      </c>
      <c r="I722" s="170" t="s">
        <v>3720</v>
      </c>
      <c r="J722" s="170">
        <v>1066657105</v>
      </c>
      <c r="K722" s="170">
        <v>1295932970.3</v>
      </c>
      <c r="L722" s="170">
        <v>1151294479.6599998</v>
      </c>
      <c r="M722" s="170" t="s">
        <v>410</v>
      </c>
      <c r="N722" s="148">
        <v>0.23</v>
      </c>
      <c r="O722" s="170">
        <f t="shared" si="121"/>
        <v>245331134.15000001</v>
      </c>
      <c r="P722" s="170">
        <f t="shared" si="122"/>
        <v>298064583.16900003</v>
      </c>
      <c r="Q722" s="170">
        <f t="shared" si="123"/>
        <v>264797730.32179996</v>
      </c>
      <c r="R722" s="170">
        <f t="shared" si="124"/>
        <v>1.0793482500264224</v>
      </c>
      <c r="S722" s="170">
        <f t="shared" si="125"/>
        <v>1.2149480505265093</v>
      </c>
      <c r="T722" s="170" t="s">
        <v>410</v>
      </c>
      <c r="U722" s="148">
        <v>0.09</v>
      </c>
      <c r="V722" s="170">
        <f t="shared" si="126"/>
        <v>95999139.450000003</v>
      </c>
      <c r="W722" s="170">
        <f t="shared" si="127"/>
        <v>116633967.32699999</v>
      </c>
      <c r="X722" s="170">
        <f t="shared" si="120"/>
        <v>103616503.16939998</v>
      </c>
      <c r="Y722" s="170">
        <f t="shared" si="128"/>
        <v>1.0793482500264222</v>
      </c>
      <c r="Z722" s="170">
        <f t="shared" si="129"/>
        <v>9.2541501825134279E-9</v>
      </c>
      <c r="AA722" s="134"/>
    </row>
    <row r="723" spans="1:27" ht="15" customHeight="1">
      <c r="A723" s="456"/>
      <c r="B723" s="447"/>
      <c r="C723" s="447"/>
      <c r="D723" s="223" t="s">
        <v>3296</v>
      </c>
      <c r="E723" s="282" t="s">
        <v>3299</v>
      </c>
      <c r="F723" s="292" t="s">
        <v>3717</v>
      </c>
      <c r="G723" s="170" t="s">
        <v>3721</v>
      </c>
      <c r="H723" s="170" t="s">
        <v>2833</v>
      </c>
      <c r="I723" s="170" t="s">
        <v>3720</v>
      </c>
      <c r="J723" s="170">
        <v>221148970</v>
      </c>
      <c r="K723" s="170">
        <v>221148970</v>
      </c>
      <c r="L723" s="170">
        <v>221148970</v>
      </c>
      <c r="M723" s="170" t="s">
        <v>410</v>
      </c>
      <c r="N723" s="148">
        <v>0.23</v>
      </c>
      <c r="O723" s="170">
        <f t="shared" si="121"/>
        <v>50864263.100000001</v>
      </c>
      <c r="P723" s="170">
        <f t="shared" si="122"/>
        <v>50864263.100000001</v>
      </c>
      <c r="Q723" s="170">
        <f t="shared" si="123"/>
        <v>50864263.100000001</v>
      </c>
      <c r="R723" s="170">
        <f t="shared" si="124"/>
        <v>1</v>
      </c>
      <c r="S723" s="170">
        <f t="shared" si="125"/>
        <v>1</v>
      </c>
      <c r="T723" s="170" t="s">
        <v>410</v>
      </c>
      <c r="U723" s="148">
        <v>0.09</v>
      </c>
      <c r="V723" s="170">
        <f t="shared" si="126"/>
        <v>19903407.300000001</v>
      </c>
      <c r="W723" s="170">
        <f t="shared" si="127"/>
        <v>19903407.300000001</v>
      </c>
      <c r="X723" s="170">
        <f t="shared" si="120"/>
        <v>19903407.300000001</v>
      </c>
      <c r="Y723" s="170">
        <f t="shared" si="128"/>
        <v>1</v>
      </c>
      <c r="Z723" s="170">
        <f t="shared" si="129"/>
        <v>5.0242653678699523E-8</v>
      </c>
      <c r="AA723" s="134"/>
    </row>
    <row r="724" spans="1:27" ht="15" customHeight="1">
      <c r="A724" s="456"/>
      <c r="B724" s="447"/>
      <c r="C724" s="447"/>
      <c r="D724" s="223" t="s">
        <v>3296</v>
      </c>
      <c r="E724" s="281" t="s">
        <v>2830</v>
      </c>
      <c r="F724" s="292" t="s">
        <v>3722</v>
      </c>
      <c r="G724" s="170" t="s">
        <v>3723</v>
      </c>
      <c r="H724" s="170" t="s">
        <v>2833</v>
      </c>
      <c r="I724" s="170" t="s">
        <v>3271</v>
      </c>
      <c r="J724" s="170">
        <v>393815597</v>
      </c>
      <c r="K724" s="170">
        <v>517285664.34000003</v>
      </c>
      <c r="L724" s="170">
        <v>465434021.72000003</v>
      </c>
      <c r="M724" s="170" t="s">
        <v>416</v>
      </c>
      <c r="N724" s="148">
        <v>0</v>
      </c>
      <c r="O724" s="170">
        <f t="shared" si="121"/>
        <v>0</v>
      </c>
      <c r="P724" s="170">
        <f t="shared" si="122"/>
        <v>0</v>
      </c>
      <c r="Q724" s="170">
        <f t="shared" si="123"/>
        <v>0</v>
      </c>
      <c r="R724" s="170" t="str">
        <f t="shared" si="124"/>
        <v>-</v>
      </c>
      <c r="S724" s="170" t="str">
        <f t="shared" si="125"/>
        <v>-</v>
      </c>
      <c r="T724" s="170" t="s">
        <v>416</v>
      </c>
      <c r="U724" s="148">
        <v>0</v>
      </c>
      <c r="V724" s="170">
        <f t="shared" si="126"/>
        <v>0</v>
      </c>
      <c r="W724" s="170">
        <f t="shared" si="127"/>
        <v>0</v>
      </c>
      <c r="X724" s="170">
        <f t="shared" si="120"/>
        <v>0</v>
      </c>
      <c r="Y724" s="170" t="str">
        <f t="shared" si="128"/>
        <v>-</v>
      </c>
      <c r="Z724" s="170" t="str">
        <f t="shared" si="129"/>
        <v>-</v>
      </c>
      <c r="AA724" s="134"/>
    </row>
    <row r="725" spans="1:27" ht="15" customHeight="1">
      <c r="A725" s="456"/>
      <c r="B725" s="447"/>
      <c r="C725" s="447"/>
      <c r="D725" s="223" t="s">
        <v>3296</v>
      </c>
      <c r="E725" s="281" t="s">
        <v>2830</v>
      </c>
      <c r="F725" s="292" t="s">
        <v>3722</v>
      </c>
      <c r="G725" s="170" t="s">
        <v>3724</v>
      </c>
      <c r="H725" s="170" t="s">
        <v>2833</v>
      </c>
      <c r="I725" s="170" t="s">
        <v>3271</v>
      </c>
      <c r="J725" s="170">
        <v>0</v>
      </c>
      <c r="K725" s="170">
        <v>0</v>
      </c>
      <c r="L725" s="170">
        <v>0</v>
      </c>
      <c r="M725" s="170" t="s">
        <v>416</v>
      </c>
      <c r="N725" s="148">
        <v>0</v>
      </c>
      <c r="O725" s="170">
        <f t="shared" si="121"/>
        <v>0</v>
      </c>
      <c r="P725" s="170">
        <f t="shared" si="122"/>
        <v>0</v>
      </c>
      <c r="Q725" s="170">
        <f t="shared" si="123"/>
        <v>0</v>
      </c>
      <c r="R725" s="170" t="str">
        <f t="shared" si="124"/>
        <v>-</v>
      </c>
      <c r="S725" s="170" t="str">
        <f t="shared" si="125"/>
        <v>-</v>
      </c>
      <c r="T725" s="170" t="s">
        <v>416</v>
      </c>
      <c r="U725" s="148">
        <v>0</v>
      </c>
      <c r="V725" s="170">
        <f t="shared" si="126"/>
        <v>0</v>
      </c>
      <c r="W725" s="170">
        <f t="shared" si="127"/>
        <v>0</v>
      </c>
      <c r="X725" s="170">
        <f t="shared" si="120"/>
        <v>0</v>
      </c>
      <c r="Y725" s="170" t="str">
        <f t="shared" si="128"/>
        <v>-</v>
      </c>
      <c r="Z725" s="170" t="str">
        <f t="shared" si="129"/>
        <v>-</v>
      </c>
      <c r="AA725" s="134"/>
    </row>
    <row r="726" spans="1:27" ht="15" customHeight="1">
      <c r="A726" s="456"/>
      <c r="B726" s="447"/>
      <c r="C726" s="447"/>
      <c r="D726" s="223" t="s">
        <v>3296</v>
      </c>
      <c r="E726" s="281" t="s">
        <v>2830</v>
      </c>
      <c r="F726" s="292" t="s">
        <v>3725</v>
      </c>
      <c r="G726" s="170" t="s">
        <v>3726</v>
      </c>
      <c r="H726" s="170" t="s">
        <v>2833</v>
      </c>
      <c r="I726" s="170" t="s">
        <v>3271</v>
      </c>
      <c r="J726" s="170">
        <v>1000</v>
      </c>
      <c r="K726" s="170">
        <v>0</v>
      </c>
      <c r="L726" s="170">
        <v>0</v>
      </c>
      <c r="M726" s="170" t="s">
        <v>416</v>
      </c>
      <c r="N726" s="148">
        <v>0</v>
      </c>
      <c r="O726" s="170">
        <f t="shared" si="121"/>
        <v>0</v>
      </c>
      <c r="P726" s="170">
        <f t="shared" si="122"/>
        <v>0</v>
      </c>
      <c r="Q726" s="170">
        <f t="shared" si="123"/>
        <v>0</v>
      </c>
      <c r="R726" s="170" t="str">
        <f t="shared" si="124"/>
        <v>-</v>
      </c>
      <c r="S726" s="170" t="str">
        <f t="shared" si="125"/>
        <v>-</v>
      </c>
      <c r="T726" s="170" t="s">
        <v>416</v>
      </c>
      <c r="U726" s="148">
        <v>0</v>
      </c>
      <c r="V726" s="170">
        <f t="shared" si="126"/>
        <v>0</v>
      </c>
      <c r="W726" s="170">
        <f t="shared" si="127"/>
        <v>0</v>
      </c>
      <c r="X726" s="170">
        <f t="shared" si="120"/>
        <v>0</v>
      </c>
      <c r="Y726" s="170" t="str">
        <f t="shared" si="128"/>
        <v>-</v>
      </c>
      <c r="Z726" s="170" t="str">
        <f t="shared" si="129"/>
        <v>-</v>
      </c>
      <c r="AA726" s="134"/>
    </row>
    <row r="727" spans="1:27" ht="15" customHeight="1">
      <c r="A727" s="456"/>
      <c r="B727" s="447"/>
      <c r="C727" s="447"/>
      <c r="D727" s="223" t="s">
        <v>3296</v>
      </c>
      <c r="E727" s="281" t="s">
        <v>2830</v>
      </c>
      <c r="F727" s="292" t="s">
        <v>3725</v>
      </c>
      <c r="G727" s="170" t="s">
        <v>3727</v>
      </c>
      <c r="H727" s="170" t="s">
        <v>2833</v>
      </c>
      <c r="I727" s="170" t="s">
        <v>3271</v>
      </c>
      <c r="J727" s="170">
        <v>35900000</v>
      </c>
      <c r="K727" s="170">
        <v>4173264.2200000007</v>
      </c>
      <c r="L727" s="170">
        <v>3793433.24</v>
      </c>
      <c r="M727" s="170" t="s">
        <v>416</v>
      </c>
      <c r="N727" s="148">
        <v>0</v>
      </c>
      <c r="O727" s="170">
        <f t="shared" si="121"/>
        <v>0</v>
      </c>
      <c r="P727" s="170">
        <f t="shared" si="122"/>
        <v>0</v>
      </c>
      <c r="Q727" s="170">
        <f t="shared" si="123"/>
        <v>0</v>
      </c>
      <c r="R727" s="170" t="str">
        <f t="shared" si="124"/>
        <v>-</v>
      </c>
      <c r="S727" s="170" t="str">
        <f t="shared" si="125"/>
        <v>-</v>
      </c>
      <c r="T727" s="170" t="s">
        <v>416</v>
      </c>
      <c r="U727" s="148">
        <v>0</v>
      </c>
      <c r="V727" s="170">
        <f t="shared" si="126"/>
        <v>0</v>
      </c>
      <c r="W727" s="170">
        <f t="shared" si="127"/>
        <v>0</v>
      </c>
      <c r="X727" s="170">
        <f t="shared" si="120"/>
        <v>0</v>
      </c>
      <c r="Y727" s="170" t="str">
        <f t="shared" si="128"/>
        <v>-</v>
      </c>
      <c r="Z727" s="170" t="str">
        <f t="shared" si="129"/>
        <v>-</v>
      </c>
      <c r="AA727" s="134"/>
    </row>
    <row r="728" spans="1:27" ht="15" customHeight="1">
      <c r="A728" s="456"/>
      <c r="B728" s="447"/>
      <c r="C728" s="447"/>
      <c r="D728" s="223" t="s">
        <v>3296</v>
      </c>
      <c r="E728" s="281" t="s">
        <v>2830</v>
      </c>
      <c r="F728" s="292" t="s">
        <v>3728</v>
      </c>
      <c r="G728" s="170" t="s">
        <v>3729</v>
      </c>
      <c r="H728" s="170" t="s">
        <v>2833</v>
      </c>
      <c r="I728" s="170" t="s">
        <v>2162</v>
      </c>
      <c r="J728" s="170">
        <v>1000000</v>
      </c>
      <c r="K728" s="170">
        <v>0</v>
      </c>
      <c r="L728" s="170">
        <v>0</v>
      </c>
      <c r="M728" s="170" t="s">
        <v>416</v>
      </c>
      <c r="N728" s="148">
        <v>0</v>
      </c>
      <c r="O728" s="170">
        <f t="shared" si="121"/>
        <v>0</v>
      </c>
      <c r="P728" s="170">
        <f t="shared" si="122"/>
        <v>0</v>
      </c>
      <c r="Q728" s="170">
        <f t="shared" si="123"/>
        <v>0</v>
      </c>
      <c r="R728" s="170" t="str">
        <f t="shared" si="124"/>
        <v>-</v>
      </c>
      <c r="S728" s="170" t="str">
        <f t="shared" si="125"/>
        <v>-</v>
      </c>
      <c r="T728" s="170" t="s">
        <v>416</v>
      </c>
      <c r="U728" s="148">
        <v>0</v>
      </c>
      <c r="V728" s="170">
        <f t="shared" si="126"/>
        <v>0</v>
      </c>
      <c r="W728" s="170">
        <f t="shared" si="127"/>
        <v>0</v>
      </c>
      <c r="X728" s="170">
        <f t="shared" si="120"/>
        <v>0</v>
      </c>
      <c r="Y728" s="170" t="str">
        <f t="shared" si="128"/>
        <v>-</v>
      </c>
      <c r="Z728" s="170" t="str">
        <f t="shared" si="129"/>
        <v>-</v>
      </c>
      <c r="AA728" s="134"/>
    </row>
    <row r="729" spans="1:27" ht="15" customHeight="1">
      <c r="A729" s="456"/>
      <c r="B729" s="447"/>
      <c r="C729" s="447"/>
      <c r="D729" s="223" t="s">
        <v>3296</v>
      </c>
      <c r="E729" s="173" t="s">
        <v>448</v>
      </c>
      <c r="F729" s="292" t="s">
        <v>3730</v>
      </c>
      <c r="G729" s="170" t="s">
        <v>3731</v>
      </c>
      <c r="H729" s="170" t="s">
        <v>2833</v>
      </c>
      <c r="I729" s="170" t="s">
        <v>2162</v>
      </c>
      <c r="J729" s="170">
        <v>2070000</v>
      </c>
      <c r="K729" s="170">
        <v>333497.95</v>
      </c>
      <c r="L729" s="170">
        <v>333497.95</v>
      </c>
      <c r="M729" s="170" t="s">
        <v>416</v>
      </c>
      <c r="N729" s="148">
        <v>0</v>
      </c>
      <c r="O729" s="170">
        <f t="shared" si="121"/>
        <v>0</v>
      </c>
      <c r="P729" s="170">
        <f t="shared" si="122"/>
        <v>0</v>
      </c>
      <c r="Q729" s="170">
        <f t="shared" si="123"/>
        <v>0</v>
      </c>
      <c r="R729" s="170" t="str">
        <f t="shared" si="124"/>
        <v>-</v>
      </c>
      <c r="S729" s="170" t="str">
        <f t="shared" si="125"/>
        <v>-</v>
      </c>
      <c r="T729" s="170" t="s">
        <v>416</v>
      </c>
      <c r="U729" s="148">
        <v>0</v>
      </c>
      <c r="V729" s="170">
        <f t="shared" si="126"/>
        <v>0</v>
      </c>
      <c r="W729" s="170">
        <f t="shared" si="127"/>
        <v>0</v>
      </c>
      <c r="X729" s="170">
        <f t="shared" si="120"/>
        <v>0</v>
      </c>
      <c r="Y729" s="170" t="str">
        <f t="shared" si="128"/>
        <v>-</v>
      </c>
      <c r="Z729" s="170" t="str">
        <f t="shared" si="129"/>
        <v>-</v>
      </c>
      <c r="AA729" s="134"/>
    </row>
    <row r="730" spans="1:27" ht="15" customHeight="1">
      <c r="A730" s="456"/>
      <c r="B730" s="447"/>
      <c r="C730" s="447"/>
      <c r="D730" s="223" t="s">
        <v>3296</v>
      </c>
      <c r="E730" s="173" t="s">
        <v>448</v>
      </c>
      <c r="F730" s="292" t="s">
        <v>3730</v>
      </c>
      <c r="G730" s="170" t="s">
        <v>3732</v>
      </c>
      <c r="H730" s="170" t="s">
        <v>2833</v>
      </c>
      <c r="I730" s="170" t="s">
        <v>2162</v>
      </c>
      <c r="J730" s="170">
        <v>0</v>
      </c>
      <c r="K730" s="170">
        <v>2568163.5100000002</v>
      </c>
      <c r="L730" s="170">
        <v>2568163.5100000002</v>
      </c>
      <c r="M730" s="170" t="s">
        <v>416</v>
      </c>
      <c r="N730" s="148">
        <v>0</v>
      </c>
      <c r="O730" s="170">
        <f t="shared" si="121"/>
        <v>0</v>
      </c>
      <c r="P730" s="170">
        <f t="shared" si="122"/>
        <v>0</v>
      </c>
      <c r="Q730" s="170">
        <f t="shared" si="123"/>
        <v>0</v>
      </c>
      <c r="R730" s="170" t="str">
        <f t="shared" si="124"/>
        <v>-</v>
      </c>
      <c r="S730" s="170" t="str">
        <f t="shared" si="125"/>
        <v>-</v>
      </c>
      <c r="T730" s="170" t="s">
        <v>416</v>
      </c>
      <c r="U730" s="148">
        <v>0</v>
      </c>
      <c r="V730" s="170">
        <f t="shared" si="126"/>
        <v>0</v>
      </c>
      <c r="W730" s="170">
        <f t="shared" si="127"/>
        <v>0</v>
      </c>
      <c r="X730" s="170">
        <f t="shared" si="120"/>
        <v>0</v>
      </c>
      <c r="Y730" s="170" t="str">
        <f t="shared" si="128"/>
        <v>-</v>
      </c>
      <c r="Z730" s="170" t="str">
        <f t="shared" si="129"/>
        <v>-</v>
      </c>
      <c r="AA730" s="134"/>
    </row>
    <row r="731" spans="1:27" ht="15" customHeight="1">
      <c r="A731" s="456"/>
      <c r="B731" s="447"/>
      <c r="C731" s="447"/>
      <c r="D731" s="223" t="s">
        <v>3296</v>
      </c>
      <c r="E731" s="173" t="s">
        <v>448</v>
      </c>
      <c r="F731" s="292" t="s">
        <v>3733</v>
      </c>
      <c r="G731" s="170" t="s">
        <v>3734</v>
      </c>
      <c r="H731" s="170" t="s">
        <v>2833</v>
      </c>
      <c r="I731" s="170" t="s">
        <v>3735</v>
      </c>
      <c r="J731" s="170">
        <v>0</v>
      </c>
      <c r="K731" s="170">
        <v>1466262.35</v>
      </c>
      <c r="L731" s="170">
        <v>1306711.98</v>
      </c>
      <c r="M731" s="170" t="s">
        <v>416</v>
      </c>
      <c r="N731" s="148">
        <v>0</v>
      </c>
      <c r="O731" s="170">
        <f>J731*N731</f>
        <v>0</v>
      </c>
      <c r="P731" s="170">
        <f t="shared" si="122"/>
        <v>0</v>
      </c>
      <c r="Q731" s="170">
        <f t="shared" si="123"/>
        <v>0</v>
      </c>
      <c r="R731" s="170" t="str">
        <f t="shared" si="124"/>
        <v>-</v>
      </c>
      <c r="S731" s="170" t="str">
        <f t="shared" si="125"/>
        <v>-</v>
      </c>
      <c r="T731" s="170" t="s">
        <v>416</v>
      </c>
      <c r="U731" s="148">
        <v>0</v>
      </c>
      <c r="V731" s="170">
        <f t="shared" si="126"/>
        <v>0</v>
      </c>
      <c r="W731" s="170">
        <f t="shared" si="127"/>
        <v>0</v>
      </c>
      <c r="X731" s="170">
        <f t="shared" si="120"/>
        <v>0</v>
      </c>
      <c r="Y731" s="170" t="str">
        <f t="shared" si="128"/>
        <v>-</v>
      </c>
      <c r="Z731" s="170" t="str">
        <f t="shared" si="129"/>
        <v>-</v>
      </c>
      <c r="AA731" s="134"/>
    </row>
    <row r="732" spans="1:27" ht="15" customHeight="1">
      <c r="A732" s="456"/>
      <c r="B732" s="447"/>
      <c r="C732" s="447"/>
      <c r="D732" s="223" t="s">
        <v>3296</v>
      </c>
      <c r="E732" s="173" t="s">
        <v>448</v>
      </c>
      <c r="F732" s="292" t="s">
        <v>3733</v>
      </c>
      <c r="G732" s="170" t="s">
        <v>3736</v>
      </c>
      <c r="H732" s="170" t="s">
        <v>2833</v>
      </c>
      <c r="I732" s="170" t="s">
        <v>3735</v>
      </c>
      <c r="J732" s="170">
        <v>2300000</v>
      </c>
      <c r="K732" s="170">
        <v>2027074.5599999996</v>
      </c>
      <c r="L732" s="170">
        <v>1769399.7799999998</v>
      </c>
      <c r="M732" s="170" t="s">
        <v>416</v>
      </c>
      <c r="N732" s="148">
        <v>0</v>
      </c>
      <c r="O732" s="170">
        <f t="shared" si="121"/>
        <v>0</v>
      </c>
      <c r="P732" s="170">
        <f t="shared" si="122"/>
        <v>0</v>
      </c>
      <c r="Q732" s="170">
        <f t="shared" si="123"/>
        <v>0</v>
      </c>
      <c r="R732" s="170" t="str">
        <f t="shared" si="124"/>
        <v>-</v>
      </c>
      <c r="S732" s="170" t="str">
        <f t="shared" si="125"/>
        <v>-</v>
      </c>
      <c r="T732" s="170" t="s">
        <v>416</v>
      </c>
      <c r="U732" s="148">
        <v>0</v>
      </c>
      <c r="V732" s="170">
        <f t="shared" si="126"/>
        <v>0</v>
      </c>
      <c r="W732" s="170">
        <f t="shared" si="127"/>
        <v>0</v>
      </c>
      <c r="X732" s="170">
        <f t="shared" si="120"/>
        <v>0</v>
      </c>
      <c r="Y732" s="170" t="str">
        <f t="shared" si="128"/>
        <v>-</v>
      </c>
      <c r="Z732" s="170" t="str">
        <f t="shared" si="129"/>
        <v>-</v>
      </c>
      <c r="AA732" s="134"/>
    </row>
    <row r="733" spans="1:27" ht="15" customHeight="1">
      <c r="A733" s="456"/>
      <c r="B733" s="447"/>
      <c r="C733" s="447"/>
      <c r="D733" s="223" t="s">
        <v>3296</v>
      </c>
      <c r="E733" s="173" t="s">
        <v>448</v>
      </c>
      <c r="F733" s="292" t="s">
        <v>3733</v>
      </c>
      <c r="G733" s="170" t="s">
        <v>3737</v>
      </c>
      <c r="H733" s="170" t="s">
        <v>2833</v>
      </c>
      <c r="I733" s="170" t="s">
        <v>3735</v>
      </c>
      <c r="J733" s="170">
        <v>0</v>
      </c>
      <c r="K733" s="170">
        <v>11918803.590000002</v>
      </c>
      <c r="L733" s="170">
        <v>7815992.5599999996</v>
      </c>
      <c r="M733" s="170" t="s">
        <v>416</v>
      </c>
      <c r="N733" s="148">
        <v>0</v>
      </c>
      <c r="O733" s="170">
        <f t="shared" si="121"/>
        <v>0</v>
      </c>
      <c r="P733" s="170">
        <f t="shared" si="122"/>
        <v>0</v>
      </c>
      <c r="Q733" s="170">
        <f t="shared" si="123"/>
        <v>0</v>
      </c>
      <c r="R733" s="170" t="str">
        <f t="shared" si="124"/>
        <v>-</v>
      </c>
      <c r="S733" s="170" t="str">
        <f t="shared" si="125"/>
        <v>-</v>
      </c>
      <c r="T733" s="170" t="s">
        <v>416</v>
      </c>
      <c r="U733" s="148">
        <v>0</v>
      </c>
      <c r="V733" s="170">
        <f t="shared" si="126"/>
        <v>0</v>
      </c>
      <c r="W733" s="170">
        <f t="shared" si="127"/>
        <v>0</v>
      </c>
      <c r="X733" s="170">
        <f t="shared" si="120"/>
        <v>0</v>
      </c>
      <c r="Y733" s="170" t="str">
        <f t="shared" si="128"/>
        <v>-</v>
      </c>
      <c r="Z733" s="170" t="str">
        <f t="shared" si="129"/>
        <v>-</v>
      </c>
      <c r="AA733" s="134"/>
    </row>
    <row r="734" spans="1:27" ht="15" customHeight="1">
      <c r="A734" s="456"/>
      <c r="B734" s="447"/>
      <c r="C734" s="447"/>
      <c r="D734" s="223" t="s">
        <v>3296</v>
      </c>
      <c r="E734" s="173" t="s">
        <v>448</v>
      </c>
      <c r="F734" s="292" t="s">
        <v>3733</v>
      </c>
      <c r="G734" s="170" t="s">
        <v>3738</v>
      </c>
      <c r="H734" s="170" t="s">
        <v>2833</v>
      </c>
      <c r="I734" s="170" t="s">
        <v>3735</v>
      </c>
      <c r="J734" s="170">
        <v>22697354</v>
      </c>
      <c r="K734" s="170">
        <v>25679898.910000004</v>
      </c>
      <c r="L734" s="170">
        <v>21125933.809999999</v>
      </c>
      <c r="M734" s="170" t="s">
        <v>416</v>
      </c>
      <c r="N734" s="148">
        <v>0</v>
      </c>
      <c r="O734" s="170">
        <f t="shared" si="121"/>
        <v>0</v>
      </c>
      <c r="P734" s="170">
        <f t="shared" si="122"/>
        <v>0</v>
      </c>
      <c r="Q734" s="170">
        <f t="shared" si="123"/>
        <v>0</v>
      </c>
      <c r="R734" s="170" t="str">
        <f t="shared" si="124"/>
        <v>-</v>
      </c>
      <c r="S734" s="170" t="str">
        <f t="shared" si="125"/>
        <v>-</v>
      </c>
      <c r="T734" s="170" t="s">
        <v>416</v>
      </c>
      <c r="U734" s="148">
        <v>0</v>
      </c>
      <c r="V734" s="170">
        <f t="shared" si="126"/>
        <v>0</v>
      </c>
      <c r="W734" s="170">
        <f t="shared" si="127"/>
        <v>0</v>
      </c>
      <c r="X734" s="170">
        <f t="shared" si="120"/>
        <v>0</v>
      </c>
      <c r="Y734" s="170" t="str">
        <f t="shared" si="128"/>
        <v>-</v>
      </c>
      <c r="Z734" s="170" t="str">
        <f t="shared" si="129"/>
        <v>-</v>
      </c>
      <c r="AA734" s="134"/>
    </row>
    <row r="735" spans="1:27" ht="15" customHeight="1">
      <c r="A735" s="456"/>
      <c r="B735" s="447"/>
      <c r="C735" s="447"/>
      <c r="D735" s="223" t="s">
        <v>3296</v>
      </c>
      <c r="E735" s="173" t="s">
        <v>448</v>
      </c>
      <c r="F735" s="292" t="s">
        <v>3733</v>
      </c>
      <c r="G735" s="170" t="s">
        <v>3739</v>
      </c>
      <c r="H735" s="170" t="s">
        <v>2833</v>
      </c>
      <c r="I735" s="170" t="s">
        <v>3735</v>
      </c>
      <c r="J735" s="170">
        <v>205000</v>
      </c>
      <c r="K735" s="170">
        <v>166431.18</v>
      </c>
      <c r="L735" s="170">
        <v>166431.18</v>
      </c>
      <c r="M735" s="170" t="s">
        <v>416</v>
      </c>
      <c r="N735" s="148">
        <v>0</v>
      </c>
      <c r="O735" s="170">
        <f t="shared" si="121"/>
        <v>0</v>
      </c>
      <c r="P735" s="170">
        <f t="shared" si="122"/>
        <v>0</v>
      </c>
      <c r="Q735" s="170">
        <f t="shared" si="123"/>
        <v>0</v>
      </c>
      <c r="R735" s="170" t="str">
        <f t="shared" si="124"/>
        <v>-</v>
      </c>
      <c r="S735" s="170" t="str">
        <f t="shared" si="125"/>
        <v>-</v>
      </c>
      <c r="T735" s="170" t="s">
        <v>416</v>
      </c>
      <c r="U735" s="148">
        <v>0</v>
      </c>
      <c r="V735" s="170">
        <f t="shared" si="126"/>
        <v>0</v>
      </c>
      <c r="W735" s="170">
        <f t="shared" si="127"/>
        <v>0</v>
      </c>
      <c r="X735" s="170">
        <f t="shared" ref="X735:X756" si="130">L735*U735</f>
        <v>0</v>
      </c>
      <c r="Y735" s="170" t="str">
        <f t="shared" si="128"/>
        <v>-</v>
      </c>
      <c r="Z735" s="170" t="str">
        <f t="shared" si="129"/>
        <v>-</v>
      </c>
      <c r="AA735" s="134"/>
    </row>
    <row r="736" spans="1:27" ht="15" customHeight="1">
      <c r="A736" s="456"/>
      <c r="B736" s="447"/>
      <c r="C736" s="447"/>
      <c r="D736" s="223" t="s">
        <v>3296</v>
      </c>
      <c r="E736" s="173" t="s">
        <v>448</v>
      </c>
      <c r="F736" s="292" t="s">
        <v>3733</v>
      </c>
      <c r="G736" s="170" t="s">
        <v>3740</v>
      </c>
      <c r="H736" s="170" t="s">
        <v>2833</v>
      </c>
      <c r="I736" s="170" t="s">
        <v>3735</v>
      </c>
      <c r="J736" s="170">
        <v>150000</v>
      </c>
      <c r="K736" s="170">
        <v>133070</v>
      </c>
      <c r="L736" s="170">
        <v>0</v>
      </c>
      <c r="M736" s="170" t="s">
        <v>416</v>
      </c>
      <c r="N736" s="148">
        <v>0</v>
      </c>
      <c r="O736" s="170">
        <f t="shared" ref="O736:O756" si="131">J736*N736</f>
        <v>0</v>
      </c>
      <c r="P736" s="170">
        <f t="shared" ref="P736:P756" si="132">K736*N736</f>
        <v>0</v>
      </c>
      <c r="Q736" s="170">
        <f t="shared" ref="Q736:Q756" si="133">L736*N736</f>
        <v>0</v>
      </c>
      <c r="R736" s="170" t="str">
        <f t="shared" ref="R736:R757" si="134">IFERROR(Q736/O736, "-")</f>
        <v>-</v>
      </c>
      <c r="S736" s="170" t="str">
        <f t="shared" ref="S736:S757" si="135">IFERROR(P736/O736, "-")</f>
        <v>-</v>
      </c>
      <c r="T736" s="170" t="s">
        <v>416</v>
      </c>
      <c r="U736" s="148">
        <v>0</v>
      </c>
      <c r="V736" s="170">
        <f t="shared" ref="V736:V756" si="136">J736*U736</f>
        <v>0</v>
      </c>
      <c r="W736" s="170">
        <f t="shared" ref="W736:W756" si="137">K736*U736</f>
        <v>0</v>
      </c>
      <c r="X736" s="170">
        <f t="shared" si="130"/>
        <v>0</v>
      </c>
      <c r="Y736" s="170" t="str">
        <f t="shared" ref="Y736:Y757" si="138">IFERROR(X736/V736, "-")</f>
        <v>-</v>
      </c>
      <c r="Z736" s="170" t="str">
        <f t="shared" ref="Z736:Z757" si="139">IFERROR(Y736/W736, "-")</f>
        <v>-</v>
      </c>
      <c r="AA736" s="134"/>
    </row>
    <row r="737" spans="1:27" ht="15" customHeight="1">
      <c r="A737" s="456"/>
      <c r="B737" s="447"/>
      <c r="C737" s="447"/>
      <c r="D737" s="223" t="s">
        <v>3296</v>
      </c>
      <c r="E737" s="173" t="s">
        <v>448</v>
      </c>
      <c r="F737" s="292" t="s">
        <v>3741</v>
      </c>
      <c r="G737" s="170" t="s">
        <v>3742</v>
      </c>
      <c r="H737" s="170" t="s">
        <v>2833</v>
      </c>
      <c r="I737" s="170" t="s">
        <v>3735</v>
      </c>
      <c r="J737" s="170">
        <v>227000</v>
      </c>
      <c r="K737" s="170">
        <v>1247</v>
      </c>
      <c r="L737" s="170">
        <v>1247</v>
      </c>
      <c r="M737" s="170" t="s">
        <v>416</v>
      </c>
      <c r="N737" s="148">
        <v>0</v>
      </c>
      <c r="O737" s="170">
        <f t="shared" si="131"/>
        <v>0</v>
      </c>
      <c r="P737" s="170">
        <f t="shared" si="132"/>
        <v>0</v>
      </c>
      <c r="Q737" s="170">
        <f t="shared" si="133"/>
        <v>0</v>
      </c>
      <c r="R737" s="170" t="str">
        <f t="shared" si="134"/>
        <v>-</v>
      </c>
      <c r="S737" s="170" t="str">
        <f t="shared" si="135"/>
        <v>-</v>
      </c>
      <c r="T737" s="170" t="s">
        <v>416</v>
      </c>
      <c r="U737" s="148">
        <v>0</v>
      </c>
      <c r="V737" s="170">
        <f t="shared" si="136"/>
        <v>0</v>
      </c>
      <c r="W737" s="170">
        <f t="shared" si="137"/>
        <v>0</v>
      </c>
      <c r="X737" s="170">
        <f t="shared" si="130"/>
        <v>0</v>
      </c>
      <c r="Y737" s="170" t="str">
        <f t="shared" si="138"/>
        <v>-</v>
      </c>
      <c r="Z737" s="170" t="str">
        <f t="shared" si="139"/>
        <v>-</v>
      </c>
      <c r="AA737" s="134"/>
    </row>
    <row r="738" spans="1:27" ht="15" customHeight="1">
      <c r="A738" s="456"/>
      <c r="B738" s="447"/>
      <c r="C738" s="447"/>
      <c r="D738" s="223" t="s">
        <v>3296</v>
      </c>
      <c r="E738" s="173" t="s">
        <v>448</v>
      </c>
      <c r="F738" s="292" t="s">
        <v>3741</v>
      </c>
      <c r="G738" s="170" t="s">
        <v>3743</v>
      </c>
      <c r="H738" s="170" t="s">
        <v>2833</v>
      </c>
      <c r="I738" s="170" t="s">
        <v>3735</v>
      </c>
      <c r="J738" s="170">
        <v>0</v>
      </c>
      <c r="K738" s="170">
        <v>1187307.75</v>
      </c>
      <c r="L738" s="170">
        <v>432553</v>
      </c>
      <c r="M738" s="170" t="s">
        <v>416</v>
      </c>
      <c r="N738" s="148">
        <v>0</v>
      </c>
      <c r="O738" s="170">
        <f t="shared" si="131"/>
        <v>0</v>
      </c>
      <c r="P738" s="170">
        <f t="shared" si="132"/>
        <v>0</v>
      </c>
      <c r="Q738" s="170">
        <f t="shared" si="133"/>
        <v>0</v>
      </c>
      <c r="R738" s="170" t="str">
        <f t="shared" si="134"/>
        <v>-</v>
      </c>
      <c r="S738" s="170" t="str">
        <f t="shared" si="135"/>
        <v>-</v>
      </c>
      <c r="T738" s="170" t="s">
        <v>416</v>
      </c>
      <c r="U738" s="148">
        <v>0</v>
      </c>
      <c r="V738" s="170">
        <f t="shared" si="136"/>
        <v>0</v>
      </c>
      <c r="W738" s="170">
        <f t="shared" si="137"/>
        <v>0</v>
      </c>
      <c r="X738" s="170">
        <f t="shared" si="130"/>
        <v>0</v>
      </c>
      <c r="Y738" s="170" t="str">
        <f t="shared" si="138"/>
        <v>-</v>
      </c>
      <c r="Z738" s="170" t="str">
        <f t="shared" si="139"/>
        <v>-</v>
      </c>
      <c r="AA738" s="134"/>
    </row>
    <row r="739" spans="1:27" ht="15" customHeight="1">
      <c r="A739" s="456"/>
      <c r="B739" s="447"/>
      <c r="C739" s="447"/>
      <c r="D739" s="223" t="s">
        <v>3296</v>
      </c>
      <c r="E739" s="173" t="s">
        <v>448</v>
      </c>
      <c r="F739" s="292" t="s">
        <v>3741</v>
      </c>
      <c r="G739" s="170" t="s">
        <v>3744</v>
      </c>
      <c r="H739" s="170" t="s">
        <v>2833</v>
      </c>
      <c r="I739" s="170" t="s">
        <v>3735</v>
      </c>
      <c r="J739" s="170">
        <v>2100000</v>
      </c>
      <c r="K739" s="170">
        <v>1396608.07</v>
      </c>
      <c r="L739" s="170">
        <v>1383844.92</v>
      </c>
      <c r="M739" s="170" t="s">
        <v>416</v>
      </c>
      <c r="N739" s="148">
        <v>0</v>
      </c>
      <c r="O739" s="170">
        <f t="shared" si="131"/>
        <v>0</v>
      </c>
      <c r="P739" s="170">
        <f t="shared" si="132"/>
        <v>0</v>
      </c>
      <c r="Q739" s="170">
        <f t="shared" si="133"/>
        <v>0</v>
      </c>
      <c r="R739" s="170" t="str">
        <f t="shared" si="134"/>
        <v>-</v>
      </c>
      <c r="S739" s="170" t="str">
        <f t="shared" si="135"/>
        <v>-</v>
      </c>
      <c r="T739" s="170" t="s">
        <v>416</v>
      </c>
      <c r="U739" s="148">
        <v>0</v>
      </c>
      <c r="V739" s="170">
        <f t="shared" si="136"/>
        <v>0</v>
      </c>
      <c r="W739" s="170">
        <f t="shared" si="137"/>
        <v>0</v>
      </c>
      <c r="X739" s="170">
        <f t="shared" si="130"/>
        <v>0</v>
      </c>
      <c r="Y739" s="170" t="str">
        <f t="shared" si="138"/>
        <v>-</v>
      </c>
      <c r="Z739" s="170" t="str">
        <f t="shared" si="139"/>
        <v>-</v>
      </c>
      <c r="AA739" s="134"/>
    </row>
    <row r="740" spans="1:27" ht="15" customHeight="1">
      <c r="A740" s="456"/>
      <c r="B740" s="447"/>
      <c r="C740" s="447"/>
      <c r="D740" s="223" t="s">
        <v>3296</v>
      </c>
      <c r="E740" s="173" t="s">
        <v>448</v>
      </c>
      <c r="F740" s="292" t="s">
        <v>3741</v>
      </c>
      <c r="G740" s="170" t="s">
        <v>3745</v>
      </c>
      <c r="H740" s="170" t="s">
        <v>2833</v>
      </c>
      <c r="I740" s="170" t="s">
        <v>3735</v>
      </c>
      <c r="J740" s="170">
        <v>1100000</v>
      </c>
      <c r="K740" s="170">
        <v>1094888.26</v>
      </c>
      <c r="L740" s="170">
        <v>863588.19000000006</v>
      </c>
      <c r="M740" s="170" t="s">
        <v>416</v>
      </c>
      <c r="N740" s="148">
        <v>0</v>
      </c>
      <c r="O740" s="170">
        <f t="shared" si="131"/>
        <v>0</v>
      </c>
      <c r="P740" s="170">
        <f t="shared" si="132"/>
        <v>0</v>
      </c>
      <c r="Q740" s="170">
        <f t="shared" si="133"/>
        <v>0</v>
      </c>
      <c r="R740" s="170" t="str">
        <f t="shared" si="134"/>
        <v>-</v>
      </c>
      <c r="S740" s="170" t="str">
        <f t="shared" si="135"/>
        <v>-</v>
      </c>
      <c r="T740" s="170" t="s">
        <v>416</v>
      </c>
      <c r="U740" s="148">
        <v>0</v>
      </c>
      <c r="V740" s="170">
        <f t="shared" si="136"/>
        <v>0</v>
      </c>
      <c r="W740" s="170">
        <f t="shared" si="137"/>
        <v>0</v>
      </c>
      <c r="X740" s="170">
        <f t="shared" si="130"/>
        <v>0</v>
      </c>
      <c r="Y740" s="170" t="str">
        <f t="shared" si="138"/>
        <v>-</v>
      </c>
      <c r="Z740" s="170" t="str">
        <f t="shared" si="139"/>
        <v>-</v>
      </c>
      <c r="AA740" s="134"/>
    </row>
    <row r="741" spans="1:27" ht="15" customHeight="1">
      <c r="A741" s="456"/>
      <c r="B741" s="447"/>
      <c r="C741" s="447"/>
      <c r="D741" s="223" t="s">
        <v>3296</v>
      </c>
      <c r="E741" s="173" t="s">
        <v>448</v>
      </c>
      <c r="F741" s="292" t="s">
        <v>3741</v>
      </c>
      <c r="G741" s="170" t="s">
        <v>3746</v>
      </c>
      <c r="H741" s="170" t="s">
        <v>2833</v>
      </c>
      <c r="I741" s="170" t="s">
        <v>3735</v>
      </c>
      <c r="J741" s="170">
        <v>0</v>
      </c>
      <c r="K741" s="170">
        <v>14330264.610000001</v>
      </c>
      <c r="L741" s="170">
        <v>11197650.08</v>
      </c>
      <c r="M741" s="170" t="s">
        <v>416</v>
      </c>
      <c r="N741" s="148">
        <v>0</v>
      </c>
      <c r="O741" s="170">
        <f t="shared" si="131"/>
        <v>0</v>
      </c>
      <c r="P741" s="170">
        <f t="shared" si="132"/>
        <v>0</v>
      </c>
      <c r="Q741" s="170">
        <f t="shared" si="133"/>
        <v>0</v>
      </c>
      <c r="R741" s="170" t="str">
        <f t="shared" si="134"/>
        <v>-</v>
      </c>
      <c r="S741" s="170" t="str">
        <f t="shared" si="135"/>
        <v>-</v>
      </c>
      <c r="T741" s="170" t="s">
        <v>416</v>
      </c>
      <c r="U741" s="148">
        <v>0</v>
      </c>
      <c r="V741" s="170">
        <f t="shared" si="136"/>
        <v>0</v>
      </c>
      <c r="W741" s="170">
        <f t="shared" si="137"/>
        <v>0</v>
      </c>
      <c r="X741" s="170">
        <f t="shared" si="130"/>
        <v>0</v>
      </c>
      <c r="Y741" s="170" t="str">
        <f t="shared" si="138"/>
        <v>-</v>
      </c>
      <c r="Z741" s="170" t="str">
        <f t="shared" si="139"/>
        <v>-</v>
      </c>
      <c r="AA741" s="134"/>
    </row>
    <row r="742" spans="1:27" ht="15" customHeight="1">
      <c r="A742" s="456"/>
      <c r="B742" s="447"/>
      <c r="C742" s="447"/>
      <c r="D742" s="223" t="s">
        <v>3296</v>
      </c>
      <c r="E742" s="173" t="s">
        <v>448</v>
      </c>
      <c r="F742" s="292" t="s">
        <v>3741</v>
      </c>
      <c r="G742" s="170" t="s">
        <v>3747</v>
      </c>
      <c r="H742" s="170" t="s">
        <v>2833</v>
      </c>
      <c r="I742" s="170" t="s">
        <v>3735</v>
      </c>
      <c r="J742" s="170">
        <v>21500000</v>
      </c>
      <c r="K742" s="170">
        <v>23449264.349999998</v>
      </c>
      <c r="L742" s="170">
        <v>21790205.130000003</v>
      </c>
      <c r="M742" s="170" t="s">
        <v>416</v>
      </c>
      <c r="N742" s="148">
        <v>0</v>
      </c>
      <c r="O742" s="170">
        <f t="shared" si="131"/>
        <v>0</v>
      </c>
      <c r="P742" s="170">
        <f t="shared" si="132"/>
        <v>0</v>
      </c>
      <c r="Q742" s="170">
        <f t="shared" si="133"/>
        <v>0</v>
      </c>
      <c r="R742" s="170" t="str">
        <f t="shared" si="134"/>
        <v>-</v>
      </c>
      <c r="S742" s="170" t="str">
        <f t="shared" si="135"/>
        <v>-</v>
      </c>
      <c r="T742" s="170" t="s">
        <v>416</v>
      </c>
      <c r="U742" s="148">
        <v>0</v>
      </c>
      <c r="V742" s="170">
        <f t="shared" si="136"/>
        <v>0</v>
      </c>
      <c r="W742" s="170">
        <f t="shared" si="137"/>
        <v>0</v>
      </c>
      <c r="X742" s="170">
        <f t="shared" si="130"/>
        <v>0</v>
      </c>
      <c r="Y742" s="170" t="str">
        <f t="shared" si="138"/>
        <v>-</v>
      </c>
      <c r="Z742" s="170" t="str">
        <f t="shared" si="139"/>
        <v>-</v>
      </c>
      <c r="AA742" s="134"/>
    </row>
    <row r="743" spans="1:27" ht="15" customHeight="1">
      <c r="A743" s="456"/>
      <c r="B743" s="447"/>
      <c r="C743" s="447"/>
      <c r="D743" s="223" t="s">
        <v>3296</v>
      </c>
      <c r="E743" s="173" t="s">
        <v>448</v>
      </c>
      <c r="F743" s="292" t="s">
        <v>3741</v>
      </c>
      <c r="G743" s="170" t="s">
        <v>3748</v>
      </c>
      <c r="H743" s="170" t="s">
        <v>2833</v>
      </c>
      <c r="I743" s="170" t="s">
        <v>3735</v>
      </c>
      <c r="J743" s="170">
        <v>200000</v>
      </c>
      <c r="K743" s="170">
        <v>84575</v>
      </c>
      <c r="L743" s="170">
        <v>0</v>
      </c>
      <c r="M743" s="170" t="s">
        <v>416</v>
      </c>
      <c r="N743" s="148">
        <v>0</v>
      </c>
      <c r="O743" s="170">
        <f t="shared" si="131"/>
        <v>0</v>
      </c>
      <c r="P743" s="170">
        <f t="shared" si="132"/>
        <v>0</v>
      </c>
      <c r="Q743" s="170">
        <f t="shared" si="133"/>
        <v>0</v>
      </c>
      <c r="R743" s="170" t="str">
        <f t="shared" si="134"/>
        <v>-</v>
      </c>
      <c r="S743" s="170" t="str">
        <f t="shared" si="135"/>
        <v>-</v>
      </c>
      <c r="T743" s="170" t="s">
        <v>416</v>
      </c>
      <c r="U743" s="148">
        <v>0</v>
      </c>
      <c r="V743" s="170">
        <f t="shared" si="136"/>
        <v>0</v>
      </c>
      <c r="W743" s="170">
        <f t="shared" si="137"/>
        <v>0</v>
      </c>
      <c r="X743" s="170">
        <f t="shared" si="130"/>
        <v>0</v>
      </c>
      <c r="Y743" s="170" t="str">
        <f t="shared" si="138"/>
        <v>-</v>
      </c>
      <c r="Z743" s="170" t="str">
        <f t="shared" si="139"/>
        <v>-</v>
      </c>
      <c r="AA743" s="134"/>
    </row>
    <row r="744" spans="1:27" ht="15" customHeight="1">
      <c r="A744" s="456"/>
      <c r="B744" s="447"/>
      <c r="C744" s="447"/>
      <c r="D744" s="223" t="s">
        <v>3296</v>
      </c>
      <c r="E744" s="173" t="s">
        <v>448</v>
      </c>
      <c r="F744" s="292" t="s">
        <v>3749</v>
      </c>
      <c r="G744" s="170" t="s">
        <v>3750</v>
      </c>
      <c r="H744" s="170" t="s">
        <v>2833</v>
      </c>
      <c r="I744" s="170" t="s">
        <v>3735</v>
      </c>
      <c r="J744" s="170">
        <v>530500</v>
      </c>
      <c r="K744" s="170">
        <v>212707.66</v>
      </c>
      <c r="L744" s="170">
        <v>212707.66</v>
      </c>
      <c r="M744" s="170" t="s">
        <v>416</v>
      </c>
      <c r="N744" s="148">
        <v>0</v>
      </c>
      <c r="O744" s="170">
        <f t="shared" si="131"/>
        <v>0</v>
      </c>
      <c r="P744" s="170">
        <f t="shared" si="132"/>
        <v>0</v>
      </c>
      <c r="Q744" s="170">
        <f t="shared" si="133"/>
        <v>0</v>
      </c>
      <c r="R744" s="170" t="str">
        <f t="shared" si="134"/>
        <v>-</v>
      </c>
      <c r="S744" s="170" t="str">
        <f t="shared" si="135"/>
        <v>-</v>
      </c>
      <c r="T744" s="170" t="s">
        <v>416</v>
      </c>
      <c r="U744" s="148">
        <v>0</v>
      </c>
      <c r="V744" s="170">
        <f t="shared" si="136"/>
        <v>0</v>
      </c>
      <c r="W744" s="170">
        <f t="shared" si="137"/>
        <v>0</v>
      </c>
      <c r="X744" s="170">
        <f t="shared" si="130"/>
        <v>0</v>
      </c>
      <c r="Y744" s="170" t="str">
        <f t="shared" si="138"/>
        <v>-</v>
      </c>
      <c r="Z744" s="170" t="str">
        <f t="shared" si="139"/>
        <v>-</v>
      </c>
      <c r="AA744" s="134"/>
    </row>
    <row r="745" spans="1:27" ht="15" customHeight="1">
      <c r="A745" s="456"/>
      <c r="B745" s="447"/>
      <c r="C745" s="447"/>
      <c r="D745" s="223" t="s">
        <v>3296</v>
      </c>
      <c r="E745" s="173" t="s">
        <v>448</v>
      </c>
      <c r="F745" s="292" t="s">
        <v>3749</v>
      </c>
      <c r="G745" s="170" t="s">
        <v>3751</v>
      </c>
      <c r="H745" s="170" t="s">
        <v>2833</v>
      </c>
      <c r="I745" s="170" t="s">
        <v>3735</v>
      </c>
      <c r="J745" s="170">
        <v>0</v>
      </c>
      <c r="K745" s="170">
        <v>1400000</v>
      </c>
      <c r="L745" s="170">
        <v>1018181.81</v>
      </c>
      <c r="M745" s="170" t="s">
        <v>416</v>
      </c>
      <c r="N745" s="148">
        <v>0</v>
      </c>
      <c r="O745" s="170">
        <f t="shared" si="131"/>
        <v>0</v>
      </c>
      <c r="P745" s="170">
        <f t="shared" si="132"/>
        <v>0</v>
      </c>
      <c r="Q745" s="170">
        <f t="shared" si="133"/>
        <v>0</v>
      </c>
      <c r="R745" s="170" t="str">
        <f t="shared" si="134"/>
        <v>-</v>
      </c>
      <c r="S745" s="170" t="str">
        <f t="shared" si="135"/>
        <v>-</v>
      </c>
      <c r="T745" s="170" t="s">
        <v>416</v>
      </c>
      <c r="U745" s="148">
        <v>0</v>
      </c>
      <c r="V745" s="170">
        <f t="shared" si="136"/>
        <v>0</v>
      </c>
      <c r="W745" s="170">
        <f t="shared" si="137"/>
        <v>0</v>
      </c>
      <c r="X745" s="170">
        <f t="shared" si="130"/>
        <v>0</v>
      </c>
      <c r="Y745" s="170" t="str">
        <f t="shared" si="138"/>
        <v>-</v>
      </c>
      <c r="Z745" s="170" t="str">
        <f t="shared" si="139"/>
        <v>-</v>
      </c>
      <c r="AA745" s="134"/>
    </row>
    <row r="746" spans="1:27" ht="15" customHeight="1">
      <c r="A746" s="456"/>
      <c r="B746" s="447"/>
      <c r="C746" s="447"/>
      <c r="D746" s="223" t="s">
        <v>3296</v>
      </c>
      <c r="E746" s="173" t="s">
        <v>448</v>
      </c>
      <c r="F746" s="292" t="s">
        <v>3749</v>
      </c>
      <c r="G746" s="170" t="s">
        <v>3752</v>
      </c>
      <c r="H746" s="170" t="s">
        <v>2833</v>
      </c>
      <c r="I746" s="170" t="s">
        <v>3735</v>
      </c>
      <c r="J746" s="170">
        <v>19214000</v>
      </c>
      <c r="K746" s="170">
        <v>18485691.68</v>
      </c>
      <c r="L746" s="170">
        <v>16578654.579999998</v>
      </c>
      <c r="M746" s="170" t="s">
        <v>416</v>
      </c>
      <c r="N746" s="148">
        <v>0</v>
      </c>
      <c r="O746" s="170">
        <f t="shared" si="131"/>
        <v>0</v>
      </c>
      <c r="P746" s="170">
        <f t="shared" si="132"/>
        <v>0</v>
      </c>
      <c r="Q746" s="170">
        <f t="shared" si="133"/>
        <v>0</v>
      </c>
      <c r="R746" s="170" t="str">
        <f t="shared" si="134"/>
        <v>-</v>
      </c>
      <c r="S746" s="170" t="str">
        <f t="shared" si="135"/>
        <v>-</v>
      </c>
      <c r="T746" s="170" t="s">
        <v>416</v>
      </c>
      <c r="U746" s="148">
        <v>0</v>
      </c>
      <c r="V746" s="170">
        <f t="shared" si="136"/>
        <v>0</v>
      </c>
      <c r="W746" s="170">
        <f t="shared" si="137"/>
        <v>0</v>
      </c>
      <c r="X746" s="170">
        <f t="shared" si="130"/>
        <v>0</v>
      </c>
      <c r="Y746" s="170" t="str">
        <f t="shared" si="138"/>
        <v>-</v>
      </c>
      <c r="Z746" s="170" t="str">
        <f t="shared" si="139"/>
        <v>-</v>
      </c>
      <c r="AA746" s="134"/>
    </row>
    <row r="747" spans="1:27" ht="15" customHeight="1">
      <c r="A747" s="456"/>
      <c r="B747" s="447"/>
      <c r="C747" s="447"/>
      <c r="D747" s="223" t="s">
        <v>3296</v>
      </c>
      <c r="E747" s="173" t="s">
        <v>448</v>
      </c>
      <c r="F747" s="292" t="s">
        <v>3749</v>
      </c>
      <c r="G747" s="170" t="s">
        <v>3753</v>
      </c>
      <c r="H747" s="170" t="s">
        <v>2833</v>
      </c>
      <c r="I747" s="170" t="s">
        <v>3735</v>
      </c>
      <c r="J747" s="170">
        <v>100000</v>
      </c>
      <c r="K747" s="170">
        <v>0</v>
      </c>
      <c r="L747" s="170">
        <v>0</v>
      </c>
      <c r="M747" s="170" t="s">
        <v>416</v>
      </c>
      <c r="N747" s="148">
        <v>0</v>
      </c>
      <c r="O747" s="170">
        <f t="shared" si="131"/>
        <v>0</v>
      </c>
      <c r="P747" s="170">
        <f t="shared" si="132"/>
        <v>0</v>
      </c>
      <c r="Q747" s="170">
        <f t="shared" si="133"/>
        <v>0</v>
      </c>
      <c r="R747" s="170" t="str">
        <f t="shared" si="134"/>
        <v>-</v>
      </c>
      <c r="S747" s="170" t="str">
        <f t="shared" si="135"/>
        <v>-</v>
      </c>
      <c r="T747" s="170" t="s">
        <v>416</v>
      </c>
      <c r="U747" s="148">
        <v>0</v>
      </c>
      <c r="V747" s="170">
        <f t="shared" si="136"/>
        <v>0</v>
      </c>
      <c r="W747" s="170">
        <f t="shared" si="137"/>
        <v>0</v>
      </c>
      <c r="X747" s="170">
        <f t="shared" si="130"/>
        <v>0</v>
      </c>
      <c r="Y747" s="170" t="str">
        <f t="shared" si="138"/>
        <v>-</v>
      </c>
      <c r="Z747" s="170" t="str">
        <f t="shared" si="139"/>
        <v>-</v>
      </c>
      <c r="AA747" s="134"/>
    </row>
    <row r="748" spans="1:27" ht="15" customHeight="1">
      <c r="A748" s="456"/>
      <c r="B748" s="447"/>
      <c r="C748" s="447"/>
      <c r="D748" s="223" t="s">
        <v>3296</v>
      </c>
      <c r="E748" s="173" t="s">
        <v>448</v>
      </c>
      <c r="F748" s="292" t="s">
        <v>3754</v>
      </c>
      <c r="G748" s="170" t="s">
        <v>3755</v>
      </c>
      <c r="H748" s="170" t="s">
        <v>2833</v>
      </c>
      <c r="I748" s="170" t="s">
        <v>3735</v>
      </c>
      <c r="J748" s="170">
        <v>857500</v>
      </c>
      <c r="K748" s="170">
        <v>664221.59000000008</v>
      </c>
      <c r="L748" s="170">
        <v>655443.64</v>
      </c>
      <c r="M748" s="170" t="s">
        <v>416</v>
      </c>
      <c r="N748" s="148">
        <v>0</v>
      </c>
      <c r="O748" s="170">
        <f t="shared" si="131"/>
        <v>0</v>
      </c>
      <c r="P748" s="170">
        <f t="shared" si="132"/>
        <v>0</v>
      </c>
      <c r="Q748" s="170">
        <f t="shared" si="133"/>
        <v>0</v>
      </c>
      <c r="R748" s="170" t="str">
        <f t="shared" si="134"/>
        <v>-</v>
      </c>
      <c r="S748" s="170" t="str">
        <f t="shared" si="135"/>
        <v>-</v>
      </c>
      <c r="T748" s="170" t="s">
        <v>416</v>
      </c>
      <c r="U748" s="148">
        <v>0</v>
      </c>
      <c r="V748" s="170">
        <f t="shared" si="136"/>
        <v>0</v>
      </c>
      <c r="W748" s="170">
        <f t="shared" si="137"/>
        <v>0</v>
      </c>
      <c r="X748" s="170">
        <f t="shared" si="130"/>
        <v>0</v>
      </c>
      <c r="Y748" s="170" t="str">
        <f t="shared" si="138"/>
        <v>-</v>
      </c>
      <c r="Z748" s="170" t="str">
        <f t="shared" si="139"/>
        <v>-</v>
      </c>
      <c r="AA748" s="134"/>
    </row>
    <row r="749" spans="1:27" ht="15" customHeight="1">
      <c r="A749" s="456"/>
      <c r="B749" s="447"/>
      <c r="C749" s="447"/>
      <c r="D749" s="223" t="s">
        <v>3296</v>
      </c>
      <c r="E749" s="173" t="s">
        <v>448</v>
      </c>
      <c r="F749" s="292" t="s">
        <v>3754</v>
      </c>
      <c r="G749" s="170" t="s">
        <v>3756</v>
      </c>
      <c r="H749" s="170" t="s">
        <v>2833</v>
      </c>
      <c r="I749" s="170" t="s">
        <v>3735</v>
      </c>
      <c r="J749" s="170">
        <v>0</v>
      </c>
      <c r="K749" s="170">
        <v>3074898.0500000003</v>
      </c>
      <c r="L749" s="170">
        <v>1762577.12</v>
      </c>
      <c r="M749" s="170" t="s">
        <v>416</v>
      </c>
      <c r="N749" s="148">
        <v>0</v>
      </c>
      <c r="O749" s="170">
        <f t="shared" si="131"/>
        <v>0</v>
      </c>
      <c r="P749" s="170">
        <f t="shared" si="132"/>
        <v>0</v>
      </c>
      <c r="Q749" s="170">
        <f t="shared" si="133"/>
        <v>0</v>
      </c>
      <c r="R749" s="170" t="str">
        <f t="shared" si="134"/>
        <v>-</v>
      </c>
      <c r="S749" s="170" t="str">
        <f t="shared" si="135"/>
        <v>-</v>
      </c>
      <c r="T749" s="170" t="s">
        <v>416</v>
      </c>
      <c r="U749" s="148">
        <v>0</v>
      </c>
      <c r="V749" s="170">
        <f t="shared" si="136"/>
        <v>0</v>
      </c>
      <c r="W749" s="170">
        <f t="shared" si="137"/>
        <v>0</v>
      </c>
      <c r="X749" s="170">
        <f t="shared" si="130"/>
        <v>0</v>
      </c>
      <c r="Y749" s="170" t="str">
        <f t="shared" si="138"/>
        <v>-</v>
      </c>
      <c r="Z749" s="170" t="str">
        <f t="shared" si="139"/>
        <v>-</v>
      </c>
      <c r="AA749" s="134"/>
    </row>
    <row r="750" spans="1:27" ht="15" customHeight="1">
      <c r="A750" s="456"/>
      <c r="B750" s="447"/>
      <c r="C750" s="447"/>
      <c r="D750" s="223" t="s">
        <v>3296</v>
      </c>
      <c r="E750" s="173" t="s">
        <v>448</v>
      </c>
      <c r="F750" s="292" t="s">
        <v>3754</v>
      </c>
      <c r="G750" s="170" t="s">
        <v>3757</v>
      </c>
      <c r="H750" s="170" t="s">
        <v>2833</v>
      </c>
      <c r="I750" s="170" t="s">
        <v>3735</v>
      </c>
      <c r="J750" s="170">
        <v>8370000</v>
      </c>
      <c r="K750" s="170">
        <v>8338389.9499999974</v>
      </c>
      <c r="L750" s="170">
        <v>6972287.5900000008</v>
      </c>
      <c r="M750" s="170" t="s">
        <v>416</v>
      </c>
      <c r="N750" s="148">
        <v>0</v>
      </c>
      <c r="O750" s="170">
        <f t="shared" si="131"/>
        <v>0</v>
      </c>
      <c r="P750" s="170">
        <f t="shared" si="132"/>
        <v>0</v>
      </c>
      <c r="Q750" s="170">
        <f t="shared" si="133"/>
        <v>0</v>
      </c>
      <c r="R750" s="170" t="str">
        <f t="shared" si="134"/>
        <v>-</v>
      </c>
      <c r="S750" s="170" t="str">
        <f t="shared" si="135"/>
        <v>-</v>
      </c>
      <c r="T750" s="170" t="s">
        <v>416</v>
      </c>
      <c r="U750" s="148">
        <v>0</v>
      </c>
      <c r="V750" s="170">
        <f t="shared" si="136"/>
        <v>0</v>
      </c>
      <c r="W750" s="170">
        <f t="shared" si="137"/>
        <v>0</v>
      </c>
      <c r="X750" s="170">
        <f t="shared" si="130"/>
        <v>0</v>
      </c>
      <c r="Y750" s="170" t="str">
        <f t="shared" si="138"/>
        <v>-</v>
      </c>
      <c r="Z750" s="170" t="str">
        <f t="shared" si="139"/>
        <v>-</v>
      </c>
      <c r="AA750" s="134"/>
    </row>
    <row r="751" spans="1:27" ht="15" customHeight="1">
      <c r="A751" s="456"/>
      <c r="B751" s="447"/>
      <c r="C751" s="447"/>
      <c r="D751" s="223" t="s">
        <v>3296</v>
      </c>
      <c r="E751" s="173" t="s">
        <v>448</v>
      </c>
      <c r="F751" s="292" t="s">
        <v>3754</v>
      </c>
      <c r="G751" s="170" t="s">
        <v>3758</v>
      </c>
      <c r="H751" s="170" t="s">
        <v>2833</v>
      </c>
      <c r="I751" s="170" t="s">
        <v>3735</v>
      </c>
      <c r="J751" s="170">
        <v>0</v>
      </c>
      <c r="K751" s="170">
        <v>1000000</v>
      </c>
      <c r="L751" s="170">
        <v>1000000</v>
      </c>
      <c r="M751" s="170" t="s">
        <v>416</v>
      </c>
      <c r="N751" s="148">
        <v>0</v>
      </c>
      <c r="O751" s="170">
        <f t="shared" si="131"/>
        <v>0</v>
      </c>
      <c r="P751" s="170">
        <f t="shared" si="132"/>
        <v>0</v>
      </c>
      <c r="Q751" s="170">
        <f t="shared" si="133"/>
        <v>0</v>
      </c>
      <c r="R751" s="170" t="str">
        <f t="shared" si="134"/>
        <v>-</v>
      </c>
      <c r="S751" s="170" t="str">
        <f t="shared" si="135"/>
        <v>-</v>
      </c>
      <c r="T751" s="170" t="s">
        <v>416</v>
      </c>
      <c r="U751" s="148">
        <v>0</v>
      </c>
      <c r="V751" s="170">
        <f t="shared" si="136"/>
        <v>0</v>
      </c>
      <c r="W751" s="170">
        <f t="shared" si="137"/>
        <v>0</v>
      </c>
      <c r="X751" s="170">
        <f t="shared" si="130"/>
        <v>0</v>
      </c>
      <c r="Y751" s="170" t="str">
        <f t="shared" si="138"/>
        <v>-</v>
      </c>
      <c r="Z751" s="170" t="str">
        <f t="shared" si="139"/>
        <v>-</v>
      </c>
      <c r="AA751" s="134"/>
    </row>
    <row r="752" spans="1:27" ht="15" customHeight="1">
      <c r="A752" s="456"/>
      <c r="B752" s="447"/>
      <c r="C752" s="447"/>
      <c r="D752" s="223" t="s">
        <v>3296</v>
      </c>
      <c r="E752" s="173" t="s">
        <v>448</v>
      </c>
      <c r="F752" s="292" t="s">
        <v>3754</v>
      </c>
      <c r="G752" s="170" t="s">
        <v>3759</v>
      </c>
      <c r="H752" s="170" t="s">
        <v>2833</v>
      </c>
      <c r="I752" s="170" t="s">
        <v>3735</v>
      </c>
      <c r="J752" s="170">
        <v>0</v>
      </c>
      <c r="K752" s="170">
        <v>3507400</v>
      </c>
      <c r="L752" s="170">
        <v>3100000</v>
      </c>
      <c r="M752" s="170" t="s">
        <v>416</v>
      </c>
      <c r="N752" s="148">
        <v>0</v>
      </c>
      <c r="O752" s="170">
        <f t="shared" si="131"/>
        <v>0</v>
      </c>
      <c r="P752" s="170">
        <f t="shared" si="132"/>
        <v>0</v>
      </c>
      <c r="Q752" s="170">
        <f t="shared" si="133"/>
        <v>0</v>
      </c>
      <c r="R752" s="170" t="str">
        <f t="shared" si="134"/>
        <v>-</v>
      </c>
      <c r="S752" s="170" t="str">
        <f t="shared" si="135"/>
        <v>-</v>
      </c>
      <c r="T752" s="170" t="s">
        <v>416</v>
      </c>
      <c r="U752" s="148">
        <v>0</v>
      </c>
      <c r="V752" s="170">
        <f t="shared" si="136"/>
        <v>0</v>
      </c>
      <c r="W752" s="170">
        <f t="shared" si="137"/>
        <v>0</v>
      </c>
      <c r="X752" s="170">
        <f t="shared" si="130"/>
        <v>0</v>
      </c>
      <c r="Y752" s="170" t="str">
        <f t="shared" si="138"/>
        <v>-</v>
      </c>
      <c r="Z752" s="170" t="str">
        <f t="shared" si="139"/>
        <v>-</v>
      </c>
      <c r="AA752" s="134"/>
    </row>
    <row r="753" spans="1:130" ht="15" customHeight="1">
      <c r="A753" s="456"/>
      <c r="B753" s="447"/>
      <c r="C753" s="447"/>
      <c r="D753" s="223" t="s">
        <v>3296</v>
      </c>
      <c r="E753" s="173" t="s">
        <v>448</v>
      </c>
      <c r="F753" s="292" t="s">
        <v>3754</v>
      </c>
      <c r="G753" s="170" t="s">
        <v>3760</v>
      </c>
      <c r="H753" s="170" t="s">
        <v>2833</v>
      </c>
      <c r="I753" s="170" t="s">
        <v>3735</v>
      </c>
      <c r="J753" s="170">
        <v>100000</v>
      </c>
      <c r="K753" s="170">
        <v>4896.8</v>
      </c>
      <c r="L753" s="170">
        <v>0</v>
      </c>
      <c r="M753" s="170" t="s">
        <v>416</v>
      </c>
      <c r="N753" s="148">
        <v>0</v>
      </c>
      <c r="O753" s="170">
        <f t="shared" si="131"/>
        <v>0</v>
      </c>
      <c r="P753" s="170">
        <f t="shared" si="132"/>
        <v>0</v>
      </c>
      <c r="Q753" s="170">
        <f t="shared" si="133"/>
        <v>0</v>
      </c>
      <c r="R753" s="170" t="str">
        <f t="shared" si="134"/>
        <v>-</v>
      </c>
      <c r="S753" s="170" t="str">
        <f t="shared" si="135"/>
        <v>-</v>
      </c>
      <c r="T753" s="170" t="s">
        <v>416</v>
      </c>
      <c r="U753" s="148">
        <v>0</v>
      </c>
      <c r="V753" s="170">
        <f t="shared" si="136"/>
        <v>0</v>
      </c>
      <c r="W753" s="170">
        <f t="shared" si="137"/>
        <v>0</v>
      </c>
      <c r="X753" s="170">
        <f t="shared" si="130"/>
        <v>0</v>
      </c>
      <c r="Y753" s="170" t="str">
        <f t="shared" si="138"/>
        <v>-</v>
      </c>
      <c r="Z753" s="170" t="str">
        <f t="shared" si="139"/>
        <v>-</v>
      </c>
      <c r="AA753" s="134"/>
    </row>
    <row r="754" spans="1:130" ht="15" customHeight="1">
      <c r="A754" s="456"/>
      <c r="B754" s="447"/>
      <c r="C754" s="447"/>
      <c r="D754" s="223" t="s">
        <v>3296</v>
      </c>
      <c r="E754" s="173" t="s">
        <v>448</v>
      </c>
      <c r="F754" s="292" t="s">
        <v>3761</v>
      </c>
      <c r="G754" s="170" t="s">
        <v>3762</v>
      </c>
      <c r="H754" s="170" t="s">
        <v>2833</v>
      </c>
      <c r="I754" s="170" t="s">
        <v>3735</v>
      </c>
      <c r="J754" s="170">
        <v>28000</v>
      </c>
      <c r="K754" s="170">
        <v>7678.3599999999988</v>
      </c>
      <c r="L754" s="170">
        <v>0</v>
      </c>
      <c r="M754" s="170" t="s">
        <v>416</v>
      </c>
      <c r="N754" s="148">
        <v>0</v>
      </c>
      <c r="O754" s="170">
        <f t="shared" si="131"/>
        <v>0</v>
      </c>
      <c r="P754" s="170">
        <f t="shared" si="132"/>
        <v>0</v>
      </c>
      <c r="Q754" s="170">
        <f t="shared" si="133"/>
        <v>0</v>
      </c>
      <c r="R754" s="170" t="str">
        <f t="shared" si="134"/>
        <v>-</v>
      </c>
      <c r="S754" s="170" t="str">
        <f t="shared" si="135"/>
        <v>-</v>
      </c>
      <c r="T754" s="170" t="s">
        <v>416</v>
      </c>
      <c r="U754" s="148">
        <v>0</v>
      </c>
      <c r="V754" s="170">
        <f t="shared" si="136"/>
        <v>0</v>
      </c>
      <c r="W754" s="170">
        <f t="shared" si="137"/>
        <v>0</v>
      </c>
      <c r="X754" s="170">
        <f t="shared" si="130"/>
        <v>0</v>
      </c>
      <c r="Y754" s="170" t="str">
        <f t="shared" si="138"/>
        <v>-</v>
      </c>
      <c r="Z754" s="310" t="str">
        <f t="shared" si="139"/>
        <v>-</v>
      </c>
      <c r="AA754" s="134"/>
    </row>
    <row r="755" spans="1:130" ht="15" customHeight="1">
      <c r="A755" s="456"/>
      <c r="B755" s="447"/>
      <c r="C755" s="447"/>
      <c r="D755" s="223" t="s">
        <v>3296</v>
      </c>
      <c r="E755" s="173" t="s">
        <v>448</v>
      </c>
      <c r="F755" s="292" t="s">
        <v>3761</v>
      </c>
      <c r="G755" s="170" t="s">
        <v>3763</v>
      </c>
      <c r="H755" s="170" t="s">
        <v>2833</v>
      </c>
      <c r="I755" s="170" t="s">
        <v>3735</v>
      </c>
      <c r="J755" s="170">
        <v>3490000</v>
      </c>
      <c r="K755" s="170">
        <v>3418282.6000000006</v>
      </c>
      <c r="L755" s="170">
        <v>2977178.99</v>
      </c>
      <c r="M755" s="170" t="s">
        <v>416</v>
      </c>
      <c r="N755" s="148">
        <v>0</v>
      </c>
      <c r="O755" s="170">
        <f t="shared" si="131"/>
        <v>0</v>
      </c>
      <c r="P755" s="170">
        <f t="shared" si="132"/>
        <v>0</v>
      </c>
      <c r="Q755" s="170">
        <f t="shared" si="133"/>
        <v>0</v>
      </c>
      <c r="R755" s="170" t="str">
        <f t="shared" si="134"/>
        <v>-</v>
      </c>
      <c r="S755" s="170" t="str">
        <f t="shared" si="135"/>
        <v>-</v>
      </c>
      <c r="T755" s="170" t="s">
        <v>416</v>
      </c>
      <c r="U755" s="148">
        <v>0</v>
      </c>
      <c r="V755" s="170">
        <f t="shared" si="136"/>
        <v>0</v>
      </c>
      <c r="W755" s="170">
        <f t="shared" si="137"/>
        <v>0</v>
      </c>
      <c r="X755" s="170">
        <f t="shared" si="130"/>
        <v>0</v>
      </c>
      <c r="Y755" s="223" t="str">
        <f t="shared" si="138"/>
        <v>-</v>
      </c>
      <c r="Z755" s="170" t="str">
        <f t="shared" si="139"/>
        <v>-</v>
      </c>
      <c r="AA755" s="134"/>
      <c r="AB755" s="134"/>
      <c r="AC755" s="134"/>
      <c r="AD755" s="134"/>
      <c r="AE755" s="134"/>
      <c r="AF755" s="134"/>
      <c r="AG755" s="134"/>
      <c r="AH755" s="134"/>
      <c r="AI755" s="134"/>
      <c r="AJ755" s="134"/>
      <c r="AK755" s="134"/>
      <c r="AL755" s="134"/>
      <c r="AM755" s="134"/>
      <c r="AN755" s="134"/>
      <c r="AO755" s="134"/>
      <c r="AP755" s="134"/>
      <c r="AQ755" s="134"/>
      <c r="AR755" s="134"/>
      <c r="AS755" s="134"/>
      <c r="AT755" s="134"/>
      <c r="AU755" s="134"/>
      <c r="AV755" s="134"/>
      <c r="AW755" s="134"/>
      <c r="AX755" s="134"/>
      <c r="AY755" s="134"/>
      <c r="AZ755" s="134"/>
      <c r="BA755" s="134"/>
      <c r="BB755" s="134"/>
      <c r="BC755" s="134"/>
      <c r="BD755" s="134"/>
      <c r="BE755" s="134"/>
      <c r="BF755" s="134"/>
      <c r="BG755" s="134"/>
      <c r="BH755" s="134"/>
      <c r="BI755" s="134"/>
      <c r="BJ755" s="134"/>
      <c r="BK755" s="134"/>
      <c r="BL755" s="134"/>
      <c r="BM755" s="134"/>
      <c r="BN755" s="134"/>
      <c r="BO755" s="134"/>
      <c r="BP755" s="134"/>
      <c r="BQ755" s="134"/>
      <c r="BR755" s="134"/>
      <c r="BS755" s="134"/>
      <c r="BT755" s="134"/>
      <c r="BU755" s="134"/>
      <c r="BV755" s="134"/>
      <c r="BW755" s="134"/>
      <c r="BX755" s="134"/>
      <c r="BY755" s="134"/>
      <c r="BZ755" s="134"/>
      <c r="CA755" s="134"/>
      <c r="CB755" s="134"/>
      <c r="CC755" s="134"/>
      <c r="CD755" s="134"/>
      <c r="CE755" s="134"/>
      <c r="CF755" s="134"/>
      <c r="CG755" s="134"/>
      <c r="CH755" s="134"/>
      <c r="CI755" s="134"/>
      <c r="CJ755" s="134"/>
      <c r="CK755" s="134"/>
      <c r="CL755" s="134"/>
      <c r="CM755" s="134"/>
      <c r="CN755" s="134"/>
      <c r="CO755" s="134"/>
      <c r="CP755" s="134"/>
      <c r="CQ755" s="134"/>
      <c r="CR755" s="134"/>
      <c r="CS755" s="134"/>
      <c r="CT755" s="134"/>
      <c r="CU755" s="134"/>
      <c r="CV755" s="134"/>
      <c r="CW755" s="134"/>
      <c r="CX755" s="134"/>
      <c r="CY755" s="134"/>
      <c r="CZ755" s="134"/>
      <c r="DA755" s="134"/>
      <c r="DB755" s="134"/>
      <c r="DC755" s="134"/>
      <c r="DD755" s="134"/>
      <c r="DE755" s="134"/>
      <c r="DF755" s="134"/>
      <c r="DG755" s="134"/>
      <c r="DH755" s="134"/>
      <c r="DI755" s="134"/>
      <c r="DJ755" s="134"/>
      <c r="DK755" s="134"/>
      <c r="DL755" s="134"/>
      <c r="DM755" s="134"/>
      <c r="DN755" s="134"/>
      <c r="DO755" s="134"/>
      <c r="DP755" s="134"/>
      <c r="DQ755" s="134"/>
      <c r="DR755" s="134"/>
      <c r="DS755" s="134"/>
      <c r="DT755" s="134"/>
      <c r="DU755" s="134"/>
      <c r="DV755" s="134"/>
      <c r="DW755" s="134"/>
      <c r="DX755" s="134"/>
      <c r="DY755" s="134"/>
    </row>
    <row r="756" spans="1:130" ht="15" customHeight="1">
      <c r="A756" s="456"/>
      <c r="B756" s="441"/>
      <c r="C756" s="441"/>
      <c r="D756" s="223" t="s">
        <v>3296</v>
      </c>
      <c r="E756" s="313" t="s">
        <v>448</v>
      </c>
      <c r="F756" s="314" t="s">
        <v>3761</v>
      </c>
      <c r="G756" s="170" t="s">
        <v>3764</v>
      </c>
      <c r="H756" s="170" t="s">
        <v>2833</v>
      </c>
      <c r="I756" s="170" t="s">
        <v>3735</v>
      </c>
      <c r="J756" s="170">
        <v>50000</v>
      </c>
      <c r="K756" s="170">
        <v>49380</v>
      </c>
      <c r="L756" s="170">
        <v>0</v>
      </c>
      <c r="M756" s="170" t="s">
        <v>416</v>
      </c>
      <c r="N756" s="148">
        <v>0</v>
      </c>
      <c r="O756" s="170">
        <f t="shared" si="131"/>
        <v>0</v>
      </c>
      <c r="P756" s="170">
        <f t="shared" si="132"/>
        <v>0</v>
      </c>
      <c r="Q756" s="170">
        <f t="shared" si="133"/>
        <v>0</v>
      </c>
      <c r="R756" s="170" t="str">
        <f t="shared" si="134"/>
        <v>-</v>
      </c>
      <c r="S756" s="170" t="str">
        <f t="shared" si="135"/>
        <v>-</v>
      </c>
      <c r="T756" s="170" t="s">
        <v>416</v>
      </c>
      <c r="U756" s="148">
        <v>0</v>
      </c>
      <c r="V756" s="170">
        <f t="shared" si="136"/>
        <v>0</v>
      </c>
      <c r="W756" s="170">
        <f t="shared" si="137"/>
        <v>0</v>
      </c>
      <c r="X756" s="170">
        <f t="shared" si="130"/>
        <v>0</v>
      </c>
      <c r="Y756" s="223" t="str">
        <f t="shared" si="138"/>
        <v>-</v>
      </c>
      <c r="Z756" s="170" t="str">
        <f t="shared" si="139"/>
        <v>-</v>
      </c>
      <c r="AA756" s="134"/>
      <c r="AB756" s="134"/>
      <c r="AC756" s="134"/>
      <c r="AD756" s="134"/>
      <c r="AE756" s="134"/>
      <c r="AF756" s="134"/>
      <c r="AG756" s="134"/>
      <c r="AH756" s="134"/>
      <c r="AI756" s="134"/>
      <c r="AJ756" s="134"/>
      <c r="AK756" s="134"/>
      <c r="AL756" s="134"/>
      <c r="AM756" s="134"/>
      <c r="AN756" s="134"/>
      <c r="AO756" s="134"/>
      <c r="AP756" s="134"/>
      <c r="AQ756" s="134"/>
      <c r="AR756" s="134"/>
      <c r="AS756" s="134"/>
      <c r="AT756" s="134"/>
      <c r="AU756" s="134"/>
      <c r="AV756" s="134"/>
      <c r="AW756" s="134"/>
      <c r="AX756" s="134"/>
      <c r="AY756" s="134"/>
      <c r="AZ756" s="134"/>
      <c r="BA756" s="134"/>
      <c r="BB756" s="134"/>
      <c r="BC756" s="134"/>
      <c r="BD756" s="134"/>
      <c r="BE756" s="134"/>
      <c r="BF756" s="134"/>
      <c r="BG756" s="134"/>
      <c r="BH756" s="134"/>
      <c r="BI756" s="134"/>
      <c r="BJ756" s="134"/>
      <c r="BK756" s="134"/>
      <c r="BL756" s="134"/>
      <c r="BM756" s="134"/>
      <c r="BN756" s="134"/>
      <c r="BO756" s="134"/>
      <c r="BP756" s="134"/>
      <c r="BQ756" s="134"/>
      <c r="BR756" s="134"/>
      <c r="BS756" s="134"/>
      <c r="BT756" s="134"/>
      <c r="BU756" s="134"/>
      <c r="BV756" s="134"/>
      <c r="BW756" s="134"/>
      <c r="BX756" s="134"/>
      <c r="BY756" s="134"/>
      <c r="BZ756" s="134"/>
      <c r="CA756" s="134"/>
      <c r="CB756" s="134"/>
      <c r="CC756" s="134"/>
      <c r="CD756" s="134"/>
      <c r="CE756" s="134"/>
      <c r="CF756" s="134"/>
      <c r="CG756" s="134"/>
      <c r="CH756" s="134"/>
      <c r="CI756" s="134"/>
      <c r="CJ756" s="134"/>
      <c r="CK756" s="134"/>
      <c r="CL756" s="134"/>
      <c r="CM756" s="134"/>
      <c r="CN756" s="134"/>
      <c r="CO756" s="134"/>
      <c r="CP756" s="134"/>
      <c r="CQ756" s="134"/>
      <c r="CR756" s="134"/>
      <c r="CS756" s="134"/>
      <c r="CT756" s="134"/>
      <c r="CU756" s="134"/>
      <c r="CV756" s="134"/>
      <c r="CW756" s="134"/>
      <c r="CX756" s="134"/>
      <c r="CY756" s="134"/>
      <c r="CZ756" s="134"/>
      <c r="DA756" s="134"/>
      <c r="DB756" s="134"/>
      <c r="DC756" s="134"/>
      <c r="DD756" s="134"/>
      <c r="DE756" s="134"/>
      <c r="DF756" s="134"/>
      <c r="DG756" s="134"/>
      <c r="DH756" s="134"/>
      <c r="DI756" s="134"/>
      <c r="DJ756" s="134"/>
      <c r="DK756" s="134"/>
      <c r="DL756" s="134"/>
      <c r="DM756" s="134"/>
      <c r="DN756" s="134"/>
      <c r="DO756" s="134"/>
      <c r="DP756" s="134"/>
      <c r="DQ756" s="134"/>
      <c r="DR756" s="134"/>
      <c r="DS756" s="134"/>
      <c r="DT756" s="134"/>
      <c r="DU756" s="134"/>
      <c r="DV756" s="134"/>
      <c r="DW756" s="134"/>
      <c r="DX756" s="134"/>
      <c r="DY756" s="134"/>
      <c r="DZ756" s="134"/>
    </row>
    <row r="757" spans="1:130" s="170" customFormat="1">
      <c r="A757" s="295"/>
      <c r="B757" s="295"/>
      <c r="C757" s="284"/>
      <c r="D757" s="283" t="s">
        <v>398</v>
      </c>
      <c r="E757" s="284"/>
      <c r="F757" s="315"/>
      <c r="G757" s="316"/>
      <c r="H757" s="295"/>
      <c r="I757" s="295"/>
      <c r="J757" s="295">
        <f>SUM(J2:J756)</f>
        <v>5183548305</v>
      </c>
      <c r="K757" s="295">
        <f>SUM(K2:K756)</f>
        <v>4663217203.9400015</v>
      </c>
      <c r="L757" s="295">
        <f>SUM(L2:L756)</f>
        <v>3944492683.4799995</v>
      </c>
      <c r="M757" s="295"/>
      <c r="N757" s="295"/>
      <c r="O757" s="295">
        <f>SUM(O2:O756)</f>
        <v>709911432.87</v>
      </c>
      <c r="P757" s="295">
        <f t="shared" ref="P757:Q757" si="140">SUM(P2:P756)</f>
        <v>759629046.61900008</v>
      </c>
      <c r="Q757" s="295">
        <f t="shared" si="140"/>
        <v>641243136.17419994</v>
      </c>
      <c r="R757" s="286">
        <f t="shared" si="134"/>
        <v>0.90327202307731436</v>
      </c>
      <c r="S757" s="286">
        <f t="shared" si="135"/>
        <v>1.0700335442521383</v>
      </c>
      <c r="T757" s="295"/>
      <c r="U757" s="295"/>
      <c r="V757" s="295">
        <f>SUM(V2:V756)</f>
        <v>277817917.20999998</v>
      </c>
      <c r="W757" s="295">
        <f t="shared" ref="W757:X757" si="141">SUM(W2:W756)</f>
        <v>297246148.67699999</v>
      </c>
      <c r="X757" s="295">
        <f t="shared" si="141"/>
        <v>250921227.19859996</v>
      </c>
      <c r="Y757" s="286">
        <f t="shared" si="138"/>
        <v>0.9031859057849424</v>
      </c>
      <c r="Z757" s="286">
        <f t="shared" si="139"/>
        <v>3.0385117176619226E-9</v>
      </c>
      <c r="AA757" s="246"/>
      <c r="AB757" s="246"/>
      <c r="AC757" s="246"/>
      <c r="AD757" s="246"/>
      <c r="AE757" s="246"/>
      <c r="AF757" s="246"/>
      <c r="AG757" s="246"/>
      <c r="AH757" s="246"/>
      <c r="AI757" s="246"/>
      <c r="AJ757" s="246"/>
      <c r="AK757" s="246"/>
      <c r="AL757" s="246"/>
      <c r="AM757" s="246"/>
      <c r="AN757" s="246"/>
      <c r="AO757" s="246"/>
      <c r="AP757" s="246"/>
      <c r="AQ757" s="246"/>
      <c r="AR757" s="246"/>
      <c r="AS757" s="246"/>
      <c r="AT757" s="246"/>
      <c r="AU757" s="246"/>
      <c r="AV757" s="246"/>
      <c r="AW757" s="246"/>
      <c r="AX757" s="246"/>
      <c r="AY757" s="246"/>
      <c r="AZ757" s="246"/>
      <c r="BA757" s="246"/>
      <c r="BB757" s="246"/>
      <c r="BC757" s="246"/>
      <c r="BD757" s="246"/>
      <c r="BE757" s="246"/>
      <c r="BF757" s="246"/>
      <c r="BG757" s="246"/>
      <c r="BH757" s="246"/>
      <c r="BI757" s="246"/>
      <c r="BJ757" s="246"/>
      <c r="BK757" s="246"/>
      <c r="BL757" s="246"/>
      <c r="BM757" s="246"/>
      <c r="BN757" s="246"/>
      <c r="BO757" s="246"/>
      <c r="BP757" s="246"/>
      <c r="BQ757" s="246"/>
      <c r="BR757" s="246"/>
      <c r="BS757" s="246"/>
      <c r="BT757" s="246"/>
      <c r="BU757" s="246"/>
      <c r="BV757" s="246"/>
      <c r="BW757" s="246"/>
      <c r="BX757" s="246"/>
      <c r="BY757" s="246"/>
      <c r="BZ757" s="246"/>
      <c r="CA757" s="246"/>
      <c r="CB757" s="246"/>
      <c r="CC757" s="246"/>
      <c r="CD757" s="246"/>
      <c r="CE757" s="246"/>
      <c r="CF757" s="246"/>
      <c r="CG757" s="246"/>
      <c r="CH757" s="246"/>
      <c r="CI757" s="246"/>
      <c r="CJ757" s="246"/>
      <c r="CK757" s="246"/>
      <c r="CL757" s="246"/>
      <c r="CM757" s="246"/>
      <c r="CN757" s="246"/>
      <c r="CO757" s="246"/>
      <c r="CP757" s="246"/>
      <c r="CQ757" s="246"/>
      <c r="CR757" s="246"/>
      <c r="CS757" s="246"/>
      <c r="CT757" s="246"/>
      <c r="CU757" s="246"/>
      <c r="CV757" s="246"/>
      <c r="CW757" s="246"/>
      <c r="CX757" s="246"/>
      <c r="CY757" s="246"/>
      <c r="CZ757" s="246"/>
      <c r="DA757" s="246"/>
      <c r="DB757" s="246"/>
      <c r="DC757" s="246"/>
      <c r="DD757" s="246"/>
      <c r="DE757" s="246"/>
      <c r="DF757" s="246"/>
      <c r="DG757" s="246"/>
      <c r="DH757" s="246"/>
      <c r="DI757" s="246"/>
      <c r="DJ757" s="246"/>
      <c r="DK757" s="246"/>
      <c r="DL757" s="246"/>
      <c r="DM757" s="246"/>
      <c r="DN757" s="246"/>
      <c r="DO757" s="246"/>
      <c r="DP757" s="246"/>
      <c r="DQ757" s="246"/>
      <c r="DR757" s="246"/>
      <c r="DS757" s="246"/>
      <c r="DT757" s="246"/>
      <c r="DU757" s="246"/>
      <c r="DV757" s="246"/>
      <c r="DW757" s="246"/>
      <c r="DX757" s="246"/>
      <c r="DY757" s="246"/>
      <c r="DZ757" s="279"/>
    </row>
    <row r="758" spans="1:130">
      <c r="B758" s="134"/>
      <c r="C758" s="134"/>
      <c r="E758" s="134"/>
      <c r="N758">
        <v>1</v>
      </c>
      <c r="Z758" s="134"/>
      <c r="AA758" s="134"/>
      <c r="AB758" s="134"/>
      <c r="AC758" s="134"/>
      <c r="AD758" s="134"/>
      <c r="AE758" s="134"/>
      <c r="AF758" s="134"/>
      <c r="AG758" s="134"/>
      <c r="AH758" s="134"/>
      <c r="AI758" s="134"/>
      <c r="AJ758" s="134"/>
      <c r="AK758" s="134"/>
      <c r="AL758" s="134"/>
      <c r="AM758" s="134"/>
      <c r="AN758" s="134"/>
      <c r="AO758" s="134"/>
      <c r="AP758" s="134"/>
      <c r="AQ758" s="134"/>
      <c r="AR758" s="134"/>
      <c r="AS758" s="134"/>
      <c r="AT758" s="134"/>
      <c r="AU758" s="134"/>
      <c r="AV758" s="134"/>
      <c r="AW758" s="134"/>
      <c r="AX758" s="134"/>
      <c r="AY758" s="134"/>
      <c r="AZ758" s="134"/>
      <c r="BA758" s="134"/>
      <c r="BB758" s="134"/>
      <c r="BC758" s="134"/>
      <c r="BD758" s="134"/>
      <c r="BE758" s="134"/>
      <c r="BF758" s="134"/>
      <c r="BG758" s="134"/>
      <c r="BH758" s="134"/>
      <c r="BI758" s="134"/>
      <c r="BJ758" s="134"/>
      <c r="BK758" s="134"/>
      <c r="BL758" s="134"/>
      <c r="BM758" s="134"/>
      <c r="BN758" s="134"/>
      <c r="BO758" s="134"/>
      <c r="BP758" s="134"/>
      <c r="BQ758" s="134"/>
      <c r="BR758" s="134"/>
      <c r="BS758" s="134"/>
      <c r="BT758" s="134"/>
      <c r="BU758" s="134"/>
      <c r="BV758" s="134"/>
      <c r="BW758" s="134"/>
      <c r="BX758" s="134"/>
      <c r="BY758" s="134"/>
      <c r="BZ758" s="134"/>
      <c r="CA758" s="134"/>
      <c r="CB758" s="134"/>
      <c r="CC758" s="134"/>
      <c r="CD758" s="134"/>
      <c r="CE758" s="134"/>
      <c r="CF758" s="134"/>
      <c r="CG758" s="134"/>
      <c r="CH758" s="134"/>
      <c r="CI758" s="134"/>
      <c r="CJ758" s="134"/>
      <c r="CK758" s="134"/>
      <c r="CL758" s="134"/>
      <c r="CM758" s="134"/>
      <c r="CN758" s="134"/>
      <c r="CO758" s="134"/>
      <c r="CP758" s="134"/>
      <c r="CQ758" s="134"/>
      <c r="CR758" s="134"/>
      <c r="CS758" s="134"/>
      <c r="CT758" s="134"/>
      <c r="CU758" s="134"/>
      <c r="CV758" s="134"/>
      <c r="CW758" s="134"/>
      <c r="CX758" s="134"/>
      <c r="CY758" s="134"/>
      <c r="CZ758" s="134"/>
      <c r="DA758" s="134"/>
      <c r="DB758" s="134"/>
      <c r="DC758" s="134"/>
      <c r="DD758" s="134"/>
      <c r="DE758" s="134"/>
      <c r="DF758" s="134"/>
      <c r="DG758" s="134"/>
      <c r="DH758" s="134"/>
      <c r="DI758" s="134"/>
      <c r="DJ758" s="134"/>
      <c r="DK758" s="134"/>
      <c r="DL758" s="134"/>
      <c r="DM758" s="134"/>
      <c r="DN758" s="134"/>
      <c r="DO758" s="134"/>
      <c r="DP758" s="134"/>
      <c r="DQ758" s="134"/>
      <c r="DR758" s="134"/>
      <c r="DS758" s="134"/>
      <c r="DT758" s="134"/>
      <c r="DU758" s="134"/>
      <c r="DV758" s="134"/>
      <c r="DW758" s="134"/>
      <c r="DX758" s="134"/>
      <c r="DY758" s="134"/>
    </row>
    <row r="759" spans="1:130">
      <c r="E759" s="134"/>
    </row>
    <row r="760" spans="1:130">
      <c r="E760" s="134"/>
    </row>
    <row r="761" spans="1:130">
      <c r="E761" s="134"/>
    </row>
    <row r="762" spans="1:130">
      <c r="E762" s="134"/>
    </row>
    <row r="763" spans="1:130">
      <c r="E763" s="134"/>
    </row>
    <row r="764" spans="1:130">
      <c r="E764" s="134"/>
    </row>
    <row r="765" spans="1:130">
      <c r="E765" s="134"/>
    </row>
    <row r="766" spans="1:130">
      <c r="E766" s="134"/>
    </row>
    <row r="767" spans="1:130">
      <c r="E767" s="134"/>
    </row>
    <row r="768" spans="1:130">
      <c r="E768" s="134"/>
    </row>
    <row r="769" spans="5:5">
      <c r="E769" s="134"/>
    </row>
    <row r="770" spans="5:5">
      <c r="E770" s="134"/>
    </row>
    <row r="771" spans="5:5">
      <c r="E771" s="134"/>
    </row>
    <row r="772" spans="5:5">
      <c r="E772" s="134"/>
    </row>
    <row r="773" spans="5:5">
      <c r="E773" s="134"/>
    </row>
    <row r="774" spans="5:5">
      <c r="E774" s="134"/>
    </row>
    <row r="775" spans="5:5">
      <c r="E775" s="134"/>
    </row>
    <row r="776" spans="5:5">
      <c r="E776" s="134"/>
    </row>
    <row r="777" spans="5:5">
      <c r="E777" s="134"/>
    </row>
    <row r="778" spans="5:5">
      <c r="E778" s="134"/>
    </row>
    <row r="779" spans="5:5">
      <c r="E779" s="134"/>
    </row>
    <row r="780" spans="5:5">
      <c r="E780" s="134"/>
    </row>
    <row r="781" spans="5:5">
      <c r="E781" s="134"/>
    </row>
    <row r="782" spans="5:5">
      <c r="E782" s="134"/>
    </row>
    <row r="783" spans="5:5">
      <c r="E783" s="134"/>
    </row>
    <row r="784" spans="5:5">
      <c r="E784" s="134"/>
    </row>
    <row r="785" spans="5:5">
      <c r="E785" s="134"/>
    </row>
    <row r="786" spans="5:5">
      <c r="E786" s="134"/>
    </row>
    <row r="787" spans="5:5">
      <c r="E787" s="134"/>
    </row>
    <row r="788" spans="5:5">
      <c r="E788" s="134"/>
    </row>
    <row r="789" spans="5:5">
      <c r="E789" s="134"/>
    </row>
    <row r="790" spans="5:5">
      <c r="E790" s="134"/>
    </row>
    <row r="791" spans="5:5">
      <c r="E791" s="134"/>
    </row>
    <row r="792" spans="5:5">
      <c r="E792" s="134"/>
    </row>
    <row r="793" spans="5:5">
      <c r="E793" s="134"/>
    </row>
    <row r="794" spans="5:5">
      <c r="E794" s="134"/>
    </row>
    <row r="795" spans="5:5">
      <c r="E795" s="134"/>
    </row>
    <row r="796" spans="5:5">
      <c r="E796" s="134"/>
    </row>
    <row r="797" spans="5:5">
      <c r="E797" s="134"/>
    </row>
    <row r="798" spans="5:5">
      <c r="E798" s="134"/>
    </row>
    <row r="799" spans="5:5">
      <c r="E799" s="134"/>
    </row>
    <row r="800" spans="5:5">
      <c r="E800" s="134"/>
    </row>
    <row r="801" spans="5:5">
      <c r="E801" s="134"/>
    </row>
    <row r="802" spans="5:5">
      <c r="E802" s="134"/>
    </row>
    <row r="803" spans="5:5">
      <c r="E803" s="134"/>
    </row>
    <row r="804" spans="5:5">
      <c r="E804" s="134"/>
    </row>
    <row r="805" spans="5:5">
      <c r="E805" s="134"/>
    </row>
    <row r="806" spans="5:5">
      <c r="E806" s="134"/>
    </row>
    <row r="807" spans="5:5">
      <c r="E807" s="134"/>
    </row>
    <row r="808" spans="5:5">
      <c r="E808" s="134"/>
    </row>
    <row r="809" spans="5:5">
      <c r="E809" s="134"/>
    </row>
    <row r="810" spans="5:5">
      <c r="E810" s="134"/>
    </row>
    <row r="811" spans="5:5">
      <c r="E811" s="134"/>
    </row>
    <row r="812" spans="5:5">
      <c r="E812" s="134"/>
    </row>
    <row r="813" spans="5:5">
      <c r="E813" s="134"/>
    </row>
    <row r="814" spans="5:5">
      <c r="E814" s="134"/>
    </row>
    <row r="815" spans="5:5">
      <c r="E815" s="134"/>
    </row>
    <row r="816" spans="5:5">
      <c r="E816" s="134"/>
    </row>
    <row r="817" spans="5:5">
      <c r="E817" s="134"/>
    </row>
    <row r="818" spans="5:5">
      <c r="E818" s="134"/>
    </row>
    <row r="819" spans="5:5">
      <c r="E819" s="134"/>
    </row>
    <row r="820" spans="5:5">
      <c r="E820" s="134"/>
    </row>
    <row r="821" spans="5:5">
      <c r="E821" s="134"/>
    </row>
    <row r="822" spans="5:5">
      <c r="E822" s="134"/>
    </row>
    <row r="823" spans="5:5">
      <c r="E823" s="134"/>
    </row>
    <row r="824" spans="5:5">
      <c r="E824" s="134"/>
    </row>
    <row r="825" spans="5:5">
      <c r="E825" s="134"/>
    </row>
    <row r="826" spans="5:5">
      <c r="E826" s="134"/>
    </row>
    <row r="827" spans="5:5">
      <c r="E827" s="134"/>
    </row>
    <row r="828" spans="5:5">
      <c r="E828" s="134"/>
    </row>
    <row r="829" spans="5:5">
      <c r="E829" s="134"/>
    </row>
    <row r="830" spans="5:5">
      <c r="E830" s="134"/>
    </row>
    <row r="831" spans="5:5">
      <c r="E831" s="134"/>
    </row>
    <row r="832" spans="5:5">
      <c r="E832" s="134"/>
    </row>
    <row r="833" spans="5:5">
      <c r="E833" s="134"/>
    </row>
    <row r="834" spans="5:5">
      <c r="E834" s="134"/>
    </row>
    <row r="835" spans="5:5">
      <c r="E835" s="134"/>
    </row>
    <row r="836" spans="5:5">
      <c r="E836" s="134"/>
    </row>
    <row r="837" spans="5:5">
      <c r="E837" s="134"/>
    </row>
    <row r="838" spans="5:5">
      <c r="E838" s="134"/>
    </row>
    <row r="839" spans="5:5">
      <c r="E839" s="134"/>
    </row>
    <row r="840" spans="5:5">
      <c r="E840" s="134"/>
    </row>
    <row r="841" spans="5:5">
      <c r="E841" s="134"/>
    </row>
    <row r="842" spans="5:5">
      <c r="E842" s="134"/>
    </row>
    <row r="843" spans="5:5">
      <c r="E843" s="134"/>
    </row>
    <row r="844" spans="5:5">
      <c r="E844" s="134"/>
    </row>
    <row r="845" spans="5:5">
      <c r="E845" s="134"/>
    </row>
    <row r="846" spans="5:5">
      <c r="E846" s="134"/>
    </row>
    <row r="847" spans="5:5">
      <c r="E847" s="134"/>
    </row>
    <row r="848" spans="5:5">
      <c r="E848" s="134"/>
    </row>
    <row r="849" spans="5:5">
      <c r="E849" s="134"/>
    </row>
    <row r="850" spans="5:5">
      <c r="E850" s="134"/>
    </row>
    <row r="851" spans="5:5">
      <c r="E851" s="134"/>
    </row>
    <row r="852" spans="5:5">
      <c r="E852" s="134"/>
    </row>
    <row r="853" spans="5:5">
      <c r="E853" s="134"/>
    </row>
    <row r="854" spans="5:5">
      <c r="E854" s="134"/>
    </row>
    <row r="855" spans="5:5">
      <c r="E855" s="134"/>
    </row>
    <row r="856" spans="5:5">
      <c r="E856" s="134"/>
    </row>
    <row r="857" spans="5:5">
      <c r="E857" s="134"/>
    </row>
    <row r="858" spans="5:5">
      <c r="E858" s="134"/>
    </row>
    <row r="859" spans="5:5">
      <c r="E859" s="134"/>
    </row>
    <row r="860" spans="5:5">
      <c r="E860" s="134"/>
    </row>
    <row r="861" spans="5:5">
      <c r="E861" s="134"/>
    </row>
    <row r="862" spans="5:5">
      <c r="E862" s="134"/>
    </row>
    <row r="863" spans="5:5">
      <c r="E863" s="134"/>
    </row>
    <row r="864" spans="5:5">
      <c r="E864" s="134"/>
    </row>
    <row r="865" spans="5:5">
      <c r="E865" s="134"/>
    </row>
    <row r="866" spans="5:5">
      <c r="E866" s="134"/>
    </row>
    <row r="867" spans="5:5">
      <c r="E867" s="134"/>
    </row>
    <row r="868" spans="5:5">
      <c r="E868" s="134"/>
    </row>
    <row r="869" spans="5:5">
      <c r="E869" s="134"/>
    </row>
    <row r="870" spans="5:5">
      <c r="E870" s="134"/>
    </row>
    <row r="871" spans="5:5">
      <c r="E871" s="134"/>
    </row>
    <row r="872" spans="5:5">
      <c r="E872" s="134"/>
    </row>
    <row r="873" spans="5:5">
      <c r="E873" s="134"/>
    </row>
    <row r="874" spans="5:5">
      <c r="E874" s="134"/>
    </row>
    <row r="875" spans="5:5">
      <c r="E875" s="134"/>
    </row>
    <row r="876" spans="5:5">
      <c r="E876" s="134"/>
    </row>
    <row r="877" spans="5:5">
      <c r="E877" s="134"/>
    </row>
    <row r="878" spans="5:5">
      <c r="E878" s="134"/>
    </row>
    <row r="879" spans="5:5">
      <c r="E879" s="311"/>
    </row>
    <row r="38386" spans="5:5">
      <c r="E38386" s="312"/>
    </row>
    <row r="38387" spans="5:5">
      <c r="E38387" s="134"/>
    </row>
    <row r="38388" spans="5:5">
      <c r="E38388" s="134"/>
    </row>
    <row r="38389" spans="5:5">
      <c r="E38389" s="134"/>
    </row>
    <row r="38390" spans="5:5">
      <c r="E38390" s="134"/>
    </row>
    <row r="38391" spans="5:5">
      <c r="E38391" s="134"/>
    </row>
    <row r="38392" spans="5:5">
      <c r="E38392" s="134"/>
    </row>
    <row r="38393" spans="5:5">
      <c r="E38393" s="134"/>
    </row>
    <row r="38394" spans="5:5">
      <c r="E38394" s="134"/>
    </row>
    <row r="38395" spans="5:5">
      <c r="E38395" s="134"/>
    </row>
    <row r="38396" spans="5:5">
      <c r="E38396" s="134"/>
    </row>
    <row r="38397" spans="5:5">
      <c r="E38397" s="134"/>
    </row>
    <row r="38398" spans="5:5">
      <c r="E38398" s="134"/>
    </row>
    <row r="38399" spans="5:5">
      <c r="E38399" s="134"/>
    </row>
    <row r="38400" spans="5:5">
      <c r="E38400" s="134"/>
    </row>
    <row r="38401" spans="5:5">
      <c r="E38401" s="134"/>
    </row>
    <row r="38402" spans="5:5">
      <c r="E38402" s="134"/>
    </row>
    <row r="38403" spans="5:5">
      <c r="E38403" s="134"/>
    </row>
    <row r="38404" spans="5:5">
      <c r="E38404" s="134"/>
    </row>
    <row r="38405" spans="5:5">
      <c r="E38405" s="134"/>
    </row>
    <row r="38406" spans="5:5">
      <c r="E38406" s="134"/>
    </row>
    <row r="38407" spans="5:5">
      <c r="E38407" s="134"/>
    </row>
    <row r="38408" spans="5:5">
      <c r="E38408" s="134"/>
    </row>
    <row r="38409" spans="5:5">
      <c r="E38409" s="134"/>
    </row>
    <row r="38410" spans="5:5">
      <c r="E38410" s="134"/>
    </row>
    <row r="38411" spans="5:5">
      <c r="E38411" s="134"/>
    </row>
    <row r="38412" spans="5:5">
      <c r="E38412" s="134"/>
    </row>
    <row r="38413" spans="5:5">
      <c r="E38413" s="134"/>
    </row>
    <row r="38414" spans="5:5">
      <c r="E38414" s="134"/>
    </row>
    <row r="38415" spans="5:5">
      <c r="E38415" s="134"/>
    </row>
    <row r="38416" spans="5:5">
      <c r="E38416" s="134"/>
    </row>
    <row r="38417" spans="5:5">
      <c r="E38417" s="134"/>
    </row>
    <row r="38418" spans="5:5">
      <c r="E38418" s="134"/>
    </row>
    <row r="38419" spans="5:5">
      <c r="E38419" s="134"/>
    </row>
    <row r="38420" spans="5:5">
      <c r="E38420" s="134"/>
    </row>
    <row r="38421" spans="5:5">
      <c r="E38421" s="134"/>
    </row>
    <row r="38422" spans="5:5">
      <c r="E38422" s="134"/>
    </row>
    <row r="38423" spans="5:5">
      <c r="E38423" s="134"/>
    </row>
    <row r="38424" spans="5:5">
      <c r="E38424" s="134"/>
    </row>
    <row r="38425" spans="5:5">
      <c r="E38425" s="134"/>
    </row>
    <row r="38426" spans="5:5">
      <c r="E38426" s="134"/>
    </row>
    <row r="38427" spans="5:5">
      <c r="E38427" s="134"/>
    </row>
    <row r="38428" spans="5:5">
      <c r="E38428" s="134"/>
    </row>
    <row r="38429" spans="5:5">
      <c r="E38429" s="134"/>
    </row>
    <row r="38430" spans="5:5">
      <c r="E38430" s="134"/>
    </row>
    <row r="38431" spans="5:5">
      <c r="E38431" s="134"/>
    </row>
    <row r="38432" spans="5:5">
      <c r="E38432" s="134"/>
    </row>
    <row r="38433" spans="5:5">
      <c r="E38433" s="134"/>
    </row>
    <row r="38434" spans="5:5">
      <c r="E38434" s="134"/>
    </row>
    <row r="38435" spans="5:5">
      <c r="E38435" s="134"/>
    </row>
    <row r="38436" spans="5:5">
      <c r="E38436" s="134"/>
    </row>
    <row r="38437" spans="5:5">
      <c r="E38437" s="134"/>
    </row>
    <row r="38438" spans="5:5">
      <c r="E38438" s="134"/>
    </row>
    <row r="38439" spans="5:5">
      <c r="E38439" s="134"/>
    </row>
    <row r="38440" spans="5:5">
      <c r="E38440" s="134"/>
    </row>
    <row r="38441" spans="5:5">
      <c r="E38441" s="134"/>
    </row>
    <row r="38442" spans="5:5">
      <c r="E38442" s="134"/>
    </row>
    <row r="38443" spans="5:5">
      <c r="E38443" s="134"/>
    </row>
    <row r="38444" spans="5:5">
      <c r="E38444" s="134"/>
    </row>
    <row r="38445" spans="5:5">
      <c r="E38445" s="134"/>
    </row>
    <row r="38446" spans="5:5">
      <c r="E38446" s="134"/>
    </row>
    <row r="38447" spans="5:5">
      <c r="E38447" s="134"/>
    </row>
    <row r="38448" spans="5:5">
      <c r="E38448" s="134"/>
    </row>
    <row r="38449" spans="5:5">
      <c r="E38449" s="134"/>
    </row>
    <row r="38450" spans="5:5">
      <c r="E38450" s="134"/>
    </row>
    <row r="38451" spans="5:5">
      <c r="E38451" s="134"/>
    </row>
    <row r="38452" spans="5:5">
      <c r="E38452" s="134"/>
    </row>
    <row r="38453" spans="5:5">
      <c r="E38453" s="134"/>
    </row>
    <row r="38454" spans="5:5">
      <c r="E38454" s="134"/>
    </row>
    <row r="38455" spans="5:5">
      <c r="E38455" s="134"/>
    </row>
    <row r="38456" spans="5:5">
      <c r="E38456" s="134"/>
    </row>
    <row r="38457" spans="5:5">
      <c r="E38457" s="134"/>
    </row>
    <row r="38458" spans="5:5">
      <c r="E38458" s="134"/>
    </row>
    <row r="38459" spans="5:5">
      <c r="E38459" s="134"/>
    </row>
    <row r="38460" spans="5:5">
      <c r="E38460" s="134"/>
    </row>
    <row r="38461" spans="5:5">
      <c r="E38461" s="134"/>
    </row>
    <row r="38462" spans="5:5">
      <c r="E38462" s="134"/>
    </row>
    <row r="38463" spans="5:5">
      <c r="E38463" s="134"/>
    </row>
    <row r="38464" spans="5:5">
      <c r="E38464" s="134"/>
    </row>
    <row r="38465" spans="5:5">
      <c r="E38465" s="134"/>
    </row>
    <row r="38466" spans="5:5">
      <c r="E38466" s="134"/>
    </row>
    <row r="38467" spans="5:5">
      <c r="E38467" s="134"/>
    </row>
    <row r="38468" spans="5:5">
      <c r="E38468" s="134"/>
    </row>
    <row r="38469" spans="5:5">
      <c r="E38469" s="134"/>
    </row>
    <row r="38470" spans="5:5">
      <c r="E38470" s="134"/>
    </row>
    <row r="38471" spans="5:5">
      <c r="E38471" s="134"/>
    </row>
    <row r="38472" spans="5:5">
      <c r="E38472" s="134"/>
    </row>
    <row r="38473" spans="5:5">
      <c r="E38473" s="134"/>
    </row>
    <row r="38474" spans="5:5">
      <c r="E38474" s="134"/>
    </row>
    <row r="38475" spans="5:5">
      <c r="E38475" s="134"/>
    </row>
    <row r="38476" spans="5:5">
      <c r="E38476" s="134"/>
    </row>
    <row r="38477" spans="5:5">
      <c r="E38477" s="134"/>
    </row>
    <row r="38478" spans="5:5">
      <c r="E38478" s="134"/>
    </row>
    <row r="38479" spans="5:5">
      <c r="E38479" s="134"/>
    </row>
    <row r="38480" spans="5:5">
      <c r="E38480" s="134"/>
    </row>
    <row r="38481" spans="5:5">
      <c r="E38481" s="134"/>
    </row>
    <row r="38482" spans="5:5">
      <c r="E38482" s="134"/>
    </row>
    <row r="38483" spans="5:5">
      <c r="E38483" s="134"/>
    </row>
    <row r="38484" spans="5:5">
      <c r="E38484" s="134"/>
    </row>
    <row r="38485" spans="5:5">
      <c r="E38485" s="134"/>
    </row>
    <row r="38486" spans="5:5">
      <c r="E38486" s="134"/>
    </row>
    <row r="38487" spans="5:5">
      <c r="E38487" s="134"/>
    </row>
    <row r="38488" spans="5:5">
      <c r="E38488" s="134"/>
    </row>
    <row r="38489" spans="5:5">
      <c r="E38489" s="134"/>
    </row>
    <row r="38490" spans="5:5">
      <c r="E38490" s="134"/>
    </row>
    <row r="38491" spans="5:5">
      <c r="E38491" s="134"/>
    </row>
    <row r="38492" spans="5:5">
      <c r="E38492" s="134"/>
    </row>
    <row r="38493" spans="5:5">
      <c r="E38493" s="134"/>
    </row>
    <row r="38494" spans="5:5">
      <c r="E38494" s="134"/>
    </row>
    <row r="38495" spans="5:5">
      <c r="E38495" s="134"/>
    </row>
    <row r="38496" spans="5:5">
      <c r="E38496" s="311"/>
    </row>
  </sheetData>
  <autoFilter ref="A1:Z758" xr:uid="{194B6DFC-9666-4F84-A705-06857A02088B}"/>
  <mergeCells count="3">
    <mergeCell ref="A2:A756"/>
    <mergeCell ref="B2:B756"/>
    <mergeCell ref="C2:C756"/>
  </mergeCells>
  <conditionalFormatting sqref="N644:N645 N2:N3 N78:N84 N86:N89 N91:N93 N95:N96 N98:N100 N102 N105 N107:N125 N127:N128 N130:N150 N152 N156:N163 N165:N642 N647:N756">
    <cfRule type="colorScale" priority="9">
      <colorScale>
        <cfvo type="min"/>
        <cfvo type="max"/>
        <color rgb="FFFFEF9C"/>
        <color rgb="FF63BE7B"/>
      </colorScale>
    </cfRule>
  </conditionalFormatting>
  <conditionalFormatting sqref="N4:N77 N643 N85 N90 N94 N97 N101 N103:N104 N106 N126 N129 N151 N153:N155 N164 N646">
    <cfRule type="colorScale" priority="7">
      <colorScale>
        <cfvo type="min"/>
        <cfvo type="max"/>
        <color rgb="FFFFEF9C"/>
        <color rgb="FF63BE7B"/>
      </colorScale>
    </cfRule>
  </conditionalFormatting>
  <conditionalFormatting sqref="N1">
    <cfRule type="colorScale" priority="4">
      <colorScale>
        <cfvo type="min"/>
        <cfvo type="max"/>
        <color rgb="FFFFEF9C"/>
        <color rgb="FF63BE7B"/>
      </colorScale>
    </cfRule>
  </conditionalFormatting>
  <conditionalFormatting sqref="U1">
    <cfRule type="colorScale" priority="3">
      <colorScale>
        <cfvo type="min"/>
        <cfvo type="max"/>
        <color rgb="FFFFEF9C"/>
        <color rgb="FF63BE7B"/>
      </colorScale>
    </cfRule>
  </conditionalFormatting>
  <conditionalFormatting sqref="H1:H1048576">
    <cfRule type="cellIs" dxfId="10" priority="1" operator="equal">
      <formula>"Emenda"</formula>
    </cfRule>
  </conditionalFormatting>
  <conditionalFormatting sqref="U2:U756">
    <cfRule type="colorScale" priority="244">
      <colorScale>
        <cfvo type="min"/>
        <cfvo type="max"/>
        <color rgb="FFFFEF9C"/>
        <color rgb="FF63BE7B"/>
      </colorScale>
    </cfRule>
  </conditionalFormatting>
  <dataValidations count="26">
    <dataValidation allowBlank="1" showInputMessage="1" showErrorMessage="1" promptTitle="ODS | Objetivos de Desenvolvimento Sustentável:" prompt="Os Objetivos de Desenvolvimento Sustentável (ODS) são um apelo global à ação para acabar com a pobreza, proteger o meio ambiente e o clima e garantir que as pessoas, em todos os lugares, possam desfrutar de paz e de prosperidade." sqref="B1" xr:uid="{417594DD-FDB2-4629-BB20-200CA24A86E5}"/>
    <dataValidation allowBlank="1" showInputMessage="1" showErrorMessage="1" promptTitle="Orçamento OCA | (a) " prompt="Valor da ação aprovado na LOA multiplicado pelo Índice OCA. Valor referente ao orçamento dotado para o público-alvo Criança e Adolescente de 0 a 18 anos. É o valor da ação aprovado na LOA multiplicado pelo Índice OCA. _x000a__x000a_ (a) = Orçamento (LOA) x Índice OCA" sqref="O1" xr:uid="{DECA812C-E717-4F3B-81EF-E8FEF0357061}"/>
    <dataValidation allowBlank="1" showInputMessage="1" showErrorMessage="1" promptTitle="Orçamento OPI | (a) " prompt="Valor da ação aprovado na LOA multiplicado pelo Índice OPI. Valor referente ao orçamento dotado para o público-alvo Criança e Adolescente de 0 a 18 anos. É o valor da ação aprovado na LOA multiplicado pelo Índice OPI. _x000a__x000a_ (a) = Orçamento (LOA) x Índice OPI" sqref="V1" xr:uid="{47B62168-07D1-4779-A97B-900E64921CD9}"/>
    <dataValidation allowBlank="1" showInputMessage="1" showErrorMessage="1" promptTitle="Empenhado OCA | (b) " prompt="Valor empenhado para a ação durante o ano multiplicado pelo Índice OCA. Valor empenhado para o público-alvo Criança e Adolescente de 0 a 18 anos. É o valor empenhado multiplicado pelo Índice OCA. _x000a_(b) = Empenhado x Índice OCA " sqref="P1" xr:uid="{944105AC-B043-4DB3-904E-685D8971A13B}"/>
    <dataValidation allowBlank="1" showInputMessage="1" showErrorMessage="1" promptTitle="Empenhado_OPI | (b) " prompt="Valor empenhado para a ação durante o ano multiplicado pelo Índice OPI. Valor empenhado para o público-alvo Criança de 0 a 6 anos. É o valor empenhado multiplicado pelo Índice OPI. _x000a__x000a_(b) = Empenhado x Índice OPI " sqref="W1" xr:uid="{DC23283D-B076-4484-8C63-FCD257E280B5}"/>
    <dataValidation allowBlank="1" showInputMessage="1" showErrorMessage="1" promptTitle="Liquidado_OCA | (c) " prompt="Valor liquidado para a ação durante o ano multiplicado pelo Índice OCA. Valor liquidado para o público-alvo Criança e Adolescente de 0 a 18 anos. É o valor liquidado multiplicado pelo Índice OCA. _x000a__x000a_(c) = Liquidado x Índice OCA " sqref="Q1" xr:uid="{2AF5BA40-D009-4CB8-8377-1AD4A40C45D3}"/>
    <dataValidation allowBlank="1" showInputMessage="1" showErrorMessage="1" promptTitle="Liquidado_OPI | (c) " prompt="Valor liquidado para a ação durante o ano multiplicado pelo Índice OPI. Valor liquidado para o público-alvo criança de 0 a 6 anos. É o valor liquidado multiplicado pelo Índice OPI. _x000a__x000a_(c) = Liquidado x Índice OPI " sqref="X1" xr:uid="{601B3937-8A93-4155-8587-BB0866D35665}"/>
    <dataValidation allowBlank="1" showInputMessage="1" showErrorMessage="1" promptTitle="Percentual de Execução - Empenho " prompt="(b)/(a). Percentual de execução orçamentária da ação, baseado no valor anual empenhado proporcional sobre o valor proporcionalmente orçado para ela na LOA. Fórmula de cálculo: Valor Empenhado (OPI) dividido pela dotação orçamentária inicial." sqref="Z1" xr:uid="{BB7A01DE-68D8-46CC-BEBA-AEB5DD4E14FF}"/>
    <dataValidation allowBlank="1" showInputMessage="1" showErrorMessage="1" promptTitle="Percentual de Execução - Empenho" prompt=" (b)/(a).  Percentual de execução orçamentária da ação, baseado no valor anual empenhado proporcional sobre o valor proporcionalmente orçado para ela na LOA. Fórmula de cálculo: Valor Empenhado (OCA) dividido pela dotação orçamentária inicial." sqref="S1" xr:uid="{0999B70D-E1AF-445D-B0C7-F48281D8B5EA}"/>
    <dataValidation allowBlank="1" showInputMessage="1" showErrorMessage="1" promptTitle="Percentual de Execução - Liquidação" prompt="(c)/(a). Percentual de execução orçamentária da ação, baseado no valor anual liquidado proporcional sobre o valor proporcionalmente orçado para ela na LOA._x000a_Fórmula de cálculo: Valor Liquidado (OPI) dividido pela dotação orçamentária inicial." sqref="Y1" xr:uid="{7DAA3C5C-0185-4478-A583-FAB657159650}"/>
    <dataValidation allowBlank="1" showInputMessage="1" showErrorMessage="1" promptTitle="Percentual de Execução - Liquidação" prompt="(c)/(a). Traz o percentual de execução orçamentária da ação, baseado no valor anual liquidado proporcional sobre o valor proporcionalmente orçado para ela na LOA. Fórmula de cálculo: Valor Liquidado (OCA) dividido pela dotação orçamentária inicial." sqref="R1" xr:uid="{2E8301A4-CBCA-4278-935F-A0B4C95694A0}"/>
    <dataValidation allowBlank="1" showInputMessage="1" showErrorMessage="1" promptTitle="Índice OCA " prompt="Número que espelha a exclusividade ou não da ação. _x000a__x000a_EX | Valor: 1,0 _x000a__x000a_NEX |Valor: Variavel  _x000a__x000a_NINC | Valor: 0,0 " sqref="N1" xr:uid="{46AE29D5-99B6-4FD3-AFF8-FFDF32121A78}"/>
    <dataValidation allowBlank="1" showInputMessage="1" showErrorMessage="1" promptTitle="Índice OPI " prompt="Número que espelha a exclusividade  ou não da ação. _x000a__x000a_EX | Valor: 1,0 _x000a__x000a_NEX |Valor: Variavel  _x000a__x000a_NINC | Valor: 0,0 " sqref="U1" xr:uid="{2B3957CE-353E-4142-B6FB-F39FB0940EF0}"/>
    <dataValidation allowBlank="1" showInputMessage="1" showErrorMessage="1" promptTitle="Tipo OPI " prompt="Classificação da ação:  EX | Ação Exclusiva; _x000a__x000a_NEX  |Ação Não Exclusiva; _x000a__x000a_NINC | Ações Não Incluídas  " sqref="T1" xr:uid="{E4AA22E2-A6AA-486C-8CA4-07C7D2C60CBB}"/>
    <dataValidation allowBlank="1" showInputMessage="1" showErrorMessage="1" promptTitle="Tipo OCA: " prompt="Classificação da ação:  _x000a__x000a_EX | Ação Exclusiva; _x000a__x000a_NEX |Ação Não Exclusiva; _x000a__x000a_NINC | Ações Não Incluídas " sqref="M1" xr:uid="{FB7C2EB9-4991-45E0-A433-70CDA5522F2A}"/>
    <dataValidation allowBlank="1" showInputMessage="1" showErrorMessage="1" promptTitle="Liquidado: " prompt="Liquidação: Um dos estágios da despesa. É a verificação do implemento de condição, ou seja, verificação objetiva do cumprimento contratual. " sqref="L1" xr:uid="{BAAF4C7B-25C0-495C-AE01-EFDD5A074538}"/>
    <dataValidation allowBlank="1" showInputMessage="1" showErrorMessage="1" promptTitle="Empenhado: " prompt="Empenho da Despesa: Um dos estágios da despesa. [...] Funciona como garantia ao credor do ente público de que existe o crédito necessário para a liquidação de um compromisso assumido." sqref="K1" xr:uid="{8394678B-C9BE-43A1-B2CF-D9FD5D20681A}"/>
    <dataValidation allowBlank="1" showInputMessage="1" showErrorMessage="1" promptTitle="Orçamento (LOA): " prompt="Dotação orçamentária: É o valor monetário autorizado, consignado na lei do orçamento (LOA), para atender uma determinada programação orçamentária. Também pode ser entendida como dotação inicial.  " sqref="J1" xr:uid="{6BB906BC-4E08-4F82-A814-02D53432EECF}"/>
    <dataValidation allowBlank="1" showInputMessage="1" showErrorMessage="1" promptTitle="Órgão: " prompt="Unidade/s que pode orçar e/ou participa da ação. " sqref="I1" xr:uid="{EDDB48EF-1390-4294-ACEC-1B3F9E14CBAE}"/>
    <dataValidation allowBlank="1" showInputMessage="1" showErrorMessage="1" promptTitle="Iniciativa: " prompt="Classifica a ação segundo seu proponente: Executivo ou Emenda (Legislativo). " sqref="H1" xr:uid="{9F691352-C0A3-4786-8ACB-4A44E6232D6C}"/>
    <dataValidation allowBlank="1" showInputMessage="1" showErrorMessage="1" promptTitle="Código: " prompt="Conjunto de dígitos utilizados para individualizar órgãos, instituições, classificações, fontes de recursos etc. " sqref="G1" xr:uid="{A1F9D673-8792-483F-9D96-8A7AFF30D78A}"/>
    <dataValidation allowBlank="1" showInputMessage="1" showErrorMessage="1" promptTitle="Ação:" prompt="Atividade, um instrumento de programação para alcançar o objetivo de um programa, envolvendo um conjunto de operações que se realizam de modo contínuo e permanente, das quais resulta um produto necessário à manutenção da ação de governo." sqref="F1" xr:uid="{0C0990CC-A81B-4548-AA0F-DD4977D3E742}"/>
    <dataValidation allowBlank="1" showInputMessage="1" showErrorMessage="1" promptTitle="Programa: " prompt="Instrumento de organização da ação governamental visando à concretização dos objetivos pretendidos, sendo mensurado por indicadores estabelecidos no plano plurianual. " sqref="E1" xr:uid="{17D40DF6-A3CA-486E-BD4E-A4D29C4C8AC9}"/>
    <dataValidation allowBlank="1" showInputMessage="1" showErrorMessage="1" promptTitle="Subfunção: " prompt="Representa uma partição da função, visando a agregar determinado subconjunto de despesa do setor público. " sqref="D1" xr:uid="{9DFE5D27-D3E5-46AD-88FA-3E2411C55A57}"/>
    <dataValidation allowBlank="1" showInputMessage="1" showErrorMessage="1" promptTitle="Função: " prompt="Maior nível de agregação das diversas áreas de despesa que competem ao setor público. " sqref="C1" xr:uid="{5BC9D4BF-504E-4F3D-868D-0652B211BE65}"/>
    <dataValidation allowBlank="1" showInputMessage="1" showErrorMessage="1" promptTitle="Eixo:" prompt="Definido pela Metodologia._x000a_1.Proteção em Situação de Risco; _x000a_2.Promoção de Vidas Saudáveis; _x000a_3.Educação de Qualidade; _x000a_4.Transversal. " sqref="A1" xr:uid="{A00E64EE-00FF-4FB5-A27C-EA3BA7AE7B87}"/>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8EA9DB"/>
  </sheetPr>
  <dimension ref="A1:AA989"/>
  <sheetViews>
    <sheetView showGridLines="0" workbookViewId="0">
      <pane ySplit="1" topLeftCell="G96" activePane="bottomLeft" state="frozen"/>
      <selection pane="bottomLeft" activeCell="A96" sqref="A96"/>
    </sheetView>
  </sheetViews>
  <sheetFormatPr defaultColWidth="14.42578125" defaultRowHeight="15" customHeight="1"/>
  <cols>
    <col min="1" max="3" width="8.140625" customWidth="1"/>
    <col min="4" max="4" width="29.28515625" customWidth="1"/>
    <col min="5" max="5" width="54" customWidth="1"/>
    <col min="6" max="6" width="101.7109375" style="120" customWidth="1"/>
    <col min="7" max="7" width="35.7109375" style="120" customWidth="1"/>
    <col min="8" max="8" width="10.85546875" style="120" customWidth="1"/>
    <col min="9" max="9" width="12.140625" style="120" customWidth="1"/>
    <col min="10" max="10" width="19" style="120" customWidth="1"/>
    <col min="11" max="12" width="17.7109375" style="120" customWidth="1"/>
    <col min="13" max="14" width="6.7109375" style="120" customWidth="1"/>
    <col min="15" max="15" width="21.42578125" style="120" customWidth="1"/>
    <col min="16" max="16" width="19.5703125" style="120" customWidth="1"/>
    <col min="17" max="17" width="17.85546875" style="120" customWidth="1"/>
    <col min="18" max="19" width="8.7109375" style="230" customWidth="1"/>
    <col min="20" max="21" width="6.7109375" style="120" customWidth="1"/>
    <col min="22" max="22" width="20.28515625" style="120" customWidth="1"/>
    <col min="23" max="23" width="19.28515625" style="120" customWidth="1"/>
    <col min="24" max="24" width="15.85546875" style="120" customWidth="1"/>
    <col min="25" max="26" width="8.7109375" style="230" customWidth="1"/>
    <col min="27" max="30" width="8.7109375" customWidth="1"/>
  </cols>
  <sheetData>
    <row r="1" spans="1:27" ht="33" customHeight="1">
      <c r="A1" s="191" t="s">
        <v>326</v>
      </c>
      <c r="B1" s="181" t="s">
        <v>386</v>
      </c>
      <c r="C1" s="194" t="s">
        <v>333</v>
      </c>
      <c r="D1" s="180" t="s">
        <v>337</v>
      </c>
      <c r="E1" s="185" t="s">
        <v>339</v>
      </c>
      <c r="F1" s="180" t="s">
        <v>341</v>
      </c>
      <c r="G1" s="180" t="s">
        <v>343</v>
      </c>
      <c r="H1" s="181" t="s">
        <v>345</v>
      </c>
      <c r="I1" s="181" t="s">
        <v>347</v>
      </c>
      <c r="J1" s="156" t="s">
        <v>349</v>
      </c>
      <c r="K1" s="156" t="s">
        <v>353</v>
      </c>
      <c r="L1" s="156" t="s">
        <v>357</v>
      </c>
      <c r="M1" s="175" t="s">
        <v>359</v>
      </c>
      <c r="N1" s="175" t="s">
        <v>361</v>
      </c>
      <c r="O1" s="179" t="s">
        <v>363</v>
      </c>
      <c r="P1" s="179" t="s">
        <v>366</v>
      </c>
      <c r="Q1" s="179" t="s">
        <v>368</v>
      </c>
      <c r="R1" s="231" t="s">
        <v>370</v>
      </c>
      <c r="S1" s="231" t="s">
        <v>372</v>
      </c>
      <c r="T1" s="182" t="s">
        <v>374</v>
      </c>
      <c r="U1" s="182" t="s">
        <v>376</v>
      </c>
      <c r="V1" s="212" t="s">
        <v>378</v>
      </c>
      <c r="W1" s="212" t="s">
        <v>380</v>
      </c>
      <c r="X1" s="212" t="s">
        <v>382</v>
      </c>
      <c r="Y1" s="213" t="s">
        <v>370</v>
      </c>
      <c r="Z1" s="236" t="s">
        <v>372</v>
      </c>
    </row>
    <row r="2" spans="1:27" ht="15" customHeight="1">
      <c r="A2" s="454"/>
      <c r="B2" s="442"/>
      <c r="C2" s="442"/>
      <c r="D2" s="148" t="s">
        <v>2829</v>
      </c>
      <c r="E2" s="160" t="s">
        <v>3765</v>
      </c>
      <c r="F2" s="160" t="s">
        <v>3766</v>
      </c>
      <c r="G2" s="160" t="s">
        <v>3767</v>
      </c>
      <c r="H2" s="160" t="s">
        <v>394</v>
      </c>
      <c r="I2" s="160" t="s">
        <v>77</v>
      </c>
      <c r="J2" s="161">
        <v>1000</v>
      </c>
      <c r="K2" s="161">
        <v>0</v>
      </c>
      <c r="L2" s="161">
        <v>0</v>
      </c>
      <c r="M2" s="162" t="s">
        <v>416</v>
      </c>
      <c r="N2" s="160">
        <v>0</v>
      </c>
      <c r="O2" s="174">
        <f t="shared" ref="O2:O61" si="0">J2*N2</f>
        <v>0</v>
      </c>
      <c r="P2" s="174">
        <f t="shared" ref="P2:P62" si="1">K2*N2</f>
        <v>0</v>
      </c>
      <c r="Q2" s="174">
        <f t="shared" ref="Q2:Q61" si="2">L2*N2</f>
        <v>0</v>
      </c>
      <c r="R2" s="241" t="str">
        <f t="shared" ref="R2:R62" si="3">IFERROR(Q2/O2, "-")</f>
        <v>-</v>
      </c>
      <c r="S2" s="241" t="str">
        <f t="shared" ref="S2:S61" si="4">IFERROR(P2/O2, "-")</f>
        <v>-</v>
      </c>
      <c r="T2" s="162" t="s">
        <v>416</v>
      </c>
      <c r="U2" s="160">
        <v>0</v>
      </c>
      <c r="V2" s="174">
        <f t="shared" ref="V2:V62" si="5">J2*U2</f>
        <v>0</v>
      </c>
      <c r="W2" s="174">
        <f t="shared" ref="W2:W27" si="6">K2*U2</f>
        <v>0</v>
      </c>
      <c r="X2" s="174">
        <f t="shared" ref="X2:X62" si="7">L2*U2</f>
        <v>0</v>
      </c>
      <c r="Y2" s="241" t="str">
        <f t="shared" ref="Y2:Y62" si="8">IFERROR(X2/V2, "-")</f>
        <v>-</v>
      </c>
      <c r="Z2" s="241" t="str">
        <f t="shared" ref="Z2:Z61" si="9">IFERROR(W2/V2, "-")</f>
        <v>-</v>
      </c>
      <c r="AA2" s="134"/>
    </row>
    <row r="3" spans="1:27" ht="15" customHeight="1">
      <c r="A3" s="454"/>
      <c r="B3" s="442"/>
      <c r="C3" s="442"/>
      <c r="D3" s="148" t="s">
        <v>2829</v>
      </c>
      <c r="E3" s="160" t="s">
        <v>3765</v>
      </c>
      <c r="F3" s="160" t="s">
        <v>3766</v>
      </c>
      <c r="G3" s="160" t="s">
        <v>3768</v>
      </c>
      <c r="H3" s="160" t="s">
        <v>394</v>
      </c>
      <c r="I3" s="160" t="s">
        <v>77</v>
      </c>
      <c r="J3" s="161">
        <v>1000</v>
      </c>
      <c r="K3" s="161">
        <v>0</v>
      </c>
      <c r="L3" s="161">
        <v>0</v>
      </c>
      <c r="M3" s="162" t="s">
        <v>416</v>
      </c>
      <c r="N3" s="160">
        <v>0</v>
      </c>
      <c r="O3" s="174">
        <f t="shared" si="0"/>
        <v>0</v>
      </c>
      <c r="P3" s="174">
        <f t="shared" si="1"/>
        <v>0</v>
      </c>
      <c r="Q3" s="174">
        <f t="shared" si="2"/>
        <v>0</v>
      </c>
      <c r="R3" s="241" t="str">
        <f t="shared" si="3"/>
        <v>-</v>
      </c>
      <c r="S3" s="241" t="str">
        <f t="shared" si="4"/>
        <v>-</v>
      </c>
      <c r="T3" s="162" t="s">
        <v>416</v>
      </c>
      <c r="U3" s="160">
        <v>0</v>
      </c>
      <c r="V3" s="174">
        <f t="shared" si="5"/>
        <v>0</v>
      </c>
      <c r="W3" s="174">
        <f t="shared" si="6"/>
        <v>0</v>
      </c>
      <c r="X3" s="174">
        <f t="shared" si="7"/>
        <v>0</v>
      </c>
      <c r="Y3" s="241" t="str">
        <f t="shared" si="8"/>
        <v>-</v>
      </c>
      <c r="Z3" s="241" t="str">
        <f t="shared" si="9"/>
        <v>-</v>
      </c>
      <c r="AA3" s="134"/>
    </row>
    <row r="4" spans="1:27" ht="15" customHeight="1">
      <c r="A4" s="454"/>
      <c r="B4" s="442"/>
      <c r="C4" s="442"/>
      <c r="D4" s="148" t="s">
        <v>2829</v>
      </c>
      <c r="E4" s="160" t="s">
        <v>3765</v>
      </c>
      <c r="F4" s="160" t="s">
        <v>3766</v>
      </c>
      <c r="G4" s="160" t="s">
        <v>3769</v>
      </c>
      <c r="H4" s="160" t="s">
        <v>394</v>
      </c>
      <c r="I4" s="160" t="s">
        <v>103</v>
      </c>
      <c r="J4" s="161">
        <v>0</v>
      </c>
      <c r="K4" s="161">
        <v>0</v>
      </c>
      <c r="L4" s="161">
        <v>0</v>
      </c>
      <c r="M4" s="162" t="s">
        <v>416</v>
      </c>
      <c r="N4" s="160">
        <v>0</v>
      </c>
      <c r="O4" s="174">
        <f t="shared" si="0"/>
        <v>0</v>
      </c>
      <c r="P4" s="174">
        <f t="shared" si="1"/>
        <v>0</v>
      </c>
      <c r="Q4" s="174">
        <f t="shared" si="2"/>
        <v>0</v>
      </c>
      <c r="R4" s="241" t="str">
        <f t="shared" si="3"/>
        <v>-</v>
      </c>
      <c r="S4" s="241" t="str">
        <f t="shared" si="4"/>
        <v>-</v>
      </c>
      <c r="T4" s="162" t="s">
        <v>416</v>
      </c>
      <c r="U4" s="160">
        <v>0</v>
      </c>
      <c r="V4" s="174">
        <f t="shared" si="5"/>
        <v>0</v>
      </c>
      <c r="W4" s="174">
        <f t="shared" si="6"/>
        <v>0</v>
      </c>
      <c r="X4" s="174">
        <f t="shared" si="7"/>
        <v>0</v>
      </c>
      <c r="Y4" s="241" t="str">
        <f t="shared" si="8"/>
        <v>-</v>
      </c>
      <c r="Z4" s="241" t="str">
        <f t="shared" si="9"/>
        <v>-</v>
      </c>
      <c r="AA4" s="134"/>
    </row>
    <row r="5" spans="1:27" ht="15" customHeight="1">
      <c r="A5" s="454"/>
      <c r="B5" s="442"/>
      <c r="C5" s="442"/>
      <c r="D5" s="148" t="s">
        <v>2829</v>
      </c>
      <c r="E5" s="160" t="s">
        <v>3765</v>
      </c>
      <c r="F5" s="160" t="s">
        <v>3766</v>
      </c>
      <c r="G5" s="160" t="s">
        <v>3770</v>
      </c>
      <c r="H5" s="160" t="s">
        <v>394</v>
      </c>
      <c r="I5" s="160" t="s">
        <v>103</v>
      </c>
      <c r="J5" s="161">
        <v>1348000</v>
      </c>
      <c r="K5" s="161">
        <v>0</v>
      </c>
      <c r="L5" s="161">
        <v>0</v>
      </c>
      <c r="M5" s="162" t="s">
        <v>410</v>
      </c>
      <c r="N5" s="160">
        <v>0.23</v>
      </c>
      <c r="O5" s="174">
        <f t="shared" si="0"/>
        <v>310040</v>
      </c>
      <c r="P5" s="174">
        <f t="shared" si="1"/>
        <v>0</v>
      </c>
      <c r="Q5" s="174">
        <f t="shared" si="2"/>
        <v>0</v>
      </c>
      <c r="R5" s="241">
        <f t="shared" si="3"/>
        <v>0</v>
      </c>
      <c r="S5" s="241">
        <f t="shared" si="4"/>
        <v>0</v>
      </c>
      <c r="T5" s="162" t="s">
        <v>410</v>
      </c>
      <c r="U5" s="160">
        <v>0.09</v>
      </c>
      <c r="V5" s="174">
        <f t="shared" si="5"/>
        <v>121320</v>
      </c>
      <c r="W5" s="174">
        <f t="shared" si="6"/>
        <v>0</v>
      </c>
      <c r="X5" s="174">
        <f t="shared" si="7"/>
        <v>0</v>
      </c>
      <c r="Y5" s="241">
        <f t="shared" si="8"/>
        <v>0</v>
      </c>
      <c r="Z5" s="241">
        <f t="shared" si="9"/>
        <v>0</v>
      </c>
      <c r="AA5" s="134"/>
    </row>
    <row r="6" spans="1:27" ht="15" customHeight="1">
      <c r="A6" s="454"/>
      <c r="B6" s="442"/>
      <c r="C6" s="442"/>
      <c r="D6" s="148" t="s">
        <v>2829</v>
      </c>
      <c r="E6" s="160" t="s">
        <v>3765</v>
      </c>
      <c r="F6" s="160" t="s">
        <v>3766</v>
      </c>
      <c r="G6" s="160" t="s">
        <v>3771</v>
      </c>
      <c r="H6" s="160" t="s">
        <v>394</v>
      </c>
      <c r="I6" s="160" t="s">
        <v>103</v>
      </c>
      <c r="J6" s="161">
        <v>497196</v>
      </c>
      <c r="K6" s="161">
        <v>0</v>
      </c>
      <c r="L6" s="161">
        <v>0</v>
      </c>
      <c r="M6" s="162" t="s">
        <v>410</v>
      </c>
      <c r="N6" s="160">
        <v>0.23</v>
      </c>
      <c r="O6" s="174">
        <f t="shared" si="0"/>
        <v>114355.08</v>
      </c>
      <c r="P6" s="174">
        <f t="shared" si="1"/>
        <v>0</v>
      </c>
      <c r="Q6" s="174">
        <f t="shared" si="2"/>
        <v>0</v>
      </c>
      <c r="R6" s="241">
        <f t="shared" si="3"/>
        <v>0</v>
      </c>
      <c r="S6" s="241">
        <f t="shared" si="4"/>
        <v>0</v>
      </c>
      <c r="T6" s="162" t="s">
        <v>410</v>
      </c>
      <c r="U6" s="160">
        <v>0.09</v>
      </c>
      <c r="V6" s="174">
        <f t="shared" si="5"/>
        <v>44747.64</v>
      </c>
      <c r="W6" s="174">
        <f t="shared" si="6"/>
        <v>0</v>
      </c>
      <c r="X6" s="174">
        <f t="shared" si="7"/>
        <v>0</v>
      </c>
      <c r="Y6" s="241">
        <f t="shared" si="8"/>
        <v>0</v>
      </c>
      <c r="Z6" s="241">
        <f t="shared" si="9"/>
        <v>0</v>
      </c>
      <c r="AA6" s="134"/>
    </row>
    <row r="7" spans="1:27" ht="15" customHeight="1">
      <c r="A7" s="454"/>
      <c r="B7" s="442"/>
      <c r="C7" s="442"/>
      <c r="D7" s="148" t="s">
        <v>2829</v>
      </c>
      <c r="E7" s="160" t="s">
        <v>3765</v>
      </c>
      <c r="F7" s="160" t="s">
        <v>3766</v>
      </c>
      <c r="G7" s="160" t="s">
        <v>3772</v>
      </c>
      <c r="H7" s="160" t="s">
        <v>394</v>
      </c>
      <c r="I7" s="160" t="s">
        <v>103</v>
      </c>
      <c r="J7" s="161">
        <v>1000</v>
      </c>
      <c r="K7" s="161">
        <v>0</v>
      </c>
      <c r="L7" s="161">
        <v>0</v>
      </c>
      <c r="M7" s="162" t="s">
        <v>416</v>
      </c>
      <c r="N7" s="160">
        <v>0</v>
      </c>
      <c r="O7" s="174">
        <f t="shared" si="0"/>
        <v>0</v>
      </c>
      <c r="P7" s="174">
        <f t="shared" si="1"/>
        <v>0</v>
      </c>
      <c r="Q7" s="174">
        <f t="shared" si="2"/>
        <v>0</v>
      </c>
      <c r="R7" s="241" t="str">
        <f t="shared" si="3"/>
        <v>-</v>
      </c>
      <c r="S7" s="241" t="str">
        <f t="shared" si="4"/>
        <v>-</v>
      </c>
      <c r="T7" s="162" t="s">
        <v>416</v>
      </c>
      <c r="U7" s="160">
        <v>0</v>
      </c>
      <c r="V7" s="174">
        <f t="shared" si="5"/>
        <v>0</v>
      </c>
      <c r="W7" s="174">
        <f t="shared" si="6"/>
        <v>0</v>
      </c>
      <c r="X7" s="174">
        <f t="shared" si="7"/>
        <v>0</v>
      </c>
      <c r="Y7" s="241" t="str">
        <f t="shared" si="8"/>
        <v>-</v>
      </c>
      <c r="Z7" s="241" t="str">
        <f t="shared" si="9"/>
        <v>-</v>
      </c>
      <c r="AA7" s="134"/>
    </row>
    <row r="8" spans="1:27" ht="15" customHeight="1">
      <c r="A8" s="454"/>
      <c r="B8" s="442"/>
      <c r="C8" s="442"/>
      <c r="D8" s="148" t="s">
        <v>2829</v>
      </c>
      <c r="E8" s="160" t="s">
        <v>3765</v>
      </c>
      <c r="F8" s="160" t="s">
        <v>3766</v>
      </c>
      <c r="G8" s="160" t="s">
        <v>3773</v>
      </c>
      <c r="H8" s="160" t="s">
        <v>394</v>
      </c>
      <c r="I8" s="160" t="s">
        <v>103</v>
      </c>
      <c r="J8" s="161">
        <v>200428996</v>
      </c>
      <c r="K8" s="161">
        <v>0</v>
      </c>
      <c r="L8" s="161">
        <v>0</v>
      </c>
      <c r="M8" s="162" t="s">
        <v>410</v>
      </c>
      <c r="N8" s="160">
        <v>0.23</v>
      </c>
      <c r="O8" s="174">
        <f t="shared" si="0"/>
        <v>46098669.080000006</v>
      </c>
      <c r="P8" s="174">
        <f t="shared" si="1"/>
        <v>0</v>
      </c>
      <c r="Q8" s="174">
        <f t="shared" si="2"/>
        <v>0</v>
      </c>
      <c r="R8" s="241">
        <f t="shared" si="3"/>
        <v>0</v>
      </c>
      <c r="S8" s="241">
        <f t="shared" si="4"/>
        <v>0</v>
      </c>
      <c r="T8" s="162" t="s">
        <v>410</v>
      </c>
      <c r="U8" s="160">
        <v>0.09</v>
      </c>
      <c r="V8" s="174">
        <f t="shared" si="5"/>
        <v>18038609.640000001</v>
      </c>
      <c r="W8" s="174">
        <f t="shared" si="6"/>
        <v>0</v>
      </c>
      <c r="X8" s="174">
        <f t="shared" si="7"/>
        <v>0</v>
      </c>
      <c r="Y8" s="241">
        <f t="shared" si="8"/>
        <v>0</v>
      </c>
      <c r="Z8" s="241">
        <f t="shared" si="9"/>
        <v>0</v>
      </c>
      <c r="AA8" s="134"/>
    </row>
    <row r="9" spans="1:27" ht="15" customHeight="1">
      <c r="A9" s="454"/>
      <c r="B9" s="442"/>
      <c r="C9" s="442"/>
      <c r="D9" s="148" t="s">
        <v>2829</v>
      </c>
      <c r="E9" s="160" t="s">
        <v>3765</v>
      </c>
      <c r="F9" s="160" t="s">
        <v>3766</v>
      </c>
      <c r="G9" s="160" t="s">
        <v>3774</v>
      </c>
      <c r="H9" s="160" t="s">
        <v>394</v>
      </c>
      <c r="I9" s="160" t="s">
        <v>103</v>
      </c>
      <c r="J9" s="161">
        <v>12501000</v>
      </c>
      <c r="K9" s="161">
        <v>175882.23999999999</v>
      </c>
      <c r="L9" s="161">
        <v>0</v>
      </c>
      <c r="M9" s="162" t="s">
        <v>410</v>
      </c>
      <c r="N9" s="160">
        <v>0.23</v>
      </c>
      <c r="O9" s="174">
        <f t="shared" si="0"/>
        <v>2875230</v>
      </c>
      <c r="P9" s="174">
        <f t="shared" si="1"/>
        <v>40452.915200000003</v>
      </c>
      <c r="Q9" s="174">
        <f t="shared" si="2"/>
        <v>0</v>
      </c>
      <c r="R9" s="241">
        <f t="shared" si="3"/>
        <v>0</v>
      </c>
      <c r="S9" s="241">
        <f t="shared" si="4"/>
        <v>1.4069453643708504E-2</v>
      </c>
      <c r="T9" s="162" t="s">
        <v>410</v>
      </c>
      <c r="U9" s="160">
        <v>0.09</v>
      </c>
      <c r="V9" s="174">
        <f t="shared" si="5"/>
        <v>1125090</v>
      </c>
      <c r="W9" s="174">
        <f t="shared" si="6"/>
        <v>15829.401599999999</v>
      </c>
      <c r="X9" s="174">
        <f t="shared" si="7"/>
        <v>0</v>
      </c>
      <c r="Y9" s="241">
        <f t="shared" si="8"/>
        <v>0</v>
      </c>
      <c r="Z9" s="241">
        <f t="shared" si="9"/>
        <v>1.4069453643708502E-2</v>
      </c>
      <c r="AA9" s="134"/>
    </row>
    <row r="10" spans="1:27" ht="15" customHeight="1">
      <c r="A10" s="454"/>
      <c r="B10" s="442"/>
      <c r="C10" s="442"/>
      <c r="D10" s="148" t="s">
        <v>2829</v>
      </c>
      <c r="E10" s="160" t="s">
        <v>3765</v>
      </c>
      <c r="F10" s="160" t="s">
        <v>3766</v>
      </c>
      <c r="G10" s="160" t="s">
        <v>3775</v>
      </c>
      <c r="H10" s="160" t="s">
        <v>394</v>
      </c>
      <c r="I10" s="160" t="s">
        <v>103</v>
      </c>
      <c r="J10" s="161">
        <v>37126486</v>
      </c>
      <c r="K10" s="161">
        <v>18312910.899999999</v>
      </c>
      <c r="L10" s="161">
        <v>8827616</v>
      </c>
      <c r="M10" s="162" t="s">
        <v>410</v>
      </c>
      <c r="N10" s="160">
        <v>0.23</v>
      </c>
      <c r="O10" s="174">
        <f t="shared" si="0"/>
        <v>8539091.7800000012</v>
      </c>
      <c r="P10" s="174">
        <f t="shared" si="1"/>
        <v>4211969.5070000002</v>
      </c>
      <c r="Q10" s="174">
        <f t="shared" si="2"/>
        <v>2030351.6800000002</v>
      </c>
      <c r="R10" s="241">
        <f t="shared" si="3"/>
        <v>0.23777138509688203</v>
      </c>
      <c r="S10" s="241">
        <f t="shared" si="4"/>
        <v>0.4932573177003608</v>
      </c>
      <c r="T10" s="162" t="s">
        <v>410</v>
      </c>
      <c r="U10" s="160">
        <v>0.09</v>
      </c>
      <c r="V10" s="174">
        <f t="shared" si="5"/>
        <v>3341383.7399999998</v>
      </c>
      <c r="W10" s="174">
        <f t="shared" si="6"/>
        <v>1648161.9809999999</v>
      </c>
      <c r="X10" s="174">
        <f t="shared" si="7"/>
        <v>794485.44</v>
      </c>
      <c r="Y10" s="241">
        <f t="shared" si="8"/>
        <v>0.23777138509688206</v>
      </c>
      <c r="Z10" s="241">
        <f t="shared" si="9"/>
        <v>0.49325731770036085</v>
      </c>
      <c r="AA10" s="134"/>
    </row>
    <row r="11" spans="1:27" ht="15" customHeight="1">
      <c r="A11" s="454"/>
      <c r="B11" s="442"/>
      <c r="C11" s="442"/>
      <c r="D11" s="148" t="s">
        <v>2829</v>
      </c>
      <c r="E11" s="160" t="s">
        <v>3765</v>
      </c>
      <c r="F11" s="160" t="s">
        <v>3766</v>
      </c>
      <c r="G11" s="160" t="s">
        <v>3776</v>
      </c>
      <c r="H11" s="160" t="s">
        <v>394</v>
      </c>
      <c r="I11" s="160" t="s">
        <v>103</v>
      </c>
      <c r="J11" s="161">
        <v>0</v>
      </c>
      <c r="K11" s="161">
        <v>0</v>
      </c>
      <c r="L11" s="161">
        <v>0</v>
      </c>
      <c r="M11" s="162" t="s">
        <v>416</v>
      </c>
      <c r="N11" s="160">
        <v>0</v>
      </c>
      <c r="O11" s="174">
        <f t="shared" si="0"/>
        <v>0</v>
      </c>
      <c r="P11" s="174">
        <f t="shared" si="1"/>
        <v>0</v>
      </c>
      <c r="Q11" s="174">
        <f t="shared" si="2"/>
        <v>0</v>
      </c>
      <c r="R11" s="241" t="str">
        <f t="shared" si="3"/>
        <v>-</v>
      </c>
      <c r="S11" s="241" t="str">
        <f t="shared" si="4"/>
        <v>-</v>
      </c>
      <c r="T11" s="162" t="s">
        <v>416</v>
      </c>
      <c r="U11" s="160">
        <v>0</v>
      </c>
      <c r="V11" s="174">
        <f t="shared" si="5"/>
        <v>0</v>
      </c>
      <c r="W11" s="174">
        <f t="shared" si="6"/>
        <v>0</v>
      </c>
      <c r="X11" s="174">
        <f t="shared" si="7"/>
        <v>0</v>
      </c>
      <c r="Y11" s="241" t="str">
        <f t="shared" si="8"/>
        <v>-</v>
      </c>
      <c r="Z11" s="241" t="str">
        <f t="shared" si="9"/>
        <v>-</v>
      </c>
      <c r="AA11" s="134"/>
    </row>
    <row r="12" spans="1:27" ht="15" customHeight="1">
      <c r="A12" s="454"/>
      <c r="B12" s="442"/>
      <c r="C12" s="442"/>
      <c r="D12" s="148" t="s">
        <v>2829</v>
      </c>
      <c r="E12" s="160" t="s">
        <v>3765</v>
      </c>
      <c r="F12" s="160" t="s">
        <v>3766</v>
      </c>
      <c r="G12" s="160" t="s">
        <v>3777</v>
      </c>
      <c r="H12" s="160" t="s">
        <v>394</v>
      </c>
      <c r="I12" s="160" t="s">
        <v>103</v>
      </c>
      <c r="J12" s="161">
        <v>1000</v>
      </c>
      <c r="K12" s="161">
        <v>0</v>
      </c>
      <c r="L12" s="161">
        <v>0</v>
      </c>
      <c r="M12" s="162" t="s">
        <v>416</v>
      </c>
      <c r="N12" s="160">
        <v>0</v>
      </c>
      <c r="O12" s="174">
        <f t="shared" si="0"/>
        <v>0</v>
      </c>
      <c r="P12" s="174">
        <f t="shared" si="1"/>
        <v>0</v>
      </c>
      <c r="Q12" s="174">
        <f t="shared" si="2"/>
        <v>0</v>
      </c>
      <c r="R12" s="241" t="str">
        <f t="shared" si="3"/>
        <v>-</v>
      </c>
      <c r="S12" s="241" t="str">
        <f t="shared" si="4"/>
        <v>-</v>
      </c>
      <c r="T12" s="162" t="s">
        <v>416</v>
      </c>
      <c r="U12" s="160">
        <v>0</v>
      </c>
      <c r="V12" s="174">
        <f t="shared" si="5"/>
        <v>0</v>
      </c>
      <c r="W12" s="174">
        <f t="shared" si="6"/>
        <v>0</v>
      </c>
      <c r="X12" s="174">
        <f t="shared" si="7"/>
        <v>0</v>
      </c>
      <c r="Y12" s="241" t="str">
        <f t="shared" si="8"/>
        <v>-</v>
      </c>
      <c r="Z12" s="241" t="str">
        <f t="shared" si="9"/>
        <v>-</v>
      </c>
      <c r="AA12" s="134"/>
    </row>
    <row r="13" spans="1:27" ht="15" customHeight="1">
      <c r="A13" s="454"/>
      <c r="B13" s="442"/>
      <c r="C13" s="442"/>
      <c r="D13" s="148" t="s">
        <v>2829</v>
      </c>
      <c r="E13" s="160" t="s">
        <v>3765</v>
      </c>
      <c r="F13" s="160" t="s">
        <v>3766</v>
      </c>
      <c r="G13" s="160" t="s">
        <v>3778</v>
      </c>
      <c r="H13" s="160" t="s">
        <v>394</v>
      </c>
      <c r="I13" s="160" t="s">
        <v>121</v>
      </c>
      <c r="J13" s="161">
        <v>2400000</v>
      </c>
      <c r="K13" s="161">
        <v>0</v>
      </c>
      <c r="L13" s="161">
        <v>0</v>
      </c>
      <c r="M13" s="162" t="s">
        <v>410</v>
      </c>
      <c r="N13" s="160">
        <v>0.23</v>
      </c>
      <c r="O13" s="174">
        <f t="shared" si="0"/>
        <v>552000</v>
      </c>
      <c r="P13" s="174">
        <f t="shared" si="1"/>
        <v>0</v>
      </c>
      <c r="Q13" s="174">
        <f t="shared" si="2"/>
        <v>0</v>
      </c>
      <c r="R13" s="241">
        <f t="shared" si="3"/>
        <v>0</v>
      </c>
      <c r="S13" s="241">
        <f t="shared" si="4"/>
        <v>0</v>
      </c>
      <c r="T13" s="162" t="s">
        <v>410</v>
      </c>
      <c r="U13" s="160">
        <v>0.09</v>
      </c>
      <c r="V13" s="174">
        <f t="shared" si="5"/>
        <v>216000</v>
      </c>
      <c r="W13" s="174">
        <f t="shared" si="6"/>
        <v>0</v>
      </c>
      <c r="X13" s="174">
        <f t="shared" si="7"/>
        <v>0</v>
      </c>
      <c r="Y13" s="241">
        <f t="shared" si="8"/>
        <v>0</v>
      </c>
      <c r="Z13" s="241">
        <f t="shared" si="9"/>
        <v>0</v>
      </c>
      <c r="AA13" s="134"/>
    </row>
    <row r="14" spans="1:27" ht="15" customHeight="1">
      <c r="A14" s="454"/>
      <c r="B14" s="442"/>
      <c r="C14" s="442"/>
      <c r="D14" s="148" t="s">
        <v>2829</v>
      </c>
      <c r="E14" s="160" t="s">
        <v>3765</v>
      </c>
      <c r="F14" s="160" t="s">
        <v>3766</v>
      </c>
      <c r="G14" s="160" t="s">
        <v>3779</v>
      </c>
      <c r="H14" s="160" t="s">
        <v>394</v>
      </c>
      <c r="I14" s="160" t="s">
        <v>121</v>
      </c>
      <c r="J14" s="161">
        <v>1514152</v>
      </c>
      <c r="K14" s="161">
        <v>0</v>
      </c>
      <c r="L14" s="161">
        <v>0</v>
      </c>
      <c r="M14" s="162" t="s">
        <v>410</v>
      </c>
      <c r="N14" s="160">
        <v>0.23</v>
      </c>
      <c r="O14" s="174">
        <f t="shared" si="0"/>
        <v>348254.96</v>
      </c>
      <c r="P14" s="174">
        <f t="shared" si="1"/>
        <v>0</v>
      </c>
      <c r="Q14" s="174">
        <f t="shared" si="2"/>
        <v>0</v>
      </c>
      <c r="R14" s="241">
        <f t="shared" si="3"/>
        <v>0</v>
      </c>
      <c r="S14" s="241">
        <f t="shared" si="4"/>
        <v>0</v>
      </c>
      <c r="T14" s="162" t="s">
        <v>410</v>
      </c>
      <c r="U14" s="160">
        <v>0.09</v>
      </c>
      <c r="V14" s="174">
        <f t="shared" si="5"/>
        <v>136273.68</v>
      </c>
      <c r="W14" s="174">
        <f t="shared" si="6"/>
        <v>0</v>
      </c>
      <c r="X14" s="174">
        <f t="shared" si="7"/>
        <v>0</v>
      </c>
      <c r="Y14" s="241">
        <f t="shared" si="8"/>
        <v>0</v>
      </c>
      <c r="Z14" s="241">
        <f t="shared" si="9"/>
        <v>0</v>
      </c>
      <c r="AA14" s="134"/>
    </row>
    <row r="15" spans="1:27" ht="15" customHeight="1">
      <c r="A15" s="454"/>
      <c r="B15" s="442"/>
      <c r="C15" s="442"/>
      <c r="D15" s="148" t="s">
        <v>2829</v>
      </c>
      <c r="E15" s="160" t="s">
        <v>3765</v>
      </c>
      <c r="F15" s="160" t="s">
        <v>3766</v>
      </c>
      <c r="G15" s="160" t="s">
        <v>3780</v>
      </c>
      <c r="H15" s="160" t="s">
        <v>394</v>
      </c>
      <c r="I15" s="160" t="s">
        <v>121</v>
      </c>
      <c r="J15" s="161">
        <v>71207476</v>
      </c>
      <c r="K15" s="161">
        <v>0</v>
      </c>
      <c r="L15" s="161">
        <v>0</v>
      </c>
      <c r="M15" s="162" t="s">
        <v>410</v>
      </c>
      <c r="N15" s="160">
        <v>0.23</v>
      </c>
      <c r="O15" s="174">
        <f t="shared" si="0"/>
        <v>16377719.48</v>
      </c>
      <c r="P15" s="174">
        <f t="shared" si="1"/>
        <v>0</v>
      </c>
      <c r="Q15" s="174">
        <f t="shared" si="2"/>
        <v>0</v>
      </c>
      <c r="R15" s="241">
        <f t="shared" si="3"/>
        <v>0</v>
      </c>
      <c r="S15" s="241">
        <f t="shared" si="4"/>
        <v>0</v>
      </c>
      <c r="T15" s="162" t="s">
        <v>410</v>
      </c>
      <c r="U15" s="160">
        <v>0.09</v>
      </c>
      <c r="V15" s="174">
        <f t="shared" si="5"/>
        <v>6408672.8399999999</v>
      </c>
      <c r="W15" s="174">
        <f t="shared" si="6"/>
        <v>0</v>
      </c>
      <c r="X15" s="174">
        <f t="shared" si="7"/>
        <v>0</v>
      </c>
      <c r="Y15" s="241">
        <f t="shared" si="8"/>
        <v>0</v>
      </c>
      <c r="Z15" s="241">
        <f t="shared" si="9"/>
        <v>0</v>
      </c>
      <c r="AA15" s="134"/>
    </row>
    <row r="16" spans="1:27" ht="15" customHeight="1">
      <c r="A16" s="454"/>
      <c r="B16" s="442"/>
      <c r="C16" s="442"/>
      <c r="D16" s="148" t="s">
        <v>2829</v>
      </c>
      <c r="E16" s="160" t="s">
        <v>3765</v>
      </c>
      <c r="F16" s="160" t="s">
        <v>3766</v>
      </c>
      <c r="G16" s="160" t="s">
        <v>3781</v>
      </c>
      <c r="H16" s="160" t="s">
        <v>394</v>
      </c>
      <c r="I16" s="160" t="s">
        <v>121</v>
      </c>
      <c r="J16" s="161">
        <v>1000</v>
      </c>
      <c r="K16" s="161">
        <v>0</v>
      </c>
      <c r="L16" s="161">
        <v>0</v>
      </c>
      <c r="M16" s="162" t="s">
        <v>416</v>
      </c>
      <c r="N16" s="160">
        <v>0</v>
      </c>
      <c r="O16" s="174">
        <f t="shared" si="0"/>
        <v>0</v>
      </c>
      <c r="P16" s="174">
        <f t="shared" si="1"/>
        <v>0</v>
      </c>
      <c r="Q16" s="174">
        <f t="shared" si="2"/>
        <v>0</v>
      </c>
      <c r="R16" s="241" t="str">
        <f t="shared" si="3"/>
        <v>-</v>
      </c>
      <c r="S16" s="241" t="str">
        <f t="shared" si="4"/>
        <v>-</v>
      </c>
      <c r="T16" s="162" t="s">
        <v>416</v>
      </c>
      <c r="U16" s="160">
        <v>0</v>
      </c>
      <c r="V16" s="174">
        <f t="shared" si="5"/>
        <v>0</v>
      </c>
      <c r="W16" s="174">
        <f t="shared" si="6"/>
        <v>0</v>
      </c>
      <c r="X16" s="174">
        <f t="shared" si="7"/>
        <v>0</v>
      </c>
      <c r="Y16" s="241" t="str">
        <f t="shared" si="8"/>
        <v>-</v>
      </c>
      <c r="Z16" s="241" t="str">
        <f t="shared" si="9"/>
        <v>-</v>
      </c>
      <c r="AA16" s="134"/>
    </row>
    <row r="17" spans="1:27" ht="15" customHeight="1">
      <c r="A17" s="454"/>
      <c r="B17" s="442"/>
      <c r="C17" s="442"/>
      <c r="D17" s="148" t="s">
        <v>2829</v>
      </c>
      <c r="E17" s="160" t="s">
        <v>3765</v>
      </c>
      <c r="F17" s="160" t="s">
        <v>3766</v>
      </c>
      <c r="G17" s="160" t="s">
        <v>3782</v>
      </c>
      <c r="H17" s="160" t="s">
        <v>394</v>
      </c>
      <c r="I17" s="160" t="s">
        <v>121</v>
      </c>
      <c r="J17" s="161">
        <v>2880000</v>
      </c>
      <c r="K17" s="161">
        <v>0</v>
      </c>
      <c r="L17" s="161">
        <v>0</v>
      </c>
      <c r="M17" s="162" t="s">
        <v>410</v>
      </c>
      <c r="N17" s="160">
        <v>0.23</v>
      </c>
      <c r="O17" s="174">
        <f t="shared" si="0"/>
        <v>662400</v>
      </c>
      <c r="P17" s="174">
        <f t="shared" si="1"/>
        <v>0</v>
      </c>
      <c r="Q17" s="174">
        <f t="shared" si="2"/>
        <v>0</v>
      </c>
      <c r="R17" s="241">
        <f t="shared" si="3"/>
        <v>0</v>
      </c>
      <c r="S17" s="241">
        <f t="shared" si="4"/>
        <v>0</v>
      </c>
      <c r="T17" s="162" t="s">
        <v>410</v>
      </c>
      <c r="U17" s="160">
        <v>0.09</v>
      </c>
      <c r="V17" s="174">
        <f t="shared" si="5"/>
        <v>259200</v>
      </c>
      <c r="W17" s="174">
        <f t="shared" si="6"/>
        <v>0</v>
      </c>
      <c r="X17" s="174">
        <f t="shared" si="7"/>
        <v>0</v>
      </c>
      <c r="Y17" s="241">
        <f t="shared" si="8"/>
        <v>0</v>
      </c>
      <c r="Z17" s="241">
        <f t="shared" si="9"/>
        <v>0</v>
      </c>
      <c r="AA17" s="134"/>
    </row>
    <row r="18" spans="1:27" ht="15" customHeight="1">
      <c r="A18" s="454"/>
      <c r="B18" s="442"/>
      <c r="C18" s="442"/>
      <c r="D18" s="148" t="s">
        <v>2829</v>
      </c>
      <c r="E18" s="160" t="s">
        <v>3765</v>
      </c>
      <c r="F18" s="160" t="s">
        <v>3766</v>
      </c>
      <c r="G18" s="160" t="s">
        <v>3783</v>
      </c>
      <c r="H18" s="160" t="s">
        <v>394</v>
      </c>
      <c r="I18" s="160" t="s">
        <v>121</v>
      </c>
      <c r="J18" s="161">
        <v>5052000</v>
      </c>
      <c r="K18" s="161">
        <v>3974400</v>
      </c>
      <c r="L18" s="161">
        <v>3937000</v>
      </c>
      <c r="M18" s="162" t="s">
        <v>410</v>
      </c>
      <c r="N18" s="160">
        <v>0.23</v>
      </c>
      <c r="O18" s="174">
        <f t="shared" si="0"/>
        <v>1161960</v>
      </c>
      <c r="P18" s="174">
        <f t="shared" si="1"/>
        <v>914112</v>
      </c>
      <c r="Q18" s="174">
        <f t="shared" si="2"/>
        <v>905510</v>
      </c>
      <c r="R18" s="241">
        <f t="shared" si="3"/>
        <v>0.77929532858273953</v>
      </c>
      <c r="S18" s="241">
        <f t="shared" si="4"/>
        <v>0.78669833729216154</v>
      </c>
      <c r="T18" s="162" t="s">
        <v>410</v>
      </c>
      <c r="U18" s="160">
        <v>0.09</v>
      </c>
      <c r="V18" s="174">
        <f t="shared" si="5"/>
        <v>454680</v>
      </c>
      <c r="W18" s="174">
        <f t="shared" si="6"/>
        <v>357696</v>
      </c>
      <c r="X18" s="174">
        <f t="shared" si="7"/>
        <v>354330</v>
      </c>
      <c r="Y18" s="241">
        <f t="shared" si="8"/>
        <v>0.77929532858273953</v>
      </c>
      <c r="Z18" s="241">
        <f t="shared" si="9"/>
        <v>0.78669833729216154</v>
      </c>
      <c r="AA18" s="134"/>
    </row>
    <row r="19" spans="1:27" ht="15" customHeight="1">
      <c r="A19" s="454"/>
      <c r="B19" s="442"/>
      <c r="C19" s="442"/>
      <c r="D19" s="148" t="s">
        <v>2829</v>
      </c>
      <c r="E19" s="160" t="s">
        <v>3765</v>
      </c>
      <c r="F19" s="160" t="s">
        <v>3766</v>
      </c>
      <c r="G19" s="160" t="s">
        <v>3784</v>
      </c>
      <c r="H19" s="160" t="s">
        <v>394</v>
      </c>
      <c r="I19" s="160" t="s">
        <v>121</v>
      </c>
      <c r="J19" s="161">
        <v>157555</v>
      </c>
      <c r="K19" s="161">
        <v>97186.89999999998</v>
      </c>
      <c r="L19" s="161">
        <v>90086.99</v>
      </c>
      <c r="M19" s="162" t="s">
        <v>410</v>
      </c>
      <c r="N19" s="160">
        <v>0.23</v>
      </c>
      <c r="O19" s="174">
        <f t="shared" si="0"/>
        <v>36237.65</v>
      </c>
      <c r="P19" s="174">
        <f t="shared" si="1"/>
        <v>22352.986999999997</v>
      </c>
      <c r="Q19" s="174">
        <f t="shared" si="2"/>
        <v>20720.007700000002</v>
      </c>
      <c r="R19" s="241">
        <f t="shared" si="3"/>
        <v>0.5717812192567675</v>
      </c>
      <c r="S19" s="241">
        <f t="shared" si="4"/>
        <v>0.61684427660182151</v>
      </c>
      <c r="T19" s="162" t="s">
        <v>410</v>
      </c>
      <c r="U19" s="160">
        <v>0.09</v>
      </c>
      <c r="V19" s="174">
        <f t="shared" si="5"/>
        <v>14179.949999999999</v>
      </c>
      <c r="W19" s="174">
        <f t="shared" si="6"/>
        <v>8746.8209999999981</v>
      </c>
      <c r="X19" s="174">
        <f t="shared" si="7"/>
        <v>8107.8290999999999</v>
      </c>
      <c r="Y19" s="241">
        <f t="shared" si="8"/>
        <v>0.5717812192567675</v>
      </c>
      <c r="Z19" s="241">
        <f t="shared" si="9"/>
        <v>0.61684427660182151</v>
      </c>
      <c r="AA19" s="134"/>
    </row>
    <row r="20" spans="1:27" ht="15" customHeight="1">
      <c r="A20" s="454"/>
      <c r="B20" s="442"/>
      <c r="C20" s="442"/>
      <c r="D20" s="148" t="s">
        <v>2829</v>
      </c>
      <c r="E20" s="160" t="s">
        <v>3765</v>
      </c>
      <c r="F20" s="160" t="s">
        <v>3766</v>
      </c>
      <c r="G20" s="160" t="s">
        <v>3785</v>
      </c>
      <c r="H20" s="160" t="s">
        <v>394</v>
      </c>
      <c r="I20" s="160" t="s">
        <v>121</v>
      </c>
      <c r="J20" s="161">
        <v>38128639</v>
      </c>
      <c r="K20" s="161">
        <v>5304298.79</v>
      </c>
      <c r="L20" s="161">
        <v>1757919.29</v>
      </c>
      <c r="M20" s="162" t="s">
        <v>410</v>
      </c>
      <c r="N20" s="160">
        <v>0.23</v>
      </c>
      <c r="O20" s="174">
        <f t="shared" si="0"/>
        <v>8769586.9700000007</v>
      </c>
      <c r="P20" s="174">
        <f t="shared" si="1"/>
        <v>1219988.7217000001</v>
      </c>
      <c r="Q20" s="174">
        <f t="shared" si="2"/>
        <v>404321.43670000002</v>
      </c>
      <c r="R20" s="241">
        <f t="shared" si="3"/>
        <v>4.6104957745803622E-2</v>
      </c>
      <c r="S20" s="241">
        <f t="shared" si="4"/>
        <v>0.13911587009439283</v>
      </c>
      <c r="T20" s="162" t="s">
        <v>410</v>
      </c>
      <c r="U20" s="160">
        <v>0.09</v>
      </c>
      <c r="V20" s="174">
        <f t="shared" si="5"/>
        <v>3431577.51</v>
      </c>
      <c r="W20" s="174">
        <f t="shared" si="6"/>
        <v>477386.89110000001</v>
      </c>
      <c r="X20" s="174">
        <f t="shared" si="7"/>
        <v>158212.73610000001</v>
      </c>
      <c r="Y20" s="241">
        <f t="shared" si="8"/>
        <v>4.6104957745803629E-2</v>
      </c>
      <c r="Z20" s="241">
        <f t="shared" si="9"/>
        <v>0.13911587009439283</v>
      </c>
      <c r="AA20" s="134"/>
    </row>
    <row r="21" spans="1:27" ht="15" customHeight="1">
      <c r="A21" s="454"/>
      <c r="B21" s="442"/>
      <c r="C21" s="442"/>
      <c r="D21" s="148" t="s">
        <v>2829</v>
      </c>
      <c r="E21" s="160" t="s">
        <v>3765</v>
      </c>
      <c r="F21" s="160" t="s">
        <v>3766</v>
      </c>
      <c r="G21" s="160" t="s">
        <v>3786</v>
      </c>
      <c r="H21" s="160" t="s">
        <v>394</v>
      </c>
      <c r="I21" s="160" t="s">
        <v>121</v>
      </c>
      <c r="J21" s="161">
        <v>7791</v>
      </c>
      <c r="K21" s="161">
        <v>8551.26</v>
      </c>
      <c r="L21" s="161">
        <v>7557.49</v>
      </c>
      <c r="M21" s="162" t="s">
        <v>410</v>
      </c>
      <c r="N21" s="160">
        <v>0.23</v>
      </c>
      <c r="O21" s="174">
        <f t="shared" si="0"/>
        <v>1791.93</v>
      </c>
      <c r="P21" s="174">
        <f t="shared" si="1"/>
        <v>1966.7898000000002</v>
      </c>
      <c r="Q21" s="174">
        <f t="shared" si="2"/>
        <v>1738.2227</v>
      </c>
      <c r="R21" s="241">
        <f t="shared" si="3"/>
        <v>0.97002823771017843</v>
      </c>
      <c r="S21" s="241">
        <f t="shared" si="4"/>
        <v>1.0975818251829035</v>
      </c>
      <c r="T21" s="162" t="s">
        <v>410</v>
      </c>
      <c r="U21" s="160">
        <v>0.09</v>
      </c>
      <c r="V21" s="174">
        <f t="shared" si="5"/>
        <v>701.18999999999994</v>
      </c>
      <c r="W21" s="174">
        <f t="shared" si="6"/>
        <v>769.61339999999996</v>
      </c>
      <c r="X21" s="174">
        <f t="shared" si="7"/>
        <v>680.17409999999995</v>
      </c>
      <c r="Y21" s="241">
        <f t="shared" si="8"/>
        <v>0.97002823771017843</v>
      </c>
      <c r="Z21" s="241">
        <f t="shared" si="9"/>
        <v>1.0975818251829035</v>
      </c>
      <c r="AA21" s="134"/>
    </row>
    <row r="22" spans="1:27" ht="15" customHeight="1">
      <c r="A22" s="454"/>
      <c r="B22" s="442"/>
      <c r="C22" s="442"/>
      <c r="D22" s="148" t="s">
        <v>2829</v>
      </c>
      <c r="E22" s="160" t="s">
        <v>3765</v>
      </c>
      <c r="F22" s="160" t="s">
        <v>3766</v>
      </c>
      <c r="G22" s="160" t="s">
        <v>3787</v>
      </c>
      <c r="H22" s="160" t="s">
        <v>394</v>
      </c>
      <c r="I22" s="160" t="s">
        <v>121</v>
      </c>
      <c r="J22" s="161">
        <v>1000</v>
      </c>
      <c r="K22" s="161">
        <v>0</v>
      </c>
      <c r="L22" s="161">
        <v>0</v>
      </c>
      <c r="M22" s="162" t="s">
        <v>416</v>
      </c>
      <c r="N22" s="160">
        <v>0</v>
      </c>
      <c r="O22" s="174">
        <f t="shared" si="0"/>
        <v>0</v>
      </c>
      <c r="P22" s="174">
        <f t="shared" si="1"/>
        <v>0</v>
      </c>
      <c r="Q22" s="174">
        <f t="shared" si="2"/>
        <v>0</v>
      </c>
      <c r="R22" s="241" t="str">
        <f t="shared" si="3"/>
        <v>-</v>
      </c>
      <c r="S22" s="241" t="str">
        <f t="shared" si="4"/>
        <v>-</v>
      </c>
      <c r="T22" s="162" t="s">
        <v>416</v>
      </c>
      <c r="U22" s="160">
        <v>0</v>
      </c>
      <c r="V22" s="174">
        <f t="shared" si="5"/>
        <v>0</v>
      </c>
      <c r="W22" s="174">
        <f t="shared" si="6"/>
        <v>0</v>
      </c>
      <c r="X22" s="174">
        <f t="shared" si="7"/>
        <v>0</v>
      </c>
      <c r="Y22" s="241" t="str">
        <f t="shared" si="8"/>
        <v>-</v>
      </c>
      <c r="Z22" s="241" t="str">
        <f t="shared" si="9"/>
        <v>-</v>
      </c>
      <c r="AA22" s="134"/>
    </row>
    <row r="23" spans="1:27" ht="15" customHeight="1">
      <c r="A23" s="454"/>
      <c r="B23" s="442"/>
      <c r="C23" s="442"/>
      <c r="D23" s="148" t="s">
        <v>2829</v>
      </c>
      <c r="E23" s="160" t="s">
        <v>3765</v>
      </c>
      <c r="F23" s="160" t="s">
        <v>3766</v>
      </c>
      <c r="G23" s="160" t="s">
        <v>3788</v>
      </c>
      <c r="H23" s="160" t="s">
        <v>394</v>
      </c>
      <c r="I23" s="160" t="s">
        <v>121</v>
      </c>
      <c r="J23" s="161">
        <v>16967663</v>
      </c>
      <c r="K23" s="161">
        <v>6568121.8899999997</v>
      </c>
      <c r="L23" s="161">
        <v>5574643.2000000002</v>
      </c>
      <c r="M23" s="162" t="s">
        <v>410</v>
      </c>
      <c r="N23" s="160">
        <v>0.23</v>
      </c>
      <c r="O23" s="174">
        <f t="shared" si="0"/>
        <v>3902562.49</v>
      </c>
      <c r="P23" s="174">
        <f t="shared" si="1"/>
        <v>1510668.0347</v>
      </c>
      <c r="Q23" s="174">
        <f t="shared" si="2"/>
        <v>1282167.936</v>
      </c>
      <c r="R23" s="241">
        <f t="shared" si="3"/>
        <v>0.32854513906835608</v>
      </c>
      <c r="S23" s="241">
        <f t="shared" si="4"/>
        <v>0.38709643691061046</v>
      </c>
      <c r="T23" s="162" t="s">
        <v>410</v>
      </c>
      <c r="U23" s="160">
        <v>0.09</v>
      </c>
      <c r="V23" s="174">
        <f t="shared" si="5"/>
        <v>1527089.67</v>
      </c>
      <c r="W23" s="174">
        <f t="shared" si="6"/>
        <v>591130.97009999992</v>
      </c>
      <c r="X23" s="174">
        <f t="shared" si="7"/>
        <v>501717.88799999998</v>
      </c>
      <c r="Y23" s="241">
        <f t="shared" si="8"/>
        <v>0.32854513906835608</v>
      </c>
      <c r="Z23" s="241">
        <f t="shared" si="9"/>
        <v>0.38709643691061046</v>
      </c>
      <c r="AA23" s="134"/>
    </row>
    <row r="24" spans="1:27" ht="15" customHeight="1">
      <c r="A24" s="454"/>
      <c r="B24" s="442"/>
      <c r="C24" s="442"/>
      <c r="D24" s="148" t="s">
        <v>2829</v>
      </c>
      <c r="E24" s="160" t="s">
        <v>3765</v>
      </c>
      <c r="F24" s="160" t="s">
        <v>3766</v>
      </c>
      <c r="G24" s="160" t="s">
        <v>3789</v>
      </c>
      <c r="H24" s="160" t="s">
        <v>394</v>
      </c>
      <c r="I24" s="160" t="s">
        <v>121</v>
      </c>
      <c r="J24" s="161">
        <v>5504055</v>
      </c>
      <c r="K24" s="161">
        <v>5362406.3400000008</v>
      </c>
      <c r="L24" s="161">
        <v>5362406.3400000008</v>
      </c>
      <c r="M24" s="162" t="s">
        <v>410</v>
      </c>
      <c r="N24" s="160">
        <v>0.23</v>
      </c>
      <c r="O24" s="174">
        <f t="shared" si="0"/>
        <v>1265932.6500000001</v>
      </c>
      <c r="P24" s="174">
        <f t="shared" si="1"/>
        <v>1233353.4582000002</v>
      </c>
      <c r="Q24" s="174">
        <f t="shared" si="2"/>
        <v>1233353.4582000002</v>
      </c>
      <c r="R24" s="241">
        <f t="shared" si="3"/>
        <v>0.97426467213717893</v>
      </c>
      <c r="S24" s="241">
        <f t="shared" si="4"/>
        <v>0.97426467213717893</v>
      </c>
      <c r="T24" s="162" t="s">
        <v>410</v>
      </c>
      <c r="U24" s="160">
        <v>0.09</v>
      </c>
      <c r="V24" s="174">
        <f t="shared" si="5"/>
        <v>495364.94999999995</v>
      </c>
      <c r="W24" s="174">
        <f t="shared" si="6"/>
        <v>482616.57060000004</v>
      </c>
      <c r="X24" s="174">
        <f t="shared" si="7"/>
        <v>482616.57060000004</v>
      </c>
      <c r="Y24" s="241">
        <f t="shared" si="8"/>
        <v>0.97426467213717904</v>
      </c>
      <c r="Z24" s="241">
        <f t="shared" si="9"/>
        <v>0.97426467213717904</v>
      </c>
      <c r="AA24" s="134"/>
    </row>
    <row r="25" spans="1:27" ht="15" customHeight="1">
      <c r="A25" s="454"/>
      <c r="B25" s="442"/>
      <c r="C25" s="442"/>
      <c r="D25" s="148" t="s">
        <v>2829</v>
      </c>
      <c r="E25" s="160" t="s">
        <v>3765</v>
      </c>
      <c r="F25" s="160" t="s">
        <v>3766</v>
      </c>
      <c r="G25" s="160" t="s">
        <v>3790</v>
      </c>
      <c r="H25" s="160" t="s">
        <v>394</v>
      </c>
      <c r="I25" s="160" t="s">
        <v>121</v>
      </c>
      <c r="J25" s="161">
        <v>1000</v>
      </c>
      <c r="K25" s="161">
        <v>0</v>
      </c>
      <c r="L25" s="161">
        <v>0</v>
      </c>
      <c r="M25" s="162" t="s">
        <v>416</v>
      </c>
      <c r="N25" s="160">
        <v>0</v>
      </c>
      <c r="O25" s="174">
        <f t="shared" si="0"/>
        <v>0</v>
      </c>
      <c r="P25" s="174">
        <f t="shared" si="1"/>
        <v>0</v>
      </c>
      <c r="Q25" s="174">
        <f t="shared" si="2"/>
        <v>0</v>
      </c>
      <c r="R25" s="241" t="str">
        <f t="shared" si="3"/>
        <v>-</v>
      </c>
      <c r="S25" s="241" t="str">
        <f t="shared" si="4"/>
        <v>-</v>
      </c>
      <c r="T25" s="162" t="s">
        <v>416</v>
      </c>
      <c r="U25" s="160">
        <v>0</v>
      </c>
      <c r="V25" s="174">
        <f t="shared" si="5"/>
        <v>0</v>
      </c>
      <c r="W25" s="174">
        <f t="shared" si="6"/>
        <v>0</v>
      </c>
      <c r="X25" s="174">
        <f t="shared" si="7"/>
        <v>0</v>
      </c>
      <c r="Y25" s="241" t="str">
        <f t="shared" si="8"/>
        <v>-</v>
      </c>
      <c r="Z25" s="241" t="str">
        <f t="shared" si="9"/>
        <v>-</v>
      </c>
      <c r="AA25" s="134"/>
    </row>
    <row r="26" spans="1:27" ht="15" customHeight="1">
      <c r="A26" s="454"/>
      <c r="B26" s="442"/>
      <c r="C26" s="442"/>
      <c r="D26" s="148" t="s">
        <v>2829</v>
      </c>
      <c r="E26" s="160" t="s">
        <v>3765</v>
      </c>
      <c r="F26" s="160" t="s">
        <v>3766</v>
      </c>
      <c r="G26" s="160" t="s">
        <v>3791</v>
      </c>
      <c r="H26" s="160" t="s">
        <v>394</v>
      </c>
      <c r="I26" s="160" t="s">
        <v>121</v>
      </c>
      <c r="J26" s="161">
        <v>1490000</v>
      </c>
      <c r="K26" s="161">
        <v>400000</v>
      </c>
      <c r="L26" s="161">
        <v>0</v>
      </c>
      <c r="M26" s="162" t="s">
        <v>410</v>
      </c>
      <c r="N26" s="160">
        <v>0.23</v>
      </c>
      <c r="O26" s="174">
        <f t="shared" si="0"/>
        <v>342700</v>
      </c>
      <c r="P26" s="174">
        <f t="shared" si="1"/>
        <v>92000</v>
      </c>
      <c r="Q26" s="174">
        <f t="shared" si="2"/>
        <v>0</v>
      </c>
      <c r="R26" s="241">
        <f t="shared" si="3"/>
        <v>0</v>
      </c>
      <c r="S26" s="241">
        <f t="shared" si="4"/>
        <v>0.26845637583892618</v>
      </c>
      <c r="T26" s="162" t="s">
        <v>410</v>
      </c>
      <c r="U26" s="160">
        <v>0.09</v>
      </c>
      <c r="V26" s="174">
        <f t="shared" si="5"/>
        <v>134100</v>
      </c>
      <c r="W26" s="174">
        <f t="shared" si="6"/>
        <v>36000</v>
      </c>
      <c r="X26" s="174">
        <f t="shared" si="7"/>
        <v>0</v>
      </c>
      <c r="Y26" s="241">
        <f t="shared" si="8"/>
        <v>0</v>
      </c>
      <c r="Z26" s="241">
        <f t="shared" si="9"/>
        <v>0.26845637583892618</v>
      </c>
      <c r="AA26" s="134"/>
    </row>
    <row r="27" spans="1:27" ht="15" customHeight="1">
      <c r="A27" s="454"/>
      <c r="B27" s="442"/>
      <c r="C27" s="442"/>
      <c r="D27" s="148" t="s">
        <v>2829</v>
      </c>
      <c r="E27" s="160" t="s">
        <v>3765</v>
      </c>
      <c r="F27" s="160" t="s">
        <v>3766</v>
      </c>
      <c r="G27" s="160" t="s">
        <v>3792</v>
      </c>
      <c r="H27" s="160" t="s">
        <v>394</v>
      </c>
      <c r="I27" s="160" t="s">
        <v>121</v>
      </c>
      <c r="J27" s="161">
        <v>8720853</v>
      </c>
      <c r="K27" s="161">
        <v>1867497.68</v>
      </c>
      <c r="L27" s="161">
        <v>0</v>
      </c>
      <c r="M27" s="162" t="s">
        <v>410</v>
      </c>
      <c r="N27" s="160">
        <v>0.23</v>
      </c>
      <c r="O27" s="174">
        <f t="shared" si="0"/>
        <v>2005796.1900000002</v>
      </c>
      <c r="P27" s="174">
        <f t="shared" si="1"/>
        <v>429524.46639999998</v>
      </c>
      <c r="Q27" s="174">
        <f t="shared" si="2"/>
        <v>0</v>
      </c>
      <c r="R27" s="241">
        <f t="shared" si="3"/>
        <v>0</v>
      </c>
      <c r="S27" s="241">
        <f t="shared" si="4"/>
        <v>0.21414163041161222</v>
      </c>
      <c r="T27" s="162" t="s">
        <v>410</v>
      </c>
      <c r="U27" s="160">
        <v>0.09</v>
      </c>
      <c r="V27" s="174">
        <f t="shared" si="5"/>
        <v>784876.77</v>
      </c>
      <c r="W27" s="174">
        <f t="shared" si="6"/>
        <v>168074.79119999998</v>
      </c>
      <c r="X27" s="174">
        <f t="shared" si="7"/>
        <v>0</v>
      </c>
      <c r="Y27" s="241">
        <f t="shared" si="8"/>
        <v>0</v>
      </c>
      <c r="Z27" s="241">
        <f t="shared" si="9"/>
        <v>0.21414163041161222</v>
      </c>
      <c r="AA27" s="134"/>
    </row>
    <row r="28" spans="1:27" ht="15" customHeight="1">
      <c r="A28" s="454"/>
      <c r="B28" s="442"/>
      <c r="C28" s="442"/>
      <c r="D28" s="148" t="s">
        <v>2829</v>
      </c>
      <c r="E28" s="160" t="s">
        <v>3765</v>
      </c>
      <c r="F28" s="160" t="s">
        <v>3766</v>
      </c>
      <c r="G28" s="160" t="s">
        <v>3793</v>
      </c>
      <c r="H28" s="160" t="s">
        <v>394</v>
      </c>
      <c r="I28" s="160" t="s">
        <v>121</v>
      </c>
      <c r="J28" s="161">
        <v>3210000</v>
      </c>
      <c r="K28" s="161">
        <v>1608000</v>
      </c>
      <c r="L28" s="161">
        <v>1577000</v>
      </c>
      <c r="M28" s="162" t="s">
        <v>410</v>
      </c>
      <c r="N28" s="160">
        <v>0.23</v>
      </c>
      <c r="O28" s="174">
        <f t="shared" si="0"/>
        <v>738300</v>
      </c>
      <c r="P28" s="174">
        <f t="shared" si="1"/>
        <v>369840</v>
      </c>
      <c r="Q28" s="174">
        <f t="shared" si="2"/>
        <v>362710</v>
      </c>
      <c r="R28" s="241">
        <f t="shared" si="3"/>
        <v>0.49127725856697818</v>
      </c>
      <c r="S28" s="241">
        <f t="shared" si="4"/>
        <v>0.50093457943925235</v>
      </c>
      <c r="T28" s="162" t="s">
        <v>410</v>
      </c>
      <c r="U28" s="160">
        <v>0.09</v>
      </c>
      <c r="V28" s="174">
        <f t="shared" si="5"/>
        <v>288900</v>
      </c>
      <c r="W28" s="174">
        <f t="shared" ref="W28:W91" si="10">K28*U28</f>
        <v>144720</v>
      </c>
      <c r="X28" s="174">
        <f t="shared" si="7"/>
        <v>141930</v>
      </c>
      <c r="Y28" s="241">
        <f t="shared" si="8"/>
        <v>0.49127725856697818</v>
      </c>
      <c r="Z28" s="241">
        <f t="shared" si="9"/>
        <v>0.50093457943925235</v>
      </c>
      <c r="AA28" s="134"/>
    </row>
    <row r="29" spans="1:27" ht="15" customHeight="1">
      <c r="A29" s="454"/>
      <c r="B29" s="442"/>
      <c r="C29" s="442"/>
      <c r="D29" s="148" t="s">
        <v>2829</v>
      </c>
      <c r="E29" s="160" t="s">
        <v>3765</v>
      </c>
      <c r="F29" s="160" t="s">
        <v>3766</v>
      </c>
      <c r="G29" s="160" t="s">
        <v>3794</v>
      </c>
      <c r="H29" s="160" t="s">
        <v>394</v>
      </c>
      <c r="I29" s="160" t="s">
        <v>121</v>
      </c>
      <c r="J29" s="161">
        <v>14555000</v>
      </c>
      <c r="K29" s="161">
        <v>3866164.3899999997</v>
      </c>
      <c r="L29" s="161">
        <v>2058155.2999999998</v>
      </c>
      <c r="M29" s="162" t="s">
        <v>410</v>
      </c>
      <c r="N29" s="160">
        <v>0.23</v>
      </c>
      <c r="O29" s="174">
        <f t="shared" si="0"/>
        <v>3347650</v>
      </c>
      <c r="P29" s="174">
        <f t="shared" si="1"/>
        <v>889217.80969999998</v>
      </c>
      <c r="Q29" s="174">
        <f t="shared" si="2"/>
        <v>473375.71899999998</v>
      </c>
      <c r="R29" s="241">
        <f t="shared" si="3"/>
        <v>0.141405379594641</v>
      </c>
      <c r="S29" s="241">
        <f t="shared" si="4"/>
        <v>0.26562448574373065</v>
      </c>
      <c r="T29" s="162" t="s">
        <v>410</v>
      </c>
      <c r="U29" s="160">
        <v>0.09</v>
      </c>
      <c r="V29" s="174">
        <f t="shared" si="5"/>
        <v>1309950</v>
      </c>
      <c r="W29" s="174">
        <f t="shared" si="10"/>
        <v>347954.79509999993</v>
      </c>
      <c r="X29" s="174">
        <f t="shared" si="7"/>
        <v>185233.97699999998</v>
      </c>
      <c r="Y29" s="241">
        <f t="shared" si="8"/>
        <v>0.141405379594641</v>
      </c>
      <c r="Z29" s="241">
        <f t="shared" si="9"/>
        <v>0.2656244857437306</v>
      </c>
      <c r="AA29" s="134"/>
    </row>
    <row r="30" spans="1:27" ht="15" customHeight="1">
      <c r="A30" s="454"/>
      <c r="B30" s="442"/>
      <c r="C30" s="442"/>
      <c r="D30" s="148" t="s">
        <v>2829</v>
      </c>
      <c r="E30" s="160" t="s">
        <v>3765</v>
      </c>
      <c r="F30" s="160" t="s">
        <v>3766</v>
      </c>
      <c r="G30" s="160" t="s">
        <v>3795</v>
      </c>
      <c r="H30" s="160" t="s">
        <v>394</v>
      </c>
      <c r="I30" s="160" t="s">
        <v>121</v>
      </c>
      <c r="J30" s="161">
        <v>25800000</v>
      </c>
      <c r="K30" s="161">
        <v>20623974.219999999</v>
      </c>
      <c r="L30" s="161">
        <v>11784590.299999999</v>
      </c>
      <c r="M30" s="162" t="s">
        <v>410</v>
      </c>
      <c r="N30" s="160">
        <v>0.23</v>
      </c>
      <c r="O30" s="174">
        <f t="shared" si="0"/>
        <v>5934000</v>
      </c>
      <c r="P30" s="174">
        <f t="shared" si="1"/>
        <v>4743514.0706000002</v>
      </c>
      <c r="Q30" s="174">
        <f t="shared" si="2"/>
        <v>2710455.7689999999</v>
      </c>
      <c r="R30" s="241">
        <f t="shared" si="3"/>
        <v>0.45676706589147287</v>
      </c>
      <c r="S30" s="241">
        <f t="shared" si="4"/>
        <v>0.79937884573643414</v>
      </c>
      <c r="T30" s="162" t="s">
        <v>410</v>
      </c>
      <c r="U30" s="160">
        <v>0.09</v>
      </c>
      <c r="V30" s="174">
        <f t="shared" si="5"/>
        <v>2322000</v>
      </c>
      <c r="W30" s="174">
        <f t="shared" si="10"/>
        <v>1856157.6797999998</v>
      </c>
      <c r="X30" s="174">
        <f t="shared" si="7"/>
        <v>1060613.1269999999</v>
      </c>
      <c r="Y30" s="241">
        <f t="shared" si="8"/>
        <v>0.45676706589147281</v>
      </c>
      <c r="Z30" s="241">
        <f t="shared" si="9"/>
        <v>0.79937884573643403</v>
      </c>
      <c r="AA30" s="134"/>
    </row>
    <row r="31" spans="1:27" ht="15" customHeight="1">
      <c r="A31" s="454"/>
      <c r="B31" s="442"/>
      <c r="C31" s="442"/>
      <c r="D31" s="148" t="s">
        <v>2829</v>
      </c>
      <c r="E31" s="160" t="s">
        <v>3765</v>
      </c>
      <c r="F31" s="160" t="s">
        <v>3766</v>
      </c>
      <c r="G31" s="160" t="s">
        <v>3796</v>
      </c>
      <c r="H31" s="160" t="s">
        <v>394</v>
      </c>
      <c r="I31" s="160" t="s">
        <v>87</v>
      </c>
      <c r="J31" s="161">
        <v>41280829</v>
      </c>
      <c r="K31" s="161">
        <v>40132527.93</v>
      </c>
      <c r="L31" s="161">
        <v>37475128.359999999</v>
      </c>
      <c r="M31" s="162" t="s">
        <v>410</v>
      </c>
      <c r="N31" s="160">
        <v>0.23</v>
      </c>
      <c r="O31" s="174">
        <f t="shared" si="0"/>
        <v>9494590.6699999999</v>
      </c>
      <c r="P31" s="174">
        <f t="shared" si="1"/>
        <v>9230481.4239000008</v>
      </c>
      <c r="Q31" s="174">
        <f t="shared" si="2"/>
        <v>8619279.5228000004</v>
      </c>
      <c r="R31" s="241">
        <f t="shared" si="3"/>
        <v>0.90780949093827557</v>
      </c>
      <c r="S31" s="241">
        <f t="shared" si="4"/>
        <v>0.97218318774557566</v>
      </c>
      <c r="T31" s="162" t="s">
        <v>410</v>
      </c>
      <c r="U31" s="160">
        <v>0.09</v>
      </c>
      <c r="V31" s="174">
        <f t="shared" si="5"/>
        <v>3715274.61</v>
      </c>
      <c r="W31" s="174">
        <f t="shared" si="10"/>
        <v>3611927.5137</v>
      </c>
      <c r="X31" s="174">
        <f t="shared" si="7"/>
        <v>3372761.5523999999</v>
      </c>
      <c r="Y31" s="241">
        <f t="shared" si="8"/>
        <v>0.90780949093827545</v>
      </c>
      <c r="Z31" s="241">
        <f t="shared" si="9"/>
        <v>0.97218318774557555</v>
      </c>
      <c r="AA31" s="134"/>
    </row>
    <row r="32" spans="1:27" ht="15" customHeight="1">
      <c r="A32" s="454"/>
      <c r="B32" s="442"/>
      <c r="C32" s="442"/>
      <c r="D32" s="148" t="s">
        <v>2829</v>
      </c>
      <c r="E32" s="160" t="s">
        <v>3765</v>
      </c>
      <c r="F32" s="160" t="s">
        <v>3766</v>
      </c>
      <c r="G32" s="160" t="s">
        <v>3797</v>
      </c>
      <c r="H32" s="160" t="s">
        <v>394</v>
      </c>
      <c r="I32" s="160" t="s">
        <v>87</v>
      </c>
      <c r="J32" s="161">
        <v>1000</v>
      </c>
      <c r="K32" s="161">
        <v>0</v>
      </c>
      <c r="L32" s="161">
        <v>0</v>
      </c>
      <c r="M32" s="162" t="s">
        <v>416</v>
      </c>
      <c r="N32" s="160">
        <v>0</v>
      </c>
      <c r="O32" s="174">
        <f t="shared" si="0"/>
        <v>0</v>
      </c>
      <c r="P32" s="174">
        <f t="shared" si="1"/>
        <v>0</v>
      </c>
      <c r="Q32" s="174">
        <f t="shared" si="2"/>
        <v>0</v>
      </c>
      <c r="R32" s="241" t="str">
        <f t="shared" si="3"/>
        <v>-</v>
      </c>
      <c r="S32" s="241" t="str">
        <f t="shared" si="4"/>
        <v>-</v>
      </c>
      <c r="T32" s="162" t="s">
        <v>416</v>
      </c>
      <c r="U32" s="160">
        <v>0</v>
      </c>
      <c r="V32" s="174">
        <f t="shared" si="5"/>
        <v>0</v>
      </c>
      <c r="W32" s="174">
        <f t="shared" si="10"/>
        <v>0</v>
      </c>
      <c r="X32" s="174">
        <f t="shared" si="7"/>
        <v>0</v>
      </c>
      <c r="Y32" s="241" t="str">
        <f t="shared" si="8"/>
        <v>-</v>
      </c>
      <c r="Z32" s="241" t="str">
        <f t="shared" si="9"/>
        <v>-</v>
      </c>
      <c r="AA32" s="134"/>
    </row>
    <row r="33" spans="1:27" ht="15" customHeight="1">
      <c r="A33" s="454"/>
      <c r="B33" s="442"/>
      <c r="C33" s="442"/>
      <c r="D33" s="148" t="s">
        <v>2829</v>
      </c>
      <c r="E33" s="160" t="s">
        <v>3765</v>
      </c>
      <c r="F33" s="160" t="s">
        <v>3766</v>
      </c>
      <c r="G33" s="160" t="s">
        <v>3798</v>
      </c>
      <c r="H33" s="160" t="s">
        <v>394</v>
      </c>
      <c r="I33" s="160" t="s">
        <v>87</v>
      </c>
      <c r="J33" s="161">
        <v>2801000</v>
      </c>
      <c r="K33" s="161">
        <v>4973473.63</v>
      </c>
      <c r="L33" s="161">
        <v>0</v>
      </c>
      <c r="M33" s="162" t="s">
        <v>410</v>
      </c>
      <c r="N33" s="160">
        <v>0.23</v>
      </c>
      <c r="O33" s="174">
        <f t="shared" si="0"/>
        <v>644230</v>
      </c>
      <c r="P33" s="174">
        <f t="shared" si="1"/>
        <v>1143898.9349</v>
      </c>
      <c r="Q33" s="174">
        <f t="shared" si="2"/>
        <v>0</v>
      </c>
      <c r="R33" s="241">
        <f t="shared" si="3"/>
        <v>0</v>
      </c>
      <c r="S33" s="241">
        <f t="shared" si="4"/>
        <v>1.7756064369867903</v>
      </c>
      <c r="T33" s="162" t="s">
        <v>410</v>
      </c>
      <c r="U33" s="160">
        <v>0.09</v>
      </c>
      <c r="V33" s="174">
        <f t="shared" si="5"/>
        <v>252090</v>
      </c>
      <c r="W33" s="174">
        <f t="shared" si="10"/>
        <v>447612.62669999996</v>
      </c>
      <c r="X33" s="174">
        <f t="shared" si="7"/>
        <v>0</v>
      </c>
      <c r="Y33" s="241">
        <f t="shared" si="8"/>
        <v>0</v>
      </c>
      <c r="Z33" s="241">
        <f t="shared" si="9"/>
        <v>1.7756064369867903</v>
      </c>
      <c r="AA33" s="134"/>
    </row>
    <row r="34" spans="1:27" ht="15" customHeight="1">
      <c r="A34" s="454"/>
      <c r="B34" s="442"/>
      <c r="C34" s="442"/>
      <c r="D34" s="148" t="s">
        <v>2829</v>
      </c>
      <c r="E34" s="160" t="s">
        <v>3765</v>
      </c>
      <c r="F34" s="160" t="s">
        <v>3766</v>
      </c>
      <c r="G34" s="160" t="s">
        <v>3799</v>
      </c>
      <c r="H34" s="160" t="s">
        <v>394</v>
      </c>
      <c r="I34" s="160" t="s">
        <v>87</v>
      </c>
      <c r="J34" s="161">
        <v>8000000</v>
      </c>
      <c r="K34" s="161">
        <v>668975.75000000012</v>
      </c>
      <c r="L34" s="161">
        <v>668975.75000000012</v>
      </c>
      <c r="M34" s="162" t="s">
        <v>410</v>
      </c>
      <c r="N34" s="160">
        <v>0.23</v>
      </c>
      <c r="O34" s="174">
        <f t="shared" si="0"/>
        <v>1840000</v>
      </c>
      <c r="P34" s="174">
        <f t="shared" si="1"/>
        <v>153864.42250000004</v>
      </c>
      <c r="Q34" s="174">
        <f t="shared" si="2"/>
        <v>153864.42250000004</v>
      </c>
      <c r="R34" s="241">
        <f t="shared" si="3"/>
        <v>8.3621968750000025E-2</v>
      </c>
      <c r="S34" s="241">
        <f t="shared" si="4"/>
        <v>8.3621968750000025E-2</v>
      </c>
      <c r="T34" s="162" t="s">
        <v>410</v>
      </c>
      <c r="U34" s="160">
        <v>0.09</v>
      </c>
      <c r="V34" s="174">
        <f t="shared" si="5"/>
        <v>720000</v>
      </c>
      <c r="W34" s="174">
        <f t="shared" si="10"/>
        <v>60207.817500000005</v>
      </c>
      <c r="X34" s="174">
        <f t="shared" si="7"/>
        <v>60207.817500000005</v>
      </c>
      <c r="Y34" s="241">
        <f t="shared" si="8"/>
        <v>8.3621968750000011E-2</v>
      </c>
      <c r="Z34" s="241">
        <f t="shared" si="9"/>
        <v>8.3621968750000011E-2</v>
      </c>
      <c r="AA34" s="134"/>
    </row>
    <row r="35" spans="1:27" ht="15" customHeight="1">
      <c r="A35" s="454"/>
      <c r="B35" s="442"/>
      <c r="C35" s="442"/>
      <c r="D35" s="148" t="s">
        <v>2829</v>
      </c>
      <c r="E35" s="160" t="s">
        <v>3765</v>
      </c>
      <c r="F35" s="160" t="s">
        <v>3766</v>
      </c>
      <c r="G35" s="160" t="s">
        <v>3800</v>
      </c>
      <c r="H35" s="160" t="s">
        <v>394</v>
      </c>
      <c r="I35" s="160" t="s">
        <v>97</v>
      </c>
      <c r="J35" s="161">
        <v>1000</v>
      </c>
      <c r="K35" s="161">
        <v>8958115.4100000001</v>
      </c>
      <c r="L35" s="161">
        <v>2877162.39</v>
      </c>
      <c r="M35" s="162" t="s">
        <v>410</v>
      </c>
      <c r="N35" s="160">
        <v>0.23</v>
      </c>
      <c r="O35" s="174">
        <f t="shared" si="0"/>
        <v>230</v>
      </c>
      <c r="P35" s="174">
        <f t="shared" si="1"/>
        <v>2060366.5443000002</v>
      </c>
      <c r="Q35" s="174">
        <f t="shared" si="2"/>
        <v>661747.34970000002</v>
      </c>
      <c r="R35" s="241">
        <f t="shared" si="3"/>
        <v>2877.16239</v>
      </c>
      <c r="S35" s="241">
        <f t="shared" si="4"/>
        <v>8958.1154100000003</v>
      </c>
      <c r="T35" s="162" t="s">
        <v>410</v>
      </c>
      <c r="U35" s="160">
        <v>0.09</v>
      </c>
      <c r="V35" s="174">
        <f t="shared" si="5"/>
        <v>90</v>
      </c>
      <c r="W35" s="174">
        <f t="shared" si="10"/>
        <v>806230.38690000004</v>
      </c>
      <c r="X35" s="174">
        <f t="shared" si="7"/>
        <v>258944.6151</v>
      </c>
      <c r="Y35" s="241">
        <f t="shared" si="8"/>
        <v>2877.16239</v>
      </c>
      <c r="Z35" s="241">
        <f t="shared" si="9"/>
        <v>8958.1154100000003</v>
      </c>
      <c r="AA35" s="134"/>
    </row>
    <row r="36" spans="1:27" ht="15" customHeight="1">
      <c r="A36" s="454"/>
      <c r="B36" s="442"/>
      <c r="C36" s="442"/>
      <c r="D36" s="148" t="s">
        <v>2829</v>
      </c>
      <c r="E36" s="160" t="s">
        <v>3765</v>
      </c>
      <c r="F36" s="160" t="s">
        <v>3766</v>
      </c>
      <c r="G36" s="160" t="s">
        <v>3801</v>
      </c>
      <c r="H36" s="160" t="s">
        <v>394</v>
      </c>
      <c r="I36" s="160" t="s">
        <v>97</v>
      </c>
      <c r="J36" s="161">
        <v>155979223</v>
      </c>
      <c r="K36" s="161">
        <v>252290043.32999998</v>
      </c>
      <c r="L36" s="161">
        <v>147366795.68000001</v>
      </c>
      <c r="M36" s="162" t="s">
        <v>410</v>
      </c>
      <c r="N36" s="160">
        <v>0.23</v>
      </c>
      <c r="O36" s="174">
        <f t="shared" si="0"/>
        <v>35875221.289999999</v>
      </c>
      <c r="P36" s="174">
        <f t="shared" si="1"/>
        <v>58026709.965899996</v>
      </c>
      <c r="Q36" s="174">
        <f t="shared" si="2"/>
        <v>33894363.006400004</v>
      </c>
      <c r="R36" s="241">
        <f t="shared" si="3"/>
        <v>0.94478477867529842</v>
      </c>
      <c r="S36" s="241">
        <f t="shared" si="4"/>
        <v>1.6174592902671403</v>
      </c>
      <c r="T36" s="162" t="s">
        <v>410</v>
      </c>
      <c r="U36" s="160">
        <v>0.09</v>
      </c>
      <c r="V36" s="174">
        <f t="shared" si="5"/>
        <v>14038130.07</v>
      </c>
      <c r="W36" s="174">
        <f t="shared" si="10"/>
        <v>22706103.899699997</v>
      </c>
      <c r="X36" s="174">
        <f t="shared" si="7"/>
        <v>13263011.611199999</v>
      </c>
      <c r="Y36" s="241">
        <f t="shared" si="8"/>
        <v>0.9447847786752982</v>
      </c>
      <c r="Z36" s="241">
        <f t="shared" si="9"/>
        <v>1.6174592902671401</v>
      </c>
      <c r="AA36" s="134"/>
    </row>
    <row r="37" spans="1:27" ht="15" customHeight="1">
      <c r="A37" s="454"/>
      <c r="B37" s="442"/>
      <c r="C37" s="442"/>
      <c r="D37" s="148" t="s">
        <v>2829</v>
      </c>
      <c r="E37" s="160" t="s">
        <v>3765</v>
      </c>
      <c r="F37" s="160" t="s">
        <v>3766</v>
      </c>
      <c r="G37" s="160" t="s">
        <v>3802</v>
      </c>
      <c r="H37" s="160" t="s">
        <v>394</v>
      </c>
      <c r="I37" s="160" t="s">
        <v>97</v>
      </c>
      <c r="J37" s="161">
        <v>1000</v>
      </c>
      <c r="K37" s="161">
        <v>190051517</v>
      </c>
      <c r="L37" s="161">
        <v>171129412.38999999</v>
      </c>
      <c r="M37" s="162" t="s">
        <v>410</v>
      </c>
      <c r="N37" s="160">
        <v>0.23</v>
      </c>
      <c r="O37" s="174">
        <f t="shared" si="0"/>
        <v>230</v>
      </c>
      <c r="P37" s="174">
        <f t="shared" si="1"/>
        <v>43711848.910000004</v>
      </c>
      <c r="Q37" s="174">
        <f t="shared" si="2"/>
        <v>39359764.849699996</v>
      </c>
      <c r="R37" s="241">
        <f t="shared" si="3"/>
        <v>171129.41238999998</v>
      </c>
      <c r="S37" s="241">
        <f t="shared" si="4"/>
        <v>190051.51700000002</v>
      </c>
      <c r="T37" s="162" t="s">
        <v>410</v>
      </c>
      <c r="U37" s="160">
        <v>0.09</v>
      </c>
      <c r="V37" s="174">
        <f t="shared" si="5"/>
        <v>90</v>
      </c>
      <c r="W37" s="174">
        <f t="shared" si="10"/>
        <v>17104636.530000001</v>
      </c>
      <c r="X37" s="174">
        <f t="shared" si="7"/>
        <v>15401647.115099998</v>
      </c>
      <c r="Y37" s="241">
        <f t="shared" si="8"/>
        <v>171129.41238999998</v>
      </c>
      <c r="Z37" s="241">
        <f t="shared" si="9"/>
        <v>190051.51700000002</v>
      </c>
      <c r="AA37" s="134"/>
    </row>
    <row r="38" spans="1:27" ht="15" customHeight="1">
      <c r="A38" s="454"/>
      <c r="B38" s="442"/>
      <c r="C38" s="442"/>
      <c r="D38" s="148" t="s">
        <v>2829</v>
      </c>
      <c r="E38" s="160" t="s">
        <v>3765</v>
      </c>
      <c r="F38" s="160" t="s">
        <v>3803</v>
      </c>
      <c r="G38" s="160" t="s">
        <v>3804</v>
      </c>
      <c r="H38" s="160" t="s">
        <v>394</v>
      </c>
      <c r="I38" s="160" t="s">
        <v>77</v>
      </c>
      <c r="J38" s="161">
        <v>1000</v>
      </c>
      <c r="K38" s="161">
        <v>0</v>
      </c>
      <c r="L38" s="161">
        <v>0</v>
      </c>
      <c r="M38" s="162" t="s">
        <v>416</v>
      </c>
      <c r="N38" s="160">
        <v>0</v>
      </c>
      <c r="O38" s="174">
        <f t="shared" si="0"/>
        <v>0</v>
      </c>
      <c r="P38" s="174">
        <f t="shared" si="1"/>
        <v>0</v>
      </c>
      <c r="Q38" s="174">
        <f t="shared" si="2"/>
        <v>0</v>
      </c>
      <c r="R38" s="241" t="str">
        <f t="shared" si="3"/>
        <v>-</v>
      </c>
      <c r="S38" s="241" t="str">
        <f t="shared" si="4"/>
        <v>-</v>
      </c>
      <c r="T38" s="162" t="s">
        <v>416</v>
      </c>
      <c r="U38" s="160">
        <v>0</v>
      </c>
      <c r="V38" s="174">
        <f t="shared" si="5"/>
        <v>0</v>
      </c>
      <c r="W38" s="174">
        <f t="shared" si="10"/>
        <v>0</v>
      </c>
      <c r="X38" s="174">
        <f t="shared" si="7"/>
        <v>0</v>
      </c>
      <c r="Y38" s="241" t="str">
        <f t="shared" si="8"/>
        <v>-</v>
      </c>
      <c r="Z38" s="241" t="str">
        <f t="shared" si="9"/>
        <v>-</v>
      </c>
      <c r="AA38" s="134"/>
    </row>
    <row r="39" spans="1:27" ht="15" customHeight="1">
      <c r="A39" s="454"/>
      <c r="B39" s="442"/>
      <c r="C39" s="442"/>
      <c r="D39" s="148" t="s">
        <v>2829</v>
      </c>
      <c r="E39" s="160" t="s">
        <v>3765</v>
      </c>
      <c r="F39" s="160" t="s">
        <v>3803</v>
      </c>
      <c r="G39" s="160" t="s">
        <v>3805</v>
      </c>
      <c r="H39" s="160" t="s">
        <v>394</v>
      </c>
      <c r="I39" s="160" t="s">
        <v>103</v>
      </c>
      <c r="J39" s="161">
        <v>1000</v>
      </c>
      <c r="K39" s="161">
        <v>0</v>
      </c>
      <c r="L39" s="161">
        <v>0</v>
      </c>
      <c r="M39" s="162" t="s">
        <v>416</v>
      </c>
      <c r="N39" s="160">
        <v>0</v>
      </c>
      <c r="O39" s="174">
        <f t="shared" si="0"/>
        <v>0</v>
      </c>
      <c r="P39" s="174">
        <f t="shared" si="1"/>
        <v>0</v>
      </c>
      <c r="Q39" s="174">
        <f t="shared" si="2"/>
        <v>0</v>
      </c>
      <c r="R39" s="241" t="str">
        <f t="shared" si="3"/>
        <v>-</v>
      </c>
      <c r="S39" s="241" t="str">
        <f t="shared" si="4"/>
        <v>-</v>
      </c>
      <c r="T39" s="162" t="s">
        <v>416</v>
      </c>
      <c r="U39" s="160">
        <v>0</v>
      </c>
      <c r="V39" s="174">
        <f t="shared" si="5"/>
        <v>0</v>
      </c>
      <c r="W39" s="174">
        <f t="shared" si="10"/>
        <v>0</v>
      </c>
      <c r="X39" s="174">
        <f t="shared" si="7"/>
        <v>0</v>
      </c>
      <c r="Y39" s="241" t="str">
        <f t="shared" si="8"/>
        <v>-</v>
      </c>
      <c r="Z39" s="241" t="str">
        <f t="shared" si="9"/>
        <v>-</v>
      </c>
      <c r="AA39" s="134"/>
    </row>
    <row r="40" spans="1:27" ht="15" customHeight="1">
      <c r="A40" s="454"/>
      <c r="B40" s="442"/>
      <c r="C40" s="442"/>
      <c r="D40" s="148" t="s">
        <v>2829</v>
      </c>
      <c r="E40" s="160" t="s">
        <v>3765</v>
      </c>
      <c r="F40" s="160" t="s">
        <v>3803</v>
      </c>
      <c r="G40" s="160" t="s">
        <v>3806</v>
      </c>
      <c r="H40" s="160" t="s">
        <v>394</v>
      </c>
      <c r="I40" s="160" t="s">
        <v>103</v>
      </c>
      <c r="J40" s="161">
        <v>1000</v>
      </c>
      <c r="K40" s="161">
        <v>0</v>
      </c>
      <c r="L40" s="161">
        <v>0</v>
      </c>
      <c r="M40" s="162" t="s">
        <v>416</v>
      </c>
      <c r="N40" s="160">
        <v>0</v>
      </c>
      <c r="O40" s="174">
        <f t="shared" si="0"/>
        <v>0</v>
      </c>
      <c r="P40" s="174">
        <f t="shared" si="1"/>
        <v>0</v>
      </c>
      <c r="Q40" s="174">
        <f t="shared" si="2"/>
        <v>0</v>
      </c>
      <c r="R40" s="241" t="str">
        <f t="shared" si="3"/>
        <v>-</v>
      </c>
      <c r="S40" s="241" t="str">
        <f t="shared" si="4"/>
        <v>-</v>
      </c>
      <c r="T40" s="162" t="s">
        <v>416</v>
      </c>
      <c r="U40" s="160">
        <v>0</v>
      </c>
      <c r="V40" s="174">
        <f t="shared" si="5"/>
        <v>0</v>
      </c>
      <c r="W40" s="174">
        <f t="shared" si="10"/>
        <v>0</v>
      </c>
      <c r="X40" s="174">
        <f t="shared" si="7"/>
        <v>0</v>
      </c>
      <c r="Y40" s="241" t="str">
        <f t="shared" si="8"/>
        <v>-</v>
      </c>
      <c r="Z40" s="241" t="str">
        <f t="shared" si="9"/>
        <v>-</v>
      </c>
      <c r="AA40" s="134"/>
    </row>
    <row r="41" spans="1:27" ht="15" customHeight="1">
      <c r="A41" s="454"/>
      <c r="B41" s="442"/>
      <c r="C41" s="442"/>
      <c r="D41" s="148" t="s">
        <v>2829</v>
      </c>
      <c r="E41" s="160" t="s">
        <v>3765</v>
      </c>
      <c r="F41" s="160" t="s">
        <v>3803</v>
      </c>
      <c r="G41" s="160" t="s">
        <v>3807</v>
      </c>
      <c r="H41" s="160" t="s">
        <v>394</v>
      </c>
      <c r="I41" s="160" t="s">
        <v>103</v>
      </c>
      <c r="J41" s="161">
        <v>1000</v>
      </c>
      <c r="K41" s="161">
        <v>701768.88</v>
      </c>
      <c r="L41" s="161">
        <v>43440.51</v>
      </c>
      <c r="M41" s="162" t="s">
        <v>410</v>
      </c>
      <c r="N41" s="160">
        <v>0.23</v>
      </c>
      <c r="O41" s="174">
        <f t="shared" si="0"/>
        <v>230</v>
      </c>
      <c r="P41" s="174">
        <f t="shared" si="1"/>
        <v>161406.84239999999</v>
      </c>
      <c r="Q41" s="174">
        <f t="shared" si="2"/>
        <v>9991.3173000000006</v>
      </c>
      <c r="R41" s="241">
        <f t="shared" si="3"/>
        <v>43.440510000000003</v>
      </c>
      <c r="S41" s="241">
        <f t="shared" si="4"/>
        <v>701.76887999999997</v>
      </c>
      <c r="T41" s="162" t="s">
        <v>410</v>
      </c>
      <c r="U41" s="160">
        <v>0.09</v>
      </c>
      <c r="V41" s="174">
        <f t="shared" si="5"/>
        <v>90</v>
      </c>
      <c r="W41" s="174">
        <f t="shared" si="10"/>
        <v>63159.199199999995</v>
      </c>
      <c r="X41" s="174">
        <f t="shared" si="7"/>
        <v>3909.6459</v>
      </c>
      <c r="Y41" s="241">
        <f t="shared" si="8"/>
        <v>43.440510000000003</v>
      </c>
      <c r="Z41" s="241">
        <f t="shared" si="9"/>
        <v>701.76887999999997</v>
      </c>
      <c r="AA41" s="134"/>
    </row>
    <row r="42" spans="1:27" ht="15" customHeight="1">
      <c r="A42" s="454"/>
      <c r="B42" s="442"/>
      <c r="C42" s="442"/>
      <c r="D42" s="148" t="s">
        <v>2829</v>
      </c>
      <c r="E42" s="160" t="s">
        <v>3765</v>
      </c>
      <c r="F42" s="160" t="s">
        <v>3803</v>
      </c>
      <c r="G42" s="160" t="s">
        <v>3808</v>
      </c>
      <c r="H42" s="160" t="s">
        <v>394</v>
      </c>
      <c r="I42" s="160" t="s">
        <v>103</v>
      </c>
      <c r="J42" s="161">
        <v>1000</v>
      </c>
      <c r="K42" s="161">
        <v>0</v>
      </c>
      <c r="L42" s="161">
        <v>0</v>
      </c>
      <c r="M42" s="162" t="s">
        <v>416</v>
      </c>
      <c r="N42" s="160">
        <v>0</v>
      </c>
      <c r="O42" s="174">
        <f t="shared" si="0"/>
        <v>0</v>
      </c>
      <c r="P42" s="174">
        <f t="shared" si="1"/>
        <v>0</v>
      </c>
      <c r="Q42" s="174">
        <f t="shared" si="2"/>
        <v>0</v>
      </c>
      <c r="R42" s="241" t="str">
        <f t="shared" si="3"/>
        <v>-</v>
      </c>
      <c r="S42" s="241" t="str">
        <f t="shared" si="4"/>
        <v>-</v>
      </c>
      <c r="T42" s="162" t="s">
        <v>416</v>
      </c>
      <c r="U42" s="160">
        <v>0</v>
      </c>
      <c r="V42" s="174">
        <f t="shared" si="5"/>
        <v>0</v>
      </c>
      <c r="W42" s="174">
        <f t="shared" si="10"/>
        <v>0</v>
      </c>
      <c r="X42" s="174">
        <f t="shared" si="7"/>
        <v>0</v>
      </c>
      <c r="Y42" s="241" t="str">
        <f t="shared" si="8"/>
        <v>-</v>
      </c>
      <c r="Z42" s="241" t="str">
        <f t="shared" si="9"/>
        <v>-</v>
      </c>
      <c r="AA42" s="134"/>
    </row>
    <row r="43" spans="1:27" ht="15" customHeight="1">
      <c r="A43" s="454"/>
      <c r="B43" s="442"/>
      <c r="C43" s="442"/>
      <c r="D43" s="148" t="s">
        <v>2829</v>
      </c>
      <c r="E43" s="160" t="s">
        <v>3765</v>
      </c>
      <c r="F43" s="160" t="s">
        <v>3803</v>
      </c>
      <c r="G43" s="160" t="s">
        <v>3809</v>
      </c>
      <c r="H43" s="160" t="s">
        <v>394</v>
      </c>
      <c r="I43" s="160" t="s">
        <v>103</v>
      </c>
      <c r="J43" s="161">
        <v>0</v>
      </c>
      <c r="K43" s="161">
        <v>0</v>
      </c>
      <c r="L43" s="161">
        <v>0</v>
      </c>
      <c r="M43" s="162" t="s">
        <v>416</v>
      </c>
      <c r="N43" s="160">
        <v>0</v>
      </c>
      <c r="O43" s="174">
        <f t="shared" si="0"/>
        <v>0</v>
      </c>
      <c r="P43" s="174">
        <f t="shared" si="1"/>
        <v>0</v>
      </c>
      <c r="Q43" s="174">
        <f t="shared" si="2"/>
        <v>0</v>
      </c>
      <c r="R43" s="241" t="str">
        <f t="shared" si="3"/>
        <v>-</v>
      </c>
      <c r="S43" s="241" t="str">
        <f t="shared" si="4"/>
        <v>-</v>
      </c>
      <c r="T43" s="162" t="s">
        <v>416</v>
      </c>
      <c r="U43" s="160">
        <v>0</v>
      </c>
      <c r="V43" s="174">
        <f t="shared" si="5"/>
        <v>0</v>
      </c>
      <c r="W43" s="174">
        <f t="shared" si="10"/>
        <v>0</v>
      </c>
      <c r="X43" s="174">
        <f t="shared" si="7"/>
        <v>0</v>
      </c>
      <c r="Y43" s="241" t="str">
        <f t="shared" si="8"/>
        <v>-</v>
      </c>
      <c r="Z43" s="241" t="str">
        <f t="shared" si="9"/>
        <v>-</v>
      </c>
      <c r="AA43" s="134"/>
    </row>
    <row r="44" spans="1:27" ht="15" customHeight="1">
      <c r="A44" s="454"/>
      <c r="B44" s="442"/>
      <c r="C44" s="442"/>
      <c r="D44" s="148" t="s">
        <v>2829</v>
      </c>
      <c r="E44" s="160" t="s">
        <v>3765</v>
      </c>
      <c r="F44" s="160" t="s">
        <v>3803</v>
      </c>
      <c r="G44" s="160" t="s">
        <v>3810</v>
      </c>
      <c r="H44" s="160" t="s">
        <v>394</v>
      </c>
      <c r="I44" s="160" t="s">
        <v>121</v>
      </c>
      <c r="J44" s="161">
        <v>1000</v>
      </c>
      <c r="K44" s="161">
        <v>0</v>
      </c>
      <c r="L44" s="161">
        <v>0</v>
      </c>
      <c r="M44" s="162" t="s">
        <v>416</v>
      </c>
      <c r="N44" s="160">
        <v>0</v>
      </c>
      <c r="O44" s="174">
        <f t="shared" si="0"/>
        <v>0</v>
      </c>
      <c r="P44" s="174">
        <f t="shared" si="1"/>
        <v>0</v>
      </c>
      <c r="Q44" s="174">
        <f t="shared" si="2"/>
        <v>0</v>
      </c>
      <c r="R44" s="241" t="str">
        <f t="shared" si="3"/>
        <v>-</v>
      </c>
      <c r="S44" s="241" t="str">
        <f t="shared" si="4"/>
        <v>-</v>
      </c>
      <c r="T44" s="162" t="s">
        <v>416</v>
      </c>
      <c r="U44" s="160">
        <v>0</v>
      </c>
      <c r="V44" s="174">
        <f t="shared" si="5"/>
        <v>0</v>
      </c>
      <c r="W44" s="174">
        <f t="shared" si="10"/>
        <v>0</v>
      </c>
      <c r="X44" s="174">
        <f t="shared" si="7"/>
        <v>0</v>
      </c>
      <c r="Y44" s="241" t="str">
        <f t="shared" si="8"/>
        <v>-</v>
      </c>
      <c r="Z44" s="241" t="str">
        <f t="shared" si="9"/>
        <v>-</v>
      </c>
      <c r="AA44" s="134"/>
    </row>
    <row r="45" spans="1:27" ht="15" customHeight="1">
      <c r="A45" s="454"/>
      <c r="B45" s="442"/>
      <c r="C45" s="442"/>
      <c r="D45" s="148" t="s">
        <v>2829</v>
      </c>
      <c r="E45" s="160" t="s">
        <v>3765</v>
      </c>
      <c r="F45" s="160" t="s">
        <v>3803</v>
      </c>
      <c r="G45" s="160" t="s">
        <v>3811</v>
      </c>
      <c r="H45" s="160" t="s">
        <v>394</v>
      </c>
      <c r="I45" s="160" t="s">
        <v>121</v>
      </c>
      <c r="J45" s="161">
        <v>1000</v>
      </c>
      <c r="K45" s="161">
        <v>0</v>
      </c>
      <c r="L45" s="161">
        <v>0</v>
      </c>
      <c r="M45" s="162" t="s">
        <v>416</v>
      </c>
      <c r="N45" s="160">
        <v>0</v>
      </c>
      <c r="O45" s="174">
        <f t="shared" si="0"/>
        <v>0</v>
      </c>
      <c r="P45" s="174">
        <f t="shared" si="1"/>
        <v>0</v>
      </c>
      <c r="Q45" s="174">
        <f t="shared" si="2"/>
        <v>0</v>
      </c>
      <c r="R45" s="241" t="str">
        <f t="shared" si="3"/>
        <v>-</v>
      </c>
      <c r="S45" s="241" t="str">
        <f t="shared" si="4"/>
        <v>-</v>
      </c>
      <c r="T45" s="162" t="s">
        <v>416</v>
      </c>
      <c r="U45" s="160">
        <v>0</v>
      </c>
      <c r="V45" s="174">
        <f t="shared" si="5"/>
        <v>0</v>
      </c>
      <c r="W45" s="174">
        <f t="shared" si="10"/>
        <v>0</v>
      </c>
      <c r="X45" s="174">
        <f t="shared" si="7"/>
        <v>0</v>
      </c>
      <c r="Y45" s="241" t="str">
        <f t="shared" si="8"/>
        <v>-</v>
      </c>
      <c r="Z45" s="241" t="str">
        <f t="shared" si="9"/>
        <v>-</v>
      </c>
      <c r="AA45" s="134"/>
    </row>
    <row r="46" spans="1:27" ht="15" customHeight="1">
      <c r="A46" s="454"/>
      <c r="B46" s="442"/>
      <c r="C46" s="442"/>
      <c r="D46" s="148" t="s">
        <v>2829</v>
      </c>
      <c r="E46" s="160" t="s">
        <v>3765</v>
      </c>
      <c r="F46" s="160" t="s">
        <v>3803</v>
      </c>
      <c r="G46" s="160" t="s">
        <v>3812</v>
      </c>
      <c r="H46" s="160" t="s">
        <v>394</v>
      </c>
      <c r="I46" s="160" t="s">
        <v>87</v>
      </c>
      <c r="J46" s="161">
        <v>57505749</v>
      </c>
      <c r="K46" s="161">
        <v>29773355.93</v>
      </c>
      <c r="L46" s="161">
        <v>22221980.52</v>
      </c>
      <c r="M46" s="162" t="s">
        <v>410</v>
      </c>
      <c r="N46" s="160">
        <v>0.23</v>
      </c>
      <c r="O46" s="174">
        <f t="shared" si="0"/>
        <v>13226322.270000001</v>
      </c>
      <c r="P46" s="174">
        <f t="shared" si="1"/>
        <v>6847871.8639000002</v>
      </c>
      <c r="Q46" s="174">
        <f t="shared" si="2"/>
        <v>5111055.5196000002</v>
      </c>
      <c r="R46" s="241">
        <f t="shared" si="3"/>
        <v>0.38643059009630498</v>
      </c>
      <c r="S46" s="241">
        <f t="shared" si="4"/>
        <v>0.51774572886616954</v>
      </c>
      <c r="T46" s="162" t="s">
        <v>410</v>
      </c>
      <c r="U46" s="160">
        <v>0.09</v>
      </c>
      <c r="V46" s="174">
        <f t="shared" si="5"/>
        <v>5175517.41</v>
      </c>
      <c r="W46" s="174">
        <f t="shared" si="10"/>
        <v>2679602.0337</v>
      </c>
      <c r="X46" s="174">
        <f t="shared" si="7"/>
        <v>1999978.2467999998</v>
      </c>
      <c r="Y46" s="241">
        <f t="shared" si="8"/>
        <v>0.38643059009630493</v>
      </c>
      <c r="Z46" s="241">
        <f t="shared" si="9"/>
        <v>0.51774572886616954</v>
      </c>
      <c r="AA46" s="134"/>
    </row>
    <row r="47" spans="1:27" ht="15" customHeight="1">
      <c r="A47" s="454"/>
      <c r="B47" s="442"/>
      <c r="C47" s="442"/>
      <c r="D47" s="148" t="s">
        <v>2829</v>
      </c>
      <c r="E47" s="160" t="s">
        <v>3765</v>
      </c>
      <c r="F47" s="160" t="s">
        <v>3813</v>
      </c>
      <c r="G47" s="160" t="s">
        <v>3814</v>
      </c>
      <c r="H47" s="160" t="s">
        <v>394</v>
      </c>
      <c r="I47" s="160" t="s">
        <v>77</v>
      </c>
      <c r="J47" s="161">
        <v>1000</v>
      </c>
      <c r="K47" s="161">
        <v>0</v>
      </c>
      <c r="L47" s="161">
        <v>0</v>
      </c>
      <c r="M47" s="162" t="s">
        <v>416</v>
      </c>
      <c r="N47" s="160">
        <v>0</v>
      </c>
      <c r="O47" s="174">
        <f t="shared" si="0"/>
        <v>0</v>
      </c>
      <c r="P47" s="174">
        <f t="shared" si="1"/>
        <v>0</v>
      </c>
      <c r="Q47" s="174">
        <f t="shared" si="2"/>
        <v>0</v>
      </c>
      <c r="R47" s="241" t="str">
        <f t="shared" si="3"/>
        <v>-</v>
      </c>
      <c r="S47" s="241" t="str">
        <f t="shared" si="4"/>
        <v>-</v>
      </c>
      <c r="T47" s="162" t="s">
        <v>416</v>
      </c>
      <c r="U47" s="160">
        <v>0</v>
      </c>
      <c r="V47" s="174">
        <f t="shared" si="5"/>
        <v>0</v>
      </c>
      <c r="W47" s="174">
        <f t="shared" si="10"/>
        <v>0</v>
      </c>
      <c r="X47" s="174">
        <f t="shared" si="7"/>
        <v>0</v>
      </c>
      <c r="Y47" s="241" t="str">
        <f t="shared" si="8"/>
        <v>-</v>
      </c>
      <c r="Z47" s="241" t="str">
        <f t="shared" si="9"/>
        <v>-</v>
      </c>
      <c r="AA47" s="134"/>
    </row>
    <row r="48" spans="1:27" ht="15" customHeight="1">
      <c r="A48" s="454"/>
      <c r="B48" s="442"/>
      <c r="C48" s="442"/>
      <c r="D48" s="148" t="s">
        <v>2829</v>
      </c>
      <c r="E48" s="160" t="s">
        <v>3765</v>
      </c>
      <c r="F48" s="160" t="s">
        <v>3813</v>
      </c>
      <c r="G48" s="160" t="s">
        <v>3815</v>
      </c>
      <c r="H48" s="160" t="s">
        <v>394</v>
      </c>
      <c r="I48" s="160" t="s">
        <v>77</v>
      </c>
      <c r="J48" s="161">
        <v>1000</v>
      </c>
      <c r="K48" s="161">
        <v>0</v>
      </c>
      <c r="L48" s="161">
        <v>0</v>
      </c>
      <c r="M48" s="162" t="s">
        <v>416</v>
      </c>
      <c r="N48" s="160">
        <v>0</v>
      </c>
      <c r="O48" s="174">
        <f t="shared" si="0"/>
        <v>0</v>
      </c>
      <c r="P48" s="174">
        <f t="shared" si="1"/>
        <v>0</v>
      </c>
      <c r="Q48" s="174">
        <f t="shared" si="2"/>
        <v>0</v>
      </c>
      <c r="R48" s="241" t="str">
        <f t="shared" si="3"/>
        <v>-</v>
      </c>
      <c r="S48" s="241" t="str">
        <f t="shared" si="4"/>
        <v>-</v>
      </c>
      <c r="T48" s="162" t="s">
        <v>416</v>
      </c>
      <c r="U48" s="160">
        <v>0</v>
      </c>
      <c r="V48" s="174">
        <f t="shared" si="5"/>
        <v>0</v>
      </c>
      <c r="W48" s="174">
        <f t="shared" si="10"/>
        <v>0</v>
      </c>
      <c r="X48" s="174">
        <f t="shared" si="7"/>
        <v>0</v>
      </c>
      <c r="Y48" s="241" t="str">
        <f t="shared" si="8"/>
        <v>-</v>
      </c>
      <c r="Z48" s="241" t="str">
        <f t="shared" si="9"/>
        <v>-</v>
      </c>
      <c r="AA48" s="134"/>
    </row>
    <row r="49" spans="1:27" ht="15" customHeight="1">
      <c r="A49" s="454"/>
      <c r="B49" s="442"/>
      <c r="C49" s="442"/>
      <c r="D49" s="148" t="s">
        <v>2829</v>
      </c>
      <c r="E49" s="160" t="s">
        <v>3765</v>
      </c>
      <c r="F49" s="160" t="s">
        <v>3813</v>
      </c>
      <c r="G49" s="160" t="s">
        <v>3816</v>
      </c>
      <c r="H49" s="160" t="s">
        <v>394</v>
      </c>
      <c r="I49" s="160" t="s">
        <v>103</v>
      </c>
      <c r="J49" s="161">
        <v>0</v>
      </c>
      <c r="K49" s="161">
        <v>10999860.48</v>
      </c>
      <c r="L49" s="161">
        <v>10518995.32</v>
      </c>
      <c r="M49" s="162" t="s">
        <v>410</v>
      </c>
      <c r="N49" s="160">
        <v>0.23</v>
      </c>
      <c r="O49" s="174">
        <f t="shared" si="0"/>
        <v>0</v>
      </c>
      <c r="P49" s="174">
        <f t="shared" si="1"/>
        <v>2529967.9104000004</v>
      </c>
      <c r="Q49" s="174">
        <f t="shared" si="2"/>
        <v>2419368.9236000003</v>
      </c>
      <c r="R49" s="241" t="str">
        <f t="shared" si="3"/>
        <v>-</v>
      </c>
      <c r="S49" s="241" t="str">
        <f t="shared" si="4"/>
        <v>-</v>
      </c>
      <c r="T49" s="162" t="s">
        <v>410</v>
      </c>
      <c r="U49" s="160">
        <v>0.09</v>
      </c>
      <c r="V49" s="174">
        <f t="shared" si="5"/>
        <v>0</v>
      </c>
      <c r="W49" s="174">
        <f t="shared" si="10"/>
        <v>989987.44319999998</v>
      </c>
      <c r="X49" s="174">
        <f t="shared" si="7"/>
        <v>946709.57880000002</v>
      </c>
      <c r="Y49" s="241" t="str">
        <f t="shared" si="8"/>
        <v>-</v>
      </c>
      <c r="Z49" s="241" t="str">
        <f t="shared" si="9"/>
        <v>-</v>
      </c>
      <c r="AA49" s="134"/>
    </row>
    <row r="50" spans="1:27" ht="15" customHeight="1">
      <c r="A50" s="454"/>
      <c r="B50" s="442"/>
      <c r="C50" s="442"/>
      <c r="D50" s="148" t="s">
        <v>2829</v>
      </c>
      <c r="E50" s="160" t="s">
        <v>3765</v>
      </c>
      <c r="F50" s="160" t="s">
        <v>3813</v>
      </c>
      <c r="G50" s="160" t="s">
        <v>3817</v>
      </c>
      <c r="H50" s="160" t="s">
        <v>394</v>
      </c>
      <c r="I50" s="160" t="s">
        <v>103</v>
      </c>
      <c r="J50" s="161">
        <v>0</v>
      </c>
      <c r="K50" s="161">
        <v>0</v>
      </c>
      <c r="L50" s="161">
        <v>0</v>
      </c>
      <c r="M50" s="162" t="s">
        <v>416</v>
      </c>
      <c r="N50" s="160">
        <v>0</v>
      </c>
      <c r="O50" s="174">
        <f t="shared" si="0"/>
        <v>0</v>
      </c>
      <c r="P50" s="174">
        <f t="shared" si="1"/>
        <v>0</v>
      </c>
      <c r="Q50" s="174">
        <f t="shared" si="2"/>
        <v>0</v>
      </c>
      <c r="R50" s="241" t="str">
        <f t="shared" si="3"/>
        <v>-</v>
      </c>
      <c r="S50" s="241" t="str">
        <f t="shared" si="4"/>
        <v>-</v>
      </c>
      <c r="T50" s="162" t="s">
        <v>416</v>
      </c>
      <c r="U50" s="160">
        <v>0</v>
      </c>
      <c r="V50" s="174">
        <f t="shared" si="5"/>
        <v>0</v>
      </c>
      <c r="W50" s="174">
        <f t="shared" si="10"/>
        <v>0</v>
      </c>
      <c r="X50" s="174">
        <f t="shared" si="7"/>
        <v>0</v>
      </c>
      <c r="Y50" s="241" t="str">
        <f t="shared" si="8"/>
        <v>-</v>
      </c>
      <c r="Z50" s="241" t="str">
        <f t="shared" si="9"/>
        <v>-</v>
      </c>
      <c r="AA50" s="134"/>
    </row>
    <row r="51" spans="1:27" ht="15" customHeight="1">
      <c r="A51" s="454"/>
      <c r="B51" s="442"/>
      <c r="C51" s="442"/>
      <c r="D51" s="148" t="s">
        <v>2829</v>
      </c>
      <c r="E51" s="160" t="s">
        <v>3765</v>
      </c>
      <c r="F51" s="160" t="s">
        <v>3813</v>
      </c>
      <c r="G51" s="160" t="s">
        <v>3818</v>
      </c>
      <c r="H51" s="160" t="s">
        <v>394</v>
      </c>
      <c r="I51" s="160" t="s">
        <v>103</v>
      </c>
      <c r="J51" s="161">
        <v>1000</v>
      </c>
      <c r="K51" s="161">
        <v>0</v>
      </c>
      <c r="L51" s="161">
        <v>0</v>
      </c>
      <c r="M51" s="162" t="s">
        <v>416</v>
      </c>
      <c r="N51" s="160">
        <v>0</v>
      </c>
      <c r="O51" s="174">
        <f t="shared" si="0"/>
        <v>0</v>
      </c>
      <c r="P51" s="174">
        <f t="shared" si="1"/>
        <v>0</v>
      </c>
      <c r="Q51" s="174">
        <f t="shared" si="2"/>
        <v>0</v>
      </c>
      <c r="R51" s="241" t="str">
        <f t="shared" si="3"/>
        <v>-</v>
      </c>
      <c r="S51" s="241" t="str">
        <f t="shared" si="4"/>
        <v>-</v>
      </c>
      <c r="T51" s="162" t="s">
        <v>416</v>
      </c>
      <c r="U51" s="160">
        <v>0</v>
      </c>
      <c r="V51" s="174">
        <f t="shared" si="5"/>
        <v>0</v>
      </c>
      <c r="W51" s="174">
        <f t="shared" si="10"/>
        <v>0</v>
      </c>
      <c r="X51" s="174">
        <f t="shared" si="7"/>
        <v>0</v>
      </c>
      <c r="Y51" s="241" t="str">
        <f t="shared" si="8"/>
        <v>-</v>
      </c>
      <c r="Z51" s="241" t="str">
        <f t="shared" si="9"/>
        <v>-</v>
      </c>
      <c r="AA51" s="134"/>
    </row>
    <row r="52" spans="1:27" ht="15" customHeight="1">
      <c r="A52" s="454"/>
      <c r="B52" s="442"/>
      <c r="C52" s="442"/>
      <c r="D52" s="148" t="s">
        <v>2829</v>
      </c>
      <c r="E52" s="160" t="s">
        <v>3765</v>
      </c>
      <c r="F52" s="160" t="s">
        <v>3813</v>
      </c>
      <c r="G52" s="160" t="s">
        <v>3819</v>
      </c>
      <c r="H52" s="160" t="s">
        <v>394</v>
      </c>
      <c r="I52" s="160" t="s">
        <v>103</v>
      </c>
      <c r="J52" s="161">
        <v>0</v>
      </c>
      <c r="K52" s="161">
        <v>361624.02</v>
      </c>
      <c r="L52" s="161">
        <v>265536.76</v>
      </c>
      <c r="M52" s="162" t="s">
        <v>410</v>
      </c>
      <c r="N52" s="160">
        <v>0.23</v>
      </c>
      <c r="O52" s="174">
        <f t="shared" si="0"/>
        <v>0</v>
      </c>
      <c r="P52" s="174">
        <f t="shared" si="1"/>
        <v>83173.524600000004</v>
      </c>
      <c r="Q52" s="174">
        <f t="shared" si="2"/>
        <v>61073.454800000007</v>
      </c>
      <c r="R52" s="241" t="str">
        <f t="shared" si="3"/>
        <v>-</v>
      </c>
      <c r="S52" s="241" t="str">
        <f t="shared" si="4"/>
        <v>-</v>
      </c>
      <c r="T52" s="162" t="s">
        <v>410</v>
      </c>
      <c r="U52" s="160">
        <v>0.09</v>
      </c>
      <c r="V52" s="174">
        <f t="shared" si="5"/>
        <v>0</v>
      </c>
      <c r="W52" s="174">
        <f t="shared" si="10"/>
        <v>32546.161800000002</v>
      </c>
      <c r="X52" s="174">
        <f t="shared" si="7"/>
        <v>23898.308400000002</v>
      </c>
      <c r="Y52" s="241" t="str">
        <f t="shared" si="8"/>
        <v>-</v>
      </c>
      <c r="Z52" s="241" t="str">
        <f t="shared" si="9"/>
        <v>-</v>
      </c>
      <c r="AA52" s="134"/>
    </row>
    <row r="53" spans="1:27" ht="15" customHeight="1">
      <c r="A53" s="454"/>
      <c r="B53" s="442"/>
      <c r="C53" s="442"/>
      <c r="D53" s="148" t="s">
        <v>2829</v>
      </c>
      <c r="E53" s="160" t="s">
        <v>3765</v>
      </c>
      <c r="F53" s="160" t="s">
        <v>3813</v>
      </c>
      <c r="G53" s="160" t="s">
        <v>3820</v>
      </c>
      <c r="H53" s="160" t="s">
        <v>394</v>
      </c>
      <c r="I53" s="160" t="s">
        <v>103</v>
      </c>
      <c r="J53" s="161">
        <v>1000</v>
      </c>
      <c r="K53" s="161">
        <v>0</v>
      </c>
      <c r="L53" s="161">
        <v>0</v>
      </c>
      <c r="M53" s="162" t="s">
        <v>416</v>
      </c>
      <c r="N53" s="160">
        <v>0</v>
      </c>
      <c r="O53" s="174">
        <f t="shared" si="0"/>
        <v>0</v>
      </c>
      <c r="P53" s="174">
        <f t="shared" si="1"/>
        <v>0</v>
      </c>
      <c r="Q53" s="174">
        <f t="shared" si="2"/>
        <v>0</v>
      </c>
      <c r="R53" s="241" t="str">
        <f t="shared" si="3"/>
        <v>-</v>
      </c>
      <c r="S53" s="241" t="str">
        <f t="shared" si="4"/>
        <v>-</v>
      </c>
      <c r="T53" s="162" t="s">
        <v>416</v>
      </c>
      <c r="U53" s="160">
        <v>0</v>
      </c>
      <c r="V53" s="174">
        <f t="shared" si="5"/>
        <v>0</v>
      </c>
      <c r="W53" s="174">
        <f t="shared" si="10"/>
        <v>0</v>
      </c>
      <c r="X53" s="174">
        <f t="shared" si="7"/>
        <v>0</v>
      </c>
      <c r="Y53" s="241" t="str">
        <f t="shared" si="8"/>
        <v>-</v>
      </c>
      <c r="Z53" s="241" t="str">
        <f t="shared" si="9"/>
        <v>-</v>
      </c>
      <c r="AA53" s="134"/>
    </row>
    <row r="54" spans="1:27" ht="15" customHeight="1">
      <c r="A54" s="454"/>
      <c r="B54" s="442"/>
      <c r="C54" s="442"/>
      <c r="D54" s="148" t="s">
        <v>2829</v>
      </c>
      <c r="E54" s="160" t="s">
        <v>3765</v>
      </c>
      <c r="F54" s="160" t="s">
        <v>3813</v>
      </c>
      <c r="G54" s="160" t="s">
        <v>3821</v>
      </c>
      <c r="H54" s="160" t="s">
        <v>394</v>
      </c>
      <c r="I54" s="160" t="s">
        <v>103</v>
      </c>
      <c r="J54" s="161">
        <v>1146000</v>
      </c>
      <c r="K54" s="161">
        <v>0</v>
      </c>
      <c r="L54" s="161">
        <v>0</v>
      </c>
      <c r="M54" s="162" t="s">
        <v>410</v>
      </c>
      <c r="N54" s="160">
        <v>0.23</v>
      </c>
      <c r="O54" s="174">
        <f t="shared" si="0"/>
        <v>263580</v>
      </c>
      <c r="P54" s="174">
        <f t="shared" si="1"/>
        <v>0</v>
      </c>
      <c r="Q54" s="174">
        <f t="shared" si="2"/>
        <v>0</v>
      </c>
      <c r="R54" s="241">
        <f t="shared" si="3"/>
        <v>0</v>
      </c>
      <c r="S54" s="241">
        <f t="shared" si="4"/>
        <v>0</v>
      </c>
      <c r="T54" s="162" t="s">
        <v>410</v>
      </c>
      <c r="U54" s="160">
        <v>0.09</v>
      </c>
      <c r="V54" s="174">
        <f t="shared" si="5"/>
        <v>103140</v>
      </c>
      <c r="W54" s="174">
        <f t="shared" si="10"/>
        <v>0</v>
      </c>
      <c r="X54" s="174">
        <f t="shared" si="7"/>
        <v>0</v>
      </c>
      <c r="Y54" s="241">
        <f t="shared" si="8"/>
        <v>0</v>
      </c>
      <c r="Z54" s="241">
        <f t="shared" si="9"/>
        <v>0</v>
      </c>
      <c r="AA54" s="134"/>
    </row>
    <row r="55" spans="1:27" ht="15" customHeight="1">
      <c r="A55" s="454"/>
      <c r="B55" s="442"/>
      <c r="C55" s="442"/>
      <c r="D55" s="148" t="s">
        <v>2829</v>
      </c>
      <c r="E55" s="160" t="s">
        <v>3765</v>
      </c>
      <c r="F55" s="160" t="s">
        <v>3813</v>
      </c>
      <c r="G55" s="160" t="s">
        <v>3822</v>
      </c>
      <c r="H55" s="160" t="s">
        <v>394</v>
      </c>
      <c r="I55" s="160" t="s">
        <v>103</v>
      </c>
      <c r="J55" s="161">
        <v>0</v>
      </c>
      <c r="K55" s="161">
        <v>1337406.3600000001</v>
      </c>
      <c r="L55" s="161">
        <v>1337406.3600000001</v>
      </c>
      <c r="M55" s="162" t="s">
        <v>410</v>
      </c>
      <c r="N55" s="160">
        <v>0.23</v>
      </c>
      <c r="O55" s="174">
        <f t="shared" si="0"/>
        <v>0</v>
      </c>
      <c r="P55" s="174">
        <f t="shared" si="1"/>
        <v>307603.46280000004</v>
      </c>
      <c r="Q55" s="174">
        <f t="shared" si="2"/>
        <v>307603.46280000004</v>
      </c>
      <c r="R55" s="241" t="str">
        <f t="shared" si="3"/>
        <v>-</v>
      </c>
      <c r="S55" s="241" t="str">
        <f t="shared" si="4"/>
        <v>-</v>
      </c>
      <c r="T55" s="162" t="s">
        <v>410</v>
      </c>
      <c r="U55" s="160">
        <v>0.09</v>
      </c>
      <c r="V55" s="174">
        <f t="shared" si="5"/>
        <v>0</v>
      </c>
      <c r="W55" s="174">
        <f t="shared" si="10"/>
        <v>120366.5724</v>
      </c>
      <c r="X55" s="174">
        <f t="shared" si="7"/>
        <v>120366.5724</v>
      </c>
      <c r="Y55" s="241" t="str">
        <f t="shared" si="8"/>
        <v>-</v>
      </c>
      <c r="Z55" s="241" t="str">
        <f t="shared" si="9"/>
        <v>-</v>
      </c>
      <c r="AA55" s="134"/>
    </row>
    <row r="56" spans="1:27" ht="15" customHeight="1">
      <c r="A56" s="454"/>
      <c r="B56" s="442"/>
      <c r="C56" s="442"/>
      <c r="D56" s="148" t="s">
        <v>2829</v>
      </c>
      <c r="E56" s="160" t="s">
        <v>3765</v>
      </c>
      <c r="F56" s="160" t="s">
        <v>3813</v>
      </c>
      <c r="G56" s="160" t="s">
        <v>3823</v>
      </c>
      <c r="H56" s="160" t="s">
        <v>394</v>
      </c>
      <c r="I56" s="160" t="s">
        <v>103</v>
      </c>
      <c r="J56" s="161">
        <v>23452372</v>
      </c>
      <c r="K56" s="161">
        <v>0</v>
      </c>
      <c r="L56" s="161">
        <v>0</v>
      </c>
      <c r="M56" s="162" t="s">
        <v>410</v>
      </c>
      <c r="N56" s="160">
        <v>0.23</v>
      </c>
      <c r="O56" s="174">
        <f t="shared" si="0"/>
        <v>5394045.5600000005</v>
      </c>
      <c r="P56" s="174">
        <f t="shared" si="1"/>
        <v>0</v>
      </c>
      <c r="Q56" s="174">
        <f t="shared" si="2"/>
        <v>0</v>
      </c>
      <c r="R56" s="241">
        <f t="shared" si="3"/>
        <v>0</v>
      </c>
      <c r="S56" s="241">
        <f t="shared" si="4"/>
        <v>0</v>
      </c>
      <c r="T56" s="162" t="s">
        <v>410</v>
      </c>
      <c r="U56" s="160">
        <v>0.09</v>
      </c>
      <c r="V56" s="174">
        <f t="shared" si="5"/>
        <v>2110713.48</v>
      </c>
      <c r="W56" s="174">
        <f t="shared" si="10"/>
        <v>0</v>
      </c>
      <c r="X56" s="174">
        <f t="shared" si="7"/>
        <v>0</v>
      </c>
      <c r="Y56" s="241">
        <f t="shared" si="8"/>
        <v>0</v>
      </c>
      <c r="Z56" s="241">
        <f t="shared" si="9"/>
        <v>0</v>
      </c>
      <c r="AA56" s="134"/>
    </row>
    <row r="57" spans="1:27" ht="15" customHeight="1">
      <c r="A57" s="454"/>
      <c r="B57" s="442"/>
      <c r="C57" s="442"/>
      <c r="D57" s="148" t="s">
        <v>2829</v>
      </c>
      <c r="E57" s="160" t="s">
        <v>3765</v>
      </c>
      <c r="F57" s="160" t="s">
        <v>3813</v>
      </c>
      <c r="G57" s="160" t="s">
        <v>3824</v>
      </c>
      <c r="H57" s="160" t="s">
        <v>394</v>
      </c>
      <c r="I57" s="160" t="s">
        <v>103</v>
      </c>
      <c r="J57" s="161">
        <v>0</v>
      </c>
      <c r="K57" s="161">
        <v>0</v>
      </c>
      <c r="L57" s="161">
        <v>0</v>
      </c>
      <c r="M57" s="162" t="s">
        <v>416</v>
      </c>
      <c r="N57" s="160">
        <v>0</v>
      </c>
      <c r="O57" s="174">
        <f t="shared" si="0"/>
        <v>0</v>
      </c>
      <c r="P57" s="174">
        <f t="shared" si="1"/>
        <v>0</v>
      </c>
      <c r="Q57" s="174">
        <f t="shared" si="2"/>
        <v>0</v>
      </c>
      <c r="R57" s="241" t="str">
        <f t="shared" si="3"/>
        <v>-</v>
      </c>
      <c r="S57" s="241" t="str">
        <f t="shared" si="4"/>
        <v>-</v>
      </c>
      <c r="T57" s="162" t="s">
        <v>416</v>
      </c>
      <c r="U57" s="160">
        <v>0</v>
      </c>
      <c r="V57" s="174">
        <f t="shared" si="5"/>
        <v>0</v>
      </c>
      <c r="W57" s="174">
        <f t="shared" si="10"/>
        <v>0</v>
      </c>
      <c r="X57" s="174">
        <f t="shared" si="7"/>
        <v>0</v>
      </c>
      <c r="Y57" s="241" t="str">
        <f t="shared" si="8"/>
        <v>-</v>
      </c>
      <c r="Z57" s="241" t="str">
        <f t="shared" si="9"/>
        <v>-</v>
      </c>
      <c r="AA57" s="134"/>
    </row>
    <row r="58" spans="1:27" ht="15" customHeight="1">
      <c r="A58" s="454"/>
      <c r="B58" s="442"/>
      <c r="C58" s="442"/>
      <c r="D58" s="148" t="s">
        <v>2829</v>
      </c>
      <c r="E58" s="160" t="s">
        <v>3765</v>
      </c>
      <c r="F58" s="160" t="s">
        <v>3813</v>
      </c>
      <c r="G58" s="160" t="s">
        <v>3825</v>
      </c>
      <c r="H58" s="160" t="s">
        <v>394</v>
      </c>
      <c r="I58" s="160" t="s">
        <v>121</v>
      </c>
      <c r="J58" s="161">
        <v>1000</v>
      </c>
      <c r="K58" s="161">
        <v>0</v>
      </c>
      <c r="L58" s="161">
        <v>0</v>
      </c>
      <c r="M58" s="162" t="s">
        <v>416</v>
      </c>
      <c r="N58" s="160">
        <v>0</v>
      </c>
      <c r="O58" s="174">
        <f t="shared" si="0"/>
        <v>0</v>
      </c>
      <c r="P58" s="174">
        <f t="shared" si="1"/>
        <v>0</v>
      </c>
      <c r="Q58" s="174">
        <f t="shared" si="2"/>
        <v>0</v>
      </c>
      <c r="R58" s="241" t="str">
        <f t="shared" si="3"/>
        <v>-</v>
      </c>
      <c r="S58" s="241" t="str">
        <f t="shared" si="4"/>
        <v>-</v>
      </c>
      <c r="T58" s="162" t="s">
        <v>416</v>
      </c>
      <c r="U58" s="160">
        <v>0</v>
      </c>
      <c r="V58" s="174">
        <f t="shared" si="5"/>
        <v>0</v>
      </c>
      <c r="W58" s="174">
        <f t="shared" si="10"/>
        <v>0</v>
      </c>
      <c r="X58" s="174">
        <f t="shared" si="7"/>
        <v>0</v>
      </c>
      <c r="Y58" s="241" t="str">
        <f t="shared" si="8"/>
        <v>-</v>
      </c>
      <c r="Z58" s="241" t="str">
        <f t="shared" si="9"/>
        <v>-</v>
      </c>
      <c r="AA58" s="134"/>
    </row>
    <row r="59" spans="1:27" ht="15" customHeight="1">
      <c r="A59" s="454"/>
      <c r="B59" s="442"/>
      <c r="C59" s="442"/>
      <c r="D59" s="148" t="s">
        <v>2829</v>
      </c>
      <c r="E59" s="160" t="s">
        <v>3765</v>
      </c>
      <c r="F59" s="160" t="s">
        <v>3813</v>
      </c>
      <c r="G59" s="160" t="s">
        <v>3826</v>
      </c>
      <c r="H59" s="160" t="s">
        <v>394</v>
      </c>
      <c r="I59" s="160" t="s">
        <v>121</v>
      </c>
      <c r="J59" s="161">
        <v>1000</v>
      </c>
      <c r="K59" s="161">
        <v>0</v>
      </c>
      <c r="L59" s="161">
        <v>0</v>
      </c>
      <c r="M59" s="162" t="s">
        <v>416</v>
      </c>
      <c r="N59" s="160">
        <v>0</v>
      </c>
      <c r="O59" s="174">
        <f t="shared" si="0"/>
        <v>0</v>
      </c>
      <c r="P59" s="174">
        <f t="shared" si="1"/>
        <v>0</v>
      </c>
      <c r="Q59" s="174">
        <f t="shared" si="2"/>
        <v>0</v>
      </c>
      <c r="R59" s="241" t="str">
        <f t="shared" si="3"/>
        <v>-</v>
      </c>
      <c r="S59" s="241" t="str">
        <f t="shared" si="4"/>
        <v>-</v>
      </c>
      <c r="T59" s="162" t="s">
        <v>416</v>
      </c>
      <c r="U59" s="160">
        <v>0</v>
      </c>
      <c r="V59" s="174">
        <f t="shared" si="5"/>
        <v>0</v>
      </c>
      <c r="W59" s="174">
        <f t="shared" si="10"/>
        <v>0</v>
      </c>
      <c r="X59" s="174">
        <f t="shared" si="7"/>
        <v>0</v>
      </c>
      <c r="Y59" s="241" t="str">
        <f t="shared" si="8"/>
        <v>-</v>
      </c>
      <c r="Z59" s="241" t="str">
        <f t="shared" si="9"/>
        <v>-</v>
      </c>
      <c r="AA59" s="134"/>
    </row>
    <row r="60" spans="1:27" ht="15" customHeight="1">
      <c r="A60" s="454"/>
      <c r="B60" s="442"/>
      <c r="C60" s="442"/>
      <c r="D60" s="148" t="s">
        <v>2829</v>
      </c>
      <c r="E60" s="160" t="s">
        <v>3765</v>
      </c>
      <c r="F60" s="160" t="s">
        <v>3813</v>
      </c>
      <c r="G60" s="160" t="s">
        <v>3827</v>
      </c>
      <c r="H60" s="160" t="s">
        <v>394</v>
      </c>
      <c r="I60" s="160" t="s">
        <v>121</v>
      </c>
      <c r="J60" s="161">
        <v>1000</v>
      </c>
      <c r="K60" s="161">
        <v>0</v>
      </c>
      <c r="L60" s="161">
        <v>0</v>
      </c>
      <c r="M60" s="162" t="s">
        <v>416</v>
      </c>
      <c r="N60" s="160">
        <v>0</v>
      </c>
      <c r="O60" s="174">
        <f t="shared" si="0"/>
        <v>0</v>
      </c>
      <c r="P60" s="174">
        <f t="shared" si="1"/>
        <v>0</v>
      </c>
      <c r="Q60" s="174">
        <f t="shared" si="2"/>
        <v>0</v>
      </c>
      <c r="R60" s="241" t="str">
        <f t="shared" si="3"/>
        <v>-</v>
      </c>
      <c r="S60" s="241" t="str">
        <f t="shared" si="4"/>
        <v>-</v>
      </c>
      <c r="T60" s="162" t="s">
        <v>416</v>
      </c>
      <c r="U60" s="160">
        <v>0</v>
      </c>
      <c r="V60" s="174">
        <f t="shared" si="5"/>
        <v>0</v>
      </c>
      <c r="W60" s="174">
        <f t="shared" si="10"/>
        <v>0</v>
      </c>
      <c r="X60" s="174">
        <f t="shared" si="7"/>
        <v>0</v>
      </c>
      <c r="Y60" s="241" t="str">
        <f t="shared" si="8"/>
        <v>-</v>
      </c>
      <c r="Z60" s="241" t="str">
        <f t="shared" si="9"/>
        <v>-</v>
      </c>
      <c r="AA60" s="134"/>
    </row>
    <row r="61" spans="1:27" ht="15" customHeight="1">
      <c r="A61" s="454"/>
      <c r="B61" s="442"/>
      <c r="C61" s="442"/>
      <c r="D61" s="148" t="s">
        <v>2829</v>
      </c>
      <c r="E61" s="160" t="s">
        <v>3765</v>
      </c>
      <c r="F61" s="160" t="s">
        <v>3813</v>
      </c>
      <c r="G61" s="160" t="s">
        <v>3828</v>
      </c>
      <c r="H61" s="160" t="s">
        <v>394</v>
      </c>
      <c r="I61" s="160" t="s">
        <v>121</v>
      </c>
      <c r="J61" s="161">
        <v>1000</v>
      </c>
      <c r="K61" s="161">
        <v>0</v>
      </c>
      <c r="L61" s="161">
        <v>0</v>
      </c>
      <c r="M61" s="162" t="s">
        <v>416</v>
      </c>
      <c r="N61" s="160">
        <v>0</v>
      </c>
      <c r="O61" s="174">
        <f t="shared" si="0"/>
        <v>0</v>
      </c>
      <c r="P61" s="174">
        <f t="shared" si="1"/>
        <v>0</v>
      </c>
      <c r="Q61" s="174">
        <f t="shared" si="2"/>
        <v>0</v>
      </c>
      <c r="R61" s="241" t="str">
        <f t="shared" si="3"/>
        <v>-</v>
      </c>
      <c r="S61" s="241" t="str">
        <f t="shared" si="4"/>
        <v>-</v>
      </c>
      <c r="T61" s="162" t="s">
        <v>416</v>
      </c>
      <c r="U61" s="160">
        <v>0</v>
      </c>
      <c r="V61" s="174">
        <f t="shared" si="5"/>
        <v>0</v>
      </c>
      <c r="W61" s="174">
        <f t="shared" si="10"/>
        <v>0</v>
      </c>
      <c r="X61" s="174">
        <f t="shared" si="7"/>
        <v>0</v>
      </c>
      <c r="Y61" s="241" t="str">
        <f t="shared" si="8"/>
        <v>-</v>
      </c>
      <c r="Z61" s="241" t="str">
        <f t="shared" si="9"/>
        <v>-</v>
      </c>
      <c r="AA61" s="134"/>
    </row>
    <row r="62" spans="1:27" ht="15" customHeight="1">
      <c r="A62" s="454"/>
      <c r="B62" s="442"/>
      <c r="C62" s="442"/>
      <c r="D62" s="148" t="s">
        <v>2829</v>
      </c>
      <c r="E62" s="160" t="s">
        <v>3765</v>
      </c>
      <c r="F62" s="160" t="s">
        <v>3813</v>
      </c>
      <c r="G62" s="160" t="s">
        <v>3829</v>
      </c>
      <c r="H62" s="160" t="s">
        <v>394</v>
      </c>
      <c r="I62" s="160" t="s">
        <v>121</v>
      </c>
      <c r="J62" s="161">
        <v>1000</v>
      </c>
      <c r="K62" s="161">
        <v>0</v>
      </c>
      <c r="L62" s="161">
        <v>0</v>
      </c>
      <c r="M62" s="162" t="s">
        <v>416</v>
      </c>
      <c r="N62" s="160">
        <v>0</v>
      </c>
      <c r="O62" s="174">
        <f t="shared" ref="O62:O124" si="11">J62*N62</f>
        <v>0</v>
      </c>
      <c r="P62" s="174">
        <f t="shared" si="1"/>
        <v>0</v>
      </c>
      <c r="Q62" s="174">
        <f t="shared" ref="Q62:Q124" si="12">L62*N62</f>
        <v>0</v>
      </c>
      <c r="R62" s="241" t="str">
        <f t="shared" si="3"/>
        <v>-</v>
      </c>
      <c r="S62" s="241" t="str">
        <f t="shared" ref="S62:S124" si="13">IFERROR(P62/O62, "-")</f>
        <v>-</v>
      </c>
      <c r="T62" s="162" t="s">
        <v>416</v>
      </c>
      <c r="U62" s="160">
        <v>0</v>
      </c>
      <c r="V62" s="174">
        <f t="shared" si="5"/>
        <v>0</v>
      </c>
      <c r="W62" s="174">
        <f t="shared" si="10"/>
        <v>0</v>
      </c>
      <c r="X62" s="174">
        <f t="shared" si="7"/>
        <v>0</v>
      </c>
      <c r="Y62" s="241" t="str">
        <f t="shared" si="8"/>
        <v>-</v>
      </c>
      <c r="Z62" s="241" t="str">
        <f t="shared" ref="Z62:Z124" si="14">IFERROR(W62/V62, "-")</f>
        <v>-</v>
      </c>
      <c r="AA62" s="134"/>
    </row>
    <row r="63" spans="1:27" ht="15" customHeight="1">
      <c r="A63" s="454"/>
      <c r="B63" s="442"/>
      <c r="C63" s="442"/>
      <c r="D63" s="148" t="s">
        <v>2829</v>
      </c>
      <c r="E63" s="160" t="s">
        <v>3765</v>
      </c>
      <c r="F63" s="160" t="s">
        <v>3813</v>
      </c>
      <c r="G63" s="160" t="s">
        <v>3830</v>
      </c>
      <c r="H63" s="160" t="s">
        <v>394</v>
      </c>
      <c r="I63" s="160" t="s">
        <v>87</v>
      </c>
      <c r="J63" s="161">
        <v>8135614</v>
      </c>
      <c r="K63" s="161">
        <v>24543531.810000002</v>
      </c>
      <c r="L63" s="161">
        <v>20933770.529999997</v>
      </c>
      <c r="M63" s="162" t="s">
        <v>410</v>
      </c>
      <c r="N63" s="160">
        <v>0.23</v>
      </c>
      <c r="O63" s="174">
        <f t="shared" si="11"/>
        <v>1871191.22</v>
      </c>
      <c r="P63" s="174">
        <f t="shared" ref="P63:P125" si="15">K63*N63</f>
        <v>5645012.316300001</v>
      </c>
      <c r="Q63" s="174">
        <f t="shared" si="12"/>
        <v>4814767.2218999993</v>
      </c>
      <c r="R63" s="241">
        <f t="shared" ref="R63:R125" si="16">IFERROR(Q63/O63, "-")</f>
        <v>2.5731027221792968</v>
      </c>
      <c r="S63" s="241">
        <f t="shared" si="13"/>
        <v>3.0168014128988916</v>
      </c>
      <c r="T63" s="162" t="s">
        <v>410</v>
      </c>
      <c r="U63" s="160">
        <v>0.09</v>
      </c>
      <c r="V63" s="174">
        <f t="shared" ref="V63:V125" si="17">J63*U63</f>
        <v>732205.26</v>
      </c>
      <c r="W63" s="174">
        <f t="shared" si="10"/>
        <v>2208917.8629000001</v>
      </c>
      <c r="X63" s="174">
        <f t="shared" ref="X63:X125" si="18">L63*U63</f>
        <v>1884039.3476999998</v>
      </c>
      <c r="Y63" s="241">
        <f t="shared" ref="Y63:Y125" si="19">IFERROR(X63/V63, "-")</f>
        <v>2.5731027221792968</v>
      </c>
      <c r="Z63" s="241">
        <f t="shared" si="14"/>
        <v>3.0168014128988911</v>
      </c>
      <c r="AA63" s="134"/>
    </row>
    <row r="64" spans="1:27" ht="15" customHeight="1">
      <c r="A64" s="454"/>
      <c r="B64" s="442"/>
      <c r="C64" s="442"/>
      <c r="D64" s="148" t="s">
        <v>2829</v>
      </c>
      <c r="E64" s="160" t="s">
        <v>3765</v>
      </c>
      <c r="F64" s="160" t="s">
        <v>3813</v>
      </c>
      <c r="G64" s="160" t="s">
        <v>3831</v>
      </c>
      <c r="H64" s="160" t="s">
        <v>394</v>
      </c>
      <c r="I64" s="160" t="s">
        <v>87</v>
      </c>
      <c r="J64" s="161">
        <v>39443894</v>
      </c>
      <c r="K64" s="161">
        <v>26732407.219999999</v>
      </c>
      <c r="L64" s="161">
        <v>16907219.960000001</v>
      </c>
      <c r="M64" s="162" t="s">
        <v>410</v>
      </c>
      <c r="N64" s="160">
        <v>0.23</v>
      </c>
      <c r="O64" s="174">
        <f t="shared" si="11"/>
        <v>9072095.620000001</v>
      </c>
      <c r="P64" s="174">
        <f t="shared" si="15"/>
        <v>6148453.6606000001</v>
      </c>
      <c r="Q64" s="174">
        <f t="shared" si="12"/>
        <v>3888660.5908000004</v>
      </c>
      <c r="R64" s="241">
        <f t="shared" si="16"/>
        <v>0.42863972710199455</v>
      </c>
      <c r="S64" s="241">
        <f t="shared" si="13"/>
        <v>0.67773245765238077</v>
      </c>
      <c r="T64" s="162" t="s">
        <v>410</v>
      </c>
      <c r="U64" s="160">
        <v>0.09</v>
      </c>
      <c r="V64" s="174">
        <f t="shared" si="17"/>
        <v>3549950.46</v>
      </c>
      <c r="W64" s="174">
        <f t="shared" si="10"/>
        <v>2405916.6497999998</v>
      </c>
      <c r="X64" s="174">
        <f t="shared" si="18"/>
        <v>1521649.7964000001</v>
      </c>
      <c r="Y64" s="241">
        <f t="shared" si="19"/>
        <v>0.42863972710199461</v>
      </c>
      <c r="Z64" s="241">
        <f t="shared" si="14"/>
        <v>0.67773245765238077</v>
      </c>
      <c r="AA64" s="134"/>
    </row>
    <row r="65" spans="1:27" ht="15" customHeight="1">
      <c r="A65" s="454"/>
      <c r="B65" s="442"/>
      <c r="C65" s="442"/>
      <c r="D65" s="148" t="s">
        <v>2829</v>
      </c>
      <c r="E65" s="160" t="s">
        <v>3765</v>
      </c>
      <c r="F65" s="160" t="s">
        <v>3813</v>
      </c>
      <c r="G65" s="160" t="s">
        <v>2241</v>
      </c>
      <c r="H65" s="160" t="s">
        <v>394</v>
      </c>
      <c r="I65" s="160" t="s">
        <v>97</v>
      </c>
      <c r="J65" s="161">
        <v>25000000</v>
      </c>
      <c r="K65" s="161">
        <v>9516532.5600000005</v>
      </c>
      <c r="L65" s="161">
        <v>981569.67999999993</v>
      </c>
      <c r="M65" s="162" t="s">
        <v>410</v>
      </c>
      <c r="N65" s="160">
        <v>0.23</v>
      </c>
      <c r="O65" s="174">
        <f t="shared" si="11"/>
        <v>5750000</v>
      </c>
      <c r="P65" s="174">
        <f t="shared" si="15"/>
        <v>2188802.4888000004</v>
      </c>
      <c r="Q65" s="174">
        <f t="shared" si="12"/>
        <v>225761.0264</v>
      </c>
      <c r="R65" s="241">
        <f t="shared" si="16"/>
        <v>3.9262787200000003E-2</v>
      </c>
      <c r="S65" s="241">
        <f t="shared" si="13"/>
        <v>0.38066130240000007</v>
      </c>
      <c r="T65" s="162" t="s">
        <v>410</v>
      </c>
      <c r="U65" s="160">
        <v>0.09</v>
      </c>
      <c r="V65" s="174">
        <f t="shared" si="17"/>
        <v>2250000</v>
      </c>
      <c r="W65" s="174">
        <f t="shared" si="10"/>
        <v>856487.93040000007</v>
      </c>
      <c r="X65" s="174">
        <f t="shared" si="18"/>
        <v>88341.271199999988</v>
      </c>
      <c r="Y65" s="241">
        <f t="shared" si="19"/>
        <v>3.9262787199999996E-2</v>
      </c>
      <c r="Z65" s="241">
        <f t="shared" si="14"/>
        <v>0.38066130240000001</v>
      </c>
      <c r="AA65" s="134"/>
    </row>
    <row r="66" spans="1:27" ht="15" customHeight="1">
      <c r="A66" s="454"/>
      <c r="B66" s="442"/>
      <c r="C66" s="442"/>
      <c r="D66" s="148" t="s">
        <v>2829</v>
      </c>
      <c r="E66" s="160" t="s">
        <v>3765</v>
      </c>
      <c r="F66" s="160" t="s">
        <v>3813</v>
      </c>
      <c r="G66" s="160" t="s">
        <v>3832</v>
      </c>
      <c r="H66" s="160" t="s">
        <v>394</v>
      </c>
      <c r="I66" s="160" t="s">
        <v>97</v>
      </c>
      <c r="J66" s="161">
        <v>0</v>
      </c>
      <c r="K66" s="161">
        <v>0</v>
      </c>
      <c r="L66" s="161">
        <v>0</v>
      </c>
      <c r="M66" s="162" t="s">
        <v>416</v>
      </c>
      <c r="N66" s="160">
        <v>0</v>
      </c>
      <c r="O66" s="174">
        <f t="shared" si="11"/>
        <v>0</v>
      </c>
      <c r="P66" s="174">
        <f t="shared" si="15"/>
        <v>0</v>
      </c>
      <c r="Q66" s="174">
        <f t="shared" si="12"/>
        <v>0</v>
      </c>
      <c r="R66" s="241" t="str">
        <f t="shared" si="16"/>
        <v>-</v>
      </c>
      <c r="S66" s="241" t="str">
        <f t="shared" si="13"/>
        <v>-</v>
      </c>
      <c r="T66" s="162" t="s">
        <v>416</v>
      </c>
      <c r="U66" s="160">
        <v>0</v>
      </c>
      <c r="V66" s="174">
        <f t="shared" si="17"/>
        <v>0</v>
      </c>
      <c r="W66" s="174">
        <f t="shared" si="10"/>
        <v>0</v>
      </c>
      <c r="X66" s="174">
        <f t="shared" si="18"/>
        <v>0</v>
      </c>
      <c r="Y66" s="241" t="str">
        <f t="shared" si="19"/>
        <v>-</v>
      </c>
      <c r="Z66" s="241" t="str">
        <f t="shared" si="14"/>
        <v>-</v>
      </c>
      <c r="AA66" s="134"/>
    </row>
    <row r="67" spans="1:27" ht="15" customHeight="1">
      <c r="A67" s="454"/>
      <c r="B67" s="442"/>
      <c r="C67" s="442"/>
      <c r="D67" s="148" t="s">
        <v>2829</v>
      </c>
      <c r="E67" s="160" t="s">
        <v>3765</v>
      </c>
      <c r="F67" s="160" t="s">
        <v>3833</v>
      </c>
      <c r="G67" s="160" t="s">
        <v>3834</v>
      </c>
      <c r="H67" s="160" t="s">
        <v>394</v>
      </c>
      <c r="I67" s="160" t="s">
        <v>103</v>
      </c>
      <c r="J67" s="161">
        <v>1000</v>
      </c>
      <c r="K67" s="161">
        <v>0</v>
      </c>
      <c r="L67" s="161">
        <v>0</v>
      </c>
      <c r="M67" s="162" t="s">
        <v>416</v>
      </c>
      <c r="N67" s="160">
        <v>0</v>
      </c>
      <c r="O67" s="174">
        <f t="shared" si="11"/>
        <v>0</v>
      </c>
      <c r="P67" s="174">
        <f t="shared" si="15"/>
        <v>0</v>
      </c>
      <c r="Q67" s="174">
        <f t="shared" si="12"/>
        <v>0</v>
      </c>
      <c r="R67" s="241" t="str">
        <f t="shared" si="16"/>
        <v>-</v>
      </c>
      <c r="S67" s="241" t="str">
        <f t="shared" si="13"/>
        <v>-</v>
      </c>
      <c r="T67" s="162" t="s">
        <v>416</v>
      </c>
      <c r="U67" s="160">
        <v>0</v>
      </c>
      <c r="V67" s="174">
        <f t="shared" si="17"/>
        <v>0</v>
      </c>
      <c r="W67" s="174">
        <f t="shared" si="10"/>
        <v>0</v>
      </c>
      <c r="X67" s="174">
        <f t="shared" si="18"/>
        <v>0</v>
      </c>
      <c r="Y67" s="241" t="str">
        <f t="shared" si="19"/>
        <v>-</v>
      </c>
      <c r="Z67" s="241" t="str">
        <f t="shared" si="14"/>
        <v>-</v>
      </c>
      <c r="AA67" s="134"/>
    </row>
    <row r="68" spans="1:27" ht="15" customHeight="1">
      <c r="A68" s="454"/>
      <c r="B68" s="442"/>
      <c r="C68" s="442"/>
      <c r="D68" s="148" t="s">
        <v>2829</v>
      </c>
      <c r="E68" s="160" t="s">
        <v>3765</v>
      </c>
      <c r="F68" s="160" t="s">
        <v>3835</v>
      </c>
      <c r="G68" s="160" t="s">
        <v>3836</v>
      </c>
      <c r="H68" s="160" t="s">
        <v>394</v>
      </c>
      <c r="I68" s="160" t="s">
        <v>77</v>
      </c>
      <c r="J68" s="161">
        <v>1000</v>
      </c>
      <c r="K68" s="161">
        <v>0</v>
      </c>
      <c r="L68" s="161">
        <v>0</v>
      </c>
      <c r="M68" s="162" t="s">
        <v>416</v>
      </c>
      <c r="N68" s="160">
        <v>0</v>
      </c>
      <c r="O68" s="174">
        <f t="shared" si="11"/>
        <v>0</v>
      </c>
      <c r="P68" s="174">
        <f t="shared" si="15"/>
        <v>0</v>
      </c>
      <c r="Q68" s="174">
        <f t="shared" si="12"/>
        <v>0</v>
      </c>
      <c r="R68" s="241" t="str">
        <f t="shared" si="16"/>
        <v>-</v>
      </c>
      <c r="S68" s="241" t="str">
        <f t="shared" si="13"/>
        <v>-</v>
      </c>
      <c r="T68" s="162" t="s">
        <v>416</v>
      </c>
      <c r="U68" s="160">
        <v>0</v>
      </c>
      <c r="V68" s="174">
        <f t="shared" si="17"/>
        <v>0</v>
      </c>
      <c r="W68" s="174">
        <f t="shared" si="10"/>
        <v>0</v>
      </c>
      <c r="X68" s="174">
        <f t="shared" si="18"/>
        <v>0</v>
      </c>
      <c r="Y68" s="241" t="str">
        <f t="shared" si="19"/>
        <v>-</v>
      </c>
      <c r="Z68" s="241" t="str">
        <f t="shared" si="14"/>
        <v>-</v>
      </c>
      <c r="AA68" s="134"/>
    </row>
    <row r="69" spans="1:27" ht="15" customHeight="1">
      <c r="A69" s="454"/>
      <c r="B69" s="442"/>
      <c r="C69" s="442"/>
      <c r="D69" s="148" t="s">
        <v>2829</v>
      </c>
      <c r="E69" s="160" t="s">
        <v>3765</v>
      </c>
      <c r="F69" s="160" t="s">
        <v>3835</v>
      </c>
      <c r="G69" s="160" t="s">
        <v>3837</v>
      </c>
      <c r="H69" s="160" t="s">
        <v>394</v>
      </c>
      <c r="I69" s="160" t="s">
        <v>77</v>
      </c>
      <c r="J69" s="161">
        <v>1000</v>
      </c>
      <c r="K69" s="161">
        <v>0</v>
      </c>
      <c r="L69" s="161">
        <v>0</v>
      </c>
      <c r="M69" s="162" t="s">
        <v>416</v>
      </c>
      <c r="N69" s="160">
        <v>0</v>
      </c>
      <c r="O69" s="174">
        <f t="shared" si="11"/>
        <v>0</v>
      </c>
      <c r="P69" s="174">
        <f t="shared" si="15"/>
        <v>0</v>
      </c>
      <c r="Q69" s="174">
        <f t="shared" si="12"/>
        <v>0</v>
      </c>
      <c r="R69" s="241" t="str">
        <f t="shared" si="16"/>
        <v>-</v>
      </c>
      <c r="S69" s="241" t="str">
        <f t="shared" si="13"/>
        <v>-</v>
      </c>
      <c r="T69" s="162" t="s">
        <v>416</v>
      </c>
      <c r="U69" s="160">
        <v>0</v>
      </c>
      <c r="V69" s="174">
        <f t="shared" si="17"/>
        <v>0</v>
      </c>
      <c r="W69" s="174">
        <f t="shared" si="10"/>
        <v>0</v>
      </c>
      <c r="X69" s="174">
        <f t="shared" si="18"/>
        <v>0</v>
      </c>
      <c r="Y69" s="241" t="str">
        <f t="shared" si="19"/>
        <v>-</v>
      </c>
      <c r="Z69" s="241" t="str">
        <f t="shared" si="14"/>
        <v>-</v>
      </c>
      <c r="AA69" s="134"/>
    </row>
    <row r="70" spans="1:27" ht="15" customHeight="1">
      <c r="A70" s="454"/>
      <c r="B70" s="442"/>
      <c r="C70" s="442"/>
      <c r="D70" s="148" t="s">
        <v>2829</v>
      </c>
      <c r="E70" s="160" t="s">
        <v>3765</v>
      </c>
      <c r="F70" s="160" t="s">
        <v>3835</v>
      </c>
      <c r="G70" s="160" t="s">
        <v>3838</v>
      </c>
      <c r="H70" s="160" t="s">
        <v>394</v>
      </c>
      <c r="I70" s="160" t="s">
        <v>103</v>
      </c>
      <c r="J70" s="161">
        <v>1000</v>
      </c>
      <c r="K70" s="161">
        <v>0</v>
      </c>
      <c r="L70" s="161">
        <v>0</v>
      </c>
      <c r="M70" s="162" t="s">
        <v>416</v>
      </c>
      <c r="N70" s="160">
        <v>0</v>
      </c>
      <c r="O70" s="174">
        <f t="shared" si="11"/>
        <v>0</v>
      </c>
      <c r="P70" s="174">
        <f t="shared" si="15"/>
        <v>0</v>
      </c>
      <c r="Q70" s="174">
        <f t="shared" si="12"/>
        <v>0</v>
      </c>
      <c r="R70" s="241" t="str">
        <f t="shared" si="16"/>
        <v>-</v>
      </c>
      <c r="S70" s="241" t="str">
        <f t="shared" si="13"/>
        <v>-</v>
      </c>
      <c r="T70" s="162" t="s">
        <v>416</v>
      </c>
      <c r="U70" s="160">
        <v>0</v>
      </c>
      <c r="V70" s="174">
        <f t="shared" si="17"/>
        <v>0</v>
      </c>
      <c r="W70" s="174">
        <f t="shared" si="10"/>
        <v>0</v>
      </c>
      <c r="X70" s="174">
        <f t="shared" si="18"/>
        <v>0</v>
      </c>
      <c r="Y70" s="241" t="str">
        <f t="shared" si="19"/>
        <v>-</v>
      </c>
      <c r="Z70" s="241" t="str">
        <f t="shared" si="14"/>
        <v>-</v>
      </c>
      <c r="AA70" s="134"/>
    </row>
    <row r="71" spans="1:27" ht="15" customHeight="1">
      <c r="A71" s="454"/>
      <c r="B71" s="442"/>
      <c r="C71" s="442"/>
      <c r="D71" s="148" t="s">
        <v>2829</v>
      </c>
      <c r="E71" s="160" t="s">
        <v>3765</v>
      </c>
      <c r="F71" s="160" t="s">
        <v>3835</v>
      </c>
      <c r="G71" s="160" t="s">
        <v>3839</v>
      </c>
      <c r="H71" s="160" t="s">
        <v>394</v>
      </c>
      <c r="I71" s="160" t="s">
        <v>103</v>
      </c>
      <c r="J71" s="161">
        <v>1000</v>
      </c>
      <c r="K71" s="161">
        <v>0</v>
      </c>
      <c r="L71" s="161">
        <v>0</v>
      </c>
      <c r="M71" s="162" t="s">
        <v>416</v>
      </c>
      <c r="N71" s="160">
        <v>0</v>
      </c>
      <c r="O71" s="174">
        <f t="shared" si="11"/>
        <v>0</v>
      </c>
      <c r="P71" s="174">
        <f t="shared" si="15"/>
        <v>0</v>
      </c>
      <c r="Q71" s="174">
        <f t="shared" si="12"/>
        <v>0</v>
      </c>
      <c r="R71" s="241" t="str">
        <f t="shared" si="16"/>
        <v>-</v>
      </c>
      <c r="S71" s="241" t="str">
        <f t="shared" si="13"/>
        <v>-</v>
      </c>
      <c r="T71" s="162" t="s">
        <v>416</v>
      </c>
      <c r="U71" s="160">
        <v>0</v>
      </c>
      <c r="V71" s="174">
        <f t="shared" si="17"/>
        <v>0</v>
      </c>
      <c r="W71" s="174">
        <f t="shared" si="10"/>
        <v>0</v>
      </c>
      <c r="X71" s="174">
        <f t="shared" si="18"/>
        <v>0</v>
      </c>
      <c r="Y71" s="241" t="str">
        <f t="shared" si="19"/>
        <v>-</v>
      </c>
      <c r="Z71" s="241" t="str">
        <f t="shared" si="14"/>
        <v>-</v>
      </c>
      <c r="AA71" s="134"/>
    </row>
    <row r="72" spans="1:27" ht="15" customHeight="1">
      <c r="A72" s="454"/>
      <c r="B72" s="442"/>
      <c r="C72" s="442"/>
      <c r="D72" s="148" t="s">
        <v>2829</v>
      </c>
      <c r="E72" s="160" t="s">
        <v>3765</v>
      </c>
      <c r="F72" s="160" t="s">
        <v>3835</v>
      </c>
      <c r="G72" s="160" t="s">
        <v>3840</v>
      </c>
      <c r="H72" s="160" t="s">
        <v>394</v>
      </c>
      <c r="I72" s="160" t="s">
        <v>103</v>
      </c>
      <c r="J72" s="161">
        <v>1000</v>
      </c>
      <c r="K72" s="161">
        <v>0</v>
      </c>
      <c r="L72" s="161">
        <v>0</v>
      </c>
      <c r="M72" s="162" t="s">
        <v>416</v>
      </c>
      <c r="N72" s="160">
        <v>0</v>
      </c>
      <c r="O72" s="174">
        <f t="shared" si="11"/>
        <v>0</v>
      </c>
      <c r="P72" s="174">
        <f t="shared" si="15"/>
        <v>0</v>
      </c>
      <c r="Q72" s="174">
        <f t="shared" si="12"/>
        <v>0</v>
      </c>
      <c r="R72" s="241" t="str">
        <f t="shared" si="16"/>
        <v>-</v>
      </c>
      <c r="S72" s="241" t="str">
        <f t="shared" si="13"/>
        <v>-</v>
      </c>
      <c r="T72" s="162" t="s">
        <v>416</v>
      </c>
      <c r="U72" s="160">
        <v>0</v>
      </c>
      <c r="V72" s="174">
        <f t="shared" si="17"/>
        <v>0</v>
      </c>
      <c r="W72" s="174">
        <f t="shared" si="10"/>
        <v>0</v>
      </c>
      <c r="X72" s="174">
        <f t="shared" si="18"/>
        <v>0</v>
      </c>
      <c r="Y72" s="241" t="str">
        <f t="shared" si="19"/>
        <v>-</v>
      </c>
      <c r="Z72" s="241" t="str">
        <f t="shared" si="14"/>
        <v>-</v>
      </c>
      <c r="AA72" s="134"/>
    </row>
    <row r="73" spans="1:27" ht="15" customHeight="1">
      <c r="A73" s="454"/>
      <c r="B73" s="442"/>
      <c r="C73" s="442"/>
      <c r="D73" s="148" t="s">
        <v>2829</v>
      </c>
      <c r="E73" s="160" t="s">
        <v>3765</v>
      </c>
      <c r="F73" s="160" t="s">
        <v>3835</v>
      </c>
      <c r="G73" s="160" t="s">
        <v>3841</v>
      </c>
      <c r="H73" s="160" t="s">
        <v>394</v>
      </c>
      <c r="I73" s="160" t="s">
        <v>103</v>
      </c>
      <c r="J73" s="161">
        <v>1000</v>
      </c>
      <c r="K73" s="161">
        <v>0</v>
      </c>
      <c r="L73" s="161">
        <v>0</v>
      </c>
      <c r="M73" s="162" t="s">
        <v>416</v>
      </c>
      <c r="N73" s="160">
        <v>0</v>
      </c>
      <c r="O73" s="174">
        <f t="shared" si="11"/>
        <v>0</v>
      </c>
      <c r="P73" s="174">
        <f t="shared" si="15"/>
        <v>0</v>
      </c>
      <c r="Q73" s="174">
        <f t="shared" si="12"/>
        <v>0</v>
      </c>
      <c r="R73" s="241" t="str">
        <f t="shared" si="16"/>
        <v>-</v>
      </c>
      <c r="S73" s="241" t="str">
        <f t="shared" si="13"/>
        <v>-</v>
      </c>
      <c r="T73" s="162" t="s">
        <v>416</v>
      </c>
      <c r="U73" s="160">
        <v>0</v>
      </c>
      <c r="V73" s="174">
        <f t="shared" si="17"/>
        <v>0</v>
      </c>
      <c r="W73" s="174">
        <f t="shared" si="10"/>
        <v>0</v>
      </c>
      <c r="X73" s="174">
        <f t="shared" si="18"/>
        <v>0</v>
      </c>
      <c r="Y73" s="241" t="str">
        <f t="shared" si="19"/>
        <v>-</v>
      </c>
      <c r="Z73" s="241" t="str">
        <f t="shared" si="14"/>
        <v>-</v>
      </c>
      <c r="AA73" s="134"/>
    </row>
    <row r="74" spans="1:27" ht="15" customHeight="1">
      <c r="A74" s="454"/>
      <c r="B74" s="442"/>
      <c r="C74" s="442"/>
      <c r="D74" s="148" t="s">
        <v>2829</v>
      </c>
      <c r="E74" s="160" t="s">
        <v>3765</v>
      </c>
      <c r="F74" s="160" t="s">
        <v>3835</v>
      </c>
      <c r="G74" s="160" t="s">
        <v>3842</v>
      </c>
      <c r="H74" s="160" t="s">
        <v>394</v>
      </c>
      <c r="I74" s="160" t="s">
        <v>103</v>
      </c>
      <c r="J74" s="161">
        <v>1000</v>
      </c>
      <c r="K74" s="161">
        <v>0</v>
      </c>
      <c r="L74" s="161">
        <v>0</v>
      </c>
      <c r="M74" s="162" t="s">
        <v>416</v>
      </c>
      <c r="N74" s="160">
        <v>0</v>
      </c>
      <c r="O74" s="174">
        <f t="shared" si="11"/>
        <v>0</v>
      </c>
      <c r="P74" s="174">
        <f t="shared" si="15"/>
        <v>0</v>
      </c>
      <c r="Q74" s="174">
        <f t="shared" si="12"/>
        <v>0</v>
      </c>
      <c r="R74" s="241" t="str">
        <f t="shared" si="16"/>
        <v>-</v>
      </c>
      <c r="S74" s="241" t="str">
        <f t="shared" si="13"/>
        <v>-</v>
      </c>
      <c r="T74" s="162" t="s">
        <v>416</v>
      </c>
      <c r="U74" s="160">
        <v>0</v>
      </c>
      <c r="V74" s="174">
        <f t="shared" si="17"/>
        <v>0</v>
      </c>
      <c r="W74" s="174">
        <f t="shared" si="10"/>
        <v>0</v>
      </c>
      <c r="X74" s="174">
        <f t="shared" si="18"/>
        <v>0</v>
      </c>
      <c r="Y74" s="241" t="str">
        <f t="shared" si="19"/>
        <v>-</v>
      </c>
      <c r="Z74" s="241" t="str">
        <f t="shared" si="14"/>
        <v>-</v>
      </c>
      <c r="AA74" s="134"/>
    </row>
    <row r="75" spans="1:27" ht="15" customHeight="1">
      <c r="A75" s="454"/>
      <c r="B75" s="442"/>
      <c r="C75" s="442"/>
      <c r="D75" s="148" t="s">
        <v>2829</v>
      </c>
      <c r="E75" s="160" t="s">
        <v>3765</v>
      </c>
      <c r="F75" s="160" t="s">
        <v>3835</v>
      </c>
      <c r="G75" s="160" t="s">
        <v>3843</v>
      </c>
      <c r="H75" s="160" t="s">
        <v>394</v>
      </c>
      <c r="I75" s="160" t="s">
        <v>87</v>
      </c>
      <c r="J75" s="161">
        <v>1000</v>
      </c>
      <c r="K75" s="161">
        <v>0</v>
      </c>
      <c r="L75" s="161">
        <v>0</v>
      </c>
      <c r="M75" s="162" t="s">
        <v>416</v>
      </c>
      <c r="N75" s="160">
        <v>0</v>
      </c>
      <c r="O75" s="174">
        <f t="shared" si="11"/>
        <v>0</v>
      </c>
      <c r="P75" s="174">
        <f t="shared" si="15"/>
        <v>0</v>
      </c>
      <c r="Q75" s="174">
        <f t="shared" si="12"/>
        <v>0</v>
      </c>
      <c r="R75" s="241" t="str">
        <f t="shared" si="16"/>
        <v>-</v>
      </c>
      <c r="S75" s="241" t="str">
        <f t="shared" si="13"/>
        <v>-</v>
      </c>
      <c r="T75" s="162" t="s">
        <v>416</v>
      </c>
      <c r="U75" s="160">
        <v>0</v>
      </c>
      <c r="V75" s="174">
        <f t="shared" si="17"/>
        <v>0</v>
      </c>
      <c r="W75" s="174">
        <f t="shared" si="10"/>
        <v>0</v>
      </c>
      <c r="X75" s="174">
        <f t="shared" si="18"/>
        <v>0</v>
      </c>
      <c r="Y75" s="241" t="str">
        <f t="shared" si="19"/>
        <v>-</v>
      </c>
      <c r="Z75" s="241" t="str">
        <f t="shared" si="14"/>
        <v>-</v>
      </c>
      <c r="AA75" s="134"/>
    </row>
    <row r="76" spans="1:27" ht="15" customHeight="1">
      <c r="A76" s="454"/>
      <c r="B76" s="442"/>
      <c r="C76" s="442"/>
      <c r="D76" s="148" t="s">
        <v>2829</v>
      </c>
      <c r="E76" s="160" t="s">
        <v>3765</v>
      </c>
      <c r="F76" s="160" t="s">
        <v>3835</v>
      </c>
      <c r="G76" s="160" t="s">
        <v>3844</v>
      </c>
      <c r="H76" s="160" t="s">
        <v>394</v>
      </c>
      <c r="I76" s="160" t="s">
        <v>87</v>
      </c>
      <c r="J76" s="161">
        <v>1000</v>
      </c>
      <c r="K76" s="161">
        <v>0</v>
      </c>
      <c r="L76" s="161">
        <v>0</v>
      </c>
      <c r="M76" s="162" t="s">
        <v>416</v>
      </c>
      <c r="N76" s="160">
        <v>0</v>
      </c>
      <c r="O76" s="174">
        <f t="shared" si="11"/>
        <v>0</v>
      </c>
      <c r="P76" s="174">
        <f t="shared" si="15"/>
        <v>0</v>
      </c>
      <c r="Q76" s="174">
        <f t="shared" si="12"/>
        <v>0</v>
      </c>
      <c r="R76" s="241" t="str">
        <f t="shared" si="16"/>
        <v>-</v>
      </c>
      <c r="S76" s="241" t="str">
        <f t="shared" si="13"/>
        <v>-</v>
      </c>
      <c r="T76" s="162" t="s">
        <v>416</v>
      </c>
      <c r="U76" s="160">
        <v>0</v>
      </c>
      <c r="V76" s="174">
        <f t="shared" si="17"/>
        <v>0</v>
      </c>
      <c r="W76" s="174">
        <f t="shared" si="10"/>
        <v>0</v>
      </c>
      <c r="X76" s="174">
        <f t="shared" si="18"/>
        <v>0</v>
      </c>
      <c r="Y76" s="241" t="str">
        <f t="shared" si="19"/>
        <v>-</v>
      </c>
      <c r="Z76" s="241" t="str">
        <f t="shared" si="14"/>
        <v>-</v>
      </c>
      <c r="AA76" s="134"/>
    </row>
    <row r="77" spans="1:27" ht="15" customHeight="1">
      <c r="A77" s="454"/>
      <c r="B77" s="442"/>
      <c r="C77" s="442"/>
      <c r="D77" s="148" t="s">
        <v>2829</v>
      </c>
      <c r="E77" s="160" t="s">
        <v>3765</v>
      </c>
      <c r="F77" s="160" t="s">
        <v>3835</v>
      </c>
      <c r="G77" s="160" t="s">
        <v>3845</v>
      </c>
      <c r="H77" s="160" t="s">
        <v>394</v>
      </c>
      <c r="I77" s="160" t="s">
        <v>97</v>
      </c>
      <c r="J77" s="161">
        <v>1000</v>
      </c>
      <c r="K77" s="161">
        <v>0</v>
      </c>
      <c r="L77" s="161">
        <v>0</v>
      </c>
      <c r="M77" s="162" t="s">
        <v>416</v>
      </c>
      <c r="N77" s="160">
        <v>0</v>
      </c>
      <c r="O77" s="174">
        <f t="shared" si="11"/>
        <v>0</v>
      </c>
      <c r="P77" s="174">
        <f t="shared" si="15"/>
        <v>0</v>
      </c>
      <c r="Q77" s="174">
        <f t="shared" si="12"/>
        <v>0</v>
      </c>
      <c r="R77" s="241" t="str">
        <f t="shared" si="16"/>
        <v>-</v>
      </c>
      <c r="S77" s="241" t="str">
        <f t="shared" si="13"/>
        <v>-</v>
      </c>
      <c r="T77" s="162" t="s">
        <v>416</v>
      </c>
      <c r="U77" s="160">
        <v>0</v>
      </c>
      <c r="V77" s="174">
        <f t="shared" si="17"/>
        <v>0</v>
      </c>
      <c r="W77" s="174">
        <f t="shared" si="10"/>
        <v>0</v>
      </c>
      <c r="X77" s="174">
        <f t="shared" si="18"/>
        <v>0</v>
      </c>
      <c r="Y77" s="241" t="str">
        <f t="shared" si="19"/>
        <v>-</v>
      </c>
      <c r="Z77" s="241" t="str">
        <f t="shared" si="14"/>
        <v>-</v>
      </c>
      <c r="AA77" s="134"/>
    </row>
    <row r="78" spans="1:27" ht="15" customHeight="1">
      <c r="A78" s="454"/>
      <c r="B78" s="442"/>
      <c r="C78" s="442"/>
      <c r="D78" s="148" t="s">
        <v>2829</v>
      </c>
      <c r="E78" s="160" t="s">
        <v>3765</v>
      </c>
      <c r="F78" s="160" t="s">
        <v>3835</v>
      </c>
      <c r="G78" s="160" t="s">
        <v>3846</v>
      </c>
      <c r="H78" s="160" t="s">
        <v>394</v>
      </c>
      <c r="I78" s="160" t="s">
        <v>97</v>
      </c>
      <c r="J78" s="161">
        <v>1000</v>
      </c>
      <c r="K78" s="161">
        <v>0</v>
      </c>
      <c r="L78" s="161">
        <v>0</v>
      </c>
      <c r="M78" s="162" t="s">
        <v>416</v>
      </c>
      <c r="N78" s="160">
        <v>0</v>
      </c>
      <c r="O78" s="174">
        <f t="shared" si="11"/>
        <v>0</v>
      </c>
      <c r="P78" s="174">
        <f t="shared" si="15"/>
        <v>0</v>
      </c>
      <c r="Q78" s="174">
        <f t="shared" si="12"/>
        <v>0</v>
      </c>
      <c r="R78" s="241" t="str">
        <f t="shared" si="16"/>
        <v>-</v>
      </c>
      <c r="S78" s="241" t="str">
        <f t="shared" si="13"/>
        <v>-</v>
      </c>
      <c r="T78" s="162" t="s">
        <v>416</v>
      </c>
      <c r="U78" s="160">
        <v>0</v>
      </c>
      <c r="V78" s="174">
        <f t="shared" si="17"/>
        <v>0</v>
      </c>
      <c r="W78" s="174">
        <f t="shared" si="10"/>
        <v>0</v>
      </c>
      <c r="X78" s="174">
        <f t="shared" si="18"/>
        <v>0</v>
      </c>
      <c r="Y78" s="241" t="str">
        <f t="shared" si="19"/>
        <v>-</v>
      </c>
      <c r="Z78" s="241" t="str">
        <f t="shared" si="14"/>
        <v>-</v>
      </c>
      <c r="AA78" s="134"/>
    </row>
    <row r="79" spans="1:27" ht="15" customHeight="1">
      <c r="A79" s="454"/>
      <c r="B79" s="442"/>
      <c r="C79" s="442"/>
      <c r="D79" s="148" t="s">
        <v>2829</v>
      </c>
      <c r="E79" s="160" t="s">
        <v>3765</v>
      </c>
      <c r="F79" s="160" t="s">
        <v>3835</v>
      </c>
      <c r="G79" s="160" t="s">
        <v>3847</v>
      </c>
      <c r="H79" s="160" t="s">
        <v>394</v>
      </c>
      <c r="I79" s="160" t="s">
        <v>97</v>
      </c>
      <c r="J79" s="161">
        <v>1000</v>
      </c>
      <c r="K79" s="161">
        <v>0</v>
      </c>
      <c r="L79" s="161">
        <v>0</v>
      </c>
      <c r="M79" s="162" t="s">
        <v>416</v>
      </c>
      <c r="N79" s="160">
        <v>0</v>
      </c>
      <c r="O79" s="174">
        <f t="shared" si="11"/>
        <v>0</v>
      </c>
      <c r="P79" s="174">
        <f t="shared" si="15"/>
        <v>0</v>
      </c>
      <c r="Q79" s="174">
        <f t="shared" si="12"/>
        <v>0</v>
      </c>
      <c r="R79" s="241" t="str">
        <f t="shared" si="16"/>
        <v>-</v>
      </c>
      <c r="S79" s="241" t="str">
        <f t="shared" si="13"/>
        <v>-</v>
      </c>
      <c r="T79" s="162" t="s">
        <v>416</v>
      </c>
      <c r="U79" s="160">
        <v>0</v>
      </c>
      <c r="V79" s="174">
        <f t="shared" si="17"/>
        <v>0</v>
      </c>
      <c r="W79" s="174">
        <f t="shared" si="10"/>
        <v>0</v>
      </c>
      <c r="X79" s="174">
        <f t="shared" si="18"/>
        <v>0</v>
      </c>
      <c r="Y79" s="241" t="str">
        <f t="shared" si="19"/>
        <v>-</v>
      </c>
      <c r="Z79" s="241" t="str">
        <f t="shared" si="14"/>
        <v>-</v>
      </c>
      <c r="AA79" s="134"/>
    </row>
    <row r="80" spans="1:27" ht="15" customHeight="1">
      <c r="A80" s="454"/>
      <c r="B80" s="442"/>
      <c r="C80" s="442"/>
      <c r="D80" s="148" t="s">
        <v>2829</v>
      </c>
      <c r="E80" s="160" t="s">
        <v>3765</v>
      </c>
      <c r="F80" s="160" t="s">
        <v>3848</v>
      </c>
      <c r="G80" s="160" t="s">
        <v>3849</v>
      </c>
      <c r="H80" s="160" t="s">
        <v>394</v>
      </c>
      <c r="I80" s="160" t="s">
        <v>77</v>
      </c>
      <c r="J80" s="161">
        <v>1000</v>
      </c>
      <c r="K80" s="161">
        <v>0</v>
      </c>
      <c r="L80" s="161">
        <v>0</v>
      </c>
      <c r="M80" s="162" t="s">
        <v>416</v>
      </c>
      <c r="N80" s="160">
        <v>0</v>
      </c>
      <c r="O80" s="174">
        <f t="shared" si="11"/>
        <v>0</v>
      </c>
      <c r="P80" s="174">
        <f t="shared" si="15"/>
        <v>0</v>
      </c>
      <c r="Q80" s="174">
        <f t="shared" si="12"/>
        <v>0</v>
      </c>
      <c r="R80" s="241" t="str">
        <f t="shared" si="16"/>
        <v>-</v>
      </c>
      <c r="S80" s="241" t="str">
        <f t="shared" si="13"/>
        <v>-</v>
      </c>
      <c r="T80" s="162" t="s">
        <v>416</v>
      </c>
      <c r="U80" s="160">
        <v>0</v>
      </c>
      <c r="V80" s="174">
        <f t="shared" si="17"/>
        <v>0</v>
      </c>
      <c r="W80" s="174">
        <f t="shared" si="10"/>
        <v>0</v>
      </c>
      <c r="X80" s="174">
        <f t="shared" si="18"/>
        <v>0</v>
      </c>
      <c r="Y80" s="241" t="str">
        <f t="shared" si="19"/>
        <v>-</v>
      </c>
      <c r="Z80" s="241" t="str">
        <f t="shared" si="14"/>
        <v>-</v>
      </c>
      <c r="AA80" s="134"/>
    </row>
    <row r="81" spans="1:27" ht="15" customHeight="1">
      <c r="A81" s="454"/>
      <c r="B81" s="442"/>
      <c r="C81" s="442"/>
      <c r="D81" s="148" t="s">
        <v>2829</v>
      </c>
      <c r="E81" s="160" t="s">
        <v>3765</v>
      </c>
      <c r="F81" s="160" t="s">
        <v>3848</v>
      </c>
      <c r="G81" s="160" t="s">
        <v>3850</v>
      </c>
      <c r="H81" s="160" t="s">
        <v>394</v>
      </c>
      <c r="I81" s="160" t="s">
        <v>103</v>
      </c>
      <c r="J81" s="161">
        <v>1000</v>
      </c>
      <c r="K81" s="161">
        <v>0</v>
      </c>
      <c r="L81" s="161">
        <v>0</v>
      </c>
      <c r="M81" s="162" t="s">
        <v>416</v>
      </c>
      <c r="N81" s="160">
        <v>0</v>
      </c>
      <c r="O81" s="174">
        <f t="shared" si="11"/>
        <v>0</v>
      </c>
      <c r="P81" s="174">
        <f t="shared" si="15"/>
        <v>0</v>
      </c>
      <c r="Q81" s="174">
        <f t="shared" si="12"/>
        <v>0</v>
      </c>
      <c r="R81" s="241" t="str">
        <f t="shared" si="16"/>
        <v>-</v>
      </c>
      <c r="S81" s="241" t="str">
        <f t="shared" si="13"/>
        <v>-</v>
      </c>
      <c r="T81" s="162" t="s">
        <v>416</v>
      </c>
      <c r="U81" s="160">
        <v>0</v>
      </c>
      <c r="V81" s="174">
        <f t="shared" si="17"/>
        <v>0</v>
      </c>
      <c r="W81" s="174">
        <f t="shared" si="10"/>
        <v>0</v>
      </c>
      <c r="X81" s="174">
        <f t="shared" si="18"/>
        <v>0</v>
      </c>
      <c r="Y81" s="241" t="str">
        <f t="shared" si="19"/>
        <v>-</v>
      </c>
      <c r="Z81" s="241" t="str">
        <f t="shared" si="14"/>
        <v>-</v>
      </c>
      <c r="AA81" s="134"/>
    </row>
    <row r="82" spans="1:27" ht="15" customHeight="1">
      <c r="A82" s="454"/>
      <c r="B82" s="442"/>
      <c r="C82" s="442"/>
      <c r="D82" s="148" t="s">
        <v>2829</v>
      </c>
      <c r="E82" s="160" t="s">
        <v>3765</v>
      </c>
      <c r="F82" s="160" t="s">
        <v>3848</v>
      </c>
      <c r="G82" s="160" t="s">
        <v>3851</v>
      </c>
      <c r="H82" s="160" t="s">
        <v>394</v>
      </c>
      <c r="I82" s="160" t="s">
        <v>103</v>
      </c>
      <c r="J82" s="161">
        <v>1000</v>
      </c>
      <c r="K82" s="161">
        <v>0</v>
      </c>
      <c r="L82" s="161">
        <v>0</v>
      </c>
      <c r="M82" s="162" t="s">
        <v>416</v>
      </c>
      <c r="N82" s="160">
        <v>0</v>
      </c>
      <c r="O82" s="174">
        <f t="shared" si="11"/>
        <v>0</v>
      </c>
      <c r="P82" s="174">
        <f t="shared" si="15"/>
        <v>0</v>
      </c>
      <c r="Q82" s="174">
        <f t="shared" si="12"/>
        <v>0</v>
      </c>
      <c r="R82" s="241" t="str">
        <f t="shared" si="16"/>
        <v>-</v>
      </c>
      <c r="S82" s="241" t="str">
        <f t="shared" si="13"/>
        <v>-</v>
      </c>
      <c r="T82" s="162" t="s">
        <v>416</v>
      </c>
      <c r="U82" s="160">
        <v>0</v>
      </c>
      <c r="V82" s="174">
        <f t="shared" si="17"/>
        <v>0</v>
      </c>
      <c r="W82" s="174">
        <f t="shared" si="10"/>
        <v>0</v>
      </c>
      <c r="X82" s="174">
        <f t="shared" si="18"/>
        <v>0</v>
      </c>
      <c r="Y82" s="241" t="str">
        <f t="shared" si="19"/>
        <v>-</v>
      </c>
      <c r="Z82" s="241" t="str">
        <f t="shared" si="14"/>
        <v>-</v>
      </c>
      <c r="AA82" s="134"/>
    </row>
    <row r="83" spans="1:27" ht="15" customHeight="1">
      <c r="A83" s="454"/>
      <c r="B83" s="442"/>
      <c r="C83" s="442"/>
      <c r="D83" s="148" t="s">
        <v>2829</v>
      </c>
      <c r="E83" s="160" t="s">
        <v>3765</v>
      </c>
      <c r="F83" s="160" t="s">
        <v>3848</v>
      </c>
      <c r="G83" s="160" t="s">
        <v>3852</v>
      </c>
      <c r="H83" s="160" t="s">
        <v>394</v>
      </c>
      <c r="I83" s="160" t="s">
        <v>103</v>
      </c>
      <c r="J83" s="161">
        <v>1000</v>
      </c>
      <c r="K83" s="161">
        <v>0</v>
      </c>
      <c r="L83" s="161">
        <v>0</v>
      </c>
      <c r="M83" s="162" t="s">
        <v>416</v>
      </c>
      <c r="N83" s="160">
        <v>0</v>
      </c>
      <c r="O83" s="174">
        <f t="shared" si="11"/>
        <v>0</v>
      </c>
      <c r="P83" s="174">
        <f t="shared" si="15"/>
        <v>0</v>
      </c>
      <c r="Q83" s="174">
        <f t="shared" si="12"/>
        <v>0</v>
      </c>
      <c r="R83" s="241" t="str">
        <f t="shared" si="16"/>
        <v>-</v>
      </c>
      <c r="S83" s="241" t="str">
        <f t="shared" si="13"/>
        <v>-</v>
      </c>
      <c r="T83" s="162" t="s">
        <v>416</v>
      </c>
      <c r="U83" s="160">
        <v>0</v>
      </c>
      <c r="V83" s="174">
        <f t="shared" si="17"/>
        <v>0</v>
      </c>
      <c r="W83" s="174">
        <f t="shared" si="10"/>
        <v>0</v>
      </c>
      <c r="X83" s="174">
        <f t="shared" si="18"/>
        <v>0</v>
      </c>
      <c r="Y83" s="241" t="str">
        <f t="shared" si="19"/>
        <v>-</v>
      </c>
      <c r="Z83" s="241" t="str">
        <f t="shared" si="14"/>
        <v>-</v>
      </c>
      <c r="AA83" s="134"/>
    </row>
    <row r="84" spans="1:27" ht="15" customHeight="1">
      <c r="A84" s="454"/>
      <c r="B84" s="442"/>
      <c r="C84" s="442"/>
      <c r="D84" s="148" t="s">
        <v>2829</v>
      </c>
      <c r="E84" s="160" t="s">
        <v>3765</v>
      </c>
      <c r="F84" s="160" t="s">
        <v>3848</v>
      </c>
      <c r="G84" s="160" t="s">
        <v>3853</v>
      </c>
      <c r="H84" s="160" t="s">
        <v>394</v>
      </c>
      <c r="I84" s="160" t="s">
        <v>103</v>
      </c>
      <c r="J84" s="161">
        <v>40000000</v>
      </c>
      <c r="K84" s="161">
        <v>0</v>
      </c>
      <c r="L84" s="161">
        <v>0</v>
      </c>
      <c r="M84" s="162" t="s">
        <v>410</v>
      </c>
      <c r="N84" s="160">
        <v>0.23</v>
      </c>
      <c r="O84" s="174">
        <f t="shared" si="11"/>
        <v>9200000</v>
      </c>
      <c r="P84" s="174">
        <f t="shared" si="15"/>
        <v>0</v>
      </c>
      <c r="Q84" s="174">
        <f t="shared" si="12"/>
        <v>0</v>
      </c>
      <c r="R84" s="241">
        <f t="shared" si="16"/>
        <v>0</v>
      </c>
      <c r="S84" s="241">
        <f t="shared" si="13"/>
        <v>0</v>
      </c>
      <c r="T84" s="162" t="s">
        <v>410</v>
      </c>
      <c r="U84" s="160">
        <v>0.09</v>
      </c>
      <c r="V84" s="174">
        <f t="shared" si="17"/>
        <v>3600000</v>
      </c>
      <c r="W84" s="174">
        <f t="shared" si="10"/>
        <v>0</v>
      </c>
      <c r="X84" s="174">
        <f t="shared" si="18"/>
        <v>0</v>
      </c>
      <c r="Y84" s="241">
        <f t="shared" si="19"/>
        <v>0</v>
      </c>
      <c r="Z84" s="241">
        <f t="shared" si="14"/>
        <v>0</v>
      </c>
      <c r="AA84" s="134"/>
    </row>
    <row r="85" spans="1:27" ht="15" customHeight="1">
      <c r="A85" s="454"/>
      <c r="B85" s="442"/>
      <c r="C85" s="442"/>
      <c r="D85" s="148" t="s">
        <v>2829</v>
      </c>
      <c r="E85" s="160" t="s">
        <v>3765</v>
      </c>
      <c r="F85" s="160" t="s">
        <v>3848</v>
      </c>
      <c r="G85" s="160" t="s">
        <v>3854</v>
      </c>
      <c r="H85" s="160" t="s">
        <v>394</v>
      </c>
      <c r="I85" s="160" t="s">
        <v>87</v>
      </c>
      <c r="J85" s="161">
        <v>1000</v>
      </c>
      <c r="K85" s="161">
        <v>0</v>
      </c>
      <c r="L85" s="161">
        <v>0</v>
      </c>
      <c r="M85" s="162" t="s">
        <v>416</v>
      </c>
      <c r="N85" s="160">
        <v>0</v>
      </c>
      <c r="O85" s="174">
        <f t="shared" si="11"/>
        <v>0</v>
      </c>
      <c r="P85" s="174">
        <f t="shared" si="15"/>
        <v>0</v>
      </c>
      <c r="Q85" s="174">
        <f t="shared" si="12"/>
        <v>0</v>
      </c>
      <c r="R85" s="241" t="str">
        <f t="shared" si="16"/>
        <v>-</v>
      </c>
      <c r="S85" s="241" t="str">
        <f t="shared" si="13"/>
        <v>-</v>
      </c>
      <c r="T85" s="162" t="s">
        <v>416</v>
      </c>
      <c r="U85" s="160">
        <v>0</v>
      </c>
      <c r="V85" s="174">
        <f t="shared" si="17"/>
        <v>0</v>
      </c>
      <c r="W85" s="174">
        <f t="shared" si="10"/>
        <v>0</v>
      </c>
      <c r="X85" s="174">
        <f t="shared" si="18"/>
        <v>0</v>
      </c>
      <c r="Y85" s="241" t="str">
        <f t="shared" si="19"/>
        <v>-</v>
      </c>
      <c r="Z85" s="241" t="str">
        <f t="shared" si="14"/>
        <v>-</v>
      </c>
      <c r="AA85" s="134"/>
    </row>
    <row r="86" spans="1:27" ht="15" customHeight="1">
      <c r="A86" s="454"/>
      <c r="B86" s="442"/>
      <c r="C86" s="442"/>
      <c r="D86" s="148" t="s">
        <v>2829</v>
      </c>
      <c r="E86" s="160" t="s">
        <v>3765</v>
      </c>
      <c r="F86" s="160" t="s">
        <v>3848</v>
      </c>
      <c r="G86" s="160" t="s">
        <v>3855</v>
      </c>
      <c r="H86" s="160" t="s">
        <v>394</v>
      </c>
      <c r="I86" s="160" t="s">
        <v>87</v>
      </c>
      <c r="J86" s="161">
        <v>1000</v>
      </c>
      <c r="K86" s="161">
        <v>0</v>
      </c>
      <c r="L86" s="161">
        <v>0</v>
      </c>
      <c r="M86" s="162" t="s">
        <v>416</v>
      </c>
      <c r="N86" s="160">
        <v>0</v>
      </c>
      <c r="O86" s="174">
        <f t="shared" si="11"/>
        <v>0</v>
      </c>
      <c r="P86" s="174">
        <f t="shared" si="15"/>
        <v>0</v>
      </c>
      <c r="Q86" s="174">
        <f t="shared" si="12"/>
        <v>0</v>
      </c>
      <c r="R86" s="241" t="str">
        <f t="shared" si="16"/>
        <v>-</v>
      </c>
      <c r="S86" s="241" t="str">
        <f t="shared" si="13"/>
        <v>-</v>
      </c>
      <c r="T86" s="162" t="s">
        <v>416</v>
      </c>
      <c r="U86" s="160">
        <v>0</v>
      </c>
      <c r="V86" s="174">
        <f t="shared" si="17"/>
        <v>0</v>
      </c>
      <c r="W86" s="174">
        <f t="shared" si="10"/>
        <v>0</v>
      </c>
      <c r="X86" s="174">
        <f t="shared" si="18"/>
        <v>0</v>
      </c>
      <c r="Y86" s="241" t="str">
        <f t="shared" si="19"/>
        <v>-</v>
      </c>
      <c r="Z86" s="241" t="str">
        <f t="shared" si="14"/>
        <v>-</v>
      </c>
      <c r="AA86" s="134"/>
    </row>
    <row r="87" spans="1:27" ht="15" customHeight="1">
      <c r="A87" s="454"/>
      <c r="B87" s="442"/>
      <c r="C87" s="442"/>
      <c r="D87" s="148" t="s">
        <v>2829</v>
      </c>
      <c r="E87" s="160" t="s">
        <v>3765</v>
      </c>
      <c r="F87" s="160" t="s">
        <v>3856</v>
      </c>
      <c r="G87" s="160" t="s">
        <v>3857</v>
      </c>
      <c r="H87" s="160" t="s">
        <v>394</v>
      </c>
      <c r="I87" s="160" t="s">
        <v>77</v>
      </c>
      <c r="J87" s="161">
        <v>1000</v>
      </c>
      <c r="K87" s="161">
        <v>0</v>
      </c>
      <c r="L87" s="161">
        <v>0</v>
      </c>
      <c r="M87" s="162" t="s">
        <v>416</v>
      </c>
      <c r="N87" s="160">
        <v>0</v>
      </c>
      <c r="O87" s="174">
        <f t="shared" si="11"/>
        <v>0</v>
      </c>
      <c r="P87" s="174">
        <f t="shared" si="15"/>
        <v>0</v>
      </c>
      <c r="Q87" s="174">
        <f t="shared" si="12"/>
        <v>0</v>
      </c>
      <c r="R87" s="241" t="str">
        <f t="shared" si="16"/>
        <v>-</v>
      </c>
      <c r="S87" s="241" t="str">
        <f t="shared" si="13"/>
        <v>-</v>
      </c>
      <c r="T87" s="162" t="s">
        <v>416</v>
      </c>
      <c r="U87" s="160">
        <v>0</v>
      </c>
      <c r="V87" s="174">
        <f t="shared" si="17"/>
        <v>0</v>
      </c>
      <c r="W87" s="174">
        <f t="shared" si="10"/>
        <v>0</v>
      </c>
      <c r="X87" s="174">
        <f t="shared" si="18"/>
        <v>0</v>
      </c>
      <c r="Y87" s="241" t="str">
        <f t="shared" si="19"/>
        <v>-</v>
      </c>
      <c r="Z87" s="241" t="str">
        <f t="shared" si="14"/>
        <v>-</v>
      </c>
      <c r="AA87" s="134"/>
    </row>
    <row r="88" spans="1:27" ht="15" customHeight="1">
      <c r="A88" s="454"/>
      <c r="B88" s="442"/>
      <c r="C88" s="442"/>
      <c r="D88" s="148" t="s">
        <v>2829</v>
      </c>
      <c r="E88" s="160" t="s">
        <v>3765</v>
      </c>
      <c r="F88" s="160" t="s">
        <v>3856</v>
      </c>
      <c r="G88" s="160" t="s">
        <v>3858</v>
      </c>
      <c r="H88" s="160" t="s">
        <v>394</v>
      </c>
      <c r="I88" s="160" t="s">
        <v>77</v>
      </c>
      <c r="J88" s="161">
        <v>1000</v>
      </c>
      <c r="K88" s="161">
        <v>0</v>
      </c>
      <c r="L88" s="161">
        <v>0</v>
      </c>
      <c r="M88" s="162" t="s">
        <v>416</v>
      </c>
      <c r="N88" s="160">
        <v>0</v>
      </c>
      <c r="O88" s="174">
        <f t="shared" si="11"/>
        <v>0</v>
      </c>
      <c r="P88" s="174">
        <f t="shared" si="15"/>
        <v>0</v>
      </c>
      <c r="Q88" s="174">
        <f t="shared" si="12"/>
        <v>0</v>
      </c>
      <c r="R88" s="241" t="str">
        <f t="shared" si="16"/>
        <v>-</v>
      </c>
      <c r="S88" s="241" t="str">
        <f t="shared" si="13"/>
        <v>-</v>
      </c>
      <c r="T88" s="162" t="s">
        <v>416</v>
      </c>
      <c r="U88" s="160">
        <v>0</v>
      </c>
      <c r="V88" s="174">
        <f t="shared" si="17"/>
        <v>0</v>
      </c>
      <c r="W88" s="174">
        <f t="shared" si="10"/>
        <v>0</v>
      </c>
      <c r="X88" s="174">
        <f t="shared" si="18"/>
        <v>0</v>
      </c>
      <c r="Y88" s="241" t="str">
        <f t="shared" si="19"/>
        <v>-</v>
      </c>
      <c r="Z88" s="241" t="str">
        <f t="shared" si="14"/>
        <v>-</v>
      </c>
      <c r="AA88" s="134"/>
    </row>
    <row r="89" spans="1:27" ht="15" customHeight="1">
      <c r="A89" s="454"/>
      <c r="B89" s="442"/>
      <c r="C89" s="442"/>
      <c r="D89" s="148" t="s">
        <v>2829</v>
      </c>
      <c r="E89" s="160" t="s">
        <v>3765</v>
      </c>
      <c r="F89" s="160" t="s">
        <v>3856</v>
      </c>
      <c r="G89" s="160" t="s">
        <v>3859</v>
      </c>
      <c r="H89" s="160" t="s">
        <v>394</v>
      </c>
      <c r="I89" s="160" t="s">
        <v>103</v>
      </c>
      <c r="J89" s="161">
        <v>1000</v>
      </c>
      <c r="K89" s="161">
        <v>0</v>
      </c>
      <c r="L89" s="161">
        <v>0</v>
      </c>
      <c r="M89" s="162" t="s">
        <v>416</v>
      </c>
      <c r="N89" s="160">
        <v>0</v>
      </c>
      <c r="O89" s="174">
        <f t="shared" si="11"/>
        <v>0</v>
      </c>
      <c r="P89" s="174">
        <f t="shared" si="15"/>
        <v>0</v>
      </c>
      <c r="Q89" s="174">
        <f t="shared" si="12"/>
        <v>0</v>
      </c>
      <c r="R89" s="241" t="str">
        <f t="shared" si="16"/>
        <v>-</v>
      </c>
      <c r="S89" s="241" t="str">
        <f t="shared" si="13"/>
        <v>-</v>
      </c>
      <c r="T89" s="162" t="s">
        <v>416</v>
      </c>
      <c r="U89" s="160">
        <v>0</v>
      </c>
      <c r="V89" s="174">
        <f t="shared" si="17"/>
        <v>0</v>
      </c>
      <c r="W89" s="174">
        <f t="shared" si="10"/>
        <v>0</v>
      </c>
      <c r="X89" s="174">
        <f t="shared" si="18"/>
        <v>0</v>
      </c>
      <c r="Y89" s="241" t="str">
        <f t="shared" si="19"/>
        <v>-</v>
      </c>
      <c r="Z89" s="241" t="str">
        <f t="shared" si="14"/>
        <v>-</v>
      </c>
      <c r="AA89" s="134"/>
    </row>
    <row r="90" spans="1:27" ht="15" customHeight="1">
      <c r="A90" s="454"/>
      <c r="B90" s="442"/>
      <c r="C90" s="442"/>
      <c r="D90" s="148" t="s">
        <v>2829</v>
      </c>
      <c r="E90" s="160" t="s">
        <v>3765</v>
      </c>
      <c r="F90" s="160" t="s">
        <v>3856</v>
      </c>
      <c r="G90" s="160" t="s">
        <v>3860</v>
      </c>
      <c r="H90" s="160" t="s">
        <v>394</v>
      </c>
      <c r="I90" s="160" t="s">
        <v>103</v>
      </c>
      <c r="J90" s="161">
        <v>1000</v>
      </c>
      <c r="K90" s="161">
        <v>0</v>
      </c>
      <c r="L90" s="161">
        <v>0</v>
      </c>
      <c r="M90" s="162" t="s">
        <v>416</v>
      </c>
      <c r="N90" s="160">
        <v>0</v>
      </c>
      <c r="O90" s="174">
        <f t="shared" si="11"/>
        <v>0</v>
      </c>
      <c r="P90" s="174">
        <f t="shared" si="15"/>
        <v>0</v>
      </c>
      <c r="Q90" s="174">
        <f t="shared" si="12"/>
        <v>0</v>
      </c>
      <c r="R90" s="241" t="str">
        <f t="shared" si="16"/>
        <v>-</v>
      </c>
      <c r="S90" s="241" t="str">
        <f t="shared" si="13"/>
        <v>-</v>
      </c>
      <c r="T90" s="162" t="s">
        <v>416</v>
      </c>
      <c r="U90" s="160">
        <v>0</v>
      </c>
      <c r="V90" s="174">
        <f t="shared" si="17"/>
        <v>0</v>
      </c>
      <c r="W90" s="174">
        <f t="shared" si="10"/>
        <v>0</v>
      </c>
      <c r="X90" s="174">
        <f t="shared" si="18"/>
        <v>0</v>
      </c>
      <c r="Y90" s="241" t="str">
        <f t="shared" si="19"/>
        <v>-</v>
      </c>
      <c r="Z90" s="241" t="str">
        <f t="shared" si="14"/>
        <v>-</v>
      </c>
      <c r="AA90" s="134"/>
    </row>
    <row r="91" spans="1:27" ht="15" customHeight="1">
      <c r="A91" s="454"/>
      <c r="B91" s="442"/>
      <c r="C91" s="442"/>
      <c r="D91" s="148" t="s">
        <v>2829</v>
      </c>
      <c r="E91" s="160" t="s">
        <v>3765</v>
      </c>
      <c r="F91" s="160" t="s">
        <v>3856</v>
      </c>
      <c r="G91" s="160" t="s">
        <v>3861</v>
      </c>
      <c r="H91" s="160" t="s">
        <v>394</v>
      </c>
      <c r="I91" s="160" t="s">
        <v>87</v>
      </c>
      <c r="J91" s="161">
        <v>1000</v>
      </c>
      <c r="K91" s="161">
        <v>0</v>
      </c>
      <c r="L91" s="161">
        <v>0</v>
      </c>
      <c r="M91" s="162" t="s">
        <v>416</v>
      </c>
      <c r="N91" s="160">
        <v>0</v>
      </c>
      <c r="O91" s="174">
        <f t="shared" si="11"/>
        <v>0</v>
      </c>
      <c r="P91" s="174">
        <f t="shared" si="15"/>
        <v>0</v>
      </c>
      <c r="Q91" s="174">
        <f t="shared" si="12"/>
        <v>0</v>
      </c>
      <c r="R91" s="241" t="str">
        <f t="shared" si="16"/>
        <v>-</v>
      </c>
      <c r="S91" s="241" t="str">
        <f t="shared" si="13"/>
        <v>-</v>
      </c>
      <c r="T91" s="162" t="s">
        <v>416</v>
      </c>
      <c r="U91" s="160">
        <v>0</v>
      </c>
      <c r="V91" s="174">
        <f t="shared" si="17"/>
        <v>0</v>
      </c>
      <c r="W91" s="174">
        <f t="shared" si="10"/>
        <v>0</v>
      </c>
      <c r="X91" s="174">
        <f t="shared" si="18"/>
        <v>0</v>
      </c>
      <c r="Y91" s="241" t="str">
        <f t="shared" si="19"/>
        <v>-</v>
      </c>
      <c r="Z91" s="241" t="str">
        <f t="shared" si="14"/>
        <v>-</v>
      </c>
      <c r="AA91" s="134"/>
    </row>
    <row r="92" spans="1:27" ht="15" customHeight="1">
      <c r="A92" s="454"/>
      <c r="B92" s="442"/>
      <c r="C92" s="442"/>
      <c r="D92" s="148" t="s">
        <v>3862</v>
      </c>
      <c r="E92" s="160" t="s">
        <v>3765</v>
      </c>
      <c r="F92" s="160" t="s">
        <v>3863</v>
      </c>
      <c r="G92" s="160" t="s">
        <v>3864</v>
      </c>
      <c r="H92" s="160" t="s">
        <v>394</v>
      </c>
      <c r="I92" s="160" t="s">
        <v>83</v>
      </c>
      <c r="J92" s="161">
        <v>1000</v>
      </c>
      <c r="K92" s="161">
        <v>0</v>
      </c>
      <c r="L92" s="161">
        <v>0</v>
      </c>
      <c r="M92" s="162" t="s">
        <v>416</v>
      </c>
      <c r="N92" s="160">
        <v>0</v>
      </c>
      <c r="O92" s="174">
        <f t="shared" si="11"/>
        <v>0</v>
      </c>
      <c r="P92" s="174">
        <f t="shared" si="15"/>
        <v>0</v>
      </c>
      <c r="Q92" s="174">
        <f t="shared" si="12"/>
        <v>0</v>
      </c>
      <c r="R92" s="241" t="str">
        <f t="shared" si="16"/>
        <v>-</v>
      </c>
      <c r="S92" s="241" t="str">
        <f t="shared" si="13"/>
        <v>-</v>
      </c>
      <c r="T92" s="162" t="s">
        <v>416</v>
      </c>
      <c r="U92" s="160">
        <v>0</v>
      </c>
      <c r="V92" s="174">
        <f t="shared" si="17"/>
        <v>0</v>
      </c>
      <c r="W92" s="174">
        <f t="shared" ref="W92:W131" si="20">K92*U92</f>
        <v>0</v>
      </c>
      <c r="X92" s="174">
        <f t="shared" si="18"/>
        <v>0</v>
      </c>
      <c r="Y92" s="241" t="str">
        <f t="shared" si="19"/>
        <v>-</v>
      </c>
      <c r="Z92" s="241" t="str">
        <f t="shared" si="14"/>
        <v>-</v>
      </c>
      <c r="AA92" s="134"/>
    </row>
    <row r="93" spans="1:27" ht="15" customHeight="1">
      <c r="A93" s="454"/>
      <c r="B93" s="442"/>
      <c r="C93" s="442"/>
      <c r="D93" s="148" t="s">
        <v>3862</v>
      </c>
      <c r="E93" s="160" t="s">
        <v>3765</v>
      </c>
      <c r="F93" s="160" t="s">
        <v>3865</v>
      </c>
      <c r="G93" s="160" t="s">
        <v>3866</v>
      </c>
      <c r="H93" s="160" t="s">
        <v>394</v>
      </c>
      <c r="I93" s="160" t="s">
        <v>103</v>
      </c>
      <c r="J93" s="161">
        <v>3000000</v>
      </c>
      <c r="K93" s="161">
        <v>1169850</v>
      </c>
      <c r="L93" s="161">
        <v>1169850</v>
      </c>
      <c r="M93" s="162" t="s">
        <v>410</v>
      </c>
      <c r="N93" s="160">
        <v>0.23</v>
      </c>
      <c r="O93" s="174">
        <f t="shared" si="11"/>
        <v>690000</v>
      </c>
      <c r="P93" s="174">
        <f t="shared" si="15"/>
        <v>269065.5</v>
      </c>
      <c r="Q93" s="174">
        <f t="shared" si="12"/>
        <v>269065.5</v>
      </c>
      <c r="R93" s="241">
        <f t="shared" si="16"/>
        <v>0.38995000000000002</v>
      </c>
      <c r="S93" s="241">
        <f t="shared" si="13"/>
        <v>0.38995000000000002</v>
      </c>
      <c r="T93" s="162" t="s">
        <v>410</v>
      </c>
      <c r="U93" s="160">
        <v>0.09</v>
      </c>
      <c r="V93" s="174">
        <f t="shared" si="17"/>
        <v>270000</v>
      </c>
      <c r="W93" s="174">
        <f t="shared" si="20"/>
        <v>105286.5</v>
      </c>
      <c r="X93" s="174">
        <f t="shared" si="18"/>
        <v>105286.5</v>
      </c>
      <c r="Y93" s="241">
        <f t="shared" si="19"/>
        <v>0.38995000000000002</v>
      </c>
      <c r="Z93" s="241">
        <f t="shared" si="14"/>
        <v>0.38995000000000002</v>
      </c>
      <c r="AA93" s="134"/>
    </row>
    <row r="94" spans="1:27" ht="15" customHeight="1">
      <c r="A94" s="454"/>
      <c r="B94" s="442"/>
      <c r="C94" s="442"/>
      <c r="D94" s="148" t="s">
        <v>3862</v>
      </c>
      <c r="E94" s="160" t="s">
        <v>3765</v>
      </c>
      <c r="F94" s="160" t="s">
        <v>3865</v>
      </c>
      <c r="G94" s="160" t="s">
        <v>3867</v>
      </c>
      <c r="H94" s="160" t="s">
        <v>394</v>
      </c>
      <c r="I94" s="160" t="s">
        <v>103</v>
      </c>
      <c r="J94" s="161">
        <v>125787324</v>
      </c>
      <c r="K94" s="161">
        <v>102895581.76000001</v>
      </c>
      <c r="L94" s="161">
        <v>97867400</v>
      </c>
      <c r="M94" s="162" t="s">
        <v>410</v>
      </c>
      <c r="N94" s="160">
        <v>0.23</v>
      </c>
      <c r="O94" s="174">
        <f t="shared" si="11"/>
        <v>28931084.52</v>
      </c>
      <c r="P94" s="174">
        <f t="shared" si="15"/>
        <v>23665983.804800004</v>
      </c>
      <c r="Q94" s="174">
        <f t="shared" si="12"/>
        <v>22509502</v>
      </c>
      <c r="R94" s="241">
        <f t="shared" si="16"/>
        <v>0.77803865197100464</v>
      </c>
      <c r="S94" s="241">
        <f t="shared" si="13"/>
        <v>0.81801232817386282</v>
      </c>
      <c r="T94" s="162" t="s">
        <v>410</v>
      </c>
      <c r="U94" s="160">
        <v>0.09</v>
      </c>
      <c r="V94" s="174">
        <f t="shared" si="17"/>
        <v>11320859.16</v>
      </c>
      <c r="W94" s="174">
        <f t="shared" si="20"/>
        <v>9260602.3584000003</v>
      </c>
      <c r="X94" s="174">
        <f t="shared" si="18"/>
        <v>8808066</v>
      </c>
      <c r="Y94" s="241">
        <f t="shared" si="19"/>
        <v>0.77803865197100464</v>
      </c>
      <c r="Z94" s="241">
        <f t="shared" si="14"/>
        <v>0.81801232817386271</v>
      </c>
      <c r="AA94" s="134"/>
    </row>
    <row r="95" spans="1:27" ht="15" customHeight="1">
      <c r="A95" s="454"/>
      <c r="B95" s="442"/>
      <c r="C95" s="442"/>
      <c r="D95" s="148" t="s">
        <v>3862</v>
      </c>
      <c r="E95" s="160" t="s">
        <v>3765</v>
      </c>
      <c r="F95" s="160" t="s">
        <v>3868</v>
      </c>
      <c r="G95" s="160" t="s">
        <v>3869</v>
      </c>
      <c r="H95" s="160" t="s">
        <v>394</v>
      </c>
      <c r="I95" s="160" t="s">
        <v>69</v>
      </c>
      <c r="J95" s="161">
        <v>0</v>
      </c>
      <c r="K95" s="161">
        <v>98526.13</v>
      </c>
      <c r="L95" s="161">
        <v>0</v>
      </c>
      <c r="M95" s="162" t="s">
        <v>410</v>
      </c>
      <c r="N95" s="160">
        <v>0.23</v>
      </c>
      <c r="O95" s="174">
        <f t="shared" si="11"/>
        <v>0</v>
      </c>
      <c r="P95" s="174">
        <f t="shared" si="15"/>
        <v>22661.009900000001</v>
      </c>
      <c r="Q95" s="174">
        <f t="shared" si="12"/>
        <v>0</v>
      </c>
      <c r="R95" s="241" t="str">
        <f t="shared" si="16"/>
        <v>-</v>
      </c>
      <c r="S95" s="241" t="str">
        <f t="shared" si="13"/>
        <v>-</v>
      </c>
      <c r="T95" s="162" t="s">
        <v>410</v>
      </c>
      <c r="U95" s="160">
        <v>0.09</v>
      </c>
      <c r="V95" s="174">
        <f t="shared" si="17"/>
        <v>0</v>
      </c>
      <c r="W95" s="174">
        <f t="shared" si="20"/>
        <v>8867.3516999999993</v>
      </c>
      <c r="X95" s="174">
        <f t="shared" si="18"/>
        <v>0</v>
      </c>
      <c r="Y95" s="241" t="str">
        <f t="shared" si="19"/>
        <v>-</v>
      </c>
      <c r="Z95" s="241" t="str">
        <f t="shared" si="14"/>
        <v>-</v>
      </c>
      <c r="AA95" s="134"/>
    </row>
    <row r="96" spans="1:27" ht="15" customHeight="1">
      <c r="A96" s="454"/>
      <c r="B96" s="442"/>
      <c r="C96" s="442"/>
      <c r="D96" s="148" t="s">
        <v>3862</v>
      </c>
      <c r="E96" s="160" t="s">
        <v>3765</v>
      </c>
      <c r="F96" s="160" t="s">
        <v>3868</v>
      </c>
      <c r="G96" s="160" t="s">
        <v>3870</v>
      </c>
      <c r="H96" s="160" t="s">
        <v>394</v>
      </c>
      <c r="I96" s="160" t="s">
        <v>69</v>
      </c>
      <c r="J96" s="161">
        <v>426500</v>
      </c>
      <c r="K96" s="161">
        <v>0</v>
      </c>
      <c r="L96" s="161">
        <v>0</v>
      </c>
      <c r="M96" s="162" t="s">
        <v>410</v>
      </c>
      <c r="N96" s="160">
        <v>0.23</v>
      </c>
      <c r="O96" s="174">
        <f t="shared" si="11"/>
        <v>98095</v>
      </c>
      <c r="P96" s="174">
        <f t="shared" si="15"/>
        <v>0</v>
      </c>
      <c r="Q96" s="174">
        <f t="shared" si="12"/>
        <v>0</v>
      </c>
      <c r="R96" s="241">
        <f t="shared" si="16"/>
        <v>0</v>
      </c>
      <c r="S96" s="241">
        <f t="shared" si="13"/>
        <v>0</v>
      </c>
      <c r="T96" s="162" t="s">
        <v>410</v>
      </c>
      <c r="U96" s="160">
        <v>0.09</v>
      </c>
      <c r="V96" s="174">
        <f t="shared" si="17"/>
        <v>38385</v>
      </c>
      <c r="W96" s="174">
        <f t="shared" si="20"/>
        <v>0</v>
      </c>
      <c r="X96" s="174">
        <f t="shared" si="18"/>
        <v>0</v>
      </c>
      <c r="Y96" s="241">
        <f t="shared" si="19"/>
        <v>0</v>
      </c>
      <c r="Z96" s="241">
        <f t="shared" si="14"/>
        <v>0</v>
      </c>
      <c r="AA96" s="134"/>
    </row>
    <row r="97" spans="1:27" ht="15" customHeight="1">
      <c r="A97" s="454"/>
      <c r="B97" s="442"/>
      <c r="C97" s="442"/>
      <c r="D97" s="148" t="s">
        <v>3862</v>
      </c>
      <c r="E97" s="160" t="s">
        <v>3765</v>
      </c>
      <c r="F97" s="160" t="s">
        <v>3868</v>
      </c>
      <c r="G97" s="160" t="s">
        <v>3871</v>
      </c>
      <c r="H97" s="160" t="s">
        <v>394</v>
      </c>
      <c r="I97" s="160" t="s">
        <v>69</v>
      </c>
      <c r="J97" s="161">
        <v>5939541</v>
      </c>
      <c r="K97" s="161">
        <v>3871136.41</v>
      </c>
      <c r="L97" s="161">
        <v>295366.25</v>
      </c>
      <c r="M97" s="162" t="s">
        <v>410</v>
      </c>
      <c r="N97" s="160">
        <v>0.23</v>
      </c>
      <c r="O97" s="174">
        <f t="shared" si="11"/>
        <v>1366094.4300000002</v>
      </c>
      <c r="P97" s="174">
        <f t="shared" si="15"/>
        <v>890361.37430000002</v>
      </c>
      <c r="Q97" s="174">
        <f t="shared" si="12"/>
        <v>67934.237500000003</v>
      </c>
      <c r="R97" s="241">
        <f t="shared" si="16"/>
        <v>4.9728800592503695E-2</v>
      </c>
      <c r="S97" s="241">
        <f t="shared" si="13"/>
        <v>0.65175682935768942</v>
      </c>
      <c r="T97" s="162" t="s">
        <v>410</v>
      </c>
      <c r="U97" s="160">
        <v>0.09</v>
      </c>
      <c r="V97" s="174">
        <f t="shared" si="17"/>
        <v>534558.68999999994</v>
      </c>
      <c r="W97" s="174">
        <f t="shared" si="20"/>
        <v>348402.2769</v>
      </c>
      <c r="X97" s="174">
        <f t="shared" si="18"/>
        <v>26582.962499999998</v>
      </c>
      <c r="Y97" s="241">
        <f t="shared" si="19"/>
        <v>4.9728800592503695E-2</v>
      </c>
      <c r="Z97" s="241">
        <f t="shared" si="14"/>
        <v>0.65175682935768953</v>
      </c>
      <c r="AA97" s="134"/>
    </row>
    <row r="98" spans="1:27" ht="15" customHeight="1">
      <c r="A98" s="454"/>
      <c r="B98" s="442"/>
      <c r="C98" s="442"/>
      <c r="D98" s="148" t="s">
        <v>3862</v>
      </c>
      <c r="E98" s="160" t="s">
        <v>3765</v>
      </c>
      <c r="F98" s="160" t="s">
        <v>3868</v>
      </c>
      <c r="G98" s="160" t="s">
        <v>3872</v>
      </c>
      <c r="H98" s="160" t="s">
        <v>394</v>
      </c>
      <c r="I98" s="160" t="s">
        <v>69</v>
      </c>
      <c r="J98" s="161">
        <v>3000000</v>
      </c>
      <c r="K98" s="161">
        <v>0</v>
      </c>
      <c r="L98" s="161">
        <v>0</v>
      </c>
      <c r="M98" s="162" t="s">
        <v>410</v>
      </c>
      <c r="N98" s="160">
        <v>0.23</v>
      </c>
      <c r="O98" s="174">
        <f t="shared" si="11"/>
        <v>690000</v>
      </c>
      <c r="P98" s="174">
        <f t="shared" si="15"/>
        <v>0</v>
      </c>
      <c r="Q98" s="174">
        <f t="shared" si="12"/>
        <v>0</v>
      </c>
      <c r="R98" s="241">
        <f t="shared" si="16"/>
        <v>0</v>
      </c>
      <c r="S98" s="241">
        <f t="shared" si="13"/>
        <v>0</v>
      </c>
      <c r="T98" s="162" t="s">
        <v>410</v>
      </c>
      <c r="U98" s="160">
        <v>0.09</v>
      </c>
      <c r="V98" s="174">
        <f t="shared" si="17"/>
        <v>270000</v>
      </c>
      <c r="W98" s="174">
        <f t="shared" si="20"/>
        <v>0</v>
      </c>
      <c r="X98" s="174">
        <f t="shared" si="18"/>
        <v>0</v>
      </c>
      <c r="Y98" s="241">
        <f t="shared" si="19"/>
        <v>0</v>
      </c>
      <c r="Z98" s="241">
        <f t="shared" si="14"/>
        <v>0</v>
      </c>
      <c r="AA98" s="134"/>
    </row>
    <row r="99" spans="1:27" ht="15" customHeight="1">
      <c r="A99" s="454"/>
      <c r="B99" s="442"/>
      <c r="C99" s="442"/>
      <c r="D99" s="148" t="s">
        <v>3862</v>
      </c>
      <c r="E99" s="160" t="s">
        <v>3765</v>
      </c>
      <c r="F99" s="160" t="s">
        <v>3868</v>
      </c>
      <c r="G99" s="160" t="s">
        <v>3873</v>
      </c>
      <c r="H99" s="160" t="s">
        <v>394</v>
      </c>
      <c r="I99" s="160" t="s">
        <v>69</v>
      </c>
      <c r="J99" s="161">
        <v>1000</v>
      </c>
      <c r="K99" s="161">
        <v>0</v>
      </c>
      <c r="L99" s="161">
        <v>0</v>
      </c>
      <c r="M99" s="162" t="s">
        <v>416</v>
      </c>
      <c r="N99" s="160">
        <v>0</v>
      </c>
      <c r="O99" s="174">
        <f t="shared" si="11"/>
        <v>0</v>
      </c>
      <c r="P99" s="174">
        <f t="shared" si="15"/>
        <v>0</v>
      </c>
      <c r="Q99" s="174">
        <f t="shared" si="12"/>
        <v>0</v>
      </c>
      <c r="R99" s="241" t="str">
        <f t="shared" si="16"/>
        <v>-</v>
      </c>
      <c r="S99" s="241" t="str">
        <f t="shared" si="13"/>
        <v>-</v>
      </c>
      <c r="T99" s="162" t="s">
        <v>416</v>
      </c>
      <c r="U99" s="160">
        <v>0</v>
      </c>
      <c r="V99" s="174">
        <f t="shared" si="17"/>
        <v>0</v>
      </c>
      <c r="W99" s="174">
        <f t="shared" si="20"/>
        <v>0</v>
      </c>
      <c r="X99" s="174">
        <f t="shared" si="18"/>
        <v>0</v>
      </c>
      <c r="Y99" s="241" t="str">
        <f t="shared" si="19"/>
        <v>-</v>
      </c>
      <c r="Z99" s="241" t="str">
        <f t="shared" si="14"/>
        <v>-</v>
      </c>
      <c r="AA99" s="134"/>
    </row>
    <row r="100" spans="1:27" ht="15" customHeight="1">
      <c r="A100" s="454"/>
      <c r="B100" s="442"/>
      <c r="C100" s="442"/>
      <c r="D100" s="148" t="s">
        <v>3862</v>
      </c>
      <c r="E100" s="160" t="s">
        <v>3765</v>
      </c>
      <c r="F100" s="160" t="s">
        <v>3868</v>
      </c>
      <c r="G100" s="160" t="s">
        <v>3874</v>
      </c>
      <c r="H100" s="160" t="s">
        <v>394</v>
      </c>
      <c r="I100" s="160" t="s">
        <v>69</v>
      </c>
      <c r="J100" s="161">
        <v>6542424</v>
      </c>
      <c r="K100" s="161">
        <v>0</v>
      </c>
      <c r="L100" s="161">
        <v>0</v>
      </c>
      <c r="M100" s="162" t="s">
        <v>410</v>
      </c>
      <c r="N100" s="160">
        <v>0.23</v>
      </c>
      <c r="O100" s="174">
        <f t="shared" si="11"/>
        <v>1504757.52</v>
      </c>
      <c r="P100" s="174">
        <f t="shared" si="15"/>
        <v>0</v>
      </c>
      <c r="Q100" s="174">
        <f t="shared" si="12"/>
        <v>0</v>
      </c>
      <c r="R100" s="241">
        <f t="shared" si="16"/>
        <v>0</v>
      </c>
      <c r="S100" s="241">
        <f t="shared" si="13"/>
        <v>0</v>
      </c>
      <c r="T100" s="162" t="s">
        <v>410</v>
      </c>
      <c r="U100" s="160">
        <v>0.09</v>
      </c>
      <c r="V100" s="174">
        <f t="shared" si="17"/>
        <v>588818.16</v>
      </c>
      <c r="W100" s="174">
        <f t="shared" si="20"/>
        <v>0</v>
      </c>
      <c r="X100" s="174">
        <f t="shared" si="18"/>
        <v>0</v>
      </c>
      <c r="Y100" s="241">
        <f t="shared" si="19"/>
        <v>0</v>
      </c>
      <c r="Z100" s="241">
        <f t="shared" si="14"/>
        <v>0</v>
      </c>
      <c r="AA100" s="134"/>
    </row>
    <row r="101" spans="1:27" ht="15" customHeight="1">
      <c r="A101" s="454"/>
      <c r="B101" s="442"/>
      <c r="C101" s="442"/>
      <c r="D101" s="148" t="s">
        <v>3862</v>
      </c>
      <c r="E101" s="160" t="s">
        <v>3765</v>
      </c>
      <c r="F101" s="160" t="s">
        <v>3868</v>
      </c>
      <c r="G101" s="160" t="s">
        <v>3875</v>
      </c>
      <c r="H101" s="160" t="s">
        <v>394</v>
      </c>
      <c r="I101" s="160" t="s">
        <v>83</v>
      </c>
      <c r="J101" s="161">
        <v>583170</v>
      </c>
      <c r="K101" s="161">
        <v>261432.36000000002</v>
      </c>
      <c r="L101" s="161">
        <v>261432.36</v>
      </c>
      <c r="M101" s="162" t="s">
        <v>410</v>
      </c>
      <c r="N101" s="160">
        <v>0.23</v>
      </c>
      <c r="O101" s="174">
        <f t="shared" si="11"/>
        <v>134129.1</v>
      </c>
      <c r="P101" s="174">
        <f t="shared" si="15"/>
        <v>60129.442800000004</v>
      </c>
      <c r="Q101" s="174">
        <f t="shared" si="12"/>
        <v>60129.442799999997</v>
      </c>
      <c r="R101" s="241">
        <f t="shared" si="16"/>
        <v>0.44829528267915014</v>
      </c>
      <c r="S101" s="241">
        <f t="shared" si="13"/>
        <v>0.4482952826791502</v>
      </c>
      <c r="T101" s="162" t="s">
        <v>410</v>
      </c>
      <c r="U101" s="160">
        <v>0.09</v>
      </c>
      <c r="V101" s="174">
        <f t="shared" si="17"/>
        <v>52485.299999999996</v>
      </c>
      <c r="W101" s="174">
        <f t="shared" si="20"/>
        <v>23528.912400000001</v>
      </c>
      <c r="X101" s="174">
        <f t="shared" si="18"/>
        <v>23528.912399999997</v>
      </c>
      <c r="Y101" s="241">
        <f t="shared" si="19"/>
        <v>0.44829528267915014</v>
      </c>
      <c r="Z101" s="241">
        <f t="shared" si="14"/>
        <v>0.4482952826791502</v>
      </c>
      <c r="AA101" s="134"/>
    </row>
    <row r="102" spans="1:27" ht="15" customHeight="1">
      <c r="A102" s="454"/>
      <c r="B102" s="442"/>
      <c r="C102" s="442"/>
      <c r="D102" s="148" t="s">
        <v>3862</v>
      </c>
      <c r="E102" s="160" t="s">
        <v>3765</v>
      </c>
      <c r="F102" s="160" t="s">
        <v>3868</v>
      </c>
      <c r="G102" s="160" t="s">
        <v>3876</v>
      </c>
      <c r="H102" s="160" t="s">
        <v>394</v>
      </c>
      <c r="I102" s="160" t="s">
        <v>83</v>
      </c>
      <c r="J102" s="161">
        <v>1000</v>
      </c>
      <c r="K102" s="161">
        <v>0</v>
      </c>
      <c r="L102" s="161">
        <v>0</v>
      </c>
      <c r="M102" s="162" t="s">
        <v>416</v>
      </c>
      <c r="N102" s="160">
        <v>0</v>
      </c>
      <c r="O102" s="174">
        <f t="shared" si="11"/>
        <v>0</v>
      </c>
      <c r="P102" s="174">
        <f t="shared" si="15"/>
        <v>0</v>
      </c>
      <c r="Q102" s="174">
        <f t="shared" si="12"/>
        <v>0</v>
      </c>
      <c r="R102" s="241" t="str">
        <f t="shared" si="16"/>
        <v>-</v>
      </c>
      <c r="S102" s="241" t="str">
        <f t="shared" si="13"/>
        <v>-</v>
      </c>
      <c r="T102" s="162" t="s">
        <v>416</v>
      </c>
      <c r="U102" s="160">
        <v>0</v>
      </c>
      <c r="V102" s="174">
        <f t="shared" si="17"/>
        <v>0</v>
      </c>
      <c r="W102" s="174">
        <f t="shared" si="20"/>
        <v>0</v>
      </c>
      <c r="X102" s="174">
        <f t="shared" si="18"/>
        <v>0</v>
      </c>
      <c r="Y102" s="241" t="str">
        <f t="shared" si="19"/>
        <v>-</v>
      </c>
      <c r="Z102" s="241" t="str">
        <f t="shared" si="14"/>
        <v>-</v>
      </c>
      <c r="AA102" s="134"/>
    </row>
    <row r="103" spans="1:27" ht="15" customHeight="1">
      <c r="A103" s="454"/>
      <c r="B103" s="442"/>
      <c r="C103" s="442"/>
      <c r="D103" s="148" t="s">
        <v>3862</v>
      </c>
      <c r="E103" s="160" t="s">
        <v>3765</v>
      </c>
      <c r="F103" s="160" t="s">
        <v>3766</v>
      </c>
      <c r="G103" s="160" t="s">
        <v>3877</v>
      </c>
      <c r="H103" s="160" t="s">
        <v>394</v>
      </c>
      <c r="I103" s="160" t="s">
        <v>69</v>
      </c>
      <c r="J103" s="161">
        <v>3000000</v>
      </c>
      <c r="K103" s="161">
        <v>0</v>
      </c>
      <c r="L103" s="161">
        <v>0</v>
      </c>
      <c r="M103" s="162" t="s">
        <v>410</v>
      </c>
      <c r="N103" s="160">
        <v>0.23</v>
      </c>
      <c r="O103" s="174">
        <f t="shared" si="11"/>
        <v>690000</v>
      </c>
      <c r="P103" s="174">
        <f t="shared" si="15"/>
        <v>0</v>
      </c>
      <c r="Q103" s="174">
        <f t="shared" si="12"/>
        <v>0</v>
      </c>
      <c r="R103" s="241">
        <f t="shared" si="16"/>
        <v>0</v>
      </c>
      <c r="S103" s="241">
        <f t="shared" si="13"/>
        <v>0</v>
      </c>
      <c r="T103" s="162" t="s">
        <v>410</v>
      </c>
      <c r="U103" s="160">
        <v>0.09</v>
      </c>
      <c r="V103" s="174">
        <f t="shared" si="17"/>
        <v>270000</v>
      </c>
      <c r="W103" s="174">
        <f t="shared" si="20"/>
        <v>0</v>
      </c>
      <c r="X103" s="174">
        <f t="shared" si="18"/>
        <v>0</v>
      </c>
      <c r="Y103" s="241">
        <f t="shared" si="19"/>
        <v>0</v>
      </c>
      <c r="Z103" s="241">
        <f t="shared" si="14"/>
        <v>0</v>
      </c>
      <c r="AA103" s="134"/>
    </row>
    <row r="104" spans="1:27" ht="15" customHeight="1">
      <c r="A104" s="454"/>
      <c r="B104" s="442"/>
      <c r="C104" s="442"/>
      <c r="D104" s="148" t="s">
        <v>3862</v>
      </c>
      <c r="E104" s="160" t="s">
        <v>3765</v>
      </c>
      <c r="F104" s="160" t="s">
        <v>3766</v>
      </c>
      <c r="G104" s="160" t="s">
        <v>3878</v>
      </c>
      <c r="H104" s="160" t="s">
        <v>394</v>
      </c>
      <c r="I104" s="160" t="s">
        <v>69</v>
      </c>
      <c r="J104" s="161">
        <v>12393965</v>
      </c>
      <c r="K104" s="161">
        <v>0</v>
      </c>
      <c r="L104" s="161">
        <v>0</v>
      </c>
      <c r="M104" s="162" t="s">
        <v>410</v>
      </c>
      <c r="N104" s="160">
        <v>0.23</v>
      </c>
      <c r="O104" s="174">
        <f t="shared" si="11"/>
        <v>2850611.95</v>
      </c>
      <c r="P104" s="174">
        <f t="shared" si="15"/>
        <v>0</v>
      </c>
      <c r="Q104" s="174">
        <f t="shared" si="12"/>
        <v>0</v>
      </c>
      <c r="R104" s="241">
        <f t="shared" si="16"/>
        <v>0</v>
      </c>
      <c r="S104" s="241">
        <f t="shared" si="13"/>
        <v>0</v>
      </c>
      <c r="T104" s="162" t="s">
        <v>410</v>
      </c>
      <c r="U104" s="160">
        <v>0.09</v>
      </c>
      <c r="V104" s="174">
        <f t="shared" si="17"/>
        <v>1115456.8499999999</v>
      </c>
      <c r="W104" s="174">
        <f t="shared" si="20"/>
        <v>0</v>
      </c>
      <c r="X104" s="174">
        <f t="shared" si="18"/>
        <v>0</v>
      </c>
      <c r="Y104" s="241">
        <f t="shared" si="19"/>
        <v>0</v>
      </c>
      <c r="Z104" s="241">
        <f t="shared" si="14"/>
        <v>0</v>
      </c>
      <c r="AA104" s="134"/>
    </row>
    <row r="105" spans="1:27" ht="15" customHeight="1">
      <c r="A105" s="454"/>
      <c r="B105" s="442"/>
      <c r="C105" s="442"/>
      <c r="D105" s="148" t="s">
        <v>3862</v>
      </c>
      <c r="E105" s="160" t="s">
        <v>3765</v>
      </c>
      <c r="F105" s="160" t="s">
        <v>3766</v>
      </c>
      <c r="G105" s="160" t="s">
        <v>3879</v>
      </c>
      <c r="H105" s="160" t="s">
        <v>394</v>
      </c>
      <c r="I105" s="160" t="s">
        <v>69</v>
      </c>
      <c r="J105" s="161">
        <v>0</v>
      </c>
      <c r="K105" s="161">
        <v>0</v>
      </c>
      <c r="L105" s="161">
        <v>0</v>
      </c>
      <c r="M105" s="162" t="s">
        <v>416</v>
      </c>
      <c r="N105" s="160">
        <v>0</v>
      </c>
      <c r="O105" s="174">
        <f t="shared" si="11"/>
        <v>0</v>
      </c>
      <c r="P105" s="174">
        <f t="shared" si="15"/>
        <v>0</v>
      </c>
      <c r="Q105" s="174">
        <f t="shared" si="12"/>
        <v>0</v>
      </c>
      <c r="R105" s="241" t="str">
        <f t="shared" si="16"/>
        <v>-</v>
      </c>
      <c r="S105" s="241" t="str">
        <f t="shared" si="13"/>
        <v>-</v>
      </c>
      <c r="T105" s="162" t="s">
        <v>416</v>
      </c>
      <c r="U105" s="160">
        <v>0</v>
      </c>
      <c r="V105" s="174">
        <f t="shared" si="17"/>
        <v>0</v>
      </c>
      <c r="W105" s="174">
        <f t="shared" si="20"/>
        <v>0</v>
      </c>
      <c r="X105" s="174">
        <f t="shared" si="18"/>
        <v>0</v>
      </c>
      <c r="Y105" s="241" t="str">
        <f t="shared" si="19"/>
        <v>-</v>
      </c>
      <c r="Z105" s="241" t="str">
        <f t="shared" si="14"/>
        <v>-</v>
      </c>
      <c r="AA105" s="134"/>
    </row>
    <row r="106" spans="1:27" ht="15" customHeight="1">
      <c r="A106" s="454"/>
      <c r="B106" s="442"/>
      <c r="C106" s="442"/>
      <c r="D106" s="148" t="s">
        <v>3862</v>
      </c>
      <c r="E106" s="160" t="s">
        <v>3765</v>
      </c>
      <c r="F106" s="160" t="s">
        <v>3766</v>
      </c>
      <c r="G106" s="160" t="s">
        <v>3880</v>
      </c>
      <c r="H106" s="160" t="s">
        <v>394</v>
      </c>
      <c r="I106" s="160" t="s">
        <v>83</v>
      </c>
      <c r="J106" s="161">
        <v>252233</v>
      </c>
      <c r="K106" s="161">
        <v>197730.82</v>
      </c>
      <c r="L106" s="161">
        <v>35085.54</v>
      </c>
      <c r="M106" s="162" t="s">
        <v>410</v>
      </c>
      <c r="N106" s="160">
        <v>0.23</v>
      </c>
      <c r="O106" s="174">
        <f t="shared" si="11"/>
        <v>58013.590000000004</v>
      </c>
      <c r="P106" s="174">
        <f t="shared" si="15"/>
        <v>45478.088600000003</v>
      </c>
      <c r="Q106" s="174">
        <f t="shared" si="12"/>
        <v>8069.6742000000004</v>
      </c>
      <c r="R106" s="241">
        <f t="shared" si="16"/>
        <v>0.1390997212894427</v>
      </c>
      <c r="S106" s="241">
        <f t="shared" si="13"/>
        <v>0.78392129499312146</v>
      </c>
      <c r="T106" s="162" t="s">
        <v>410</v>
      </c>
      <c r="U106" s="160">
        <v>0.09</v>
      </c>
      <c r="V106" s="174">
        <f t="shared" si="17"/>
        <v>22700.969999999998</v>
      </c>
      <c r="W106" s="174">
        <f t="shared" si="20"/>
        <v>17795.773799999999</v>
      </c>
      <c r="X106" s="174">
        <f t="shared" si="18"/>
        <v>3157.6986000000002</v>
      </c>
      <c r="Y106" s="241">
        <f t="shared" si="19"/>
        <v>0.13909972128944273</v>
      </c>
      <c r="Z106" s="241">
        <f t="shared" si="14"/>
        <v>0.78392129499312146</v>
      </c>
      <c r="AA106" s="134"/>
    </row>
    <row r="107" spans="1:27" ht="15" customHeight="1">
      <c r="A107" s="454"/>
      <c r="B107" s="442"/>
      <c r="C107" s="442"/>
      <c r="D107" s="148" t="s">
        <v>3862</v>
      </c>
      <c r="E107" s="160" t="s">
        <v>3765</v>
      </c>
      <c r="F107" s="160" t="s">
        <v>3766</v>
      </c>
      <c r="G107" s="160" t="s">
        <v>3881</v>
      </c>
      <c r="H107" s="160" t="s">
        <v>394</v>
      </c>
      <c r="I107" s="160" t="s">
        <v>83</v>
      </c>
      <c r="J107" s="161">
        <v>1000</v>
      </c>
      <c r="K107" s="161">
        <v>0</v>
      </c>
      <c r="L107" s="161">
        <v>0</v>
      </c>
      <c r="M107" s="162" t="s">
        <v>416</v>
      </c>
      <c r="N107" s="160">
        <v>0</v>
      </c>
      <c r="O107" s="174">
        <f t="shared" si="11"/>
        <v>0</v>
      </c>
      <c r="P107" s="174">
        <f t="shared" si="15"/>
        <v>0</v>
      </c>
      <c r="Q107" s="174">
        <f t="shared" si="12"/>
        <v>0</v>
      </c>
      <c r="R107" s="241" t="str">
        <f t="shared" si="16"/>
        <v>-</v>
      </c>
      <c r="S107" s="241" t="str">
        <f t="shared" si="13"/>
        <v>-</v>
      </c>
      <c r="T107" s="162" t="s">
        <v>416</v>
      </c>
      <c r="U107" s="160">
        <v>0</v>
      </c>
      <c r="V107" s="174">
        <f t="shared" si="17"/>
        <v>0</v>
      </c>
      <c r="W107" s="174">
        <f t="shared" si="20"/>
        <v>0</v>
      </c>
      <c r="X107" s="174">
        <f t="shared" si="18"/>
        <v>0</v>
      </c>
      <c r="Y107" s="241" t="str">
        <f t="shared" si="19"/>
        <v>-</v>
      </c>
      <c r="Z107" s="241" t="str">
        <f t="shared" si="14"/>
        <v>-</v>
      </c>
      <c r="AA107" s="134"/>
    </row>
    <row r="108" spans="1:27" ht="15" customHeight="1">
      <c r="A108" s="454"/>
      <c r="B108" s="442"/>
      <c r="C108" s="442"/>
      <c r="D108" s="148" t="s">
        <v>3862</v>
      </c>
      <c r="E108" s="160" t="s">
        <v>3765</v>
      </c>
      <c r="F108" s="160" t="s">
        <v>3766</v>
      </c>
      <c r="G108" s="160" t="s">
        <v>3882</v>
      </c>
      <c r="H108" s="160" t="s">
        <v>394</v>
      </c>
      <c r="I108" s="160" t="s">
        <v>83</v>
      </c>
      <c r="J108" s="161">
        <v>8063810</v>
      </c>
      <c r="K108" s="161">
        <v>0</v>
      </c>
      <c r="L108" s="161">
        <v>0</v>
      </c>
      <c r="M108" s="162" t="s">
        <v>410</v>
      </c>
      <c r="N108" s="160">
        <v>0.23</v>
      </c>
      <c r="O108" s="174">
        <f t="shared" si="11"/>
        <v>1854676.3</v>
      </c>
      <c r="P108" s="174">
        <f t="shared" si="15"/>
        <v>0</v>
      </c>
      <c r="Q108" s="174">
        <f t="shared" si="12"/>
        <v>0</v>
      </c>
      <c r="R108" s="241">
        <f t="shared" si="16"/>
        <v>0</v>
      </c>
      <c r="S108" s="241">
        <f t="shared" si="13"/>
        <v>0</v>
      </c>
      <c r="T108" s="162" t="s">
        <v>410</v>
      </c>
      <c r="U108" s="160">
        <v>0.09</v>
      </c>
      <c r="V108" s="174">
        <f t="shared" si="17"/>
        <v>725742.9</v>
      </c>
      <c r="W108" s="174">
        <f t="shared" si="20"/>
        <v>0</v>
      </c>
      <c r="X108" s="174">
        <f t="shared" si="18"/>
        <v>0</v>
      </c>
      <c r="Y108" s="241">
        <f t="shared" si="19"/>
        <v>0</v>
      </c>
      <c r="Z108" s="241">
        <f t="shared" si="14"/>
        <v>0</v>
      </c>
      <c r="AA108" s="134"/>
    </row>
    <row r="109" spans="1:27" ht="15" customHeight="1">
      <c r="A109" s="454"/>
      <c r="B109" s="442"/>
      <c r="C109" s="442"/>
      <c r="D109" s="148" t="s">
        <v>3862</v>
      </c>
      <c r="E109" s="160" t="s">
        <v>3883</v>
      </c>
      <c r="F109" s="160" t="s">
        <v>3884</v>
      </c>
      <c r="G109" s="160" t="s">
        <v>3885</v>
      </c>
      <c r="H109" s="160" t="s">
        <v>394</v>
      </c>
      <c r="I109" s="160" t="s">
        <v>103</v>
      </c>
      <c r="J109" s="161">
        <v>0</v>
      </c>
      <c r="K109" s="161">
        <v>0</v>
      </c>
      <c r="L109" s="161">
        <v>0</v>
      </c>
      <c r="M109" s="162" t="s">
        <v>416</v>
      </c>
      <c r="N109" s="160">
        <v>0</v>
      </c>
      <c r="O109" s="174">
        <f t="shared" si="11"/>
        <v>0</v>
      </c>
      <c r="P109" s="174">
        <f t="shared" si="15"/>
        <v>0</v>
      </c>
      <c r="Q109" s="174">
        <f t="shared" si="12"/>
        <v>0</v>
      </c>
      <c r="R109" s="241" t="str">
        <f t="shared" si="16"/>
        <v>-</v>
      </c>
      <c r="S109" s="241" t="str">
        <f t="shared" si="13"/>
        <v>-</v>
      </c>
      <c r="T109" s="162" t="s">
        <v>416</v>
      </c>
      <c r="U109" s="160">
        <v>0</v>
      </c>
      <c r="V109" s="174">
        <f t="shared" si="17"/>
        <v>0</v>
      </c>
      <c r="W109" s="174">
        <f t="shared" si="20"/>
        <v>0</v>
      </c>
      <c r="X109" s="174">
        <f t="shared" si="18"/>
        <v>0</v>
      </c>
      <c r="Y109" s="241" t="str">
        <f t="shared" si="19"/>
        <v>-</v>
      </c>
      <c r="Z109" s="241" t="str">
        <f t="shared" si="14"/>
        <v>-</v>
      </c>
      <c r="AA109" s="134"/>
    </row>
    <row r="110" spans="1:27" ht="15" customHeight="1">
      <c r="A110" s="454"/>
      <c r="B110" s="442"/>
      <c r="C110" s="442"/>
      <c r="D110" s="148" t="s">
        <v>3862</v>
      </c>
      <c r="E110" s="160" t="s">
        <v>3883</v>
      </c>
      <c r="F110" s="160" t="s">
        <v>3884</v>
      </c>
      <c r="G110" s="160" t="s">
        <v>3886</v>
      </c>
      <c r="H110" s="160" t="s">
        <v>394</v>
      </c>
      <c r="I110" s="160" t="s">
        <v>103</v>
      </c>
      <c r="J110" s="161">
        <v>1000</v>
      </c>
      <c r="K110" s="161">
        <v>0</v>
      </c>
      <c r="L110" s="161">
        <v>0</v>
      </c>
      <c r="M110" s="162" t="s">
        <v>416</v>
      </c>
      <c r="N110" s="160">
        <v>0</v>
      </c>
      <c r="O110" s="174">
        <f t="shared" si="11"/>
        <v>0</v>
      </c>
      <c r="P110" s="174">
        <f t="shared" si="15"/>
        <v>0</v>
      </c>
      <c r="Q110" s="174">
        <f t="shared" si="12"/>
        <v>0</v>
      </c>
      <c r="R110" s="241" t="str">
        <f t="shared" si="16"/>
        <v>-</v>
      </c>
      <c r="S110" s="241" t="str">
        <f t="shared" si="13"/>
        <v>-</v>
      </c>
      <c r="T110" s="162" t="s">
        <v>416</v>
      </c>
      <c r="U110" s="160">
        <v>0</v>
      </c>
      <c r="V110" s="174">
        <f t="shared" si="17"/>
        <v>0</v>
      </c>
      <c r="W110" s="174">
        <f t="shared" si="20"/>
        <v>0</v>
      </c>
      <c r="X110" s="174">
        <f t="shared" si="18"/>
        <v>0</v>
      </c>
      <c r="Y110" s="241" t="str">
        <f t="shared" si="19"/>
        <v>-</v>
      </c>
      <c r="Z110" s="241" t="str">
        <f t="shared" si="14"/>
        <v>-</v>
      </c>
      <c r="AA110" s="134"/>
    </row>
    <row r="111" spans="1:27" ht="15" customHeight="1">
      <c r="A111" s="454"/>
      <c r="B111" s="442"/>
      <c r="C111" s="442"/>
      <c r="D111" s="148" t="s">
        <v>3862</v>
      </c>
      <c r="E111" s="160" t="s">
        <v>3883</v>
      </c>
      <c r="F111" s="160" t="s">
        <v>3884</v>
      </c>
      <c r="G111" s="160" t="s">
        <v>3887</v>
      </c>
      <c r="H111" s="160" t="s">
        <v>394</v>
      </c>
      <c r="I111" s="160" t="s">
        <v>103</v>
      </c>
      <c r="J111" s="161">
        <v>1000</v>
      </c>
      <c r="K111" s="161">
        <v>0</v>
      </c>
      <c r="L111" s="161">
        <v>0</v>
      </c>
      <c r="M111" s="162" t="s">
        <v>416</v>
      </c>
      <c r="N111" s="160">
        <v>0</v>
      </c>
      <c r="O111" s="174">
        <f t="shared" si="11"/>
        <v>0</v>
      </c>
      <c r="P111" s="174">
        <f t="shared" si="15"/>
        <v>0</v>
      </c>
      <c r="Q111" s="174">
        <f t="shared" si="12"/>
        <v>0</v>
      </c>
      <c r="R111" s="241" t="str">
        <f t="shared" si="16"/>
        <v>-</v>
      </c>
      <c r="S111" s="241" t="str">
        <f t="shared" si="13"/>
        <v>-</v>
      </c>
      <c r="T111" s="162" t="s">
        <v>416</v>
      </c>
      <c r="U111" s="160">
        <v>0</v>
      </c>
      <c r="V111" s="174">
        <f t="shared" si="17"/>
        <v>0</v>
      </c>
      <c r="W111" s="174">
        <f t="shared" si="20"/>
        <v>0</v>
      </c>
      <c r="X111" s="174">
        <f t="shared" si="18"/>
        <v>0</v>
      </c>
      <c r="Y111" s="241" t="str">
        <f t="shared" si="19"/>
        <v>-</v>
      </c>
      <c r="Z111" s="241" t="str">
        <f t="shared" si="14"/>
        <v>-</v>
      </c>
      <c r="AA111" s="134"/>
    </row>
    <row r="112" spans="1:27" ht="15" customHeight="1">
      <c r="A112" s="454"/>
      <c r="B112" s="442"/>
      <c r="C112" s="442"/>
      <c r="D112" s="148" t="s">
        <v>3862</v>
      </c>
      <c r="E112" s="160" t="s">
        <v>3883</v>
      </c>
      <c r="F112" s="160" t="s">
        <v>3884</v>
      </c>
      <c r="G112" s="160" t="s">
        <v>3888</v>
      </c>
      <c r="H112" s="160" t="s">
        <v>394</v>
      </c>
      <c r="I112" s="160" t="s">
        <v>103</v>
      </c>
      <c r="J112" s="161">
        <v>0</v>
      </c>
      <c r="K112" s="161">
        <v>0</v>
      </c>
      <c r="L112" s="161">
        <v>0</v>
      </c>
      <c r="M112" s="162" t="s">
        <v>416</v>
      </c>
      <c r="N112" s="160">
        <v>0</v>
      </c>
      <c r="O112" s="174">
        <f t="shared" si="11"/>
        <v>0</v>
      </c>
      <c r="P112" s="174">
        <f t="shared" si="15"/>
        <v>0</v>
      </c>
      <c r="Q112" s="174">
        <f t="shared" si="12"/>
        <v>0</v>
      </c>
      <c r="R112" s="241" t="str">
        <f t="shared" si="16"/>
        <v>-</v>
      </c>
      <c r="S112" s="241" t="str">
        <f t="shared" si="13"/>
        <v>-</v>
      </c>
      <c r="T112" s="162" t="s">
        <v>416</v>
      </c>
      <c r="U112" s="160">
        <v>0</v>
      </c>
      <c r="V112" s="174">
        <f t="shared" si="17"/>
        <v>0</v>
      </c>
      <c r="W112" s="174">
        <f t="shared" si="20"/>
        <v>0</v>
      </c>
      <c r="X112" s="174">
        <f t="shared" si="18"/>
        <v>0</v>
      </c>
      <c r="Y112" s="241" t="str">
        <f t="shared" si="19"/>
        <v>-</v>
      </c>
      <c r="Z112" s="241" t="str">
        <f t="shared" si="14"/>
        <v>-</v>
      </c>
      <c r="AA112" s="134"/>
    </row>
    <row r="113" spans="1:27" ht="15" customHeight="1">
      <c r="A113" s="454"/>
      <c r="B113" s="442"/>
      <c r="C113" s="442"/>
      <c r="D113" s="148" t="s">
        <v>3862</v>
      </c>
      <c r="E113" s="160" t="s">
        <v>3883</v>
      </c>
      <c r="F113" s="160" t="s">
        <v>3884</v>
      </c>
      <c r="G113" s="160" t="s">
        <v>3889</v>
      </c>
      <c r="H113" s="160" t="s">
        <v>394</v>
      </c>
      <c r="I113" s="160" t="s">
        <v>87</v>
      </c>
      <c r="J113" s="161">
        <v>18842412</v>
      </c>
      <c r="K113" s="161">
        <v>30291199.02</v>
      </c>
      <c r="L113" s="161">
        <v>24269366.169999998</v>
      </c>
      <c r="M113" s="162" t="s">
        <v>410</v>
      </c>
      <c r="N113" s="160">
        <v>0.23</v>
      </c>
      <c r="O113" s="174">
        <f t="shared" si="11"/>
        <v>4333754.76</v>
      </c>
      <c r="P113" s="174">
        <f t="shared" si="15"/>
        <v>6966975.7746000001</v>
      </c>
      <c r="Q113" s="174">
        <f t="shared" si="12"/>
        <v>5581954.2190999994</v>
      </c>
      <c r="R113" s="241">
        <f t="shared" si="16"/>
        <v>1.2880180186061105</v>
      </c>
      <c r="S113" s="241">
        <f t="shared" si="13"/>
        <v>1.6076072967728336</v>
      </c>
      <c r="T113" s="162" t="s">
        <v>410</v>
      </c>
      <c r="U113" s="160">
        <v>0.09</v>
      </c>
      <c r="V113" s="174">
        <f t="shared" si="17"/>
        <v>1695817.0799999998</v>
      </c>
      <c r="W113" s="174">
        <f t="shared" si="20"/>
        <v>2726207.9117999999</v>
      </c>
      <c r="X113" s="174">
        <f t="shared" si="18"/>
        <v>2184242.9552999996</v>
      </c>
      <c r="Y113" s="241">
        <f t="shared" si="19"/>
        <v>1.2880180186061103</v>
      </c>
      <c r="Z113" s="241">
        <f t="shared" si="14"/>
        <v>1.6076072967728336</v>
      </c>
      <c r="AA113" s="134"/>
    </row>
    <row r="114" spans="1:27" ht="15" customHeight="1">
      <c r="A114" s="454"/>
      <c r="B114" s="442"/>
      <c r="C114" s="442"/>
      <c r="D114" s="148" t="s">
        <v>3862</v>
      </c>
      <c r="E114" s="160" t="s">
        <v>3883</v>
      </c>
      <c r="F114" s="160" t="s">
        <v>3884</v>
      </c>
      <c r="G114" s="160" t="s">
        <v>3890</v>
      </c>
      <c r="H114" s="160" t="s">
        <v>394</v>
      </c>
      <c r="I114" s="160" t="s">
        <v>87</v>
      </c>
      <c r="J114" s="161">
        <v>54003000</v>
      </c>
      <c r="K114" s="161">
        <v>104066243.59999999</v>
      </c>
      <c r="L114" s="161">
        <v>99235976.300000012</v>
      </c>
      <c r="M114" s="162" t="s">
        <v>410</v>
      </c>
      <c r="N114" s="160">
        <v>0.23</v>
      </c>
      <c r="O114" s="174">
        <f t="shared" si="11"/>
        <v>12420690</v>
      </c>
      <c r="P114" s="174">
        <f t="shared" si="15"/>
        <v>23935236.028000001</v>
      </c>
      <c r="Q114" s="174">
        <f t="shared" si="12"/>
        <v>22824274.549000002</v>
      </c>
      <c r="R114" s="241">
        <f t="shared" si="16"/>
        <v>1.8376011758606006</v>
      </c>
      <c r="S114" s="241">
        <f t="shared" si="13"/>
        <v>1.9270456011703054</v>
      </c>
      <c r="T114" s="162" t="s">
        <v>410</v>
      </c>
      <c r="U114" s="160">
        <v>0.09</v>
      </c>
      <c r="V114" s="174">
        <f t="shared" si="17"/>
        <v>4860270</v>
      </c>
      <c r="W114" s="174">
        <f t="shared" si="20"/>
        <v>9365961.9239999987</v>
      </c>
      <c r="X114" s="174">
        <f t="shared" si="18"/>
        <v>8931237.8670000006</v>
      </c>
      <c r="Y114" s="241">
        <f t="shared" si="19"/>
        <v>1.8376011758606003</v>
      </c>
      <c r="Z114" s="241">
        <f t="shared" si="14"/>
        <v>1.927045601170305</v>
      </c>
      <c r="AA114" s="134"/>
    </row>
    <row r="115" spans="1:27" ht="15" customHeight="1">
      <c r="A115" s="454"/>
      <c r="B115" s="442"/>
      <c r="C115" s="442"/>
      <c r="D115" s="148" t="s">
        <v>3862</v>
      </c>
      <c r="E115" s="160" t="s">
        <v>3765</v>
      </c>
      <c r="F115" s="160" t="s">
        <v>3803</v>
      </c>
      <c r="G115" s="160" t="s">
        <v>3891</v>
      </c>
      <c r="H115" s="160" t="s">
        <v>394</v>
      </c>
      <c r="I115" s="160" t="s">
        <v>69</v>
      </c>
      <c r="J115" s="161">
        <v>2396422</v>
      </c>
      <c r="K115" s="161">
        <v>28388492</v>
      </c>
      <c r="L115" s="161">
        <v>15231818.060000001</v>
      </c>
      <c r="M115" s="162" t="s">
        <v>410</v>
      </c>
      <c r="N115" s="160">
        <v>0.23</v>
      </c>
      <c r="O115" s="174">
        <f t="shared" si="11"/>
        <v>551177.06000000006</v>
      </c>
      <c r="P115" s="174">
        <f t="shared" si="15"/>
        <v>6529353.1600000001</v>
      </c>
      <c r="Q115" s="174">
        <f t="shared" si="12"/>
        <v>3503318.1538000004</v>
      </c>
      <c r="R115" s="241">
        <f t="shared" si="16"/>
        <v>6.3560666944302797</v>
      </c>
      <c r="S115" s="241">
        <f t="shared" si="13"/>
        <v>11.846199041738057</v>
      </c>
      <c r="T115" s="162" t="s">
        <v>410</v>
      </c>
      <c r="U115" s="160">
        <v>0.09</v>
      </c>
      <c r="V115" s="174">
        <f t="shared" si="17"/>
        <v>215677.97999999998</v>
      </c>
      <c r="W115" s="174">
        <f t="shared" si="20"/>
        <v>2554964.2799999998</v>
      </c>
      <c r="X115" s="174">
        <f t="shared" si="18"/>
        <v>1370863.6254</v>
      </c>
      <c r="Y115" s="241">
        <f t="shared" si="19"/>
        <v>6.3560666944302806</v>
      </c>
      <c r="Z115" s="241">
        <f t="shared" si="14"/>
        <v>11.846199041738059</v>
      </c>
      <c r="AA115" s="134"/>
    </row>
    <row r="116" spans="1:27" ht="15" customHeight="1">
      <c r="A116" s="454"/>
      <c r="B116" s="442"/>
      <c r="C116" s="442"/>
      <c r="D116" s="148" t="s">
        <v>3862</v>
      </c>
      <c r="E116" s="160" t="s">
        <v>3765</v>
      </c>
      <c r="F116" s="160" t="s">
        <v>3803</v>
      </c>
      <c r="G116" s="160" t="s">
        <v>3892</v>
      </c>
      <c r="H116" s="160" t="s">
        <v>394</v>
      </c>
      <c r="I116" s="160" t="s">
        <v>69</v>
      </c>
      <c r="J116" s="161">
        <v>6963611</v>
      </c>
      <c r="K116" s="161">
        <v>0</v>
      </c>
      <c r="L116" s="161">
        <v>0</v>
      </c>
      <c r="M116" s="162" t="s">
        <v>410</v>
      </c>
      <c r="N116" s="160">
        <v>0.23</v>
      </c>
      <c r="O116" s="174">
        <f t="shared" si="11"/>
        <v>1601630.53</v>
      </c>
      <c r="P116" s="174">
        <f t="shared" si="15"/>
        <v>0</v>
      </c>
      <c r="Q116" s="174">
        <f t="shared" si="12"/>
        <v>0</v>
      </c>
      <c r="R116" s="241">
        <f t="shared" si="16"/>
        <v>0</v>
      </c>
      <c r="S116" s="241">
        <f t="shared" si="13"/>
        <v>0</v>
      </c>
      <c r="T116" s="162" t="s">
        <v>410</v>
      </c>
      <c r="U116" s="160">
        <v>0.09</v>
      </c>
      <c r="V116" s="174">
        <f t="shared" si="17"/>
        <v>626724.99</v>
      </c>
      <c r="W116" s="174">
        <f t="shared" si="20"/>
        <v>0</v>
      </c>
      <c r="X116" s="174">
        <f t="shared" si="18"/>
        <v>0</v>
      </c>
      <c r="Y116" s="241">
        <f t="shared" si="19"/>
        <v>0</v>
      </c>
      <c r="Z116" s="241">
        <f t="shared" si="14"/>
        <v>0</v>
      </c>
      <c r="AA116" s="134"/>
    </row>
    <row r="117" spans="1:27" ht="15" customHeight="1">
      <c r="A117" s="454"/>
      <c r="B117" s="442"/>
      <c r="C117" s="442"/>
      <c r="D117" s="148" t="s">
        <v>3862</v>
      </c>
      <c r="E117" s="160" t="s">
        <v>3765</v>
      </c>
      <c r="F117" s="160" t="s">
        <v>3803</v>
      </c>
      <c r="G117" s="160" t="s">
        <v>3893</v>
      </c>
      <c r="H117" s="160" t="s">
        <v>394</v>
      </c>
      <c r="I117" s="160" t="s">
        <v>69</v>
      </c>
      <c r="J117" s="161">
        <v>1000</v>
      </c>
      <c r="K117" s="161">
        <v>0</v>
      </c>
      <c r="L117" s="161">
        <v>0</v>
      </c>
      <c r="M117" s="162" t="s">
        <v>416</v>
      </c>
      <c r="N117" s="160">
        <v>0</v>
      </c>
      <c r="O117" s="174">
        <f t="shared" si="11"/>
        <v>0</v>
      </c>
      <c r="P117" s="174">
        <f t="shared" si="15"/>
        <v>0</v>
      </c>
      <c r="Q117" s="174">
        <f t="shared" si="12"/>
        <v>0</v>
      </c>
      <c r="R117" s="241" t="str">
        <f t="shared" si="16"/>
        <v>-</v>
      </c>
      <c r="S117" s="241" t="str">
        <f t="shared" si="13"/>
        <v>-</v>
      </c>
      <c r="T117" s="162" t="s">
        <v>416</v>
      </c>
      <c r="U117" s="160">
        <v>0</v>
      </c>
      <c r="V117" s="174">
        <f t="shared" si="17"/>
        <v>0</v>
      </c>
      <c r="W117" s="174">
        <f t="shared" si="20"/>
        <v>0</v>
      </c>
      <c r="X117" s="174">
        <f t="shared" si="18"/>
        <v>0</v>
      </c>
      <c r="Y117" s="241" t="str">
        <f t="shared" si="19"/>
        <v>-</v>
      </c>
      <c r="Z117" s="241" t="str">
        <f t="shared" si="14"/>
        <v>-</v>
      </c>
      <c r="AA117" s="134"/>
    </row>
    <row r="118" spans="1:27" ht="15" customHeight="1">
      <c r="A118" s="454"/>
      <c r="B118" s="442"/>
      <c r="C118" s="442"/>
      <c r="D118" s="148" t="s">
        <v>3862</v>
      </c>
      <c r="E118" s="160" t="s">
        <v>3765</v>
      </c>
      <c r="F118" s="160" t="s">
        <v>3803</v>
      </c>
      <c r="G118" s="160" t="s">
        <v>3894</v>
      </c>
      <c r="H118" s="160" t="s">
        <v>394</v>
      </c>
      <c r="I118" s="160" t="s">
        <v>69</v>
      </c>
      <c r="J118" s="161">
        <v>10126057</v>
      </c>
      <c r="K118" s="161">
        <v>8481595.1600000001</v>
      </c>
      <c r="L118" s="161">
        <v>4617620.0999999996</v>
      </c>
      <c r="M118" s="162" t="s">
        <v>410</v>
      </c>
      <c r="N118" s="160">
        <v>0.23</v>
      </c>
      <c r="O118" s="174">
        <f t="shared" si="11"/>
        <v>2328993.11</v>
      </c>
      <c r="P118" s="174">
        <f t="shared" si="15"/>
        <v>1950766.8868000002</v>
      </c>
      <c r="Q118" s="174">
        <f t="shared" si="12"/>
        <v>1062052.6229999999</v>
      </c>
      <c r="R118" s="241">
        <f t="shared" si="16"/>
        <v>0.45601363887246532</v>
      </c>
      <c r="S118" s="241">
        <f t="shared" si="13"/>
        <v>0.83760096945928719</v>
      </c>
      <c r="T118" s="162" t="s">
        <v>410</v>
      </c>
      <c r="U118" s="160">
        <v>0.09</v>
      </c>
      <c r="V118" s="174">
        <f t="shared" si="17"/>
        <v>911345.13</v>
      </c>
      <c r="W118" s="174">
        <f t="shared" si="20"/>
        <v>763343.56440000003</v>
      </c>
      <c r="X118" s="174">
        <f t="shared" si="18"/>
        <v>415585.80899999995</v>
      </c>
      <c r="Y118" s="241">
        <f t="shared" si="19"/>
        <v>0.45601363887246532</v>
      </c>
      <c r="Z118" s="241">
        <f t="shared" si="14"/>
        <v>0.83760096945928708</v>
      </c>
      <c r="AA118" s="134"/>
    </row>
    <row r="119" spans="1:27" ht="15" customHeight="1">
      <c r="A119" s="454"/>
      <c r="B119" s="442"/>
      <c r="C119" s="442"/>
      <c r="D119" s="148" t="s">
        <v>3862</v>
      </c>
      <c r="E119" s="160" t="s">
        <v>3765</v>
      </c>
      <c r="F119" s="160" t="s">
        <v>3803</v>
      </c>
      <c r="G119" s="160" t="s">
        <v>3895</v>
      </c>
      <c r="H119" s="160" t="s">
        <v>394</v>
      </c>
      <c r="I119" s="160" t="s">
        <v>69</v>
      </c>
      <c r="J119" s="161">
        <v>4000000</v>
      </c>
      <c r="K119" s="161">
        <v>0</v>
      </c>
      <c r="L119" s="161">
        <v>0</v>
      </c>
      <c r="M119" s="162" t="s">
        <v>410</v>
      </c>
      <c r="N119" s="160">
        <v>0.23</v>
      </c>
      <c r="O119" s="174">
        <f t="shared" si="11"/>
        <v>920000</v>
      </c>
      <c r="P119" s="174">
        <f t="shared" si="15"/>
        <v>0</v>
      </c>
      <c r="Q119" s="174">
        <f t="shared" si="12"/>
        <v>0</v>
      </c>
      <c r="R119" s="241">
        <f t="shared" si="16"/>
        <v>0</v>
      </c>
      <c r="S119" s="241">
        <f t="shared" si="13"/>
        <v>0</v>
      </c>
      <c r="T119" s="162" t="s">
        <v>410</v>
      </c>
      <c r="U119" s="160">
        <v>0.09</v>
      </c>
      <c r="V119" s="174">
        <f t="shared" si="17"/>
        <v>360000</v>
      </c>
      <c r="W119" s="174">
        <f t="shared" si="20"/>
        <v>0</v>
      </c>
      <c r="X119" s="174">
        <f t="shared" si="18"/>
        <v>0</v>
      </c>
      <c r="Y119" s="241">
        <f t="shared" si="19"/>
        <v>0</v>
      </c>
      <c r="Z119" s="241">
        <f t="shared" si="14"/>
        <v>0</v>
      </c>
      <c r="AA119" s="134"/>
    </row>
    <row r="120" spans="1:27" ht="15" customHeight="1">
      <c r="A120" s="454"/>
      <c r="B120" s="442"/>
      <c r="C120" s="442"/>
      <c r="D120" s="148" t="s">
        <v>3862</v>
      </c>
      <c r="E120" s="160" t="s">
        <v>3765</v>
      </c>
      <c r="F120" s="160" t="s">
        <v>3803</v>
      </c>
      <c r="G120" s="160" t="s">
        <v>3896</v>
      </c>
      <c r="H120" s="160" t="s">
        <v>394</v>
      </c>
      <c r="I120" s="160" t="s">
        <v>69</v>
      </c>
      <c r="J120" s="161">
        <v>1000000</v>
      </c>
      <c r="K120" s="161">
        <v>0</v>
      </c>
      <c r="L120" s="161">
        <v>0</v>
      </c>
      <c r="M120" s="162" t="s">
        <v>410</v>
      </c>
      <c r="N120" s="160">
        <v>0.23</v>
      </c>
      <c r="O120" s="174">
        <f t="shared" si="11"/>
        <v>230000</v>
      </c>
      <c r="P120" s="174">
        <f t="shared" si="15"/>
        <v>0</v>
      </c>
      <c r="Q120" s="174">
        <f t="shared" si="12"/>
        <v>0</v>
      </c>
      <c r="R120" s="241">
        <f t="shared" si="16"/>
        <v>0</v>
      </c>
      <c r="S120" s="241">
        <f t="shared" si="13"/>
        <v>0</v>
      </c>
      <c r="T120" s="162" t="s">
        <v>410</v>
      </c>
      <c r="U120" s="160">
        <v>0.09</v>
      </c>
      <c r="V120" s="174">
        <f t="shared" si="17"/>
        <v>90000</v>
      </c>
      <c r="W120" s="174">
        <f t="shared" si="20"/>
        <v>0</v>
      </c>
      <c r="X120" s="174">
        <f t="shared" si="18"/>
        <v>0</v>
      </c>
      <c r="Y120" s="241">
        <f t="shared" si="19"/>
        <v>0</v>
      </c>
      <c r="Z120" s="241">
        <f t="shared" si="14"/>
        <v>0</v>
      </c>
      <c r="AA120" s="134"/>
    </row>
    <row r="121" spans="1:27" ht="15" customHeight="1">
      <c r="A121" s="454"/>
      <c r="B121" s="442"/>
      <c r="C121" s="442"/>
      <c r="D121" s="148" t="s">
        <v>3862</v>
      </c>
      <c r="E121" s="160" t="s">
        <v>3765</v>
      </c>
      <c r="F121" s="160" t="s">
        <v>3803</v>
      </c>
      <c r="G121" s="160" t="s">
        <v>3897</v>
      </c>
      <c r="H121" s="160" t="s">
        <v>394</v>
      </c>
      <c r="I121" s="160" t="s">
        <v>69</v>
      </c>
      <c r="J121" s="161">
        <v>1000</v>
      </c>
      <c r="K121" s="161">
        <v>0</v>
      </c>
      <c r="L121" s="161">
        <v>0</v>
      </c>
      <c r="M121" s="162" t="s">
        <v>416</v>
      </c>
      <c r="N121" s="160">
        <v>0</v>
      </c>
      <c r="O121" s="174">
        <f t="shared" si="11"/>
        <v>0</v>
      </c>
      <c r="P121" s="174">
        <f t="shared" si="15"/>
        <v>0</v>
      </c>
      <c r="Q121" s="174">
        <f t="shared" si="12"/>
        <v>0</v>
      </c>
      <c r="R121" s="241" t="str">
        <f t="shared" si="16"/>
        <v>-</v>
      </c>
      <c r="S121" s="241" t="str">
        <f t="shared" si="13"/>
        <v>-</v>
      </c>
      <c r="T121" s="162" t="s">
        <v>416</v>
      </c>
      <c r="U121" s="160">
        <v>0</v>
      </c>
      <c r="V121" s="174">
        <f t="shared" si="17"/>
        <v>0</v>
      </c>
      <c r="W121" s="174">
        <f t="shared" si="20"/>
        <v>0</v>
      </c>
      <c r="X121" s="174">
        <f t="shared" si="18"/>
        <v>0</v>
      </c>
      <c r="Y121" s="241" t="str">
        <f t="shared" si="19"/>
        <v>-</v>
      </c>
      <c r="Z121" s="241" t="str">
        <f t="shared" si="14"/>
        <v>-</v>
      </c>
      <c r="AA121" s="134"/>
    </row>
    <row r="122" spans="1:27" ht="15" customHeight="1">
      <c r="A122" s="454"/>
      <c r="B122" s="442"/>
      <c r="C122" s="442"/>
      <c r="D122" s="148" t="s">
        <v>3862</v>
      </c>
      <c r="E122" s="160" t="s">
        <v>3765</v>
      </c>
      <c r="F122" s="160" t="s">
        <v>3803</v>
      </c>
      <c r="G122" s="160" t="s">
        <v>3898</v>
      </c>
      <c r="H122" s="160" t="s">
        <v>394</v>
      </c>
      <c r="I122" s="160" t="s">
        <v>83</v>
      </c>
      <c r="J122" s="161">
        <v>0</v>
      </c>
      <c r="K122" s="161">
        <v>0</v>
      </c>
      <c r="L122" s="161">
        <v>0</v>
      </c>
      <c r="M122" s="162" t="s">
        <v>416</v>
      </c>
      <c r="N122" s="160">
        <v>0</v>
      </c>
      <c r="O122" s="174">
        <f t="shared" si="11"/>
        <v>0</v>
      </c>
      <c r="P122" s="174">
        <f t="shared" si="15"/>
        <v>0</v>
      </c>
      <c r="Q122" s="174">
        <f t="shared" si="12"/>
        <v>0</v>
      </c>
      <c r="R122" s="241" t="str">
        <f t="shared" si="16"/>
        <v>-</v>
      </c>
      <c r="S122" s="241" t="str">
        <f t="shared" si="13"/>
        <v>-</v>
      </c>
      <c r="T122" s="162" t="s">
        <v>416</v>
      </c>
      <c r="U122" s="160">
        <v>0</v>
      </c>
      <c r="V122" s="174">
        <f t="shared" si="17"/>
        <v>0</v>
      </c>
      <c r="W122" s="174">
        <f t="shared" si="20"/>
        <v>0</v>
      </c>
      <c r="X122" s="174">
        <f t="shared" si="18"/>
        <v>0</v>
      </c>
      <c r="Y122" s="241" t="str">
        <f t="shared" si="19"/>
        <v>-</v>
      </c>
      <c r="Z122" s="241" t="str">
        <f t="shared" si="14"/>
        <v>-</v>
      </c>
      <c r="AA122" s="134"/>
    </row>
    <row r="123" spans="1:27" ht="15" customHeight="1">
      <c r="A123" s="454"/>
      <c r="B123" s="442"/>
      <c r="C123" s="442"/>
      <c r="D123" s="148" t="s">
        <v>3862</v>
      </c>
      <c r="E123" s="160" t="s">
        <v>3765</v>
      </c>
      <c r="F123" s="160" t="s">
        <v>3803</v>
      </c>
      <c r="G123" s="160" t="s">
        <v>3899</v>
      </c>
      <c r="H123" s="160" t="s">
        <v>394</v>
      </c>
      <c r="I123" s="160" t="s">
        <v>83</v>
      </c>
      <c r="J123" s="161">
        <v>1000</v>
      </c>
      <c r="K123" s="161">
        <v>5610706.7599999998</v>
      </c>
      <c r="L123" s="161">
        <v>5610706.7599999998</v>
      </c>
      <c r="M123" s="162" t="s">
        <v>410</v>
      </c>
      <c r="N123" s="160">
        <v>0.23</v>
      </c>
      <c r="O123" s="174">
        <f t="shared" si="11"/>
        <v>230</v>
      </c>
      <c r="P123" s="174">
        <f t="shared" si="15"/>
        <v>1290462.5548</v>
      </c>
      <c r="Q123" s="174">
        <f t="shared" si="12"/>
        <v>1290462.5548</v>
      </c>
      <c r="R123" s="241">
        <f t="shared" si="16"/>
        <v>5610.70676</v>
      </c>
      <c r="S123" s="241">
        <f t="shared" si="13"/>
        <v>5610.70676</v>
      </c>
      <c r="T123" s="162" t="s">
        <v>410</v>
      </c>
      <c r="U123" s="160">
        <v>0.09</v>
      </c>
      <c r="V123" s="174">
        <f t="shared" si="17"/>
        <v>90</v>
      </c>
      <c r="W123" s="174">
        <f t="shared" si="20"/>
        <v>504963.60839999997</v>
      </c>
      <c r="X123" s="174">
        <f t="shared" si="18"/>
        <v>504963.60839999997</v>
      </c>
      <c r="Y123" s="241">
        <f t="shared" si="19"/>
        <v>5610.70676</v>
      </c>
      <c r="Z123" s="241">
        <f t="shared" si="14"/>
        <v>5610.70676</v>
      </c>
      <c r="AA123" s="134"/>
    </row>
    <row r="124" spans="1:27" ht="15" customHeight="1">
      <c r="A124" s="454"/>
      <c r="B124" s="442"/>
      <c r="C124" s="442"/>
      <c r="D124" s="148" t="s">
        <v>3862</v>
      </c>
      <c r="E124" s="160" t="s">
        <v>3765</v>
      </c>
      <c r="F124" s="160" t="s">
        <v>3803</v>
      </c>
      <c r="G124" s="160" t="s">
        <v>3900</v>
      </c>
      <c r="H124" s="160" t="s">
        <v>394</v>
      </c>
      <c r="I124" s="160" t="s">
        <v>83</v>
      </c>
      <c r="J124" s="161">
        <v>4000</v>
      </c>
      <c r="K124" s="161">
        <v>0</v>
      </c>
      <c r="L124" s="161">
        <v>0</v>
      </c>
      <c r="M124" s="162" t="s">
        <v>416</v>
      </c>
      <c r="N124" s="160">
        <v>0</v>
      </c>
      <c r="O124" s="174">
        <f t="shared" si="11"/>
        <v>0</v>
      </c>
      <c r="P124" s="174">
        <f t="shared" si="15"/>
        <v>0</v>
      </c>
      <c r="Q124" s="174">
        <f t="shared" si="12"/>
        <v>0</v>
      </c>
      <c r="R124" s="241" t="str">
        <f t="shared" si="16"/>
        <v>-</v>
      </c>
      <c r="S124" s="241" t="str">
        <f t="shared" si="13"/>
        <v>-</v>
      </c>
      <c r="T124" s="162" t="s">
        <v>416</v>
      </c>
      <c r="U124" s="160">
        <v>0</v>
      </c>
      <c r="V124" s="174">
        <f t="shared" si="17"/>
        <v>0</v>
      </c>
      <c r="W124" s="174">
        <f t="shared" si="20"/>
        <v>0</v>
      </c>
      <c r="X124" s="174">
        <f t="shared" si="18"/>
        <v>0</v>
      </c>
      <c r="Y124" s="241" t="str">
        <f t="shared" si="19"/>
        <v>-</v>
      </c>
      <c r="Z124" s="241" t="str">
        <f t="shared" si="14"/>
        <v>-</v>
      </c>
      <c r="AA124" s="134"/>
    </row>
    <row r="125" spans="1:27" ht="15" customHeight="1">
      <c r="A125" s="454"/>
      <c r="B125" s="442"/>
      <c r="C125" s="442"/>
      <c r="D125" s="148" t="s">
        <v>3862</v>
      </c>
      <c r="E125" s="160" t="s">
        <v>3765</v>
      </c>
      <c r="F125" s="160" t="s">
        <v>3901</v>
      </c>
      <c r="G125" s="160" t="s">
        <v>3902</v>
      </c>
      <c r="H125" s="160" t="s">
        <v>394</v>
      </c>
      <c r="I125" s="160" t="s">
        <v>83</v>
      </c>
      <c r="J125" s="161">
        <v>0</v>
      </c>
      <c r="K125" s="161">
        <v>0</v>
      </c>
      <c r="L125" s="161">
        <v>0</v>
      </c>
      <c r="M125" s="162" t="s">
        <v>416</v>
      </c>
      <c r="N125" s="160">
        <v>0</v>
      </c>
      <c r="O125" s="174">
        <f t="shared" ref="O125:O131" si="21">J125*N125</f>
        <v>0</v>
      </c>
      <c r="P125" s="174">
        <f t="shared" si="15"/>
        <v>0</v>
      </c>
      <c r="Q125" s="174">
        <f t="shared" ref="Q125:Q131" si="22">L125*N125</f>
        <v>0</v>
      </c>
      <c r="R125" s="241" t="str">
        <f t="shared" si="16"/>
        <v>-</v>
      </c>
      <c r="S125" s="241" t="str">
        <f t="shared" ref="S125:S131" si="23">IFERROR(P125/O125, "-")</f>
        <v>-</v>
      </c>
      <c r="T125" s="162" t="s">
        <v>416</v>
      </c>
      <c r="U125" s="160">
        <v>0</v>
      </c>
      <c r="V125" s="174">
        <f t="shared" si="17"/>
        <v>0</v>
      </c>
      <c r="W125" s="174">
        <f t="shared" si="20"/>
        <v>0</v>
      </c>
      <c r="X125" s="174">
        <f t="shared" si="18"/>
        <v>0</v>
      </c>
      <c r="Y125" s="241" t="str">
        <f t="shared" si="19"/>
        <v>-</v>
      </c>
      <c r="Z125" s="241" t="str">
        <f t="shared" ref="Z125:Z131" si="24">IFERROR(W125/V125, "-")</f>
        <v>-</v>
      </c>
      <c r="AA125" s="134"/>
    </row>
    <row r="126" spans="1:27" ht="15" customHeight="1">
      <c r="A126" s="454"/>
      <c r="B126" s="442"/>
      <c r="C126" s="442"/>
      <c r="D126" s="148" t="s">
        <v>3862</v>
      </c>
      <c r="E126" s="160" t="s">
        <v>3765</v>
      </c>
      <c r="F126" s="160" t="s">
        <v>3901</v>
      </c>
      <c r="G126" s="160" t="s">
        <v>3903</v>
      </c>
      <c r="H126" s="160" t="s">
        <v>394</v>
      </c>
      <c r="I126" s="160" t="s">
        <v>83</v>
      </c>
      <c r="J126" s="161">
        <v>2029420</v>
      </c>
      <c r="K126" s="161">
        <v>3816228.1500000004</v>
      </c>
      <c r="L126" s="161">
        <v>3816228.15</v>
      </c>
      <c r="M126" s="162" t="s">
        <v>410</v>
      </c>
      <c r="N126" s="160">
        <v>0.23</v>
      </c>
      <c r="O126" s="174">
        <f t="shared" si="21"/>
        <v>466766.60000000003</v>
      </c>
      <c r="P126" s="174">
        <f t="shared" ref="P126:P132" si="25">K126*N126</f>
        <v>877732.47450000013</v>
      </c>
      <c r="Q126" s="174">
        <f t="shared" si="22"/>
        <v>877732.47450000001</v>
      </c>
      <c r="R126" s="241">
        <f t="shared" ref="R126:R132" si="26">IFERROR(Q126/O126, "-")</f>
        <v>1.8804526170038729</v>
      </c>
      <c r="S126" s="241">
        <f t="shared" si="23"/>
        <v>1.8804526170038731</v>
      </c>
      <c r="T126" s="162" t="s">
        <v>410</v>
      </c>
      <c r="U126" s="160">
        <v>0.09</v>
      </c>
      <c r="V126" s="174">
        <f t="shared" ref="V126:V132" si="27">J126*U126</f>
        <v>182647.8</v>
      </c>
      <c r="W126" s="174">
        <f t="shared" si="20"/>
        <v>343460.53350000002</v>
      </c>
      <c r="X126" s="174">
        <f t="shared" ref="X126:X132" si="28">L126*U126</f>
        <v>343460.53349999996</v>
      </c>
      <c r="Y126" s="241">
        <f t="shared" ref="Y126:Y132" si="29">IFERROR(X126/V126, "-")</f>
        <v>1.8804526170038729</v>
      </c>
      <c r="Z126" s="241">
        <f t="shared" si="24"/>
        <v>1.8804526170038733</v>
      </c>
      <c r="AA126" s="134"/>
    </row>
    <row r="127" spans="1:27" ht="15" customHeight="1">
      <c r="A127" s="454"/>
      <c r="B127" s="442"/>
      <c r="C127" s="442"/>
      <c r="D127" s="148" t="s">
        <v>3862</v>
      </c>
      <c r="E127" s="160" t="s">
        <v>3765</v>
      </c>
      <c r="F127" s="160" t="s">
        <v>3901</v>
      </c>
      <c r="G127" s="160" t="s">
        <v>3904</v>
      </c>
      <c r="H127" s="160" t="s">
        <v>394</v>
      </c>
      <c r="I127" s="160" t="s">
        <v>83</v>
      </c>
      <c r="J127" s="161">
        <v>1000000</v>
      </c>
      <c r="K127" s="161">
        <v>0</v>
      </c>
      <c r="L127" s="161">
        <v>0</v>
      </c>
      <c r="M127" s="162" t="s">
        <v>410</v>
      </c>
      <c r="N127" s="160">
        <v>0.23</v>
      </c>
      <c r="O127" s="174">
        <f t="shared" si="21"/>
        <v>230000</v>
      </c>
      <c r="P127" s="174">
        <f t="shared" si="25"/>
        <v>0</v>
      </c>
      <c r="Q127" s="174">
        <f t="shared" si="22"/>
        <v>0</v>
      </c>
      <c r="R127" s="241">
        <f t="shared" si="26"/>
        <v>0</v>
      </c>
      <c r="S127" s="241">
        <f t="shared" si="23"/>
        <v>0</v>
      </c>
      <c r="T127" s="162" t="s">
        <v>410</v>
      </c>
      <c r="U127" s="160">
        <v>0.09</v>
      </c>
      <c r="V127" s="174">
        <f t="shared" si="27"/>
        <v>90000</v>
      </c>
      <c r="W127" s="174">
        <f t="shared" si="20"/>
        <v>0</v>
      </c>
      <c r="X127" s="174">
        <f t="shared" si="28"/>
        <v>0</v>
      </c>
      <c r="Y127" s="241">
        <f t="shared" si="29"/>
        <v>0</v>
      </c>
      <c r="Z127" s="241">
        <f t="shared" si="24"/>
        <v>0</v>
      </c>
      <c r="AA127" s="134"/>
    </row>
    <row r="128" spans="1:27" ht="15" customHeight="1">
      <c r="A128" s="454"/>
      <c r="B128" s="442"/>
      <c r="C128" s="442"/>
      <c r="D128" s="148" t="s">
        <v>3862</v>
      </c>
      <c r="E128" s="160" t="s">
        <v>3765</v>
      </c>
      <c r="F128" s="160" t="s">
        <v>3905</v>
      </c>
      <c r="G128" s="160" t="s">
        <v>3906</v>
      </c>
      <c r="H128" s="160" t="s">
        <v>394</v>
      </c>
      <c r="I128" s="160" t="s">
        <v>69</v>
      </c>
      <c r="J128" s="161">
        <v>1000</v>
      </c>
      <c r="K128" s="161">
        <v>0</v>
      </c>
      <c r="L128" s="161">
        <v>0</v>
      </c>
      <c r="M128" s="162" t="s">
        <v>416</v>
      </c>
      <c r="N128" s="160">
        <v>0</v>
      </c>
      <c r="O128" s="174">
        <f t="shared" si="21"/>
        <v>0</v>
      </c>
      <c r="P128" s="174">
        <f t="shared" si="25"/>
        <v>0</v>
      </c>
      <c r="Q128" s="174">
        <f t="shared" si="22"/>
        <v>0</v>
      </c>
      <c r="R128" s="241" t="str">
        <f t="shared" si="26"/>
        <v>-</v>
      </c>
      <c r="S128" s="241" t="str">
        <f t="shared" si="23"/>
        <v>-</v>
      </c>
      <c r="T128" s="162" t="s">
        <v>416</v>
      </c>
      <c r="U128" s="160">
        <v>0</v>
      </c>
      <c r="V128" s="174">
        <f t="shared" si="27"/>
        <v>0</v>
      </c>
      <c r="W128" s="174">
        <f t="shared" si="20"/>
        <v>0</v>
      </c>
      <c r="X128" s="174">
        <f t="shared" si="28"/>
        <v>0</v>
      </c>
      <c r="Y128" s="241" t="str">
        <f t="shared" si="29"/>
        <v>-</v>
      </c>
      <c r="Z128" s="241" t="str">
        <f t="shared" si="24"/>
        <v>-</v>
      </c>
      <c r="AA128" s="134"/>
    </row>
    <row r="129" spans="1:27" ht="15" customHeight="1">
      <c r="A129" s="454"/>
      <c r="B129" s="442"/>
      <c r="C129" s="442"/>
      <c r="D129" s="148" t="s">
        <v>3862</v>
      </c>
      <c r="E129" s="160" t="s">
        <v>3765</v>
      </c>
      <c r="F129" s="160" t="s">
        <v>3905</v>
      </c>
      <c r="G129" s="160" t="s">
        <v>3907</v>
      </c>
      <c r="H129" s="160" t="s">
        <v>394</v>
      </c>
      <c r="I129" s="160" t="s">
        <v>69</v>
      </c>
      <c r="J129" s="161">
        <v>1000</v>
      </c>
      <c r="K129" s="161">
        <v>0</v>
      </c>
      <c r="L129" s="161">
        <v>0</v>
      </c>
      <c r="M129" s="162" t="s">
        <v>416</v>
      </c>
      <c r="N129" s="160">
        <v>0</v>
      </c>
      <c r="O129" s="174">
        <f t="shared" si="21"/>
        <v>0</v>
      </c>
      <c r="P129" s="174">
        <f t="shared" si="25"/>
        <v>0</v>
      </c>
      <c r="Q129" s="174">
        <f t="shared" si="22"/>
        <v>0</v>
      </c>
      <c r="R129" s="241" t="str">
        <f t="shared" si="26"/>
        <v>-</v>
      </c>
      <c r="S129" s="241" t="str">
        <f t="shared" si="23"/>
        <v>-</v>
      </c>
      <c r="T129" s="162" t="s">
        <v>416</v>
      </c>
      <c r="U129" s="160">
        <v>0</v>
      </c>
      <c r="V129" s="174">
        <f t="shared" si="27"/>
        <v>0</v>
      </c>
      <c r="W129" s="174">
        <f t="shared" si="20"/>
        <v>0</v>
      </c>
      <c r="X129" s="174">
        <f t="shared" si="28"/>
        <v>0</v>
      </c>
      <c r="Y129" s="241" t="str">
        <f t="shared" si="29"/>
        <v>-</v>
      </c>
      <c r="Z129" s="241" t="str">
        <f t="shared" si="24"/>
        <v>-</v>
      </c>
      <c r="AA129" s="134"/>
    </row>
    <row r="130" spans="1:27" ht="15" customHeight="1">
      <c r="A130" s="454"/>
      <c r="B130" s="442"/>
      <c r="C130" s="442"/>
      <c r="D130" s="148" t="s">
        <v>3862</v>
      </c>
      <c r="E130" s="160" t="s">
        <v>3765</v>
      </c>
      <c r="F130" s="160" t="s">
        <v>3908</v>
      </c>
      <c r="G130" s="160" t="s">
        <v>3909</v>
      </c>
      <c r="H130" s="160" t="s">
        <v>394</v>
      </c>
      <c r="I130" s="160" t="s">
        <v>69</v>
      </c>
      <c r="J130" s="161">
        <v>4757394</v>
      </c>
      <c r="K130" s="161">
        <v>4757235.79</v>
      </c>
      <c r="L130" s="161">
        <v>3870441.2700000005</v>
      </c>
      <c r="M130" s="162" t="s">
        <v>410</v>
      </c>
      <c r="N130" s="160">
        <v>0.23</v>
      </c>
      <c r="O130" s="174">
        <f t="shared" si="21"/>
        <v>1094200.6200000001</v>
      </c>
      <c r="P130" s="174">
        <f t="shared" si="25"/>
        <v>1094164.2317000001</v>
      </c>
      <c r="Q130" s="174">
        <f t="shared" si="22"/>
        <v>890201.49210000015</v>
      </c>
      <c r="R130" s="241">
        <f t="shared" si="26"/>
        <v>0.81356332269305431</v>
      </c>
      <c r="S130" s="241">
        <f t="shared" si="23"/>
        <v>0.99996674439829869</v>
      </c>
      <c r="T130" s="162" t="s">
        <v>410</v>
      </c>
      <c r="U130" s="160">
        <v>0.09</v>
      </c>
      <c r="V130" s="174">
        <f t="shared" si="27"/>
        <v>428165.45999999996</v>
      </c>
      <c r="W130" s="174">
        <f t="shared" si="20"/>
        <v>428151.22109999997</v>
      </c>
      <c r="X130" s="174">
        <f t="shared" si="28"/>
        <v>348339.71430000005</v>
      </c>
      <c r="Y130" s="241">
        <f t="shared" si="29"/>
        <v>0.81356332269305442</v>
      </c>
      <c r="Z130" s="241">
        <f t="shared" si="24"/>
        <v>0.99996674439829869</v>
      </c>
      <c r="AA130" s="134"/>
    </row>
    <row r="131" spans="1:27" ht="15" customHeight="1">
      <c r="A131" s="455"/>
      <c r="B131" s="442"/>
      <c r="C131" s="442"/>
      <c r="D131" s="148" t="s">
        <v>3862</v>
      </c>
      <c r="E131" s="160" t="s">
        <v>3765</v>
      </c>
      <c r="F131" s="160" t="s">
        <v>3908</v>
      </c>
      <c r="G131" s="160" t="s">
        <v>3910</v>
      </c>
      <c r="H131" s="160" t="s">
        <v>394</v>
      </c>
      <c r="I131" s="160" t="s">
        <v>83</v>
      </c>
      <c r="J131" s="161">
        <v>2654870</v>
      </c>
      <c r="K131" s="161">
        <v>2090727.49</v>
      </c>
      <c r="L131" s="161">
        <v>1801587.7900000003</v>
      </c>
      <c r="M131" s="162" t="s">
        <v>410</v>
      </c>
      <c r="N131" s="160">
        <v>0.23</v>
      </c>
      <c r="O131" s="174">
        <f t="shared" si="21"/>
        <v>610620.1</v>
      </c>
      <c r="P131" s="174">
        <f t="shared" si="25"/>
        <v>480867.32270000002</v>
      </c>
      <c r="Q131" s="174">
        <f t="shared" si="22"/>
        <v>414365.19170000008</v>
      </c>
      <c r="R131" s="241">
        <f t="shared" si="26"/>
        <v>0.67859736634938828</v>
      </c>
      <c r="S131" s="241">
        <f t="shared" si="23"/>
        <v>0.7875065408099079</v>
      </c>
      <c r="T131" s="162" t="s">
        <v>410</v>
      </c>
      <c r="U131" s="160">
        <v>0.09</v>
      </c>
      <c r="V131" s="174">
        <f t="shared" si="27"/>
        <v>238938.3</v>
      </c>
      <c r="W131" s="174">
        <f t="shared" si="20"/>
        <v>188165.47409999999</v>
      </c>
      <c r="X131" s="174">
        <f t="shared" si="28"/>
        <v>162142.90110000002</v>
      </c>
      <c r="Y131" s="241">
        <f t="shared" si="29"/>
        <v>0.67859736634938816</v>
      </c>
      <c r="Z131" s="241">
        <f t="shared" si="24"/>
        <v>0.78750654080990778</v>
      </c>
      <c r="AA131" s="134"/>
    </row>
    <row r="132" spans="1:27" s="139" customFormat="1" ht="15.75" customHeight="1">
      <c r="A132" s="297"/>
      <c r="B132" s="298"/>
      <c r="C132" s="297" t="s">
        <v>398</v>
      </c>
      <c r="D132" s="297"/>
      <c r="E132" s="298"/>
      <c r="F132" s="298"/>
      <c r="G132" s="298"/>
      <c r="H132" s="298"/>
      <c r="I132" s="298"/>
      <c r="J132" s="299">
        <v>1141768696</v>
      </c>
      <c r="K132" s="299">
        <v>965207220.37</v>
      </c>
      <c r="L132" s="299">
        <v>731787247.87</v>
      </c>
      <c r="M132" s="300"/>
      <c r="N132" s="301" t="str">
        <f>IFERROR(VLOOKUP(F132,[1]BD_16!$F$2:$N$1000,9,0),"")</f>
        <v/>
      </c>
      <c r="O132" s="302">
        <f>SUM(O2:O131)</f>
        <v>259671770.08000007</v>
      </c>
      <c r="P132" s="302">
        <f>SUM(P2:P131)</f>
        <v>221997660.68509999</v>
      </c>
      <c r="Q132" s="302">
        <f>SUM(Q2:Q131)</f>
        <v>168311067.01010004</v>
      </c>
      <c r="R132" s="303">
        <f t="shared" si="26"/>
        <v>0.64816852042964279</v>
      </c>
      <c r="S132" s="303">
        <f>IFERROR(P132/O132, "-")</f>
        <v>0.85491642243862942</v>
      </c>
      <c r="T132" s="300"/>
      <c r="U132" s="301" t="str">
        <f>IFERROR(VLOOKUP(F132,[1]BD_16!$F$2:$U$1000,16,0),"")</f>
        <v/>
      </c>
      <c r="V132" s="302">
        <f>SUM(V2:V131)</f>
        <v>101610692.63999996</v>
      </c>
      <c r="W132" s="302">
        <f>SUM(W2:W131)</f>
        <v>86868649.83329998</v>
      </c>
      <c r="X132" s="302">
        <f>SUM(X2:X131)</f>
        <v>65860852.308300011</v>
      </c>
      <c r="Y132" s="303">
        <f t="shared" si="29"/>
        <v>0.64816852042964324</v>
      </c>
      <c r="Z132" s="303">
        <f>IFERROR(W132/V132, "-")</f>
        <v>0.85491642243862986</v>
      </c>
      <c r="AA132" s="138"/>
    </row>
    <row r="133" spans="1:27" ht="15.75" customHeight="1">
      <c r="A133" s="134"/>
      <c r="B133" s="134"/>
      <c r="C133" s="134"/>
      <c r="D133" s="134"/>
      <c r="E133" s="134"/>
      <c r="F133" s="135"/>
      <c r="G133" s="135"/>
      <c r="H133" s="135"/>
      <c r="I133" s="135"/>
      <c r="J133" s="135"/>
      <c r="K133" s="135"/>
      <c r="L133" s="135"/>
      <c r="M133" s="135"/>
      <c r="N133" s="158" t="str">
        <f>IFERROR(VLOOKUP(F133,[1]BD_16!$F$2:$N$1000,9,0),"")</f>
        <v/>
      </c>
      <c r="O133" s="135"/>
      <c r="P133" s="135"/>
      <c r="Q133" s="135"/>
      <c r="R133" s="229"/>
      <c r="S133" s="229"/>
      <c r="T133" s="135"/>
      <c r="U133" s="158" t="str">
        <f>IFERROR(VLOOKUP(F133,[1]BD_16!$F$2:$U$1000,16,0),"")</f>
        <v/>
      </c>
      <c r="V133" s="135"/>
      <c r="W133" s="135"/>
      <c r="X133" s="135"/>
      <c r="Y133" s="229"/>
      <c r="Z133" s="229"/>
    </row>
    <row r="134" spans="1:27" ht="15.75" customHeight="1">
      <c r="N134" s="150" t="str">
        <f>IFERROR(VLOOKUP(F134,[1]BD_16!$F$2:$N$1000,9,0),"")</f>
        <v/>
      </c>
      <c r="U134" s="150" t="str">
        <f>IFERROR(VLOOKUP(F134,[1]BD_16!$F$2:$U$1000,16,0),"")</f>
        <v/>
      </c>
    </row>
    <row r="135" spans="1:27" ht="15.75" customHeight="1">
      <c r="N135" s="150"/>
      <c r="U135" s="150"/>
    </row>
    <row r="136" spans="1:27" ht="15.75" customHeight="1">
      <c r="N136" s="150"/>
      <c r="U136" s="150"/>
    </row>
    <row r="137" spans="1:27" ht="15.75" customHeight="1">
      <c r="N137" s="150"/>
      <c r="U137" s="150"/>
    </row>
    <row r="138" spans="1:27" ht="15.75" customHeight="1">
      <c r="N138" s="150"/>
      <c r="U138" s="150"/>
    </row>
    <row r="139" spans="1:27" ht="15.75" customHeight="1">
      <c r="N139" s="150"/>
      <c r="U139" s="150"/>
    </row>
    <row r="140" spans="1:27" ht="15.75" customHeight="1">
      <c r="N140" s="150"/>
      <c r="U140" s="150"/>
    </row>
    <row r="141" spans="1:27" ht="15.75" customHeight="1">
      <c r="N141" s="150"/>
      <c r="U141" s="150"/>
    </row>
    <row r="142" spans="1:27" ht="15.75" customHeight="1">
      <c r="N142" s="150"/>
      <c r="U142" s="150"/>
    </row>
    <row r="143" spans="1:27" ht="15.75" customHeight="1">
      <c r="N143" s="150"/>
      <c r="U143" s="150"/>
    </row>
    <row r="144" spans="1:27" ht="15.75" customHeight="1">
      <c r="N144" s="150"/>
      <c r="U144" s="150"/>
    </row>
    <row r="145" spans="14:21" ht="15.75" customHeight="1">
      <c r="N145" s="150"/>
      <c r="U145" s="150"/>
    </row>
    <row r="146" spans="14:21" ht="15.75" customHeight="1">
      <c r="N146" s="150"/>
      <c r="U146" s="150"/>
    </row>
    <row r="147" spans="14:21" ht="15.75" customHeight="1">
      <c r="N147" s="150"/>
      <c r="U147" s="150"/>
    </row>
    <row r="148" spans="14:21" ht="15.75" customHeight="1">
      <c r="N148" s="150"/>
      <c r="U148" s="150"/>
    </row>
    <row r="149" spans="14:21" ht="15.75" customHeight="1">
      <c r="N149" s="150"/>
      <c r="U149" s="150"/>
    </row>
    <row r="150" spans="14:21" ht="15.75" customHeight="1">
      <c r="N150" s="150"/>
      <c r="U150" s="150"/>
    </row>
    <row r="151" spans="14:21" ht="15.75" customHeight="1">
      <c r="N151" s="150"/>
      <c r="U151" s="150"/>
    </row>
    <row r="152" spans="14:21" ht="15.75" customHeight="1">
      <c r="N152" s="150"/>
      <c r="U152" s="150"/>
    </row>
    <row r="153" spans="14:21" ht="15.75" customHeight="1">
      <c r="N153" s="150"/>
      <c r="U153" s="150"/>
    </row>
    <row r="154" spans="14:21" ht="15.75" customHeight="1">
      <c r="N154" s="150"/>
      <c r="U154" s="150"/>
    </row>
    <row r="155" spans="14:21" ht="15.75" customHeight="1">
      <c r="N155" s="150"/>
      <c r="U155" s="150"/>
    </row>
    <row r="156" spans="14:21" ht="15.75" customHeight="1">
      <c r="N156" s="150"/>
      <c r="U156" s="150"/>
    </row>
    <row r="157" spans="14:21" ht="15.75" customHeight="1">
      <c r="N157" s="150"/>
      <c r="U157" s="150"/>
    </row>
    <row r="158" spans="14:21" ht="15.75" customHeight="1">
      <c r="N158" s="150"/>
      <c r="U158" s="150"/>
    </row>
    <row r="159" spans="14:21" ht="15.75" customHeight="1">
      <c r="N159" s="150"/>
      <c r="U159" s="150"/>
    </row>
    <row r="160" spans="14:21" ht="15.75" customHeight="1">
      <c r="N160" s="150"/>
      <c r="U160" s="150"/>
    </row>
    <row r="161" spans="14:21" ht="15.75" customHeight="1">
      <c r="N161" s="150"/>
      <c r="U161" s="150"/>
    </row>
    <row r="162" spans="14:21" ht="15.75" customHeight="1">
      <c r="N162" s="150"/>
      <c r="U162" s="150"/>
    </row>
    <row r="163" spans="14:21" ht="15.75" customHeight="1">
      <c r="N163" s="150"/>
      <c r="U163" s="150"/>
    </row>
    <row r="164" spans="14:21" ht="15.75" customHeight="1">
      <c r="N164" s="150"/>
      <c r="U164" s="150"/>
    </row>
    <row r="165" spans="14:21" ht="15.75" customHeight="1">
      <c r="N165" s="150"/>
      <c r="U165" s="150"/>
    </row>
    <row r="166" spans="14:21" ht="15.75" customHeight="1">
      <c r="N166" s="150"/>
      <c r="U166" s="150"/>
    </row>
    <row r="167" spans="14:21" ht="15.75" customHeight="1">
      <c r="N167" s="150"/>
      <c r="U167" s="150"/>
    </row>
    <row r="168" spans="14:21" ht="15.75" customHeight="1">
      <c r="N168" s="150"/>
      <c r="U168" s="150"/>
    </row>
    <row r="169" spans="14:21" ht="15.75" customHeight="1">
      <c r="N169" s="150"/>
      <c r="U169" s="150"/>
    </row>
    <row r="170" spans="14:21" ht="15.75" customHeight="1">
      <c r="N170" s="150"/>
      <c r="U170" s="150"/>
    </row>
    <row r="171" spans="14:21" ht="15.75" customHeight="1">
      <c r="N171" s="150"/>
      <c r="U171" s="150"/>
    </row>
    <row r="172" spans="14:21" ht="15.75" customHeight="1">
      <c r="N172" s="150"/>
      <c r="U172" s="150"/>
    </row>
    <row r="173" spans="14:21" ht="15.75" customHeight="1">
      <c r="N173" s="150"/>
      <c r="U173" s="150"/>
    </row>
    <row r="174" spans="14:21" ht="15.75" customHeight="1"/>
    <row r="175" spans="14:21" ht="15.75" customHeight="1"/>
    <row r="176" spans="14:21"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spans="1:3" ht="15.75" customHeight="1"/>
    <row r="322" spans="1:3" ht="15.75" customHeight="1"/>
    <row r="323" spans="1:3" ht="15.75" customHeight="1"/>
    <row r="324" spans="1:3" ht="15.75" customHeight="1"/>
    <row r="325" spans="1:3" ht="15.75" customHeight="1"/>
    <row r="326" spans="1:3" ht="15.75" customHeight="1"/>
    <row r="327" spans="1:3" ht="15.75" customHeight="1"/>
    <row r="328" spans="1:3" ht="15.75" customHeight="1"/>
    <row r="329" spans="1:3" ht="15.75" customHeight="1"/>
    <row r="330" spans="1:3" ht="15.75" customHeight="1"/>
    <row r="331" spans="1:3" ht="15.75" customHeight="1"/>
    <row r="332" spans="1:3" ht="15.75" customHeight="1">
      <c r="A332" s="3"/>
      <c r="B332" s="1"/>
      <c r="C332" s="1"/>
    </row>
    <row r="333" spans="1:3" ht="15.75" customHeight="1">
      <c r="A333" s="3"/>
      <c r="B333" s="1"/>
      <c r="C333" s="1"/>
    </row>
    <row r="334" spans="1:3" ht="15.75" customHeight="1">
      <c r="A334" s="3"/>
      <c r="B334" s="1"/>
      <c r="C334" s="1"/>
    </row>
    <row r="335" spans="1:3" ht="15.75" customHeight="1">
      <c r="A335" s="3"/>
      <c r="B335" s="1"/>
      <c r="C335" s="1"/>
    </row>
    <row r="336" spans="1:3" ht="15.75" customHeight="1">
      <c r="A336" s="3"/>
      <c r="B336" s="1"/>
      <c r="C336" s="1"/>
    </row>
    <row r="337" spans="1:3" ht="15.75" customHeight="1">
      <c r="A337" s="3"/>
      <c r="B337" s="1"/>
      <c r="C337" s="1"/>
    </row>
    <row r="338" spans="1:3" ht="15.75" customHeight="1">
      <c r="A338" s="3"/>
      <c r="B338" s="1"/>
      <c r="C338" s="1"/>
    </row>
    <row r="339" spans="1:3" ht="15.75" customHeight="1">
      <c r="A339" s="3"/>
      <c r="B339" s="1"/>
      <c r="C339" s="1"/>
    </row>
    <row r="340" spans="1:3" ht="15.75" customHeight="1">
      <c r="A340" s="3"/>
      <c r="B340" s="1"/>
      <c r="C340" s="1"/>
    </row>
    <row r="341" spans="1:3" ht="15.75" customHeight="1">
      <c r="A341" s="3"/>
      <c r="B341" s="1"/>
      <c r="C341" s="1"/>
    </row>
    <row r="342" spans="1:3" ht="15.75" customHeight="1">
      <c r="A342" s="3"/>
      <c r="B342" s="1"/>
      <c r="C342" s="1"/>
    </row>
    <row r="343" spans="1:3" ht="15.75" customHeight="1">
      <c r="A343" s="3"/>
      <c r="B343" s="1"/>
      <c r="C343" s="1"/>
    </row>
    <row r="344" spans="1:3" ht="15.75" customHeight="1">
      <c r="A344" s="3"/>
      <c r="B344" s="1"/>
      <c r="C344" s="1"/>
    </row>
    <row r="345" spans="1:3" ht="15.75" customHeight="1">
      <c r="A345" s="3"/>
      <c r="B345" s="1"/>
      <c r="C345" s="1"/>
    </row>
    <row r="346" spans="1:3" ht="15.75" customHeight="1">
      <c r="A346" s="3"/>
      <c r="B346" s="1"/>
      <c r="C346" s="1"/>
    </row>
    <row r="347" spans="1:3" ht="15.75" customHeight="1">
      <c r="A347" s="3"/>
      <c r="B347" s="1"/>
      <c r="C347" s="1"/>
    </row>
    <row r="348" spans="1:3" ht="15.75" customHeight="1">
      <c r="A348" s="3"/>
      <c r="B348" s="1"/>
      <c r="C348" s="1"/>
    </row>
    <row r="349" spans="1:3" ht="15.75" customHeight="1">
      <c r="A349" s="3"/>
      <c r="B349" s="1"/>
      <c r="C349" s="1"/>
    </row>
    <row r="350" spans="1:3" ht="15.75" customHeight="1">
      <c r="A350" s="3"/>
      <c r="B350" s="1"/>
      <c r="C350" s="1"/>
    </row>
    <row r="351" spans="1:3" ht="15.75" customHeight="1">
      <c r="A351" s="3"/>
      <c r="B351" s="1"/>
      <c r="C351" s="1"/>
    </row>
    <row r="352" spans="1:3" ht="15.75" customHeight="1">
      <c r="A352" s="3"/>
      <c r="B352" s="1"/>
      <c r="C352" s="1"/>
    </row>
    <row r="353" spans="1:3" ht="15.75" customHeight="1">
      <c r="A353" s="3"/>
      <c r="B353" s="1"/>
      <c r="C353" s="1"/>
    </row>
    <row r="354" spans="1:3" ht="15.75" customHeight="1">
      <c r="A354" s="3"/>
      <c r="B354" s="1"/>
      <c r="C354" s="1"/>
    </row>
    <row r="355" spans="1:3" ht="15.75" customHeight="1">
      <c r="A355" s="3"/>
      <c r="B355" s="1"/>
      <c r="C355" s="1"/>
    </row>
    <row r="356" spans="1:3" ht="15.75" customHeight="1">
      <c r="A356" s="3"/>
      <c r="B356" s="1"/>
      <c r="C356" s="1"/>
    </row>
    <row r="357" spans="1:3" ht="15.75" customHeight="1">
      <c r="A357" s="3"/>
      <c r="B357" s="1"/>
      <c r="C357" s="1"/>
    </row>
    <row r="358" spans="1:3" ht="15.75" customHeight="1">
      <c r="A358" s="3"/>
      <c r="B358" s="1"/>
      <c r="C358" s="1"/>
    </row>
    <row r="359" spans="1:3" ht="15.75" customHeight="1">
      <c r="A359" s="3"/>
      <c r="B359" s="1"/>
      <c r="C359" s="1"/>
    </row>
    <row r="360" spans="1:3" ht="15.75" customHeight="1">
      <c r="A360" s="3"/>
      <c r="B360" s="1"/>
      <c r="C360" s="1"/>
    </row>
    <row r="361" spans="1:3" ht="15.75" customHeight="1">
      <c r="A361" s="3"/>
      <c r="B361" s="1"/>
      <c r="C361" s="1"/>
    </row>
    <row r="362" spans="1:3" ht="15.75" customHeight="1">
      <c r="A362" s="3"/>
      <c r="B362" s="1"/>
      <c r="C362" s="1"/>
    </row>
    <row r="363" spans="1:3" ht="15.75" customHeight="1">
      <c r="A363" s="3"/>
      <c r="B363" s="1"/>
      <c r="C363" s="1"/>
    </row>
    <row r="364" spans="1:3" ht="15.75" customHeight="1">
      <c r="A364" s="3"/>
      <c r="B364" s="1"/>
      <c r="C364" s="1"/>
    </row>
    <row r="365" spans="1:3" ht="15.75" customHeight="1">
      <c r="A365" s="3"/>
      <c r="B365" s="1"/>
      <c r="C365" s="1"/>
    </row>
    <row r="366" spans="1:3" ht="15.75" customHeight="1">
      <c r="A366" s="3"/>
      <c r="B366" s="1"/>
      <c r="C366" s="1"/>
    </row>
    <row r="367" spans="1:3" ht="15.75" customHeight="1">
      <c r="A367" s="3"/>
      <c r="B367" s="1"/>
      <c r="C367" s="1"/>
    </row>
    <row r="368" spans="1:3" ht="15.75" customHeight="1">
      <c r="A368" s="3"/>
      <c r="B368" s="1"/>
      <c r="C368" s="1"/>
    </row>
    <row r="369" spans="1:3" ht="15.75" customHeight="1">
      <c r="A369" s="3"/>
      <c r="B369" s="1"/>
      <c r="C369" s="1"/>
    </row>
    <row r="370" spans="1:3" ht="15.75" customHeight="1">
      <c r="A370" s="3"/>
      <c r="B370" s="1"/>
      <c r="C370" s="1"/>
    </row>
    <row r="371" spans="1:3" ht="15.75" customHeight="1">
      <c r="A371" s="3"/>
      <c r="B371" s="1"/>
      <c r="C371" s="1"/>
    </row>
    <row r="372" spans="1:3" ht="15.75" customHeight="1">
      <c r="A372" s="3"/>
      <c r="B372" s="1"/>
      <c r="C372" s="1"/>
    </row>
    <row r="373" spans="1:3" ht="15.75" customHeight="1">
      <c r="A373" s="3"/>
      <c r="B373" s="1"/>
      <c r="C373" s="1"/>
    </row>
    <row r="374" spans="1:3" ht="15.75" customHeight="1">
      <c r="A374" s="3"/>
      <c r="B374" s="1"/>
      <c r="C374" s="1"/>
    </row>
    <row r="375" spans="1:3" ht="15.75" customHeight="1">
      <c r="A375" s="3"/>
      <c r="B375" s="1"/>
      <c r="C375" s="1"/>
    </row>
    <row r="376" spans="1:3" ht="15.75" customHeight="1">
      <c r="A376" s="3"/>
      <c r="B376" s="1"/>
      <c r="C376" s="1"/>
    </row>
    <row r="377" spans="1:3" ht="15.75" customHeight="1">
      <c r="A377" s="3"/>
      <c r="B377" s="1"/>
      <c r="C377" s="1"/>
    </row>
    <row r="378" spans="1:3" ht="15.75" customHeight="1">
      <c r="A378" s="3"/>
      <c r="B378" s="1"/>
      <c r="C378" s="1"/>
    </row>
    <row r="379" spans="1:3" ht="15.75" customHeight="1">
      <c r="A379" s="3"/>
      <c r="B379" s="1"/>
      <c r="C379" s="1"/>
    </row>
    <row r="380" spans="1:3" ht="15.75" customHeight="1">
      <c r="A380" s="3"/>
      <c r="B380" s="1"/>
      <c r="C380" s="1"/>
    </row>
    <row r="381" spans="1:3" ht="15.75" customHeight="1">
      <c r="A381" s="3"/>
      <c r="B381" s="1"/>
      <c r="C381" s="1"/>
    </row>
    <row r="382" spans="1:3" ht="15.75" customHeight="1">
      <c r="A382" s="3"/>
      <c r="B382" s="1"/>
      <c r="C382" s="1"/>
    </row>
    <row r="383" spans="1:3" ht="15.75" customHeight="1">
      <c r="A383" s="3"/>
      <c r="B383" s="1"/>
      <c r="C383" s="1"/>
    </row>
    <row r="384" spans="1:3" ht="15.75" customHeight="1">
      <c r="A384" s="3"/>
      <c r="B384" s="1"/>
      <c r="C384" s="1"/>
    </row>
    <row r="385" spans="1:3" ht="15.75" customHeight="1">
      <c r="A385" s="3"/>
      <c r="B385" s="1"/>
      <c r="C385" s="1"/>
    </row>
    <row r="386" spans="1:3" ht="15.75" customHeight="1">
      <c r="A386" s="3"/>
      <c r="B386" s="1"/>
      <c r="C386" s="1"/>
    </row>
    <row r="387" spans="1:3" ht="15.75" customHeight="1">
      <c r="A387" s="3"/>
      <c r="B387" s="1"/>
      <c r="C387" s="1"/>
    </row>
    <row r="388" spans="1:3" ht="15.75" customHeight="1">
      <c r="A388" s="3"/>
      <c r="B388" s="1"/>
      <c r="C388" s="1"/>
    </row>
    <row r="389" spans="1:3" ht="15.75" customHeight="1">
      <c r="A389" s="3"/>
      <c r="B389" s="1"/>
      <c r="C389" s="1"/>
    </row>
    <row r="390" spans="1:3" ht="15.75" customHeight="1">
      <c r="A390" s="3"/>
      <c r="B390" s="1"/>
      <c r="C390" s="1"/>
    </row>
    <row r="391" spans="1:3" ht="15.75" customHeight="1">
      <c r="A391" s="3"/>
      <c r="B391" s="1"/>
      <c r="C391" s="1"/>
    </row>
    <row r="392" spans="1:3" ht="15.75" customHeight="1">
      <c r="A392" s="3"/>
      <c r="B392" s="1"/>
      <c r="C392" s="1"/>
    </row>
    <row r="393" spans="1:3" ht="15.75" customHeight="1">
      <c r="A393" s="3"/>
      <c r="B393" s="1"/>
      <c r="C393" s="1"/>
    </row>
    <row r="394" spans="1:3" ht="15.75" customHeight="1">
      <c r="A394" s="3"/>
      <c r="B394" s="1"/>
      <c r="C394" s="1"/>
    </row>
    <row r="395" spans="1:3" ht="15.75" customHeight="1">
      <c r="A395" s="3"/>
      <c r="B395" s="1"/>
      <c r="C395" s="1"/>
    </row>
    <row r="396" spans="1:3" ht="15.75" customHeight="1">
      <c r="A396" s="3"/>
      <c r="B396" s="1"/>
      <c r="C396" s="1"/>
    </row>
    <row r="397" spans="1:3" ht="15.75" customHeight="1">
      <c r="A397" s="3"/>
      <c r="B397" s="1"/>
      <c r="C397" s="1"/>
    </row>
    <row r="398" spans="1:3" ht="15.75" customHeight="1">
      <c r="A398" s="3"/>
      <c r="B398" s="1"/>
      <c r="C398" s="1"/>
    </row>
    <row r="399" spans="1:3" ht="15.75" customHeight="1">
      <c r="A399" s="3"/>
      <c r="B399" s="1"/>
      <c r="C399" s="1"/>
    </row>
    <row r="400" spans="1:3" ht="15.75" customHeight="1">
      <c r="A400" s="3"/>
      <c r="B400" s="1"/>
      <c r="C400" s="1"/>
    </row>
    <row r="401" spans="1:3" ht="15.75" customHeight="1">
      <c r="A401" s="3"/>
      <c r="B401" s="1"/>
      <c r="C401" s="1"/>
    </row>
    <row r="402" spans="1:3" ht="15.75" customHeight="1">
      <c r="A402" s="3"/>
      <c r="B402" s="1"/>
      <c r="C402" s="1"/>
    </row>
    <row r="403" spans="1:3" ht="15.75" customHeight="1">
      <c r="A403" s="3"/>
      <c r="B403" s="1"/>
      <c r="C403" s="1"/>
    </row>
    <row r="404" spans="1:3" ht="15.75" customHeight="1">
      <c r="A404" s="3"/>
      <c r="B404" s="1"/>
      <c r="C404" s="1"/>
    </row>
    <row r="405" spans="1:3" ht="15.75" customHeight="1">
      <c r="A405" s="3"/>
      <c r="B405" s="1"/>
      <c r="C405" s="1"/>
    </row>
    <row r="406" spans="1:3" ht="15.75" customHeight="1">
      <c r="A406" s="3"/>
      <c r="B406" s="1"/>
      <c r="C406" s="1"/>
    </row>
    <row r="407" spans="1:3" ht="15.75" customHeight="1">
      <c r="A407" s="3"/>
      <c r="B407" s="1"/>
      <c r="C407" s="1"/>
    </row>
    <row r="408" spans="1:3" ht="15.75" customHeight="1">
      <c r="A408" s="3"/>
      <c r="B408" s="1"/>
      <c r="C408" s="1"/>
    </row>
    <row r="409" spans="1:3" ht="15.75" customHeight="1">
      <c r="A409" s="3"/>
      <c r="B409" s="1"/>
      <c r="C409" s="1"/>
    </row>
    <row r="410" spans="1:3" ht="15.75" customHeight="1">
      <c r="A410" s="3"/>
      <c r="B410" s="1"/>
      <c r="C410" s="1"/>
    </row>
    <row r="411" spans="1:3" ht="15.75" customHeight="1">
      <c r="A411" s="3"/>
      <c r="B411" s="1"/>
      <c r="C411" s="1"/>
    </row>
    <row r="412" spans="1:3" ht="15.75" customHeight="1">
      <c r="A412" s="3"/>
      <c r="B412" s="1"/>
      <c r="C412" s="1"/>
    </row>
    <row r="413" spans="1:3" ht="15.75" customHeight="1">
      <c r="A413" s="3"/>
      <c r="B413" s="1"/>
      <c r="C413" s="1"/>
    </row>
    <row r="414" spans="1:3" ht="15.75" customHeight="1">
      <c r="A414" s="3"/>
      <c r="B414" s="1"/>
      <c r="C414" s="1"/>
    </row>
    <row r="415" spans="1:3" ht="15.75" customHeight="1">
      <c r="A415" s="3"/>
      <c r="B415" s="1"/>
      <c r="C415" s="1"/>
    </row>
    <row r="416" spans="1:3" ht="15.75" customHeight="1">
      <c r="A416" s="3"/>
      <c r="B416" s="1"/>
      <c r="C416" s="1"/>
    </row>
    <row r="417" spans="1:3" ht="15.75" customHeight="1">
      <c r="A417" s="3"/>
      <c r="B417" s="1"/>
      <c r="C417" s="1"/>
    </row>
    <row r="418" spans="1:3" ht="15.75" customHeight="1">
      <c r="A418" s="3"/>
      <c r="B418" s="1"/>
      <c r="C418" s="1"/>
    </row>
    <row r="419" spans="1:3" ht="15.75" customHeight="1">
      <c r="A419" s="3"/>
      <c r="B419" s="1"/>
      <c r="C419" s="1"/>
    </row>
    <row r="420" spans="1:3" ht="15.75" customHeight="1">
      <c r="A420" s="3"/>
      <c r="B420" s="1"/>
      <c r="C420" s="1"/>
    </row>
    <row r="421" spans="1:3" ht="15.75" customHeight="1">
      <c r="A421" s="3"/>
      <c r="B421" s="1"/>
      <c r="C421" s="1"/>
    </row>
    <row r="422" spans="1:3" ht="15.75" customHeight="1">
      <c r="A422" s="3"/>
      <c r="B422" s="1"/>
      <c r="C422" s="1"/>
    </row>
    <row r="423" spans="1:3" ht="15.75" customHeight="1">
      <c r="A423" s="3"/>
      <c r="B423" s="1"/>
      <c r="C423" s="1"/>
    </row>
    <row r="424" spans="1:3" ht="15.75" customHeight="1">
      <c r="A424" s="3"/>
      <c r="B424" s="1"/>
      <c r="C424" s="1"/>
    </row>
    <row r="425" spans="1:3" ht="15.75" customHeight="1">
      <c r="A425" s="3"/>
      <c r="B425" s="1"/>
      <c r="C425" s="1"/>
    </row>
    <row r="426" spans="1:3" ht="15.75" customHeight="1">
      <c r="A426" s="3"/>
      <c r="B426" s="1"/>
      <c r="C426" s="1"/>
    </row>
    <row r="427" spans="1:3" ht="15.75" customHeight="1">
      <c r="A427" s="3"/>
      <c r="B427" s="1"/>
      <c r="C427" s="1"/>
    </row>
    <row r="428" spans="1:3" ht="15.75" customHeight="1">
      <c r="A428" s="3"/>
      <c r="B428" s="1"/>
      <c r="C428" s="1"/>
    </row>
    <row r="429" spans="1:3" ht="15.75" customHeight="1">
      <c r="A429" s="3"/>
      <c r="B429" s="1"/>
      <c r="C429" s="1"/>
    </row>
    <row r="430" spans="1:3" ht="15.75" customHeight="1">
      <c r="A430" s="3"/>
      <c r="B430" s="1"/>
      <c r="C430" s="1"/>
    </row>
    <row r="431" spans="1:3" ht="15.75" customHeight="1">
      <c r="A431" s="3"/>
      <c r="B431" s="1"/>
      <c r="C431" s="1"/>
    </row>
    <row r="432" spans="1:3" ht="15.75" customHeight="1">
      <c r="A432" s="3"/>
      <c r="B432" s="1"/>
      <c r="C432" s="1"/>
    </row>
    <row r="433" spans="1:3" ht="15.75" customHeight="1">
      <c r="A433" s="3"/>
      <c r="B433" s="1"/>
      <c r="C433" s="1"/>
    </row>
    <row r="434" spans="1:3" ht="15.75" customHeight="1">
      <c r="A434" s="3"/>
      <c r="B434" s="1"/>
      <c r="C434" s="1"/>
    </row>
    <row r="435" spans="1:3" ht="15.75" customHeight="1">
      <c r="A435" s="3"/>
      <c r="B435" s="1"/>
      <c r="C435" s="1"/>
    </row>
    <row r="436" spans="1:3" ht="15.75" customHeight="1">
      <c r="A436" s="3"/>
      <c r="B436" s="1"/>
      <c r="C436" s="1"/>
    </row>
    <row r="437" spans="1:3" ht="15.75" customHeight="1">
      <c r="A437" s="3"/>
      <c r="B437" s="1"/>
      <c r="C437" s="1"/>
    </row>
    <row r="438" spans="1:3" ht="15.75" customHeight="1">
      <c r="A438" s="3"/>
      <c r="B438" s="1"/>
      <c r="C438" s="1"/>
    </row>
    <row r="439" spans="1:3" ht="15.75" customHeight="1">
      <c r="A439" s="3"/>
      <c r="B439" s="1"/>
      <c r="C439" s="1"/>
    </row>
    <row r="440" spans="1:3" ht="15.75" customHeight="1">
      <c r="A440" s="3"/>
      <c r="B440" s="1"/>
      <c r="C440" s="1"/>
    </row>
    <row r="441" spans="1:3" ht="15.75" customHeight="1">
      <c r="A441" s="3"/>
      <c r="B441" s="1"/>
      <c r="C441" s="1"/>
    </row>
    <row r="442" spans="1:3" ht="15.75" customHeight="1">
      <c r="A442" s="3"/>
      <c r="B442" s="1"/>
      <c r="C442" s="1"/>
    </row>
    <row r="443" spans="1:3" ht="15.75" customHeight="1">
      <c r="A443" s="3"/>
      <c r="B443" s="1"/>
      <c r="C443" s="1"/>
    </row>
    <row r="444" spans="1:3" ht="15.75" customHeight="1">
      <c r="A444" s="3"/>
      <c r="B444" s="1"/>
      <c r="C444" s="1"/>
    </row>
    <row r="445" spans="1:3" ht="15.75" customHeight="1">
      <c r="A445" s="3"/>
      <c r="B445" s="1"/>
      <c r="C445" s="1"/>
    </row>
    <row r="446" spans="1:3" ht="15.75" customHeight="1">
      <c r="A446" s="3"/>
      <c r="B446" s="1"/>
      <c r="C446" s="1"/>
    </row>
    <row r="447" spans="1:3" ht="15.75" customHeight="1">
      <c r="A447" s="3"/>
      <c r="B447" s="1"/>
      <c r="C447" s="1"/>
    </row>
    <row r="448" spans="1:3" ht="15.75" customHeight="1">
      <c r="A448" s="3"/>
      <c r="B448" s="1"/>
      <c r="C448" s="1"/>
    </row>
    <row r="449" spans="1:3" ht="15.75" customHeight="1">
      <c r="A449" s="3"/>
      <c r="B449" s="1"/>
      <c r="C449" s="1"/>
    </row>
    <row r="450" spans="1:3" ht="15.75" customHeight="1">
      <c r="A450" s="3"/>
      <c r="B450" s="1"/>
      <c r="C450" s="1"/>
    </row>
    <row r="451" spans="1:3" ht="15.75" customHeight="1">
      <c r="A451" s="3"/>
      <c r="B451" s="1"/>
      <c r="C451" s="1"/>
    </row>
    <row r="452" spans="1:3" ht="15.75" customHeight="1">
      <c r="A452" s="3"/>
      <c r="B452" s="1"/>
      <c r="C452" s="1"/>
    </row>
    <row r="453" spans="1:3" ht="15.75" customHeight="1">
      <c r="A453" s="3"/>
      <c r="B453" s="1"/>
      <c r="C453" s="1"/>
    </row>
    <row r="454" spans="1:3" ht="15.75" customHeight="1">
      <c r="A454" s="3"/>
      <c r="B454" s="1"/>
      <c r="C454" s="1"/>
    </row>
    <row r="455" spans="1:3" ht="15.75" customHeight="1">
      <c r="A455" s="3"/>
      <c r="B455" s="1"/>
      <c r="C455" s="1"/>
    </row>
    <row r="456" spans="1:3" ht="15.75" customHeight="1">
      <c r="A456" s="3"/>
      <c r="B456" s="1"/>
      <c r="C456" s="1"/>
    </row>
    <row r="457" spans="1:3" ht="15.75" customHeight="1">
      <c r="A457" s="3"/>
      <c r="B457" s="1"/>
      <c r="C457" s="1"/>
    </row>
    <row r="458" spans="1:3" ht="15.75" customHeight="1">
      <c r="A458" s="3"/>
      <c r="B458" s="1"/>
      <c r="C458" s="1"/>
    </row>
    <row r="459" spans="1:3" ht="15.75" customHeight="1">
      <c r="A459" s="3"/>
      <c r="B459" s="1"/>
      <c r="C459" s="1"/>
    </row>
    <row r="460" spans="1:3" ht="15.75" customHeight="1">
      <c r="A460" s="3"/>
      <c r="B460" s="1"/>
      <c r="C460" s="1"/>
    </row>
    <row r="461" spans="1:3" ht="15.75" customHeight="1">
      <c r="A461" s="3"/>
      <c r="B461" s="1"/>
      <c r="C461" s="1"/>
    </row>
    <row r="462" spans="1:3" ht="15.75" customHeight="1">
      <c r="A462" s="3"/>
      <c r="B462" s="1"/>
      <c r="C462" s="1"/>
    </row>
    <row r="463" spans="1:3" ht="15.75" customHeight="1">
      <c r="A463" s="3"/>
      <c r="B463" s="1"/>
      <c r="C463" s="1"/>
    </row>
    <row r="464" spans="1:3" ht="15.75" customHeight="1">
      <c r="A464" s="3"/>
      <c r="B464" s="1"/>
      <c r="C464" s="1"/>
    </row>
    <row r="465" spans="1:3" ht="15.75" customHeight="1">
      <c r="A465" s="3"/>
      <c r="B465" s="1"/>
      <c r="C465" s="1"/>
    </row>
    <row r="466" spans="1:3" ht="15.75" customHeight="1">
      <c r="A466" s="3"/>
      <c r="B466" s="1"/>
      <c r="C466" s="1"/>
    </row>
    <row r="467" spans="1:3" ht="15.75" customHeight="1">
      <c r="A467" s="3"/>
      <c r="B467" s="1"/>
      <c r="C467" s="1"/>
    </row>
    <row r="468" spans="1:3" ht="15.75" customHeight="1">
      <c r="A468" s="3"/>
      <c r="B468" s="1"/>
      <c r="C468" s="1"/>
    </row>
    <row r="469" spans="1:3" ht="15.75" customHeight="1">
      <c r="A469" s="3"/>
      <c r="B469" s="1"/>
      <c r="C469" s="1"/>
    </row>
    <row r="470" spans="1:3" ht="15.75" customHeight="1">
      <c r="A470" s="3"/>
      <c r="B470" s="1"/>
      <c r="C470" s="1"/>
    </row>
    <row r="471" spans="1:3" ht="15.75" customHeight="1">
      <c r="A471" s="3"/>
      <c r="B471" s="1"/>
      <c r="C471" s="1"/>
    </row>
    <row r="472" spans="1:3" ht="15.75" customHeight="1">
      <c r="A472" s="3"/>
      <c r="B472" s="1"/>
      <c r="C472" s="1"/>
    </row>
    <row r="473" spans="1:3" ht="15.75" customHeight="1">
      <c r="A473" s="3"/>
      <c r="B473" s="1"/>
      <c r="C473" s="1"/>
    </row>
    <row r="474" spans="1:3" ht="15.75" customHeight="1">
      <c r="A474" s="3"/>
      <c r="B474" s="1"/>
      <c r="C474" s="1"/>
    </row>
    <row r="475" spans="1:3" ht="15.75" customHeight="1">
      <c r="A475" s="3"/>
      <c r="B475" s="1"/>
      <c r="C475" s="1"/>
    </row>
    <row r="476" spans="1:3" ht="15.75" customHeight="1">
      <c r="A476" s="3"/>
      <c r="B476" s="1"/>
      <c r="C476" s="1"/>
    </row>
    <row r="477" spans="1:3" ht="15.75" customHeight="1">
      <c r="A477" s="3"/>
      <c r="B477" s="1"/>
      <c r="C477" s="1"/>
    </row>
    <row r="478" spans="1:3" ht="15.75" customHeight="1">
      <c r="A478" s="3"/>
      <c r="B478" s="1"/>
      <c r="C478" s="1"/>
    </row>
    <row r="479" spans="1:3" ht="15.75" customHeight="1">
      <c r="A479" s="3"/>
      <c r="B479" s="1"/>
      <c r="C479" s="1"/>
    </row>
    <row r="480" spans="1:3" ht="15.75" customHeight="1">
      <c r="A480" s="3"/>
      <c r="B480" s="1"/>
      <c r="C480" s="1"/>
    </row>
    <row r="481" spans="1:3" ht="15.75" customHeight="1">
      <c r="A481" s="3"/>
      <c r="B481" s="1"/>
      <c r="C481" s="1"/>
    </row>
    <row r="482" spans="1:3" ht="15.75" customHeight="1">
      <c r="A482" s="3"/>
      <c r="B482" s="1"/>
      <c r="C482" s="1"/>
    </row>
    <row r="483" spans="1:3" ht="15.75" customHeight="1">
      <c r="A483" s="3"/>
      <c r="B483" s="1"/>
      <c r="C483" s="1"/>
    </row>
    <row r="484" spans="1:3" ht="15.75" customHeight="1">
      <c r="A484" s="3"/>
      <c r="B484" s="1"/>
      <c r="C484" s="1"/>
    </row>
    <row r="485" spans="1:3" ht="15.75" customHeight="1">
      <c r="A485" s="3"/>
      <c r="B485" s="1"/>
      <c r="C485" s="1"/>
    </row>
    <row r="486" spans="1:3" ht="15.75" customHeight="1">
      <c r="A486" s="3"/>
      <c r="B486" s="1"/>
      <c r="C486" s="1"/>
    </row>
    <row r="487" spans="1:3" ht="15.75" customHeight="1">
      <c r="A487" s="3"/>
      <c r="B487" s="1"/>
      <c r="C487" s="1"/>
    </row>
    <row r="488" spans="1:3" ht="15.75" customHeight="1">
      <c r="A488" s="3"/>
      <c r="B488" s="1"/>
      <c r="C488" s="1"/>
    </row>
    <row r="489" spans="1:3" ht="15.75" customHeight="1">
      <c r="A489" s="3"/>
      <c r="B489" s="1"/>
      <c r="C489" s="1"/>
    </row>
    <row r="490" spans="1:3" ht="15.75" customHeight="1">
      <c r="A490" s="3"/>
      <c r="B490" s="1"/>
      <c r="C490" s="1"/>
    </row>
    <row r="491" spans="1:3" ht="15.75" customHeight="1">
      <c r="A491" s="3"/>
      <c r="B491" s="1"/>
      <c r="C491" s="1"/>
    </row>
    <row r="492" spans="1:3" ht="15.75" customHeight="1">
      <c r="A492" s="3"/>
      <c r="B492" s="1"/>
      <c r="C492" s="1"/>
    </row>
    <row r="493" spans="1:3" ht="15.75" customHeight="1">
      <c r="A493" s="3"/>
      <c r="B493" s="1"/>
      <c r="C493" s="1"/>
    </row>
    <row r="494" spans="1:3" ht="15.75" customHeight="1">
      <c r="A494" s="3"/>
      <c r="B494" s="1"/>
      <c r="C494" s="1"/>
    </row>
    <row r="495" spans="1:3" ht="15.75" customHeight="1">
      <c r="A495" s="3"/>
      <c r="B495" s="1"/>
      <c r="C495" s="1"/>
    </row>
    <row r="496" spans="1:3" ht="15.75" customHeight="1">
      <c r="A496" s="3"/>
      <c r="B496" s="1"/>
      <c r="C496" s="1"/>
    </row>
    <row r="497" spans="1:3" ht="15.75" customHeight="1">
      <c r="A497" s="3"/>
      <c r="B497" s="1"/>
      <c r="C497" s="1"/>
    </row>
    <row r="498" spans="1:3" ht="15.75" customHeight="1">
      <c r="A498" s="3"/>
      <c r="B498" s="1"/>
      <c r="C498" s="1"/>
    </row>
    <row r="499" spans="1:3" ht="15.75" customHeight="1">
      <c r="A499" s="3"/>
      <c r="B499" s="1"/>
      <c r="C499" s="1"/>
    </row>
    <row r="500" spans="1:3" ht="15.75" customHeight="1">
      <c r="A500" s="3"/>
      <c r="B500" s="1"/>
      <c r="C500" s="1"/>
    </row>
    <row r="501" spans="1:3" ht="15.75" customHeight="1">
      <c r="A501" s="3"/>
      <c r="B501" s="1"/>
      <c r="C501" s="1"/>
    </row>
    <row r="502" spans="1:3" ht="15.75" customHeight="1">
      <c r="A502" s="3"/>
      <c r="B502" s="1"/>
      <c r="C502" s="1"/>
    </row>
    <row r="503" spans="1:3" ht="15.75" customHeight="1">
      <c r="A503" s="3"/>
      <c r="B503" s="1"/>
      <c r="C503" s="1"/>
    </row>
    <row r="504" spans="1:3" ht="15.75" customHeight="1">
      <c r="A504" s="3"/>
      <c r="B504" s="1"/>
      <c r="C504" s="1"/>
    </row>
    <row r="505" spans="1:3" ht="15.75" customHeight="1">
      <c r="A505" s="3"/>
      <c r="B505" s="1"/>
      <c r="C505" s="1"/>
    </row>
    <row r="506" spans="1:3" ht="15.75" customHeight="1">
      <c r="A506" s="3"/>
      <c r="B506" s="1"/>
      <c r="C506" s="1"/>
    </row>
    <row r="507" spans="1:3" ht="15.75" customHeight="1">
      <c r="A507" s="3"/>
      <c r="B507" s="1"/>
      <c r="C507" s="1"/>
    </row>
    <row r="508" spans="1:3" ht="15.75" customHeight="1">
      <c r="A508" s="3"/>
      <c r="B508" s="1"/>
      <c r="C508" s="1"/>
    </row>
    <row r="509" spans="1:3" ht="15.75" customHeight="1">
      <c r="A509" s="3"/>
      <c r="B509" s="1"/>
      <c r="C509" s="1"/>
    </row>
    <row r="510" spans="1:3" ht="15.75" customHeight="1">
      <c r="A510" s="3"/>
      <c r="B510" s="1"/>
      <c r="C510" s="1"/>
    </row>
    <row r="511" spans="1:3" ht="15.75" customHeight="1">
      <c r="A511" s="3"/>
      <c r="B511" s="1"/>
      <c r="C511" s="1"/>
    </row>
    <row r="512" spans="1:3" ht="15.75" customHeight="1">
      <c r="A512" s="3"/>
      <c r="B512" s="1"/>
      <c r="C512" s="1"/>
    </row>
    <row r="513" spans="1:3" ht="15.75" customHeight="1">
      <c r="A513" s="3"/>
      <c r="B513" s="1"/>
      <c r="C513" s="1"/>
    </row>
    <row r="514" spans="1:3" ht="15.75" customHeight="1">
      <c r="A514" s="3"/>
      <c r="B514" s="1"/>
      <c r="C514" s="1"/>
    </row>
    <row r="515" spans="1:3" ht="15.75" customHeight="1">
      <c r="A515" s="3"/>
      <c r="B515" s="1"/>
      <c r="C515" s="1"/>
    </row>
    <row r="516" spans="1:3" ht="15.75" customHeight="1">
      <c r="A516" s="3"/>
      <c r="B516" s="1"/>
      <c r="C516" s="1"/>
    </row>
    <row r="517" spans="1:3" ht="15.75" customHeight="1">
      <c r="A517" s="3"/>
      <c r="B517" s="1"/>
      <c r="C517" s="1"/>
    </row>
    <row r="518" spans="1:3" ht="15.75" customHeight="1">
      <c r="A518" s="3"/>
      <c r="B518" s="1"/>
      <c r="C518" s="1"/>
    </row>
    <row r="519" spans="1:3" ht="15.75" customHeight="1">
      <c r="A519" s="3"/>
      <c r="B519" s="1"/>
      <c r="C519" s="1"/>
    </row>
    <row r="520" spans="1:3" ht="15.75" customHeight="1">
      <c r="A520" s="3"/>
      <c r="B520" s="1"/>
      <c r="C520" s="1"/>
    </row>
    <row r="521" spans="1:3" ht="15.75" customHeight="1">
      <c r="A521" s="3"/>
      <c r="B521" s="1"/>
      <c r="C521" s="1"/>
    </row>
    <row r="522" spans="1:3" ht="15.75" customHeight="1">
      <c r="A522" s="3"/>
      <c r="B522" s="1"/>
      <c r="C522" s="1"/>
    </row>
    <row r="523" spans="1:3" ht="15.75" customHeight="1">
      <c r="A523" s="3"/>
      <c r="B523" s="1"/>
      <c r="C523" s="1"/>
    </row>
    <row r="524" spans="1:3" ht="15.75" customHeight="1">
      <c r="A524" s="3"/>
      <c r="B524" s="1"/>
      <c r="C524" s="1"/>
    </row>
    <row r="525" spans="1:3" ht="15.75" customHeight="1">
      <c r="A525" s="3"/>
      <c r="B525" s="1"/>
      <c r="C525" s="1"/>
    </row>
    <row r="526" spans="1:3" ht="15.75" customHeight="1">
      <c r="A526" s="3"/>
      <c r="B526" s="1"/>
      <c r="C526" s="1"/>
    </row>
    <row r="527" spans="1:3" ht="15.75" customHeight="1">
      <c r="A527" s="3"/>
      <c r="B527" s="1"/>
      <c r="C527" s="1"/>
    </row>
    <row r="528" spans="1:3" ht="15.75" customHeight="1">
      <c r="A528" s="3"/>
      <c r="B528" s="1"/>
      <c r="C528" s="1"/>
    </row>
    <row r="529" spans="1:3" ht="15.75" customHeight="1">
      <c r="A529" s="3"/>
      <c r="B529" s="1"/>
      <c r="C529" s="1"/>
    </row>
    <row r="530" spans="1:3" ht="15.75" customHeight="1">
      <c r="A530" s="3"/>
      <c r="B530" s="1"/>
      <c r="C530" s="1"/>
    </row>
    <row r="531" spans="1:3" ht="15.75" customHeight="1">
      <c r="A531" s="3"/>
      <c r="B531" s="1"/>
      <c r="C531" s="1"/>
    </row>
    <row r="532" spans="1:3" ht="15.75" customHeight="1">
      <c r="A532" s="3"/>
      <c r="B532" s="1"/>
      <c r="C532" s="1"/>
    </row>
    <row r="533" spans="1:3" ht="15.75" customHeight="1">
      <c r="A533" s="3"/>
      <c r="B533" s="1"/>
      <c r="C533" s="1"/>
    </row>
    <row r="534" spans="1:3" ht="15.75" customHeight="1">
      <c r="A534" s="3"/>
      <c r="B534" s="1"/>
      <c r="C534" s="1"/>
    </row>
    <row r="535" spans="1:3" ht="15.75" customHeight="1">
      <c r="A535" s="3"/>
      <c r="B535" s="1"/>
      <c r="C535" s="1"/>
    </row>
    <row r="536" spans="1:3" ht="15.75" customHeight="1">
      <c r="A536" s="3"/>
      <c r="B536" s="1"/>
      <c r="C536" s="1"/>
    </row>
    <row r="537" spans="1:3" ht="15.75" customHeight="1">
      <c r="A537" s="3"/>
      <c r="B537" s="1"/>
      <c r="C537" s="1"/>
    </row>
    <row r="538" spans="1:3" ht="15.75" customHeight="1">
      <c r="A538" s="3"/>
      <c r="B538" s="1"/>
      <c r="C538" s="1"/>
    </row>
    <row r="539" spans="1:3" ht="15.75" customHeight="1">
      <c r="A539" s="3"/>
      <c r="B539" s="1"/>
      <c r="C539" s="1"/>
    </row>
    <row r="540" spans="1:3" ht="15.75" customHeight="1">
      <c r="A540" s="3"/>
      <c r="B540" s="1"/>
      <c r="C540" s="1"/>
    </row>
    <row r="541" spans="1:3" ht="15.75" customHeight="1">
      <c r="A541" s="3"/>
      <c r="B541" s="1"/>
      <c r="C541" s="1"/>
    </row>
    <row r="542" spans="1:3" ht="15.75" customHeight="1">
      <c r="A542" s="3"/>
      <c r="B542" s="1"/>
      <c r="C542" s="1"/>
    </row>
    <row r="543" spans="1:3" ht="15.75" customHeight="1">
      <c r="A543" s="3"/>
      <c r="B543" s="1"/>
      <c r="C543" s="1"/>
    </row>
    <row r="544" spans="1:3" ht="15.75" customHeight="1">
      <c r="A544" s="3"/>
      <c r="B544" s="1"/>
      <c r="C544" s="1"/>
    </row>
    <row r="545" spans="1:3" ht="15.75" customHeight="1">
      <c r="A545" s="3"/>
      <c r="B545" s="1"/>
      <c r="C545" s="1"/>
    </row>
    <row r="546" spans="1:3" ht="15.75" customHeight="1">
      <c r="A546" s="3"/>
      <c r="B546" s="1"/>
      <c r="C546" s="1"/>
    </row>
    <row r="547" spans="1:3" ht="15.75" customHeight="1">
      <c r="A547" s="3"/>
      <c r="B547" s="1"/>
      <c r="C547" s="1"/>
    </row>
    <row r="548" spans="1:3" ht="15.75" customHeight="1">
      <c r="A548" s="3"/>
      <c r="B548" s="1"/>
      <c r="C548" s="1"/>
    </row>
    <row r="549" spans="1:3" ht="15.75" customHeight="1">
      <c r="A549" s="3"/>
      <c r="B549" s="1"/>
      <c r="C549" s="1"/>
    </row>
    <row r="550" spans="1:3" ht="15.75" customHeight="1">
      <c r="A550" s="3"/>
      <c r="B550" s="1"/>
      <c r="C550" s="1"/>
    </row>
    <row r="551" spans="1:3" ht="15.75" customHeight="1">
      <c r="A551" s="3"/>
      <c r="B551" s="1"/>
      <c r="C551" s="1"/>
    </row>
    <row r="552" spans="1:3" ht="15.75" customHeight="1">
      <c r="A552" s="3"/>
      <c r="B552" s="1"/>
      <c r="C552" s="1"/>
    </row>
    <row r="553" spans="1:3" ht="15.75" customHeight="1">
      <c r="A553" s="3"/>
      <c r="B553" s="1"/>
      <c r="C553" s="1"/>
    </row>
    <row r="554" spans="1:3" ht="15.75" customHeight="1">
      <c r="A554" s="3"/>
      <c r="B554" s="1"/>
      <c r="C554" s="1"/>
    </row>
    <row r="555" spans="1:3" ht="15.75" customHeight="1">
      <c r="A555" s="3"/>
      <c r="B555" s="1"/>
      <c r="C555" s="1"/>
    </row>
    <row r="556" spans="1:3" ht="15.75" customHeight="1">
      <c r="A556" s="3"/>
      <c r="B556" s="1"/>
      <c r="C556" s="1"/>
    </row>
    <row r="557" spans="1:3" ht="15.75" customHeight="1">
      <c r="A557" s="3"/>
      <c r="B557" s="1"/>
      <c r="C557" s="1"/>
    </row>
    <row r="558" spans="1:3" ht="15.75" customHeight="1">
      <c r="A558" s="3"/>
      <c r="B558" s="1"/>
      <c r="C558" s="1"/>
    </row>
    <row r="559" spans="1:3" ht="15.75" customHeight="1">
      <c r="A559" s="3"/>
      <c r="B559" s="1"/>
      <c r="C559" s="1"/>
    </row>
    <row r="560" spans="1:3" ht="15.75" customHeight="1">
      <c r="A560" s="3"/>
      <c r="B560" s="1"/>
      <c r="C560" s="1"/>
    </row>
    <row r="561" spans="1:3" ht="15.75" customHeight="1">
      <c r="A561" s="3"/>
      <c r="B561" s="1"/>
      <c r="C561" s="1"/>
    </row>
    <row r="562" spans="1:3" ht="15.75" customHeight="1">
      <c r="A562" s="3"/>
      <c r="B562" s="1"/>
      <c r="C562" s="1"/>
    </row>
    <row r="563" spans="1:3" ht="15.75" customHeight="1">
      <c r="A563" s="3"/>
      <c r="B563" s="1"/>
      <c r="C563" s="1"/>
    </row>
    <row r="564" spans="1:3" ht="15.75" customHeight="1">
      <c r="A564" s="3"/>
      <c r="B564" s="1"/>
      <c r="C564" s="1"/>
    </row>
    <row r="565" spans="1:3" ht="15.75" customHeight="1">
      <c r="A565" s="3"/>
      <c r="B565" s="1"/>
      <c r="C565" s="1"/>
    </row>
    <row r="566" spans="1:3" ht="15.75" customHeight="1">
      <c r="A566" s="3"/>
      <c r="B566" s="1"/>
      <c r="C566" s="1"/>
    </row>
    <row r="567" spans="1:3" ht="15.75" customHeight="1">
      <c r="A567" s="3"/>
      <c r="B567" s="1"/>
      <c r="C567" s="1"/>
    </row>
    <row r="568" spans="1:3" ht="15.75" customHeight="1">
      <c r="A568" s="3"/>
      <c r="B568" s="1"/>
      <c r="C568" s="1"/>
    </row>
    <row r="569" spans="1:3" ht="15.75" customHeight="1">
      <c r="A569" s="3"/>
      <c r="B569" s="1"/>
      <c r="C569" s="1"/>
    </row>
    <row r="570" spans="1:3" ht="15.75" customHeight="1">
      <c r="A570" s="3"/>
      <c r="B570" s="1"/>
      <c r="C570" s="1"/>
    </row>
    <row r="571" spans="1:3" ht="15.75" customHeight="1">
      <c r="A571" s="3"/>
      <c r="B571" s="1"/>
      <c r="C571" s="1"/>
    </row>
    <row r="572" spans="1:3" ht="15.75" customHeight="1">
      <c r="A572" s="3"/>
      <c r="B572" s="1"/>
      <c r="C572" s="1"/>
    </row>
    <row r="573" spans="1:3" ht="15.75" customHeight="1">
      <c r="A573" s="3"/>
      <c r="B573" s="1"/>
      <c r="C573" s="1"/>
    </row>
    <row r="574" spans="1:3" ht="15.75" customHeight="1">
      <c r="A574" s="3"/>
      <c r="B574" s="1"/>
      <c r="C574" s="1"/>
    </row>
    <row r="575" spans="1:3" ht="15.75" customHeight="1">
      <c r="A575" s="3"/>
      <c r="B575" s="1"/>
      <c r="C575" s="1"/>
    </row>
    <row r="576" spans="1:3" ht="15.75" customHeight="1">
      <c r="A576" s="3"/>
      <c r="B576" s="1"/>
      <c r="C576" s="1"/>
    </row>
    <row r="577" spans="1:3" ht="15.75" customHeight="1">
      <c r="A577" s="3"/>
      <c r="B577" s="1"/>
      <c r="C577" s="1"/>
    </row>
    <row r="578" spans="1:3" ht="15.75" customHeight="1">
      <c r="A578" s="3"/>
      <c r="B578" s="1"/>
      <c r="C578" s="1"/>
    </row>
    <row r="579" spans="1:3" ht="15.75" customHeight="1">
      <c r="A579" s="3"/>
      <c r="B579" s="1"/>
      <c r="C579" s="1"/>
    </row>
    <row r="580" spans="1:3" ht="15.75" customHeight="1">
      <c r="A580" s="3"/>
      <c r="B580" s="1"/>
      <c r="C580" s="1"/>
    </row>
    <row r="581" spans="1:3" ht="15.75" customHeight="1">
      <c r="A581" s="3"/>
      <c r="B581" s="1"/>
      <c r="C581" s="1"/>
    </row>
    <row r="582" spans="1:3" ht="15.75" customHeight="1">
      <c r="A582" s="3"/>
      <c r="B582" s="1"/>
      <c r="C582" s="1"/>
    </row>
    <row r="583" spans="1:3" ht="15.75" customHeight="1">
      <c r="A583" s="3"/>
      <c r="B583" s="1"/>
      <c r="C583" s="1"/>
    </row>
    <row r="584" spans="1:3" ht="15.75" customHeight="1">
      <c r="A584" s="3"/>
      <c r="B584" s="1"/>
      <c r="C584" s="1"/>
    </row>
    <row r="585" spans="1:3" ht="15.75" customHeight="1">
      <c r="A585" s="3"/>
      <c r="B585" s="1"/>
      <c r="C585" s="1"/>
    </row>
    <row r="586" spans="1:3" ht="15.75" customHeight="1">
      <c r="A586" s="3"/>
      <c r="B586" s="1"/>
      <c r="C586" s="1"/>
    </row>
    <row r="587" spans="1:3" ht="15.75" customHeight="1">
      <c r="A587" s="3"/>
      <c r="B587" s="1"/>
      <c r="C587" s="1"/>
    </row>
    <row r="588" spans="1:3" ht="15.75" customHeight="1">
      <c r="A588" s="3"/>
      <c r="B588" s="1"/>
      <c r="C588" s="1"/>
    </row>
    <row r="589" spans="1:3" ht="15.75" customHeight="1">
      <c r="A589" s="3"/>
      <c r="B589" s="1"/>
      <c r="C589" s="1"/>
    </row>
    <row r="590" spans="1:3" ht="15.75" customHeight="1">
      <c r="A590" s="3"/>
      <c r="B590" s="1"/>
      <c r="C590" s="1"/>
    </row>
    <row r="591" spans="1:3" ht="15.75" customHeight="1">
      <c r="A591" s="3"/>
      <c r="B591" s="1"/>
      <c r="C591" s="1"/>
    </row>
    <row r="592" spans="1:3" ht="15.75" customHeight="1">
      <c r="A592" s="3"/>
      <c r="B592" s="1"/>
      <c r="C592" s="1"/>
    </row>
    <row r="593" spans="1:3" ht="15.75" customHeight="1">
      <c r="A593" s="3"/>
      <c r="B593" s="1"/>
      <c r="C593" s="1"/>
    </row>
    <row r="594" spans="1:3" ht="15.75" customHeight="1">
      <c r="A594" s="3"/>
      <c r="B594" s="1"/>
      <c r="C594" s="1"/>
    </row>
    <row r="595" spans="1:3" ht="15.75" customHeight="1">
      <c r="A595" s="3"/>
      <c r="B595" s="1"/>
      <c r="C595" s="1"/>
    </row>
    <row r="596" spans="1:3" ht="15.75" customHeight="1">
      <c r="A596" s="3"/>
      <c r="B596" s="1"/>
      <c r="C596" s="1"/>
    </row>
    <row r="597" spans="1:3" ht="15.75" customHeight="1">
      <c r="A597" s="3"/>
      <c r="B597" s="1"/>
      <c r="C597" s="1"/>
    </row>
    <row r="598" spans="1:3" ht="15.75" customHeight="1">
      <c r="A598" s="3"/>
      <c r="B598" s="1"/>
      <c r="C598" s="1"/>
    </row>
    <row r="599" spans="1:3" ht="15.75" customHeight="1">
      <c r="A599" s="3"/>
      <c r="B599" s="1"/>
      <c r="C599" s="1"/>
    </row>
    <row r="600" spans="1:3" ht="15.75" customHeight="1">
      <c r="A600" s="3"/>
      <c r="B600" s="1"/>
      <c r="C600" s="1"/>
    </row>
    <row r="601" spans="1:3" ht="15.75" customHeight="1">
      <c r="A601" s="3"/>
      <c r="B601" s="1"/>
      <c r="C601" s="1"/>
    </row>
    <row r="602" spans="1:3" ht="15.75" customHeight="1">
      <c r="A602" s="3"/>
      <c r="B602" s="1"/>
      <c r="C602" s="1"/>
    </row>
    <row r="603" spans="1:3" ht="15.75" customHeight="1">
      <c r="A603" s="3"/>
      <c r="B603" s="1"/>
      <c r="C603" s="1"/>
    </row>
    <row r="604" spans="1:3" ht="15.75" customHeight="1">
      <c r="A604" s="3"/>
      <c r="B604" s="1"/>
      <c r="C604" s="1"/>
    </row>
    <row r="605" spans="1:3" ht="15.75" customHeight="1">
      <c r="A605" s="3"/>
      <c r="B605" s="1"/>
      <c r="C605" s="1"/>
    </row>
    <row r="606" spans="1:3" ht="15.75" customHeight="1">
      <c r="A606" s="3"/>
      <c r="B606" s="1"/>
      <c r="C606" s="1"/>
    </row>
    <row r="607" spans="1:3" ht="15.75" customHeight="1">
      <c r="A607" s="3"/>
      <c r="B607" s="1"/>
      <c r="C607" s="1"/>
    </row>
    <row r="608" spans="1:3" ht="15.75" customHeight="1">
      <c r="A608" s="3"/>
      <c r="B608" s="1"/>
      <c r="C608" s="1"/>
    </row>
    <row r="609" spans="1:3" ht="15.75" customHeight="1">
      <c r="A609" s="3"/>
      <c r="B609" s="1"/>
      <c r="C609" s="1"/>
    </row>
    <row r="610" spans="1:3" ht="15.75" customHeight="1">
      <c r="A610" s="3"/>
      <c r="B610" s="1"/>
      <c r="C610" s="1"/>
    </row>
    <row r="611" spans="1:3" ht="15.75" customHeight="1">
      <c r="A611" s="3"/>
      <c r="B611" s="1"/>
      <c r="C611" s="1"/>
    </row>
    <row r="612" spans="1:3" ht="15.75" customHeight="1">
      <c r="A612" s="3"/>
      <c r="B612" s="1"/>
      <c r="C612" s="1"/>
    </row>
    <row r="613" spans="1:3" ht="15.75" customHeight="1">
      <c r="A613" s="3"/>
      <c r="B613" s="1"/>
      <c r="C613" s="1"/>
    </row>
    <row r="614" spans="1:3" ht="15.75" customHeight="1">
      <c r="A614" s="3"/>
      <c r="B614" s="1"/>
      <c r="C614" s="1"/>
    </row>
    <row r="615" spans="1:3" ht="15.75" customHeight="1">
      <c r="A615" s="3"/>
      <c r="B615" s="1"/>
      <c r="C615" s="1"/>
    </row>
    <row r="616" spans="1:3" ht="15.75" customHeight="1">
      <c r="A616" s="3"/>
      <c r="B616" s="1"/>
      <c r="C616" s="1"/>
    </row>
    <row r="617" spans="1:3" ht="15.75" customHeight="1">
      <c r="A617" s="3"/>
      <c r="B617" s="1"/>
      <c r="C617" s="1"/>
    </row>
    <row r="618" spans="1:3" ht="15.75" customHeight="1">
      <c r="A618" s="3"/>
      <c r="B618" s="1"/>
      <c r="C618" s="1"/>
    </row>
    <row r="619" spans="1:3" ht="15.75" customHeight="1">
      <c r="A619" s="3"/>
      <c r="B619" s="1"/>
      <c r="C619" s="1"/>
    </row>
    <row r="620" spans="1:3" ht="15.75" customHeight="1">
      <c r="A620" s="3"/>
      <c r="B620" s="1"/>
      <c r="C620" s="1"/>
    </row>
    <row r="621" spans="1:3" ht="15.75" customHeight="1">
      <c r="A621" s="3"/>
      <c r="B621" s="1"/>
      <c r="C621" s="1"/>
    </row>
    <row r="622" spans="1:3" ht="15.75" customHeight="1">
      <c r="A622" s="3"/>
      <c r="B622" s="1"/>
      <c r="C622" s="1"/>
    </row>
    <row r="623" spans="1:3" ht="15.75" customHeight="1">
      <c r="A623" s="3"/>
      <c r="B623" s="1"/>
      <c r="C623" s="1"/>
    </row>
    <row r="624" spans="1:3" ht="15.75" customHeight="1">
      <c r="A624" s="3"/>
      <c r="B624" s="1"/>
      <c r="C624" s="1"/>
    </row>
    <row r="625" spans="1:3" ht="15.75" customHeight="1">
      <c r="A625" s="3"/>
      <c r="B625" s="1"/>
      <c r="C625" s="1"/>
    </row>
    <row r="626" spans="1:3" ht="15.75" customHeight="1">
      <c r="A626" s="3"/>
      <c r="B626" s="1"/>
      <c r="C626" s="1"/>
    </row>
    <row r="627" spans="1:3" ht="15.75" customHeight="1">
      <c r="A627" s="3"/>
      <c r="B627" s="1"/>
      <c r="C627" s="1"/>
    </row>
    <row r="628" spans="1:3" ht="15.75" customHeight="1">
      <c r="A628" s="3"/>
      <c r="B628" s="1"/>
      <c r="C628" s="1"/>
    </row>
    <row r="629" spans="1:3" ht="15.75" customHeight="1">
      <c r="A629" s="3"/>
      <c r="B629" s="1"/>
      <c r="C629" s="1"/>
    </row>
    <row r="630" spans="1:3" ht="15.75" customHeight="1">
      <c r="A630" s="3"/>
      <c r="B630" s="1"/>
      <c r="C630" s="1"/>
    </row>
    <row r="631" spans="1:3" ht="15.75" customHeight="1">
      <c r="A631" s="3"/>
      <c r="B631" s="1"/>
      <c r="C631" s="1"/>
    </row>
    <row r="632" spans="1:3" ht="15.75" customHeight="1">
      <c r="A632" s="3"/>
      <c r="B632" s="1"/>
      <c r="C632" s="1"/>
    </row>
    <row r="633" spans="1:3" ht="15.75" customHeight="1">
      <c r="A633" s="3"/>
      <c r="B633" s="1"/>
      <c r="C633" s="1"/>
    </row>
    <row r="634" spans="1:3" ht="15.75" customHeight="1">
      <c r="A634" s="3"/>
      <c r="B634" s="1"/>
      <c r="C634" s="1"/>
    </row>
    <row r="635" spans="1:3" ht="15.75" customHeight="1">
      <c r="A635" s="3"/>
      <c r="B635" s="1"/>
      <c r="C635" s="1"/>
    </row>
    <row r="636" spans="1:3" ht="15.75" customHeight="1">
      <c r="A636" s="3"/>
      <c r="B636" s="1"/>
      <c r="C636" s="1"/>
    </row>
    <row r="637" spans="1:3" ht="15.75" customHeight="1">
      <c r="A637" s="3"/>
      <c r="B637" s="1"/>
      <c r="C637" s="1"/>
    </row>
    <row r="638" spans="1:3" ht="15.75" customHeight="1">
      <c r="A638" s="3"/>
      <c r="B638" s="1"/>
      <c r="C638" s="1"/>
    </row>
    <row r="639" spans="1:3" ht="15.75" customHeight="1">
      <c r="A639" s="3"/>
      <c r="B639" s="1"/>
      <c r="C639" s="1"/>
    </row>
    <row r="640" spans="1:3" ht="15.75" customHeight="1">
      <c r="A640" s="3"/>
      <c r="B640" s="1"/>
      <c r="C640" s="1"/>
    </row>
    <row r="641" spans="1:3" ht="15.75" customHeight="1">
      <c r="A641" s="3"/>
      <c r="B641" s="1"/>
      <c r="C641" s="1"/>
    </row>
    <row r="642" spans="1:3" ht="15.75" customHeight="1">
      <c r="A642" s="3"/>
      <c r="B642" s="1"/>
      <c r="C642" s="1"/>
    </row>
    <row r="643" spans="1:3" ht="15.75" customHeight="1">
      <c r="A643" s="3"/>
      <c r="B643" s="1"/>
      <c r="C643" s="1"/>
    </row>
    <row r="644" spans="1:3" ht="15.75" customHeight="1">
      <c r="A644" s="3"/>
      <c r="B644" s="1"/>
      <c r="C644" s="1"/>
    </row>
    <row r="645" spans="1:3" ht="15.75" customHeight="1">
      <c r="A645" s="3"/>
      <c r="B645" s="1"/>
      <c r="C645" s="1"/>
    </row>
    <row r="646" spans="1:3" ht="15.75" customHeight="1">
      <c r="A646" s="3"/>
      <c r="B646" s="1"/>
      <c r="C646" s="1"/>
    </row>
    <row r="647" spans="1:3" ht="15.75" customHeight="1">
      <c r="A647" s="3"/>
      <c r="B647" s="1"/>
      <c r="C647" s="1"/>
    </row>
    <row r="648" spans="1:3" ht="15.75" customHeight="1">
      <c r="A648" s="3"/>
      <c r="B648" s="1"/>
      <c r="C648" s="1"/>
    </row>
    <row r="649" spans="1:3" ht="15.75" customHeight="1">
      <c r="A649" s="3"/>
      <c r="B649" s="1"/>
      <c r="C649" s="1"/>
    </row>
    <row r="650" spans="1:3" ht="15.75" customHeight="1">
      <c r="A650" s="3"/>
      <c r="B650" s="1"/>
      <c r="C650" s="1"/>
    </row>
    <row r="651" spans="1:3" ht="15.75" customHeight="1">
      <c r="A651" s="3"/>
      <c r="B651" s="1"/>
      <c r="C651" s="1"/>
    </row>
    <row r="652" spans="1:3" ht="15.75" customHeight="1">
      <c r="A652" s="3"/>
      <c r="B652" s="1"/>
      <c r="C652" s="1"/>
    </row>
    <row r="653" spans="1:3" ht="15.75" customHeight="1">
      <c r="A653" s="3"/>
      <c r="B653" s="1"/>
      <c r="C653" s="1"/>
    </row>
    <row r="654" spans="1:3" ht="15.75" customHeight="1">
      <c r="A654" s="3"/>
      <c r="B654" s="1"/>
      <c r="C654" s="1"/>
    </row>
    <row r="655" spans="1:3" ht="15.75" customHeight="1">
      <c r="A655" s="3"/>
      <c r="B655" s="1"/>
      <c r="C655" s="1"/>
    </row>
    <row r="656" spans="1:3" ht="15.75" customHeight="1">
      <c r="A656" s="3"/>
      <c r="B656" s="1"/>
      <c r="C656" s="1"/>
    </row>
    <row r="657" spans="1:3" ht="15.75" customHeight="1">
      <c r="A657" s="3"/>
      <c r="B657" s="1"/>
      <c r="C657" s="1"/>
    </row>
    <row r="658" spans="1:3" ht="15.75" customHeight="1">
      <c r="A658" s="3"/>
      <c r="B658" s="1"/>
      <c r="C658" s="1"/>
    </row>
    <row r="659" spans="1:3" ht="15.75" customHeight="1">
      <c r="A659" s="3"/>
      <c r="B659" s="1"/>
      <c r="C659" s="1"/>
    </row>
    <row r="660" spans="1:3" ht="15.75" customHeight="1">
      <c r="A660" s="3"/>
      <c r="B660" s="1"/>
      <c r="C660" s="1"/>
    </row>
    <row r="661" spans="1:3" ht="15.75" customHeight="1">
      <c r="A661" s="3"/>
      <c r="B661" s="1"/>
      <c r="C661" s="1"/>
    </row>
    <row r="662" spans="1:3" ht="15.75" customHeight="1">
      <c r="A662" s="3"/>
      <c r="B662" s="1"/>
      <c r="C662" s="1"/>
    </row>
    <row r="663" spans="1:3" ht="15.75" customHeight="1">
      <c r="A663" s="3"/>
      <c r="B663" s="1"/>
      <c r="C663" s="1"/>
    </row>
    <row r="664" spans="1:3" ht="15.75" customHeight="1">
      <c r="A664" s="3"/>
      <c r="B664" s="1"/>
      <c r="C664" s="1"/>
    </row>
    <row r="665" spans="1:3" ht="15.75" customHeight="1">
      <c r="A665" s="3"/>
      <c r="B665" s="1"/>
      <c r="C665" s="1"/>
    </row>
    <row r="666" spans="1:3" ht="15.75" customHeight="1">
      <c r="A666" s="3"/>
      <c r="B666" s="1"/>
      <c r="C666" s="1"/>
    </row>
    <row r="667" spans="1:3" ht="15.75" customHeight="1">
      <c r="A667" s="3"/>
      <c r="B667" s="1"/>
      <c r="C667" s="1"/>
    </row>
    <row r="668" spans="1:3" ht="15.75" customHeight="1">
      <c r="A668" s="3"/>
      <c r="B668" s="1"/>
      <c r="C668" s="1"/>
    </row>
    <row r="669" spans="1:3" ht="15.75" customHeight="1">
      <c r="A669" s="3"/>
      <c r="B669" s="1"/>
      <c r="C669" s="1"/>
    </row>
    <row r="670" spans="1:3" ht="15.75" customHeight="1">
      <c r="A670" s="3"/>
      <c r="B670" s="1"/>
      <c r="C670" s="1"/>
    </row>
    <row r="671" spans="1:3" ht="15.75" customHeight="1">
      <c r="A671" s="3"/>
      <c r="B671" s="1"/>
      <c r="C671" s="1"/>
    </row>
    <row r="672" spans="1:3" ht="15.75" customHeight="1">
      <c r="A672" s="3"/>
      <c r="B672" s="1"/>
      <c r="C672" s="1"/>
    </row>
    <row r="673" spans="1:3" ht="15.75" customHeight="1">
      <c r="A673" s="3"/>
      <c r="B673" s="1"/>
      <c r="C673" s="1"/>
    </row>
    <row r="674" spans="1:3" ht="15.75" customHeight="1">
      <c r="A674" s="3"/>
      <c r="B674" s="1"/>
      <c r="C674" s="1"/>
    </row>
    <row r="675" spans="1:3" ht="15.75" customHeight="1">
      <c r="A675" s="3"/>
      <c r="B675" s="1"/>
      <c r="C675" s="1"/>
    </row>
    <row r="676" spans="1:3" ht="15.75" customHeight="1">
      <c r="A676" s="3"/>
      <c r="B676" s="1"/>
      <c r="C676" s="1"/>
    </row>
    <row r="677" spans="1:3" ht="15.75" customHeight="1">
      <c r="A677" s="3"/>
      <c r="B677" s="1"/>
      <c r="C677" s="1"/>
    </row>
    <row r="678" spans="1:3" ht="15.75" customHeight="1">
      <c r="A678" s="3"/>
      <c r="B678" s="1"/>
      <c r="C678" s="1"/>
    </row>
    <row r="679" spans="1:3" ht="15.75" customHeight="1">
      <c r="A679" s="3"/>
      <c r="B679" s="1"/>
      <c r="C679" s="1"/>
    </row>
    <row r="680" spans="1:3" ht="15.75" customHeight="1">
      <c r="A680" s="3"/>
      <c r="B680" s="1"/>
      <c r="C680" s="1"/>
    </row>
    <row r="681" spans="1:3" ht="15.75" customHeight="1">
      <c r="A681" s="3"/>
      <c r="B681" s="1"/>
      <c r="C681" s="1"/>
    </row>
    <row r="682" spans="1:3" ht="15.75" customHeight="1">
      <c r="A682" s="3"/>
      <c r="B682" s="1"/>
      <c r="C682" s="1"/>
    </row>
    <row r="683" spans="1:3" ht="15.75" customHeight="1">
      <c r="A683" s="3"/>
      <c r="B683" s="1"/>
      <c r="C683" s="1"/>
    </row>
    <row r="684" spans="1:3" ht="15.75" customHeight="1">
      <c r="A684" s="3"/>
      <c r="B684" s="1"/>
      <c r="C684" s="1"/>
    </row>
    <row r="685" spans="1:3" ht="15.75" customHeight="1">
      <c r="A685" s="3"/>
      <c r="B685" s="1"/>
      <c r="C685" s="1"/>
    </row>
    <row r="686" spans="1:3" ht="15.75" customHeight="1">
      <c r="A686" s="3"/>
      <c r="B686" s="1"/>
      <c r="C686" s="1"/>
    </row>
    <row r="687" spans="1:3" ht="15.75" customHeight="1">
      <c r="A687" s="3"/>
      <c r="B687" s="1"/>
      <c r="C687" s="1"/>
    </row>
    <row r="688" spans="1:3" ht="15.75" customHeight="1">
      <c r="A688" s="3"/>
      <c r="B688" s="1"/>
      <c r="C688" s="1"/>
    </row>
    <row r="689" spans="1:3" ht="15.75" customHeight="1">
      <c r="A689" s="3"/>
      <c r="B689" s="1"/>
      <c r="C689" s="1"/>
    </row>
    <row r="690" spans="1:3" ht="15.75" customHeight="1">
      <c r="A690" s="3"/>
      <c r="B690" s="1"/>
      <c r="C690" s="1"/>
    </row>
    <row r="691" spans="1:3" ht="15.75" customHeight="1">
      <c r="A691" s="3"/>
      <c r="B691" s="1"/>
      <c r="C691" s="1"/>
    </row>
    <row r="692" spans="1:3" ht="15.75" customHeight="1">
      <c r="A692" s="3"/>
      <c r="B692" s="1"/>
      <c r="C692" s="1"/>
    </row>
    <row r="693" spans="1:3" ht="15.75" customHeight="1">
      <c r="A693" s="3"/>
      <c r="B693" s="1"/>
      <c r="C693" s="1"/>
    </row>
    <row r="694" spans="1:3" ht="15.75" customHeight="1">
      <c r="A694" s="3"/>
      <c r="B694" s="1"/>
      <c r="C694" s="1"/>
    </row>
    <row r="695" spans="1:3" ht="15.75" customHeight="1">
      <c r="A695" s="3"/>
      <c r="B695" s="1"/>
      <c r="C695" s="1"/>
    </row>
    <row r="696" spans="1:3" ht="15.75" customHeight="1">
      <c r="A696" s="3"/>
      <c r="B696" s="1"/>
      <c r="C696" s="1"/>
    </row>
    <row r="697" spans="1:3" ht="15.75" customHeight="1">
      <c r="A697" s="3"/>
      <c r="B697" s="1"/>
      <c r="C697" s="1"/>
    </row>
    <row r="698" spans="1:3" ht="15.75" customHeight="1">
      <c r="A698" s="3"/>
      <c r="B698" s="1"/>
      <c r="C698" s="1"/>
    </row>
    <row r="699" spans="1:3" ht="15.75" customHeight="1">
      <c r="A699" s="3"/>
      <c r="B699" s="1"/>
      <c r="C699" s="1"/>
    </row>
    <row r="700" spans="1:3" ht="15.75" customHeight="1">
      <c r="A700" s="3"/>
      <c r="B700" s="1"/>
      <c r="C700" s="1"/>
    </row>
    <row r="701" spans="1:3" ht="15.75" customHeight="1">
      <c r="A701" s="3"/>
      <c r="B701" s="1"/>
      <c r="C701" s="1"/>
    </row>
    <row r="702" spans="1:3" ht="15.75" customHeight="1">
      <c r="A702" s="3"/>
      <c r="B702" s="1"/>
      <c r="C702" s="1"/>
    </row>
    <row r="703" spans="1:3" ht="15.75" customHeight="1">
      <c r="A703" s="3"/>
      <c r="B703" s="1"/>
      <c r="C703" s="1"/>
    </row>
    <row r="704" spans="1:3" ht="15.75" customHeight="1">
      <c r="A704" s="3"/>
      <c r="B704" s="1"/>
      <c r="C704" s="1"/>
    </row>
    <row r="705" spans="1:3" ht="15.75" customHeight="1">
      <c r="A705" s="3"/>
      <c r="B705" s="1"/>
      <c r="C705" s="1"/>
    </row>
    <row r="706" spans="1:3" ht="15.75" customHeight="1">
      <c r="A706" s="3"/>
      <c r="B706" s="1"/>
      <c r="C706" s="1"/>
    </row>
    <row r="707" spans="1:3" ht="15.75" customHeight="1">
      <c r="A707" s="3"/>
      <c r="B707" s="1"/>
      <c r="C707" s="1"/>
    </row>
    <row r="708" spans="1:3" ht="15.75" customHeight="1">
      <c r="A708" s="3"/>
      <c r="B708" s="1"/>
      <c r="C708" s="1"/>
    </row>
    <row r="709" spans="1:3" ht="15.75" customHeight="1">
      <c r="A709" s="3"/>
      <c r="B709" s="1"/>
      <c r="C709" s="1"/>
    </row>
    <row r="710" spans="1:3" ht="15.75" customHeight="1">
      <c r="A710" s="3"/>
      <c r="B710" s="1"/>
      <c r="C710" s="1"/>
    </row>
    <row r="711" spans="1:3" ht="15.75" customHeight="1">
      <c r="A711" s="3"/>
      <c r="B711" s="1"/>
      <c r="C711" s="1"/>
    </row>
    <row r="712" spans="1:3" ht="15.75" customHeight="1">
      <c r="A712" s="3"/>
      <c r="B712" s="1"/>
      <c r="C712" s="1"/>
    </row>
    <row r="713" spans="1:3" ht="15.75" customHeight="1">
      <c r="A713" s="3"/>
      <c r="B713" s="1"/>
      <c r="C713" s="1"/>
    </row>
    <row r="714" spans="1:3" ht="15.75" customHeight="1">
      <c r="A714" s="3"/>
      <c r="B714" s="1"/>
      <c r="C714" s="1"/>
    </row>
    <row r="715" spans="1:3" ht="15.75" customHeight="1">
      <c r="A715" s="3"/>
      <c r="B715" s="1"/>
      <c r="C715" s="1"/>
    </row>
    <row r="716" spans="1:3" ht="15.75" customHeight="1">
      <c r="A716" s="3"/>
      <c r="B716" s="1"/>
      <c r="C716" s="1"/>
    </row>
    <row r="717" spans="1:3" ht="15.75" customHeight="1">
      <c r="A717" s="3"/>
      <c r="B717" s="1"/>
      <c r="C717" s="1"/>
    </row>
    <row r="718" spans="1:3" ht="15.75" customHeight="1">
      <c r="A718" s="3"/>
      <c r="B718" s="1"/>
      <c r="C718" s="1"/>
    </row>
    <row r="719" spans="1:3" ht="15.75" customHeight="1">
      <c r="A719" s="3"/>
      <c r="B719" s="1"/>
      <c r="C719" s="1"/>
    </row>
    <row r="720" spans="1:3" ht="15.75" customHeight="1">
      <c r="A720" s="3"/>
      <c r="B720" s="1"/>
      <c r="C720" s="1"/>
    </row>
    <row r="721" spans="1:3" ht="15.75" customHeight="1">
      <c r="A721" s="3"/>
      <c r="B721" s="1"/>
      <c r="C721" s="1"/>
    </row>
    <row r="722" spans="1:3" ht="15.75" customHeight="1">
      <c r="A722" s="3"/>
      <c r="B722" s="1"/>
      <c r="C722" s="1"/>
    </row>
    <row r="723" spans="1:3" ht="15.75" customHeight="1">
      <c r="A723" s="3"/>
      <c r="B723" s="1"/>
      <c r="C723" s="1"/>
    </row>
    <row r="724" spans="1:3" ht="15.75" customHeight="1">
      <c r="A724" s="3"/>
      <c r="B724" s="1"/>
      <c r="C724" s="1"/>
    </row>
    <row r="725" spans="1:3" ht="15.75" customHeight="1">
      <c r="A725" s="3"/>
      <c r="B725" s="1"/>
      <c r="C725" s="1"/>
    </row>
    <row r="726" spans="1:3" ht="15.75" customHeight="1">
      <c r="A726" s="3"/>
      <c r="B726" s="1"/>
      <c r="C726" s="1"/>
    </row>
    <row r="727" spans="1:3" ht="15.75" customHeight="1">
      <c r="A727" s="3"/>
      <c r="B727" s="1"/>
      <c r="C727" s="1"/>
    </row>
    <row r="728" spans="1:3" ht="15.75" customHeight="1">
      <c r="A728" s="3"/>
      <c r="B728" s="1"/>
      <c r="C728" s="1"/>
    </row>
    <row r="729" spans="1:3" ht="15.75" customHeight="1">
      <c r="A729" s="3"/>
      <c r="B729" s="1"/>
      <c r="C729" s="1"/>
    </row>
    <row r="730" spans="1:3" ht="15.75" customHeight="1">
      <c r="A730" s="3"/>
      <c r="B730" s="1"/>
      <c r="C730" s="1"/>
    </row>
    <row r="731" spans="1:3" ht="15.75" customHeight="1">
      <c r="A731" s="3"/>
      <c r="B731" s="1"/>
      <c r="C731" s="1"/>
    </row>
    <row r="732" spans="1:3" ht="15.75" customHeight="1">
      <c r="A732" s="3"/>
      <c r="B732" s="1"/>
      <c r="C732" s="1"/>
    </row>
    <row r="733" spans="1:3" ht="15.75" customHeight="1">
      <c r="A733" s="3"/>
      <c r="B733" s="1"/>
      <c r="C733" s="1"/>
    </row>
    <row r="734" spans="1:3" ht="15.75" customHeight="1">
      <c r="A734" s="3"/>
      <c r="B734" s="1"/>
      <c r="C734" s="1"/>
    </row>
    <row r="735" spans="1:3" ht="15.75" customHeight="1">
      <c r="A735" s="3"/>
      <c r="B735" s="1"/>
      <c r="C735" s="1"/>
    </row>
    <row r="736" spans="1:3" ht="15.75" customHeight="1">
      <c r="A736" s="3"/>
      <c r="B736" s="1"/>
      <c r="C736" s="1"/>
    </row>
    <row r="737" spans="1:3" ht="15.75" customHeight="1">
      <c r="A737" s="3"/>
      <c r="B737" s="1"/>
      <c r="C737" s="1"/>
    </row>
    <row r="738" spans="1:3" ht="15.75" customHeight="1">
      <c r="A738" s="3"/>
      <c r="B738" s="1"/>
      <c r="C738" s="1"/>
    </row>
    <row r="739" spans="1:3" ht="15.75" customHeight="1">
      <c r="A739" s="3"/>
      <c r="B739" s="1"/>
      <c r="C739" s="1"/>
    </row>
    <row r="740" spans="1:3" ht="15.75" customHeight="1">
      <c r="A740" s="3"/>
      <c r="B740" s="1"/>
      <c r="C740" s="1"/>
    </row>
    <row r="741" spans="1:3" ht="15.75" customHeight="1">
      <c r="A741" s="3"/>
      <c r="B741" s="1"/>
      <c r="C741" s="1"/>
    </row>
    <row r="742" spans="1:3" ht="15.75" customHeight="1">
      <c r="A742" s="3"/>
      <c r="B742" s="1"/>
      <c r="C742" s="1"/>
    </row>
    <row r="743" spans="1:3" ht="15.75" customHeight="1">
      <c r="A743" s="3"/>
      <c r="B743" s="1"/>
      <c r="C743" s="1"/>
    </row>
    <row r="744" spans="1:3" ht="15.75" customHeight="1">
      <c r="A744" s="3"/>
      <c r="B744" s="1"/>
      <c r="C744" s="1"/>
    </row>
    <row r="745" spans="1:3" ht="15.75" customHeight="1">
      <c r="A745" s="3"/>
      <c r="B745" s="1"/>
      <c r="C745" s="1"/>
    </row>
    <row r="746" spans="1:3" ht="15.75" customHeight="1">
      <c r="A746" s="3"/>
      <c r="B746" s="1"/>
      <c r="C746" s="1"/>
    </row>
    <row r="747" spans="1:3" ht="15.75" customHeight="1">
      <c r="A747" s="3"/>
      <c r="B747" s="1"/>
      <c r="C747" s="1"/>
    </row>
    <row r="748" spans="1:3" ht="15.75" customHeight="1">
      <c r="A748" s="3"/>
      <c r="B748" s="1"/>
      <c r="C748" s="1"/>
    </row>
    <row r="749" spans="1:3" ht="15.75" customHeight="1">
      <c r="A749" s="3"/>
      <c r="B749" s="1"/>
      <c r="C749" s="1"/>
    </row>
    <row r="750" spans="1:3" ht="15.75" customHeight="1">
      <c r="A750" s="3"/>
      <c r="B750" s="1"/>
      <c r="C750" s="1"/>
    </row>
    <row r="751" spans="1:3" ht="15.75" customHeight="1">
      <c r="A751" s="3"/>
      <c r="B751" s="1"/>
      <c r="C751" s="1"/>
    </row>
    <row r="752" spans="1:3" ht="15.75" customHeight="1">
      <c r="A752" s="3"/>
      <c r="B752" s="1"/>
      <c r="C752" s="1"/>
    </row>
    <row r="753" spans="1:3" ht="15.75" customHeight="1">
      <c r="A753" s="3"/>
      <c r="B753" s="1"/>
      <c r="C753" s="1"/>
    </row>
    <row r="754" spans="1:3" ht="15.75" customHeight="1">
      <c r="A754" s="3"/>
      <c r="B754" s="1"/>
      <c r="C754" s="1"/>
    </row>
    <row r="755" spans="1:3" ht="15.75" customHeight="1">
      <c r="A755" s="3"/>
      <c r="B755" s="1"/>
      <c r="C755" s="1"/>
    </row>
    <row r="756" spans="1:3" ht="15.75" customHeight="1">
      <c r="A756" s="3"/>
      <c r="B756" s="1"/>
      <c r="C756" s="1"/>
    </row>
    <row r="757" spans="1:3" ht="15.75" customHeight="1">
      <c r="A757" s="3"/>
      <c r="B757" s="1"/>
      <c r="C757" s="1"/>
    </row>
    <row r="758" spans="1:3" ht="15.75" customHeight="1">
      <c r="A758" s="3"/>
      <c r="B758" s="1"/>
      <c r="C758" s="1"/>
    </row>
    <row r="759" spans="1:3" ht="15.75" customHeight="1">
      <c r="A759" s="3"/>
      <c r="B759" s="1"/>
      <c r="C759" s="1"/>
    </row>
    <row r="760" spans="1:3" ht="15.75" customHeight="1">
      <c r="A760" s="3"/>
      <c r="B760" s="1"/>
      <c r="C760" s="1"/>
    </row>
    <row r="761" spans="1:3" ht="15.75" customHeight="1">
      <c r="A761" s="3"/>
      <c r="B761" s="1"/>
      <c r="C761" s="1"/>
    </row>
    <row r="762" spans="1:3" ht="15.75" customHeight="1">
      <c r="A762" s="3"/>
      <c r="B762" s="1"/>
      <c r="C762" s="1"/>
    </row>
    <row r="763" spans="1:3" ht="15.75" customHeight="1">
      <c r="A763" s="3"/>
      <c r="B763" s="1"/>
      <c r="C763" s="1"/>
    </row>
    <row r="764" spans="1:3" ht="15.75" customHeight="1">
      <c r="A764" s="3"/>
      <c r="B764" s="1"/>
      <c r="C764" s="1"/>
    </row>
    <row r="765" spans="1:3" ht="15.75" customHeight="1">
      <c r="A765" s="3"/>
      <c r="B765" s="1"/>
      <c r="C765" s="1"/>
    </row>
    <row r="766" spans="1:3" ht="15.75" customHeight="1">
      <c r="A766" s="3"/>
      <c r="B766" s="1"/>
      <c r="C766" s="1"/>
    </row>
    <row r="767" spans="1:3" ht="15.75" customHeight="1">
      <c r="A767" s="3"/>
      <c r="B767" s="1"/>
      <c r="C767" s="1"/>
    </row>
    <row r="768" spans="1:3" ht="15.75" customHeight="1">
      <c r="A768" s="3"/>
      <c r="B768" s="1"/>
      <c r="C768" s="1"/>
    </row>
    <row r="769" spans="1:3" ht="15.75" customHeight="1">
      <c r="A769" s="3"/>
      <c r="B769" s="1"/>
      <c r="C769" s="1"/>
    </row>
    <row r="770" spans="1:3" ht="15.75" customHeight="1">
      <c r="A770" s="3"/>
      <c r="B770" s="1"/>
      <c r="C770" s="1"/>
    </row>
    <row r="771" spans="1:3" ht="15.75" customHeight="1">
      <c r="A771" s="3"/>
      <c r="B771" s="1"/>
      <c r="C771" s="1"/>
    </row>
    <row r="772" spans="1:3" ht="15.75" customHeight="1">
      <c r="A772" s="3"/>
      <c r="B772" s="1"/>
      <c r="C772" s="1"/>
    </row>
    <row r="773" spans="1:3" ht="15.75" customHeight="1">
      <c r="A773" s="3"/>
      <c r="B773" s="1"/>
      <c r="C773" s="1"/>
    </row>
    <row r="774" spans="1:3" ht="15.75" customHeight="1">
      <c r="A774" s="3"/>
      <c r="B774" s="1"/>
      <c r="C774" s="1"/>
    </row>
    <row r="775" spans="1:3" ht="15.75" customHeight="1">
      <c r="A775" s="3"/>
      <c r="B775" s="1"/>
      <c r="C775" s="1"/>
    </row>
    <row r="776" spans="1:3" ht="15.75" customHeight="1">
      <c r="A776" s="3"/>
      <c r="B776" s="1"/>
      <c r="C776" s="1"/>
    </row>
    <row r="777" spans="1:3" ht="15.75" customHeight="1">
      <c r="A777" s="3"/>
      <c r="B777" s="1"/>
      <c r="C777" s="1"/>
    </row>
    <row r="778" spans="1:3" ht="15.75" customHeight="1">
      <c r="A778" s="3"/>
      <c r="B778" s="1"/>
      <c r="C778" s="1"/>
    </row>
    <row r="779" spans="1:3" ht="15.75" customHeight="1">
      <c r="A779" s="3"/>
      <c r="B779" s="1"/>
      <c r="C779" s="1"/>
    </row>
    <row r="780" spans="1:3" ht="15.75" customHeight="1">
      <c r="A780" s="3"/>
      <c r="B780" s="1"/>
      <c r="C780" s="1"/>
    </row>
    <row r="781" spans="1:3" ht="15.75" customHeight="1">
      <c r="A781" s="3"/>
      <c r="B781" s="1"/>
      <c r="C781" s="1"/>
    </row>
    <row r="782" spans="1:3" ht="15.75" customHeight="1">
      <c r="A782" s="3"/>
      <c r="B782" s="1"/>
      <c r="C782" s="1"/>
    </row>
    <row r="783" spans="1:3" ht="15.75" customHeight="1">
      <c r="A783" s="3"/>
      <c r="B783" s="1"/>
      <c r="C783" s="1"/>
    </row>
    <row r="784" spans="1:3" ht="15.75" customHeight="1">
      <c r="A784" s="3"/>
      <c r="B784" s="1"/>
      <c r="C784" s="1"/>
    </row>
    <row r="785" spans="1:3" ht="15.75" customHeight="1">
      <c r="A785" s="3"/>
      <c r="B785" s="1"/>
      <c r="C785" s="1"/>
    </row>
    <row r="786" spans="1:3" ht="15.75" customHeight="1">
      <c r="A786" s="3"/>
      <c r="B786" s="1"/>
      <c r="C786" s="1"/>
    </row>
    <row r="787" spans="1:3" ht="15.75" customHeight="1">
      <c r="A787" s="3"/>
      <c r="B787" s="1"/>
      <c r="C787" s="1"/>
    </row>
    <row r="788" spans="1:3" ht="15.75" customHeight="1">
      <c r="A788" s="3"/>
      <c r="B788" s="1"/>
      <c r="C788" s="1"/>
    </row>
    <row r="789" spans="1:3" ht="15.75" customHeight="1">
      <c r="A789" s="3"/>
      <c r="B789" s="1"/>
      <c r="C789" s="1"/>
    </row>
    <row r="790" spans="1:3" ht="15.75" customHeight="1">
      <c r="A790" s="3"/>
      <c r="B790" s="1"/>
      <c r="C790" s="1"/>
    </row>
    <row r="791" spans="1:3" ht="15.75" customHeight="1">
      <c r="A791" s="3"/>
      <c r="B791" s="1"/>
      <c r="C791" s="1"/>
    </row>
    <row r="792" spans="1:3" ht="15.75" customHeight="1">
      <c r="A792" s="3"/>
      <c r="B792" s="1"/>
      <c r="C792" s="1"/>
    </row>
    <row r="793" spans="1:3" ht="15.75" customHeight="1">
      <c r="A793" s="3"/>
      <c r="B793" s="1"/>
      <c r="C793" s="1"/>
    </row>
    <row r="794" spans="1:3" ht="15.75" customHeight="1">
      <c r="A794" s="3"/>
      <c r="B794" s="1"/>
      <c r="C794" s="1"/>
    </row>
    <row r="795" spans="1:3" ht="15.75" customHeight="1">
      <c r="A795" s="3"/>
      <c r="B795" s="1"/>
      <c r="C795" s="1"/>
    </row>
    <row r="796" spans="1:3" ht="15.75" customHeight="1">
      <c r="A796" s="3"/>
      <c r="B796" s="1"/>
      <c r="C796" s="1"/>
    </row>
    <row r="797" spans="1:3" ht="15.75" customHeight="1">
      <c r="A797" s="3"/>
      <c r="B797" s="1"/>
      <c r="C797" s="1"/>
    </row>
    <row r="798" spans="1:3" ht="15.75" customHeight="1">
      <c r="A798" s="3"/>
      <c r="B798" s="1"/>
      <c r="C798" s="1"/>
    </row>
    <row r="799" spans="1:3" ht="15.75" customHeight="1">
      <c r="A799" s="3"/>
      <c r="B799" s="1"/>
      <c r="C799" s="1"/>
    </row>
    <row r="800" spans="1:3" ht="15.75" customHeight="1">
      <c r="A800" s="3"/>
      <c r="B800" s="1"/>
      <c r="C800" s="1"/>
    </row>
    <row r="801" spans="1:3" ht="15.75" customHeight="1">
      <c r="A801" s="3"/>
      <c r="B801" s="1"/>
      <c r="C801" s="1"/>
    </row>
    <row r="802" spans="1:3" ht="15.75" customHeight="1">
      <c r="A802" s="3"/>
      <c r="B802" s="1"/>
      <c r="C802" s="1"/>
    </row>
    <row r="803" spans="1:3" ht="15.75" customHeight="1">
      <c r="A803" s="3"/>
      <c r="B803" s="1"/>
      <c r="C803" s="1"/>
    </row>
    <row r="804" spans="1:3" ht="15.75" customHeight="1">
      <c r="A804" s="3"/>
      <c r="B804" s="1"/>
      <c r="C804" s="1"/>
    </row>
    <row r="805" spans="1:3" ht="15.75" customHeight="1">
      <c r="A805" s="3"/>
      <c r="B805" s="1"/>
      <c r="C805" s="1"/>
    </row>
    <row r="806" spans="1:3" ht="15.75" customHeight="1">
      <c r="A806" s="3"/>
      <c r="B806" s="1"/>
      <c r="C806" s="1"/>
    </row>
    <row r="807" spans="1:3" ht="15.75" customHeight="1">
      <c r="A807" s="3"/>
      <c r="B807" s="1"/>
      <c r="C807" s="1"/>
    </row>
    <row r="808" spans="1:3" ht="15.75" customHeight="1">
      <c r="A808" s="3"/>
      <c r="B808" s="1"/>
      <c r="C808" s="1"/>
    </row>
    <row r="809" spans="1:3" ht="15.75" customHeight="1">
      <c r="A809" s="3"/>
      <c r="B809" s="1"/>
      <c r="C809" s="1"/>
    </row>
    <row r="810" spans="1:3" ht="15.75" customHeight="1">
      <c r="A810" s="3"/>
      <c r="B810" s="1"/>
      <c r="C810" s="1"/>
    </row>
    <row r="811" spans="1:3" ht="15.75" customHeight="1">
      <c r="A811" s="3"/>
      <c r="B811" s="1"/>
      <c r="C811" s="1"/>
    </row>
    <row r="812" spans="1:3" ht="15.75" customHeight="1">
      <c r="A812" s="3"/>
      <c r="B812" s="1"/>
      <c r="C812" s="1"/>
    </row>
    <row r="813" spans="1:3" ht="15.75" customHeight="1">
      <c r="A813" s="3"/>
      <c r="B813" s="1"/>
      <c r="C813" s="1"/>
    </row>
    <row r="814" spans="1:3" ht="15.75" customHeight="1">
      <c r="A814" s="3"/>
      <c r="B814" s="1"/>
      <c r="C814" s="1"/>
    </row>
    <row r="815" spans="1:3" ht="15.75" customHeight="1">
      <c r="A815" s="3"/>
      <c r="B815" s="1"/>
      <c r="C815" s="1"/>
    </row>
    <row r="816" spans="1:3" ht="15.75" customHeight="1">
      <c r="A816" s="3"/>
      <c r="B816" s="1"/>
      <c r="C816" s="1"/>
    </row>
    <row r="817" spans="1:3" ht="15.75" customHeight="1">
      <c r="A817" s="3"/>
      <c r="B817" s="1"/>
      <c r="C817" s="1"/>
    </row>
    <row r="818" spans="1:3" ht="15.75" customHeight="1">
      <c r="A818" s="3"/>
      <c r="B818" s="1"/>
      <c r="C818" s="1"/>
    </row>
    <row r="819" spans="1:3" ht="15.75" customHeight="1">
      <c r="A819" s="3"/>
      <c r="B819" s="1"/>
      <c r="C819" s="1"/>
    </row>
    <row r="820" spans="1:3" ht="15.75" customHeight="1">
      <c r="A820" s="3"/>
      <c r="B820" s="1"/>
      <c r="C820" s="1"/>
    </row>
    <row r="821" spans="1:3" ht="15.75" customHeight="1">
      <c r="A821" s="3"/>
      <c r="B821" s="1"/>
      <c r="C821" s="1"/>
    </row>
    <row r="822" spans="1:3" ht="15.75" customHeight="1">
      <c r="A822" s="3"/>
      <c r="B822" s="1"/>
      <c r="C822" s="1"/>
    </row>
    <row r="823" spans="1:3" ht="15.75" customHeight="1">
      <c r="A823" s="3"/>
      <c r="B823" s="1"/>
      <c r="C823" s="1"/>
    </row>
    <row r="824" spans="1:3" ht="15.75" customHeight="1">
      <c r="A824" s="3"/>
      <c r="B824" s="1"/>
      <c r="C824" s="1"/>
    </row>
    <row r="825" spans="1:3" ht="15.75" customHeight="1">
      <c r="A825" s="3"/>
      <c r="B825" s="1"/>
      <c r="C825" s="1"/>
    </row>
    <row r="826" spans="1:3" ht="15.75" customHeight="1">
      <c r="A826" s="3"/>
      <c r="B826" s="1"/>
      <c r="C826" s="1"/>
    </row>
    <row r="827" spans="1:3" ht="15.75" customHeight="1">
      <c r="A827" s="3"/>
      <c r="B827" s="1"/>
      <c r="C827" s="1"/>
    </row>
    <row r="828" spans="1:3" ht="15.75" customHeight="1">
      <c r="A828" s="3"/>
      <c r="B828" s="1"/>
      <c r="C828" s="1"/>
    </row>
    <row r="829" spans="1:3" ht="15.75" customHeight="1">
      <c r="A829" s="3"/>
      <c r="B829" s="1"/>
      <c r="C829" s="1"/>
    </row>
    <row r="830" spans="1:3" ht="15.75" customHeight="1">
      <c r="A830" s="3"/>
      <c r="B830" s="1"/>
      <c r="C830" s="1"/>
    </row>
    <row r="831" spans="1:3" ht="15.75" customHeight="1">
      <c r="A831" s="3"/>
      <c r="B831" s="1"/>
      <c r="C831" s="1"/>
    </row>
    <row r="832" spans="1:3" ht="15.75" customHeight="1">
      <c r="A832" s="3"/>
      <c r="B832" s="1"/>
      <c r="C832" s="1"/>
    </row>
    <row r="833" spans="1:3" ht="15.75" customHeight="1">
      <c r="A833" s="3"/>
      <c r="B833" s="1"/>
      <c r="C833" s="1"/>
    </row>
    <row r="834" spans="1:3" ht="15.75" customHeight="1">
      <c r="A834" s="3"/>
      <c r="B834" s="1"/>
      <c r="C834" s="1"/>
    </row>
    <row r="835" spans="1:3" ht="15.75" customHeight="1">
      <c r="A835" s="3"/>
      <c r="B835" s="1"/>
      <c r="C835" s="1"/>
    </row>
    <row r="836" spans="1:3" ht="15.75" customHeight="1">
      <c r="A836" s="3"/>
      <c r="B836" s="1"/>
      <c r="C836" s="1"/>
    </row>
    <row r="837" spans="1:3" ht="15.75" customHeight="1">
      <c r="A837" s="3"/>
      <c r="B837" s="1"/>
      <c r="C837" s="1"/>
    </row>
    <row r="838" spans="1:3" ht="15.75" customHeight="1">
      <c r="A838" s="3"/>
      <c r="B838" s="1"/>
      <c r="C838" s="1"/>
    </row>
    <row r="839" spans="1:3" ht="15.75" customHeight="1">
      <c r="A839" s="3"/>
      <c r="B839" s="1"/>
      <c r="C839" s="1"/>
    </row>
    <row r="840" spans="1:3" ht="15.75" customHeight="1">
      <c r="A840" s="3"/>
      <c r="B840" s="1"/>
      <c r="C840" s="1"/>
    </row>
    <row r="841" spans="1:3" ht="15.75" customHeight="1">
      <c r="A841" s="3"/>
      <c r="B841" s="1"/>
      <c r="C841" s="1"/>
    </row>
    <row r="842" spans="1:3" ht="15.75" customHeight="1">
      <c r="A842" s="3"/>
      <c r="B842" s="1"/>
      <c r="C842" s="1"/>
    </row>
    <row r="843" spans="1:3" ht="15.75" customHeight="1">
      <c r="A843" s="3"/>
      <c r="B843" s="1"/>
      <c r="C843" s="1"/>
    </row>
    <row r="844" spans="1:3" ht="15.75" customHeight="1">
      <c r="A844" s="3"/>
      <c r="B844" s="1"/>
      <c r="C844" s="1"/>
    </row>
    <row r="845" spans="1:3" ht="15.75" customHeight="1">
      <c r="A845" s="3"/>
      <c r="B845" s="1"/>
      <c r="C845" s="1"/>
    </row>
    <row r="846" spans="1:3" ht="15.75" customHeight="1">
      <c r="A846" s="3"/>
      <c r="B846" s="1"/>
      <c r="C846" s="1"/>
    </row>
    <row r="847" spans="1:3" ht="15.75" customHeight="1">
      <c r="A847" s="3"/>
      <c r="B847" s="1"/>
      <c r="C847" s="1"/>
    </row>
    <row r="848" spans="1:3" ht="15.75" customHeight="1">
      <c r="A848" s="3"/>
      <c r="B848" s="1"/>
      <c r="C848" s="1"/>
    </row>
    <row r="849" spans="1:3" ht="15.75" customHeight="1">
      <c r="A849" s="3"/>
      <c r="B849" s="1"/>
      <c r="C849" s="1"/>
    </row>
    <row r="850" spans="1:3" ht="15.75" customHeight="1">
      <c r="A850" s="3"/>
      <c r="B850" s="1"/>
      <c r="C850" s="1"/>
    </row>
    <row r="851" spans="1:3" ht="15.75" customHeight="1">
      <c r="A851" s="3"/>
      <c r="B851" s="1"/>
      <c r="C851" s="1"/>
    </row>
    <row r="852" spans="1:3" ht="15.75" customHeight="1">
      <c r="A852" s="3"/>
      <c r="B852" s="1"/>
      <c r="C852" s="1"/>
    </row>
    <row r="853" spans="1:3" ht="15.75" customHeight="1">
      <c r="A853" s="3"/>
      <c r="B853" s="1"/>
      <c r="C853" s="1"/>
    </row>
    <row r="854" spans="1:3" ht="15.75" customHeight="1">
      <c r="A854" s="3"/>
      <c r="B854" s="1"/>
      <c r="C854" s="1"/>
    </row>
    <row r="855" spans="1:3" ht="15.75" customHeight="1">
      <c r="A855" s="3"/>
      <c r="B855" s="1"/>
      <c r="C855" s="1"/>
    </row>
    <row r="856" spans="1:3" ht="15.75" customHeight="1">
      <c r="A856" s="3"/>
      <c r="B856" s="1"/>
      <c r="C856" s="1"/>
    </row>
    <row r="857" spans="1:3" ht="15.75" customHeight="1">
      <c r="A857" s="3"/>
      <c r="B857" s="1"/>
      <c r="C857" s="1"/>
    </row>
    <row r="858" spans="1:3" ht="15.75" customHeight="1">
      <c r="A858" s="3"/>
      <c r="B858" s="1"/>
      <c r="C858" s="1"/>
    </row>
    <row r="859" spans="1:3" ht="15.75" customHeight="1">
      <c r="A859" s="3"/>
      <c r="B859" s="1"/>
      <c r="C859" s="1"/>
    </row>
    <row r="860" spans="1:3" ht="15.75" customHeight="1">
      <c r="A860" s="3"/>
      <c r="B860" s="1"/>
      <c r="C860" s="1"/>
    </row>
    <row r="861" spans="1:3" ht="15.75" customHeight="1">
      <c r="A861" s="3"/>
      <c r="B861" s="1"/>
      <c r="C861" s="1"/>
    </row>
    <row r="862" spans="1:3" ht="15.75" customHeight="1">
      <c r="A862" s="3"/>
      <c r="B862" s="1"/>
      <c r="C862" s="1"/>
    </row>
    <row r="863" spans="1:3" ht="15.75" customHeight="1">
      <c r="A863" s="3"/>
      <c r="B863" s="1"/>
      <c r="C863" s="1"/>
    </row>
    <row r="864" spans="1:3" ht="15.75" customHeight="1">
      <c r="A864" s="3"/>
      <c r="B864" s="1"/>
      <c r="C864" s="1"/>
    </row>
    <row r="865" spans="1:3" ht="15.75" customHeight="1">
      <c r="A865" s="3"/>
      <c r="B865" s="1"/>
      <c r="C865" s="1"/>
    </row>
    <row r="866" spans="1:3" ht="15.75" customHeight="1">
      <c r="A866" s="3"/>
      <c r="B866" s="1"/>
      <c r="C866" s="1"/>
    </row>
    <row r="867" spans="1:3" ht="15.75" customHeight="1">
      <c r="A867" s="3"/>
      <c r="B867" s="1"/>
      <c r="C867" s="1"/>
    </row>
    <row r="868" spans="1:3" ht="15.75" customHeight="1">
      <c r="A868" s="3"/>
      <c r="B868" s="1"/>
      <c r="C868" s="1"/>
    </row>
    <row r="869" spans="1:3" ht="15.75" customHeight="1">
      <c r="A869" s="3"/>
      <c r="B869" s="1"/>
      <c r="C869" s="1"/>
    </row>
    <row r="870" spans="1:3" ht="15.75" customHeight="1">
      <c r="A870" s="3"/>
      <c r="B870" s="1"/>
      <c r="C870" s="1"/>
    </row>
    <row r="871" spans="1:3" ht="15.75" customHeight="1">
      <c r="A871" s="3"/>
      <c r="B871" s="1"/>
      <c r="C871" s="1"/>
    </row>
    <row r="872" spans="1:3" ht="15.75" customHeight="1">
      <c r="A872" s="3"/>
      <c r="B872" s="1"/>
      <c r="C872" s="1"/>
    </row>
    <row r="873" spans="1:3" ht="15.75" customHeight="1">
      <c r="A873" s="3"/>
      <c r="B873" s="1"/>
      <c r="C873" s="1"/>
    </row>
    <row r="874" spans="1:3" ht="15.75" customHeight="1">
      <c r="A874" s="3"/>
      <c r="B874" s="1"/>
      <c r="C874" s="1"/>
    </row>
    <row r="875" spans="1:3" ht="15.75" customHeight="1">
      <c r="A875" s="3"/>
      <c r="B875" s="1"/>
      <c r="C875" s="1"/>
    </row>
    <row r="876" spans="1:3" ht="15.75" customHeight="1">
      <c r="A876" s="3"/>
      <c r="B876" s="1"/>
      <c r="C876" s="1"/>
    </row>
    <row r="877" spans="1:3" ht="15.75" customHeight="1">
      <c r="A877" s="3"/>
      <c r="B877" s="1"/>
      <c r="C877" s="1"/>
    </row>
    <row r="878" spans="1:3" ht="15.75" customHeight="1">
      <c r="A878" s="3"/>
      <c r="B878" s="1"/>
      <c r="C878" s="1"/>
    </row>
    <row r="879" spans="1:3" ht="15.75" customHeight="1">
      <c r="A879" s="3"/>
      <c r="B879" s="1"/>
      <c r="C879" s="1"/>
    </row>
    <row r="880" spans="1:3" ht="15.75" customHeight="1">
      <c r="A880" s="3"/>
      <c r="B880" s="1"/>
      <c r="C880" s="1"/>
    </row>
    <row r="881" spans="1:3" ht="15.75" customHeight="1">
      <c r="A881" s="3"/>
      <c r="B881" s="1"/>
      <c r="C881" s="1"/>
    </row>
    <row r="882" spans="1:3" ht="15.75" customHeight="1">
      <c r="A882" s="3"/>
      <c r="B882" s="1"/>
      <c r="C882" s="1"/>
    </row>
    <row r="883" spans="1:3" ht="15.75" customHeight="1">
      <c r="A883" s="3"/>
      <c r="B883" s="1"/>
      <c r="C883" s="1"/>
    </row>
    <row r="884" spans="1:3" ht="15.75" customHeight="1">
      <c r="A884" s="3"/>
      <c r="B884" s="1"/>
      <c r="C884" s="1"/>
    </row>
    <row r="885" spans="1:3" ht="15.75" customHeight="1">
      <c r="A885" s="3"/>
      <c r="B885" s="1"/>
      <c r="C885" s="1"/>
    </row>
    <row r="886" spans="1:3" ht="15.75" customHeight="1">
      <c r="A886" s="3"/>
      <c r="B886" s="1"/>
      <c r="C886" s="1"/>
    </row>
    <row r="887" spans="1:3" ht="15.75" customHeight="1">
      <c r="A887" s="3"/>
      <c r="B887" s="1"/>
      <c r="C887" s="1"/>
    </row>
    <row r="888" spans="1:3" ht="15.75" customHeight="1">
      <c r="A888" s="3"/>
      <c r="B888" s="1"/>
      <c r="C888" s="1"/>
    </row>
    <row r="889" spans="1:3" ht="15.75" customHeight="1">
      <c r="A889" s="3"/>
      <c r="B889" s="1"/>
      <c r="C889" s="1"/>
    </row>
    <row r="890" spans="1:3" ht="15.75" customHeight="1">
      <c r="A890" s="3"/>
      <c r="B890" s="1"/>
      <c r="C890" s="1"/>
    </row>
    <row r="891" spans="1:3" ht="15.75" customHeight="1">
      <c r="A891" s="3"/>
      <c r="B891" s="1"/>
      <c r="C891" s="1"/>
    </row>
    <row r="892" spans="1:3" ht="15.75" customHeight="1">
      <c r="A892" s="3"/>
      <c r="B892" s="1"/>
      <c r="C892" s="1"/>
    </row>
    <row r="893" spans="1:3" ht="15.75" customHeight="1">
      <c r="A893" s="3"/>
      <c r="B893" s="1"/>
      <c r="C893" s="1"/>
    </row>
    <row r="894" spans="1:3" ht="15.75" customHeight="1">
      <c r="A894" s="3"/>
      <c r="B894" s="1"/>
      <c r="C894" s="1"/>
    </row>
    <row r="895" spans="1:3" ht="15.75" customHeight="1">
      <c r="A895" s="3"/>
      <c r="B895" s="1"/>
      <c r="C895" s="1"/>
    </row>
    <row r="896" spans="1:3" ht="15.75" customHeight="1">
      <c r="A896" s="3"/>
      <c r="B896" s="1"/>
      <c r="C896" s="1"/>
    </row>
    <row r="897" spans="1:3" ht="15.75" customHeight="1">
      <c r="A897" s="3"/>
      <c r="B897" s="1"/>
      <c r="C897" s="1"/>
    </row>
    <row r="898" spans="1:3" ht="15.75" customHeight="1">
      <c r="A898" s="3"/>
      <c r="B898" s="1"/>
      <c r="C898" s="1"/>
    </row>
    <row r="899" spans="1:3" ht="15.75" customHeight="1">
      <c r="A899" s="3"/>
      <c r="B899" s="1"/>
      <c r="C899" s="1"/>
    </row>
    <row r="900" spans="1:3" ht="15.75" customHeight="1">
      <c r="A900" s="3"/>
      <c r="B900" s="1"/>
      <c r="C900" s="1"/>
    </row>
    <row r="901" spans="1:3" ht="15.75" customHeight="1">
      <c r="A901" s="3"/>
      <c r="B901" s="1"/>
      <c r="C901" s="1"/>
    </row>
    <row r="902" spans="1:3" ht="15.75" customHeight="1">
      <c r="A902" s="3"/>
      <c r="B902" s="1"/>
      <c r="C902" s="1"/>
    </row>
    <row r="903" spans="1:3" ht="15.75" customHeight="1">
      <c r="A903" s="3"/>
      <c r="B903" s="1"/>
      <c r="C903" s="1"/>
    </row>
    <row r="904" spans="1:3" ht="15.75" customHeight="1">
      <c r="A904" s="3"/>
      <c r="B904" s="1"/>
      <c r="C904" s="1"/>
    </row>
    <row r="905" spans="1:3" ht="15.75" customHeight="1">
      <c r="A905" s="3"/>
      <c r="B905" s="1"/>
      <c r="C905" s="1"/>
    </row>
    <row r="906" spans="1:3" ht="15.75" customHeight="1">
      <c r="A906" s="3"/>
      <c r="B906" s="1"/>
      <c r="C906" s="1"/>
    </row>
    <row r="907" spans="1:3" ht="15.75" customHeight="1">
      <c r="A907" s="3"/>
      <c r="B907" s="1"/>
      <c r="C907" s="1"/>
    </row>
    <row r="908" spans="1:3" ht="15.75" customHeight="1">
      <c r="A908" s="3"/>
      <c r="B908" s="1"/>
      <c r="C908" s="1"/>
    </row>
    <row r="909" spans="1:3" ht="15.75" customHeight="1">
      <c r="A909" s="3"/>
      <c r="B909" s="1"/>
      <c r="C909" s="1"/>
    </row>
    <row r="910" spans="1:3" ht="15.75" customHeight="1">
      <c r="A910" s="3"/>
      <c r="B910" s="1"/>
      <c r="C910" s="1"/>
    </row>
    <row r="911" spans="1:3" ht="15.75" customHeight="1">
      <c r="A911" s="3"/>
      <c r="B911" s="1"/>
      <c r="C911" s="1"/>
    </row>
    <row r="912" spans="1:3" ht="15.75" customHeight="1">
      <c r="A912" s="3"/>
      <c r="B912" s="1"/>
      <c r="C912" s="1"/>
    </row>
    <row r="913" spans="1:3" ht="15.75" customHeight="1">
      <c r="A913" s="3"/>
      <c r="B913" s="1"/>
      <c r="C913" s="1"/>
    </row>
    <row r="914" spans="1:3" ht="15.75" customHeight="1">
      <c r="A914" s="3"/>
      <c r="B914" s="1"/>
      <c r="C914" s="1"/>
    </row>
    <row r="915" spans="1:3" ht="15.75" customHeight="1">
      <c r="A915" s="3"/>
      <c r="B915" s="1"/>
      <c r="C915" s="1"/>
    </row>
    <row r="916" spans="1:3" ht="15.75" customHeight="1">
      <c r="A916" s="3"/>
      <c r="B916" s="1"/>
      <c r="C916" s="1"/>
    </row>
    <row r="917" spans="1:3" ht="15.75" customHeight="1">
      <c r="A917" s="3"/>
      <c r="B917" s="1"/>
      <c r="C917" s="1"/>
    </row>
    <row r="918" spans="1:3" ht="15.75" customHeight="1">
      <c r="A918" s="3"/>
      <c r="B918" s="1"/>
      <c r="C918" s="1"/>
    </row>
    <row r="919" spans="1:3" ht="15.75" customHeight="1">
      <c r="A919" s="3"/>
      <c r="B919" s="1"/>
      <c r="C919" s="1"/>
    </row>
    <row r="920" spans="1:3" ht="15.75" customHeight="1">
      <c r="A920" s="3"/>
      <c r="B920" s="1"/>
      <c r="C920" s="1"/>
    </row>
    <row r="921" spans="1:3" ht="15.75" customHeight="1">
      <c r="A921" s="3"/>
      <c r="B921" s="1"/>
      <c r="C921" s="1"/>
    </row>
    <row r="922" spans="1:3" ht="15.75" customHeight="1">
      <c r="A922" s="3"/>
      <c r="B922" s="1"/>
      <c r="C922" s="1"/>
    </row>
    <row r="923" spans="1:3" ht="15.75" customHeight="1">
      <c r="A923" s="3"/>
      <c r="B923" s="1"/>
      <c r="C923" s="1"/>
    </row>
    <row r="924" spans="1:3" ht="15.75" customHeight="1">
      <c r="A924" s="3"/>
      <c r="B924" s="1"/>
      <c r="C924" s="1"/>
    </row>
    <row r="925" spans="1:3" ht="15.75" customHeight="1">
      <c r="A925" s="3"/>
      <c r="B925" s="1"/>
      <c r="C925" s="1"/>
    </row>
    <row r="926" spans="1:3" ht="15.75" customHeight="1">
      <c r="A926" s="3"/>
      <c r="B926" s="1"/>
      <c r="C926" s="1"/>
    </row>
    <row r="927" spans="1:3" ht="15.75" customHeight="1">
      <c r="A927" s="3"/>
      <c r="B927" s="1"/>
      <c r="C927" s="1"/>
    </row>
    <row r="928" spans="1:3" ht="15.75" customHeight="1">
      <c r="A928" s="3"/>
      <c r="B928" s="1"/>
      <c r="C928" s="1"/>
    </row>
    <row r="929" spans="1:3" ht="15.75" customHeight="1">
      <c r="A929" s="3"/>
      <c r="B929" s="1"/>
      <c r="C929" s="1"/>
    </row>
    <row r="930" spans="1:3" ht="15.75" customHeight="1">
      <c r="A930" s="3"/>
      <c r="B930" s="1"/>
      <c r="C930" s="1"/>
    </row>
    <row r="931" spans="1:3" ht="15.75" customHeight="1">
      <c r="A931" s="3"/>
      <c r="B931" s="1"/>
      <c r="C931" s="1"/>
    </row>
    <row r="932" spans="1:3" ht="15.75" customHeight="1">
      <c r="A932" s="3"/>
      <c r="B932" s="1"/>
      <c r="C932" s="1"/>
    </row>
    <row r="933" spans="1:3" ht="15.75" customHeight="1">
      <c r="A933" s="3"/>
      <c r="B933" s="1"/>
      <c r="C933" s="1"/>
    </row>
    <row r="934" spans="1:3" ht="15.75" customHeight="1">
      <c r="A934" s="3"/>
      <c r="B934" s="1"/>
      <c r="C934" s="1"/>
    </row>
    <row r="935" spans="1:3" ht="15.75" customHeight="1">
      <c r="A935" s="3"/>
      <c r="B935" s="1"/>
      <c r="C935" s="1"/>
    </row>
    <row r="936" spans="1:3" ht="15.75" customHeight="1">
      <c r="A936" s="3"/>
      <c r="B936" s="1"/>
      <c r="C936" s="1"/>
    </row>
    <row r="937" spans="1:3" ht="15.75" customHeight="1">
      <c r="A937" s="3"/>
      <c r="B937" s="1"/>
      <c r="C937" s="1"/>
    </row>
    <row r="938" spans="1:3" ht="15.75" customHeight="1">
      <c r="A938" s="3"/>
      <c r="B938" s="1"/>
      <c r="C938" s="1"/>
    </row>
    <row r="939" spans="1:3" ht="15.75" customHeight="1">
      <c r="A939" s="3"/>
      <c r="B939" s="1"/>
      <c r="C939" s="1"/>
    </row>
    <row r="940" spans="1:3" ht="15.75" customHeight="1">
      <c r="A940" s="3"/>
      <c r="B940" s="1"/>
      <c r="C940" s="1"/>
    </row>
    <row r="941" spans="1:3" ht="15.75" customHeight="1">
      <c r="A941" s="3"/>
      <c r="B941" s="1"/>
      <c r="C941" s="1"/>
    </row>
    <row r="942" spans="1:3" ht="15.75" customHeight="1">
      <c r="A942" s="3"/>
      <c r="B942" s="1"/>
      <c r="C942" s="1"/>
    </row>
    <row r="943" spans="1:3" ht="15.75" customHeight="1">
      <c r="A943" s="3"/>
      <c r="B943" s="1"/>
      <c r="C943" s="1"/>
    </row>
    <row r="944" spans="1:3" ht="15.75" customHeight="1">
      <c r="A944" s="3"/>
      <c r="B944" s="1"/>
      <c r="C944" s="1"/>
    </row>
    <row r="945" spans="1:3" ht="15.75" customHeight="1">
      <c r="A945" s="3"/>
      <c r="B945" s="1"/>
      <c r="C945" s="1"/>
    </row>
    <row r="946" spans="1:3" ht="15.75" customHeight="1">
      <c r="A946" s="3"/>
      <c r="B946" s="1"/>
      <c r="C946" s="1"/>
    </row>
    <row r="947" spans="1:3" ht="15.75" customHeight="1">
      <c r="A947" s="3"/>
      <c r="B947" s="1"/>
      <c r="C947" s="1"/>
    </row>
    <row r="948" spans="1:3" ht="15.75" customHeight="1">
      <c r="A948" s="3"/>
      <c r="B948" s="1"/>
      <c r="C948" s="1"/>
    </row>
    <row r="949" spans="1:3" ht="15.75" customHeight="1">
      <c r="A949" s="3"/>
      <c r="B949" s="1"/>
      <c r="C949" s="1"/>
    </row>
    <row r="950" spans="1:3" ht="15.75" customHeight="1">
      <c r="A950" s="3"/>
      <c r="B950" s="1"/>
      <c r="C950" s="1"/>
    </row>
    <row r="951" spans="1:3" ht="15.75" customHeight="1">
      <c r="A951" s="3"/>
      <c r="B951" s="1"/>
      <c r="C951" s="1"/>
    </row>
    <row r="952" spans="1:3" ht="15.75" customHeight="1">
      <c r="A952" s="3"/>
      <c r="B952" s="1"/>
      <c r="C952" s="1"/>
    </row>
    <row r="953" spans="1:3" ht="15.75" customHeight="1">
      <c r="A953" s="3"/>
      <c r="B953" s="1"/>
      <c r="C953" s="1"/>
    </row>
    <row r="954" spans="1:3" ht="15.75" customHeight="1">
      <c r="A954" s="3"/>
      <c r="B954" s="1"/>
      <c r="C954" s="1"/>
    </row>
    <row r="955" spans="1:3" ht="15.75" customHeight="1">
      <c r="A955" s="3"/>
      <c r="B955" s="1"/>
      <c r="C955" s="1"/>
    </row>
    <row r="956" spans="1:3" ht="15.75" customHeight="1">
      <c r="A956" s="3"/>
      <c r="B956" s="1"/>
      <c r="C956" s="1"/>
    </row>
    <row r="957" spans="1:3" ht="15.75" customHeight="1">
      <c r="A957" s="3"/>
      <c r="B957" s="1"/>
      <c r="C957" s="1"/>
    </row>
    <row r="958" spans="1:3" ht="15.75" customHeight="1">
      <c r="A958" s="3"/>
      <c r="B958" s="1"/>
      <c r="C958" s="1"/>
    </row>
    <row r="959" spans="1:3" ht="15.75" customHeight="1">
      <c r="A959" s="3"/>
      <c r="B959" s="1"/>
      <c r="C959" s="1"/>
    </row>
    <row r="960" spans="1:3" ht="15.75" customHeight="1">
      <c r="A960" s="3"/>
      <c r="B960" s="1"/>
      <c r="C960" s="1"/>
    </row>
    <row r="961" spans="1:3" ht="15.75" customHeight="1">
      <c r="A961" s="3"/>
      <c r="B961" s="1"/>
      <c r="C961" s="1"/>
    </row>
    <row r="962" spans="1:3" ht="15.75" customHeight="1">
      <c r="A962" s="3"/>
      <c r="B962" s="1"/>
      <c r="C962" s="1"/>
    </row>
    <row r="963" spans="1:3" ht="15.75" customHeight="1">
      <c r="A963" s="3"/>
      <c r="B963" s="1"/>
      <c r="C963" s="1"/>
    </row>
    <row r="964" spans="1:3" ht="15.75" customHeight="1">
      <c r="A964" s="3"/>
      <c r="B964" s="1"/>
      <c r="C964" s="1"/>
    </row>
    <row r="965" spans="1:3" ht="15.75" customHeight="1">
      <c r="A965" s="3"/>
      <c r="B965" s="1"/>
      <c r="C965" s="1"/>
    </row>
    <row r="966" spans="1:3" ht="15.75" customHeight="1">
      <c r="A966" s="3"/>
      <c r="B966" s="1"/>
      <c r="C966" s="1"/>
    </row>
    <row r="967" spans="1:3" ht="15.75" customHeight="1">
      <c r="A967" s="3"/>
      <c r="B967" s="1"/>
      <c r="C967" s="1"/>
    </row>
    <row r="968" spans="1:3" ht="15.75" customHeight="1">
      <c r="A968" s="3"/>
      <c r="B968" s="1"/>
      <c r="C968" s="1"/>
    </row>
    <row r="969" spans="1:3" ht="15.75" customHeight="1">
      <c r="A969" s="3"/>
      <c r="B969" s="1"/>
      <c r="C969" s="1"/>
    </row>
    <row r="970" spans="1:3" ht="15.75" customHeight="1">
      <c r="A970" s="3"/>
      <c r="B970" s="1"/>
      <c r="C970" s="1"/>
    </row>
    <row r="971" spans="1:3" ht="15.75" customHeight="1">
      <c r="A971" s="3"/>
      <c r="B971" s="1"/>
      <c r="C971" s="1"/>
    </row>
    <row r="972" spans="1:3" ht="15.75" customHeight="1">
      <c r="A972" s="3"/>
      <c r="B972" s="1"/>
      <c r="C972" s="1"/>
    </row>
    <row r="973" spans="1:3" ht="15.75" customHeight="1">
      <c r="A973" s="3"/>
      <c r="B973" s="1"/>
      <c r="C973" s="1"/>
    </row>
    <row r="974" spans="1:3" ht="15.75" customHeight="1">
      <c r="A974" s="3"/>
      <c r="B974" s="1"/>
      <c r="C974" s="1"/>
    </row>
    <row r="975" spans="1:3" ht="15.75" customHeight="1">
      <c r="A975" s="3"/>
      <c r="B975" s="1"/>
      <c r="C975" s="1"/>
    </row>
    <row r="976" spans="1:3" ht="15.75" customHeight="1">
      <c r="A976" s="3"/>
      <c r="B976" s="1"/>
      <c r="C976" s="1"/>
    </row>
    <row r="977" spans="1:3" ht="15.75" customHeight="1">
      <c r="A977" s="3"/>
      <c r="B977" s="1"/>
      <c r="C977" s="1"/>
    </row>
    <row r="978" spans="1:3" ht="15.75" customHeight="1">
      <c r="A978" s="3"/>
      <c r="B978" s="1"/>
      <c r="C978" s="1"/>
    </row>
    <row r="979" spans="1:3" ht="15.75" customHeight="1">
      <c r="A979" s="3"/>
      <c r="B979" s="1"/>
      <c r="C979" s="1"/>
    </row>
    <row r="980" spans="1:3" ht="15.75" customHeight="1">
      <c r="A980" s="3"/>
      <c r="B980" s="1"/>
      <c r="C980" s="1"/>
    </row>
    <row r="981" spans="1:3" ht="15.75" customHeight="1">
      <c r="A981" s="3"/>
      <c r="B981" s="1"/>
      <c r="C981" s="1"/>
    </row>
    <row r="982" spans="1:3" ht="15.75" customHeight="1">
      <c r="A982" s="3"/>
      <c r="B982" s="1"/>
      <c r="C982" s="1"/>
    </row>
    <row r="983" spans="1:3" ht="15.75" customHeight="1">
      <c r="A983" s="3"/>
      <c r="B983" s="1"/>
      <c r="C983" s="1"/>
    </row>
    <row r="984" spans="1:3" ht="15.75" customHeight="1">
      <c r="A984" s="3"/>
      <c r="B984" s="1"/>
      <c r="C984" s="1"/>
    </row>
    <row r="985" spans="1:3" ht="15.75" customHeight="1">
      <c r="A985" s="3"/>
      <c r="B985" s="1"/>
      <c r="C985" s="1"/>
    </row>
    <row r="986" spans="1:3" ht="15.75" customHeight="1">
      <c r="A986" s="3"/>
      <c r="B986" s="1"/>
      <c r="C986" s="1"/>
    </row>
    <row r="987" spans="1:3" ht="15.75" customHeight="1">
      <c r="A987" s="3"/>
      <c r="B987" s="1"/>
      <c r="C987" s="1"/>
    </row>
    <row r="988" spans="1:3" ht="15.75" customHeight="1">
      <c r="A988" s="3"/>
      <c r="B988" s="1"/>
      <c r="C988" s="1"/>
    </row>
    <row r="989" spans="1:3" ht="15.75" customHeight="1">
      <c r="A989" s="3"/>
      <c r="B989" s="1"/>
      <c r="C989" s="1"/>
    </row>
  </sheetData>
  <autoFilter ref="A1:Z134" xr:uid="{00000000-0009-0000-0000-000007000000}"/>
  <mergeCells count="3">
    <mergeCell ref="A2:A131"/>
    <mergeCell ref="B2:B131"/>
    <mergeCell ref="C2:C131"/>
  </mergeCells>
  <conditionalFormatting sqref="H2:H1048576">
    <cfRule type="cellIs" dxfId="9" priority="9" operator="equal">
      <formula>"Emenda"</formula>
    </cfRule>
  </conditionalFormatting>
  <conditionalFormatting sqref="S133:S1048576">
    <cfRule type="cellIs" dxfId="8" priority="8" operator="greaterThanOrEqual">
      <formula>1</formula>
    </cfRule>
  </conditionalFormatting>
  <conditionalFormatting sqref="N2:N1048576">
    <cfRule type="colorScale" priority="7">
      <colorScale>
        <cfvo type="min"/>
        <cfvo type="max"/>
        <color rgb="FFFFEF9C"/>
        <color rgb="FF63BE7B"/>
      </colorScale>
    </cfRule>
  </conditionalFormatting>
  <conditionalFormatting sqref="U2:U1048576">
    <cfRule type="colorScale" priority="6">
      <colorScale>
        <cfvo type="min"/>
        <cfvo type="max"/>
        <color rgb="FFFFEF9C"/>
        <color rgb="FF63BE7B"/>
      </colorScale>
    </cfRule>
  </conditionalFormatting>
  <conditionalFormatting sqref="Z133:Z1048576">
    <cfRule type="cellIs" dxfId="7" priority="5" operator="greaterThanOrEqual">
      <formula>1</formula>
    </cfRule>
  </conditionalFormatting>
  <conditionalFormatting sqref="H1">
    <cfRule type="cellIs" dxfId="6" priority="4" operator="equal">
      <formula>"Emenda"</formula>
    </cfRule>
  </conditionalFormatting>
  <conditionalFormatting sqref="H1">
    <cfRule type="cellIs" dxfId="5" priority="3" operator="equal">
      <formula>"Emenda"</formula>
    </cfRule>
  </conditionalFormatting>
  <conditionalFormatting sqref="N1">
    <cfRule type="colorScale" priority="2">
      <colorScale>
        <cfvo type="min"/>
        <cfvo type="max"/>
        <color rgb="FFFFEF9C"/>
        <color rgb="FF63BE7B"/>
      </colorScale>
    </cfRule>
  </conditionalFormatting>
  <conditionalFormatting sqref="U1">
    <cfRule type="colorScale" priority="1">
      <colorScale>
        <cfvo type="min"/>
        <cfvo type="max"/>
        <color rgb="FFFFEF9C"/>
        <color rgb="FF63BE7B"/>
      </colorScale>
    </cfRule>
  </conditionalFormatting>
  <dataValidations count="26">
    <dataValidation allowBlank="1" showInputMessage="1" showErrorMessage="1" promptTitle="ODS | Objetivos de Desenvolvimento Sustentável:" prompt="Os Objetivos de Desenvolvimento Sustentável (ODS) são um apelo global à ação para acabar com a pobreza, proteger o meio ambiente e o clima e garantir que as pessoas, em todos os lugares, possam desfrutar de paz e de prosperidade." sqref="B1" xr:uid="{F2E6BF69-8149-4E43-B415-4AE5AB7FAEB6}"/>
    <dataValidation allowBlank="1" showInputMessage="1" showErrorMessage="1" promptTitle="Orçamento OCA | (a) " prompt="Valor da ação aprovado na LOA multiplicado pelo Índice OCA. Valor referente ao orçamento dotado para o público-alvo Criança e Adolescente de 0 a 18 anos. É o valor da ação aprovado na LOA multiplicado pelo Índice OCA. _x000a__x000a_ (a) = Orçamento (LOA) x Índice OCA" sqref="O1" xr:uid="{34AA6517-B7BD-4897-8663-FEA6CD2CA328}"/>
    <dataValidation allowBlank="1" showInputMessage="1" showErrorMessage="1" promptTitle="Orçamento OPI | (a) " prompt="Valor da ação aprovado na LOA multiplicado pelo Índice OPI. Valor referente ao orçamento dotado para o público-alvo Criança e Adolescente de 0 a 18 anos. É o valor da ação aprovado na LOA multiplicado pelo Índice OPI. _x000a__x000a_ (a) = Orçamento (LOA) x Índice OPI" sqref="V1" xr:uid="{81FDC865-95D3-403B-986B-84662DEC7D2C}"/>
    <dataValidation allowBlank="1" showInputMessage="1" showErrorMessage="1" promptTitle="Empenhado OCA | (b) " prompt="Valor empenhado para a ação durante o ano multiplicado pelo Índice OCA. Valor empenhado para o público-alvo Criança e Adolescente de 0 a 18 anos. É o valor empenhado multiplicado pelo Índice OCA. _x000a_(b) = Empenhado x Índice OCA " sqref="P1" xr:uid="{2D919CC4-BF2E-4E20-AF3D-2774CBD9268F}"/>
    <dataValidation allowBlank="1" showInputMessage="1" showErrorMessage="1" promptTitle="Empenhado_OPI | (b) " prompt="Valor empenhado para a ação durante o ano multiplicado pelo Índice OPI. Valor empenhado para o público-alvo Criança de 0 a 6 anos. É o valor empenhado multiplicado pelo Índice OPI. _x000a__x000a_(b) = Empenhado x Índice OPI " sqref="W1" xr:uid="{CE15CC50-4252-490C-B37A-0E2AA50679DB}"/>
    <dataValidation allowBlank="1" showInputMessage="1" showErrorMessage="1" promptTitle="Liquidado_OCA | (c) " prompt="Valor liquidado para a ação durante o ano multiplicado pelo Índice OCA. Valor liquidado para o público-alvo Criança e Adolescente de 0 a 18 anos. É o valor liquidado multiplicado pelo Índice OCA. _x000a__x000a_(c) = Liquidado x Índice OCA " sqref="Q1" xr:uid="{57CA458E-4635-4A77-AECA-74739DC98585}"/>
    <dataValidation allowBlank="1" showInputMessage="1" showErrorMessage="1" promptTitle="Liquidado_OPI | (c) " prompt="Valor liquidado para a ação durante o ano multiplicado pelo Índice OPI. Valor liquidado para o público-alvo criança de 0 a 6 anos. É o valor liquidado multiplicado pelo Índice OPI. _x000a__x000a_(c) = Liquidado x Índice OPI " sqref="X1" xr:uid="{11C1FC97-052C-4552-B5F3-FB322DDC7093}"/>
    <dataValidation allowBlank="1" showInputMessage="1" showErrorMessage="1" promptTitle="Percentual de Execução - Empenho " prompt="(b)/(a). Percentual de execução orçamentária da ação, baseado no valor anual empenhado proporcional sobre o valor proporcionalmente orçado para ela na LOA. Fórmula de cálculo: Valor Empenhado (OPI) dividido pela dotação orçamentária inicial." sqref="Z1" xr:uid="{92C83E9D-766F-4761-93CD-67E771CD4EAE}"/>
    <dataValidation allowBlank="1" showInputMessage="1" showErrorMessage="1" promptTitle="Percentual de Execução - Empenho" prompt=" (b)/(a).  Percentual de execução orçamentária da ação, baseado no valor anual empenhado proporcional sobre o valor proporcionalmente orçado para ela na LOA. Fórmula de cálculo: Valor Empenhado (OCA) dividido pela dotação orçamentária inicial." sqref="S1" xr:uid="{C25BB0A8-9C24-40C7-AEB0-21157CBBD0F3}"/>
    <dataValidation allowBlank="1" showInputMessage="1" showErrorMessage="1" promptTitle="Percentual de Execução - Liquidação" prompt="(c)/(a). Percentual de execução orçamentária da ação, baseado no valor anual liquidado proporcional sobre o valor proporcionalmente orçado para ela na LOA._x000a_Fórmula de cálculo: Valor Liquidado (OPI) dividido pela dotação orçamentária inicial." sqref="Y1" xr:uid="{E25CCFE1-0A00-4B10-BD09-26DDAB713B54}"/>
    <dataValidation allowBlank="1" showInputMessage="1" showErrorMessage="1" promptTitle="Percentual de Execução - Liquidação" prompt="(c)/(a). Traz o percentual de execução orçamentária da ação, baseado no valor anual liquidado proporcional sobre o valor proporcionalmente orçado para ela na LOA. Fórmula de cálculo: Valor Liquidado (OCA) dividido pela dotação orçamentária inicial." sqref="R1" xr:uid="{0F1ACDAF-66CE-459A-9C4B-A1E54DE27790}"/>
    <dataValidation allowBlank="1" showInputMessage="1" showErrorMessage="1" promptTitle="Índice OCA " prompt="Número que espelha a exclusividade ou não da ação. _x000a__x000a_EX | Valor: 1,0 _x000a__x000a_NEX |Valor: Variavel  _x000a__x000a_NINC | Valor: 0,0 " sqref="N1" xr:uid="{3E111F42-E431-409C-B75D-BBED312DE075}"/>
    <dataValidation allowBlank="1" showInputMessage="1" showErrorMessage="1" promptTitle="Índice OPI " prompt="Número que espelha a exclusividade  ou não da ação. _x000a__x000a_EX | Valor: 1,0 _x000a__x000a_NEX |Valor: Variavel  _x000a__x000a_NINC | Valor: 0,0 " sqref="U1" xr:uid="{691FAB9B-9537-42FE-9CF6-FB2CB18E6EC2}"/>
    <dataValidation allowBlank="1" showInputMessage="1" showErrorMessage="1" promptTitle="Tipo OPI " prompt="Classificação da ação:  EX | Ação Exclusiva; _x000a__x000a_NEX  |Ação Não Exclusiva; _x000a__x000a_NINC | Ações Não Incluídas  " sqref="T1" xr:uid="{A169F402-03A4-47AF-9755-06F5D36ABB71}"/>
    <dataValidation allowBlank="1" showInputMessage="1" showErrorMessage="1" promptTitle="Tipo OCA: " prompt="Classificação da ação:  _x000a__x000a_EX | Ação Exclusiva; _x000a__x000a_NEX |Ação Não Exclusiva; _x000a__x000a_NINC | Ações Não Incluídas " sqref="M1" xr:uid="{A888F3F2-FD91-417A-9664-CAE40A916A80}"/>
    <dataValidation allowBlank="1" showInputMessage="1" showErrorMessage="1" promptTitle="Liquidado: " prompt="Liquidação: Um dos estágios da despesa. É a verificação do implemento de condição, ou seja, verificação objetiva do cumprimento contratual. " sqref="L1" xr:uid="{69212121-1D19-4C2B-A5BB-1B6818C7321E}"/>
    <dataValidation allowBlank="1" showInputMessage="1" showErrorMessage="1" promptTitle="Empenhado: " prompt="Empenho da Despesa: Um dos estágios da despesa. [...] Funciona como garantia ao credor do ente público de que existe o crédito necessário para a liquidação de um compromisso assumido." sqref="K1" xr:uid="{473A7088-42C0-4A08-B51A-4E894D6F79EE}"/>
    <dataValidation allowBlank="1" showInputMessage="1" showErrorMessage="1" promptTitle="Orçamento (LOA): " prompt="Dotação orçamentária: É o valor monetário autorizado, consignado na lei do orçamento (LOA), para atender uma determinada programação orçamentária. Também pode ser entendida como dotação inicial.  " sqref="J1" xr:uid="{04D8E601-9C43-49BC-89F2-B5631FFD11EA}"/>
    <dataValidation allowBlank="1" showInputMessage="1" showErrorMessage="1" promptTitle="Órgão: " prompt="Unidade/s que pode orçar e/ou participa da ação. " sqref="I1" xr:uid="{BE532835-D85A-4AB8-BD8C-AD50AE91ECE7}"/>
    <dataValidation allowBlank="1" showInputMessage="1" showErrorMessage="1" promptTitle="Iniciativa: " prompt="Classifica a ação segundo seu proponente: Executivo ou Emenda (Legislativo). " sqref="H1" xr:uid="{46B9B015-CE6F-4323-9644-23789EA74309}"/>
    <dataValidation allowBlank="1" showInputMessage="1" showErrorMessage="1" promptTitle="Código: " prompt="Conjunto de dígitos utilizados para individualizar órgãos, instituições, classificações, fontes de recursos etc. " sqref="G1" xr:uid="{F89F21BD-8117-43EC-9A3F-5DFBCBB707B6}"/>
    <dataValidation allowBlank="1" showInputMessage="1" showErrorMessage="1" promptTitle="Ação:" prompt="Atividade, um instrumento de programação para alcançar o objetivo de um programa, envolvendo um conjunto de operações que se realizam de modo contínuo e permanente, das quais resulta um produto necessário à manutenção da ação de governo." sqref="F1" xr:uid="{154F7B3C-7717-4697-B515-16071AA23058}"/>
    <dataValidation allowBlank="1" showInputMessage="1" showErrorMessage="1" promptTitle="Programa: " prompt="Instrumento de organização da ação governamental visando à concretização dos objetivos pretendidos, sendo mensurado por indicadores estabelecidos no plano plurianual. " sqref="E1" xr:uid="{F264A0AC-1511-4E78-B0C6-D018BFB907FD}"/>
    <dataValidation allowBlank="1" showInputMessage="1" showErrorMessage="1" promptTitle="Subfunção: " prompt="Representa uma partição da função, visando a agregar determinado subconjunto de despesa do setor público. " sqref="D1" xr:uid="{A953A0A1-B5D7-4ECA-9B22-20B308988975}"/>
    <dataValidation allowBlank="1" showInputMessage="1" showErrorMessage="1" promptTitle="Função: " prompt="Maior nível de agregação das diversas áreas de despesa que competem ao setor público. " sqref="C1" xr:uid="{90D4172A-F9AC-487B-AEDC-578CB8D783AE}"/>
    <dataValidation allowBlank="1" showInputMessage="1" showErrorMessage="1" promptTitle="Eixo:" prompt="Definido pela Metodologia._x000a_1.Proteção em Situação de Risco; _x000a_2.Promoção de Vidas Saudáveis; _x000a_3.Educação de Qualidade; _x000a_4.Transversal. " sqref="A1" xr:uid="{3094996E-E77C-4269-BA8E-25DEDBB34E3D}"/>
  </dataValidations>
  <pageMargins left="0.511811024" right="0.511811024" top="0.78740157499999996" bottom="0.78740157499999996"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825DC-5DBF-41F0-A9AE-94762A756B85}">
  <dimension ref="A1:C30"/>
  <sheetViews>
    <sheetView showGridLines="0" workbookViewId="0">
      <selection activeCell="G29" sqref="G29"/>
    </sheetView>
  </sheetViews>
  <sheetFormatPr defaultRowHeight="15"/>
  <cols>
    <col min="1" max="1" width="20.42578125" customWidth="1"/>
    <col min="2" max="2" width="112.140625" customWidth="1"/>
  </cols>
  <sheetData>
    <row r="1" spans="1:3" ht="15" customHeight="1">
      <c r="A1" s="419" t="s">
        <v>207</v>
      </c>
      <c r="B1" s="419"/>
    </row>
    <row r="2" spans="1:3" ht="15" customHeight="1">
      <c r="A2" s="419"/>
      <c r="B2" s="419"/>
    </row>
    <row r="3" spans="1:3" ht="15" customHeight="1">
      <c r="A3" s="420"/>
      <c r="B3" s="420"/>
    </row>
    <row r="4" spans="1:3">
      <c r="A4" s="348" t="s">
        <v>208</v>
      </c>
      <c r="B4" s="349" t="s">
        <v>209</v>
      </c>
    </row>
    <row r="5" spans="1:3" ht="27">
      <c r="A5" s="350" t="s">
        <v>210</v>
      </c>
      <c r="B5" s="351" t="s">
        <v>211</v>
      </c>
      <c r="C5" s="134"/>
    </row>
    <row r="6" spans="1:3" ht="40.5">
      <c r="A6" s="350" t="s">
        <v>212</v>
      </c>
      <c r="B6" s="351" t="s">
        <v>213</v>
      </c>
      <c r="C6" s="134"/>
    </row>
    <row r="7" spans="1:3" ht="37.5" customHeight="1">
      <c r="A7" s="352" t="s">
        <v>214</v>
      </c>
      <c r="B7" s="351" t="s">
        <v>215</v>
      </c>
      <c r="C7" s="134"/>
    </row>
    <row r="8" spans="1:3">
      <c r="A8" s="352" t="s">
        <v>216</v>
      </c>
      <c r="B8" s="351" t="s">
        <v>217</v>
      </c>
      <c r="C8" s="134"/>
    </row>
    <row r="9" spans="1:3" ht="37.5" customHeight="1">
      <c r="A9" s="352" t="s">
        <v>218</v>
      </c>
      <c r="B9" s="351" t="s">
        <v>219</v>
      </c>
      <c r="C9" s="134"/>
    </row>
    <row r="10" spans="1:3" ht="30.75" customHeight="1">
      <c r="A10" s="352" t="s">
        <v>220</v>
      </c>
      <c r="B10" s="351" t="s">
        <v>221</v>
      </c>
      <c r="C10" s="134"/>
    </row>
    <row r="11" spans="1:3">
      <c r="A11" s="352" t="s">
        <v>222</v>
      </c>
      <c r="B11" s="351" t="s">
        <v>223</v>
      </c>
      <c r="C11" s="134"/>
    </row>
    <row r="12" spans="1:3">
      <c r="A12" s="350" t="s">
        <v>224</v>
      </c>
      <c r="B12" s="351" t="s">
        <v>225</v>
      </c>
      <c r="C12" s="134"/>
    </row>
    <row r="13" spans="1:3" ht="15" customHeight="1">
      <c r="A13" s="350" t="s">
        <v>226</v>
      </c>
      <c r="B13" s="351" t="s">
        <v>227</v>
      </c>
      <c r="C13" s="134"/>
    </row>
    <row r="14" spans="1:3" ht="49.5" customHeight="1">
      <c r="A14" s="353" t="s">
        <v>228</v>
      </c>
      <c r="B14" s="354" t="s">
        <v>229</v>
      </c>
      <c r="C14" s="134"/>
    </row>
    <row r="15" spans="1:3">
      <c r="A15" s="355" t="s">
        <v>230</v>
      </c>
      <c r="B15" s="356" t="s">
        <v>231</v>
      </c>
      <c r="C15" s="134"/>
    </row>
    <row r="16" spans="1:3">
      <c r="A16" s="357" t="s">
        <v>232</v>
      </c>
      <c r="B16" s="351" t="s">
        <v>233</v>
      </c>
      <c r="C16" s="134"/>
    </row>
    <row r="17" spans="1:3">
      <c r="A17" s="358" t="s">
        <v>234</v>
      </c>
      <c r="B17" s="351" t="s">
        <v>235</v>
      </c>
      <c r="C17" s="134"/>
    </row>
    <row r="18" spans="1:3" ht="53.25" customHeight="1">
      <c r="A18" s="358" t="s">
        <v>236</v>
      </c>
      <c r="B18" s="351" t="s">
        <v>237</v>
      </c>
      <c r="C18" s="134"/>
    </row>
    <row r="19" spans="1:3" ht="37.5" customHeight="1">
      <c r="A19" s="359" t="s">
        <v>238</v>
      </c>
      <c r="B19" s="351" t="s">
        <v>239</v>
      </c>
      <c r="C19" s="134"/>
    </row>
    <row r="20" spans="1:3" ht="27" customHeight="1">
      <c r="A20" s="359" t="s">
        <v>240</v>
      </c>
      <c r="B20" s="351" t="s">
        <v>241</v>
      </c>
      <c r="C20" s="134"/>
    </row>
    <row r="21" spans="1:3" ht="27">
      <c r="A21" s="359" t="s">
        <v>242</v>
      </c>
      <c r="B21" s="351" t="s">
        <v>243</v>
      </c>
      <c r="C21" s="134"/>
    </row>
    <row r="22" spans="1:3" ht="30.75" customHeight="1">
      <c r="A22" s="360" t="s">
        <v>244</v>
      </c>
      <c r="B22" s="354" t="s">
        <v>245</v>
      </c>
      <c r="C22" s="134"/>
    </row>
    <row r="23" spans="1:3" ht="27">
      <c r="A23" s="360" t="s">
        <v>246</v>
      </c>
      <c r="B23" s="356" t="s">
        <v>247</v>
      </c>
      <c r="C23" s="134"/>
    </row>
    <row r="24" spans="1:3">
      <c r="A24" s="361" t="s">
        <v>248</v>
      </c>
      <c r="B24" s="351" t="s">
        <v>249</v>
      </c>
      <c r="C24" s="134"/>
    </row>
    <row r="25" spans="1:3">
      <c r="A25" s="361" t="s">
        <v>250</v>
      </c>
      <c r="B25" s="354" t="s">
        <v>251</v>
      </c>
      <c r="C25" s="134"/>
    </row>
    <row r="26" spans="1:3" ht="27">
      <c r="A26" s="385" t="s">
        <v>252</v>
      </c>
      <c r="B26" s="384" t="s">
        <v>253</v>
      </c>
      <c r="C26" s="134"/>
    </row>
    <row r="27" spans="1:3" ht="27">
      <c r="A27" s="362" t="s">
        <v>254</v>
      </c>
      <c r="B27" s="351" t="s">
        <v>255</v>
      </c>
      <c r="C27" s="134"/>
    </row>
    <row r="28" spans="1:3" ht="27" customHeight="1">
      <c r="A28" s="362" t="s">
        <v>256</v>
      </c>
      <c r="B28" s="351" t="s">
        <v>257</v>
      </c>
      <c r="C28" s="134"/>
    </row>
    <row r="29" spans="1:3" ht="27">
      <c r="A29" s="363" t="s">
        <v>244</v>
      </c>
      <c r="B29" s="354" t="s">
        <v>258</v>
      </c>
    </row>
    <row r="30" spans="1:3" ht="27">
      <c r="A30" s="364" t="s">
        <v>246</v>
      </c>
      <c r="B30" s="365" t="s">
        <v>259</v>
      </c>
    </row>
  </sheetData>
  <mergeCells count="1">
    <mergeCell ref="A1:B3"/>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8EA9DB"/>
  </sheetPr>
  <dimension ref="A1:AA991"/>
  <sheetViews>
    <sheetView showGridLines="0" topLeftCell="F1" workbookViewId="0">
      <pane ySplit="1" topLeftCell="I2" activePane="bottomLeft" state="frozen"/>
      <selection pane="bottomLeft" activeCell="A70" sqref="A70"/>
    </sheetView>
  </sheetViews>
  <sheetFormatPr defaultColWidth="14.42578125" defaultRowHeight="15" customHeight="1"/>
  <cols>
    <col min="1" max="1" width="8.140625" customWidth="1"/>
    <col min="2" max="3" width="8.140625" style="120" customWidth="1"/>
    <col min="4" max="4" width="34.5703125" style="120" bestFit="1" customWidth="1"/>
    <col min="5" max="5" width="67.42578125" style="120" customWidth="1"/>
    <col min="6" max="6" width="63.7109375" style="217" customWidth="1"/>
    <col min="7" max="7" width="37.7109375" style="120" customWidth="1"/>
    <col min="8" max="9" width="11.42578125" style="120" customWidth="1"/>
    <col min="10" max="10" width="20" style="120" bestFit="1" customWidth="1"/>
    <col min="11" max="12" width="17.7109375" style="120" bestFit="1" customWidth="1"/>
    <col min="13" max="14" width="6.7109375" style="120" customWidth="1"/>
    <col min="15" max="15" width="22.7109375" style="120" customWidth="1"/>
    <col min="16" max="16" width="20" style="120" customWidth="1"/>
    <col min="17" max="17" width="17.85546875" style="120" customWidth="1"/>
    <col min="18" max="18" width="11.42578125" style="176" customWidth="1"/>
    <col min="19" max="19" width="11.42578125" style="230" customWidth="1"/>
    <col min="20" max="21" width="6.7109375" style="120" customWidth="1"/>
    <col min="22" max="22" width="22.5703125" style="120" customWidth="1"/>
    <col min="23" max="23" width="18.5703125" style="120" customWidth="1"/>
    <col min="24" max="24" width="16.85546875" style="120" customWidth="1"/>
    <col min="25" max="25" width="12.5703125" style="230" bestFit="1" customWidth="1"/>
    <col min="26" max="26" width="10.7109375" style="230" bestFit="1" customWidth="1"/>
    <col min="27" max="30" width="8.7109375" customWidth="1"/>
  </cols>
  <sheetData>
    <row r="1" spans="1:27" ht="33" customHeight="1">
      <c r="A1" s="191" t="s">
        <v>326</v>
      </c>
      <c r="B1" s="181" t="s">
        <v>386</v>
      </c>
      <c r="C1" s="194" t="s">
        <v>333</v>
      </c>
      <c r="D1" s="180" t="s">
        <v>337</v>
      </c>
      <c r="E1" s="185" t="s">
        <v>339</v>
      </c>
      <c r="F1" s="180" t="s">
        <v>341</v>
      </c>
      <c r="G1" s="180" t="s">
        <v>343</v>
      </c>
      <c r="H1" s="181" t="s">
        <v>345</v>
      </c>
      <c r="I1" s="181" t="s">
        <v>347</v>
      </c>
      <c r="J1" s="156" t="s">
        <v>349</v>
      </c>
      <c r="K1" s="156" t="s">
        <v>353</v>
      </c>
      <c r="L1" s="156" t="s">
        <v>357</v>
      </c>
      <c r="M1" s="175" t="s">
        <v>359</v>
      </c>
      <c r="N1" s="175" t="s">
        <v>361</v>
      </c>
      <c r="O1" s="179" t="s">
        <v>363</v>
      </c>
      <c r="P1" s="179" t="s">
        <v>366</v>
      </c>
      <c r="Q1" s="179" t="s">
        <v>368</v>
      </c>
      <c r="R1" s="231" t="s">
        <v>370</v>
      </c>
      <c r="S1" s="231" t="s">
        <v>372</v>
      </c>
      <c r="T1" s="182" t="s">
        <v>374</v>
      </c>
      <c r="U1" s="182" t="s">
        <v>376</v>
      </c>
      <c r="V1" s="212" t="s">
        <v>378</v>
      </c>
      <c r="W1" s="212" t="s">
        <v>380</v>
      </c>
      <c r="X1" s="212" t="s">
        <v>382</v>
      </c>
      <c r="Y1" s="213" t="s">
        <v>370</v>
      </c>
      <c r="Z1" s="236" t="s">
        <v>372</v>
      </c>
    </row>
    <row r="2" spans="1:27" ht="15.75" customHeight="1">
      <c r="A2" s="454"/>
      <c r="B2" s="442"/>
      <c r="C2" s="442"/>
      <c r="D2" s="148" t="s">
        <v>2829</v>
      </c>
      <c r="E2" s="148" t="s">
        <v>3883</v>
      </c>
      <c r="F2" s="178" t="s">
        <v>3911</v>
      </c>
      <c r="G2" s="148" t="s">
        <v>3912</v>
      </c>
      <c r="H2" s="148" t="s">
        <v>394</v>
      </c>
      <c r="I2" s="148" t="s">
        <v>77</v>
      </c>
      <c r="J2" s="132">
        <v>9000000</v>
      </c>
      <c r="K2" s="132">
        <v>0</v>
      </c>
      <c r="L2" s="132">
        <v>0</v>
      </c>
      <c r="M2" s="148" t="s">
        <v>410</v>
      </c>
      <c r="N2" s="148">
        <v>0.23</v>
      </c>
      <c r="O2" s="170">
        <f t="shared" ref="O2:O64" si="0">J2*N2</f>
        <v>2070000</v>
      </c>
      <c r="P2" s="170">
        <f t="shared" ref="P2:P63" si="1">K2*N2</f>
        <v>0</v>
      </c>
      <c r="Q2" s="170">
        <f t="shared" ref="Q2:Q64" si="2">L2*N2</f>
        <v>0</v>
      </c>
      <c r="R2" s="228">
        <f t="shared" ref="R2:R63" si="3">IFERROR(Q2/O2, "-")</f>
        <v>0</v>
      </c>
      <c r="S2" s="228">
        <f t="shared" ref="S2:S64" si="4">IFERROR(P2/O2, "-")</f>
        <v>0</v>
      </c>
      <c r="T2" s="148" t="s">
        <v>410</v>
      </c>
      <c r="U2" s="148">
        <v>0.09</v>
      </c>
      <c r="V2" s="170">
        <f t="shared" ref="V2:V9" si="5">J2*U2</f>
        <v>810000</v>
      </c>
      <c r="W2" s="170">
        <f t="shared" ref="W2:W63" si="6">K2*U2</f>
        <v>0</v>
      </c>
      <c r="X2" s="170">
        <f t="shared" ref="X2:X64" si="7">L2*U2</f>
        <v>0</v>
      </c>
      <c r="Y2" s="228">
        <f t="shared" ref="Y2:Y63" si="8">IFERROR(X2/V2, "-")</f>
        <v>0</v>
      </c>
      <c r="Z2" s="228">
        <f t="shared" ref="Z2:Z64" si="9">IFERROR(W2/V2, "-")</f>
        <v>0</v>
      </c>
      <c r="AA2" s="134"/>
    </row>
    <row r="3" spans="1:27" ht="15.75" customHeight="1">
      <c r="A3" s="454"/>
      <c r="B3" s="442"/>
      <c r="C3" s="442"/>
      <c r="D3" s="148" t="s">
        <v>2829</v>
      </c>
      <c r="E3" s="148" t="s">
        <v>3883</v>
      </c>
      <c r="F3" s="178" t="s">
        <v>3913</v>
      </c>
      <c r="G3" s="148" t="s">
        <v>3914</v>
      </c>
      <c r="H3" s="148" t="s">
        <v>394</v>
      </c>
      <c r="I3" s="148" t="s">
        <v>179</v>
      </c>
      <c r="J3" s="132">
        <v>1000</v>
      </c>
      <c r="K3" s="132">
        <v>0</v>
      </c>
      <c r="L3" s="132">
        <v>0</v>
      </c>
      <c r="M3" s="148" t="s">
        <v>416</v>
      </c>
      <c r="N3" s="148">
        <v>0</v>
      </c>
      <c r="O3" s="170">
        <f t="shared" si="0"/>
        <v>0</v>
      </c>
      <c r="P3" s="170">
        <f t="shared" si="1"/>
        <v>0</v>
      </c>
      <c r="Q3" s="170">
        <f t="shared" si="2"/>
        <v>0</v>
      </c>
      <c r="R3" s="228" t="str">
        <f t="shared" si="3"/>
        <v>-</v>
      </c>
      <c r="S3" s="228" t="str">
        <f t="shared" si="4"/>
        <v>-</v>
      </c>
      <c r="T3" s="148" t="s">
        <v>416</v>
      </c>
      <c r="U3" s="148">
        <v>0</v>
      </c>
      <c r="V3" s="170">
        <f t="shared" si="5"/>
        <v>0</v>
      </c>
      <c r="W3" s="170">
        <f t="shared" si="6"/>
        <v>0</v>
      </c>
      <c r="X3" s="170">
        <f t="shared" si="7"/>
        <v>0</v>
      </c>
      <c r="Y3" s="228" t="str">
        <f t="shared" si="8"/>
        <v>-</v>
      </c>
      <c r="Z3" s="170" t="str">
        <f>IFERROR(W3/V3, "-")</f>
        <v>-</v>
      </c>
      <c r="AA3" s="134"/>
    </row>
    <row r="4" spans="1:27" ht="15.75" customHeight="1">
      <c r="A4" s="454"/>
      <c r="B4" s="442"/>
      <c r="C4" s="442"/>
      <c r="D4" s="148" t="s">
        <v>2829</v>
      </c>
      <c r="E4" s="148" t="s">
        <v>3883</v>
      </c>
      <c r="F4" s="178" t="s">
        <v>3915</v>
      </c>
      <c r="G4" s="148" t="s">
        <v>3916</v>
      </c>
      <c r="H4" s="148" t="s">
        <v>394</v>
      </c>
      <c r="I4" s="148" t="s">
        <v>111</v>
      </c>
      <c r="J4" s="132">
        <v>1000</v>
      </c>
      <c r="K4" s="132">
        <v>0</v>
      </c>
      <c r="L4" s="132">
        <v>0</v>
      </c>
      <c r="M4" s="148" t="s">
        <v>416</v>
      </c>
      <c r="N4" s="148">
        <v>0</v>
      </c>
      <c r="O4" s="170">
        <f t="shared" si="0"/>
        <v>0</v>
      </c>
      <c r="P4" s="170">
        <f t="shared" si="1"/>
        <v>0</v>
      </c>
      <c r="Q4" s="170">
        <f t="shared" si="2"/>
        <v>0</v>
      </c>
      <c r="R4" s="228" t="str">
        <f t="shared" si="3"/>
        <v>-</v>
      </c>
      <c r="S4" s="228" t="str">
        <f t="shared" si="4"/>
        <v>-</v>
      </c>
      <c r="T4" s="148" t="s">
        <v>416</v>
      </c>
      <c r="U4" s="148">
        <v>0</v>
      </c>
      <c r="V4" s="170">
        <f t="shared" si="5"/>
        <v>0</v>
      </c>
      <c r="W4" s="170">
        <f t="shared" si="6"/>
        <v>0</v>
      </c>
      <c r="X4" s="170">
        <f t="shared" si="7"/>
        <v>0</v>
      </c>
      <c r="Y4" s="228" t="str">
        <f t="shared" si="8"/>
        <v>-</v>
      </c>
      <c r="Z4" s="228" t="str">
        <f t="shared" si="9"/>
        <v>-</v>
      </c>
      <c r="AA4" s="134"/>
    </row>
    <row r="5" spans="1:27" ht="15.75" customHeight="1">
      <c r="A5" s="454"/>
      <c r="B5" s="442"/>
      <c r="C5" s="442"/>
      <c r="D5" s="148" t="s">
        <v>2829</v>
      </c>
      <c r="E5" s="148" t="s">
        <v>3883</v>
      </c>
      <c r="F5" s="178" t="s">
        <v>3917</v>
      </c>
      <c r="G5" s="148" t="s">
        <v>3918</v>
      </c>
      <c r="H5" s="148" t="s">
        <v>394</v>
      </c>
      <c r="I5" s="148" t="s">
        <v>111</v>
      </c>
      <c r="J5" s="132">
        <v>1000</v>
      </c>
      <c r="K5" s="132">
        <v>0</v>
      </c>
      <c r="L5" s="132">
        <v>0</v>
      </c>
      <c r="M5" s="148" t="s">
        <v>410</v>
      </c>
      <c r="N5" s="148">
        <v>0.23</v>
      </c>
      <c r="O5" s="170">
        <f t="shared" si="0"/>
        <v>230</v>
      </c>
      <c r="P5" s="170">
        <f t="shared" si="1"/>
        <v>0</v>
      </c>
      <c r="Q5" s="170">
        <f t="shared" si="2"/>
        <v>0</v>
      </c>
      <c r="R5" s="228">
        <f t="shared" si="3"/>
        <v>0</v>
      </c>
      <c r="S5" s="228">
        <f t="shared" si="4"/>
        <v>0</v>
      </c>
      <c r="T5" s="148" t="s">
        <v>410</v>
      </c>
      <c r="U5" s="148">
        <v>0.09</v>
      </c>
      <c r="V5" s="170">
        <f t="shared" si="5"/>
        <v>90</v>
      </c>
      <c r="W5" s="170">
        <f t="shared" si="6"/>
        <v>0</v>
      </c>
      <c r="X5" s="170">
        <f t="shared" si="7"/>
        <v>0</v>
      </c>
      <c r="Y5" s="228">
        <f t="shared" si="8"/>
        <v>0</v>
      </c>
      <c r="Z5" s="228">
        <f t="shared" si="9"/>
        <v>0</v>
      </c>
      <c r="AA5" s="134"/>
    </row>
    <row r="6" spans="1:27" ht="15.75" customHeight="1">
      <c r="A6" s="454"/>
      <c r="B6" s="442"/>
      <c r="C6" s="442"/>
      <c r="D6" s="148" t="s">
        <v>2829</v>
      </c>
      <c r="E6" s="148" t="s">
        <v>3883</v>
      </c>
      <c r="F6" s="178" t="s">
        <v>3917</v>
      </c>
      <c r="G6" s="148" t="s">
        <v>3919</v>
      </c>
      <c r="H6" s="148" t="s">
        <v>394</v>
      </c>
      <c r="I6" s="148" t="s">
        <v>111</v>
      </c>
      <c r="J6" s="132">
        <v>4456824</v>
      </c>
      <c r="K6" s="132">
        <v>0</v>
      </c>
      <c r="L6" s="132">
        <v>0</v>
      </c>
      <c r="M6" s="148" t="s">
        <v>410</v>
      </c>
      <c r="N6" s="148">
        <v>0.23</v>
      </c>
      <c r="O6" s="170">
        <f t="shared" si="0"/>
        <v>1025069.52</v>
      </c>
      <c r="P6" s="170">
        <f t="shared" si="1"/>
        <v>0</v>
      </c>
      <c r="Q6" s="170">
        <f t="shared" si="2"/>
        <v>0</v>
      </c>
      <c r="R6" s="228">
        <f t="shared" si="3"/>
        <v>0</v>
      </c>
      <c r="S6" s="228">
        <f t="shared" si="4"/>
        <v>0</v>
      </c>
      <c r="T6" s="148" t="s">
        <v>410</v>
      </c>
      <c r="U6" s="148">
        <v>0.09</v>
      </c>
      <c r="V6" s="170">
        <f t="shared" si="5"/>
        <v>401114.16</v>
      </c>
      <c r="W6" s="170">
        <f t="shared" si="6"/>
        <v>0</v>
      </c>
      <c r="X6" s="170">
        <f t="shared" si="7"/>
        <v>0</v>
      </c>
      <c r="Y6" s="228">
        <f t="shared" si="8"/>
        <v>0</v>
      </c>
      <c r="Z6" s="228">
        <f t="shared" si="9"/>
        <v>0</v>
      </c>
      <c r="AA6" s="134"/>
    </row>
    <row r="7" spans="1:27" ht="15.75" customHeight="1">
      <c r="A7" s="454"/>
      <c r="B7" s="442"/>
      <c r="C7" s="442"/>
      <c r="D7" s="148" t="s">
        <v>2829</v>
      </c>
      <c r="E7" s="148" t="s">
        <v>3883</v>
      </c>
      <c r="F7" s="178" t="s">
        <v>3917</v>
      </c>
      <c r="G7" s="148" t="s">
        <v>3920</v>
      </c>
      <c r="H7" s="148" t="s">
        <v>394</v>
      </c>
      <c r="I7" s="148" t="s">
        <v>111</v>
      </c>
      <c r="J7" s="132">
        <v>1000</v>
      </c>
      <c r="K7" s="132">
        <v>0</v>
      </c>
      <c r="L7" s="132">
        <v>0</v>
      </c>
      <c r="M7" s="148" t="s">
        <v>410</v>
      </c>
      <c r="N7" s="148">
        <v>0.23</v>
      </c>
      <c r="O7" s="170">
        <f t="shared" si="0"/>
        <v>230</v>
      </c>
      <c r="P7" s="170">
        <f t="shared" si="1"/>
        <v>0</v>
      </c>
      <c r="Q7" s="170">
        <f t="shared" si="2"/>
        <v>0</v>
      </c>
      <c r="R7" s="228">
        <f t="shared" si="3"/>
        <v>0</v>
      </c>
      <c r="S7" s="228">
        <f t="shared" si="4"/>
        <v>0</v>
      </c>
      <c r="T7" s="148" t="s">
        <v>410</v>
      </c>
      <c r="U7" s="148">
        <v>0.09</v>
      </c>
      <c r="V7" s="170">
        <f t="shared" si="5"/>
        <v>90</v>
      </c>
      <c r="W7" s="170">
        <f t="shared" si="6"/>
        <v>0</v>
      </c>
      <c r="X7" s="170">
        <f t="shared" si="7"/>
        <v>0</v>
      </c>
      <c r="Y7" s="228">
        <f t="shared" si="8"/>
        <v>0</v>
      </c>
      <c r="Z7" s="228">
        <f t="shared" si="9"/>
        <v>0</v>
      </c>
      <c r="AA7" s="134"/>
    </row>
    <row r="8" spans="1:27" ht="15.75" customHeight="1">
      <c r="A8" s="454"/>
      <c r="B8" s="442"/>
      <c r="C8" s="442"/>
      <c r="D8" s="148" t="s">
        <v>2829</v>
      </c>
      <c r="E8" s="148" t="s">
        <v>3883</v>
      </c>
      <c r="F8" s="178" t="s">
        <v>3917</v>
      </c>
      <c r="G8" s="148" t="s">
        <v>3921</v>
      </c>
      <c r="H8" s="148" t="s">
        <v>394</v>
      </c>
      <c r="I8" s="148" t="s">
        <v>111</v>
      </c>
      <c r="J8" s="132">
        <v>1000</v>
      </c>
      <c r="K8" s="132">
        <v>0</v>
      </c>
      <c r="L8" s="132">
        <v>0</v>
      </c>
      <c r="M8" s="148" t="s">
        <v>410</v>
      </c>
      <c r="N8" s="148">
        <v>0.23</v>
      </c>
      <c r="O8" s="170">
        <f t="shared" si="0"/>
        <v>230</v>
      </c>
      <c r="P8" s="170">
        <f t="shared" si="1"/>
        <v>0</v>
      </c>
      <c r="Q8" s="170">
        <f t="shared" si="2"/>
        <v>0</v>
      </c>
      <c r="R8" s="228">
        <f t="shared" si="3"/>
        <v>0</v>
      </c>
      <c r="S8" s="228">
        <f t="shared" si="4"/>
        <v>0</v>
      </c>
      <c r="T8" s="148" t="s">
        <v>410</v>
      </c>
      <c r="U8" s="148">
        <v>0.09</v>
      </c>
      <c r="V8" s="170">
        <f t="shared" si="5"/>
        <v>90</v>
      </c>
      <c r="W8" s="170">
        <f t="shared" si="6"/>
        <v>0</v>
      </c>
      <c r="X8" s="170">
        <f t="shared" si="7"/>
        <v>0</v>
      </c>
      <c r="Y8" s="228">
        <f t="shared" si="8"/>
        <v>0</v>
      </c>
      <c r="Z8" s="228">
        <f t="shared" si="9"/>
        <v>0</v>
      </c>
      <c r="AA8" s="134"/>
    </row>
    <row r="9" spans="1:27" ht="15.75" customHeight="1">
      <c r="A9" s="454"/>
      <c r="B9" s="442"/>
      <c r="C9" s="442"/>
      <c r="D9" s="148" t="s">
        <v>2829</v>
      </c>
      <c r="E9" s="148" t="s">
        <v>3883</v>
      </c>
      <c r="F9" s="178" t="s">
        <v>3917</v>
      </c>
      <c r="G9" s="148" t="s">
        <v>3922</v>
      </c>
      <c r="H9" s="148" t="s">
        <v>394</v>
      </c>
      <c r="I9" s="148" t="s">
        <v>111</v>
      </c>
      <c r="J9" s="132">
        <v>106606037</v>
      </c>
      <c r="K9" s="132">
        <v>0</v>
      </c>
      <c r="L9" s="132">
        <v>0</v>
      </c>
      <c r="M9" s="148" t="s">
        <v>410</v>
      </c>
      <c r="N9" s="148">
        <v>0.23</v>
      </c>
      <c r="O9" s="170">
        <f t="shared" si="0"/>
        <v>24519388.510000002</v>
      </c>
      <c r="P9" s="170">
        <f>K9*N9</f>
        <v>0</v>
      </c>
      <c r="Q9" s="170">
        <f>L9*N9</f>
        <v>0</v>
      </c>
      <c r="R9" s="228">
        <f t="shared" si="3"/>
        <v>0</v>
      </c>
      <c r="S9" s="228">
        <f t="shared" si="4"/>
        <v>0</v>
      </c>
      <c r="T9" s="148" t="s">
        <v>410</v>
      </c>
      <c r="U9" s="148">
        <v>0.09</v>
      </c>
      <c r="V9" s="170">
        <f t="shared" si="5"/>
        <v>9594543.3300000001</v>
      </c>
      <c r="W9" s="170">
        <f t="shared" si="6"/>
        <v>0</v>
      </c>
      <c r="X9" s="170">
        <f t="shared" si="7"/>
        <v>0</v>
      </c>
      <c r="Y9" s="228">
        <f t="shared" si="8"/>
        <v>0</v>
      </c>
      <c r="Z9" s="228">
        <f t="shared" si="9"/>
        <v>0</v>
      </c>
      <c r="AA9" s="134"/>
    </row>
    <row r="10" spans="1:27" ht="15.75" customHeight="1">
      <c r="A10" s="454"/>
      <c r="B10" s="442"/>
      <c r="C10" s="442"/>
      <c r="D10" s="148" t="s">
        <v>2829</v>
      </c>
      <c r="E10" s="148" t="s">
        <v>3883</v>
      </c>
      <c r="F10" s="178" t="s">
        <v>3917</v>
      </c>
      <c r="G10" s="148" t="s">
        <v>3923</v>
      </c>
      <c r="H10" s="148" t="s">
        <v>394</v>
      </c>
      <c r="I10" s="148" t="s">
        <v>111</v>
      </c>
      <c r="J10" s="132">
        <v>144093984</v>
      </c>
      <c r="K10" s="132">
        <v>134883821.81999999</v>
      </c>
      <c r="L10" s="132">
        <v>26058051.859999999</v>
      </c>
      <c r="M10" s="148" t="s">
        <v>410</v>
      </c>
      <c r="N10" s="148">
        <v>0.23</v>
      </c>
      <c r="O10" s="170">
        <f t="shared" si="0"/>
        <v>33141616.32</v>
      </c>
      <c r="P10" s="170">
        <f t="shared" si="1"/>
        <v>31023279.018599998</v>
      </c>
      <c r="Q10" s="170">
        <f t="shared" si="2"/>
        <v>5993351.9277999997</v>
      </c>
      <c r="R10" s="228">
        <f t="shared" si="3"/>
        <v>0.1808406647983305</v>
      </c>
      <c r="S10" s="228">
        <f t="shared" si="4"/>
        <v>0.93608225739667239</v>
      </c>
      <c r="T10" s="148" t="s">
        <v>410</v>
      </c>
      <c r="U10" s="148">
        <v>0.09</v>
      </c>
      <c r="V10" s="170">
        <f>J10*U10</f>
        <v>12968458.559999999</v>
      </c>
      <c r="W10" s="170">
        <f t="shared" si="6"/>
        <v>12139543.963799998</v>
      </c>
      <c r="X10" s="170">
        <f t="shared" si="7"/>
        <v>2345224.6673999997</v>
      </c>
      <c r="Y10" s="228">
        <f t="shared" si="8"/>
        <v>0.1808406647983305</v>
      </c>
      <c r="Z10" s="228">
        <f t="shared" si="9"/>
        <v>0.93608225739667239</v>
      </c>
      <c r="AA10" s="134"/>
    </row>
    <row r="11" spans="1:27" ht="15.75" customHeight="1">
      <c r="A11" s="454"/>
      <c r="B11" s="442"/>
      <c r="C11" s="442"/>
      <c r="D11" s="148" t="s">
        <v>2829</v>
      </c>
      <c r="E11" s="148" t="s">
        <v>3883</v>
      </c>
      <c r="F11" s="178" t="s">
        <v>3917</v>
      </c>
      <c r="G11" s="148" t="s">
        <v>3924</v>
      </c>
      <c r="H11" s="148" t="s">
        <v>394</v>
      </c>
      <c r="I11" s="148" t="s">
        <v>111</v>
      </c>
      <c r="J11" s="132">
        <v>0</v>
      </c>
      <c r="K11" s="132">
        <v>1508780.19</v>
      </c>
      <c r="L11" s="132">
        <v>1508780.19</v>
      </c>
      <c r="M11" s="148" t="s">
        <v>410</v>
      </c>
      <c r="N11" s="148">
        <v>0.23</v>
      </c>
      <c r="O11" s="170">
        <f t="shared" si="0"/>
        <v>0</v>
      </c>
      <c r="P11" s="170">
        <f t="shared" si="1"/>
        <v>347019.4437</v>
      </c>
      <c r="Q11" s="170">
        <f t="shared" si="2"/>
        <v>347019.4437</v>
      </c>
      <c r="R11" s="228" t="str">
        <f t="shared" si="3"/>
        <v>-</v>
      </c>
      <c r="S11" s="228" t="str">
        <f t="shared" si="4"/>
        <v>-</v>
      </c>
      <c r="T11" s="148" t="s">
        <v>410</v>
      </c>
      <c r="U11" s="148">
        <v>0.09</v>
      </c>
      <c r="V11" s="170">
        <f t="shared" ref="V11:V73" si="10">J11*U11</f>
        <v>0</v>
      </c>
      <c r="W11" s="170">
        <f t="shared" si="6"/>
        <v>135790.21709999998</v>
      </c>
      <c r="X11" s="170">
        <f t="shared" si="7"/>
        <v>135790.21709999998</v>
      </c>
      <c r="Y11" s="228" t="str">
        <f t="shared" si="8"/>
        <v>-</v>
      </c>
      <c r="Z11" s="228" t="str">
        <f t="shared" si="9"/>
        <v>-</v>
      </c>
      <c r="AA11" s="134"/>
    </row>
    <row r="12" spans="1:27" ht="15.75" customHeight="1">
      <c r="A12" s="454"/>
      <c r="B12" s="442"/>
      <c r="C12" s="442"/>
      <c r="D12" s="148" t="s">
        <v>2829</v>
      </c>
      <c r="E12" s="148" t="s">
        <v>3883</v>
      </c>
      <c r="F12" s="178" t="s">
        <v>3917</v>
      </c>
      <c r="G12" s="148" t="s">
        <v>3925</v>
      </c>
      <c r="H12" s="148" t="s">
        <v>394</v>
      </c>
      <c r="I12" s="148" t="s">
        <v>121</v>
      </c>
      <c r="J12" s="132">
        <v>1626747</v>
      </c>
      <c r="K12" s="132">
        <v>0</v>
      </c>
      <c r="L12" s="132">
        <v>0</v>
      </c>
      <c r="M12" s="148" t="s">
        <v>410</v>
      </c>
      <c r="N12" s="148">
        <v>0.23</v>
      </c>
      <c r="O12" s="170">
        <f t="shared" si="0"/>
        <v>374151.81</v>
      </c>
      <c r="P12" s="170">
        <f t="shared" si="1"/>
        <v>0</v>
      </c>
      <c r="Q12" s="170">
        <f t="shared" si="2"/>
        <v>0</v>
      </c>
      <c r="R12" s="228">
        <f t="shared" si="3"/>
        <v>0</v>
      </c>
      <c r="S12" s="228">
        <f t="shared" si="4"/>
        <v>0</v>
      </c>
      <c r="T12" s="148" t="s">
        <v>410</v>
      </c>
      <c r="U12" s="148">
        <v>0.09</v>
      </c>
      <c r="V12" s="170">
        <f t="shared" si="10"/>
        <v>146407.22999999998</v>
      </c>
      <c r="W12" s="170">
        <f t="shared" si="6"/>
        <v>0</v>
      </c>
      <c r="X12" s="170">
        <f t="shared" si="7"/>
        <v>0</v>
      </c>
      <c r="Y12" s="228">
        <f t="shared" si="8"/>
        <v>0</v>
      </c>
      <c r="Z12" s="228">
        <f t="shared" si="9"/>
        <v>0</v>
      </c>
      <c r="AA12" s="134"/>
    </row>
    <row r="13" spans="1:27" ht="15.75" customHeight="1">
      <c r="A13" s="454"/>
      <c r="B13" s="442"/>
      <c r="C13" s="442"/>
      <c r="D13" s="148" t="s">
        <v>2829</v>
      </c>
      <c r="E13" s="148" t="s">
        <v>3883</v>
      </c>
      <c r="F13" s="178" t="s">
        <v>3917</v>
      </c>
      <c r="G13" s="148" t="s">
        <v>3926</v>
      </c>
      <c r="H13" s="148" t="s">
        <v>394</v>
      </c>
      <c r="I13" s="148" t="s">
        <v>121</v>
      </c>
      <c r="J13" s="132">
        <v>1000</v>
      </c>
      <c r="K13" s="132">
        <v>0</v>
      </c>
      <c r="L13" s="132">
        <v>0</v>
      </c>
      <c r="M13" s="148" t="s">
        <v>410</v>
      </c>
      <c r="N13" s="148">
        <v>0.23</v>
      </c>
      <c r="O13" s="170">
        <f t="shared" si="0"/>
        <v>230</v>
      </c>
      <c r="P13" s="170">
        <f t="shared" si="1"/>
        <v>0</v>
      </c>
      <c r="Q13" s="170">
        <f t="shared" si="2"/>
        <v>0</v>
      </c>
      <c r="R13" s="228">
        <f t="shared" si="3"/>
        <v>0</v>
      </c>
      <c r="S13" s="228">
        <f t="shared" si="4"/>
        <v>0</v>
      </c>
      <c r="T13" s="148" t="s">
        <v>410</v>
      </c>
      <c r="U13" s="148">
        <v>0.09</v>
      </c>
      <c r="V13" s="170">
        <f t="shared" si="10"/>
        <v>90</v>
      </c>
      <c r="W13" s="170">
        <f t="shared" si="6"/>
        <v>0</v>
      </c>
      <c r="X13" s="170">
        <f t="shared" si="7"/>
        <v>0</v>
      </c>
      <c r="Y13" s="228">
        <f t="shared" si="8"/>
        <v>0</v>
      </c>
      <c r="Z13" s="228">
        <f t="shared" si="9"/>
        <v>0</v>
      </c>
      <c r="AA13" s="134"/>
    </row>
    <row r="14" spans="1:27" ht="15.75" customHeight="1">
      <c r="A14" s="454"/>
      <c r="B14" s="442"/>
      <c r="C14" s="442"/>
      <c r="D14" s="148" t="s">
        <v>2829</v>
      </c>
      <c r="E14" s="148" t="s">
        <v>3883</v>
      </c>
      <c r="F14" s="178" t="s">
        <v>3917</v>
      </c>
      <c r="G14" s="148" t="s">
        <v>3927</v>
      </c>
      <c r="H14" s="148" t="s">
        <v>394</v>
      </c>
      <c r="I14" s="148" t="s">
        <v>121</v>
      </c>
      <c r="J14" s="132">
        <v>1000</v>
      </c>
      <c r="K14" s="132">
        <v>0</v>
      </c>
      <c r="L14" s="132">
        <v>0</v>
      </c>
      <c r="M14" s="148" t="s">
        <v>410</v>
      </c>
      <c r="N14" s="148">
        <v>0.23</v>
      </c>
      <c r="O14" s="170">
        <f t="shared" si="0"/>
        <v>230</v>
      </c>
      <c r="P14" s="170">
        <f t="shared" si="1"/>
        <v>0</v>
      </c>
      <c r="Q14" s="170">
        <f t="shared" si="2"/>
        <v>0</v>
      </c>
      <c r="R14" s="228">
        <f t="shared" si="3"/>
        <v>0</v>
      </c>
      <c r="S14" s="228">
        <f t="shared" si="4"/>
        <v>0</v>
      </c>
      <c r="T14" s="148" t="s">
        <v>410</v>
      </c>
      <c r="U14" s="148">
        <v>0.09</v>
      </c>
      <c r="V14" s="170">
        <f t="shared" si="10"/>
        <v>90</v>
      </c>
      <c r="W14" s="170">
        <f t="shared" si="6"/>
        <v>0</v>
      </c>
      <c r="X14" s="170">
        <f t="shared" si="7"/>
        <v>0</v>
      </c>
      <c r="Y14" s="228">
        <f t="shared" si="8"/>
        <v>0</v>
      </c>
      <c r="Z14" s="228">
        <f t="shared" si="9"/>
        <v>0</v>
      </c>
      <c r="AA14" s="134"/>
    </row>
    <row r="15" spans="1:27" ht="15.75" customHeight="1">
      <c r="A15" s="454"/>
      <c r="B15" s="442"/>
      <c r="C15" s="442"/>
      <c r="D15" s="148" t="s">
        <v>2829</v>
      </c>
      <c r="E15" s="148" t="s">
        <v>3883</v>
      </c>
      <c r="F15" s="178" t="s">
        <v>3917</v>
      </c>
      <c r="G15" s="148" t="s">
        <v>3928</v>
      </c>
      <c r="H15" s="148" t="s">
        <v>394</v>
      </c>
      <c r="I15" s="148" t="s">
        <v>121</v>
      </c>
      <c r="J15" s="132">
        <v>1000</v>
      </c>
      <c r="K15" s="132">
        <v>0</v>
      </c>
      <c r="L15" s="132">
        <v>0</v>
      </c>
      <c r="M15" s="148" t="s">
        <v>410</v>
      </c>
      <c r="N15" s="148">
        <v>0.23</v>
      </c>
      <c r="O15" s="170">
        <f t="shared" si="0"/>
        <v>230</v>
      </c>
      <c r="P15" s="170">
        <f t="shared" si="1"/>
        <v>0</v>
      </c>
      <c r="Q15" s="170">
        <f t="shared" si="2"/>
        <v>0</v>
      </c>
      <c r="R15" s="228">
        <f t="shared" si="3"/>
        <v>0</v>
      </c>
      <c r="S15" s="228">
        <f t="shared" si="4"/>
        <v>0</v>
      </c>
      <c r="T15" s="148" t="s">
        <v>410</v>
      </c>
      <c r="U15" s="148">
        <v>0.09</v>
      </c>
      <c r="V15" s="170">
        <f t="shared" si="10"/>
        <v>90</v>
      </c>
      <c r="W15" s="170">
        <f t="shared" si="6"/>
        <v>0</v>
      </c>
      <c r="X15" s="170">
        <f t="shared" si="7"/>
        <v>0</v>
      </c>
      <c r="Y15" s="228">
        <f t="shared" si="8"/>
        <v>0</v>
      </c>
      <c r="Z15" s="228">
        <f t="shared" si="9"/>
        <v>0</v>
      </c>
      <c r="AA15" s="134"/>
    </row>
    <row r="16" spans="1:27" ht="15.75" customHeight="1">
      <c r="A16" s="454"/>
      <c r="B16" s="442"/>
      <c r="C16" s="442"/>
      <c r="D16" s="148" t="s">
        <v>2829</v>
      </c>
      <c r="E16" s="148" t="s">
        <v>3883</v>
      </c>
      <c r="F16" s="178" t="s">
        <v>3917</v>
      </c>
      <c r="G16" s="148" t="s">
        <v>3929</v>
      </c>
      <c r="H16" s="148" t="s">
        <v>394</v>
      </c>
      <c r="I16" s="148" t="s">
        <v>87</v>
      </c>
      <c r="J16" s="132">
        <v>7575268</v>
      </c>
      <c r="K16" s="132">
        <v>14448941.610000001</v>
      </c>
      <c r="L16" s="132">
        <v>5995237.75</v>
      </c>
      <c r="M16" s="148" t="s">
        <v>410</v>
      </c>
      <c r="N16" s="148">
        <v>0.23</v>
      </c>
      <c r="O16" s="170">
        <f t="shared" si="0"/>
        <v>1742311.6400000001</v>
      </c>
      <c r="P16" s="170">
        <f t="shared" si="1"/>
        <v>3323256.5703000003</v>
      </c>
      <c r="Q16" s="170">
        <f t="shared" si="2"/>
        <v>1378904.6825000001</v>
      </c>
      <c r="R16" s="228">
        <f t="shared" si="3"/>
        <v>0.79142252788944234</v>
      </c>
      <c r="S16" s="228">
        <f t="shared" si="4"/>
        <v>1.9073835552748761</v>
      </c>
      <c r="T16" s="148" t="s">
        <v>410</v>
      </c>
      <c r="U16" s="148">
        <v>0.09</v>
      </c>
      <c r="V16" s="170">
        <f t="shared" si="10"/>
        <v>681774.12</v>
      </c>
      <c r="W16" s="170">
        <f t="shared" si="6"/>
        <v>1300404.7449</v>
      </c>
      <c r="X16" s="170">
        <f t="shared" si="7"/>
        <v>539571.39749999996</v>
      </c>
      <c r="Y16" s="228">
        <f t="shared" si="8"/>
        <v>0.79142252788944223</v>
      </c>
      <c r="Z16" s="228">
        <f t="shared" si="9"/>
        <v>1.9073835552748761</v>
      </c>
      <c r="AA16" s="134"/>
    </row>
    <row r="17" spans="1:27" ht="15.75" customHeight="1">
      <c r="A17" s="454"/>
      <c r="B17" s="442"/>
      <c r="C17" s="442"/>
      <c r="D17" s="148" t="s">
        <v>2829</v>
      </c>
      <c r="E17" s="148" t="s">
        <v>3883</v>
      </c>
      <c r="F17" s="178" t="s">
        <v>3917</v>
      </c>
      <c r="G17" s="148" t="s">
        <v>3930</v>
      </c>
      <c r="H17" s="148" t="s">
        <v>394</v>
      </c>
      <c r="I17" s="148" t="s">
        <v>87</v>
      </c>
      <c r="J17" s="132">
        <v>60464668</v>
      </c>
      <c r="K17" s="132">
        <v>32241990.450000007</v>
      </c>
      <c r="L17" s="132">
        <v>23662784.600000001</v>
      </c>
      <c r="M17" s="148" t="s">
        <v>410</v>
      </c>
      <c r="N17" s="148">
        <v>0.23</v>
      </c>
      <c r="O17" s="170">
        <f t="shared" si="0"/>
        <v>13906873.640000001</v>
      </c>
      <c r="P17" s="170">
        <f t="shared" si="1"/>
        <v>7415657.8035000023</v>
      </c>
      <c r="Q17" s="170">
        <f t="shared" si="2"/>
        <v>5442440.4580000006</v>
      </c>
      <c r="R17" s="228">
        <f t="shared" si="3"/>
        <v>0.39134895440094042</v>
      </c>
      <c r="S17" s="228">
        <f t="shared" si="4"/>
        <v>0.53323687231690431</v>
      </c>
      <c r="T17" s="148" t="s">
        <v>410</v>
      </c>
      <c r="U17" s="148">
        <v>0.09</v>
      </c>
      <c r="V17" s="170">
        <f t="shared" si="10"/>
        <v>5441820.1200000001</v>
      </c>
      <c r="W17" s="170">
        <f t="shared" si="6"/>
        <v>2901779.1405000007</v>
      </c>
      <c r="X17" s="170">
        <f t="shared" si="7"/>
        <v>2129650.6140000001</v>
      </c>
      <c r="Y17" s="228">
        <f t="shared" si="8"/>
        <v>0.39134895440094042</v>
      </c>
      <c r="Z17" s="228">
        <f t="shared" si="9"/>
        <v>0.53323687231690431</v>
      </c>
      <c r="AA17" s="134"/>
    </row>
    <row r="18" spans="1:27" ht="15.75" customHeight="1">
      <c r="A18" s="454"/>
      <c r="B18" s="442"/>
      <c r="C18" s="442"/>
      <c r="D18" s="148" t="s">
        <v>2829</v>
      </c>
      <c r="E18" s="148" t="s">
        <v>3883</v>
      </c>
      <c r="F18" s="178" t="s">
        <v>3917</v>
      </c>
      <c r="G18" s="148" t="s">
        <v>3931</v>
      </c>
      <c r="H18" s="148" t="s">
        <v>394</v>
      </c>
      <c r="I18" s="148" t="s">
        <v>87</v>
      </c>
      <c r="J18" s="132">
        <v>500000</v>
      </c>
      <c r="K18" s="132">
        <v>0</v>
      </c>
      <c r="L18" s="132">
        <v>0</v>
      </c>
      <c r="M18" s="148" t="s">
        <v>410</v>
      </c>
      <c r="N18" s="148">
        <v>0.23</v>
      </c>
      <c r="O18" s="170">
        <f t="shared" si="0"/>
        <v>115000</v>
      </c>
      <c r="P18" s="170">
        <f t="shared" si="1"/>
        <v>0</v>
      </c>
      <c r="Q18" s="170">
        <f t="shared" si="2"/>
        <v>0</v>
      </c>
      <c r="R18" s="228">
        <f t="shared" si="3"/>
        <v>0</v>
      </c>
      <c r="S18" s="228">
        <f t="shared" si="4"/>
        <v>0</v>
      </c>
      <c r="T18" s="148" t="s">
        <v>410</v>
      </c>
      <c r="U18" s="148">
        <v>0.09</v>
      </c>
      <c r="V18" s="170">
        <f t="shared" si="10"/>
        <v>45000</v>
      </c>
      <c r="W18" s="170">
        <f t="shared" si="6"/>
        <v>0</v>
      </c>
      <c r="X18" s="170">
        <f t="shared" si="7"/>
        <v>0</v>
      </c>
      <c r="Y18" s="228">
        <f t="shared" si="8"/>
        <v>0</v>
      </c>
      <c r="Z18" s="228">
        <f t="shared" si="9"/>
        <v>0</v>
      </c>
      <c r="AA18" s="134"/>
    </row>
    <row r="19" spans="1:27" ht="15.75" customHeight="1">
      <c r="A19" s="454"/>
      <c r="B19" s="442"/>
      <c r="C19" s="442"/>
      <c r="D19" s="148" t="s">
        <v>2829</v>
      </c>
      <c r="E19" s="148" t="s">
        <v>3883</v>
      </c>
      <c r="F19" s="178" t="s">
        <v>3917</v>
      </c>
      <c r="G19" s="148" t="s">
        <v>3932</v>
      </c>
      <c r="H19" s="148" t="s">
        <v>394</v>
      </c>
      <c r="I19" s="148" t="s">
        <v>87</v>
      </c>
      <c r="J19" s="132">
        <v>103623049</v>
      </c>
      <c r="K19" s="132">
        <v>95612512.010000005</v>
      </c>
      <c r="L19" s="132">
        <v>82445271.230000004</v>
      </c>
      <c r="M19" s="148" t="s">
        <v>410</v>
      </c>
      <c r="N19" s="148">
        <v>0.23</v>
      </c>
      <c r="O19" s="170">
        <f t="shared" si="0"/>
        <v>23833301.27</v>
      </c>
      <c r="P19" s="170">
        <f t="shared" si="1"/>
        <v>21990877.762300003</v>
      </c>
      <c r="Q19" s="170">
        <f t="shared" si="2"/>
        <v>18962412.382900003</v>
      </c>
      <c r="R19" s="228">
        <f t="shared" si="3"/>
        <v>0.79562676475578342</v>
      </c>
      <c r="S19" s="228">
        <f t="shared" si="4"/>
        <v>0.92269541316044479</v>
      </c>
      <c r="T19" s="148" t="s">
        <v>410</v>
      </c>
      <c r="U19" s="148">
        <v>0.09</v>
      </c>
      <c r="V19" s="170">
        <f t="shared" si="10"/>
        <v>9326074.4100000001</v>
      </c>
      <c r="W19" s="170">
        <f t="shared" si="6"/>
        <v>8605126.0809000004</v>
      </c>
      <c r="X19" s="170">
        <f t="shared" si="7"/>
        <v>7420074.4106999999</v>
      </c>
      <c r="Y19" s="228">
        <f t="shared" si="8"/>
        <v>0.7956267647557832</v>
      </c>
      <c r="Z19" s="228">
        <f t="shared" si="9"/>
        <v>0.92269541316044468</v>
      </c>
      <c r="AA19" s="134"/>
    </row>
    <row r="20" spans="1:27" ht="15.75" customHeight="1">
      <c r="A20" s="454"/>
      <c r="B20" s="442"/>
      <c r="C20" s="442"/>
      <c r="D20" s="148" t="s">
        <v>2829</v>
      </c>
      <c r="E20" s="148" t="s">
        <v>3883</v>
      </c>
      <c r="F20" s="178" t="s">
        <v>3917</v>
      </c>
      <c r="G20" s="148" t="s">
        <v>3933</v>
      </c>
      <c r="H20" s="148" t="s">
        <v>394</v>
      </c>
      <c r="I20" s="148" t="s">
        <v>87</v>
      </c>
      <c r="J20" s="132">
        <v>24914767</v>
      </c>
      <c r="K20" s="132">
        <v>14073021.209999999</v>
      </c>
      <c r="L20" s="132">
        <v>14066911.799999999</v>
      </c>
      <c r="M20" s="148" t="s">
        <v>410</v>
      </c>
      <c r="N20" s="148">
        <v>0.23</v>
      </c>
      <c r="O20" s="170">
        <f t="shared" si="0"/>
        <v>5730396.4100000001</v>
      </c>
      <c r="P20" s="170">
        <f t="shared" si="1"/>
        <v>3236794.8783</v>
      </c>
      <c r="Q20" s="170">
        <f t="shared" si="2"/>
        <v>3235389.7139999997</v>
      </c>
      <c r="R20" s="228">
        <f t="shared" si="3"/>
        <v>0.56460137877267724</v>
      </c>
      <c r="S20" s="228">
        <f t="shared" si="4"/>
        <v>0.56484659118024261</v>
      </c>
      <c r="T20" s="148" t="s">
        <v>410</v>
      </c>
      <c r="U20" s="148">
        <v>0.09</v>
      </c>
      <c r="V20" s="170">
        <f t="shared" si="10"/>
        <v>2242329.0299999998</v>
      </c>
      <c r="W20" s="170">
        <f t="shared" si="6"/>
        <v>1266571.9088999999</v>
      </c>
      <c r="X20" s="170">
        <f t="shared" si="7"/>
        <v>1266022.0619999999</v>
      </c>
      <c r="Y20" s="228">
        <f t="shared" si="8"/>
        <v>0.56460137877267724</v>
      </c>
      <c r="Z20" s="228">
        <f t="shared" si="9"/>
        <v>0.56484659118024261</v>
      </c>
      <c r="AA20" s="134"/>
    </row>
    <row r="21" spans="1:27" ht="15.75" customHeight="1">
      <c r="A21" s="454"/>
      <c r="B21" s="442"/>
      <c r="C21" s="442"/>
      <c r="D21" s="148" t="s">
        <v>2829</v>
      </c>
      <c r="E21" s="148" t="s">
        <v>3883</v>
      </c>
      <c r="F21" s="178" t="s">
        <v>3917</v>
      </c>
      <c r="G21" s="148" t="s">
        <v>3934</v>
      </c>
      <c r="H21" s="148" t="s">
        <v>394</v>
      </c>
      <c r="I21" s="148" t="s">
        <v>87</v>
      </c>
      <c r="J21" s="132">
        <v>0</v>
      </c>
      <c r="K21" s="132">
        <v>46912059.990000002</v>
      </c>
      <c r="L21" s="132">
        <v>46912059.990000002</v>
      </c>
      <c r="M21" s="148" t="s">
        <v>410</v>
      </c>
      <c r="N21" s="148">
        <v>0.23</v>
      </c>
      <c r="O21" s="170">
        <f t="shared" si="0"/>
        <v>0</v>
      </c>
      <c r="P21" s="170">
        <f t="shared" si="1"/>
        <v>10789773.797700001</v>
      </c>
      <c r="Q21" s="170">
        <f t="shared" si="2"/>
        <v>10789773.797700001</v>
      </c>
      <c r="R21" s="228" t="str">
        <f t="shared" si="3"/>
        <v>-</v>
      </c>
      <c r="S21" s="228" t="str">
        <f t="shared" si="4"/>
        <v>-</v>
      </c>
      <c r="T21" s="148" t="s">
        <v>410</v>
      </c>
      <c r="U21" s="148">
        <v>0.09</v>
      </c>
      <c r="V21" s="170">
        <f t="shared" si="10"/>
        <v>0</v>
      </c>
      <c r="W21" s="170">
        <f t="shared" si="6"/>
        <v>4222085.3991</v>
      </c>
      <c r="X21" s="170">
        <f t="shared" si="7"/>
        <v>4222085.3991</v>
      </c>
      <c r="Y21" s="228" t="str">
        <f t="shared" si="8"/>
        <v>-</v>
      </c>
      <c r="Z21" s="228" t="str">
        <f t="shared" si="9"/>
        <v>-</v>
      </c>
      <c r="AA21" s="134"/>
    </row>
    <row r="22" spans="1:27" ht="15.75" customHeight="1">
      <c r="A22" s="454"/>
      <c r="B22" s="442"/>
      <c r="C22" s="442"/>
      <c r="D22" s="148" t="s">
        <v>2829</v>
      </c>
      <c r="E22" s="148" t="s">
        <v>3883</v>
      </c>
      <c r="F22" s="178" t="s">
        <v>3917</v>
      </c>
      <c r="G22" s="148" t="s">
        <v>3935</v>
      </c>
      <c r="H22" s="148" t="s">
        <v>394</v>
      </c>
      <c r="I22" s="148" t="s">
        <v>97</v>
      </c>
      <c r="J22" s="132">
        <v>1000</v>
      </c>
      <c r="K22" s="132">
        <v>45469776.200000003</v>
      </c>
      <c r="L22" s="132">
        <v>34252333.189999998</v>
      </c>
      <c r="M22" s="148" t="s">
        <v>410</v>
      </c>
      <c r="N22" s="148">
        <v>0.23</v>
      </c>
      <c r="O22" s="170">
        <f t="shared" si="0"/>
        <v>230</v>
      </c>
      <c r="P22" s="170">
        <f t="shared" si="1"/>
        <v>10458048.526000001</v>
      </c>
      <c r="Q22" s="170">
        <f t="shared" si="2"/>
        <v>7878036.6337000001</v>
      </c>
      <c r="R22" s="228">
        <f t="shared" si="3"/>
        <v>34252.333189999998</v>
      </c>
      <c r="S22" s="228">
        <f t="shared" si="4"/>
        <v>45469.7762</v>
      </c>
      <c r="T22" s="148" t="s">
        <v>410</v>
      </c>
      <c r="U22" s="148">
        <v>0.09</v>
      </c>
      <c r="V22" s="170">
        <f t="shared" si="10"/>
        <v>90</v>
      </c>
      <c r="W22" s="170">
        <f t="shared" si="6"/>
        <v>4092279.858</v>
      </c>
      <c r="X22" s="170">
        <f t="shared" si="7"/>
        <v>3082709.9870999996</v>
      </c>
      <c r="Y22" s="228">
        <f t="shared" si="8"/>
        <v>34252.333189999998</v>
      </c>
      <c r="Z22" s="228">
        <f t="shared" si="9"/>
        <v>45469.7762</v>
      </c>
      <c r="AA22" s="134"/>
    </row>
    <row r="23" spans="1:27" ht="15.75" customHeight="1">
      <c r="A23" s="454"/>
      <c r="B23" s="442"/>
      <c r="C23" s="442"/>
      <c r="D23" s="148" t="s">
        <v>2829</v>
      </c>
      <c r="E23" s="148" t="s">
        <v>3883</v>
      </c>
      <c r="F23" s="178" t="s">
        <v>3936</v>
      </c>
      <c r="G23" s="148" t="s">
        <v>3937</v>
      </c>
      <c r="H23" s="148" t="s">
        <v>394</v>
      </c>
      <c r="I23" s="148" t="s">
        <v>77</v>
      </c>
      <c r="J23" s="132">
        <v>1000</v>
      </c>
      <c r="K23" s="132">
        <v>0</v>
      </c>
      <c r="L23" s="132">
        <v>0</v>
      </c>
      <c r="M23" s="148" t="s">
        <v>416</v>
      </c>
      <c r="N23" s="148">
        <v>0</v>
      </c>
      <c r="O23" s="170">
        <f t="shared" si="0"/>
        <v>0</v>
      </c>
      <c r="P23" s="170">
        <f t="shared" si="1"/>
        <v>0</v>
      </c>
      <c r="Q23" s="170">
        <f t="shared" si="2"/>
        <v>0</v>
      </c>
      <c r="R23" s="228" t="str">
        <f t="shared" si="3"/>
        <v>-</v>
      </c>
      <c r="S23" s="228" t="str">
        <f t="shared" si="4"/>
        <v>-</v>
      </c>
      <c r="T23" s="148" t="s">
        <v>416</v>
      </c>
      <c r="U23" s="148">
        <v>0</v>
      </c>
      <c r="V23" s="170">
        <f t="shared" si="10"/>
        <v>0</v>
      </c>
      <c r="W23" s="170">
        <f t="shared" si="6"/>
        <v>0</v>
      </c>
      <c r="X23" s="170">
        <f t="shared" si="7"/>
        <v>0</v>
      </c>
      <c r="Y23" s="228" t="str">
        <f t="shared" si="8"/>
        <v>-</v>
      </c>
      <c r="Z23" s="228" t="str">
        <f t="shared" si="9"/>
        <v>-</v>
      </c>
      <c r="AA23" s="134"/>
    </row>
    <row r="24" spans="1:27" ht="15.75" customHeight="1">
      <c r="A24" s="454"/>
      <c r="B24" s="442"/>
      <c r="C24" s="442"/>
      <c r="D24" s="148" t="s">
        <v>2829</v>
      </c>
      <c r="E24" s="148" t="s">
        <v>2830</v>
      </c>
      <c r="F24" s="178" t="s">
        <v>3936</v>
      </c>
      <c r="G24" s="148" t="s">
        <v>3938</v>
      </c>
      <c r="H24" s="148" t="s">
        <v>394</v>
      </c>
      <c r="I24" s="148" t="s">
        <v>77</v>
      </c>
      <c r="J24" s="132">
        <v>1000</v>
      </c>
      <c r="K24" s="132">
        <v>0</v>
      </c>
      <c r="L24" s="132">
        <v>0</v>
      </c>
      <c r="M24" s="148" t="s">
        <v>416</v>
      </c>
      <c r="N24" s="148">
        <v>0</v>
      </c>
      <c r="O24" s="170">
        <f t="shared" si="0"/>
        <v>0</v>
      </c>
      <c r="P24" s="170">
        <f t="shared" si="1"/>
        <v>0</v>
      </c>
      <c r="Q24" s="170">
        <f t="shared" si="2"/>
        <v>0</v>
      </c>
      <c r="R24" s="228" t="str">
        <f t="shared" si="3"/>
        <v>-</v>
      </c>
      <c r="S24" s="228" t="str">
        <f t="shared" si="4"/>
        <v>-</v>
      </c>
      <c r="T24" s="148" t="s">
        <v>416</v>
      </c>
      <c r="U24" s="148">
        <v>0</v>
      </c>
      <c r="V24" s="170">
        <f t="shared" si="10"/>
        <v>0</v>
      </c>
      <c r="W24" s="170">
        <f t="shared" si="6"/>
        <v>0</v>
      </c>
      <c r="X24" s="170">
        <f t="shared" si="7"/>
        <v>0</v>
      </c>
      <c r="Y24" s="228" t="str">
        <f t="shared" si="8"/>
        <v>-</v>
      </c>
      <c r="Z24" s="228" t="str">
        <f t="shared" si="9"/>
        <v>-</v>
      </c>
      <c r="AA24" s="134"/>
    </row>
    <row r="25" spans="1:27" ht="15.75" customHeight="1">
      <c r="A25" s="454"/>
      <c r="B25" s="442"/>
      <c r="C25" s="442"/>
      <c r="D25" s="148" t="s">
        <v>2829</v>
      </c>
      <c r="E25" s="148" t="s">
        <v>1008</v>
      </c>
      <c r="F25" s="178" t="s">
        <v>3936</v>
      </c>
      <c r="G25" s="148" t="s">
        <v>3939</v>
      </c>
      <c r="H25" s="148" t="s">
        <v>394</v>
      </c>
      <c r="I25" s="148" t="s">
        <v>135</v>
      </c>
      <c r="J25" s="132">
        <v>1000</v>
      </c>
      <c r="K25" s="132">
        <v>14372.66</v>
      </c>
      <c r="L25" s="132">
        <v>0</v>
      </c>
      <c r="M25" s="148" t="s">
        <v>410</v>
      </c>
      <c r="N25" s="148">
        <v>0.23</v>
      </c>
      <c r="O25" s="170">
        <f t="shared" si="0"/>
        <v>230</v>
      </c>
      <c r="P25" s="170">
        <f t="shared" si="1"/>
        <v>3305.7118</v>
      </c>
      <c r="Q25" s="170">
        <f t="shared" si="2"/>
        <v>0</v>
      </c>
      <c r="R25" s="228">
        <f t="shared" si="3"/>
        <v>0</v>
      </c>
      <c r="S25" s="228">
        <f t="shared" si="4"/>
        <v>14.37266</v>
      </c>
      <c r="T25" s="148" t="s">
        <v>410</v>
      </c>
      <c r="U25" s="148">
        <v>0.09</v>
      </c>
      <c r="V25" s="170">
        <f t="shared" si="10"/>
        <v>90</v>
      </c>
      <c r="W25" s="170">
        <f t="shared" si="6"/>
        <v>1293.5393999999999</v>
      </c>
      <c r="X25" s="170">
        <f t="shared" si="7"/>
        <v>0</v>
      </c>
      <c r="Y25" s="228">
        <f t="shared" si="8"/>
        <v>0</v>
      </c>
      <c r="Z25" s="228">
        <f t="shared" si="9"/>
        <v>14.372659999999998</v>
      </c>
      <c r="AA25" s="134"/>
    </row>
    <row r="26" spans="1:27" ht="15.75" customHeight="1">
      <c r="A26" s="454"/>
      <c r="B26" s="442"/>
      <c r="C26" s="442"/>
      <c r="D26" s="148" t="s">
        <v>2829</v>
      </c>
      <c r="E26" s="148" t="s">
        <v>1008</v>
      </c>
      <c r="F26" s="178" t="s">
        <v>3936</v>
      </c>
      <c r="G26" s="148" t="s">
        <v>3940</v>
      </c>
      <c r="H26" s="148" t="s">
        <v>394</v>
      </c>
      <c r="I26" s="148" t="s">
        <v>135</v>
      </c>
      <c r="J26" s="132">
        <v>674903</v>
      </c>
      <c r="K26" s="132">
        <v>0</v>
      </c>
      <c r="L26" s="132">
        <v>0</v>
      </c>
      <c r="M26" s="148" t="s">
        <v>410</v>
      </c>
      <c r="N26" s="148">
        <v>0.23</v>
      </c>
      <c r="O26" s="170">
        <f t="shared" si="0"/>
        <v>155227.69</v>
      </c>
      <c r="P26" s="170">
        <f t="shared" si="1"/>
        <v>0</v>
      </c>
      <c r="Q26" s="170">
        <f t="shared" si="2"/>
        <v>0</v>
      </c>
      <c r="R26" s="228">
        <f t="shared" si="3"/>
        <v>0</v>
      </c>
      <c r="S26" s="228">
        <f t="shared" si="4"/>
        <v>0</v>
      </c>
      <c r="T26" s="148" t="s">
        <v>410</v>
      </c>
      <c r="U26" s="148">
        <v>0.09</v>
      </c>
      <c r="V26" s="170">
        <f t="shared" si="10"/>
        <v>60741.27</v>
      </c>
      <c r="W26" s="170">
        <f t="shared" si="6"/>
        <v>0</v>
      </c>
      <c r="X26" s="170">
        <f t="shared" si="7"/>
        <v>0</v>
      </c>
      <c r="Y26" s="228">
        <f t="shared" si="8"/>
        <v>0</v>
      </c>
      <c r="Z26" s="228">
        <f t="shared" si="9"/>
        <v>0</v>
      </c>
      <c r="AA26" s="134"/>
    </row>
    <row r="27" spans="1:27" ht="15.75" customHeight="1">
      <c r="A27" s="454"/>
      <c r="B27" s="442"/>
      <c r="C27" s="442"/>
      <c r="D27" s="148" t="s">
        <v>3941</v>
      </c>
      <c r="E27" s="148" t="s">
        <v>3942</v>
      </c>
      <c r="F27" s="178" t="s">
        <v>3943</v>
      </c>
      <c r="G27" s="148" t="s">
        <v>3944</v>
      </c>
      <c r="H27" s="148" t="s">
        <v>394</v>
      </c>
      <c r="I27" s="148" t="s">
        <v>147</v>
      </c>
      <c r="J27" s="132">
        <v>6500000</v>
      </c>
      <c r="K27" s="132">
        <v>0</v>
      </c>
      <c r="L27" s="132">
        <v>0</v>
      </c>
      <c r="M27" s="148" t="s">
        <v>410</v>
      </c>
      <c r="N27" s="148">
        <v>0.23</v>
      </c>
      <c r="O27" s="170">
        <f t="shared" si="0"/>
        <v>1495000</v>
      </c>
      <c r="P27" s="170">
        <f t="shared" si="1"/>
        <v>0</v>
      </c>
      <c r="Q27" s="170">
        <f t="shared" si="2"/>
        <v>0</v>
      </c>
      <c r="R27" s="228">
        <f t="shared" si="3"/>
        <v>0</v>
      </c>
      <c r="S27" s="228">
        <f t="shared" si="4"/>
        <v>0</v>
      </c>
      <c r="T27" s="148" t="s">
        <v>410</v>
      </c>
      <c r="U27" s="148">
        <v>0.09</v>
      </c>
      <c r="V27" s="170">
        <f t="shared" si="10"/>
        <v>585000</v>
      </c>
      <c r="W27" s="170">
        <f t="shared" si="6"/>
        <v>0</v>
      </c>
      <c r="X27" s="170">
        <f t="shared" si="7"/>
        <v>0</v>
      </c>
      <c r="Y27" s="228">
        <f t="shared" si="8"/>
        <v>0</v>
      </c>
      <c r="Z27" s="228">
        <f t="shared" si="9"/>
        <v>0</v>
      </c>
      <c r="AA27" s="134"/>
    </row>
    <row r="28" spans="1:27" ht="15.75" customHeight="1">
      <c r="A28" s="454"/>
      <c r="B28" s="442"/>
      <c r="C28" s="442"/>
      <c r="D28" s="148" t="s">
        <v>3941</v>
      </c>
      <c r="E28" s="148" t="s">
        <v>1008</v>
      </c>
      <c r="F28" s="178" t="s">
        <v>3945</v>
      </c>
      <c r="G28" s="148" t="s">
        <v>3946</v>
      </c>
      <c r="H28" s="148" t="s">
        <v>394</v>
      </c>
      <c r="I28" s="148" t="s">
        <v>147</v>
      </c>
      <c r="J28" s="132">
        <v>50000</v>
      </c>
      <c r="K28" s="132">
        <v>0</v>
      </c>
      <c r="L28" s="132">
        <v>0</v>
      </c>
      <c r="M28" s="148" t="s">
        <v>416</v>
      </c>
      <c r="N28" s="148">
        <v>0</v>
      </c>
      <c r="O28" s="170">
        <f t="shared" si="0"/>
        <v>0</v>
      </c>
      <c r="P28" s="170">
        <f t="shared" si="1"/>
        <v>0</v>
      </c>
      <c r="Q28" s="170">
        <f t="shared" si="2"/>
        <v>0</v>
      </c>
      <c r="R28" s="228" t="str">
        <f t="shared" si="3"/>
        <v>-</v>
      </c>
      <c r="S28" s="228" t="str">
        <f t="shared" si="4"/>
        <v>-</v>
      </c>
      <c r="T28" s="148" t="s">
        <v>416</v>
      </c>
      <c r="U28" s="148">
        <v>0</v>
      </c>
      <c r="V28" s="170">
        <f t="shared" si="10"/>
        <v>0</v>
      </c>
      <c r="W28" s="170">
        <f t="shared" si="6"/>
        <v>0</v>
      </c>
      <c r="X28" s="170">
        <f t="shared" si="7"/>
        <v>0</v>
      </c>
      <c r="Y28" s="228" t="str">
        <f t="shared" si="8"/>
        <v>-</v>
      </c>
      <c r="Z28" s="228" t="str">
        <f t="shared" si="9"/>
        <v>-</v>
      </c>
      <c r="AA28" s="134"/>
    </row>
    <row r="29" spans="1:27" ht="15.75" customHeight="1">
      <c r="A29" s="454"/>
      <c r="B29" s="442"/>
      <c r="C29" s="442"/>
      <c r="D29" s="148" t="s">
        <v>3941</v>
      </c>
      <c r="E29" s="148" t="s">
        <v>1008</v>
      </c>
      <c r="F29" s="178" t="s">
        <v>3947</v>
      </c>
      <c r="G29" s="148" t="s">
        <v>3948</v>
      </c>
      <c r="H29" s="148" t="s">
        <v>394</v>
      </c>
      <c r="I29" s="148" t="s">
        <v>147</v>
      </c>
      <c r="J29" s="132">
        <v>50000</v>
      </c>
      <c r="K29" s="132">
        <v>0</v>
      </c>
      <c r="L29" s="132">
        <v>0</v>
      </c>
      <c r="M29" s="148" t="s">
        <v>416</v>
      </c>
      <c r="N29" s="148">
        <v>0</v>
      </c>
      <c r="O29" s="170">
        <f t="shared" si="0"/>
        <v>0</v>
      </c>
      <c r="P29" s="170">
        <f t="shared" si="1"/>
        <v>0</v>
      </c>
      <c r="Q29" s="170">
        <f t="shared" si="2"/>
        <v>0</v>
      </c>
      <c r="R29" s="228" t="str">
        <f t="shared" si="3"/>
        <v>-</v>
      </c>
      <c r="S29" s="228" t="str">
        <f t="shared" si="4"/>
        <v>-</v>
      </c>
      <c r="T29" s="148" t="s">
        <v>416</v>
      </c>
      <c r="U29" s="148">
        <v>0</v>
      </c>
      <c r="V29" s="170">
        <f t="shared" si="10"/>
        <v>0</v>
      </c>
      <c r="W29" s="170">
        <f t="shared" si="6"/>
        <v>0</v>
      </c>
      <c r="X29" s="170">
        <f t="shared" si="7"/>
        <v>0</v>
      </c>
      <c r="Y29" s="228" t="str">
        <f t="shared" si="8"/>
        <v>-</v>
      </c>
      <c r="Z29" s="228" t="str">
        <f t="shared" si="9"/>
        <v>-</v>
      </c>
      <c r="AA29" s="134"/>
    </row>
    <row r="30" spans="1:27" ht="15.75" customHeight="1">
      <c r="A30" s="454"/>
      <c r="B30" s="442"/>
      <c r="C30" s="442"/>
      <c r="D30" s="148" t="s">
        <v>3941</v>
      </c>
      <c r="E30" s="148" t="s">
        <v>1008</v>
      </c>
      <c r="F30" s="178" t="s">
        <v>3949</v>
      </c>
      <c r="G30" s="148" t="s">
        <v>3950</v>
      </c>
      <c r="H30" s="148" t="s">
        <v>394</v>
      </c>
      <c r="I30" s="148" t="s">
        <v>147</v>
      </c>
      <c r="J30" s="132">
        <v>50000</v>
      </c>
      <c r="K30" s="132">
        <v>0</v>
      </c>
      <c r="L30" s="132">
        <v>0</v>
      </c>
      <c r="M30" s="148" t="s">
        <v>416</v>
      </c>
      <c r="N30" s="148">
        <v>0</v>
      </c>
      <c r="O30" s="170">
        <f t="shared" si="0"/>
        <v>0</v>
      </c>
      <c r="P30" s="170">
        <f t="shared" si="1"/>
        <v>0</v>
      </c>
      <c r="Q30" s="170">
        <f t="shared" si="2"/>
        <v>0</v>
      </c>
      <c r="R30" s="228" t="str">
        <f t="shared" si="3"/>
        <v>-</v>
      </c>
      <c r="S30" s="228" t="str">
        <f t="shared" si="4"/>
        <v>-</v>
      </c>
      <c r="T30" s="148" t="s">
        <v>416</v>
      </c>
      <c r="U30" s="148">
        <v>0</v>
      </c>
      <c r="V30" s="170">
        <f t="shared" si="10"/>
        <v>0</v>
      </c>
      <c r="W30" s="170">
        <f t="shared" si="6"/>
        <v>0</v>
      </c>
      <c r="X30" s="170">
        <f t="shared" si="7"/>
        <v>0</v>
      </c>
      <c r="Y30" s="228" t="str">
        <f t="shared" si="8"/>
        <v>-</v>
      </c>
      <c r="Z30" s="228" t="str">
        <f t="shared" si="9"/>
        <v>-</v>
      </c>
      <c r="AA30" s="134"/>
    </row>
    <row r="31" spans="1:27" ht="15.75" customHeight="1">
      <c r="A31" s="454"/>
      <c r="B31" s="442"/>
      <c r="C31" s="442"/>
      <c r="D31" s="148" t="s">
        <v>3941</v>
      </c>
      <c r="E31" s="148" t="s">
        <v>1008</v>
      </c>
      <c r="F31" s="178" t="s">
        <v>3951</v>
      </c>
      <c r="G31" s="148" t="s">
        <v>3952</v>
      </c>
      <c r="H31" s="148" t="s">
        <v>394</v>
      </c>
      <c r="I31" s="148" t="s">
        <v>147</v>
      </c>
      <c r="J31" s="132">
        <v>50000</v>
      </c>
      <c r="K31" s="132">
        <v>0</v>
      </c>
      <c r="L31" s="132">
        <v>0</v>
      </c>
      <c r="M31" s="148" t="s">
        <v>416</v>
      </c>
      <c r="N31" s="148">
        <v>0</v>
      </c>
      <c r="O31" s="170">
        <f t="shared" si="0"/>
        <v>0</v>
      </c>
      <c r="P31" s="170">
        <f t="shared" si="1"/>
        <v>0</v>
      </c>
      <c r="Q31" s="170">
        <f t="shared" si="2"/>
        <v>0</v>
      </c>
      <c r="R31" s="228" t="str">
        <f t="shared" si="3"/>
        <v>-</v>
      </c>
      <c r="S31" s="228" t="str">
        <f t="shared" si="4"/>
        <v>-</v>
      </c>
      <c r="T31" s="148" t="s">
        <v>416</v>
      </c>
      <c r="U31" s="148">
        <v>0</v>
      </c>
      <c r="V31" s="170">
        <f t="shared" si="10"/>
        <v>0</v>
      </c>
      <c r="W31" s="170">
        <f t="shared" si="6"/>
        <v>0</v>
      </c>
      <c r="X31" s="170">
        <f t="shared" si="7"/>
        <v>0</v>
      </c>
      <c r="Y31" s="228" t="str">
        <f t="shared" si="8"/>
        <v>-</v>
      </c>
      <c r="Z31" s="228" t="str">
        <f t="shared" si="9"/>
        <v>-</v>
      </c>
      <c r="AA31" s="134"/>
    </row>
    <row r="32" spans="1:27" ht="15.75" customHeight="1">
      <c r="A32" s="454"/>
      <c r="B32" s="442"/>
      <c r="C32" s="442"/>
      <c r="D32" s="148" t="s">
        <v>3941</v>
      </c>
      <c r="E32" s="148" t="s">
        <v>1008</v>
      </c>
      <c r="F32" s="178" t="s">
        <v>3953</v>
      </c>
      <c r="G32" s="148" t="s">
        <v>3954</v>
      </c>
      <c r="H32" s="148" t="s">
        <v>394</v>
      </c>
      <c r="I32" s="148" t="s">
        <v>147</v>
      </c>
      <c r="J32" s="132">
        <v>50000</v>
      </c>
      <c r="K32" s="132">
        <v>0</v>
      </c>
      <c r="L32" s="132">
        <v>0</v>
      </c>
      <c r="M32" s="148" t="s">
        <v>416</v>
      </c>
      <c r="N32" s="148">
        <v>0</v>
      </c>
      <c r="O32" s="170">
        <f t="shared" si="0"/>
        <v>0</v>
      </c>
      <c r="P32" s="170">
        <f t="shared" si="1"/>
        <v>0</v>
      </c>
      <c r="Q32" s="170">
        <f t="shared" si="2"/>
        <v>0</v>
      </c>
      <c r="R32" s="228" t="str">
        <f t="shared" si="3"/>
        <v>-</v>
      </c>
      <c r="S32" s="228" t="str">
        <f t="shared" si="4"/>
        <v>-</v>
      </c>
      <c r="T32" s="148" t="s">
        <v>416</v>
      </c>
      <c r="U32" s="148">
        <v>0</v>
      </c>
      <c r="V32" s="170">
        <f t="shared" si="10"/>
        <v>0</v>
      </c>
      <c r="W32" s="170">
        <f t="shared" si="6"/>
        <v>0</v>
      </c>
      <c r="X32" s="170">
        <f t="shared" si="7"/>
        <v>0</v>
      </c>
      <c r="Y32" s="228" t="str">
        <f t="shared" si="8"/>
        <v>-</v>
      </c>
      <c r="Z32" s="228" t="str">
        <f t="shared" si="9"/>
        <v>-</v>
      </c>
      <c r="AA32" s="134"/>
    </row>
    <row r="33" spans="1:27" ht="15.75" customHeight="1">
      <c r="A33" s="454"/>
      <c r="B33" s="442"/>
      <c r="C33" s="442"/>
      <c r="D33" s="148" t="s">
        <v>3941</v>
      </c>
      <c r="E33" s="148" t="s">
        <v>1008</v>
      </c>
      <c r="F33" s="178" t="s">
        <v>3955</v>
      </c>
      <c r="G33" s="148" t="s">
        <v>3956</v>
      </c>
      <c r="H33" s="148" t="s">
        <v>394</v>
      </c>
      <c r="I33" s="148" t="s">
        <v>147</v>
      </c>
      <c r="J33" s="132">
        <v>50000</v>
      </c>
      <c r="K33" s="132">
        <v>0</v>
      </c>
      <c r="L33" s="132">
        <v>0</v>
      </c>
      <c r="M33" s="148" t="s">
        <v>416</v>
      </c>
      <c r="N33" s="148">
        <v>0</v>
      </c>
      <c r="O33" s="170">
        <f t="shared" si="0"/>
        <v>0</v>
      </c>
      <c r="P33" s="170">
        <f t="shared" si="1"/>
        <v>0</v>
      </c>
      <c r="Q33" s="170">
        <f t="shared" si="2"/>
        <v>0</v>
      </c>
      <c r="R33" s="228" t="str">
        <f t="shared" si="3"/>
        <v>-</v>
      </c>
      <c r="S33" s="228" t="str">
        <f t="shared" si="4"/>
        <v>-</v>
      </c>
      <c r="T33" s="148" t="s">
        <v>416</v>
      </c>
      <c r="U33" s="148">
        <v>0</v>
      </c>
      <c r="V33" s="170">
        <f t="shared" si="10"/>
        <v>0</v>
      </c>
      <c r="W33" s="170">
        <f t="shared" si="6"/>
        <v>0</v>
      </c>
      <c r="X33" s="170">
        <f t="shared" si="7"/>
        <v>0</v>
      </c>
      <c r="Y33" s="228" t="str">
        <f t="shared" si="8"/>
        <v>-</v>
      </c>
      <c r="Z33" s="228" t="str">
        <f t="shared" si="9"/>
        <v>-</v>
      </c>
      <c r="AA33" s="134"/>
    </row>
    <row r="34" spans="1:27" ht="15.75" customHeight="1">
      <c r="A34" s="454"/>
      <c r="B34" s="442"/>
      <c r="C34" s="442"/>
      <c r="D34" s="148" t="s">
        <v>3941</v>
      </c>
      <c r="E34" s="148" t="s">
        <v>1008</v>
      </c>
      <c r="F34" s="178" t="s">
        <v>3957</v>
      </c>
      <c r="G34" s="148" t="s">
        <v>3958</v>
      </c>
      <c r="H34" s="148" t="s">
        <v>394</v>
      </c>
      <c r="I34" s="148" t="s">
        <v>147</v>
      </c>
      <c r="J34" s="132">
        <v>50000</v>
      </c>
      <c r="K34" s="132">
        <v>0</v>
      </c>
      <c r="L34" s="132">
        <v>0</v>
      </c>
      <c r="M34" s="148" t="s">
        <v>416</v>
      </c>
      <c r="N34" s="148">
        <v>0</v>
      </c>
      <c r="O34" s="170">
        <f t="shared" si="0"/>
        <v>0</v>
      </c>
      <c r="P34" s="170">
        <f t="shared" si="1"/>
        <v>0</v>
      </c>
      <c r="Q34" s="170">
        <f t="shared" si="2"/>
        <v>0</v>
      </c>
      <c r="R34" s="228" t="str">
        <f t="shared" si="3"/>
        <v>-</v>
      </c>
      <c r="S34" s="228" t="str">
        <f t="shared" si="4"/>
        <v>-</v>
      </c>
      <c r="T34" s="148" t="s">
        <v>416</v>
      </c>
      <c r="U34" s="148">
        <v>0</v>
      </c>
      <c r="V34" s="170">
        <f t="shared" si="10"/>
        <v>0</v>
      </c>
      <c r="W34" s="170">
        <f t="shared" si="6"/>
        <v>0</v>
      </c>
      <c r="X34" s="170">
        <f t="shared" si="7"/>
        <v>0</v>
      </c>
      <c r="Y34" s="228" t="str">
        <f t="shared" si="8"/>
        <v>-</v>
      </c>
      <c r="Z34" s="228" t="str">
        <f t="shared" si="9"/>
        <v>-</v>
      </c>
      <c r="AA34" s="134"/>
    </row>
    <row r="35" spans="1:27" ht="15.75" customHeight="1">
      <c r="A35" s="454"/>
      <c r="B35" s="442"/>
      <c r="C35" s="442"/>
      <c r="D35" s="148" t="s">
        <v>3941</v>
      </c>
      <c r="E35" s="148" t="s">
        <v>1008</v>
      </c>
      <c r="F35" s="178" t="s">
        <v>3959</v>
      </c>
      <c r="G35" s="148" t="s">
        <v>3960</v>
      </c>
      <c r="H35" s="148" t="s">
        <v>394</v>
      </c>
      <c r="I35" s="148" t="s">
        <v>147</v>
      </c>
      <c r="J35" s="132">
        <v>50000</v>
      </c>
      <c r="K35" s="132">
        <v>0</v>
      </c>
      <c r="L35" s="132">
        <v>0</v>
      </c>
      <c r="M35" s="148" t="s">
        <v>416</v>
      </c>
      <c r="N35" s="148">
        <v>0</v>
      </c>
      <c r="O35" s="170">
        <f t="shared" si="0"/>
        <v>0</v>
      </c>
      <c r="P35" s="170">
        <f t="shared" si="1"/>
        <v>0</v>
      </c>
      <c r="Q35" s="170">
        <f t="shared" si="2"/>
        <v>0</v>
      </c>
      <c r="R35" s="228" t="str">
        <f t="shared" si="3"/>
        <v>-</v>
      </c>
      <c r="S35" s="228" t="str">
        <f t="shared" si="4"/>
        <v>-</v>
      </c>
      <c r="T35" s="148" t="s">
        <v>416</v>
      </c>
      <c r="U35" s="148">
        <v>0</v>
      </c>
      <c r="V35" s="170">
        <f t="shared" si="10"/>
        <v>0</v>
      </c>
      <c r="W35" s="170">
        <f t="shared" si="6"/>
        <v>0</v>
      </c>
      <c r="X35" s="170">
        <f t="shared" si="7"/>
        <v>0</v>
      </c>
      <c r="Y35" s="228" t="str">
        <f t="shared" si="8"/>
        <v>-</v>
      </c>
      <c r="Z35" s="228" t="str">
        <f t="shared" si="9"/>
        <v>-</v>
      </c>
      <c r="AA35" s="134"/>
    </row>
    <row r="36" spans="1:27" ht="15.75" customHeight="1">
      <c r="A36" s="454"/>
      <c r="B36" s="442"/>
      <c r="C36" s="442"/>
      <c r="D36" s="148" t="s">
        <v>3941</v>
      </c>
      <c r="E36" s="148" t="s">
        <v>1008</v>
      </c>
      <c r="F36" s="178" t="s">
        <v>3961</v>
      </c>
      <c r="G36" s="148" t="s">
        <v>3962</v>
      </c>
      <c r="H36" s="148" t="s">
        <v>394</v>
      </c>
      <c r="I36" s="148" t="s">
        <v>147</v>
      </c>
      <c r="J36" s="132">
        <v>50000</v>
      </c>
      <c r="K36" s="132">
        <v>0</v>
      </c>
      <c r="L36" s="132">
        <v>0</v>
      </c>
      <c r="M36" s="148" t="s">
        <v>416</v>
      </c>
      <c r="N36" s="148">
        <v>0</v>
      </c>
      <c r="O36" s="170">
        <f t="shared" si="0"/>
        <v>0</v>
      </c>
      <c r="P36" s="170">
        <f t="shared" si="1"/>
        <v>0</v>
      </c>
      <c r="Q36" s="170">
        <f t="shared" si="2"/>
        <v>0</v>
      </c>
      <c r="R36" s="228" t="str">
        <f t="shared" si="3"/>
        <v>-</v>
      </c>
      <c r="S36" s="228" t="str">
        <f t="shared" si="4"/>
        <v>-</v>
      </c>
      <c r="T36" s="148" t="s">
        <v>416</v>
      </c>
      <c r="U36" s="148">
        <v>0</v>
      </c>
      <c r="V36" s="170">
        <f t="shared" si="10"/>
        <v>0</v>
      </c>
      <c r="W36" s="170">
        <f t="shared" si="6"/>
        <v>0</v>
      </c>
      <c r="X36" s="170">
        <f t="shared" si="7"/>
        <v>0</v>
      </c>
      <c r="Y36" s="228" t="str">
        <f t="shared" si="8"/>
        <v>-</v>
      </c>
      <c r="Z36" s="228" t="str">
        <f t="shared" si="9"/>
        <v>-</v>
      </c>
      <c r="AA36" s="134"/>
    </row>
    <row r="37" spans="1:27" ht="15.75" customHeight="1">
      <c r="A37" s="454"/>
      <c r="B37" s="442"/>
      <c r="C37" s="442"/>
      <c r="D37" s="148" t="s">
        <v>3941</v>
      </c>
      <c r="E37" s="148" t="s">
        <v>1008</v>
      </c>
      <c r="F37" s="178" t="s">
        <v>3963</v>
      </c>
      <c r="G37" s="148" t="s">
        <v>3964</v>
      </c>
      <c r="H37" s="148" t="s">
        <v>394</v>
      </c>
      <c r="I37" s="148" t="s">
        <v>147</v>
      </c>
      <c r="J37" s="132">
        <v>50000</v>
      </c>
      <c r="K37" s="132">
        <v>0</v>
      </c>
      <c r="L37" s="132">
        <v>0</v>
      </c>
      <c r="M37" s="148" t="s">
        <v>416</v>
      </c>
      <c r="N37" s="148">
        <v>0</v>
      </c>
      <c r="O37" s="170">
        <f t="shared" si="0"/>
        <v>0</v>
      </c>
      <c r="P37" s="170">
        <f t="shared" si="1"/>
        <v>0</v>
      </c>
      <c r="Q37" s="170">
        <f t="shared" si="2"/>
        <v>0</v>
      </c>
      <c r="R37" s="228" t="str">
        <f t="shared" si="3"/>
        <v>-</v>
      </c>
      <c r="S37" s="228" t="str">
        <f t="shared" si="4"/>
        <v>-</v>
      </c>
      <c r="T37" s="148" t="s">
        <v>416</v>
      </c>
      <c r="U37" s="148">
        <v>0</v>
      </c>
      <c r="V37" s="170">
        <f t="shared" si="10"/>
        <v>0</v>
      </c>
      <c r="W37" s="170">
        <f t="shared" si="6"/>
        <v>0</v>
      </c>
      <c r="X37" s="170">
        <f t="shared" si="7"/>
        <v>0</v>
      </c>
      <c r="Y37" s="228" t="str">
        <f t="shared" si="8"/>
        <v>-</v>
      </c>
      <c r="Z37" s="228" t="str">
        <f t="shared" si="9"/>
        <v>-</v>
      </c>
      <c r="AA37" s="134"/>
    </row>
    <row r="38" spans="1:27" ht="15.75" customHeight="1">
      <c r="A38" s="454"/>
      <c r="B38" s="442"/>
      <c r="C38" s="442"/>
      <c r="D38" s="148" t="s">
        <v>3941</v>
      </c>
      <c r="E38" s="148" t="s">
        <v>1008</v>
      </c>
      <c r="F38" s="178" t="s">
        <v>3965</v>
      </c>
      <c r="G38" s="148" t="s">
        <v>3966</v>
      </c>
      <c r="H38" s="148" t="s">
        <v>394</v>
      </c>
      <c r="I38" s="148" t="s">
        <v>147</v>
      </c>
      <c r="J38" s="132">
        <v>50000</v>
      </c>
      <c r="K38" s="132">
        <v>0</v>
      </c>
      <c r="L38" s="132">
        <v>0</v>
      </c>
      <c r="M38" s="148" t="s">
        <v>416</v>
      </c>
      <c r="N38" s="148">
        <v>0</v>
      </c>
      <c r="O38" s="170">
        <f t="shared" si="0"/>
        <v>0</v>
      </c>
      <c r="P38" s="170">
        <f t="shared" si="1"/>
        <v>0</v>
      </c>
      <c r="Q38" s="170">
        <f t="shared" si="2"/>
        <v>0</v>
      </c>
      <c r="R38" s="228" t="str">
        <f t="shared" si="3"/>
        <v>-</v>
      </c>
      <c r="S38" s="228" t="str">
        <f t="shared" si="4"/>
        <v>-</v>
      </c>
      <c r="T38" s="148" t="s">
        <v>416</v>
      </c>
      <c r="U38" s="148">
        <v>0</v>
      </c>
      <c r="V38" s="170">
        <f t="shared" si="10"/>
        <v>0</v>
      </c>
      <c r="W38" s="170">
        <f t="shared" si="6"/>
        <v>0</v>
      </c>
      <c r="X38" s="170">
        <f t="shared" si="7"/>
        <v>0</v>
      </c>
      <c r="Y38" s="228" t="str">
        <f t="shared" si="8"/>
        <v>-</v>
      </c>
      <c r="Z38" s="228" t="str">
        <f t="shared" si="9"/>
        <v>-</v>
      </c>
      <c r="AA38" s="134"/>
    </row>
    <row r="39" spans="1:27" ht="15.75" customHeight="1">
      <c r="A39" s="454"/>
      <c r="B39" s="442"/>
      <c r="C39" s="442"/>
      <c r="D39" s="148" t="s">
        <v>3941</v>
      </c>
      <c r="E39" s="148" t="s">
        <v>1008</v>
      </c>
      <c r="F39" s="178" t="s">
        <v>3967</v>
      </c>
      <c r="G39" s="148" t="s">
        <v>3968</v>
      </c>
      <c r="H39" s="148" t="s">
        <v>394</v>
      </c>
      <c r="I39" s="148" t="s">
        <v>147</v>
      </c>
      <c r="J39" s="132">
        <v>50000</v>
      </c>
      <c r="K39" s="132">
        <v>0</v>
      </c>
      <c r="L39" s="132">
        <v>0</v>
      </c>
      <c r="M39" s="148" t="s">
        <v>416</v>
      </c>
      <c r="N39" s="148">
        <v>0</v>
      </c>
      <c r="O39" s="170">
        <f t="shared" si="0"/>
        <v>0</v>
      </c>
      <c r="P39" s="170">
        <f t="shared" si="1"/>
        <v>0</v>
      </c>
      <c r="Q39" s="170">
        <f t="shared" si="2"/>
        <v>0</v>
      </c>
      <c r="R39" s="228" t="str">
        <f t="shared" si="3"/>
        <v>-</v>
      </c>
      <c r="S39" s="228" t="str">
        <f t="shared" si="4"/>
        <v>-</v>
      </c>
      <c r="T39" s="148" t="s">
        <v>416</v>
      </c>
      <c r="U39" s="148">
        <v>0</v>
      </c>
      <c r="V39" s="170">
        <f t="shared" si="10"/>
        <v>0</v>
      </c>
      <c r="W39" s="170">
        <f t="shared" si="6"/>
        <v>0</v>
      </c>
      <c r="X39" s="170">
        <f t="shared" si="7"/>
        <v>0</v>
      </c>
      <c r="Y39" s="228" t="str">
        <f t="shared" si="8"/>
        <v>-</v>
      </c>
      <c r="Z39" s="228" t="str">
        <f t="shared" si="9"/>
        <v>-</v>
      </c>
      <c r="AA39" s="134"/>
    </row>
    <row r="40" spans="1:27" ht="15.75" customHeight="1">
      <c r="A40" s="454"/>
      <c r="B40" s="442"/>
      <c r="C40" s="442"/>
      <c r="D40" s="148" t="s">
        <v>3941</v>
      </c>
      <c r="E40" s="148" t="s">
        <v>1008</v>
      </c>
      <c r="F40" s="178" t="s">
        <v>3969</v>
      </c>
      <c r="G40" s="148" t="s">
        <v>3970</v>
      </c>
      <c r="H40" s="148" t="s">
        <v>394</v>
      </c>
      <c r="I40" s="148" t="s">
        <v>147</v>
      </c>
      <c r="J40" s="132">
        <v>50000</v>
      </c>
      <c r="K40" s="132">
        <v>0</v>
      </c>
      <c r="L40" s="132">
        <v>0</v>
      </c>
      <c r="M40" s="148" t="s">
        <v>416</v>
      </c>
      <c r="N40" s="148">
        <v>0</v>
      </c>
      <c r="O40" s="170">
        <f t="shared" si="0"/>
        <v>0</v>
      </c>
      <c r="P40" s="170">
        <f t="shared" si="1"/>
        <v>0</v>
      </c>
      <c r="Q40" s="170">
        <f t="shared" si="2"/>
        <v>0</v>
      </c>
      <c r="R40" s="228" t="str">
        <f t="shared" si="3"/>
        <v>-</v>
      </c>
      <c r="S40" s="228" t="str">
        <f t="shared" si="4"/>
        <v>-</v>
      </c>
      <c r="T40" s="148" t="s">
        <v>416</v>
      </c>
      <c r="U40" s="148">
        <v>0</v>
      </c>
      <c r="V40" s="170">
        <f t="shared" si="10"/>
        <v>0</v>
      </c>
      <c r="W40" s="170">
        <f t="shared" si="6"/>
        <v>0</v>
      </c>
      <c r="X40" s="170">
        <f t="shared" si="7"/>
        <v>0</v>
      </c>
      <c r="Y40" s="228" t="str">
        <f t="shared" si="8"/>
        <v>-</v>
      </c>
      <c r="Z40" s="228" t="str">
        <f t="shared" si="9"/>
        <v>-</v>
      </c>
      <c r="AA40" s="134"/>
    </row>
    <row r="41" spans="1:27" ht="15.75" customHeight="1">
      <c r="A41" s="454"/>
      <c r="B41" s="442"/>
      <c r="C41" s="442"/>
      <c r="D41" s="148" t="s">
        <v>3941</v>
      </c>
      <c r="E41" s="148" t="s">
        <v>1008</v>
      </c>
      <c r="F41" s="178" t="s">
        <v>3971</v>
      </c>
      <c r="G41" s="148" t="s">
        <v>3972</v>
      </c>
      <c r="H41" s="148" t="s">
        <v>394</v>
      </c>
      <c r="I41" s="148" t="s">
        <v>147</v>
      </c>
      <c r="J41" s="132">
        <v>50000</v>
      </c>
      <c r="K41" s="132">
        <v>0</v>
      </c>
      <c r="L41" s="132">
        <v>0</v>
      </c>
      <c r="M41" s="148" t="s">
        <v>416</v>
      </c>
      <c r="N41" s="148">
        <v>0</v>
      </c>
      <c r="O41" s="170">
        <f t="shared" si="0"/>
        <v>0</v>
      </c>
      <c r="P41" s="170">
        <f t="shared" si="1"/>
        <v>0</v>
      </c>
      <c r="Q41" s="170">
        <f t="shared" si="2"/>
        <v>0</v>
      </c>
      <c r="R41" s="228" t="str">
        <f t="shared" si="3"/>
        <v>-</v>
      </c>
      <c r="S41" s="228" t="str">
        <f t="shared" si="4"/>
        <v>-</v>
      </c>
      <c r="T41" s="148" t="s">
        <v>416</v>
      </c>
      <c r="U41" s="148">
        <v>0</v>
      </c>
      <c r="V41" s="170">
        <f t="shared" si="10"/>
        <v>0</v>
      </c>
      <c r="W41" s="170">
        <f t="shared" si="6"/>
        <v>0</v>
      </c>
      <c r="X41" s="170">
        <f t="shared" si="7"/>
        <v>0</v>
      </c>
      <c r="Y41" s="228" t="str">
        <f t="shared" si="8"/>
        <v>-</v>
      </c>
      <c r="Z41" s="228" t="str">
        <f t="shared" si="9"/>
        <v>-</v>
      </c>
      <c r="AA41" s="134"/>
    </row>
    <row r="42" spans="1:27" ht="15.75" customHeight="1">
      <c r="A42" s="454"/>
      <c r="B42" s="442"/>
      <c r="C42" s="442"/>
      <c r="D42" s="148" t="s">
        <v>3941</v>
      </c>
      <c r="E42" s="148" t="s">
        <v>1008</v>
      </c>
      <c r="F42" s="178" t="s">
        <v>3973</v>
      </c>
      <c r="G42" s="148" t="s">
        <v>3974</v>
      </c>
      <c r="H42" s="148" t="s">
        <v>394</v>
      </c>
      <c r="I42" s="148" t="s">
        <v>147</v>
      </c>
      <c r="J42" s="132">
        <v>50000</v>
      </c>
      <c r="K42" s="132">
        <v>0</v>
      </c>
      <c r="L42" s="132">
        <v>0</v>
      </c>
      <c r="M42" s="148" t="s">
        <v>416</v>
      </c>
      <c r="N42" s="148">
        <v>0</v>
      </c>
      <c r="O42" s="170">
        <f t="shared" si="0"/>
        <v>0</v>
      </c>
      <c r="P42" s="170">
        <f t="shared" si="1"/>
        <v>0</v>
      </c>
      <c r="Q42" s="170">
        <f t="shared" si="2"/>
        <v>0</v>
      </c>
      <c r="R42" s="228" t="str">
        <f t="shared" si="3"/>
        <v>-</v>
      </c>
      <c r="S42" s="228" t="str">
        <f t="shared" si="4"/>
        <v>-</v>
      </c>
      <c r="T42" s="148" t="s">
        <v>416</v>
      </c>
      <c r="U42" s="148">
        <v>0</v>
      </c>
      <c r="V42" s="170">
        <f t="shared" si="10"/>
        <v>0</v>
      </c>
      <c r="W42" s="170">
        <f t="shared" si="6"/>
        <v>0</v>
      </c>
      <c r="X42" s="170">
        <f t="shared" si="7"/>
        <v>0</v>
      </c>
      <c r="Y42" s="228" t="str">
        <f t="shared" si="8"/>
        <v>-</v>
      </c>
      <c r="Z42" s="228" t="str">
        <f t="shared" si="9"/>
        <v>-</v>
      </c>
      <c r="AA42" s="134"/>
    </row>
    <row r="43" spans="1:27" ht="15.75" customHeight="1">
      <c r="A43" s="454"/>
      <c r="B43" s="442"/>
      <c r="C43" s="442"/>
      <c r="D43" s="148" t="s">
        <v>3941</v>
      </c>
      <c r="E43" s="148" t="s">
        <v>1008</v>
      </c>
      <c r="F43" s="178" t="s">
        <v>3975</v>
      </c>
      <c r="G43" s="148" t="s">
        <v>3976</v>
      </c>
      <c r="H43" s="148" t="s">
        <v>394</v>
      </c>
      <c r="I43" s="148" t="s">
        <v>147</v>
      </c>
      <c r="J43" s="132">
        <v>50000</v>
      </c>
      <c r="K43" s="132">
        <v>0</v>
      </c>
      <c r="L43" s="132">
        <v>0</v>
      </c>
      <c r="M43" s="148" t="s">
        <v>416</v>
      </c>
      <c r="N43" s="148">
        <v>0</v>
      </c>
      <c r="O43" s="170">
        <f t="shared" si="0"/>
        <v>0</v>
      </c>
      <c r="P43" s="170">
        <f t="shared" si="1"/>
        <v>0</v>
      </c>
      <c r="Q43" s="170">
        <f t="shared" si="2"/>
        <v>0</v>
      </c>
      <c r="R43" s="228" t="str">
        <f t="shared" si="3"/>
        <v>-</v>
      </c>
      <c r="S43" s="228" t="str">
        <f t="shared" si="4"/>
        <v>-</v>
      </c>
      <c r="T43" s="148" t="s">
        <v>416</v>
      </c>
      <c r="U43" s="148">
        <v>0</v>
      </c>
      <c r="V43" s="170">
        <f t="shared" si="10"/>
        <v>0</v>
      </c>
      <c r="W43" s="170">
        <f t="shared" si="6"/>
        <v>0</v>
      </c>
      <c r="X43" s="170">
        <f t="shared" si="7"/>
        <v>0</v>
      </c>
      <c r="Y43" s="228" t="str">
        <f t="shared" si="8"/>
        <v>-</v>
      </c>
      <c r="Z43" s="228" t="str">
        <f t="shared" si="9"/>
        <v>-</v>
      </c>
      <c r="AA43" s="134"/>
    </row>
    <row r="44" spans="1:27" ht="15.75" customHeight="1">
      <c r="A44" s="454"/>
      <c r="B44" s="442"/>
      <c r="C44" s="442"/>
      <c r="D44" s="148" t="s">
        <v>3941</v>
      </c>
      <c r="E44" s="148" t="s">
        <v>1008</v>
      </c>
      <c r="F44" s="178" t="s">
        <v>3977</v>
      </c>
      <c r="G44" s="148" t="s">
        <v>3978</v>
      </c>
      <c r="H44" s="148" t="s">
        <v>394</v>
      </c>
      <c r="I44" s="148" t="s">
        <v>147</v>
      </c>
      <c r="J44" s="132">
        <v>50000</v>
      </c>
      <c r="K44" s="132">
        <v>0</v>
      </c>
      <c r="L44" s="132">
        <v>0</v>
      </c>
      <c r="M44" s="148" t="s">
        <v>416</v>
      </c>
      <c r="N44" s="148">
        <v>0</v>
      </c>
      <c r="O44" s="170">
        <f t="shared" si="0"/>
        <v>0</v>
      </c>
      <c r="P44" s="170">
        <f t="shared" si="1"/>
        <v>0</v>
      </c>
      <c r="Q44" s="170">
        <f t="shared" si="2"/>
        <v>0</v>
      </c>
      <c r="R44" s="228" t="str">
        <f t="shared" si="3"/>
        <v>-</v>
      </c>
      <c r="S44" s="228" t="str">
        <f t="shared" si="4"/>
        <v>-</v>
      </c>
      <c r="T44" s="148" t="s">
        <v>416</v>
      </c>
      <c r="U44" s="148">
        <v>0</v>
      </c>
      <c r="V44" s="170">
        <f t="shared" si="10"/>
        <v>0</v>
      </c>
      <c r="W44" s="170">
        <f t="shared" si="6"/>
        <v>0</v>
      </c>
      <c r="X44" s="170">
        <f t="shared" si="7"/>
        <v>0</v>
      </c>
      <c r="Y44" s="228" t="str">
        <f t="shared" si="8"/>
        <v>-</v>
      </c>
      <c r="Z44" s="228" t="str">
        <f t="shared" si="9"/>
        <v>-</v>
      </c>
      <c r="AA44" s="134"/>
    </row>
    <row r="45" spans="1:27" ht="15.75" customHeight="1">
      <c r="A45" s="454"/>
      <c r="B45" s="442"/>
      <c r="C45" s="442"/>
      <c r="D45" s="148" t="s">
        <v>3941</v>
      </c>
      <c r="E45" s="148" t="s">
        <v>1008</v>
      </c>
      <c r="F45" s="178" t="s">
        <v>3979</v>
      </c>
      <c r="G45" s="148" t="s">
        <v>3980</v>
      </c>
      <c r="H45" s="148" t="s">
        <v>394</v>
      </c>
      <c r="I45" s="148" t="s">
        <v>147</v>
      </c>
      <c r="J45" s="132">
        <v>50000</v>
      </c>
      <c r="K45" s="132">
        <v>0</v>
      </c>
      <c r="L45" s="132">
        <v>0</v>
      </c>
      <c r="M45" s="148" t="s">
        <v>416</v>
      </c>
      <c r="N45" s="148">
        <v>0</v>
      </c>
      <c r="O45" s="170">
        <f t="shared" si="0"/>
        <v>0</v>
      </c>
      <c r="P45" s="170">
        <f t="shared" si="1"/>
        <v>0</v>
      </c>
      <c r="Q45" s="170">
        <f t="shared" si="2"/>
        <v>0</v>
      </c>
      <c r="R45" s="228" t="str">
        <f t="shared" si="3"/>
        <v>-</v>
      </c>
      <c r="S45" s="228" t="str">
        <f t="shared" si="4"/>
        <v>-</v>
      </c>
      <c r="T45" s="148" t="s">
        <v>416</v>
      </c>
      <c r="U45" s="148">
        <v>0</v>
      </c>
      <c r="V45" s="170">
        <f t="shared" si="10"/>
        <v>0</v>
      </c>
      <c r="W45" s="170">
        <f t="shared" si="6"/>
        <v>0</v>
      </c>
      <c r="X45" s="170">
        <f t="shared" si="7"/>
        <v>0</v>
      </c>
      <c r="Y45" s="228" t="str">
        <f t="shared" si="8"/>
        <v>-</v>
      </c>
      <c r="Z45" s="228" t="str">
        <f t="shared" si="9"/>
        <v>-</v>
      </c>
      <c r="AA45" s="134"/>
    </row>
    <row r="46" spans="1:27" ht="15.75" customHeight="1">
      <c r="A46" s="454"/>
      <c r="B46" s="442"/>
      <c r="C46" s="442"/>
      <c r="D46" s="148" t="s">
        <v>3941</v>
      </c>
      <c r="E46" s="148" t="s">
        <v>1008</v>
      </c>
      <c r="F46" s="178" t="s">
        <v>3981</v>
      </c>
      <c r="G46" s="148" t="s">
        <v>3982</v>
      </c>
      <c r="H46" s="148" t="s">
        <v>394</v>
      </c>
      <c r="I46" s="148" t="s">
        <v>147</v>
      </c>
      <c r="J46" s="132">
        <v>50000</v>
      </c>
      <c r="K46" s="132">
        <v>0</v>
      </c>
      <c r="L46" s="132">
        <v>0</v>
      </c>
      <c r="M46" s="148" t="s">
        <v>416</v>
      </c>
      <c r="N46" s="148">
        <v>0</v>
      </c>
      <c r="O46" s="170">
        <f t="shared" si="0"/>
        <v>0</v>
      </c>
      <c r="P46" s="170">
        <f t="shared" si="1"/>
        <v>0</v>
      </c>
      <c r="Q46" s="170">
        <f t="shared" si="2"/>
        <v>0</v>
      </c>
      <c r="R46" s="228" t="str">
        <f t="shared" si="3"/>
        <v>-</v>
      </c>
      <c r="S46" s="228" t="str">
        <f t="shared" si="4"/>
        <v>-</v>
      </c>
      <c r="T46" s="148" t="s">
        <v>416</v>
      </c>
      <c r="U46" s="148">
        <v>0</v>
      </c>
      <c r="V46" s="170">
        <f t="shared" si="10"/>
        <v>0</v>
      </c>
      <c r="W46" s="170">
        <f t="shared" si="6"/>
        <v>0</v>
      </c>
      <c r="X46" s="170">
        <f t="shared" si="7"/>
        <v>0</v>
      </c>
      <c r="Y46" s="228" t="str">
        <f t="shared" si="8"/>
        <v>-</v>
      </c>
      <c r="Z46" s="228" t="str">
        <f t="shared" si="9"/>
        <v>-</v>
      </c>
      <c r="AA46" s="134"/>
    </row>
    <row r="47" spans="1:27" ht="15.75" customHeight="1">
      <c r="A47" s="454"/>
      <c r="B47" s="442"/>
      <c r="C47" s="442"/>
      <c r="D47" s="148" t="s">
        <v>3941</v>
      </c>
      <c r="E47" s="148" t="s">
        <v>1008</v>
      </c>
      <c r="F47" s="178" t="s">
        <v>3983</v>
      </c>
      <c r="G47" s="148" t="s">
        <v>3984</v>
      </c>
      <c r="H47" s="148" t="s">
        <v>394</v>
      </c>
      <c r="I47" s="148" t="s">
        <v>173</v>
      </c>
      <c r="J47" s="132">
        <v>50000</v>
      </c>
      <c r="K47" s="132">
        <v>0</v>
      </c>
      <c r="L47" s="132">
        <v>0</v>
      </c>
      <c r="M47" s="148" t="s">
        <v>416</v>
      </c>
      <c r="N47" s="148">
        <v>0</v>
      </c>
      <c r="O47" s="170">
        <f t="shared" si="0"/>
        <v>0</v>
      </c>
      <c r="P47" s="170">
        <f t="shared" si="1"/>
        <v>0</v>
      </c>
      <c r="Q47" s="170">
        <f t="shared" si="2"/>
        <v>0</v>
      </c>
      <c r="R47" s="228" t="str">
        <f t="shared" si="3"/>
        <v>-</v>
      </c>
      <c r="S47" s="228" t="str">
        <f t="shared" si="4"/>
        <v>-</v>
      </c>
      <c r="T47" s="148" t="s">
        <v>416</v>
      </c>
      <c r="U47" s="148">
        <v>0</v>
      </c>
      <c r="V47" s="170">
        <f t="shared" si="10"/>
        <v>0</v>
      </c>
      <c r="W47" s="170">
        <f t="shared" si="6"/>
        <v>0</v>
      </c>
      <c r="X47" s="170">
        <f t="shared" si="7"/>
        <v>0</v>
      </c>
      <c r="Y47" s="228" t="str">
        <f t="shared" si="8"/>
        <v>-</v>
      </c>
      <c r="Z47" s="228" t="str">
        <f t="shared" si="9"/>
        <v>-</v>
      </c>
      <c r="AA47" s="134"/>
    </row>
    <row r="48" spans="1:27" ht="15.75" customHeight="1">
      <c r="A48" s="454"/>
      <c r="B48" s="442"/>
      <c r="C48" s="442"/>
      <c r="D48" s="148" t="s">
        <v>3941</v>
      </c>
      <c r="E48" s="148" t="s">
        <v>1008</v>
      </c>
      <c r="F48" s="178" t="s">
        <v>3985</v>
      </c>
      <c r="G48" s="148" t="s">
        <v>3986</v>
      </c>
      <c r="H48" s="148" t="s">
        <v>394</v>
      </c>
      <c r="I48" s="148" t="s">
        <v>149</v>
      </c>
      <c r="J48" s="132">
        <v>50000</v>
      </c>
      <c r="K48" s="132">
        <v>0</v>
      </c>
      <c r="L48" s="132">
        <v>0</v>
      </c>
      <c r="M48" s="148" t="s">
        <v>416</v>
      </c>
      <c r="N48" s="148">
        <v>0</v>
      </c>
      <c r="O48" s="170">
        <f t="shared" si="0"/>
        <v>0</v>
      </c>
      <c r="P48" s="170">
        <f t="shared" si="1"/>
        <v>0</v>
      </c>
      <c r="Q48" s="170">
        <f t="shared" si="2"/>
        <v>0</v>
      </c>
      <c r="R48" s="228" t="str">
        <f t="shared" si="3"/>
        <v>-</v>
      </c>
      <c r="S48" s="228" t="str">
        <f t="shared" si="4"/>
        <v>-</v>
      </c>
      <c r="T48" s="148" t="s">
        <v>416</v>
      </c>
      <c r="U48" s="148">
        <v>0</v>
      </c>
      <c r="V48" s="170">
        <f t="shared" si="10"/>
        <v>0</v>
      </c>
      <c r="W48" s="170">
        <f t="shared" si="6"/>
        <v>0</v>
      </c>
      <c r="X48" s="170">
        <f t="shared" si="7"/>
        <v>0</v>
      </c>
      <c r="Y48" s="228" t="str">
        <f t="shared" si="8"/>
        <v>-</v>
      </c>
      <c r="Z48" s="228" t="str">
        <f t="shared" si="9"/>
        <v>-</v>
      </c>
      <c r="AA48" s="134"/>
    </row>
    <row r="49" spans="1:27" ht="15.75" customHeight="1">
      <c r="A49" s="454"/>
      <c r="B49" s="442"/>
      <c r="C49" s="442"/>
      <c r="D49" s="148" t="s">
        <v>3941</v>
      </c>
      <c r="E49" s="148" t="s">
        <v>1008</v>
      </c>
      <c r="F49" s="178" t="s">
        <v>3987</v>
      </c>
      <c r="G49" s="148" t="s">
        <v>3988</v>
      </c>
      <c r="H49" s="148" t="s">
        <v>394</v>
      </c>
      <c r="I49" s="148" t="s">
        <v>177</v>
      </c>
      <c r="J49" s="132">
        <v>50000</v>
      </c>
      <c r="K49" s="132">
        <v>0</v>
      </c>
      <c r="L49" s="132">
        <v>0</v>
      </c>
      <c r="M49" s="148" t="s">
        <v>416</v>
      </c>
      <c r="N49" s="148">
        <v>0</v>
      </c>
      <c r="O49" s="170">
        <f t="shared" si="0"/>
        <v>0</v>
      </c>
      <c r="P49" s="170">
        <f t="shared" si="1"/>
        <v>0</v>
      </c>
      <c r="Q49" s="170">
        <f t="shared" si="2"/>
        <v>0</v>
      </c>
      <c r="R49" s="228" t="str">
        <f t="shared" si="3"/>
        <v>-</v>
      </c>
      <c r="S49" s="228" t="str">
        <f t="shared" si="4"/>
        <v>-</v>
      </c>
      <c r="T49" s="148" t="s">
        <v>416</v>
      </c>
      <c r="U49" s="148">
        <v>0</v>
      </c>
      <c r="V49" s="170">
        <f t="shared" si="10"/>
        <v>0</v>
      </c>
      <c r="W49" s="170">
        <f t="shared" si="6"/>
        <v>0</v>
      </c>
      <c r="X49" s="170">
        <f t="shared" si="7"/>
        <v>0</v>
      </c>
      <c r="Y49" s="228" t="str">
        <f t="shared" si="8"/>
        <v>-</v>
      </c>
      <c r="Z49" s="228" t="str">
        <f t="shared" si="9"/>
        <v>-</v>
      </c>
      <c r="AA49" s="134"/>
    </row>
    <row r="50" spans="1:27" ht="15.75" customHeight="1">
      <c r="A50" s="454"/>
      <c r="B50" s="442"/>
      <c r="C50" s="442"/>
      <c r="D50" s="148" t="s">
        <v>3941</v>
      </c>
      <c r="E50" s="148" t="s">
        <v>1008</v>
      </c>
      <c r="F50" s="178" t="s">
        <v>3989</v>
      </c>
      <c r="G50" s="148" t="s">
        <v>3990</v>
      </c>
      <c r="H50" s="148" t="s">
        <v>394</v>
      </c>
      <c r="I50" s="148" t="s">
        <v>183</v>
      </c>
      <c r="J50" s="132">
        <v>50000</v>
      </c>
      <c r="K50" s="132">
        <v>0</v>
      </c>
      <c r="L50" s="132">
        <v>0</v>
      </c>
      <c r="M50" s="148" t="s">
        <v>416</v>
      </c>
      <c r="N50" s="148">
        <v>0</v>
      </c>
      <c r="O50" s="170">
        <f t="shared" si="0"/>
        <v>0</v>
      </c>
      <c r="P50" s="170">
        <f t="shared" si="1"/>
        <v>0</v>
      </c>
      <c r="Q50" s="170">
        <f t="shared" si="2"/>
        <v>0</v>
      </c>
      <c r="R50" s="228" t="str">
        <f t="shared" si="3"/>
        <v>-</v>
      </c>
      <c r="S50" s="228" t="str">
        <f t="shared" si="4"/>
        <v>-</v>
      </c>
      <c r="T50" s="148" t="s">
        <v>416</v>
      </c>
      <c r="U50" s="148">
        <v>0</v>
      </c>
      <c r="V50" s="170">
        <f t="shared" si="10"/>
        <v>0</v>
      </c>
      <c r="W50" s="170">
        <f t="shared" si="6"/>
        <v>0</v>
      </c>
      <c r="X50" s="170">
        <f t="shared" si="7"/>
        <v>0</v>
      </c>
      <c r="Y50" s="228" t="str">
        <f t="shared" si="8"/>
        <v>-</v>
      </c>
      <c r="Z50" s="228" t="str">
        <f t="shared" si="9"/>
        <v>-</v>
      </c>
      <c r="AA50" s="134"/>
    </row>
    <row r="51" spans="1:27" ht="15.75" customHeight="1">
      <c r="A51" s="454"/>
      <c r="B51" s="442"/>
      <c r="C51" s="442"/>
      <c r="D51" s="148" t="s">
        <v>3941</v>
      </c>
      <c r="E51" s="148" t="s">
        <v>1008</v>
      </c>
      <c r="F51" s="178" t="s">
        <v>3991</v>
      </c>
      <c r="G51" s="148" t="s">
        <v>3992</v>
      </c>
      <c r="H51" s="148" t="s">
        <v>394</v>
      </c>
      <c r="I51" s="148" t="s">
        <v>167</v>
      </c>
      <c r="J51" s="132">
        <v>50000</v>
      </c>
      <c r="K51" s="132">
        <v>0</v>
      </c>
      <c r="L51" s="132">
        <v>0</v>
      </c>
      <c r="M51" s="148" t="s">
        <v>416</v>
      </c>
      <c r="N51" s="148">
        <v>0</v>
      </c>
      <c r="O51" s="170">
        <f t="shared" si="0"/>
        <v>0</v>
      </c>
      <c r="P51" s="170">
        <f t="shared" si="1"/>
        <v>0</v>
      </c>
      <c r="Q51" s="170">
        <f t="shared" si="2"/>
        <v>0</v>
      </c>
      <c r="R51" s="228" t="str">
        <f t="shared" si="3"/>
        <v>-</v>
      </c>
      <c r="S51" s="228" t="str">
        <f t="shared" si="4"/>
        <v>-</v>
      </c>
      <c r="T51" s="148" t="s">
        <v>416</v>
      </c>
      <c r="U51" s="148">
        <v>0</v>
      </c>
      <c r="V51" s="170">
        <f t="shared" si="10"/>
        <v>0</v>
      </c>
      <c r="W51" s="170">
        <f t="shared" si="6"/>
        <v>0</v>
      </c>
      <c r="X51" s="170">
        <f t="shared" si="7"/>
        <v>0</v>
      </c>
      <c r="Y51" s="228" t="str">
        <f t="shared" si="8"/>
        <v>-</v>
      </c>
      <c r="Z51" s="228" t="str">
        <f t="shared" si="9"/>
        <v>-</v>
      </c>
      <c r="AA51" s="134"/>
    </row>
    <row r="52" spans="1:27" ht="15.75" customHeight="1">
      <c r="A52" s="454"/>
      <c r="B52" s="442"/>
      <c r="C52" s="442"/>
      <c r="D52" s="148" t="s">
        <v>3941</v>
      </c>
      <c r="E52" s="148" t="s">
        <v>1008</v>
      </c>
      <c r="F52" s="178" t="s">
        <v>3993</v>
      </c>
      <c r="G52" s="148" t="s">
        <v>3994</v>
      </c>
      <c r="H52" s="148" t="s">
        <v>394</v>
      </c>
      <c r="I52" s="148" t="s">
        <v>167</v>
      </c>
      <c r="J52" s="132">
        <v>50000</v>
      </c>
      <c r="K52" s="132">
        <v>0</v>
      </c>
      <c r="L52" s="132">
        <v>0</v>
      </c>
      <c r="M52" s="148" t="s">
        <v>416</v>
      </c>
      <c r="N52" s="148">
        <v>0</v>
      </c>
      <c r="O52" s="170">
        <f>J52*N52</f>
        <v>0</v>
      </c>
      <c r="P52" s="170">
        <f>K52*N52</f>
        <v>0</v>
      </c>
      <c r="Q52" s="170">
        <f>L52*N52</f>
        <v>0</v>
      </c>
      <c r="R52" s="228" t="str">
        <f t="shared" si="3"/>
        <v>-</v>
      </c>
      <c r="S52" s="228" t="str">
        <f t="shared" si="4"/>
        <v>-</v>
      </c>
      <c r="T52" s="148" t="s">
        <v>416</v>
      </c>
      <c r="U52" s="148">
        <v>0</v>
      </c>
      <c r="V52" s="170">
        <f t="shared" si="10"/>
        <v>0</v>
      </c>
      <c r="W52" s="170">
        <f t="shared" si="6"/>
        <v>0</v>
      </c>
      <c r="X52" s="170">
        <f t="shared" si="7"/>
        <v>0</v>
      </c>
      <c r="Y52" s="228" t="str">
        <f t="shared" si="8"/>
        <v>-</v>
      </c>
      <c r="Z52" s="228" t="str">
        <f t="shared" si="9"/>
        <v>-</v>
      </c>
      <c r="AA52" s="134"/>
    </row>
    <row r="53" spans="1:27" ht="15.75" customHeight="1">
      <c r="A53" s="454"/>
      <c r="B53" s="442"/>
      <c r="C53" s="442"/>
      <c r="D53" s="148" t="s">
        <v>3941</v>
      </c>
      <c r="E53" s="148" t="s">
        <v>1008</v>
      </c>
      <c r="F53" s="178" t="s">
        <v>3995</v>
      </c>
      <c r="G53" s="148" t="s">
        <v>3996</v>
      </c>
      <c r="H53" s="148" t="s">
        <v>394</v>
      </c>
      <c r="I53" s="148" t="s">
        <v>181</v>
      </c>
      <c r="J53" s="132">
        <v>100000</v>
      </c>
      <c r="K53" s="132">
        <v>0</v>
      </c>
      <c r="L53" s="132">
        <v>0</v>
      </c>
      <c r="M53" s="148" t="s">
        <v>416</v>
      </c>
      <c r="N53" s="148">
        <v>0</v>
      </c>
      <c r="O53" s="170">
        <f t="shared" si="0"/>
        <v>0</v>
      </c>
      <c r="P53" s="170">
        <f t="shared" si="1"/>
        <v>0</v>
      </c>
      <c r="Q53" s="170">
        <f t="shared" si="2"/>
        <v>0</v>
      </c>
      <c r="R53" s="228" t="str">
        <f t="shared" si="3"/>
        <v>-</v>
      </c>
      <c r="S53" s="228" t="str">
        <f t="shared" si="4"/>
        <v>-</v>
      </c>
      <c r="T53" s="148" t="s">
        <v>416</v>
      </c>
      <c r="U53" s="148">
        <v>0</v>
      </c>
      <c r="V53" s="170">
        <f t="shared" si="10"/>
        <v>0</v>
      </c>
      <c r="W53" s="170">
        <f t="shared" si="6"/>
        <v>0</v>
      </c>
      <c r="X53" s="170">
        <f t="shared" si="7"/>
        <v>0</v>
      </c>
      <c r="Y53" s="228" t="str">
        <f t="shared" si="8"/>
        <v>-</v>
      </c>
      <c r="Z53" s="228" t="str">
        <f t="shared" si="9"/>
        <v>-</v>
      </c>
      <c r="AA53" s="134"/>
    </row>
    <row r="54" spans="1:27" ht="15.75" customHeight="1">
      <c r="A54" s="454"/>
      <c r="B54" s="442"/>
      <c r="C54" s="442"/>
      <c r="D54" s="148" t="s">
        <v>3941</v>
      </c>
      <c r="E54" s="148" t="s">
        <v>1008</v>
      </c>
      <c r="F54" s="178" t="s">
        <v>3997</v>
      </c>
      <c r="G54" s="148" t="s">
        <v>3998</v>
      </c>
      <c r="H54" s="148" t="s">
        <v>394</v>
      </c>
      <c r="I54" s="148" t="s">
        <v>191</v>
      </c>
      <c r="J54" s="132">
        <v>100000</v>
      </c>
      <c r="K54" s="132">
        <v>0</v>
      </c>
      <c r="L54" s="132">
        <v>0</v>
      </c>
      <c r="M54" s="148" t="s">
        <v>416</v>
      </c>
      <c r="N54" s="148">
        <v>0</v>
      </c>
      <c r="O54" s="170">
        <f t="shared" si="0"/>
        <v>0</v>
      </c>
      <c r="P54" s="170">
        <f t="shared" si="1"/>
        <v>0</v>
      </c>
      <c r="Q54" s="170">
        <f t="shared" si="2"/>
        <v>0</v>
      </c>
      <c r="R54" s="228" t="str">
        <f t="shared" si="3"/>
        <v>-</v>
      </c>
      <c r="S54" s="228" t="str">
        <f t="shared" si="4"/>
        <v>-</v>
      </c>
      <c r="T54" s="148" t="s">
        <v>416</v>
      </c>
      <c r="U54" s="148">
        <v>0</v>
      </c>
      <c r="V54" s="170">
        <f t="shared" si="10"/>
        <v>0</v>
      </c>
      <c r="W54" s="170">
        <f t="shared" si="6"/>
        <v>0</v>
      </c>
      <c r="X54" s="170">
        <f t="shared" si="7"/>
        <v>0</v>
      </c>
      <c r="Y54" s="228" t="str">
        <f t="shared" si="8"/>
        <v>-</v>
      </c>
      <c r="Z54" s="228" t="str">
        <f t="shared" si="9"/>
        <v>-</v>
      </c>
      <c r="AA54" s="134"/>
    </row>
    <row r="55" spans="1:27" ht="15.75" customHeight="1">
      <c r="A55" s="454"/>
      <c r="B55" s="442"/>
      <c r="C55" s="442"/>
      <c r="D55" s="148" t="s">
        <v>3941</v>
      </c>
      <c r="E55" s="148" t="s">
        <v>1008</v>
      </c>
      <c r="F55" s="178" t="s">
        <v>3999</v>
      </c>
      <c r="G55" s="148" t="s">
        <v>4000</v>
      </c>
      <c r="H55" s="148" t="s">
        <v>394</v>
      </c>
      <c r="I55" s="148" t="s">
        <v>147</v>
      </c>
      <c r="J55" s="132">
        <v>100000</v>
      </c>
      <c r="K55" s="132">
        <v>0</v>
      </c>
      <c r="L55" s="132">
        <v>0</v>
      </c>
      <c r="M55" s="148" t="s">
        <v>416</v>
      </c>
      <c r="N55" s="148">
        <v>0</v>
      </c>
      <c r="O55" s="170">
        <f t="shared" si="0"/>
        <v>0</v>
      </c>
      <c r="P55" s="170">
        <f t="shared" si="1"/>
        <v>0</v>
      </c>
      <c r="Q55" s="170">
        <f t="shared" si="2"/>
        <v>0</v>
      </c>
      <c r="R55" s="228" t="str">
        <f t="shared" si="3"/>
        <v>-</v>
      </c>
      <c r="S55" s="228" t="str">
        <f t="shared" si="4"/>
        <v>-</v>
      </c>
      <c r="T55" s="148" t="s">
        <v>416</v>
      </c>
      <c r="U55" s="148">
        <v>0</v>
      </c>
      <c r="V55" s="170">
        <f t="shared" si="10"/>
        <v>0</v>
      </c>
      <c r="W55" s="170">
        <f t="shared" si="6"/>
        <v>0</v>
      </c>
      <c r="X55" s="170">
        <f t="shared" si="7"/>
        <v>0</v>
      </c>
      <c r="Y55" s="228" t="str">
        <f t="shared" si="8"/>
        <v>-</v>
      </c>
      <c r="Z55" s="228" t="str">
        <f t="shared" si="9"/>
        <v>-</v>
      </c>
      <c r="AA55" s="134"/>
    </row>
    <row r="56" spans="1:27" ht="15.75" customHeight="1">
      <c r="A56" s="454"/>
      <c r="B56" s="442"/>
      <c r="C56" s="442"/>
      <c r="D56" s="148" t="s">
        <v>3941</v>
      </c>
      <c r="E56" s="148" t="s">
        <v>1008</v>
      </c>
      <c r="F56" s="178" t="s">
        <v>4001</v>
      </c>
      <c r="G56" s="148" t="s">
        <v>4002</v>
      </c>
      <c r="H56" s="148" t="s">
        <v>394</v>
      </c>
      <c r="I56" s="148" t="s">
        <v>147</v>
      </c>
      <c r="J56" s="132">
        <v>100000</v>
      </c>
      <c r="K56" s="132">
        <v>0</v>
      </c>
      <c r="L56" s="132">
        <v>0</v>
      </c>
      <c r="M56" s="148" t="s">
        <v>416</v>
      </c>
      <c r="N56" s="148">
        <v>0</v>
      </c>
      <c r="O56" s="170">
        <f t="shared" si="0"/>
        <v>0</v>
      </c>
      <c r="P56" s="170">
        <f t="shared" si="1"/>
        <v>0</v>
      </c>
      <c r="Q56" s="170">
        <f t="shared" si="2"/>
        <v>0</v>
      </c>
      <c r="R56" s="228" t="str">
        <f t="shared" si="3"/>
        <v>-</v>
      </c>
      <c r="S56" s="228" t="str">
        <f t="shared" si="4"/>
        <v>-</v>
      </c>
      <c r="T56" s="148" t="s">
        <v>416</v>
      </c>
      <c r="U56" s="148">
        <v>0</v>
      </c>
      <c r="V56" s="170">
        <f t="shared" si="10"/>
        <v>0</v>
      </c>
      <c r="W56" s="170">
        <f t="shared" si="6"/>
        <v>0</v>
      </c>
      <c r="X56" s="170">
        <f t="shared" si="7"/>
        <v>0</v>
      </c>
      <c r="Y56" s="228" t="str">
        <f t="shared" si="8"/>
        <v>-</v>
      </c>
      <c r="Z56" s="228" t="str">
        <f t="shared" si="9"/>
        <v>-</v>
      </c>
      <c r="AA56" s="134"/>
    </row>
    <row r="57" spans="1:27" ht="15.75" customHeight="1">
      <c r="A57" s="454"/>
      <c r="B57" s="442"/>
      <c r="C57" s="442"/>
      <c r="D57" s="148" t="s">
        <v>3941</v>
      </c>
      <c r="E57" s="148" t="s">
        <v>1008</v>
      </c>
      <c r="F57" s="178" t="s">
        <v>4003</v>
      </c>
      <c r="G57" s="148" t="s">
        <v>4004</v>
      </c>
      <c r="H57" s="148" t="s">
        <v>394</v>
      </c>
      <c r="I57" s="148" t="s">
        <v>173</v>
      </c>
      <c r="J57" s="132">
        <v>100000</v>
      </c>
      <c r="K57" s="132">
        <v>0</v>
      </c>
      <c r="L57" s="132">
        <v>0</v>
      </c>
      <c r="M57" s="148" t="s">
        <v>416</v>
      </c>
      <c r="N57" s="148">
        <v>0</v>
      </c>
      <c r="O57" s="170">
        <f t="shared" si="0"/>
        <v>0</v>
      </c>
      <c r="P57" s="170">
        <f t="shared" si="1"/>
        <v>0</v>
      </c>
      <c r="Q57" s="170">
        <f t="shared" si="2"/>
        <v>0</v>
      </c>
      <c r="R57" s="228" t="str">
        <f t="shared" si="3"/>
        <v>-</v>
      </c>
      <c r="S57" s="228" t="str">
        <f t="shared" si="4"/>
        <v>-</v>
      </c>
      <c r="T57" s="148" t="s">
        <v>416</v>
      </c>
      <c r="U57" s="148">
        <v>0</v>
      </c>
      <c r="V57" s="170">
        <f t="shared" si="10"/>
        <v>0</v>
      </c>
      <c r="W57" s="170">
        <f t="shared" si="6"/>
        <v>0</v>
      </c>
      <c r="X57" s="170">
        <f t="shared" si="7"/>
        <v>0</v>
      </c>
      <c r="Y57" s="228" t="str">
        <f t="shared" si="8"/>
        <v>-</v>
      </c>
      <c r="Z57" s="228" t="str">
        <f t="shared" si="9"/>
        <v>-</v>
      </c>
      <c r="AA57" s="134"/>
    </row>
    <row r="58" spans="1:27" ht="15.75" customHeight="1">
      <c r="A58" s="454"/>
      <c r="B58" s="442"/>
      <c r="C58" s="442"/>
      <c r="D58" s="148" t="s">
        <v>3941</v>
      </c>
      <c r="E58" s="148" t="s">
        <v>1008</v>
      </c>
      <c r="F58" s="178" t="s">
        <v>4005</v>
      </c>
      <c r="G58" s="148" t="s">
        <v>4006</v>
      </c>
      <c r="H58" s="148" t="s">
        <v>394</v>
      </c>
      <c r="I58" s="148" t="s">
        <v>173</v>
      </c>
      <c r="J58" s="132">
        <v>100000</v>
      </c>
      <c r="K58" s="132">
        <v>0</v>
      </c>
      <c r="L58" s="132">
        <v>0</v>
      </c>
      <c r="M58" s="148" t="s">
        <v>416</v>
      </c>
      <c r="N58" s="148">
        <v>0</v>
      </c>
      <c r="O58" s="170">
        <f t="shared" si="0"/>
        <v>0</v>
      </c>
      <c r="P58" s="170">
        <f t="shared" si="1"/>
        <v>0</v>
      </c>
      <c r="Q58" s="170">
        <f t="shared" si="2"/>
        <v>0</v>
      </c>
      <c r="R58" s="228" t="str">
        <f t="shared" si="3"/>
        <v>-</v>
      </c>
      <c r="S58" s="228" t="str">
        <f t="shared" si="4"/>
        <v>-</v>
      </c>
      <c r="T58" s="148" t="s">
        <v>416</v>
      </c>
      <c r="U58" s="148">
        <v>0</v>
      </c>
      <c r="V58" s="170">
        <f t="shared" si="10"/>
        <v>0</v>
      </c>
      <c r="W58" s="170">
        <f t="shared" si="6"/>
        <v>0</v>
      </c>
      <c r="X58" s="170">
        <f t="shared" si="7"/>
        <v>0</v>
      </c>
      <c r="Y58" s="228" t="str">
        <f t="shared" si="8"/>
        <v>-</v>
      </c>
      <c r="Z58" s="228" t="str">
        <f t="shared" si="9"/>
        <v>-</v>
      </c>
      <c r="AA58" s="134"/>
    </row>
    <row r="59" spans="1:27" ht="15.75" customHeight="1">
      <c r="A59" s="454"/>
      <c r="B59" s="442"/>
      <c r="C59" s="442"/>
      <c r="D59" s="148" t="s">
        <v>3941</v>
      </c>
      <c r="E59" s="148" t="s">
        <v>1008</v>
      </c>
      <c r="F59" s="178" t="s">
        <v>4007</v>
      </c>
      <c r="G59" s="148" t="s">
        <v>4008</v>
      </c>
      <c r="H59" s="148" t="s">
        <v>394</v>
      </c>
      <c r="I59" s="148" t="s">
        <v>149</v>
      </c>
      <c r="J59" s="132">
        <v>100000</v>
      </c>
      <c r="K59" s="132">
        <v>0</v>
      </c>
      <c r="L59" s="132">
        <v>0</v>
      </c>
      <c r="M59" s="148" t="s">
        <v>416</v>
      </c>
      <c r="N59" s="148">
        <v>0</v>
      </c>
      <c r="O59" s="170">
        <f t="shared" si="0"/>
        <v>0</v>
      </c>
      <c r="P59" s="170">
        <f t="shared" si="1"/>
        <v>0</v>
      </c>
      <c r="Q59" s="170">
        <f t="shared" si="2"/>
        <v>0</v>
      </c>
      <c r="R59" s="228" t="str">
        <f t="shared" si="3"/>
        <v>-</v>
      </c>
      <c r="S59" s="228" t="str">
        <f t="shared" si="4"/>
        <v>-</v>
      </c>
      <c r="T59" s="148" t="s">
        <v>416</v>
      </c>
      <c r="U59" s="148">
        <v>0</v>
      </c>
      <c r="V59" s="170">
        <f t="shared" si="10"/>
        <v>0</v>
      </c>
      <c r="W59" s="170">
        <f t="shared" si="6"/>
        <v>0</v>
      </c>
      <c r="X59" s="170">
        <f t="shared" si="7"/>
        <v>0</v>
      </c>
      <c r="Y59" s="228" t="str">
        <f t="shared" si="8"/>
        <v>-</v>
      </c>
      <c r="Z59" s="228" t="str">
        <f t="shared" si="9"/>
        <v>-</v>
      </c>
      <c r="AA59" s="134"/>
    </row>
    <row r="60" spans="1:27" ht="15.75" customHeight="1">
      <c r="A60" s="454"/>
      <c r="B60" s="442"/>
      <c r="C60" s="442"/>
      <c r="D60" s="148" t="s">
        <v>3941</v>
      </c>
      <c r="E60" s="148" t="s">
        <v>1008</v>
      </c>
      <c r="F60" s="178" t="s">
        <v>4009</v>
      </c>
      <c r="G60" s="148" t="s">
        <v>4010</v>
      </c>
      <c r="H60" s="148" t="s">
        <v>394</v>
      </c>
      <c r="I60" s="148" t="s">
        <v>141</v>
      </c>
      <c r="J60" s="132">
        <v>100000</v>
      </c>
      <c r="K60" s="132">
        <v>0</v>
      </c>
      <c r="L60" s="132">
        <v>0</v>
      </c>
      <c r="M60" s="148" t="s">
        <v>416</v>
      </c>
      <c r="N60" s="148">
        <v>0</v>
      </c>
      <c r="O60" s="170">
        <f t="shared" si="0"/>
        <v>0</v>
      </c>
      <c r="P60" s="170">
        <f t="shared" si="1"/>
        <v>0</v>
      </c>
      <c r="Q60" s="170">
        <f t="shared" si="2"/>
        <v>0</v>
      </c>
      <c r="R60" s="228" t="str">
        <f t="shared" si="3"/>
        <v>-</v>
      </c>
      <c r="S60" s="228" t="str">
        <f t="shared" si="4"/>
        <v>-</v>
      </c>
      <c r="T60" s="148" t="s">
        <v>416</v>
      </c>
      <c r="U60" s="148">
        <v>0</v>
      </c>
      <c r="V60" s="170">
        <f t="shared" si="10"/>
        <v>0</v>
      </c>
      <c r="W60" s="170">
        <f t="shared" si="6"/>
        <v>0</v>
      </c>
      <c r="X60" s="170">
        <f t="shared" si="7"/>
        <v>0</v>
      </c>
      <c r="Y60" s="228" t="str">
        <f t="shared" si="8"/>
        <v>-</v>
      </c>
      <c r="Z60" s="228" t="str">
        <f t="shared" si="9"/>
        <v>-</v>
      </c>
      <c r="AA60" s="134"/>
    </row>
    <row r="61" spans="1:27" ht="15.75" customHeight="1">
      <c r="A61" s="454"/>
      <c r="B61" s="442"/>
      <c r="C61" s="442"/>
      <c r="D61" s="148" t="s">
        <v>3941</v>
      </c>
      <c r="E61" s="148" t="s">
        <v>1008</v>
      </c>
      <c r="F61" s="178" t="s">
        <v>4011</v>
      </c>
      <c r="G61" s="148" t="s">
        <v>4012</v>
      </c>
      <c r="H61" s="148" t="s">
        <v>394</v>
      </c>
      <c r="I61" s="148" t="s">
        <v>141</v>
      </c>
      <c r="J61" s="132">
        <v>100000</v>
      </c>
      <c r="K61" s="132">
        <v>0</v>
      </c>
      <c r="L61" s="132">
        <v>0</v>
      </c>
      <c r="M61" s="148" t="s">
        <v>416</v>
      </c>
      <c r="N61" s="148">
        <v>0</v>
      </c>
      <c r="O61" s="170">
        <f t="shared" si="0"/>
        <v>0</v>
      </c>
      <c r="P61" s="170">
        <f t="shared" si="1"/>
        <v>0</v>
      </c>
      <c r="Q61" s="170">
        <f t="shared" si="2"/>
        <v>0</v>
      </c>
      <c r="R61" s="228" t="str">
        <f t="shared" si="3"/>
        <v>-</v>
      </c>
      <c r="S61" s="228" t="str">
        <f t="shared" si="4"/>
        <v>-</v>
      </c>
      <c r="T61" s="148" t="s">
        <v>416</v>
      </c>
      <c r="U61" s="148">
        <v>0</v>
      </c>
      <c r="V61" s="170">
        <f t="shared" si="10"/>
        <v>0</v>
      </c>
      <c r="W61" s="170">
        <f t="shared" si="6"/>
        <v>0</v>
      </c>
      <c r="X61" s="170">
        <f t="shared" si="7"/>
        <v>0</v>
      </c>
      <c r="Y61" s="228" t="str">
        <f t="shared" si="8"/>
        <v>-</v>
      </c>
      <c r="Z61" s="228" t="str">
        <f t="shared" si="9"/>
        <v>-</v>
      </c>
      <c r="AA61" s="134"/>
    </row>
    <row r="62" spans="1:27" ht="15.75" customHeight="1">
      <c r="A62" s="454"/>
      <c r="B62" s="442"/>
      <c r="C62" s="442"/>
      <c r="D62" s="148" t="s">
        <v>3941</v>
      </c>
      <c r="E62" s="148" t="s">
        <v>1008</v>
      </c>
      <c r="F62" s="178" t="s">
        <v>4013</v>
      </c>
      <c r="G62" s="148" t="s">
        <v>4014</v>
      </c>
      <c r="H62" s="148" t="s">
        <v>394</v>
      </c>
      <c r="I62" s="148" t="s">
        <v>167</v>
      </c>
      <c r="J62" s="132">
        <v>100000</v>
      </c>
      <c r="K62" s="132">
        <v>0</v>
      </c>
      <c r="L62" s="132">
        <v>0</v>
      </c>
      <c r="M62" s="148" t="s">
        <v>416</v>
      </c>
      <c r="N62" s="148">
        <v>0</v>
      </c>
      <c r="O62" s="170">
        <f t="shared" si="0"/>
        <v>0</v>
      </c>
      <c r="P62" s="170">
        <f t="shared" si="1"/>
        <v>0</v>
      </c>
      <c r="Q62" s="170">
        <f t="shared" si="2"/>
        <v>0</v>
      </c>
      <c r="R62" s="228" t="str">
        <f t="shared" si="3"/>
        <v>-</v>
      </c>
      <c r="S62" s="228" t="str">
        <f t="shared" si="4"/>
        <v>-</v>
      </c>
      <c r="T62" s="148" t="s">
        <v>416</v>
      </c>
      <c r="U62" s="148">
        <v>0</v>
      </c>
      <c r="V62" s="170">
        <f t="shared" si="10"/>
        <v>0</v>
      </c>
      <c r="W62" s="170">
        <f t="shared" si="6"/>
        <v>0</v>
      </c>
      <c r="X62" s="170">
        <f t="shared" si="7"/>
        <v>0</v>
      </c>
      <c r="Y62" s="228" t="str">
        <f t="shared" si="8"/>
        <v>-</v>
      </c>
      <c r="Z62" s="228" t="str">
        <f t="shared" si="9"/>
        <v>-</v>
      </c>
      <c r="AA62" s="134"/>
    </row>
    <row r="63" spans="1:27" s="139" customFormat="1" ht="15.75" customHeight="1">
      <c r="A63" s="454"/>
      <c r="B63" s="442"/>
      <c r="C63" s="442"/>
      <c r="D63" s="159" t="s">
        <v>3941</v>
      </c>
      <c r="E63" s="159" t="s">
        <v>3883</v>
      </c>
      <c r="F63" s="225" t="s">
        <v>4015</v>
      </c>
      <c r="G63" s="159" t="s">
        <v>4016</v>
      </c>
      <c r="H63" s="159" t="s">
        <v>394</v>
      </c>
      <c r="I63" s="159" t="s">
        <v>149</v>
      </c>
      <c r="J63" s="136">
        <v>100000</v>
      </c>
      <c r="K63" s="136">
        <v>0</v>
      </c>
      <c r="L63" s="136">
        <v>0</v>
      </c>
      <c r="M63" s="148" t="s">
        <v>410</v>
      </c>
      <c r="N63" s="148">
        <v>0.23</v>
      </c>
      <c r="O63" s="170">
        <f t="shared" si="0"/>
        <v>23000</v>
      </c>
      <c r="P63" s="170">
        <f t="shared" si="1"/>
        <v>0</v>
      </c>
      <c r="Q63" s="170">
        <f t="shared" si="2"/>
        <v>0</v>
      </c>
      <c r="R63" s="228">
        <f t="shared" si="3"/>
        <v>0</v>
      </c>
      <c r="S63" s="228">
        <f t="shared" si="4"/>
        <v>0</v>
      </c>
      <c r="T63" s="148" t="s">
        <v>410</v>
      </c>
      <c r="U63" s="148">
        <v>0.09</v>
      </c>
      <c r="V63" s="170">
        <f t="shared" si="10"/>
        <v>9000</v>
      </c>
      <c r="W63" s="170">
        <f t="shared" si="6"/>
        <v>0</v>
      </c>
      <c r="X63" s="170">
        <f t="shared" si="7"/>
        <v>0</v>
      </c>
      <c r="Y63" s="228">
        <f t="shared" si="8"/>
        <v>0</v>
      </c>
      <c r="Z63" s="228">
        <f t="shared" si="9"/>
        <v>0</v>
      </c>
      <c r="AA63" s="138"/>
    </row>
    <row r="64" spans="1:27" s="139" customFormat="1" ht="15.75" customHeight="1">
      <c r="A64" s="454"/>
      <c r="B64" s="442"/>
      <c r="C64" s="442"/>
      <c r="D64" s="159" t="s">
        <v>3941</v>
      </c>
      <c r="E64" s="159" t="s">
        <v>3883</v>
      </c>
      <c r="F64" s="225" t="s">
        <v>4017</v>
      </c>
      <c r="G64" s="159" t="s">
        <v>4018</v>
      </c>
      <c r="H64" s="159" t="s">
        <v>394</v>
      </c>
      <c r="I64" s="159" t="s">
        <v>143</v>
      </c>
      <c r="J64" s="136">
        <v>100000</v>
      </c>
      <c r="K64" s="136">
        <v>0</v>
      </c>
      <c r="L64" s="136">
        <v>0</v>
      </c>
      <c r="M64" s="148" t="s">
        <v>410</v>
      </c>
      <c r="N64" s="148">
        <v>0.23</v>
      </c>
      <c r="O64" s="170">
        <f t="shared" si="0"/>
        <v>23000</v>
      </c>
      <c r="P64" s="170">
        <f t="shared" ref="P64:P115" si="11">K64*N64</f>
        <v>0</v>
      </c>
      <c r="Q64" s="170">
        <f t="shared" si="2"/>
        <v>0</v>
      </c>
      <c r="R64" s="228">
        <f t="shared" ref="R64:R115" si="12">IFERROR(Q64/O64, "-")</f>
        <v>0</v>
      </c>
      <c r="S64" s="228">
        <f t="shared" si="4"/>
        <v>0</v>
      </c>
      <c r="T64" s="148" t="s">
        <v>410</v>
      </c>
      <c r="U64" s="148">
        <v>0.09</v>
      </c>
      <c r="V64" s="170">
        <f t="shared" si="10"/>
        <v>9000</v>
      </c>
      <c r="W64" s="170">
        <f t="shared" ref="W64:W115" si="13">K64*U64</f>
        <v>0</v>
      </c>
      <c r="X64" s="170">
        <f t="shared" si="7"/>
        <v>0</v>
      </c>
      <c r="Y64" s="228">
        <f t="shared" ref="Y64:Y115" si="14">IFERROR(X64/V64, "-")</f>
        <v>0</v>
      </c>
      <c r="Z64" s="228">
        <f t="shared" si="9"/>
        <v>0</v>
      </c>
      <c r="AA64" s="138"/>
    </row>
    <row r="65" spans="1:27" s="139" customFormat="1" ht="15.75" customHeight="1">
      <c r="A65" s="454"/>
      <c r="B65" s="442"/>
      <c r="C65" s="442"/>
      <c r="D65" s="159" t="s">
        <v>3941</v>
      </c>
      <c r="E65" s="159" t="s">
        <v>3883</v>
      </c>
      <c r="F65" s="225" t="s">
        <v>4019</v>
      </c>
      <c r="G65" s="159" t="s">
        <v>4020</v>
      </c>
      <c r="H65" s="159" t="s">
        <v>394</v>
      </c>
      <c r="I65" s="159" t="s">
        <v>147</v>
      </c>
      <c r="J65" s="136">
        <v>100000</v>
      </c>
      <c r="K65" s="136">
        <v>0</v>
      </c>
      <c r="L65" s="136">
        <v>0</v>
      </c>
      <c r="M65" s="148" t="s">
        <v>410</v>
      </c>
      <c r="N65" s="148">
        <v>0.23</v>
      </c>
      <c r="O65" s="170">
        <f t="shared" ref="O65:O115" si="15">J65*N65</f>
        <v>23000</v>
      </c>
      <c r="P65" s="170">
        <f t="shared" si="11"/>
        <v>0</v>
      </c>
      <c r="Q65" s="170">
        <f t="shared" ref="Q65:Q115" si="16">L65*N65</f>
        <v>0</v>
      </c>
      <c r="R65" s="228">
        <f t="shared" si="12"/>
        <v>0</v>
      </c>
      <c r="S65" s="228">
        <f t="shared" ref="S65:S116" si="17">IFERROR(P65/O65, "-")</f>
        <v>0</v>
      </c>
      <c r="T65" s="148" t="s">
        <v>410</v>
      </c>
      <c r="U65" s="148">
        <v>0.09</v>
      </c>
      <c r="V65" s="170">
        <f t="shared" si="10"/>
        <v>9000</v>
      </c>
      <c r="W65" s="170">
        <f t="shared" si="13"/>
        <v>0</v>
      </c>
      <c r="X65" s="170">
        <f t="shared" ref="X65:X115" si="18">L65*U65</f>
        <v>0</v>
      </c>
      <c r="Y65" s="228">
        <f t="shared" si="14"/>
        <v>0</v>
      </c>
      <c r="Z65" s="228">
        <f t="shared" ref="Z65:Z116" si="19">IFERROR(W65/V65, "-")</f>
        <v>0</v>
      </c>
      <c r="AA65" s="138"/>
    </row>
    <row r="66" spans="1:27" s="139" customFormat="1" ht="15.75" customHeight="1">
      <c r="A66" s="454"/>
      <c r="B66" s="442"/>
      <c r="C66" s="442"/>
      <c r="D66" s="159" t="s">
        <v>3941</v>
      </c>
      <c r="E66" s="159" t="s">
        <v>3883</v>
      </c>
      <c r="F66" s="225" t="s">
        <v>4021</v>
      </c>
      <c r="G66" s="159" t="s">
        <v>4022</v>
      </c>
      <c r="H66" s="159" t="s">
        <v>394</v>
      </c>
      <c r="I66" s="159" t="s">
        <v>163</v>
      </c>
      <c r="J66" s="136">
        <v>100000</v>
      </c>
      <c r="K66" s="136">
        <v>0</v>
      </c>
      <c r="L66" s="136">
        <v>0</v>
      </c>
      <c r="M66" s="148" t="s">
        <v>410</v>
      </c>
      <c r="N66" s="148">
        <v>0.23</v>
      </c>
      <c r="O66" s="170">
        <f t="shared" si="15"/>
        <v>23000</v>
      </c>
      <c r="P66" s="170">
        <f t="shared" si="11"/>
        <v>0</v>
      </c>
      <c r="Q66" s="170">
        <f t="shared" si="16"/>
        <v>0</v>
      </c>
      <c r="R66" s="228">
        <f t="shared" si="12"/>
        <v>0</v>
      </c>
      <c r="S66" s="228">
        <f t="shared" si="17"/>
        <v>0</v>
      </c>
      <c r="T66" s="148" t="s">
        <v>410</v>
      </c>
      <c r="U66" s="148">
        <v>0.09</v>
      </c>
      <c r="V66" s="170">
        <f t="shared" si="10"/>
        <v>9000</v>
      </c>
      <c r="W66" s="170">
        <f t="shared" si="13"/>
        <v>0</v>
      </c>
      <c r="X66" s="170">
        <f t="shared" si="18"/>
        <v>0</v>
      </c>
      <c r="Y66" s="228">
        <f t="shared" si="14"/>
        <v>0</v>
      </c>
      <c r="Z66" s="228">
        <f t="shared" si="19"/>
        <v>0</v>
      </c>
      <c r="AA66" s="138"/>
    </row>
    <row r="67" spans="1:27" s="139" customFormat="1" ht="15.75" customHeight="1">
      <c r="A67" s="454"/>
      <c r="B67" s="442"/>
      <c r="C67" s="442"/>
      <c r="D67" s="159" t="s">
        <v>3941</v>
      </c>
      <c r="E67" s="159" t="s">
        <v>3883</v>
      </c>
      <c r="F67" s="225" t="s">
        <v>4023</v>
      </c>
      <c r="G67" s="159" t="s">
        <v>4024</v>
      </c>
      <c r="H67" s="159" t="s">
        <v>394</v>
      </c>
      <c r="I67" s="159" t="s">
        <v>181</v>
      </c>
      <c r="J67" s="136">
        <v>100000</v>
      </c>
      <c r="K67" s="136">
        <v>0</v>
      </c>
      <c r="L67" s="136">
        <v>0</v>
      </c>
      <c r="M67" s="148" t="s">
        <v>410</v>
      </c>
      <c r="N67" s="148">
        <v>0.23</v>
      </c>
      <c r="O67" s="170">
        <f t="shared" si="15"/>
        <v>23000</v>
      </c>
      <c r="P67" s="170">
        <f t="shared" si="11"/>
        <v>0</v>
      </c>
      <c r="Q67" s="170">
        <f t="shared" si="16"/>
        <v>0</v>
      </c>
      <c r="R67" s="228">
        <f t="shared" si="12"/>
        <v>0</v>
      </c>
      <c r="S67" s="228">
        <f t="shared" si="17"/>
        <v>0</v>
      </c>
      <c r="T67" s="148" t="s">
        <v>410</v>
      </c>
      <c r="U67" s="148">
        <v>0.09</v>
      </c>
      <c r="V67" s="170">
        <f t="shared" si="10"/>
        <v>9000</v>
      </c>
      <c r="W67" s="170">
        <f t="shared" si="13"/>
        <v>0</v>
      </c>
      <c r="X67" s="170">
        <f t="shared" si="18"/>
        <v>0</v>
      </c>
      <c r="Y67" s="228">
        <f t="shared" si="14"/>
        <v>0</v>
      </c>
      <c r="Z67" s="228">
        <f t="shared" si="19"/>
        <v>0</v>
      </c>
      <c r="AA67" s="138"/>
    </row>
    <row r="68" spans="1:27" ht="15.75" customHeight="1">
      <c r="A68" s="454"/>
      <c r="B68" s="442"/>
      <c r="C68" s="442"/>
      <c r="D68" s="148" t="s">
        <v>3941</v>
      </c>
      <c r="E68" s="148" t="s">
        <v>3883</v>
      </c>
      <c r="F68" s="178" t="s">
        <v>4025</v>
      </c>
      <c r="G68" s="148" t="s">
        <v>4026</v>
      </c>
      <c r="H68" s="148" t="s">
        <v>394</v>
      </c>
      <c r="I68" s="148" t="s">
        <v>135</v>
      </c>
      <c r="J68" s="132">
        <v>65550000</v>
      </c>
      <c r="K68" s="132">
        <v>63128675.820000008</v>
      </c>
      <c r="L68" s="132">
        <v>46452013.579999998</v>
      </c>
      <c r="M68" s="148" t="s">
        <v>410</v>
      </c>
      <c r="N68" s="148">
        <v>0.23</v>
      </c>
      <c r="O68" s="170">
        <f t="shared" si="15"/>
        <v>15076500</v>
      </c>
      <c r="P68" s="170">
        <f t="shared" si="11"/>
        <v>14519595.438600002</v>
      </c>
      <c r="Q68" s="170">
        <f t="shared" si="16"/>
        <v>10683963.123400001</v>
      </c>
      <c r="R68" s="228">
        <f t="shared" si="12"/>
        <v>0.70865009275362323</v>
      </c>
      <c r="S68" s="228">
        <f t="shared" si="17"/>
        <v>0.96306141601830675</v>
      </c>
      <c r="T68" s="148" t="s">
        <v>410</v>
      </c>
      <c r="U68" s="148">
        <v>0.09</v>
      </c>
      <c r="V68" s="170">
        <f t="shared" si="10"/>
        <v>5899500</v>
      </c>
      <c r="W68" s="170">
        <f t="shared" si="13"/>
        <v>5681580.8238000004</v>
      </c>
      <c r="X68" s="170">
        <f t="shared" si="18"/>
        <v>4180681.2221999997</v>
      </c>
      <c r="Y68" s="228">
        <f t="shared" si="14"/>
        <v>0.70865009275362312</v>
      </c>
      <c r="Z68" s="228">
        <f t="shared" si="19"/>
        <v>0.96306141601830675</v>
      </c>
      <c r="AA68" s="134"/>
    </row>
    <row r="69" spans="1:27" ht="15.75" customHeight="1">
      <c r="A69" s="454"/>
      <c r="B69" s="442"/>
      <c r="C69" s="442"/>
      <c r="D69" s="148" t="s">
        <v>3941</v>
      </c>
      <c r="E69" s="148" t="s">
        <v>3883</v>
      </c>
      <c r="F69" s="178" t="s">
        <v>4027</v>
      </c>
      <c r="G69" s="148" t="s">
        <v>4028</v>
      </c>
      <c r="H69" s="148" t="s">
        <v>394</v>
      </c>
      <c r="I69" s="148" t="s">
        <v>135</v>
      </c>
      <c r="J69" s="132">
        <v>0</v>
      </c>
      <c r="K69" s="132">
        <v>19792.5</v>
      </c>
      <c r="L69" s="132">
        <v>19792.5</v>
      </c>
      <c r="M69" s="148" t="s">
        <v>410</v>
      </c>
      <c r="N69" s="148">
        <v>0.23</v>
      </c>
      <c r="O69" s="170">
        <f t="shared" si="15"/>
        <v>0</v>
      </c>
      <c r="P69" s="170">
        <f t="shared" si="11"/>
        <v>4552.2750000000005</v>
      </c>
      <c r="Q69" s="170">
        <f t="shared" si="16"/>
        <v>4552.2750000000005</v>
      </c>
      <c r="R69" s="228" t="str">
        <f t="shared" si="12"/>
        <v>-</v>
      </c>
      <c r="S69" s="228" t="str">
        <f t="shared" si="17"/>
        <v>-</v>
      </c>
      <c r="T69" s="148" t="s">
        <v>410</v>
      </c>
      <c r="U69" s="148">
        <v>0.09</v>
      </c>
      <c r="V69" s="170">
        <f t="shared" si="10"/>
        <v>0</v>
      </c>
      <c r="W69" s="170">
        <f t="shared" si="13"/>
        <v>1781.325</v>
      </c>
      <c r="X69" s="170">
        <f t="shared" si="18"/>
        <v>1781.325</v>
      </c>
      <c r="Y69" s="228" t="str">
        <f t="shared" si="14"/>
        <v>-</v>
      </c>
      <c r="Z69" s="228" t="str">
        <f t="shared" si="19"/>
        <v>-</v>
      </c>
      <c r="AA69" s="134"/>
    </row>
    <row r="70" spans="1:27" ht="15.75" customHeight="1">
      <c r="A70" s="454"/>
      <c r="B70" s="442"/>
      <c r="C70" s="442"/>
      <c r="D70" s="148" t="s">
        <v>3941</v>
      </c>
      <c r="E70" s="148" t="s">
        <v>3883</v>
      </c>
      <c r="F70" s="178" t="s">
        <v>4029</v>
      </c>
      <c r="G70" s="148" t="s">
        <v>4030</v>
      </c>
      <c r="H70" s="148" t="s">
        <v>394</v>
      </c>
      <c r="I70" s="148" t="s">
        <v>189</v>
      </c>
      <c r="J70" s="132">
        <v>3926000</v>
      </c>
      <c r="K70" s="132">
        <v>4365129.5500000007</v>
      </c>
      <c r="L70" s="132">
        <v>3308207.04</v>
      </c>
      <c r="M70" s="148" t="s">
        <v>410</v>
      </c>
      <c r="N70" s="148">
        <v>0.23</v>
      </c>
      <c r="O70" s="170">
        <f t="shared" si="15"/>
        <v>902980</v>
      </c>
      <c r="P70" s="170">
        <f t="shared" si="11"/>
        <v>1003979.7965000002</v>
      </c>
      <c r="Q70" s="170">
        <f t="shared" si="16"/>
        <v>760887.61920000007</v>
      </c>
      <c r="R70" s="228">
        <f t="shared" si="12"/>
        <v>0.84264061130922063</v>
      </c>
      <c r="S70" s="228">
        <f t="shared" si="17"/>
        <v>1.1118516428935306</v>
      </c>
      <c r="T70" s="148" t="s">
        <v>410</v>
      </c>
      <c r="U70" s="148">
        <v>0.09</v>
      </c>
      <c r="V70" s="170">
        <f t="shared" si="10"/>
        <v>353340</v>
      </c>
      <c r="W70" s="170">
        <f t="shared" si="13"/>
        <v>392861.65950000007</v>
      </c>
      <c r="X70" s="170">
        <f t="shared" si="18"/>
        <v>297738.6336</v>
      </c>
      <c r="Y70" s="228">
        <f t="shared" si="14"/>
        <v>0.84264061130922063</v>
      </c>
      <c r="Z70" s="228">
        <f t="shared" si="19"/>
        <v>1.1118516428935306</v>
      </c>
      <c r="AA70" s="134"/>
    </row>
    <row r="71" spans="1:27" ht="15.75" customHeight="1">
      <c r="A71" s="454"/>
      <c r="B71" s="442"/>
      <c r="C71" s="442"/>
      <c r="D71" s="148" t="s">
        <v>3941</v>
      </c>
      <c r="E71" s="148" t="s">
        <v>3883</v>
      </c>
      <c r="F71" s="178" t="s">
        <v>4031</v>
      </c>
      <c r="G71" s="148" t="s">
        <v>4032</v>
      </c>
      <c r="H71" s="148" t="s">
        <v>394</v>
      </c>
      <c r="I71" s="148" t="s">
        <v>187</v>
      </c>
      <c r="J71" s="132">
        <v>1000</v>
      </c>
      <c r="K71" s="132">
        <v>0</v>
      </c>
      <c r="L71" s="132">
        <v>0</v>
      </c>
      <c r="M71" s="148" t="s">
        <v>416</v>
      </c>
      <c r="N71" s="148">
        <v>0</v>
      </c>
      <c r="O71" s="170">
        <f t="shared" si="15"/>
        <v>0</v>
      </c>
      <c r="P71" s="170">
        <f t="shared" si="11"/>
        <v>0</v>
      </c>
      <c r="Q71" s="170">
        <f t="shared" si="16"/>
        <v>0</v>
      </c>
      <c r="R71" s="228" t="str">
        <f t="shared" si="12"/>
        <v>-</v>
      </c>
      <c r="S71" s="228" t="str">
        <f t="shared" si="17"/>
        <v>-</v>
      </c>
      <c r="T71" s="148" t="s">
        <v>416</v>
      </c>
      <c r="U71" s="148">
        <v>0</v>
      </c>
      <c r="V71" s="170">
        <f t="shared" si="10"/>
        <v>0</v>
      </c>
      <c r="W71" s="170">
        <f t="shared" si="13"/>
        <v>0</v>
      </c>
      <c r="X71" s="170">
        <f t="shared" si="18"/>
        <v>0</v>
      </c>
      <c r="Y71" s="228" t="str">
        <f t="shared" si="14"/>
        <v>-</v>
      </c>
      <c r="Z71" s="228" t="str">
        <f t="shared" si="19"/>
        <v>-</v>
      </c>
      <c r="AA71" s="134"/>
    </row>
    <row r="72" spans="1:27" ht="15.75" customHeight="1">
      <c r="A72" s="454"/>
      <c r="B72" s="442"/>
      <c r="C72" s="442"/>
      <c r="D72" s="148" t="s">
        <v>3941</v>
      </c>
      <c r="E72" s="148" t="s">
        <v>3883</v>
      </c>
      <c r="F72" s="178" t="s">
        <v>4033</v>
      </c>
      <c r="G72" s="148" t="s">
        <v>4034</v>
      </c>
      <c r="H72" s="148" t="s">
        <v>394</v>
      </c>
      <c r="I72" s="148" t="s">
        <v>187</v>
      </c>
      <c r="J72" s="132">
        <v>5305883</v>
      </c>
      <c r="K72" s="132">
        <v>7910581.3499999996</v>
      </c>
      <c r="L72" s="132">
        <v>6226189.4900000002</v>
      </c>
      <c r="M72" s="148" t="s">
        <v>410</v>
      </c>
      <c r="N72" s="148">
        <v>0.23</v>
      </c>
      <c r="O72" s="170">
        <f t="shared" si="15"/>
        <v>1220353.0900000001</v>
      </c>
      <c r="P72" s="170">
        <f t="shared" si="11"/>
        <v>1819433.7105</v>
      </c>
      <c r="Q72" s="170">
        <f t="shared" si="16"/>
        <v>1432023.5827000001</v>
      </c>
      <c r="R72" s="228">
        <f t="shared" si="12"/>
        <v>1.1734502042355628</v>
      </c>
      <c r="S72" s="228">
        <f t="shared" si="17"/>
        <v>1.490907611419249</v>
      </c>
      <c r="T72" s="148" t="s">
        <v>410</v>
      </c>
      <c r="U72" s="148">
        <v>0.09</v>
      </c>
      <c r="V72" s="170">
        <f t="shared" si="10"/>
        <v>477529.47</v>
      </c>
      <c r="W72" s="170">
        <f t="shared" si="13"/>
        <v>711952.32149999996</v>
      </c>
      <c r="X72" s="170">
        <f t="shared" si="18"/>
        <v>560357.05409999995</v>
      </c>
      <c r="Y72" s="228">
        <f t="shared" si="14"/>
        <v>1.1734502042355626</v>
      </c>
      <c r="Z72" s="228">
        <f t="shared" si="19"/>
        <v>1.4909076114192492</v>
      </c>
      <c r="AA72" s="134"/>
    </row>
    <row r="73" spans="1:27" ht="15.75" customHeight="1">
      <c r="A73" s="454"/>
      <c r="B73" s="442"/>
      <c r="C73" s="442"/>
      <c r="D73" s="148" t="s">
        <v>3941</v>
      </c>
      <c r="E73" s="148" t="s">
        <v>3883</v>
      </c>
      <c r="F73" s="178" t="s">
        <v>4035</v>
      </c>
      <c r="G73" s="148" t="s">
        <v>4036</v>
      </c>
      <c r="H73" s="148" t="s">
        <v>394</v>
      </c>
      <c r="I73" s="148" t="s">
        <v>157</v>
      </c>
      <c r="J73" s="132">
        <v>5223430</v>
      </c>
      <c r="K73" s="132">
        <v>6635416.9900000002</v>
      </c>
      <c r="L73" s="132">
        <v>5633246.1100000013</v>
      </c>
      <c r="M73" s="148" t="s">
        <v>410</v>
      </c>
      <c r="N73" s="148">
        <v>0.23</v>
      </c>
      <c r="O73" s="170">
        <f t="shared" si="15"/>
        <v>1201388.9000000001</v>
      </c>
      <c r="P73" s="170">
        <f t="shared" si="11"/>
        <v>1526145.9077000001</v>
      </c>
      <c r="Q73" s="170">
        <f t="shared" si="16"/>
        <v>1295646.6053000004</v>
      </c>
      <c r="R73" s="228">
        <f t="shared" si="12"/>
        <v>1.0784572799865224</v>
      </c>
      <c r="S73" s="228">
        <f t="shared" si="17"/>
        <v>1.2703179692271169</v>
      </c>
      <c r="T73" s="148" t="s">
        <v>410</v>
      </c>
      <c r="U73" s="148">
        <v>0.09</v>
      </c>
      <c r="V73" s="170">
        <f t="shared" si="10"/>
        <v>470108.7</v>
      </c>
      <c r="W73" s="170">
        <f t="shared" si="13"/>
        <v>597187.52910000004</v>
      </c>
      <c r="X73" s="170">
        <f t="shared" si="18"/>
        <v>506992.14990000008</v>
      </c>
      <c r="Y73" s="228">
        <f t="shared" si="14"/>
        <v>1.0784572799865224</v>
      </c>
      <c r="Z73" s="228">
        <f t="shared" si="19"/>
        <v>1.2703179692271171</v>
      </c>
      <c r="AA73" s="134"/>
    </row>
    <row r="74" spans="1:27" ht="15.75" customHeight="1">
      <c r="A74" s="454"/>
      <c r="B74" s="442"/>
      <c r="C74" s="442"/>
      <c r="D74" s="148" t="s">
        <v>3941</v>
      </c>
      <c r="E74" s="148" t="s">
        <v>3883</v>
      </c>
      <c r="F74" s="178" t="s">
        <v>4037</v>
      </c>
      <c r="G74" s="148" t="s">
        <v>4038</v>
      </c>
      <c r="H74" s="148" t="s">
        <v>394</v>
      </c>
      <c r="I74" s="148" t="s">
        <v>153</v>
      </c>
      <c r="J74" s="132">
        <v>5426848</v>
      </c>
      <c r="K74" s="132">
        <v>6362045.4300000006</v>
      </c>
      <c r="L74" s="132">
        <v>4939693.5699999994</v>
      </c>
      <c r="M74" s="148" t="s">
        <v>410</v>
      </c>
      <c r="N74" s="148">
        <v>0.23</v>
      </c>
      <c r="O74" s="170">
        <f t="shared" si="15"/>
        <v>1248175.04</v>
      </c>
      <c r="P74" s="170">
        <f t="shared" si="11"/>
        <v>1463270.4489000002</v>
      </c>
      <c r="Q74" s="170">
        <f t="shared" si="16"/>
        <v>1136129.5211</v>
      </c>
      <c r="R74" s="228">
        <f t="shared" si="12"/>
        <v>0.91023252724233294</v>
      </c>
      <c r="S74" s="228">
        <f t="shared" si="17"/>
        <v>1.1723279203692458</v>
      </c>
      <c r="T74" s="148" t="s">
        <v>410</v>
      </c>
      <c r="U74" s="148">
        <v>0.09</v>
      </c>
      <c r="V74" s="170">
        <f t="shared" ref="V74:V116" si="20">J74*U74</f>
        <v>488416.32</v>
      </c>
      <c r="W74" s="170">
        <f t="shared" si="13"/>
        <v>572584.08870000008</v>
      </c>
      <c r="X74" s="170">
        <f t="shared" si="18"/>
        <v>444572.42129999993</v>
      </c>
      <c r="Y74" s="228">
        <f t="shared" si="14"/>
        <v>0.91023252724233272</v>
      </c>
      <c r="Z74" s="228">
        <f t="shared" si="19"/>
        <v>1.1723279203692458</v>
      </c>
      <c r="AA74" s="134"/>
    </row>
    <row r="75" spans="1:27" ht="15.75" customHeight="1">
      <c r="A75" s="454"/>
      <c r="B75" s="442"/>
      <c r="C75" s="442"/>
      <c r="D75" s="148" t="s">
        <v>3941</v>
      </c>
      <c r="E75" s="148" t="s">
        <v>3883</v>
      </c>
      <c r="F75" s="178" t="s">
        <v>4039</v>
      </c>
      <c r="G75" s="148" t="s">
        <v>4040</v>
      </c>
      <c r="H75" s="148" t="s">
        <v>394</v>
      </c>
      <c r="I75" s="148" t="s">
        <v>153</v>
      </c>
      <c r="J75" s="132">
        <v>0</v>
      </c>
      <c r="K75" s="132">
        <v>31504.83</v>
      </c>
      <c r="L75" s="132">
        <v>31504.83</v>
      </c>
      <c r="M75" s="148" t="s">
        <v>410</v>
      </c>
      <c r="N75" s="148">
        <v>0.23</v>
      </c>
      <c r="O75" s="170">
        <f t="shared" si="15"/>
        <v>0</v>
      </c>
      <c r="P75" s="170">
        <f t="shared" si="11"/>
        <v>7246.1109000000006</v>
      </c>
      <c r="Q75" s="170">
        <f t="shared" si="16"/>
        <v>7246.1109000000006</v>
      </c>
      <c r="R75" s="228" t="str">
        <f t="shared" si="12"/>
        <v>-</v>
      </c>
      <c r="S75" s="228" t="str">
        <f t="shared" si="17"/>
        <v>-</v>
      </c>
      <c r="T75" s="148" t="s">
        <v>410</v>
      </c>
      <c r="U75" s="148">
        <v>0.09</v>
      </c>
      <c r="V75" s="170">
        <f t="shared" si="20"/>
        <v>0</v>
      </c>
      <c r="W75" s="170">
        <f t="shared" si="13"/>
        <v>2835.4347000000002</v>
      </c>
      <c r="X75" s="170">
        <f t="shared" si="18"/>
        <v>2835.4347000000002</v>
      </c>
      <c r="Y75" s="228" t="str">
        <f t="shared" si="14"/>
        <v>-</v>
      </c>
      <c r="Z75" s="228" t="str">
        <f t="shared" si="19"/>
        <v>-</v>
      </c>
      <c r="AA75" s="134"/>
    </row>
    <row r="76" spans="1:27" ht="15.75" customHeight="1">
      <c r="A76" s="454"/>
      <c r="B76" s="442"/>
      <c r="C76" s="442"/>
      <c r="D76" s="148" t="s">
        <v>3941</v>
      </c>
      <c r="E76" s="148" t="s">
        <v>3883</v>
      </c>
      <c r="F76" s="178" t="s">
        <v>4041</v>
      </c>
      <c r="G76" s="148" t="s">
        <v>4042</v>
      </c>
      <c r="H76" s="148" t="s">
        <v>394</v>
      </c>
      <c r="I76" s="148" t="s">
        <v>199</v>
      </c>
      <c r="J76" s="132">
        <v>4581542</v>
      </c>
      <c r="K76" s="132">
        <v>4685910.9800000014</v>
      </c>
      <c r="L76" s="132">
        <v>3911496.4200000004</v>
      </c>
      <c r="M76" s="148" t="s">
        <v>410</v>
      </c>
      <c r="N76" s="148">
        <v>0.23</v>
      </c>
      <c r="O76" s="170">
        <f t="shared" si="15"/>
        <v>1053754.6600000001</v>
      </c>
      <c r="P76" s="170">
        <f t="shared" si="11"/>
        <v>1077759.5254000004</v>
      </c>
      <c r="Q76" s="170">
        <f t="shared" si="16"/>
        <v>899644.17660000012</v>
      </c>
      <c r="R76" s="228">
        <f t="shared" si="12"/>
        <v>0.85375107769392922</v>
      </c>
      <c r="S76" s="228">
        <f t="shared" si="17"/>
        <v>1.0227803171945169</v>
      </c>
      <c r="T76" s="148" t="s">
        <v>410</v>
      </c>
      <c r="U76" s="148">
        <v>0.09</v>
      </c>
      <c r="V76" s="170">
        <f t="shared" si="20"/>
        <v>412338.77999999997</v>
      </c>
      <c r="W76" s="170">
        <f t="shared" si="13"/>
        <v>421731.98820000008</v>
      </c>
      <c r="X76" s="170">
        <f t="shared" si="18"/>
        <v>352034.6778</v>
      </c>
      <c r="Y76" s="228">
        <f t="shared" si="14"/>
        <v>0.85375107769392933</v>
      </c>
      <c r="Z76" s="228">
        <f t="shared" si="19"/>
        <v>1.0227803171945169</v>
      </c>
      <c r="AA76" s="134"/>
    </row>
    <row r="77" spans="1:27" ht="15.75" customHeight="1">
      <c r="A77" s="454"/>
      <c r="B77" s="442"/>
      <c r="C77" s="442"/>
      <c r="D77" s="148" t="s">
        <v>3941</v>
      </c>
      <c r="E77" s="148" t="s">
        <v>3883</v>
      </c>
      <c r="F77" s="178" t="s">
        <v>4043</v>
      </c>
      <c r="G77" s="148" t="s">
        <v>4044</v>
      </c>
      <c r="H77" s="148" t="s">
        <v>394</v>
      </c>
      <c r="I77" s="148" t="s">
        <v>169</v>
      </c>
      <c r="J77" s="132">
        <v>4000000</v>
      </c>
      <c r="K77" s="132">
        <v>5031260.8299999991</v>
      </c>
      <c r="L77" s="132">
        <v>4495312.74</v>
      </c>
      <c r="M77" s="148" t="s">
        <v>410</v>
      </c>
      <c r="N77" s="148">
        <v>0.23</v>
      </c>
      <c r="O77" s="170">
        <f t="shared" si="15"/>
        <v>920000</v>
      </c>
      <c r="P77" s="170">
        <f t="shared" si="11"/>
        <v>1157189.9908999999</v>
      </c>
      <c r="Q77" s="170">
        <f t="shared" si="16"/>
        <v>1033921.9302000001</v>
      </c>
      <c r="R77" s="228">
        <f t="shared" si="12"/>
        <v>1.123828185</v>
      </c>
      <c r="S77" s="228">
        <f t="shared" si="17"/>
        <v>1.2578152074999998</v>
      </c>
      <c r="T77" s="148" t="s">
        <v>410</v>
      </c>
      <c r="U77" s="148">
        <v>0.09</v>
      </c>
      <c r="V77" s="170">
        <f t="shared" si="20"/>
        <v>360000</v>
      </c>
      <c r="W77" s="170">
        <f t="shared" si="13"/>
        <v>452813.4746999999</v>
      </c>
      <c r="X77" s="170">
        <f t="shared" si="18"/>
        <v>404578.14659999998</v>
      </c>
      <c r="Y77" s="228">
        <f t="shared" si="14"/>
        <v>1.123828185</v>
      </c>
      <c r="Z77" s="228">
        <f t="shared" si="19"/>
        <v>1.2578152074999998</v>
      </c>
      <c r="AA77" s="134"/>
    </row>
    <row r="78" spans="1:27" ht="15.75" customHeight="1">
      <c r="A78" s="454"/>
      <c r="B78" s="442"/>
      <c r="C78" s="442"/>
      <c r="D78" s="148" t="s">
        <v>3941</v>
      </c>
      <c r="E78" s="148" t="s">
        <v>3883</v>
      </c>
      <c r="F78" s="178" t="s">
        <v>4045</v>
      </c>
      <c r="G78" s="148" t="s">
        <v>4046</v>
      </c>
      <c r="H78" s="148" t="s">
        <v>394</v>
      </c>
      <c r="I78" s="148" t="s">
        <v>175</v>
      </c>
      <c r="J78" s="132">
        <v>3793000</v>
      </c>
      <c r="K78" s="132">
        <v>4341045.6499999994</v>
      </c>
      <c r="L78" s="132">
        <v>3653968.0200000005</v>
      </c>
      <c r="M78" s="148" t="s">
        <v>410</v>
      </c>
      <c r="N78" s="148">
        <v>0.23</v>
      </c>
      <c r="O78" s="170">
        <f t="shared" si="15"/>
        <v>872390</v>
      </c>
      <c r="P78" s="170">
        <f t="shared" si="11"/>
        <v>998440.49949999992</v>
      </c>
      <c r="Q78" s="170">
        <f t="shared" si="16"/>
        <v>840412.64460000012</v>
      </c>
      <c r="R78" s="228">
        <f t="shared" si="12"/>
        <v>0.9633451146849461</v>
      </c>
      <c r="S78" s="228">
        <f t="shared" si="17"/>
        <v>1.1444887028737147</v>
      </c>
      <c r="T78" s="148" t="s">
        <v>410</v>
      </c>
      <c r="U78" s="148">
        <v>0.09</v>
      </c>
      <c r="V78" s="170">
        <f t="shared" si="20"/>
        <v>341370</v>
      </c>
      <c r="W78" s="170">
        <f t="shared" si="13"/>
        <v>390694.10849999991</v>
      </c>
      <c r="X78" s="170">
        <f t="shared" si="18"/>
        <v>328857.12180000002</v>
      </c>
      <c r="Y78" s="228">
        <f t="shared" si="14"/>
        <v>0.96334511468494599</v>
      </c>
      <c r="Z78" s="228">
        <f t="shared" si="19"/>
        <v>1.1444887028737145</v>
      </c>
      <c r="AA78" s="134"/>
    </row>
    <row r="79" spans="1:27" ht="15.75" customHeight="1">
      <c r="A79" s="454"/>
      <c r="B79" s="442"/>
      <c r="C79" s="442"/>
      <c r="D79" s="148" t="s">
        <v>3941</v>
      </c>
      <c r="E79" s="148" t="s">
        <v>3883</v>
      </c>
      <c r="F79" s="178" t="s">
        <v>4047</v>
      </c>
      <c r="G79" s="148" t="s">
        <v>4048</v>
      </c>
      <c r="H79" s="148" t="s">
        <v>394</v>
      </c>
      <c r="I79" s="148" t="s">
        <v>171</v>
      </c>
      <c r="J79" s="132">
        <v>3231423</v>
      </c>
      <c r="K79" s="132">
        <v>3501327.4599999995</v>
      </c>
      <c r="L79" s="132">
        <v>3137030.3400000003</v>
      </c>
      <c r="M79" s="148" t="s">
        <v>410</v>
      </c>
      <c r="N79" s="148">
        <v>0.23</v>
      </c>
      <c r="O79" s="170">
        <f t="shared" si="15"/>
        <v>743227.29</v>
      </c>
      <c r="P79" s="170">
        <f t="shared" si="11"/>
        <v>805305.31579999987</v>
      </c>
      <c r="Q79" s="170">
        <f t="shared" si="16"/>
        <v>721516.97820000013</v>
      </c>
      <c r="R79" s="228">
        <f t="shared" si="12"/>
        <v>0.97078913531283284</v>
      </c>
      <c r="S79" s="228">
        <f t="shared" si="17"/>
        <v>1.0835249547954569</v>
      </c>
      <c r="T79" s="148" t="s">
        <v>410</v>
      </c>
      <c r="U79" s="148">
        <v>0.09</v>
      </c>
      <c r="V79" s="170">
        <f t="shared" si="20"/>
        <v>290828.07</v>
      </c>
      <c r="W79" s="170">
        <f t="shared" si="13"/>
        <v>315119.47139999992</v>
      </c>
      <c r="X79" s="170">
        <f t="shared" si="18"/>
        <v>282332.73060000001</v>
      </c>
      <c r="Y79" s="228">
        <f t="shared" si="14"/>
        <v>0.97078913531283273</v>
      </c>
      <c r="Z79" s="228">
        <f t="shared" si="19"/>
        <v>1.0835249547954566</v>
      </c>
      <c r="AA79" s="134"/>
    </row>
    <row r="80" spans="1:27" ht="15.75" customHeight="1">
      <c r="A80" s="454"/>
      <c r="B80" s="442"/>
      <c r="C80" s="442"/>
      <c r="D80" s="148" t="s">
        <v>3941</v>
      </c>
      <c r="E80" s="148" t="s">
        <v>3883</v>
      </c>
      <c r="F80" s="178" t="s">
        <v>4049</v>
      </c>
      <c r="G80" s="148" t="s">
        <v>4050</v>
      </c>
      <c r="H80" s="148" t="s">
        <v>394</v>
      </c>
      <c r="I80" s="148" t="s">
        <v>1971</v>
      </c>
      <c r="J80" s="132">
        <v>6430000</v>
      </c>
      <c r="K80" s="132">
        <v>10496529.84</v>
      </c>
      <c r="L80" s="132">
        <v>9642268.2199999988</v>
      </c>
      <c r="M80" s="148" t="s">
        <v>410</v>
      </c>
      <c r="N80" s="148">
        <v>0.23</v>
      </c>
      <c r="O80" s="170">
        <f t="shared" si="15"/>
        <v>1478900</v>
      </c>
      <c r="P80" s="170">
        <f t="shared" si="11"/>
        <v>2414201.8632</v>
      </c>
      <c r="Q80" s="170">
        <f t="shared" si="16"/>
        <v>2217721.6905999999</v>
      </c>
      <c r="R80" s="228">
        <f t="shared" si="12"/>
        <v>1.4995751508553654</v>
      </c>
      <c r="S80" s="228">
        <f t="shared" si="17"/>
        <v>1.6324307682737169</v>
      </c>
      <c r="T80" s="148" t="s">
        <v>410</v>
      </c>
      <c r="U80" s="148">
        <v>0.09</v>
      </c>
      <c r="V80" s="170">
        <f t="shared" si="20"/>
        <v>578700</v>
      </c>
      <c r="W80" s="170">
        <f t="shared" si="13"/>
        <v>944687.68559999997</v>
      </c>
      <c r="X80" s="170">
        <f t="shared" si="18"/>
        <v>867804.13979999989</v>
      </c>
      <c r="Y80" s="228">
        <f t="shared" si="14"/>
        <v>1.4995751508553652</v>
      </c>
      <c r="Z80" s="228">
        <f t="shared" si="19"/>
        <v>1.6324307682737169</v>
      </c>
      <c r="AA80" s="134"/>
    </row>
    <row r="81" spans="1:27" ht="15.75" customHeight="1">
      <c r="A81" s="454"/>
      <c r="B81" s="442"/>
      <c r="C81" s="442"/>
      <c r="D81" s="148" t="s">
        <v>3941</v>
      </c>
      <c r="E81" s="148" t="s">
        <v>3883</v>
      </c>
      <c r="F81" s="178" t="s">
        <v>4051</v>
      </c>
      <c r="G81" s="148" t="s">
        <v>4052</v>
      </c>
      <c r="H81" s="148" t="s">
        <v>394</v>
      </c>
      <c r="I81" s="148" t="s">
        <v>145</v>
      </c>
      <c r="J81" s="132">
        <v>120000</v>
      </c>
      <c r="K81" s="132">
        <v>109937.84</v>
      </c>
      <c r="L81" s="132">
        <v>72862.84</v>
      </c>
      <c r="M81" s="148" t="s">
        <v>410</v>
      </c>
      <c r="N81" s="148">
        <v>0.23</v>
      </c>
      <c r="O81" s="170">
        <f t="shared" si="15"/>
        <v>27600</v>
      </c>
      <c r="P81" s="170">
        <f t="shared" si="11"/>
        <v>25285.7032</v>
      </c>
      <c r="Q81" s="170">
        <f t="shared" si="16"/>
        <v>16758.4532</v>
      </c>
      <c r="R81" s="228">
        <f t="shared" si="12"/>
        <v>0.60719033333333328</v>
      </c>
      <c r="S81" s="228">
        <f t="shared" si="17"/>
        <v>0.91614866666666661</v>
      </c>
      <c r="T81" s="148" t="s">
        <v>410</v>
      </c>
      <c r="U81" s="148">
        <v>0.09</v>
      </c>
      <c r="V81" s="170">
        <f t="shared" si="20"/>
        <v>10800</v>
      </c>
      <c r="W81" s="170">
        <f t="shared" si="13"/>
        <v>9894.4056</v>
      </c>
      <c r="X81" s="170">
        <f t="shared" si="18"/>
        <v>6557.6555999999991</v>
      </c>
      <c r="Y81" s="228">
        <f t="shared" si="14"/>
        <v>0.60719033333333328</v>
      </c>
      <c r="Z81" s="228">
        <f t="shared" si="19"/>
        <v>0.91614866666666672</v>
      </c>
      <c r="AA81" s="134"/>
    </row>
    <row r="82" spans="1:27" ht="15.75" customHeight="1">
      <c r="A82" s="454"/>
      <c r="B82" s="442"/>
      <c r="C82" s="442"/>
      <c r="D82" s="148" t="s">
        <v>3941</v>
      </c>
      <c r="E82" s="148" t="s">
        <v>3883</v>
      </c>
      <c r="F82" s="178" t="s">
        <v>4053</v>
      </c>
      <c r="G82" s="148" t="s">
        <v>4054</v>
      </c>
      <c r="H82" s="148" t="s">
        <v>394</v>
      </c>
      <c r="I82" s="148" t="s">
        <v>145</v>
      </c>
      <c r="J82" s="132">
        <v>3924295</v>
      </c>
      <c r="K82" s="132">
        <v>6612208.96</v>
      </c>
      <c r="L82" s="132">
        <v>5768678.1799999997</v>
      </c>
      <c r="M82" s="148" t="s">
        <v>410</v>
      </c>
      <c r="N82" s="148">
        <v>0.23</v>
      </c>
      <c r="O82" s="170">
        <f t="shared" si="15"/>
        <v>902587.85000000009</v>
      </c>
      <c r="P82" s="170">
        <f t="shared" si="11"/>
        <v>1520808.0608000001</v>
      </c>
      <c r="Q82" s="170">
        <f t="shared" si="16"/>
        <v>1326795.9813999999</v>
      </c>
      <c r="R82" s="228">
        <f t="shared" si="12"/>
        <v>1.4699909614338369</v>
      </c>
      <c r="S82" s="228">
        <f t="shared" si="17"/>
        <v>1.6849418710876729</v>
      </c>
      <c r="T82" s="148" t="s">
        <v>410</v>
      </c>
      <c r="U82" s="148">
        <v>0.09</v>
      </c>
      <c r="V82" s="170">
        <f t="shared" si="20"/>
        <v>353186.55</v>
      </c>
      <c r="W82" s="170">
        <f t="shared" si="13"/>
        <v>595098.8064</v>
      </c>
      <c r="X82" s="170">
        <f t="shared" si="18"/>
        <v>519181.03619999997</v>
      </c>
      <c r="Y82" s="228">
        <f t="shared" si="14"/>
        <v>1.4699909614338371</v>
      </c>
      <c r="Z82" s="228">
        <f t="shared" si="19"/>
        <v>1.6849418710876731</v>
      </c>
      <c r="AA82" s="134"/>
    </row>
    <row r="83" spans="1:27" ht="15.75" customHeight="1">
      <c r="A83" s="454"/>
      <c r="B83" s="442"/>
      <c r="C83" s="442"/>
      <c r="D83" s="148" t="s">
        <v>3941</v>
      </c>
      <c r="E83" s="148" t="s">
        <v>3883</v>
      </c>
      <c r="F83" s="178" t="s">
        <v>4055</v>
      </c>
      <c r="G83" s="148" t="s">
        <v>4056</v>
      </c>
      <c r="H83" s="148" t="s">
        <v>394</v>
      </c>
      <c r="I83" s="148" t="s">
        <v>185</v>
      </c>
      <c r="J83" s="132">
        <v>3686202</v>
      </c>
      <c r="K83" s="132">
        <v>4832546.4400000013</v>
      </c>
      <c r="L83" s="132">
        <v>4440007.16</v>
      </c>
      <c r="M83" s="148" t="s">
        <v>410</v>
      </c>
      <c r="N83" s="148">
        <v>0.23</v>
      </c>
      <c r="O83" s="170">
        <f t="shared" si="15"/>
        <v>847826.46000000008</v>
      </c>
      <c r="P83" s="170">
        <f t="shared" si="11"/>
        <v>1111485.6812000005</v>
      </c>
      <c r="Q83" s="170">
        <f t="shared" si="16"/>
        <v>1021201.6468000001</v>
      </c>
      <c r="R83" s="228">
        <f t="shared" si="12"/>
        <v>1.204493720094558</v>
      </c>
      <c r="S83" s="228">
        <f t="shared" si="17"/>
        <v>1.3109825343266597</v>
      </c>
      <c r="T83" s="148" t="s">
        <v>410</v>
      </c>
      <c r="U83" s="148">
        <v>0.09</v>
      </c>
      <c r="V83" s="170">
        <f t="shared" si="20"/>
        <v>331758.18</v>
      </c>
      <c r="W83" s="170">
        <f t="shared" si="13"/>
        <v>434929.17960000009</v>
      </c>
      <c r="X83" s="170">
        <f t="shared" si="18"/>
        <v>399600.64439999999</v>
      </c>
      <c r="Y83" s="228">
        <f t="shared" si="14"/>
        <v>1.204493720094558</v>
      </c>
      <c r="Z83" s="228">
        <f t="shared" si="19"/>
        <v>1.3109825343266595</v>
      </c>
      <c r="AA83" s="134"/>
    </row>
    <row r="84" spans="1:27" ht="15.75" customHeight="1">
      <c r="A84" s="454"/>
      <c r="B84" s="442"/>
      <c r="C84" s="442"/>
      <c r="D84" s="148" t="s">
        <v>3941</v>
      </c>
      <c r="E84" s="148" t="s">
        <v>3883</v>
      </c>
      <c r="F84" s="178" t="s">
        <v>4057</v>
      </c>
      <c r="G84" s="148" t="s">
        <v>4058</v>
      </c>
      <c r="H84" s="148" t="s">
        <v>394</v>
      </c>
      <c r="I84" s="148" t="s">
        <v>201</v>
      </c>
      <c r="J84" s="132">
        <v>5758806</v>
      </c>
      <c r="K84" s="132">
        <v>5479150.4800000004</v>
      </c>
      <c r="L84" s="132">
        <v>4897377.2700000005</v>
      </c>
      <c r="M84" s="148" t="s">
        <v>410</v>
      </c>
      <c r="N84" s="148">
        <v>0.23</v>
      </c>
      <c r="O84" s="170">
        <f t="shared" si="15"/>
        <v>1324525.3800000001</v>
      </c>
      <c r="P84" s="170">
        <f t="shared" si="11"/>
        <v>1260204.6104000001</v>
      </c>
      <c r="Q84" s="170">
        <f t="shared" si="16"/>
        <v>1126396.7721000002</v>
      </c>
      <c r="R84" s="228">
        <f t="shared" si="12"/>
        <v>0.85041539339925676</v>
      </c>
      <c r="S84" s="228">
        <f t="shared" si="17"/>
        <v>0.95143862807672286</v>
      </c>
      <c r="T84" s="148" t="s">
        <v>410</v>
      </c>
      <c r="U84" s="148">
        <v>0.09</v>
      </c>
      <c r="V84" s="170">
        <f t="shared" si="20"/>
        <v>518292.54</v>
      </c>
      <c r="W84" s="170">
        <f t="shared" si="13"/>
        <v>493123.54320000001</v>
      </c>
      <c r="X84" s="170">
        <f t="shared" si="18"/>
        <v>440763.95430000004</v>
      </c>
      <c r="Y84" s="228">
        <f t="shared" si="14"/>
        <v>0.85041539339925687</v>
      </c>
      <c r="Z84" s="228">
        <f t="shared" si="19"/>
        <v>0.95143862807672297</v>
      </c>
      <c r="AA84" s="134"/>
    </row>
    <row r="85" spans="1:27" ht="15.75" customHeight="1">
      <c r="A85" s="454"/>
      <c r="B85" s="442"/>
      <c r="C85" s="442"/>
      <c r="D85" s="148" t="s">
        <v>3941</v>
      </c>
      <c r="E85" s="148" t="s">
        <v>3883</v>
      </c>
      <c r="F85" s="178" t="s">
        <v>4059</v>
      </c>
      <c r="G85" s="148" t="s">
        <v>4060</v>
      </c>
      <c r="H85" s="148" t="s">
        <v>394</v>
      </c>
      <c r="I85" s="148" t="s">
        <v>201</v>
      </c>
      <c r="J85" s="132">
        <v>0</v>
      </c>
      <c r="K85" s="132">
        <v>7019.01</v>
      </c>
      <c r="L85" s="132">
        <v>7019.01</v>
      </c>
      <c r="M85" s="148" t="s">
        <v>410</v>
      </c>
      <c r="N85" s="148">
        <v>0.23</v>
      </c>
      <c r="O85" s="170">
        <f t="shared" si="15"/>
        <v>0</v>
      </c>
      <c r="P85" s="170">
        <f t="shared" si="11"/>
        <v>1614.3723000000002</v>
      </c>
      <c r="Q85" s="170">
        <f t="shared" si="16"/>
        <v>1614.3723000000002</v>
      </c>
      <c r="R85" s="228" t="str">
        <f t="shared" si="12"/>
        <v>-</v>
      </c>
      <c r="S85" s="228" t="str">
        <f t="shared" si="17"/>
        <v>-</v>
      </c>
      <c r="T85" s="148" t="s">
        <v>410</v>
      </c>
      <c r="U85" s="148">
        <v>0.09</v>
      </c>
      <c r="V85" s="170">
        <f t="shared" si="20"/>
        <v>0</v>
      </c>
      <c r="W85" s="170">
        <f t="shared" si="13"/>
        <v>631.71090000000004</v>
      </c>
      <c r="X85" s="170">
        <f t="shared" si="18"/>
        <v>631.71090000000004</v>
      </c>
      <c r="Y85" s="228" t="str">
        <f t="shared" si="14"/>
        <v>-</v>
      </c>
      <c r="Z85" s="228" t="str">
        <f t="shared" si="19"/>
        <v>-</v>
      </c>
      <c r="AA85" s="134"/>
    </row>
    <row r="86" spans="1:27" ht="15.75" customHeight="1">
      <c r="A86" s="454"/>
      <c r="B86" s="442"/>
      <c r="C86" s="442"/>
      <c r="D86" s="148" t="s">
        <v>3941</v>
      </c>
      <c r="E86" s="148" t="s">
        <v>3883</v>
      </c>
      <c r="F86" s="178" t="s">
        <v>4061</v>
      </c>
      <c r="G86" s="148" t="s">
        <v>4062</v>
      </c>
      <c r="H86" s="148" t="s">
        <v>394</v>
      </c>
      <c r="I86" s="148" t="s">
        <v>161</v>
      </c>
      <c r="J86" s="132">
        <v>3349000</v>
      </c>
      <c r="K86" s="132">
        <v>4920579.5599999996</v>
      </c>
      <c r="L86" s="132">
        <v>4592278.1599999992</v>
      </c>
      <c r="M86" s="148" t="s">
        <v>410</v>
      </c>
      <c r="N86" s="148">
        <v>0.23</v>
      </c>
      <c r="O86" s="170">
        <f t="shared" si="15"/>
        <v>770270</v>
      </c>
      <c r="P86" s="170">
        <f t="shared" si="11"/>
        <v>1131733.2988</v>
      </c>
      <c r="Q86" s="170">
        <f t="shared" si="16"/>
        <v>1056223.9767999998</v>
      </c>
      <c r="R86" s="228">
        <f t="shared" si="12"/>
        <v>1.3712386264556582</v>
      </c>
      <c r="S86" s="228">
        <f t="shared" si="17"/>
        <v>1.4692683069573007</v>
      </c>
      <c r="T86" s="148" t="s">
        <v>410</v>
      </c>
      <c r="U86" s="148">
        <v>0.09</v>
      </c>
      <c r="V86" s="170">
        <f t="shared" si="20"/>
        <v>301410</v>
      </c>
      <c r="W86" s="170">
        <f t="shared" si="13"/>
        <v>442852.16039999994</v>
      </c>
      <c r="X86" s="170">
        <f t="shared" si="18"/>
        <v>413305.03439999989</v>
      </c>
      <c r="Y86" s="228">
        <f t="shared" si="14"/>
        <v>1.371238626455658</v>
      </c>
      <c r="Z86" s="228">
        <f t="shared" si="19"/>
        <v>1.4692683069573005</v>
      </c>
      <c r="AA86" s="134"/>
    </row>
    <row r="87" spans="1:27" ht="15.75" customHeight="1">
      <c r="A87" s="454"/>
      <c r="B87" s="442"/>
      <c r="C87" s="442"/>
      <c r="D87" s="148" t="s">
        <v>3941</v>
      </c>
      <c r="E87" s="148" t="s">
        <v>3883</v>
      </c>
      <c r="F87" s="178" t="s">
        <v>4063</v>
      </c>
      <c r="G87" s="148" t="s">
        <v>4064</v>
      </c>
      <c r="H87" s="148" t="s">
        <v>394</v>
      </c>
      <c r="I87" s="148" t="s">
        <v>191</v>
      </c>
      <c r="J87" s="132">
        <v>5172112</v>
      </c>
      <c r="K87" s="132">
        <v>6534945.7299999995</v>
      </c>
      <c r="L87" s="132">
        <v>6223910.3399999999</v>
      </c>
      <c r="M87" s="148" t="s">
        <v>410</v>
      </c>
      <c r="N87" s="148">
        <v>0.23</v>
      </c>
      <c r="O87" s="170">
        <f t="shared" si="15"/>
        <v>1189585.76</v>
      </c>
      <c r="P87" s="170">
        <f t="shared" si="11"/>
        <v>1503037.5178999999</v>
      </c>
      <c r="Q87" s="170">
        <f t="shared" si="16"/>
        <v>1431499.3781999999</v>
      </c>
      <c r="R87" s="228">
        <f t="shared" si="12"/>
        <v>1.2033595444182184</v>
      </c>
      <c r="S87" s="228">
        <f t="shared" si="17"/>
        <v>1.2634965619460676</v>
      </c>
      <c r="T87" s="148" t="s">
        <v>410</v>
      </c>
      <c r="U87" s="148">
        <v>0.09</v>
      </c>
      <c r="V87" s="170">
        <f t="shared" si="20"/>
        <v>465490.07999999996</v>
      </c>
      <c r="W87" s="170">
        <f t="shared" si="13"/>
        <v>588145.11569999997</v>
      </c>
      <c r="X87" s="170">
        <f t="shared" si="18"/>
        <v>560151.93059999996</v>
      </c>
      <c r="Y87" s="228">
        <f t="shared" si="14"/>
        <v>1.2033595444182184</v>
      </c>
      <c r="Z87" s="228">
        <f t="shared" si="19"/>
        <v>1.2634965619460676</v>
      </c>
      <c r="AA87" s="134"/>
    </row>
    <row r="88" spans="1:27" ht="15.75" customHeight="1">
      <c r="A88" s="454"/>
      <c r="B88" s="442"/>
      <c r="C88" s="442"/>
      <c r="D88" s="148" t="s">
        <v>3941</v>
      </c>
      <c r="E88" s="148" t="s">
        <v>3883</v>
      </c>
      <c r="F88" s="178" t="s">
        <v>4065</v>
      </c>
      <c r="G88" s="148" t="s">
        <v>4066</v>
      </c>
      <c r="H88" s="148" t="s">
        <v>394</v>
      </c>
      <c r="I88" s="148" t="s">
        <v>167</v>
      </c>
      <c r="J88" s="132">
        <v>139374</v>
      </c>
      <c r="K88" s="132">
        <v>127420.75</v>
      </c>
      <c r="L88" s="132">
        <v>127420.45000000001</v>
      </c>
      <c r="M88" s="148" t="s">
        <v>410</v>
      </c>
      <c r="N88" s="148">
        <v>0.23</v>
      </c>
      <c r="O88" s="170">
        <f t="shared" si="15"/>
        <v>32056.02</v>
      </c>
      <c r="P88" s="170">
        <f t="shared" si="11"/>
        <v>29306.772500000003</v>
      </c>
      <c r="Q88" s="170">
        <f t="shared" si="16"/>
        <v>29306.703500000003</v>
      </c>
      <c r="R88" s="228">
        <f t="shared" si="12"/>
        <v>0.9142340034726707</v>
      </c>
      <c r="S88" s="228">
        <f t="shared" si="17"/>
        <v>0.91423615595448227</v>
      </c>
      <c r="T88" s="148" t="s">
        <v>410</v>
      </c>
      <c r="U88" s="148">
        <v>0.09</v>
      </c>
      <c r="V88" s="170">
        <f t="shared" si="20"/>
        <v>12543.66</v>
      </c>
      <c r="W88" s="170">
        <f t="shared" si="13"/>
        <v>11467.8675</v>
      </c>
      <c r="X88" s="170">
        <f t="shared" si="18"/>
        <v>11467.8405</v>
      </c>
      <c r="Y88" s="228">
        <f t="shared" si="14"/>
        <v>0.9142340034726707</v>
      </c>
      <c r="Z88" s="228">
        <f t="shared" si="19"/>
        <v>0.91423615595448227</v>
      </c>
      <c r="AA88" s="134"/>
    </row>
    <row r="89" spans="1:27" ht="15.75" customHeight="1">
      <c r="A89" s="454"/>
      <c r="B89" s="442"/>
      <c r="C89" s="442"/>
      <c r="D89" s="148" t="s">
        <v>3941</v>
      </c>
      <c r="E89" s="148" t="s">
        <v>3883</v>
      </c>
      <c r="F89" s="178" t="s">
        <v>4067</v>
      </c>
      <c r="G89" s="148" t="s">
        <v>4068</v>
      </c>
      <c r="H89" s="148" t="s">
        <v>394</v>
      </c>
      <c r="I89" s="148" t="s">
        <v>167</v>
      </c>
      <c r="J89" s="132">
        <v>3489684</v>
      </c>
      <c r="K89" s="132">
        <v>3758668.88</v>
      </c>
      <c r="L89" s="132">
        <v>3489825.1199999996</v>
      </c>
      <c r="M89" s="148" t="s">
        <v>410</v>
      </c>
      <c r="N89" s="148">
        <v>0.23</v>
      </c>
      <c r="O89" s="170">
        <f t="shared" si="15"/>
        <v>802627.32000000007</v>
      </c>
      <c r="P89" s="170">
        <f t="shared" si="11"/>
        <v>864493.84239999996</v>
      </c>
      <c r="Q89" s="170">
        <f t="shared" si="16"/>
        <v>802659.77759999991</v>
      </c>
      <c r="R89" s="228">
        <f t="shared" si="12"/>
        <v>1.0000404391916287</v>
      </c>
      <c r="S89" s="228">
        <f t="shared" si="17"/>
        <v>1.0770800106829155</v>
      </c>
      <c r="T89" s="148" t="s">
        <v>410</v>
      </c>
      <c r="U89" s="148">
        <v>0.09</v>
      </c>
      <c r="V89" s="170">
        <f t="shared" si="20"/>
        <v>314071.56</v>
      </c>
      <c r="W89" s="170">
        <f t="shared" si="13"/>
        <v>338280.19919999997</v>
      </c>
      <c r="X89" s="170">
        <f t="shared" si="18"/>
        <v>314084.26079999993</v>
      </c>
      <c r="Y89" s="228">
        <f t="shared" si="14"/>
        <v>1.0000404391916287</v>
      </c>
      <c r="Z89" s="228">
        <f t="shared" si="19"/>
        <v>1.0770800106829157</v>
      </c>
      <c r="AA89" s="134"/>
    </row>
    <row r="90" spans="1:27" ht="15.75" customHeight="1">
      <c r="A90" s="454"/>
      <c r="B90" s="442"/>
      <c r="C90" s="442"/>
      <c r="D90" s="148" t="s">
        <v>3941</v>
      </c>
      <c r="E90" s="148" t="s">
        <v>3883</v>
      </c>
      <c r="F90" s="178" t="s">
        <v>4069</v>
      </c>
      <c r="G90" s="148" t="s">
        <v>4070</v>
      </c>
      <c r="H90" s="148" t="s">
        <v>394</v>
      </c>
      <c r="I90" s="148" t="s">
        <v>141</v>
      </c>
      <c r="J90" s="132">
        <v>6742260</v>
      </c>
      <c r="K90" s="132">
        <v>8486948.9399999995</v>
      </c>
      <c r="L90" s="132">
        <v>7477824.7700000005</v>
      </c>
      <c r="M90" s="148" t="s">
        <v>410</v>
      </c>
      <c r="N90" s="148">
        <v>0.23</v>
      </c>
      <c r="O90" s="170">
        <f t="shared" si="15"/>
        <v>1550719.8</v>
      </c>
      <c r="P90" s="170">
        <f t="shared" si="11"/>
        <v>1951998.2561999999</v>
      </c>
      <c r="Q90" s="170">
        <f t="shared" si="16"/>
        <v>1719899.6971000002</v>
      </c>
      <c r="R90" s="228">
        <f t="shared" si="12"/>
        <v>1.1090976571654017</v>
      </c>
      <c r="S90" s="228">
        <f t="shared" si="17"/>
        <v>1.2587691575228483</v>
      </c>
      <c r="T90" s="148" t="s">
        <v>410</v>
      </c>
      <c r="U90" s="148">
        <v>0.09</v>
      </c>
      <c r="V90" s="170">
        <f t="shared" si="20"/>
        <v>606803.4</v>
      </c>
      <c r="W90" s="170">
        <f t="shared" si="13"/>
        <v>763825.40459999989</v>
      </c>
      <c r="X90" s="170">
        <f t="shared" si="18"/>
        <v>673004.22930000001</v>
      </c>
      <c r="Y90" s="228">
        <f t="shared" si="14"/>
        <v>1.1090976571654014</v>
      </c>
      <c r="Z90" s="228">
        <f t="shared" si="19"/>
        <v>1.2587691575228481</v>
      </c>
      <c r="AA90" s="134"/>
    </row>
    <row r="91" spans="1:27" ht="15.75" customHeight="1">
      <c r="A91" s="454"/>
      <c r="B91" s="442"/>
      <c r="C91" s="442"/>
      <c r="D91" s="148" t="s">
        <v>3941</v>
      </c>
      <c r="E91" s="148" t="s">
        <v>3883</v>
      </c>
      <c r="F91" s="178" t="s">
        <v>4071</v>
      </c>
      <c r="G91" s="148" t="s">
        <v>4072</v>
      </c>
      <c r="H91" s="148" t="s">
        <v>394</v>
      </c>
      <c r="I91" s="148" t="s">
        <v>141</v>
      </c>
      <c r="J91" s="132">
        <v>0</v>
      </c>
      <c r="K91" s="132">
        <v>5510.55</v>
      </c>
      <c r="L91" s="132">
        <v>5510.55</v>
      </c>
      <c r="M91" s="148" t="s">
        <v>410</v>
      </c>
      <c r="N91" s="148">
        <v>0.23</v>
      </c>
      <c r="O91" s="170">
        <f t="shared" si="15"/>
        <v>0</v>
      </c>
      <c r="P91" s="170">
        <f t="shared" si="11"/>
        <v>1267.4265</v>
      </c>
      <c r="Q91" s="170">
        <f t="shared" si="16"/>
        <v>1267.4265</v>
      </c>
      <c r="R91" s="228" t="str">
        <f t="shared" si="12"/>
        <v>-</v>
      </c>
      <c r="S91" s="228" t="str">
        <f t="shared" si="17"/>
        <v>-</v>
      </c>
      <c r="T91" s="148" t="s">
        <v>410</v>
      </c>
      <c r="U91" s="148">
        <v>0.09</v>
      </c>
      <c r="V91" s="170">
        <f t="shared" si="20"/>
        <v>0</v>
      </c>
      <c r="W91" s="170">
        <f t="shared" si="13"/>
        <v>495.9495</v>
      </c>
      <c r="X91" s="170">
        <f t="shared" si="18"/>
        <v>495.9495</v>
      </c>
      <c r="Y91" s="228" t="str">
        <f t="shared" si="14"/>
        <v>-</v>
      </c>
      <c r="Z91" s="228" t="str">
        <f t="shared" si="19"/>
        <v>-</v>
      </c>
      <c r="AA91" s="134"/>
    </row>
    <row r="92" spans="1:27" ht="15.75" customHeight="1">
      <c r="A92" s="454"/>
      <c r="B92" s="442"/>
      <c r="C92" s="442"/>
      <c r="D92" s="148" t="s">
        <v>3941</v>
      </c>
      <c r="E92" s="148" t="s">
        <v>3883</v>
      </c>
      <c r="F92" s="178" t="s">
        <v>4073</v>
      </c>
      <c r="G92" s="148" t="s">
        <v>4074</v>
      </c>
      <c r="H92" s="148" t="s">
        <v>394</v>
      </c>
      <c r="I92" s="148" t="s">
        <v>147</v>
      </c>
      <c r="J92" s="132">
        <v>24395</v>
      </c>
      <c r="K92" s="132">
        <v>20382.560000000001</v>
      </c>
      <c r="L92" s="132">
        <v>20382.560000000001</v>
      </c>
      <c r="M92" s="148" t="s">
        <v>410</v>
      </c>
      <c r="N92" s="148">
        <v>0.23</v>
      </c>
      <c r="O92" s="170">
        <f t="shared" si="15"/>
        <v>5610.85</v>
      </c>
      <c r="P92" s="170">
        <f t="shared" si="11"/>
        <v>4687.9888000000001</v>
      </c>
      <c r="Q92" s="170">
        <f t="shared" si="16"/>
        <v>4687.9888000000001</v>
      </c>
      <c r="R92" s="228">
        <f t="shared" si="12"/>
        <v>0.83552203320352525</v>
      </c>
      <c r="S92" s="228">
        <f t="shared" si="17"/>
        <v>0.83552203320352525</v>
      </c>
      <c r="T92" s="148" t="s">
        <v>410</v>
      </c>
      <c r="U92" s="148">
        <v>0.09</v>
      </c>
      <c r="V92" s="170">
        <f t="shared" si="20"/>
        <v>2195.5499999999997</v>
      </c>
      <c r="W92" s="170">
        <f t="shared" si="13"/>
        <v>1834.4304</v>
      </c>
      <c r="X92" s="170">
        <f t="shared" si="18"/>
        <v>1834.4304</v>
      </c>
      <c r="Y92" s="228">
        <f t="shared" si="14"/>
        <v>0.83552203320352536</v>
      </c>
      <c r="Z92" s="228">
        <f t="shared" si="19"/>
        <v>0.83552203320352536</v>
      </c>
      <c r="AA92" s="134"/>
    </row>
    <row r="93" spans="1:27" ht="15.75" customHeight="1">
      <c r="A93" s="454"/>
      <c r="B93" s="442"/>
      <c r="C93" s="442"/>
      <c r="D93" s="148" t="s">
        <v>3941</v>
      </c>
      <c r="E93" s="148" t="s">
        <v>3883</v>
      </c>
      <c r="F93" s="178" t="s">
        <v>4075</v>
      </c>
      <c r="G93" s="148" t="s">
        <v>4076</v>
      </c>
      <c r="H93" s="148" t="s">
        <v>394</v>
      </c>
      <c r="I93" s="148" t="s">
        <v>147</v>
      </c>
      <c r="J93" s="132">
        <v>954818</v>
      </c>
      <c r="K93" s="132">
        <v>740765.74</v>
      </c>
      <c r="L93" s="132">
        <v>641659.24</v>
      </c>
      <c r="M93" s="148" t="s">
        <v>410</v>
      </c>
      <c r="N93" s="148">
        <v>0.23</v>
      </c>
      <c r="O93" s="170">
        <f t="shared" si="15"/>
        <v>219608.14</v>
      </c>
      <c r="P93" s="170">
        <f t="shared" si="11"/>
        <v>170376.1202</v>
      </c>
      <c r="Q93" s="170">
        <f t="shared" si="16"/>
        <v>147581.62520000001</v>
      </c>
      <c r="R93" s="228">
        <f t="shared" si="12"/>
        <v>0.67202256346235623</v>
      </c>
      <c r="S93" s="228">
        <f t="shared" si="17"/>
        <v>0.77581878431282192</v>
      </c>
      <c r="T93" s="148" t="s">
        <v>410</v>
      </c>
      <c r="U93" s="148">
        <v>0.09</v>
      </c>
      <c r="V93" s="170">
        <f t="shared" si="20"/>
        <v>85933.62</v>
      </c>
      <c r="W93" s="170">
        <f t="shared" si="13"/>
        <v>66668.916599999997</v>
      </c>
      <c r="X93" s="170">
        <f t="shared" si="18"/>
        <v>57749.331599999998</v>
      </c>
      <c r="Y93" s="228">
        <f t="shared" si="14"/>
        <v>0.67202256346235623</v>
      </c>
      <c r="Z93" s="228">
        <f t="shared" si="19"/>
        <v>0.77581878431282192</v>
      </c>
      <c r="AA93" s="134"/>
    </row>
    <row r="94" spans="1:27" ht="15.75" customHeight="1">
      <c r="A94" s="454"/>
      <c r="B94" s="442"/>
      <c r="C94" s="442"/>
      <c r="D94" s="148" t="s">
        <v>3941</v>
      </c>
      <c r="E94" s="148" t="s">
        <v>3883</v>
      </c>
      <c r="F94" s="178" t="s">
        <v>4077</v>
      </c>
      <c r="G94" s="148" t="s">
        <v>4078</v>
      </c>
      <c r="H94" s="148" t="s">
        <v>394</v>
      </c>
      <c r="I94" s="148" t="s">
        <v>147</v>
      </c>
      <c r="J94" s="132">
        <v>7926427</v>
      </c>
      <c r="K94" s="132">
        <v>9674285.7000000011</v>
      </c>
      <c r="L94" s="132">
        <v>8779027.1699999999</v>
      </c>
      <c r="M94" s="148" t="s">
        <v>410</v>
      </c>
      <c r="N94" s="148">
        <v>0.23</v>
      </c>
      <c r="O94" s="170">
        <f t="shared" si="15"/>
        <v>1823078.21</v>
      </c>
      <c r="P94" s="170">
        <f t="shared" si="11"/>
        <v>2225085.7110000001</v>
      </c>
      <c r="Q94" s="170">
        <f t="shared" si="16"/>
        <v>2019176.2491000001</v>
      </c>
      <c r="R94" s="228">
        <f t="shared" si="12"/>
        <v>1.1075642493143507</v>
      </c>
      <c r="S94" s="228">
        <f t="shared" si="17"/>
        <v>1.220510287926704</v>
      </c>
      <c r="T94" s="148" t="s">
        <v>410</v>
      </c>
      <c r="U94" s="148">
        <v>0.09</v>
      </c>
      <c r="V94" s="170">
        <f t="shared" si="20"/>
        <v>713378.42999999993</v>
      </c>
      <c r="W94" s="170">
        <f t="shared" si="13"/>
        <v>870685.71300000011</v>
      </c>
      <c r="X94" s="170">
        <f t="shared" si="18"/>
        <v>790112.44530000002</v>
      </c>
      <c r="Y94" s="228">
        <f t="shared" si="14"/>
        <v>1.1075642493143507</v>
      </c>
      <c r="Z94" s="228">
        <f t="shared" si="19"/>
        <v>1.2205102879267042</v>
      </c>
      <c r="AA94" s="134"/>
    </row>
    <row r="95" spans="1:27" ht="15.75" customHeight="1">
      <c r="A95" s="454"/>
      <c r="B95" s="442"/>
      <c r="C95" s="442"/>
      <c r="D95" s="148" t="s">
        <v>3941</v>
      </c>
      <c r="E95" s="148" t="s">
        <v>3883</v>
      </c>
      <c r="F95" s="178" t="s">
        <v>4079</v>
      </c>
      <c r="G95" s="148" t="s">
        <v>4080</v>
      </c>
      <c r="H95" s="148" t="s">
        <v>394</v>
      </c>
      <c r="I95" s="148" t="s">
        <v>173</v>
      </c>
      <c r="J95" s="132">
        <v>300000</v>
      </c>
      <c r="K95" s="132">
        <v>149978.4</v>
      </c>
      <c r="L95" s="132">
        <v>149978.4</v>
      </c>
      <c r="M95" s="148" t="s">
        <v>410</v>
      </c>
      <c r="N95" s="148">
        <v>0.23</v>
      </c>
      <c r="O95" s="170">
        <f t="shared" si="15"/>
        <v>69000</v>
      </c>
      <c r="P95" s="170">
        <f t="shared" si="11"/>
        <v>34495.031999999999</v>
      </c>
      <c r="Q95" s="170">
        <f t="shared" si="16"/>
        <v>34495.031999999999</v>
      </c>
      <c r="R95" s="228">
        <f t="shared" si="12"/>
        <v>0.49992799999999998</v>
      </c>
      <c r="S95" s="228">
        <f t="shared" si="17"/>
        <v>0.49992799999999998</v>
      </c>
      <c r="T95" s="148" t="s">
        <v>410</v>
      </c>
      <c r="U95" s="148">
        <v>0.09</v>
      </c>
      <c r="V95" s="170">
        <f t="shared" si="20"/>
        <v>27000</v>
      </c>
      <c r="W95" s="170">
        <f t="shared" si="13"/>
        <v>13498.055999999999</v>
      </c>
      <c r="X95" s="170">
        <f t="shared" si="18"/>
        <v>13498.055999999999</v>
      </c>
      <c r="Y95" s="228">
        <f t="shared" si="14"/>
        <v>0.49992799999999993</v>
      </c>
      <c r="Z95" s="228">
        <f t="shared" si="19"/>
        <v>0.49992799999999993</v>
      </c>
      <c r="AA95" s="134"/>
    </row>
    <row r="96" spans="1:27" ht="15.75" customHeight="1">
      <c r="A96" s="454"/>
      <c r="B96" s="442"/>
      <c r="C96" s="442"/>
      <c r="D96" s="148" t="s">
        <v>3941</v>
      </c>
      <c r="E96" s="148" t="s">
        <v>3883</v>
      </c>
      <c r="F96" s="178" t="s">
        <v>4081</v>
      </c>
      <c r="G96" s="148" t="s">
        <v>4082</v>
      </c>
      <c r="H96" s="148" t="s">
        <v>394</v>
      </c>
      <c r="I96" s="148" t="s">
        <v>173</v>
      </c>
      <c r="J96" s="132">
        <v>3943710</v>
      </c>
      <c r="K96" s="132">
        <v>6877675.2599999998</v>
      </c>
      <c r="L96" s="132">
        <v>6162955.6299999999</v>
      </c>
      <c r="M96" s="148" t="s">
        <v>410</v>
      </c>
      <c r="N96" s="148">
        <v>0.23</v>
      </c>
      <c r="O96" s="170">
        <f t="shared" si="15"/>
        <v>907053.3</v>
      </c>
      <c r="P96" s="170">
        <f t="shared" si="11"/>
        <v>1581865.3097999999</v>
      </c>
      <c r="Q96" s="170">
        <f t="shared" si="16"/>
        <v>1417479.7949000001</v>
      </c>
      <c r="R96" s="228">
        <f t="shared" si="12"/>
        <v>1.562730431497245</v>
      </c>
      <c r="S96" s="228">
        <f t="shared" si="17"/>
        <v>1.7439607019785937</v>
      </c>
      <c r="T96" s="148" t="s">
        <v>410</v>
      </c>
      <c r="U96" s="148">
        <v>0.09</v>
      </c>
      <c r="V96" s="170">
        <f t="shared" si="20"/>
        <v>354933.89999999997</v>
      </c>
      <c r="W96" s="170">
        <f t="shared" si="13"/>
        <v>618990.77339999995</v>
      </c>
      <c r="X96" s="170">
        <f t="shared" si="18"/>
        <v>554666.00670000003</v>
      </c>
      <c r="Y96" s="228">
        <f t="shared" si="14"/>
        <v>1.5627304314972452</v>
      </c>
      <c r="Z96" s="228">
        <f t="shared" si="19"/>
        <v>1.7439607019785939</v>
      </c>
      <c r="AA96" s="134"/>
    </row>
    <row r="97" spans="1:27" ht="15.75" customHeight="1">
      <c r="A97" s="454"/>
      <c r="B97" s="442"/>
      <c r="C97" s="442"/>
      <c r="D97" s="148" t="s">
        <v>3941</v>
      </c>
      <c r="E97" s="148" t="s">
        <v>3883</v>
      </c>
      <c r="F97" s="178" t="s">
        <v>4083</v>
      </c>
      <c r="G97" s="148" t="s">
        <v>4084</v>
      </c>
      <c r="H97" s="148" t="s">
        <v>394</v>
      </c>
      <c r="I97" s="148" t="s">
        <v>149</v>
      </c>
      <c r="J97" s="132">
        <v>5083157</v>
      </c>
      <c r="K97" s="132">
        <v>6427752.0199999996</v>
      </c>
      <c r="L97" s="132">
        <v>5922387.8900000006</v>
      </c>
      <c r="M97" s="148" t="s">
        <v>410</v>
      </c>
      <c r="N97" s="148">
        <v>0.23</v>
      </c>
      <c r="O97" s="170">
        <f t="shared" si="15"/>
        <v>1169126.1100000001</v>
      </c>
      <c r="P97" s="170">
        <f t="shared" si="11"/>
        <v>1478382.9646000001</v>
      </c>
      <c r="Q97" s="170">
        <f t="shared" si="16"/>
        <v>1362149.2147000001</v>
      </c>
      <c r="R97" s="228">
        <f t="shared" si="12"/>
        <v>1.1651003283982768</v>
      </c>
      <c r="S97" s="228">
        <f t="shared" si="17"/>
        <v>1.2645196715348355</v>
      </c>
      <c r="T97" s="148" t="s">
        <v>410</v>
      </c>
      <c r="U97" s="148">
        <v>0.09</v>
      </c>
      <c r="V97" s="170">
        <f t="shared" si="20"/>
        <v>457484.13</v>
      </c>
      <c r="W97" s="170">
        <f t="shared" si="13"/>
        <v>578497.6817999999</v>
      </c>
      <c r="X97" s="170">
        <f t="shared" si="18"/>
        <v>533014.91009999998</v>
      </c>
      <c r="Y97" s="228">
        <f t="shared" si="14"/>
        <v>1.1651003283982768</v>
      </c>
      <c r="Z97" s="228">
        <f t="shared" si="19"/>
        <v>1.2645196715348352</v>
      </c>
      <c r="AA97" s="134"/>
    </row>
    <row r="98" spans="1:27" ht="15.75" customHeight="1">
      <c r="A98" s="454"/>
      <c r="B98" s="442"/>
      <c r="C98" s="442"/>
      <c r="D98" s="148" t="s">
        <v>3941</v>
      </c>
      <c r="E98" s="148" t="s">
        <v>3883</v>
      </c>
      <c r="F98" s="178" t="s">
        <v>4085</v>
      </c>
      <c r="G98" s="148" t="s">
        <v>4086</v>
      </c>
      <c r="H98" s="148" t="s">
        <v>394</v>
      </c>
      <c r="I98" s="148" t="s">
        <v>181</v>
      </c>
      <c r="J98" s="132">
        <v>5888689</v>
      </c>
      <c r="K98" s="132">
        <v>4686772</v>
      </c>
      <c r="L98" s="132">
        <v>4292197.8899999997</v>
      </c>
      <c r="M98" s="148" t="s">
        <v>410</v>
      </c>
      <c r="N98" s="148">
        <v>0.23</v>
      </c>
      <c r="O98" s="170">
        <f t="shared" si="15"/>
        <v>1354398.47</v>
      </c>
      <c r="P98" s="170">
        <f t="shared" si="11"/>
        <v>1077957.56</v>
      </c>
      <c r="Q98" s="170">
        <f t="shared" si="16"/>
        <v>987205.51469999994</v>
      </c>
      <c r="R98" s="228">
        <f t="shared" si="12"/>
        <v>0.72888853359381012</v>
      </c>
      <c r="S98" s="228">
        <f t="shared" si="17"/>
        <v>0.79589395874022217</v>
      </c>
      <c r="T98" s="148" t="s">
        <v>410</v>
      </c>
      <c r="U98" s="148">
        <v>0.09</v>
      </c>
      <c r="V98" s="170">
        <f t="shared" si="20"/>
        <v>529982.01</v>
      </c>
      <c r="W98" s="170">
        <f t="shared" si="13"/>
        <v>421809.48</v>
      </c>
      <c r="X98" s="170">
        <f t="shared" si="18"/>
        <v>386297.81009999994</v>
      </c>
      <c r="Y98" s="228">
        <f t="shared" si="14"/>
        <v>0.72888853359381001</v>
      </c>
      <c r="Z98" s="228">
        <f t="shared" si="19"/>
        <v>0.79589395874022206</v>
      </c>
      <c r="AA98" s="134"/>
    </row>
    <row r="99" spans="1:27" ht="15.75" customHeight="1">
      <c r="A99" s="454"/>
      <c r="B99" s="442"/>
      <c r="C99" s="442"/>
      <c r="D99" s="148" t="s">
        <v>3941</v>
      </c>
      <c r="E99" s="148" t="s">
        <v>3883</v>
      </c>
      <c r="F99" s="178" t="s">
        <v>4087</v>
      </c>
      <c r="G99" s="148" t="s">
        <v>4088</v>
      </c>
      <c r="H99" s="148" t="s">
        <v>394</v>
      </c>
      <c r="I99" s="148" t="s">
        <v>183</v>
      </c>
      <c r="J99" s="132">
        <v>100000</v>
      </c>
      <c r="K99" s="132">
        <v>80368.540000000008</v>
      </c>
      <c r="L99" s="132">
        <v>49605</v>
      </c>
      <c r="M99" s="148" t="s">
        <v>410</v>
      </c>
      <c r="N99" s="148">
        <v>0.23</v>
      </c>
      <c r="O99" s="170">
        <f t="shared" si="15"/>
        <v>23000</v>
      </c>
      <c r="P99" s="170">
        <f t="shared" si="11"/>
        <v>18484.764200000001</v>
      </c>
      <c r="Q99" s="170">
        <f t="shared" si="16"/>
        <v>11409.15</v>
      </c>
      <c r="R99" s="228">
        <f t="shared" si="12"/>
        <v>0.49604999999999999</v>
      </c>
      <c r="S99" s="228">
        <f t="shared" si="17"/>
        <v>0.80368540000000011</v>
      </c>
      <c r="T99" s="148" t="s">
        <v>410</v>
      </c>
      <c r="U99" s="148">
        <v>0.09</v>
      </c>
      <c r="V99" s="170">
        <f t="shared" si="20"/>
        <v>9000</v>
      </c>
      <c r="W99" s="170">
        <f t="shared" si="13"/>
        <v>7233.1686000000009</v>
      </c>
      <c r="X99" s="170">
        <f t="shared" si="18"/>
        <v>4464.45</v>
      </c>
      <c r="Y99" s="228">
        <f t="shared" si="14"/>
        <v>0.49604999999999999</v>
      </c>
      <c r="Z99" s="228">
        <f t="shared" si="19"/>
        <v>0.80368540000000011</v>
      </c>
      <c r="AA99" s="134"/>
    </row>
    <row r="100" spans="1:27" ht="15.75" customHeight="1">
      <c r="A100" s="454"/>
      <c r="B100" s="442"/>
      <c r="C100" s="442"/>
      <c r="D100" s="148" t="s">
        <v>3941</v>
      </c>
      <c r="E100" s="148" t="s">
        <v>3883</v>
      </c>
      <c r="F100" s="178" t="s">
        <v>4089</v>
      </c>
      <c r="G100" s="148" t="s">
        <v>4090</v>
      </c>
      <c r="H100" s="148" t="s">
        <v>394</v>
      </c>
      <c r="I100" s="148" t="s">
        <v>183</v>
      </c>
      <c r="J100" s="132">
        <v>5892836</v>
      </c>
      <c r="K100" s="132">
        <v>7671962.1600000001</v>
      </c>
      <c r="L100" s="132">
        <v>7385089.25</v>
      </c>
      <c r="M100" s="148" t="s">
        <v>410</v>
      </c>
      <c r="N100" s="148">
        <v>0.23</v>
      </c>
      <c r="O100" s="170">
        <f t="shared" si="15"/>
        <v>1355352.28</v>
      </c>
      <c r="P100" s="170">
        <f t="shared" si="11"/>
        <v>1764551.2968000001</v>
      </c>
      <c r="Q100" s="170">
        <f t="shared" si="16"/>
        <v>1698570.5275000001</v>
      </c>
      <c r="R100" s="228">
        <f t="shared" si="12"/>
        <v>1.2532317631103258</v>
      </c>
      <c r="S100" s="228">
        <f t="shared" si="17"/>
        <v>1.3019134012892943</v>
      </c>
      <c r="T100" s="148" t="s">
        <v>410</v>
      </c>
      <c r="U100" s="148">
        <v>0.09</v>
      </c>
      <c r="V100" s="170">
        <f t="shared" si="20"/>
        <v>530355.24</v>
      </c>
      <c r="W100" s="170">
        <f t="shared" si="13"/>
        <v>690476.59439999994</v>
      </c>
      <c r="X100" s="170">
        <f t="shared" si="18"/>
        <v>664658.03249999997</v>
      </c>
      <c r="Y100" s="228">
        <f t="shared" si="14"/>
        <v>1.2532317631103258</v>
      </c>
      <c r="Z100" s="228">
        <f t="shared" si="19"/>
        <v>1.3019134012892943</v>
      </c>
      <c r="AA100" s="134"/>
    </row>
    <row r="101" spans="1:27" ht="15.75" customHeight="1">
      <c r="A101" s="454"/>
      <c r="B101" s="442"/>
      <c r="C101" s="442"/>
      <c r="D101" s="148" t="s">
        <v>3941</v>
      </c>
      <c r="E101" s="148" t="s">
        <v>3883</v>
      </c>
      <c r="F101" s="178" t="s">
        <v>4091</v>
      </c>
      <c r="G101" s="148" t="s">
        <v>4092</v>
      </c>
      <c r="H101" s="148" t="s">
        <v>394</v>
      </c>
      <c r="I101" s="148" t="s">
        <v>155</v>
      </c>
      <c r="J101" s="132">
        <v>5102624</v>
      </c>
      <c r="K101" s="132">
        <v>6876838.2300000004</v>
      </c>
      <c r="L101" s="132">
        <v>6293579.0099999998</v>
      </c>
      <c r="M101" s="148" t="s">
        <v>410</v>
      </c>
      <c r="N101" s="148">
        <v>0.23</v>
      </c>
      <c r="O101" s="170">
        <f t="shared" si="15"/>
        <v>1173603.52</v>
      </c>
      <c r="P101" s="170">
        <f t="shared" si="11"/>
        <v>1581672.7929000002</v>
      </c>
      <c r="Q101" s="170">
        <f t="shared" si="16"/>
        <v>1447523.1723</v>
      </c>
      <c r="R101" s="228">
        <f t="shared" si="12"/>
        <v>1.2334005033488651</v>
      </c>
      <c r="S101" s="228">
        <f t="shared" si="17"/>
        <v>1.3477062448653871</v>
      </c>
      <c r="T101" s="148" t="s">
        <v>410</v>
      </c>
      <c r="U101" s="148">
        <v>0.09</v>
      </c>
      <c r="V101" s="170">
        <f t="shared" si="20"/>
        <v>459236.16</v>
      </c>
      <c r="W101" s="170">
        <f t="shared" si="13"/>
        <v>618915.44070000004</v>
      </c>
      <c r="X101" s="170">
        <f t="shared" si="18"/>
        <v>566422.11089999997</v>
      </c>
      <c r="Y101" s="228">
        <f t="shared" si="14"/>
        <v>1.2334005033488653</v>
      </c>
      <c r="Z101" s="228">
        <f t="shared" si="19"/>
        <v>1.3477062448653871</v>
      </c>
      <c r="AA101" s="134"/>
    </row>
    <row r="102" spans="1:27" ht="15.75" customHeight="1">
      <c r="A102" s="454"/>
      <c r="B102" s="442"/>
      <c r="C102" s="442"/>
      <c r="D102" s="148" t="s">
        <v>3941</v>
      </c>
      <c r="E102" s="148" t="s">
        <v>3883</v>
      </c>
      <c r="F102" s="178" t="s">
        <v>4093</v>
      </c>
      <c r="G102" s="148" t="s">
        <v>4094</v>
      </c>
      <c r="H102" s="148" t="s">
        <v>394</v>
      </c>
      <c r="I102" s="148" t="s">
        <v>179</v>
      </c>
      <c r="J102" s="132">
        <v>45853</v>
      </c>
      <c r="K102" s="132">
        <v>144775.53</v>
      </c>
      <c r="L102" s="132">
        <v>82281.72</v>
      </c>
      <c r="M102" s="148" t="s">
        <v>410</v>
      </c>
      <c r="N102" s="148">
        <v>0.23</v>
      </c>
      <c r="O102" s="170">
        <f t="shared" si="15"/>
        <v>10546.19</v>
      </c>
      <c r="P102" s="170">
        <f t="shared" si="11"/>
        <v>33298.371899999998</v>
      </c>
      <c r="Q102" s="170">
        <f t="shared" si="16"/>
        <v>18924.795600000001</v>
      </c>
      <c r="R102" s="228">
        <f t="shared" si="12"/>
        <v>1.7944675375656991</v>
      </c>
      <c r="S102" s="228">
        <f t="shared" si="17"/>
        <v>3.1573840315791766</v>
      </c>
      <c r="T102" s="148" t="s">
        <v>410</v>
      </c>
      <c r="U102" s="148">
        <v>0.09</v>
      </c>
      <c r="V102" s="170">
        <f t="shared" si="20"/>
        <v>4126.7699999999995</v>
      </c>
      <c r="W102" s="170">
        <f t="shared" si="13"/>
        <v>13029.797699999999</v>
      </c>
      <c r="X102" s="170">
        <f t="shared" si="18"/>
        <v>7405.3548000000001</v>
      </c>
      <c r="Y102" s="228">
        <f t="shared" si="14"/>
        <v>1.7944675375656993</v>
      </c>
      <c r="Z102" s="228">
        <f t="shared" si="19"/>
        <v>3.157384031579177</v>
      </c>
      <c r="AA102" s="134"/>
    </row>
    <row r="103" spans="1:27" ht="15.75" customHeight="1">
      <c r="A103" s="454"/>
      <c r="B103" s="442"/>
      <c r="C103" s="442"/>
      <c r="D103" s="148" t="s">
        <v>3941</v>
      </c>
      <c r="E103" s="148" t="s">
        <v>3883</v>
      </c>
      <c r="F103" s="178" t="s">
        <v>4095</v>
      </c>
      <c r="G103" s="148" t="s">
        <v>4096</v>
      </c>
      <c r="H103" s="148" t="s">
        <v>394</v>
      </c>
      <c r="I103" s="148" t="s">
        <v>179</v>
      </c>
      <c r="J103" s="132">
        <v>6873021</v>
      </c>
      <c r="K103" s="132">
        <v>12372137.100000001</v>
      </c>
      <c r="L103" s="132">
        <v>9895008.9199999999</v>
      </c>
      <c r="M103" s="148" t="s">
        <v>410</v>
      </c>
      <c r="N103" s="148">
        <v>0.23</v>
      </c>
      <c r="O103" s="170">
        <f t="shared" si="15"/>
        <v>1580794.83</v>
      </c>
      <c r="P103" s="170">
        <f t="shared" si="11"/>
        <v>2845591.5330000003</v>
      </c>
      <c r="Q103" s="170">
        <f t="shared" si="16"/>
        <v>2275852.0515999999</v>
      </c>
      <c r="R103" s="228">
        <f t="shared" si="12"/>
        <v>1.4396884455903742</v>
      </c>
      <c r="S103" s="228">
        <f t="shared" si="17"/>
        <v>1.8001017456515847</v>
      </c>
      <c r="T103" s="148" t="s">
        <v>410</v>
      </c>
      <c r="U103" s="148">
        <v>0.09</v>
      </c>
      <c r="V103" s="170">
        <f t="shared" si="20"/>
        <v>618571.89</v>
      </c>
      <c r="W103" s="170">
        <f t="shared" si="13"/>
        <v>1113492.3390000002</v>
      </c>
      <c r="X103" s="170">
        <f t="shared" si="18"/>
        <v>890550.80279999995</v>
      </c>
      <c r="Y103" s="228">
        <f t="shared" si="14"/>
        <v>1.4396884455903742</v>
      </c>
      <c r="Z103" s="228">
        <f t="shared" si="19"/>
        <v>1.8001017456515849</v>
      </c>
      <c r="AA103" s="134"/>
    </row>
    <row r="104" spans="1:27" ht="15.75" customHeight="1">
      <c r="A104" s="454"/>
      <c r="B104" s="442"/>
      <c r="C104" s="442"/>
      <c r="D104" s="148" t="s">
        <v>3941</v>
      </c>
      <c r="E104" s="148" t="s">
        <v>3883</v>
      </c>
      <c r="F104" s="178" t="s">
        <v>4097</v>
      </c>
      <c r="G104" s="148" t="s">
        <v>4098</v>
      </c>
      <c r="H104" s="148" t="s">
        <v>394</v>
      </c>
      <c r="I104" s="148" t="s">
        <v>165</v>
      </c>
      <c r="J104" s="132">
        <v>5324803</v>
      </c>
      <c r="K104" s="132">
        <v>6918701.7199999997</v>
      </c>
      <c r="L104" s="132">
        <v>6140927.5600000005</v>
      </c>
      <c r="M104" s="148" t="s">
        <v>410</v>
      </c>
      <c r="N104" s="148">
        <v>0.23</v>
      </c>
      <c r="O104" s="170">
        <f t="shared" si="15"/>
        <v>1224704.69</v>
      </c>
      <c r="P104" s="170">
        <f t="shared" si="11"/>
        <v>1591301.3955999999</v>
      </c>
      <c r="Q104" s="170">
        <f t="shared" si="16"/>
        <v>1412413.3388000003</v>
      </c>
      <c r="R104" s="228">
        <f t="shared" si="12"/>
        <v>1.1532684983838841</v>
      </c>
      <c r="S104" s="228">
        <f t="shared" si="17"/>
        <v>1.2993347772678163</v>
      </c>
      <c r="T104" s="148" t="s">
        <v>410</v>
      </c>
      <c r="U104" s="148">
        <v>0.09</v>
      </c>
      <c r="V104" s="170">
        <f t="shared" si="20"/>
        <v>479232.26999999996</v>
      </c>
      <c r="W104" s="170">
        <f t="shared" si="13"/>
        <v>622683.1547999999</v>
      </c>
      <c r="X104" s="170">
        <f t="shared" si="18"/>
        <v>552683.4804</v>
      </c>
      <c r="Y104" s="228">
        <f t="shared" si="14"/>
        <v>1.1532684983838839</v>
      </c>
      <c r="Z104" s="228">
        <f t="shared" si="19"/>
        <v>1.2993347772678161</v>
      </c>
      <c r="AA104" s="134"/>
    </row>
    <row r="105" spans="1:27" ht="15.75" customHeight="1">
      <c r="A105" s="454"/>
      <c r="B105" s="442"/>
      <c r="C105" s="442"/>
      <c r="D105" s="148" t="s">
        <v>3941</v>
      </c>
      <c r="E105" s="148" t="s">
        <v>3883</v>
      </c>
      <c r="F105" s="178" t="s">
        <v>4099</v>
      </c>
      <c r="G105" s="148" t="s">
        <v>4100</v>
      </c>
      <c r="H105" s="148" t="s">
        <v>394</v>
      </c>
      <c r="I105" s="148" t="s">
        <v>177</v>
      </c>
      <c r="J105" s="132">
        <v>6086992</v>
      </c>
      <c r="K105" s="132">
        <v>5943483.46</v>
      </c>
      <c r="L105" s="132">
        <v>5280830.03</v>
      </c>
      <c r="M105" s="148" t="s">
        <v>410</v>
      </c>
      <c r="N105" s="148">
        <v>0.23</v>
      </c>
      <c r="O105" s="170">
        <f t="shared" si="15"/>
        <v>1400008.1600000001</v>
      </c>
      <c r="P105" s="170">
        <f t="shared" si="11"/>
        <v>1367001.1958000001</v>
      </c>
      <c r="Q105" s="170">
        <f t="shared" si="16"/>
        <v>1214590.9069000001</v>
      </c>
      <c r="R105" s="228">
        <f t="shared" si="12"/>
        <v>0.86755987686528913</v>
      </c>
      <c r="S105" s="228">
        <f t="shared" si="17"/>
        <v>0.97642373441594799</v>
      </c>
      <c r="T105" s="148" t="s">
        <v>410</v>
      </c>
      <c r="U105" s="148">
        <v>0.09</v>
      </c>
      <c r="V105" s="170">
        <f t="shared" si="20"/>
        <v>547829.28</v>
      </c>
      <c r="W105" s="170">
        <f t="shared" si="13"/>
        <v>534913.51139999996</v>
      </c>
      <c r="X105" s="170">
        <f t="shared" si="18"/>
        <v>475274.70270000002</v>
      </c>
      <c r="Y105" s="228">
        <f t="shared" si="14"/>
        <v>0.86755987686528913</v>
      </c>
      <c r="Z105" s="228">
        <f t="shared" si="19"/>
        <v>0.97642373441594787</v>
      </c>
      <c r="AA105" s="134"/>
    </row>
    <row r="106" spans="1:27" ht="15.75" customHeight="1">
      <c r="A106" s="454"/>
      <c r="B106" s="442"/>
      <c r="C106" s="442"/>
      <c r="D106" s="148" t="s">
        <v>3941</v>
      </c>
      <c r="E106" s="148" t="s">
        <v>3883</v>
      </c>
      <c r="F106" s="178" t="s">
        <v>4101</v>
      </c>
      <c r="G106" s="148" t="s">
        <v>4102</v>
      </c>
      <c r="H106" s="148" t="s">
        <v>394</v>
      </c>
      <c r="I106" s="148" t="s">
        <v>143</v>
      </c>
      <c r="J106" s="132">
        <v>1000</v>
      </c>
      <c r="K106" s="132">
        <v>0</v>
      </c>
      <c r="L106" s="132">
        <v>0</v>
      </c>
      <c r="M106" s="148" t="s">
        <v>416</v>
      </c>
      <c r="N106" s="148">
        <v>0</v>
      </c>
      <c r="O106" s="170">
        <f t="shared" si="15"/>
        <v>0</v>
      </c>
      <c r="P106" s="170">
        <f t="shared" si="11"/>
        <v>0</v>
      </c>
      <c r="Q106" s="170">
        <f t="shared" si="16"/>
        <v>0</v>
      </c>
      <c r="R106" s="228" t="str">
        <f t="shared" si="12"/>
        <v>-</v>
      </c>
      <c r="S106" s="228" t="str">
        <f t="shared" si="17"/>
        <v>-</v>
      </c>
      <c r="T106" s="148" t="s">
        <v>416</v>
      </c>
      <c r="U106" s="148">
        <v>0</v>
      </c>
      <c r="V106" s="170">
        <f t="shared" si="20"/>
        <v>0</v>
      </c>
      <c r="W106" s="170">
        <f t="shared" si="13"/>
        <v>0</v>
      </c>
      <c r="X106" s="170">
        <f t="shared" si="18"/>
        <v>0</v>
      </c>
      <c r="Y106" s="228" t="str">
        <f t="shared" si="14"/>
        <v>-</v>
      </c>
      <c r="Z106" s="228" t="str">
        <f t="shared" si="19"/>
        <v>-</v>
      </c>
      <c r="AA106" s="134"/>
    </row>
    <row r="107" spans="1:27" ht="15.75" customHeight="1">
      <c r="A107" s="454"/>
      <c r="B107" s="442"/>
      <c r="C107" s="442"/>
      <c r="D107" s="148" t="s">
        <v>3941</v>
      </c>
      <c r="E107" s="148" t="s">
        <v>3883</v>
      </c>
      <c r="F107" s="178" t="s">
        <v>4103</v>
      </c>
      <c r="G107" s="148" t="s">
        <v>4104</v>
      </c>
      <c r="H107" s="148" t="s">
        <v>394</v>
      </c>
      <c r="I107" s="148" t="s">
        <v>143</v>
      </c>
      <c r="J107" s="132">
        <v>7615000</v>
      </c>
      <c r="K107" s="132">
        <v>12444520.390000001</v>
      </c>
      <c r="L107" s="132">
        <v>10736964.219999999</v>
      </c>
      <c r="M107" s="148" t="s">
        <v>410</v>
      </c>
      <c r="N107" s="148">
        <v>0.23</v>
      </c>
      <c r="O107" s="170">
        <f t="shared" si="15"/>
        <v>1751450</v>
      </c>
      <c r="P107" s="170">
        <f t="shared" si="11"/>
        <v>2862239.6897000005</v>
      </c>
      <c r="Q107" s="170">
        <f t="shared" si="16"/>
        <v>2469501.7705999999</v>
      </c>
      <c r="R107" s="228">
        <f t="shared" si="12"/>
        <v>1.4099756034143138</v>
      </c>
      <c r="S107" s="228">
        <f t="shared" si="17"/>
        <v>1.6342114760341433</v>
      </c>
      <c r="T107" s="148" t="s">
        <v>410</v>
      </c>
      <c r="U107" s="148">
        <v>0.09</v>
      </c>
      <c r="V107" s="170">
        <f t="shared" si="20"/>
        <v>685350</v>
      </c>
      <c r="W107" s="170">
        <f t="shared" si="13"/>
        <v>1120006.8351</v>
      </c>
      <c r="X107" s="170">
        <f t="shared" si="18"/>
        <v>966326.7797999999</v>
      </c>
      <c r="Y107" s="228">
        <f t="shared" si="14"/>
        <v>1.4099756034143136</v>
      </c>
      <c r="Z107" s="228">
        <f t="shared" si="19"/>
        <v>1.6342114760341431</v>
      </c>
      <c r="AA107" s="134"/>
    </row>
    <row r="108" spans="1:27" ht="15.75" customHeight="1">
      <c r="A108" s="454"/>
      <c r="B108" s="442"/>
      <c r="C108" s="442"/>
      <c r="D108" s="148" t="s">
        <v>3941</v>
      </c>
      <c r="E108" s="148" t="s">
        <v>3883</v>
      </c>
      <c r="F108" s="178" t="s">
        <v>4105</v>
      </c>
      <c r="G108" s="148" t="s">
        <v>4106</v>
      </c>
      <c r="H108" s="148" t="s">
        <v>394</v>
      </c>
      <c r="I108" s="148" t="s">
        <v>163</v>
      </c>
      <c r="J108" s="132">
        <v>63200</v>
      </c>
      <c r="K108" s="132">
        <v>51523.67</v>
      </c>
      <c r="L108" s="132">
        <v>22458.670000000002</v>
      </c>
      <c r="M108" s="148" t="s">
        <v>410</v>
      </c>
      <c r="N108" s="148">
        <v>0.23</v>
      </c>
      <c r="O108" s="170">
        <f t="shared" si="15"/>
        <v>14536</v>
      </c>
      <c r="P108" s="170">
        <f t="shared" si="11"/>
        <v>11850.444100000001</v>
      </c>
      <c r="Q108" s="170">
        <f t="shared" si="16"/>
        <v>5165.4941000000008</v>
      </c>
      <c r="R108" s="228">
        <f t="shared" si="12"/>
        <v>0.35535870253164564</v>
      </c>
      <c r="S108" s="228">
        <f t="shared" si="17"/>
        <v>0.81524794303797476</v>
      </c>
      <c r="T108" s="148" t="s">
        <v>410</v>
      </c>
      <c r="U108" s="148">
        <v>0.09</v>
      </c>
      <c r="V108" s="170">
        <f t="shared" si="20"/>
        <v>5688</v>
      </c>
      <c r="W108" s="170">
        <f t="shared" si="13"/>
        <v>4637.1302999999998</v>
      </c>
      <c r="X108" s="170">
        <f t="shared" si="18"/>
        <v>2021.2803000000001</v>
      </c>
      <c r="Y108" s="228">
        <f t="shared" si="14"/>
        <v>0.35535870253164559</v>
      </c>
      <c r="Z108" s="228">
        <f t="shared" si="19"/>
        <v>0.81524794303797465</v>
      </c>
      <c r="AA108" s="134"/>
    </row>
    <row r="109" spans="1:27" ht="15.75" customHeight="1">
      <c r="A109" s="454"/>
      <c r="B109" s="442"/>
      <c r="C109" s="442"/>
      <c r="D109" s="148" t="s">
        <v>3941</v>
      </c>
      <c r="E109" s="148" t="s">
        <v>3883</v>
      </c>
      <c r="F109" s="178" t="s">
        <v>4107</v>
      </c>
      <c r="G109" s="148" t="s">
        <v>4108</v>
      </c>
      <c r="H109" s="148" t="s">
        <v>394</v>
      </c>
      <c r="I109" s="148" t="s">
        <v>163</v>
      </c>
      <c r="J109" s="132">
        <v>10168755</v>
      </c>
      <c r="K109" s="132">
        <v>9375499.9299999978</v>
      </c>
      <c r="L109" s="132">
        <v>7933918.0499999998</v>
      </c>
      <c r="M109" s="148" t="s">
        <v>410</v>
      </c>
      <c r="N109" s="148">
        <v>0.23</v>
      </c>
      <c r="O109" s="170">
        <f t="shared" si="15"/>
        <v>2338813.65</v>
      </c>
      <c r="P109" s="170">
        <f t="shared" si="11"/>
        <v>2156364.9838999994</v>
      </c>
      <c r="Q109" s="170">
        <f t="shared" si="16"/>
        <v>1824801.1515000002</v>
      </c>
      <c r="R109" s="228">
        <f t="shared" si="12"/>
        <v>0.78022511605403033</v>
      </c>
      <c r="S109" s="228">
        <f t="shared" si="17"/>
        <v>0.92199093497679885</v>
      </c>
      <c r="T109" s="148" t="s">
        <v>410</v>
      </c>
      <c r="U109" s="148">
        <v>0.09</v>
      </c>
      <c r="V109" s="170">
        <f t="shared" si="20"/>
        <v>915187.95</v>
      </c>
      <c r="W109" s="170">
        <f t="shared" si="13"/>
        <v>843794.99369999976</v>
      </c>
      <c r="X109" s="170">
        <f t="shared" si="18"/>
        <v>714052.62449999992</v>
      </c>
      <c r="Y109" s="228">
        <f t="shared" si="14"/>
        <v>0.78022511605403011</v>
      </c>
      <c r="Z109" s="228">
        <f t="shared" si="19"/>
        <v>0.92199093497679885</v>
      </c>
      <c r="AA109" s="134"/>
    </row>
    <row r="110" spans="1:27" ht="15.75" customHeight="1">
      <c r="A110" s="454"/>
      <c r="B110" s="442"/>
      <c r="C110" s="442"/>
      <c r="D110" s="148" t="s">
        <v>3941</v>
      </c>
      <c r="E110" s="148" t="s">
        <v>3883</v>
      </c>
      <c r="F110" s="178" t="s">
        <v>4109</v>
      </c>
      <c r="G110" s="148" t="s">
        <v>4110</v>
      </c>
      <c r="H110" s="148" t="s">
        <v>394</v>
      </c>
      <c r="I110" s="148" t="s">
        <v>159</v>
      </c>
      <c r="J110" s="132">
        <v>6217646</v>
      </c>
      <c r="K110" s="132">
        <v>10381350.140000001</v>
      </c>
      <c r="L110" s="132">
        <v>9207218.9199999999</v>
      </c>
      <c r="M110" s="148" t="s">
        <v>410</v>
      </c>
      <c r="N110" s="148">
        <v>0.23</v>
      </c>
      <c r="O110" s="170">
        <f t="shared" si="15"/>
        <v>1430058.58</v>
      </c>
      <c r="P110" s="170">
        <f t="shared" si="11"/>
        <v>2387710.5322000002</v>
      </c>
      <c r="Q110" s="170">
        <f t="shared" si="16"/>
        <v>2117660.3516000002</v>
      </c>
      <c r="R110" s="228">
        <f t="shared" si="12"/>
        <v>1.4808207028833742</v>
      </c>
      <c r="S110" s="228">
        <f t="shared" si="17"/>
        <v>1.6696592472456619</v>
      </c>
      <c r="T110" s="148" t="s">
        <v>410</v>
      </c>
      <c r="U110" s="148">
        <v>0.09</v>
      </c>
      <c r="V110" s="170">
        <f t="shared" si="20"/>
        <v>559588.14</v>
      </c>
      <c r="W110" s="170">
        <f t="shared" si="13"/>
        <v>934321.51260000002</v>
      </c>
      <c r="X110" s="170">
        <f t="shared" si="18"/>
        <v>828649.70279999997</v>
      </c>
      <c r="Y110" s="228">
        <f t="shared" si="14"/>
        <v>1.4808207028833742</v>
      </c>
      <c r="Z110" s="228">
        <f t="shared" si="19"/>
        <v>1.6696592472456617</v>
      </c>
      <c r="AA110" s="134"/>
    </row>
    <row r="111" spans="1:27" ht="15.75" customHeight="1">
      <c r="A111" s="454"/>
      <c r="B111" s="442"/>
      <c r="C111" s="442"/>
      <c r="D111" s="148" t="s">
        <v>3941</v>
      </c>
      <c r="E111" s="148" t="s">
        <v>3883</v>
      </c>
      <c r="F111" s="178" t="s">
        <v>4111</v>
      </c>
      <c r="G111" s="148" t="s">
        <v>4112</v>
      </c>
      <c r="H111" s="148" t="s">
        <v>394</v>
      </c>
      <c r="I111" s="148" t="s">
        <v>203</v>
      </c>
      <c r="J111" s="132">
        <v>4058439</v>
      </c>
      <c r="K111" s="132">
        <v>6066244.5700000003</v>
      </c>
      <c r="L111" s="132">
        <v>5470501.9200000009</v>
      </c>
      <c r="M111" s="148" t="s">
        <v>410</v>
      </c>
      <c r="N111" s="148">
        <v>0.23</v>
      </c>
      <c r="O111" s="170">
        <f t="shared" si="15"/>
        <v>933440.97000000009</v>
      </c>
      <c r="P111" s="170">
        <f t="shared" si="11"/>
        <v>1395236.2511000002</v>
      </c>
      <c r="Q111" s="170">
        <f t="shared" si="16"/>
        <v>1258215.4416000003</v>
      </c>
      <c r="R111" s="228">
        <f t="shared" si="12"/>
        <v>1.3479325228246626</v>
      </c>
      <c r="S111" s="228">
        <f t="shared" si="17"/>
        <v>1.4947236043217602</v>
      </c>
      <c r="T111" s="148" t="s">
        <v>410</v>
      </c>
      <c r="U111" s="148">
        <v>0.09</v>
      </c>
      <c r="V111" s="170">
        <f t="shared" si="20"/>
        <v>365259.51</v>
      </c>
      <c r="W111" s="170">
        <f t="shared" si="13"/>
        <v>545962.01130000001</v>
      </c>
      <c r="X111" s="170">
        <f t="shared" si="18"/>
        <v>492345.17280000006</v>
      </c>
      <c r="Y111" s="228">
        <f t="shared" si="14"/>
        <v>1.3479325228246626</v>
      </c>
      <c r="Z111" s="228">
        <f t="shared" si="19"/>
        <v>1.4947236043217602</v>
      </c>
      <c r="AA111" s="134"/>
    </row>
    <row r="112" spans="1:27" ht="15.75" customHeight="1">
      <c r="A112" s="454"/>
      <c r="B112" s="442"/>
      <c r="C112" s="442"/>
      <c r="D112" s="148" t="s">
        <v>3941</v>
      </c>
      <c r="E112" s="148" t="s">
        <v>3883</v>
      </c>
      <c r="F112" s="178" t="s">
        <v>4113</v>
      </c>
      <c r="G112" s="148" t="s">
        <v>4114</v>
      </c>
      <c r="H112" s="148" t="s">
        <v>394</v>
      </c>
      <c r="I112" s="148" t="s">
        <v>195</v>
      </c>
      <c r="J112" s="132">
        <v>130000</v>
      </c>
      <c r="K112" s="132">
        <v>98445.670000000013</v>
      </c>
      <c r="L112" s="132">
        <v>98445.670000000013</v>
      </c>
      <c r="M112" s="148" t="s">
        <v>410</v>
      </c>
      <c r="N112" s="148">
        <v>0.23</v>
      </c>
      <c r="O112" s="170">
        <f t="shared" si="15"/>
        <v>29900</v>
      </c>
      <c r="P112" s="170">
        <f t="shared" si="11"/>
        <v>22642.504100000006</v>
      </c>
      <c r="Q112" s="170">
        <f t="shared" si="16"/>
        <v>22642.504100000006</v>
      </c>
      <c r="R112" s="228">
        <f t="shared" si="12"/>
        <v>0.75727438461538477</v>
      </c>
      <c r="S112" s="228">
        <f t="shared" si="17"/>
        <v>0.75727438461538477</v>
      </c>
      <c r="T112" s="148" t="s">
        <v>410</v>
      </c>
      <c r="U112" s="148">
        <v>0.09</v>
      </c>
      <c r="V112" s="170">
        <f t="shared" si="20"/>
        <v>11700</v>
      </c>
      <c r="W112" s="170">
        <f t="shared" si="13"/>
        <v>8860.1103000000003</v>
      </c>
      <c r="X112" s="170">
        <f t="shared" si="18"/>
        <v>8860.1103000000003</v>
      </c>
      <c r="Y112" s="228">
        <f t="shared" si="14"/>
        <v>0.75727438461538465</v>
      </c>
      <c r="Z112" s="228">
        <f t="shared" si="19"/>
        <v>0.75727438461538465</v>
      </c>
      <c r="AA112" s="134"/>
    </row>
    <row r="113" spans="1:27" ht="15.75" customHeight="1">
      <c r="A113" s="454"/>
      <c r="B113" s="442"/>
      <c r="C113" s="442"/>
      <c r="D113" s="148" t="s">
        <v>3941</v>
      </c>
      <c r="E113" s="148" t="s">
        <v>3883</v>
      </c>
      <c r="F113" s="178" t="s">
        <v>4115</v>
      </c>
      <c r="G113" s="148" t="s">
        <v>4116</v>
      </c>
      <c r="H113" s="148" t="s">
        <v>394</v>
      </c>
      <c r="I113" s="148" t="s">
        <v>195</v>
      </c>
      <c r="J113" s="132">
        <v>10543034</v>
      </c>
      <c r="K113" s="132">
        <v>18832114.900000002</v>
      </c>
      <c r="L113" s="132">
        <v>17122242.93</v>
      </c>
      <c r="M113" s="148" t="s">
        <v>410</v>
      </c>
      <c r="N113" s="148">
        <v>0.23</v>
      </c>
      <c r="O113" s="170">
        <f t="shared" si="15"/>
        <v>2424897.8200000003</v>
      </c>
      <c r="P113" s="170">
        <f t="shared" si="11"/>
        <v>4331386.4270000011</v>
      </c>
      <c r="Q113" s="170">
        <f t="shared" si="16"/>
        <v>3938115.8739</v>
      </c>
      <c r="R113" s="228">
        <f t="shared" si="12"/>
        <v>1.6240337392443198</v>
      </c>
      <c r="S113" s="228">
        <f t="shared" si="17"/>
        <v>1.7862139968437929</v>
      </c>
      <c r="T113" s="148" t="s">
        <v>410</v>
      </c>
      <c r="U113" s="148">
        <v>0.09</v>
      </c>
      <c r="V113" s="170">
        <f t="shared" si="20"/>
        <v>948873.05999999994</v>
      </c>
      <c r="W113" s="170">
        <f t="shared" si="13"/>
        <v>1694890.3410000002</v>
      </c>
      <c r="X113" s="170">
        <f t="shared" si="18"/>
        <v>1541001.8636999999</v>
      </c>
      <c r="Y113" s="228">
        <f t="shared" si="14"/>
        <v>1.62403373924432</v>
      </c>
      <c r="Z113" s="228">
        <f t="shared" si="19"/>
        <v>1.7862139968437931</v>
      </c>
      <c r="AA113" s="134"/>
    </row>
    <row r="114" spans="1:27" ht="15.75" customHeight="1">
      <c r="A114" s="454"/>
      <c r="B114" s="442"/>
      <c r="C114" s="442"/>
      <c r="D114" s="148" t="s">
        <v>3941</v>
      </c>
      <c r="E114" s="148" t="s">
        <v>3883</v>
      </c>
      <c r="F114" s="178" t="s">
        <v>4117</v>
      </c>
      <c r="G114" s="148" t="s">
        <v>4118</v>
      </c>
      <c r="H114" s="148" t="s">
        <v>394</v>
      </c>
      <c r="I114" s="148" t="s">
        <v>151</v>
      </c>
      <c r="J114" s="132">
        <v>4100000</v>
      </c>
      <c r="K114" s="132">
        <v>6149396.21</v>
      </c>
      <c r="L114" s="132">
        <v>5419535.8300000001</v>
      </c>
      <c r="M114" s="148" t="s">
        <v>410</v>
      </c>
      <c r="N114" s="148">
        <v>0.23</v>
      </c>
      <c r="O114" s="170">
        <f t="shared" si="15"/>
        <v>943000</v>
      </c>
      <c r="P114" s="170">
        <f t="shared" si="11"/>
        <v>1414361.1283</v>
      </c>
      <c r="Q114" s="170">
        <f t="shared" si="16"/>
        <v>1246493.2409000001</v>
      </c>
      <c r="R114" s="228">
        <f t="shared" si="12"/>
        <v>1.3218380073170732</v>
      </c>
      <c r="S114" s="228">
        <f t="shared" si="17"/>
        <v>1.4998527341463415</v>
      </c>
      <c r="T114" s="148" t="s">
        <v>410</v>
      </c>
      <c r="U114" s="148">
        <v>0.09</v>
      </c>
      <c r="V114" s="170">
        <f t="shared" si="20"/>
        <v>369000</v>
      </c>
      <c r="W114" s="170">
        <f t="shared" si="13"/>
        <v>553445.65889999992</v>
      </c>
      <c r="X114" s="170">
        <f t="shared" si="18"/>
        <v>487758.22469999996</v>
      </c>
      <c r="Y114" s="228">
        <f t="shared" si="14"/>
        <v>1.321838007317073</v>
      </c>
      <c r="Z114" s="228">
        <f>IFERROR(W114/V114, "-")</f>
        <v>1.4998527341463412</v>
      </c>
      <c r="AA114" s="134"/>
    </row>
    <row r="115" spans="1:27" ht="15.75" customHeight="1">
      <c r="A115" s="455"/>
      <c r="B115" s="442"/>
      <c r="C115" s="442"/>
      <c r="D115" s="148" t="s">
        <v>3941</v>
      </c>
      <c r="E115" s="148" t="s">
        <v>3883</v>
      </c>
      <c r="F115" s="178" t="s">
        <v>4119</v>
      </c>
      <c r="G115" s="148" t="s">
        <v>4120</v>
      </c>
      <c r="H115" s="148" t="s">
        <v>394</v>
      </c>
      <c r="I115" s="148" t="s">
        <v>1998</v>
      </c>
      <c r="J115" s="132">
        <v>4256000</v>
      </c>
      <c r="K115" s="132">
        <v>6517454.5099999998</v>
      </c>
      <c r="L115" s="132">
        <v>5961544.8499999996</v>
      </c>
      <c r="M115" s="148" t="s">
        <v>410</v>
      </c>
      <c r="N115" s="148">
        <v>0.23</v>
      </c>
      <c r="O115" s="170">
        <f t="shared" si="15"/>
        <v>978880</v>
      </c>
      <c r="P115" s="170">
        <f t="shared" si="11"/>
        <v>1499014.5373</v>
      </c>
      <c r="Q115" s="170">
        <f t="shared" si="16"/>
        <v>1371155.3155</v>
      </c>
      <c r="R115" s="228">
        <f t="shared" si="12"/>
        <v>1.4007389215225565</v>
      </c>
      <c r="S115" s="228">
        <f t="shared" si="17"/>
        <v>1.5313567927631579</v>
      </c>
      <c r="T115" s="148" t="s">
        <v>410</v>
      </c>
      <c r="U115" s="148">
        <v>0.09</v>
      </c>
      <c r="V115" s="170">
        <f t="shared" si="20"/>
        <v>383040</v>
      </c>
      <c r="W115" s="170">
        <f t="shared" si="13"/>
        <v>586570.90590000001</v>
      </c>
      <c r="X115" s="170">
        <f t="shared" si="18"/>
        <v>536539.03649999993</v>
      </c>
      <c r="Y115" s="228">
        <f t="shared" si="14"/>
        <v>1.4007389215225563</v>
      </c>
      <c r="Z115" s="228">
        <f t="shared" si="19"/>
        <v>1.5313567927631579</v>
      </c>
      <c r="AA115" s="134"/>
    </row>
    <row r="116" spans="1:27" s="139" customFormat="1" ht="15.75" customHeight="1">
      <c r="A116" s="293"/>
      <c r="B116" s="284"/>
      <c r="C116" s="283" t="s">
        <v>398</v>
      </c>
      <c r="D116" s="284"/>
      <c r="E116" s="284"/>
      <c r="F116" s="294"/>
      <c r="G116" s="284"/>
      <c r="H116" s="284"/>
      <c r="I116" s="284"/>
      <c r="J116" s="295">
        <f>SUM(J2:J115)</f>
        <v>713349505</v>
      </c>
      <c r="K116" s="295">
        <f>SUM(K2:K115)</f>
        <v>681051862.91999984</v>
      </c>
      <c r="L116" s="295">
        <f>SUM(L2:L115)</f>
        <v>486523608.65000004</v>
      </c>
      <c r="M116" s="295"/>
      <c r="N116" s="295"/>
      <c r="O116" s="295">
        <f>SUM(O2:O115)</f>
        <v>163551506.15000004</v>
      </c>
      <c r="P116" s="295">
        <f>SUM(P2:P115)</f>
        <v>156641928.4716</v>
      </c>
      <c r="Q116" s="295">
        <f>SUM(Q2:Q115)</f>
        <v>111900429.98949999</v>
      </c>
      <c r="R116" s="286">
        <f>IFERROR(Q116/O116, "-")</f>
        <v>0.68419076426524217</v>
      </c>
      <c r="S116" s="286">
        <f t="shared" si="17"/>
        <v>0.95775289484608617</v>
      </c>
      <c r="T116" s="296"/>
      <c r="U116" s="296"/>
      <c r="V116" s="295">
        <f>SUM(V2:V115)</f>
        <v>63998415.450000003</v>
      </c>
      <c r="W116" s="295">
        <f>SUM(W2:W115)</f>
        <v>61294667.662799984</v>
      </c>
      <c r="X116" s="295">
        <f>SUM(X2:X115)</f>
        <v>43787124.778499983</v>
      </c>
      <c r="Y116" s="286">
        <f>IFERROR(X116/V116, "-")</f>
        <v>0.68419076426524217</v>
      </c>
      <c r="Z116" s="286">
        <f t="shared" si="19"/>
        <v>0.95775289484608606</v>
      </c>
      <c r="AA116" s="138"/>
    </row>
    <row r="117" spans="1:27" ht="15.75" customHeight="1">
      <c r="A117" s="134"/>
      <c r="B117" s="135"/>
      <c r="C117" s="135"/>
      <c r="D117" s="135"/>
      <c r="E117" s="135"/>
      <c r="F117" s="216"/>
      <c r="G117" s="135"/>
      <c r="H117" s="135"/>
      <c r="I117" s="135"/>
      <c r="J117" s="135"/>
      <c r="K117" s="135"/>
      <c r="L117" s="135"/>
      <c r="M117" s="135"/>
      <c r="N117" s="135"/>
      <c r="O117" s="135"/>
      <c r="P117" s="135"/>
      <c r="Q117" s="135"/>
      <c r="R117" s="177"/>
      <c r="S117" s="229"/>
      <c r="T117" s="135"/>
      <c r="U117" s="135"/>
      <c r="V117" s="135"/>
      <c r="W117" s="135"/>
      <c r="X117" s="135"/>
      <c r="Y117" s="229"/>
      <c r="Z117" s="229"/>
    </row>
    <row r="118" spans="1:27" ht="15.75" customHeight="1"/>
    <row r="119" spans="1:27" ht="15.75" customHeight="1"/>
    <row r="120" spans="1:27" ht="15.75" customHeight="1"/>
    <row r="121" spans="1:27" ht="15.75" customHeight="1"/>
    <row r="122" spans="1:27" ht="15.75" customHeight="1"/>
    <row r="123" spans="1:27" ht="15.75" customHeight="1"/>
    <row r="124" spans="1:27" ht="15.75" customHeight="1"/>
    <row r="125" spans="1:27" ht="15.75" customHeight="1"/>
    <row r="126" spans="1:27" ht="15.75" customHeight="1"/>
    <row r="127" spans="1:27" ht="15.75" customHeight="1"/>
    <row r="128" spans="1:27"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spans="1:3" ht="15.75" customHeight="1"/>
    <row r="306" spans="1:3" ht="15.75" customHeight="1"/>
    <row r="307" spans="1:3" ht="15.75" customHeight="1"/>
    <row r="308" spans="1:3" ht="15.75" customHeight="1"/>
    <row r="309" spans="1:3" ht="15.75" customHeight="1"/>
    <row r="310" spans="1:3" ht="15.75" customHeight="1"/>
    <row r="311" spans="1:3" ht="15.75" customHeight="1"/>
    <row r="312" spans="1:3" ht="15.75" customHeight="1"/>
    <row r="313" spans="1:3" ht="15.75" customHeight="1"/>
    <row r="314" spans="1:3" ht="15.75" customHeight="1"/>
    <row r="315" spans="1:3" ht="15.75" customHeight="1"/>
    <row r="316" spans="1:3" ht="15.75" customHeight="1">
      <c r="A316" s="1"/>
      <c r="B316" s="122"/>
      <c r="C316" s="122"/>
    </row>
    <row r="317" spans="1:3" ht="15.75" customHeight="1">
      <c r="A317" s="1"/>
      <c r="B317" s="122"/>
      <c r="C317" s="122"/>
    </row>
    <row r="318" spans="1:3" ht="15.75" customHeight="1">
      <c r="A318" s="1"/>
      <c r="B318" s="122"/>
      <c r="C318" s="122"/>
    </row>
    <row r="319" spans="1:3" ht="15.75" customHeight="1">
      <c r="A319" s="1"/>
      <c r="B319" s="122"/>
      <c r="C319" s="122"/>
    </row>
    <row r="320" spans="1:3" ht="15.75" customHeight="1">
      <c r="A320" s="1"/>
      <c r="B320" s="122"/>
      <c r="C320" s="122"/>
    </row>
    <row r="321" spans="1:3" ht="15.75" customHeight="1">
      <c r="A321" s="1"/>
      <c r="B321" s="122"/>
      <c r="C321" s="122"/>
    </row>
    <row r="322" spans="1:3" ht="15.75" customHeight="1">
      <c r="A322" s="1"/>
      <c r="B322" s="122"/>
      <c r="C322" s="122"/>
    </row>
    <row r="323" spans="1:3" ht="15.75" customHeight="1">
      <c r="A323" s="1"/>
      <c r="B323" s="122"/>
      <c r="C323" s="122"/>
    </row>
    <row r="324" spans="1:3" ht="15.75" customHeight="1">
      <c r="A324" s="1"/>
      <c r="B324" s="122"/>
      <c r="C324" s="122"/>
    </row>
    <row r="325" spans="1:3" ht="15.75" customHeight="1">
      <c r="A325" s="1"/>
      <c r="B325" s="122"/>
      <c r="C325" s="122"/>
    </row>
    <row r="326" spans="1:3" ht="15.75" customHeight="1">
      <c r="A326" s="1"/>
      <c r="B326" s="122"/>
      <c r="C326" s="122"/>
    </row>
    <row r="327" spans="1:3" ht="15.75" customHeight="1">
      <c r="A327" s="1"/>
      <c r="B327" s="122"/>
      <c r="C327" s="122"/>
    </row>
    <row r="328" spans="1:3" ht="15.75" customHeight="1">
      <c r="A328" s="1"/>
      <c r="B328" s="122"/>
      <c r="C328" s="122"/>
    </row>
    <row r="329" spans="1:3" ht="15.75" customHeight="1">
      <c r="A329" s="1"/>
      <c r="B329" s="122"/>
      <c r="C329" s="122"/>
    </row>
    <row r="330" spans="1:3" ht="15.75" customHeight="1">
      <c r="A330" s="1"/>
      <c r="B330" s="122"/>
      <c r="C330" s="122"/>
    </row>
    <row r="331" spans="1:3" ht="15.75" customHeight="1">
      <c r="A331" s="1"/>
      <c r="B331" s="122"/>
      <c r="C331" s="122"/>
    </row>
    <row r="332" spans="1:3" ht="15.75" customHeight="1">
      <c r="A332" s="1"/>
      <c r="B332" s="122"/>
      <c r="C332" s="122"/>
    </row>
    <row r="333" spans="1:3" ht="15.75" customHeight="1">
      <c r="A333" s="1"/>
      <c r="B333" s="122"/>
      <c r="C333" s="122"/>
    </row>
    <row r="334" spans="1:3" ht="15.75" customHeight="1">
      <c r="A334" s="1"/>
      <c r="B334" s="122"/>
      <c r="C334" s="122"/>
    </row>
    <row r="335" spans="1:3" ht="15.75" customHeight="1">
      <c r="A335" s="1"/>
      <c r="B335" s="122"/>
      <c r="C335" s="122"/>
    </row>
    <row r="336" spans="1:3" ht="15.75" customHeight="1">
      <c r="A336" s="1"/>
      <c r="B336" s="122"/>
      <c r="C336" s="122"/>
    </row>
    <row r="337" spans="1:3" ht="15.75" customHeight="1">
      <c r="A337" s="1"/>
      <c r="B337" s="122"/>
      <c r="C337" s="122"/>
    </row>
    <row r="338" spans="1:3" ht="15.75" customHeight="1">
      <c r="A338" s="1"/>
      <c r="B338" s="122"/>
      <c r="C338" s="122"/>
    </row>
    <row r="339" spans="1:3" ht="15.75" customHeight="1">
      <c r="A339" s="1"/>
      <c r="B339" s="122"/>
      <c r="C339" s="122"/>
    </row>
    <row r="340" spans="1:3" ht="15.75" customHeight="1">
      <c r="A340" s="1"/>
      <c r="B340" s="122"/>
      <c r="C340" s="122"/>
    </row>
    <row r="341" spans="1:3" ht="15.75" customHeight="1">
      <c r="A341" s="1"/>
      <c r="B341" s="122"/>
      <c r="C341" s="122"/>
    </row>
    <row r="342" spans="1:3" ht="15.75" customHeight="1">
      <c r="A342" s="1"/>
      <c r="B342" s="122"/>
      <c r="C342" s="122"/>
    </row>
    <row r="343" spans="1:3" ht="15.75" customHeight="1">
      <c r="A343" s="1"/>
      <c r="B343" s="122"/>
      <c r="C343" s="122"/>
    </row>
    <row r="344" spans="1:3" ht="15.75" customHeight="1">
      <c r="A344" s="1"/>
      <c r="B344" s="122"/>
      <c r="C344" s="122"/>
    </row>
    <row r="345" spans="1:3" ht="15.75" customHeight="1">
      <c r="A345" s="1"/>
      <c r="B345" s="122"/>
      <c r="C345" s="122"/>
    </row>
    <row r="346" spans="1:3" ht="15.75" customHeight="1">
      <c r="A346" s="1"/>
      <c r="B346" s="122"/>
      <c r="C346" s="122"/>
    </row>
    <row r="347" spans="1:3" ht="15.75" customHeight="1">
      <c r="A347" s="1"/>
      <c r="B347" s="122"/>
      <c r="C347" s="122"/>
    </row>
    <row r="348" spans="1:3" ht="15.75" customHeight="1">
      <c r="A348" s="1"/>
      <c r="B348" s="122"/>
      <c r="C348" s="122"/>
    </row>
    <row r="349" spans="1:3" ht="15.75" customHeight="1">
      <c r="A349" s="1"/>
      <c r="B349" s="122"/>
      <c r="C349" s="122"/>
    </row>
    <row r="350" spans="1:3" ht="15.75" customHeight="1">
      <c r="A350" s="1"/>
      <c r="B350" s="122"/>
      <c r="C350" s="122"/>
    </row>
    <row r="351" spans="1:3" ht="15.75" customHeight="1">
      <c r="A351" s="1"/>
      <c r="B351" s="122"/>
      <c r="C351" s="122"/>
    </row>
    <row r="352" spans="1:3" ht="15.75" customHeight="1">
      <c r="A352" s="1"/>
      <c r="B352" s="122"/>
      <c r="C352" s="122"/>
    </row>
    <row r="353" spans="1:3" ht="15.75" customHeight="1">
      <c r="A353" s="1"/>
      <c r="B353" s="122"/>
      <c r="C353" s="122"/>
    </row>
    <row r="354" spans="1:3" ht="15.75" customHeight="1">
      <c r="A354" s="1"/>
      <c r="B354" s="122"/>
      <c r="C354" s="122"/>
    </row>
    <row r="355" spans="1:3" ht="15.75" customHeight="1">
      <c r="A355" s="1"/>
      <c r="B355" s="122"/>
      <c r="C355" s="122"/>
    </row>
    <row r="356" spans="1:3" ht="15.75" customHeight="1">
      <c r="A356" s="1"/>
      <c r="B356" s="122"/>
      <c r="C356" s="122"/>
    </row>
    <row r="357" spans="1:3" ht="15.75" customHeight="1">
      <c r="A357" s="1"/>
      <c r="B357" s="122"/>
      <c r="C357" s="122"/>
    </row>
    <row r="358" spans="1:3" ht="15.75" customHeight="1">
      <c r="A358" s="1"/>
      <c r="B358" s="122"/>
      <c r="C358" s="122"/>
    </row>
    <row r="359" spans="1:3" ht="15.75" customHeight="1">
      <c r="A359" s="1"/>
      <c r="B359" s="122"/>
      <c r="C359" s="122"/>
    </row>
    <row r="360" spans="1:3" ht="15.75" customHeight="1">
      <c r="A360" s="1"/>
      <c r="B360" s="122"/>
      <c r="C360" s="122"/>
    </row>
    <row r="361" spans="1:3" ht="15.75" customHeight="1">
      <c r="A361" s="1"/>
      <c r="B361" s="122"/>
      <c r="C361" s="122"/>
    </row>
    <row r="362" spans="1:3" ht="15.75" customHeight="1">
      <c r="A362" s="1"/>
      <c r="B362" s="122"/>
      <c r="C362" s="122"/>
    </row>
    <row r="363" spans="1:3" ht="15.75" customHeight="1">
      <c r="A363" s="1"/>
      <c r="B363" s="122"/>
      <c r="C363" s="122"/>
    </row>
    <row r="364" spans="1:3" ht="15.75" customHeight="1">
      <c r="A364" s="1"/>
      <c r="B364" s="122"/>
      <c r="C364" s="122"/>
    </row>
    <row r="365" spans="1:3" ht="15.75" customHeight="1">
      <c r="A365" s="1"/>
      <c r="B365" s="122"/>
      <c r="C365" s="122"/>
    </row>
    <row r="366" spans="1:3" ht="15.75" customHeight="1">
      <c r="A366" s="1"/>
      <c r="B366" s="122"/>
      <c r="C366" s="122"/>
    </row>
    <row r="367" spans="1:3" ht="15.75" customHeight="1">
      <c r="A367" s="1"/>
      <c r="B367" s="122"/>
      <c r="C367" s="122"/>
    </row>
    <row r="368" spans="1:3" ht="15.75" customHeight="1">
      <c r="A368" s="1"/>
      <c r="B368" s="122"/>
      <c r="C368" s="122"/>
    </row>
    <row r="369" spans="1:3" ht="15.75" customHeight="1">
      <c r="A369" s="1"/>
      <c r="B369" s="122"/>
      <c r="C369" s="122"/>
    </row>
    <row r="370" spans="1:3" ht="15.75" customHeight="1">
      <c r="A370" s="1"/>
      <c r="B370" s="122"/>
      <c r="C370" s="122"/>
    </row>
    <row r="371" spans="1:3" ht="15.75" customHeight="1">
      <c r="A371" s="1"/>
      <c r="B371" s="122"/>
      <c r="C371" s="122"/>
    </row>
    <row r="372" spans="1:3" ht="15.75" customHeight="1">
      <c r="A372" s="1"/>
      <c r="B372" s="122"/>
      <c r="C372" s="122"/>
    </row>
    <row r="373" spans="1:3" ht="15.75" customHeight="1">
      <c r="A373" s="1"/>
      <c r="B373" s="122"/>
      <c r="C373" s="122"/>
    </row>
    <row r="374" spans="1:3" ht="15.75" customHeight="1">
      <c r="A374" s="1"/>
      <c r="B374" s="122"/>
      <c r="C374" s="122"/>
    </row>
    <row r="375" spans="1:3" ht="15.75" customHeight="1">
      <c r="A375" s="1"/>
      <c r="B375" s="122"/>
      <c r="C375" s="122"/>
    </row>
    <row r="376" spans="1:3" ht="15.75" customHeight="1">
      <c r="A376" s="1"/>
      <c r="B376" s="122"/>
      <c r="C376" s="122"/>
    </row>
    <row r="377" spans="1:3" ht="15.75" customHeight="1">
      <c r="A377" s="1"/>
      <c r="B377" s="122"/>
      <c r="C377" s="122"/>
    </row>
    <row r="378" spans="1:3" ht="15.75" customHeight="1">
      <c r="A378" s="1"/>
      <c r="B378" s="122"/>
      <c r="C378" s="122"/>
    </row>
    <row r="379" spans="1:3" ht="15.75" customHeight="1">
      <c r="A379" s="1"/>
      <c r="B379" s="122"/>
      <c r="C379" s="122"/>
    </row>
    <row r="380" spans="1:3" ht="15.75" customHeight="1">
      <c r="A380" s="1"/>
      <c r="B380" s="122"/>
      <c r="C380" s="122"/>
    </row>
    <row r="381" spans="1:3" ht="15.75" customHeight="1">
      <c r="A381" s="1"/>
      <c r="B381" s="122"/>
      <c r="C381" s="122"/>
    </row>
    <row r="382" spans="1:3" ht="15.75" customHeight="1">
      <c r="A382" s="1"/>
      <c r="B382" s="122"/>
      <c r="C382" s="122"/>
    </row>
    <row r="383" spans="1:3" ht="15.75" customHeight="1">
      <c r="A383" s="1"/>
      <c r="B383" s="122"/>
      <c r="C383" s="122"/>
    </row>
    <row r="384" spans="1:3" ht="15.75" customHeight="1">
      <c r="A384" s="1"/>
      <c r="B384" s="122"/>
      <c r="C384" s="122"/>
    </row>
    <row r="385" spans="1:3" ht="15.75" customHeight="1">
      <c r="A385" s="1"/>
      <c r="B385" s="122"/>
      <c r="C385" s="122"/>
    </row>
    <row r="386" spans="1:3" ht="15.75" customHeight="1">
      <c r="A386" s="1"/>
      <c r="B386" s="122"/>
      <c r="C386" s="122"/>
    </row>
    <row r="387" spans="1:3" ht="15.75" customHeight="1">
      <c r="A387" s="1"/>
      <c r="B387" s="122"/>
      <c r="C387" s="122"/>
    </row>
    <row r="388" spans="1:3" ht="15.75" customHeight="1">
      <c r="A388" s="1"/>
      <c r="B388" s="122"/>
      <c r="C388" s="122"/>
    </row>
    <row r="389" spans="1:3" ht="15.75" customHeight="1">
      <c r="A389" s="1"/>
      <c r="B389" s="122"/>
      <c r="C389" s="122"/>
    </row>
    <row r="390" spans="1:3" ht="15.75" customHeight="1">
      <c r="A390" s="1"/>
      <c r="B390" s="122"/>
      <c r="C390" s="122"/>
    </row>
    <row r="391" spans="1:3" ht="15.75" customHeight="1">
      <c r="A391" s="1"/>
      <c r="B391" s="122"/>
      <c r="C391" s="122"/>
    </row>
    <row r="392" spans="1:3" ht="15.75" customHeight="1">
      <c r="A392" s="1"/>
      <c r="B392" s="122"/>
      <c r="C392" s="122"/>
    </row>
    <row r="393" spans="1:3" ht="15.75" customHeight="1">
      <c r="A393" s="1"/>
      <c r="B393" s="122"/>
      <c r="C393" s="122"/>
    </row>
    <row r="394" spans="1:3" ht="15.75" customHeight="1">
      <c r="A394" s="1"/>
      <c r="B394" s="122"/>
      <c r="C394" s="122"/>
    </row>
    <row r="395" spans="1:3" ht="15.75" customHeight="1">
      <c r="A395" s="1"/>
      <c r="B395" s="122"/>
      <c r="C395" s="122"/>
    </row>
    <row r="396" spans="1:3" ht="15.75" customHeight="1">
      <c r="A396" s="1"/>
      <c r="B396" s="122"/>
      <c r="C396" s="122"/>
    </row>
    <row r="397" spans="1:3" ht="15.75" customHeight="1">
      <c r="A397" s="1"/>
      <c r="B397" s="122"/>
      <c r="C397" s="122"/>
    </row>
    <row r="398" spans="1:3" ht="15.75" customHeight="1">
      <c r="A398" s="1"/>
      <c r="B398" s="122"/>
      <c r="C398" s="122"/>
    </row>
    <row r="399" spans="1:3" ht="15.75" customHeight="1">
      <c r="A399" s="1"/>
      <c r="B399" s="122"/>
      <c r="C399" s="122"/>
    </row>
    <row r="400" spans="1:3" ht="15.75" customHeight="1">
      <c r="A400" s="1"/>
      <c r="B400" s="122"/>
      <c r="C400" s="122"/>
    </row>
    <row r="401" spans="1:3" ht="15.75" customHeight="1">
      <c r="A401" s="1"/>
      <c r="B401" s="122"/>
      <c r="C401" s="122"/>
    </row>
    <row r="402" spans="1:3" ht="15.75" customHeight="1">
      <c r="A402" s="1"/>
      <c r="B402" s="122"/>
      <c r="C402" s="122"/>
    </row>
    <row r="403" spans="1:3" ht="15.75" customHeight="1">
      <c r="A403" s="1"/>
      <c r="B403" s="122"/>
      <c r="C403" s="122"/>
    </row>
    <row r="404" spans="1:3" ht="15.75" customHeight="1">
      <c r="A404" s="1"/>
      <c r="B404" s="122"/>
      <c r="C404" s="122"/>
    </row>
    <row r="405" spans="1:3" ht="15.75" customHeight="1">
      <c r="A405" s="1"/>
      <c r="B405" s="122"/>
      <c r="C405" s="122"/>
    </row>
    <row r="406" spans="1:3" ht="15.75" customHeight="1">
      <c r="A406" s="1"/>
      <c r="B406" s="122"/>
      <c r="C406" s="122"/>
    </row>
    <row r="407" spans="1:3" ht="15.75" customHeight="1">
      <c r="A407" s="1"/>
      <c r="B407" s="122"/>
      <c r="C407" s="122"/>
    </row>
    <row r="408" spans="1:3" ht="15.75" customHeight="1">
      <c r="A408" s="1"/>
      <c r="B408" s="122"/>
      <c r="C408" s="122"/>
    </row>
    <row r="409" spans="1:3" ht="15.75" customHeight="1">
      <c r="A409" s="1"/>
      <c r="B409" s="122"/>
      <c r="C409" s="122"/>
    </row>
    <row r="410" spans="1:3" ht="15.75" customHeight="1">
      <c r="A410" s="1"/>
      <c r="B410" s="122"/>
      <c r="C410" s="122"/>
    </row>
    <row r="411" spans="1:3" ht="15.75" customHeight="1">
      <c r="A411" s="1"/>
      <c r="B411" s="122"/>
      <c r="C411" s="122"/>
    </row>
    <row r="412" spans="1:3" ht="15.75" customHeight="1">
      <c r="A412" s="1"/>
      <c r="B412" s="122"/>
      <c r="C412" s="122"/>
    </row>
    <row r="413" spans="1:3" ht="15.75" customHeight="1">
      <c r="A413" s="1"/>
      <c r="B413" s="122"/>
      <c r="C413" s="122"/>
    </row>
    <row r="414" spans="1:3" ht="15.75" customHeight="1">
      <c r="A414" s="1"/>
      <c r="B414" s="122"/>
      <c r="C414" s="122"/>
    </row>
    <row r="415" spans="1:3" ht="15.75" customHeight="1">
      <c r="A415" s="1"/>
      <c r="B415" s="122"/>
      <c r="C415" s="122"/>
    </row>
    <row r="416" spans="1:3" ht="15.75" customHeight="1">
      <c r="A416" s="1"/>
      <c r="B416" s="122"/>
      <c r="C416" s="122"/>
    </row>
    <row r="417" spans="1:3" ht="15.75" customHeight="1">
      <c r="A417" s="1"/>
      <c r="B417" s="122"/>
      <c r="C417" s="122"/>
    </row>
    <row r="418" spans="1:3" ht="15.75" customHeight="1">
      <c r="A418" s="1"/>
      <c r="B418" s="122"/>
      <c r="C418" s="122"/>
    </row>
    <row r="419" spans="1:3" ht="15.75" customHeight="1">
      <c r="A419" s="1"/>
      <c r="B419" s="122"/>
      <c r="C419" s="122"/>
    </row>
    <row r="420" spans="1:3" ht="15.75" customHeight="1">
      <c r="A420" s="1"/>
      <c r="B420" s="122"/>
      <c r="C420" s="122"/>
    </row>
    <row r="421" spans="1:3" ht="15.75" customHeight="1">
      <c r="A421" s="1"/>
      <c r="B421" s="122"/>
      <c r="C421" s="122"/>
    </row>
    <row r="422" spans="1:3" ht="15.75" customHeight="1">
      <c r="A422" s="1"/>
      <c r="B422" s="122"/>
      <c r="C422" s="122"/>
    </row>
    <row r="423" spans="1:3" ht="15.75" customHeight="1">
      <c r="A423" s="1"/>
      <c r="B423" s="122"/>
      <c r="C423" s="122"/>
    </row>
    <row r="424" spans="1:3" ht="15.75" customHeight="1">
      <c r="A424" s="1"/>
      <c r="B424" s="122"/>
      <c r="C424" s="122"/>
    </row>
    <row r="425" spans="1:3" ht="15.75" customHeight="1">
      <c r="A425" s="1"/>
      <c r="B425" s="122"/>
      <c r="C425" s="122"/>
    </row>
    <row r="426" spans="1:3" ht="15.75" customHeight="1">
      <c r="A426" s="1"/>
      <c r="B426" s="122"/>
      <c r="C426" s="122"/>
    </row>
    <row r="427" spans="1:3" ht="15.75" customHeight="1">
      <c r="A427" s="1"/>
      <c r="B427" s="122"/>
      <c r="C427" s="122"/>
    </row>
    <row r="428" spans="1:3" ht="15.75" customHeight="1">
      <c r="A428" s="1"/>
      <c r="B428" s="122"/>
      <c r="C428" s="122"/>
    </row>
    <row r="429" spans="1:3" ht="15.75" customHeight="1">
      <c r="A429" s="1"/>
      <c r="B429" s="122"/>
      <c r="C429" s="122"/>
    </row>
    <row r="430" spans="1:3" ht="15.75" customHeight="1">
      <c r="A430" s="1"/>
      <c r="B430" s="122"/>
      <c r="C430" s="122"/>
    </row>
    <row r="431" spans="1:3" ht="15.75" customHeight="1">
      <c r="A431" s="1"/>
      <c r="B431" s="122"/>
      <c r="C431" s="122"/>
    </row>
    <row r="432" spans="1:3" ht="15.75" customHeight="1">
      <c r="A432" s="1"/>
      <c r="B432" s="122"/>
      <c r="C432" s="122"/>
    </row>
    <row r="433" spans="1:3" ht="15.75" customHeight="1">
      <c r="A433" s="1"/>
      <c r="B433" s="122"/>
      <c r="C433" s="122"/>
    </row>
    <row r="434" spans="1:3" ht="15.75" customHeight="1">
      <c r="A434" s="1"/>
      <c r="B434" s="122"/>
      <c r="C434" s="122"/>
    </row>
    <row r="435" spans="1:3" ht="15.75" customHeight="1">
      <c r="A435" s="1"/>
      <c r="B435" s="122"/>
      <c r="C435" s="122"/>
    </row>
    <row r="436" spans="1:3" ht="15.75" customHeight="1">
      <c r="A436" s="1"/>
      <c r="B436" s="122"/>
      <c r="C436" s="122"/>
    </row>
    <row r="437" spans="1:3" ht="15.75" customHeight="1">
      <c r="A437" s="1"/>
      <c r="B437" s="122"/>
      <c r="C437" s="122"/>
    </row>
    <row r="438" spans="1:3" ht="15.75" customHeight="1">
      <c r="A438" s="1"/>
      <c r="B438" s="122"/>
      <c r="C438" s="122"/>
    </row>
    <row r="439" spans="1:3" ht="15.75" customHeight="1">
      <c r="A439" s="1"/>
      <c r="B439" s="122"/>
      <c r="C439" s="122"/>
    </row>
    <row r="440" spans="1:3" ht="15.75" customHeight="1">
      <c r="A440" s="1"/>
      <c r="B440" s="122"/>
      <c r="C440" s="122"/>
    </row>
    <row r="441" spans="1:3" ht="15.75" customHeight="1">
      <c r="A441" s="1"/>
      <c r="B441" s="122"/>
      <c r="C441" s="122"/>
    </row>
    <row r="442" spans="1:3" ht="15.75" customHeight="1">
      <c r="A442" s="1"/>
      <c r="B442" s="122"/>
      <c r="C442" s="122"/>
    </row>
    <row r="443" spans="1:3" ht="15.75" customHeight="1">
      <c r="A443" s="1"/>
      <c r="B443" s="122"/>
      <c r="C443" s="122"/>
    </row>
    <row r="444" spans="1:3" ht="15.75" customHeight="1">
      <c r="A444" s="1"/>
      <c r="B444" s="122"/>
      <c r="C444" s="122"/>
    </row>
    <row r="445" spans="1:3" ht="15.75" customHeight="1">
      <c r="A445" s="1"/>
      <c r="B445" s="122"/>
      <c r="C445" s="122"/>
    </row>
    <row r="446" spans="1:3" ht="15.75" customHeight="1">
      <c r="A446" s="1"/>
      <c r="B446" s="122"/>
      <c r="C446" s="122"/>
    </row>
    <row r="447" spans="1:3" ht="15.75" customHeight="1">
      <c r="A447" s="1"/>
      <c r="B447" s="122"/>
      <c r="C447" s="122"/>
    </row>
    <row r="448" spans="1:3" ht="15.75" customHeight="1">
      <c r="A448" s="1"/>
      <c r="B448" s="122"/>
      <c r="C448" s="122"/>
    </row>
    <row r="449" spans="1:3" ht="15.75" customHeight="1">
      <c r="A449" s="1"/>
      <c r="B449" s="122"/>
      <c r="C449" s="122"/>
    </row>
    <row r="450" spans="1:3" ht="15.75" customHeight="1">
      <c r="A450" s="1"/>
      <c r="B450" s="122"/>
      <c r="C450" s="122"/>
    </row>
    <row r="451" spans="1:3" ht="15.75" customHeight="1">
      <c r="A451" s="1"/>
      <c r="B451" s="122"/>
      <c r="C451" s="122"/>
    </row>
    <row r="452" spans="1:3" ht="15.75" customHeight="1">
      <c r="A452" s="1"/>
      <c r="B452" s="122"/>
      <c r="C452" s="122"/>
    </row>
    <row r="453" spans="1:3" ht="15.75" customHeight="1">
      <c r="A453" s="1"/>
      <c r="B453" s="122"/>
      <c r="C453" s="122"/>
    </row>
    <row r="454" spans="1:3" ht="15.75" customHeight="1">
      <c r="A454" s="1"/>
      <c r="B454" s="122"/>
      <c r="C454" s="122"/>
    </row>
    <row r="455" spans="1:3" ht="15.75" customHeight="1">
      <c r="A455" s="1"/>
      <c r="B455" s="122"/>
      <c r="C455" s="122"/>
    </row>
    <row r="456" spans="1:3" ht="15.75" customHeight="1">
      <c r="A456" s="1"/>
      <c r="B456" s="122"/>
      <c r="C456" s="122"/>
    </row>
    <row r="457" spans="1:3" ht="15.75" customHeight="1">
      <c r="A457" s="1"/>
      <c r="B457" s="122"/>
      <c r="C457" s="122"/>
    </row>
    <row r="458" spans="1:3" ht="15.75" customHeight="1">
      <c r="A458" s="1"/>
      <c r="B458" s="122"/>
      <c r="C458" s="122"/>
    </row>
    <row r="459" spans="1:3" ht="15.75" customHeight="1">
      <c r="A459" s="1"/>
      <c r="B459" s="122"/>
      <c r="C459" s="122"/>
    </row>
    <row r="460" spans="1:3" ht="15.75" customHeight="1">
      <c r="A460" s="1"/>
      <c r="B460" s="122"/>
      <c r="C460" s="122"/>
    </row>
    <row r="461" spans="1:3" ht="15.75" customHeight="1">
      <c r="A461" s="1"/>
      <c r="B461" s="122"/>
      <c r="C461" s="122"/>
    </row>
    <row r="462" spans="1:3" ht="15.75" customHeight="1">
      <c r="A462" s="1"/>
      <c r="B462" s="122"/>
      <c r="C462" s="122"/>
    </row>
    <row r="463" spans="1:3" ht="15.75" customHeight="1">
      <c r="A463" s="1"/>
      <c r="B463" s="122"/>
      <c r="C463" s="122"/>
    </row>
    <row r="464" spans="1:3" ht="15.75" customHeight="1">
      <c r="A464" s="1"/>
      <c r="B464" s="122"/>
      <c r="C464" s="122"/>
    </row>
    <row r="465" spans="1:3" ht="15.75" customHeight="1">
      <c r="A465" s="1"/>
      <c r="B465" s="122"/>
      <c r="C465" s="122"/>
    </row>
    <row r="466" spans="1:3" ht="15.75" customHeight="1">
      <c r="A466" s="1"/>
      <c r="B466" s="122"/>
      <c r="C466" s="122"/>
    </row>
    <row r="467" spans="1:3" ht="15.75" customHeight="1">
      <c r="A467" s="1"/>
      <c r="B467" s="122"/>
      <c r="C467" s="122"/>
    </row>
    <row r="468" spans="1:3" ht="15.75" customHeight="1">
      <c r="A468" s="1"/>
      <c r="B468" s="122"/>
      <c r="C468" s="122"/>
    </row>
    <row r="469" spans="1:3" ht="15.75" customHeight="1">
      <c r="A469" s="1"/>
      <c r="B469" s="122"/>
      <c r="C469" s="122"/>
    </row>
    <row r="470" spans="1:3" ht="15.75" customHeight="1">
      <c r="A470" s="1"/>
      <c r="B470" s="122"/>
      <c r="C470" s="122"/>
    </row>
    <row r="471" spans="1:3" ht="15.75" customHeight="1">
      <c r="A471" s="1"/>
      <c r="B471" s="122"/>
      <c r="C471" s="122"/>
    </row>
    <row r="472" spans="1:3" ht="15.75" customHeight="1">
      <c r="A472" s="1"/>
      <c r="B472" s="122"/>
      <c r="C472" s="122"/>
    </row>
    <row r="473" spans="1:3" ht="15.75" customHeight="1">
      <c r="A473" s="1"/>
      <c r="B473" s="122"/>
      <c r="C473" s="122"/>
    </row>
    <row r="474" spans="1:3" ht="15.75" customHeight="1">
      <c r="A474" s="1"/>
      <c r="B474" s="122"/>
      <c r="C474" s="122"/>
    </row>
    <row r="475" spans="1:3" ht="15.75" customHeight="1">
      <c r="A475" s="1"/>
      <c r="B475" s="122"/>
      <c r="C475" s="122"/>
    </row>
    <row r="476" spans="1:3" ht="15.75" customHeight="1">
      <c r="A476" s="1"/>
      <c r="B476" s="122"/>
      <c r="C476" s="122"/>
    </row>
    <row r="477" spans="1:3" ht="15.75" customHeight="1">
      <c r="A477" s="1"/>
      <c r="B477" s="122"/>
      <c r="C477" s="122"/>
    </row>
    <row r="478" spans="1:3" ht="15.75" customHeight="1">
      <c r="A478" s="1"/>
      <c r="B478" s="122"/>
      <c r="C478" s="122"/>
    </row>
    <row r="479" spans="1:3" ht="15.75" customHeight="1">
      <c r="A479" s="1"/>
      <c r="B479" s="122"/>
      <c r="C479" s="122"/>
    </row>
    <row r="480" spans="1:3" ht="15.75" customHeight="1">
      <c r="A480" s="1"/>
      <c r="B480" s="122"/>
      <c r="C480" s="122"/>
    </row>
    <row r="481" spans="1:3" ht="15.75" customHeight="1">
      <c r="A481" s="1"/>
      <c r="B481" s="122"/>
      <c r="C481" s="122"/>
    </row>
    <row r="482" spans="1:3" ht="15.75" customHeight="1">
      <c r="A482" s="1"/>
      <c r="B482" s="122"/>
      <c r="C482" s="122"/>
    </row>
    <row r="483" spans="1:3" ht="15.75" customHeight="1">
      <c r="A483" s="1"/>
      <c r="B483" s="122"/>
      <c r="C483" s="122"/>
    </row>
    <row r="484" spans="1:3" ht="15.75" customHeight="1">
      <c r="A484" s="1"/>
      <c r="B484" s="122"/>
      <c r="C484" s="122"/>
    </row>
    <row r="485" spans="1:3" ht="15.75" customHeight="1">
      <c r="A485" s="1"/>
      <c r="B485" s="122"/>
      <c r="C485" s="122"/>
    </row>
    <row r="486" spans="1:3" ht="15.75" customHeight="1">
      <c r="A486" s="1"/>
      <c r="B486" s="122"/>
      <c r="C486" s="122"/>
    </row>
    <row r="487" spans="1:3" ht="15.75" customHeight="1">
      <c r="A487" s="1"/>
      <c r="B487" s="122"/>
      <c r="C487" s="122"/>
    </row>
    <row r="488" spans="1:3" ht="15.75" customHeight="1">
      <c r="A488" s="1"/>
      <c r="B488" s="122"/>
      <c r="C488" s="122"/>
    </row>
    <row r="489" spans="1:3" ht="15.75" customHeight="1">
      <c r="A489" s="1"/>
      <c r="B489" s="122"/>
      <c r="C489" s="122"/>
    </row>
    <row r="490" spans="1:3" ht="15.75" customHeight="1">
      <c r="A490" s="1"/>
      <c r="B490" s="122"/>
      <c r="C490" s="122"/>
    </row>
    <row r="491" spans="1:3" ht="15.75" customHeight="1">
      <c r="A491" s="1"/>
      <c r="B491" s="122"/>
      <c r="C491" s="122"/>
    </row>
    <row r="492" spans="1:3" ht="15.75" customHeight="1">
      <c r="A492" s="1"/>
      <c r="B492" s="122"/>
      <c r="C492" s="122"/>
    </row>
    <row r="493" spans="1:3" ht="15.75" customHeight="1">
      <c r="A493" s="1"/>
      <c r="B493" s="122"/>
      <c r="C493" s="122"/>
    </row>
    <row r="494" spans="1:3" ht="15.75" customHeight="1">
      <c r="A494" s="1"/>
      <c r="B494" s="122"/>
      <c r="C494" s="122"/>
    </row>
    <row r="495" spans="1:3" ht="15.75" customHeight="1">
      <c r="A495" s="1"/>
      <c r="B495" s="122"/>
      <c r="C495" s="122"/>
    </row>
    <row r="496" spans="1:3" ht="15.75" customHeight="1">
      <c r="A496" s="1"/>
      <c r="B496" s="122"/>
      <c r="C496" s="122"/>
    </row>
    <row r="497" spans="1:3" ht="15.75" customHeight="1">
      <c r="A497" s="1"/>
      <c r="B497" s="122"/>
      <c r="C497" s="122"/>
    </row>
    <row r="498" spans="1:3" ht="15.75" customHeight="1">
      <c r="A498" s="1"/>
      <c r="B498" s="122"/>
      <c r="C498" s="122"/>
    </row>
    <row r="499" spans="1:3" ht="15.75" customHeight="1">
      <c r="A499" s="1"/>
      <c r="B499" s="122"/>
      <c r="C499" s="122"/>
    </row>
    <row r="500" spans="1:3" ht="15.75" customHeight="1">
      <c r="A500" s="1"/>
      <c r="B500" s="122"/>
      <c r="C500" s="122"/>
    </row>
    <row r="501" spans="1:3" ht="15.75" customHeight="1">
      <c r="A501" s="1"/>
      <c r="B501" s="122"/>
      <c r="C501" s="122"/>
    </row>
    <row r="502" spans="1:3" ht="15.75" customHeight="1">
      <c r="A502" s="1"/>
      <c r="B502" s="122"/>
      <c r="C502" s="122"/>
    </row>
    <row r="503" spans="1:3" ht="15.75" customHeight="1">
      <c r="A503" s="1"/>
      <c r="B503" s="122"/>
      <c r="C503" s="122"/>
    </row>
    <row r="504" spans="1:3" ht="15.75" customHeight="1">
      <c r="A504" s="1"/>
      <c r="B504" s="122"/>
      <c r="C504" s="122"/>
    </row>
    <row r="505" spans="1:3" ht="15.75" customHeight="1">
      <c r="A505" s="1"/>
      <c r="B505" s="122"/>
      <c r="C505" s="122"/>
    </row>
    <row r="506" spans="1:3" ht="15.75" customHeight="1">
      <c r="A506" s="1"/>
      <c r="B506" s="122"/>
      <c r="C506" s="122"/>
    </row>
    <row r="507" spans="1:3" ht="15.75" customHeight="1">
      <c r="A507" s="1"/>
      <c r="B507" s="122"/>
      <c r="C507" s="122"/>
    </row>
    <row r="508" spans="1:3" ht="15.75" customHeight="1">
      <c r="A508" s="1"/>
      <c r="B508" s="122"/>
      <c r="C508" s="122"/>
    </row>
    <row r="509" spans="1:3" ht="15.75" customHeight="1">
      <c r="A509" s="1"/>
      <c r="B509" s="122"/>
      <c r="C509" s="122"/>
    </row>
    <row r="510" spans="1:3" ht="15.75" customHeight="1">
      <c r="A510" s="1"/>
      <c r="B510" s="122"/>
      <c r="C510" s="122"/>
    </row>
    <row r="511" spans="1:3" ht="15.75" customHeight="1">
      <c r="A511" s="1"/>
      <c r="B511" s="122"/>
      <c r="C511" s="122"/>
    </row>
    <row r="512" spans="1:3" ht="15.75" customHeight="1">
      <c r="A512" s="1"/>
      <c r="B512" s="122"/>
      <c r="C512" s="122"/>
    </row>
    <row r="513" spans="1:3" ht="15.75" customHeight="1">
      <c r="A513" s="1"/>
      <c r="B513" s="122"/>
      <c r="C513" s="122"/>
    </row>
    <row r="514" spans="1:3" ht="15.75" customHeight="1">
      <c r="A514" s="1"/>
      <c r="B514" s="122"/>
      <c r="C514" s="122"/>
    </row>
    <row r="515" spans="1:3" ht="15.75" customHeight="1">
      <c r="A515" s="1"/>
      <c r="B515" s="122"/>
      <c r="C515" s="122"/>
    </row>
    <row r="516" spans="1:3" ht="15.75" customHeight="1">
      <c r="A516" s="1"/>
      <c r="B516" s="122"/>
      <c r="C516" s="122"/>
    </row>
    <row r="517" spans="1:3" ht="15.75" customHeight="1">
      <c r="A517" s="1"/>
      <c r="B517" s="122"/>
      <c r="C517" s="122"/>
    </row>
    <row r="518" spans="1:3" ht="15.75" customHeight="1">
      <c r="A518" s="1"/>
      <c r="B518" s="122"/>
      <c r="C518" s="122"/>
    </row>
    <row r="519" spans="1:3" ht="15.75" customHeight="1">
      <c r="A519" s="1"/>
      <c r="B519" s="122"/>
      <c r="C519" s="122"/>
    </row>
    <row r="520" spans="1:3" ht="15.75" customHeight="1">
      <c r="A520" s="1"/>
      <c r="B520" s="122"/>
      <c r="C520" s="122"/>
    </row>
    <row r="521" spans="1:3" ht="15.75" customHeight="1">
      <c r="A521" s="1"/>
      <c r="B521" s="122"/>
      <c r="C521" s="122"/>
    </row>
    <row r="522" spans="1:3" ht="15.75" customHeight="1">
      <c r="A522" s="1"/>
      <c r="B522" s="122"/>
      <c r="C522" s="122"/>
    </row>
    <row r="523" spans="1:3" ht="15.75" customHeight="1">
      <c r="A523" s="1"/>
      <c r="B523" s="122"/>
      <c r="C523" s="122"/>
    </row>
    <row r="524" spans="1:3" ht="15.75" customHeight="1">
      <c r="A524" s="1"/>
      <c r="B524" s="122"/>
      <c r="C524" s="122"/>
    </row>
    <row r="525" spans="1:3" ht="15.75" customHeight="1">
      <c r="A525" s="1"/>
      <c r="B525" s="122"/>
      <c r="C525" s="122"/>
    </row>
    <row r="526" spans="1:3" ht="15.75" customHeight="1">
      <c r="A526" s="1"/>
      <c r="B526" s="122"/>
      <c r="C526" s="122"/>
    </row>
    <row r="527" spans="1:3" ht="15.75" customHeight="1">
      <c r="A527" s="1"/>
      <c r="B527" s="122"/>
      <c r="C527" s="122"/>
    </row>
    <row r="528" spans="1:3" ht="15.75" customHeight="1">
      <c r="A528" s="1"/>
      <c r="B528" s="122"/>
      <c r="C528" s="122"/>
    </row>
    <row r="529" spans="1:3" ht="15.75" customHeight="1">
      <c r="A529" s="1"/>
      <c r="B529" s="122"/>
      <c r="C529" s="122"/>
    </row>
    <row r="530" spans="1:3" ht="15.75" customHeight="1">
      <c r="A530" s="1"/>
      <c r="B530" s="122"/>
      <c r="C530" s="122"/>
    </row>
    <row r="531" spans="1:3" ht="15.75" customHeight="1">
      <c r="A531" s="1"/>
      <c r="B531" s="122"/>
      <c r="C531" s="122"/>
    </row>
    <row r="532" spans="1:3" ht="15.75" customHeight="1">
      <c r="A532" s="1"/>
      <c r="B532" s="122"/>
      <c r="C532" s="122"/>
    </row>
    <row r="533" spans="1:3" ht="15.75" customHeight="1">
      <c r="A533" s="1"/>
      <c r="B533" s="122"/>
      <c r="C533" s="122"/>
    </row>
    <row r="534" spans="1:3" ht="15.75" customHeight="1">
      <c r="A534" s="1"/>
      <c r="B534" s="122"/>
      <c r="C534" s="122"/>
    </row>
    <row r="535" spans="1:3" ht="15.75" customHeight="1">
      <c r="A535" s="1"/>
      <c r="B535" s="122"/>
      <c r="C535" s="122"/>
    </row>
    <row r="536" spans="1:3" ht="15.75" customHeight="1">
      <c r="A536" s="1"/>
      <c r="B536" s="122"/>
      <c r="C536" s="122"/>
    </row>
    <row r="537" spans="1:3" ht="15.75" customHeight="1">
      <c r="A537" s="1"/>
      <c r="B537" s="122"/>
      <c r="C537" s="122"/>
    </row>
    <row r="538" spans="1:3" ht="15.75" customHeight="1">
      <c r="A538" s="1"/>
      <c r="B538" s="122"/>
      <c r="C538" s="122"/>
    </row>
    <row r="539" spans="1:3" ht="15.75" customHeight="1">
      <c r="A539" s="1"/>
      <c r="B539" s="122"/>
      <c r="C539" s="122"/>
    </row>
    <row r="540" spans="1:3" ht="15.75" customHeight="1">
      <c r="A540" s="1"/>
      <c r="B540" s="122"/>
      <c r="C540" s="122"/>
    </row>
    <row r="541" spans="1:3" ht="15.75" customHeight="1">
      <c r="A541" s="1"/>
      <c r="B541" s="122"/>
      <c r="C541" s="122"/>
    </row>
    <row r="542" spans="1:3" ht="15.75" customHeight="1">
      <c r="A542" s="1"/>
      <c r="B542" s="122"/>
      <c r="C542" s="122"/>
    </row>
    <row r="543" spans="1:3" ht="15.75" customHeight="1">
      <c r="A543" s="1"/>
      <c r="B543" s="122"/>
      <c r="C543" s="122"/>
    </row>
    <row r="544" spans="1:3" ht="15.75" customHeight="1">
      <c r="A544" s="1"/>
      <c r="B544" s="122"/>
      <c r="C544" s="122"/>
    </row>
    <row r="545" spans="1:3" ht="15.75" customHeight="1">
      <c r="A545" s="1"/>
      <c r="B545" s="122"/>
      <c r="C545" s="122"/>
    </row>
    <row r="546" spans="1:3" ht="15.75" customHeight="1">
      <c r="A546" s="1"/>
      <c r="B546" s="122"/>
      <c r="C546" s="122"/>
    </row>
    <row r="547" spans="1:3" ht="15.75" customHeight="1">
      <c r="A547" s="1"/>
      <c r="B547" s="122"/>
      <c r="C547" s="122"/>
    </row>
    <row r="548" spans="1:3" ht="15.75" customHeight="1">
      <c r="A548" s="1"/>
      <c r="B548" s="122"/>
      <c r="C548" s="122"/>
    </row>
    <row r="549" spans="1:3" ht="15.75" customHeight="1">
      <c r="A549" s="1"/>
      <c r="B549" s="122"/>
      <c r="C549" s="122"/>
    </row>
    <row r="550" spans="1:3" ht="15.75" customHeight="1">
      <c r="A550" s="1"/>
      <c r="B550" s="122"/>
      <c r="C550" s="122"/>
    </row>
    <row r="551" spans="1:3" ht="15.75" customHeight="1">
      <c r="A551" s="1"/>
      <c r="B551" s="122"/>
      <c r="C551" s="122"/>
    </row>
    <row r="552" spans="1:3" ht="15.75" customHeight="1">
      <c r="A552" s="1"/>
      <c r="B552" s="122"/>
      <c r="C552" s="122"/>
    </row>
    <row r="553" spans="1:3" ht="15.75" customHeight="1">
      <c r="A553" s="1"/>
      <c r="B553" s="122"/>
      <c r="C553" s="122"/>
    </row>
    <row r="554" spans="1:3" ht="15.75" customHeight="1">
      <c r="A554" s="1"/>
      <c r="B554" s="122"/>
      <c r="C554" s="122"/>
    </row>
    <row r="555" spans="1:3" ht="15.75" customHeight="1">
      <c r="A555" s="1"/>
      <c r="B555" s="122"/>
      <c r="C555" s="122"/>
    </row>
    <row r="556" spans="1:3" ht="15.75" customHeight="1">
      <c r="A556" s="1"/>
      <c r="B556" s="122"/>
      <c r="C556" s="122"/>
    </row>
    <row r="557" spans="1:3" ht="15.75" customHeight="1">
      <c r="A557" s="1"/>
      <c r="B557" s="122"/>
      <c r="C557" s="122"/>
    </row>
    <row r="558" spans="1:3" ht="15.75" customHeight="1">
      <c r="A558" s="1"/>
      <c r="B558" s="122"/>
      <c r="C558" s="122"/>
    </row>
    <row r="559" spans="1:3" ht="15.75" customHeight="1">
      <c r="A559" s="1"/>
      <c r="B559" s="122"/>
      <c r="C559" s="122"/>
    </row>
    <row r="560" spans="1:3" ht="15.75" customHeight="1">
      <c r="A560" s="1"/>
      <c r="B560" s="122"/>
      <c r="C560" s="122"/>
    </row>
    <row r="561" spans="1:3" ht="15.75" customHeight="1">
      <c r="A561" s="1"/>
      <c r="B561" s="122"/>
      <c r="C561" s="122"/>
    </row>
    <row r="562" spans="1:3" ht="15.75" customHeight="1">
      <c r="A562" s="1"/>
      <c r="B562" s="122"/>
      <c r="C562" s="122"/>
    </row>
    <row r="563" spans="1:3" ht="15.75" customHeight="1">
      <c r="A563" s="1"/>
      <c r="B563" s="122"/>
      <c r="C563" s="122"/>
    </row>
    <row r="564" spans="1:3" ht="15.75" customHeight="1">
      <c r="A564" s="1"/>
      <c r="B564" s="122"/>
      <c r="C564" s="122"/>
    </row>
    <row r="565" spans="1:3" ht="15.75" customHeight="1">
      <c r="A565" s="1"/>
      <c r="B565" s="122"/>
      <c r="C565" s="122"/>
    </row>
    <row r="566" spans="1:3" ht="15.75" customHeight="1">
      <c r="A566" s="1"/>
      <c r="B566" s="122"/>
      <c r="C566" s="122"/>
    </row>
    <row r="567" spans="1:3" ht="15.75" customHeight="1">
      <c r="A567" s="1"/>
      <c r="B567" s="122"/>
      <c r="C567" s="122"/>
    </row>
    <row r="568" spans="1:3" ht="15.75" customHeight="1">
      <c r="A568" s="1"/>
      <c r="B568" s="122"/>
      <c r="C568" s="122"/>
    </row>
    <row r="569" spans="1:3" ht="15.75" customHeight="1">
      <c r="A569" s="1"/>
      <c r="B569" s="122"/>
      <c r="C569" s="122"/>
    </row>
    <row r="570" spans="1:3" ht="15.75" customHeight="1">
      <c r="A570" s="1"/>
      <c r="B570" s="122"/>
      <c r="C570" s="122"/>
    </row>
    <row r="571" spans="1:3" ht="15.75" customHeight="1">
      <c r="A571" s="1"/>
      <c r="B571" s="122"/>
      <c r="C571" s="122"/>
    </row>
    <row r="572" spans="1:3" ht="15.75" customHeight="1">
      <c r="A572" s="1"/>
      <c r="B572" s="122"/>
      <c r="C572" s="122"/>
    </row>
    <row r="573" spans="1:3" ht="15.75" customHeight="1">
      <c r="A573" s="1"/>
      <c r="B573" s="122"/>
      <c r="C573" s="122"/>
    </row>
    <row r="574" spans="1:3" ht="15.75" customHeight="1">
      <c r="A574" s="1"/>
      <c r="B574" s="122"/>
      <c r="C574" s="122"/>
    </row>
    <row r="575" spans="1:3" ht="15.75" customHeight="1">
      <c r="A575" s="1"/>
      <c r="B575" s="122"/>
      <c r="C575" s="122"/>
    </row>
    <row r="576" spans="1:3" ht="15.75" customHeight="1">
      <c r="A576" s="1"/>
      <c r="B576" s="122"/>
      <c r="C576" s="122"/>
    </row>
    <row r="577" spans="1:3" ht="15.75" customHeight="1">
      <c r="A577" s="1"/>
      <c r="B577" s="122"/>
      <c r="C577" s="122"/>
    </row>
    <row r="578" spans="1:3" ht="15.75" customHeight="1">
      <c r="A578" s="1"/>
      <c r="B578" s="122"/>
      <c r="C578" s="122"/>
    </row>
    <row r="579" spans="1:3" ht="15.75" customHeight="1">
      <c r="A579" s="1"/>
      <c r="B579" s="122"/>
      <c r="C579" s="122"/>
    </row>
    <row r="580" spans="1:3" ht="15.75" customHeight="1">
      <c r="A580" s="1"/>
      <c r="B580" s="122"/>
      <c r="C580" s="122"/>
    </row>
    <row r="581" spans="1:3" ht="15.75" customHeight="1">
      <c r="A581" s="1"/>
      <c r="B581" s="122"/>
      <c r="C581" s="122"/>
    </row>
    <row r="582" spans="1:3" ht="15.75" customHeight="1">
      <c r="A582" s="1"/>
      <c r="B582" s="122"/>
      <c r="C582" s="122"/>
    </row>
    <row r="583" spans="1:3" ht="15.75" customHeight="1">
      <c r="A583" s="1"/>
      <c r="B583" s="122"/>
      <c r="C583" s="122"/>
    </row>
    <row r="584" spans="1:3" ht="15.75" customHeight="1">
      <c r="A584" s="1"/>
      <c r="B584" s="122"/>
      <c r="C584" s="122"/>
    </row>
    <row r="585" spans="1:3" ht="15.75" customHeight="1">
      <c r="A585" s="1"/>
      <c r="B585" s="122"/>
      <c r="C585" s="122"/>
    </row>
    <row r="586" spans="1:3" ht="15.75" customHeight="1">
      <c r="A586" s="1"/>
      <c r="B586" s="122"/>
      <c r="C586" s="122"/>
    </row>
    <row r="587" spans="1:3" ht="15.75" customHeight="1">
      <c r="A587" s="1"/>
      <c r="B587" s="122"/>
      <c r="C587" s="122"/>
    </row>
    <row r="588" spans="1:3" ht="15.75" customHeight="1">
      <c r="A588" s="1"/>
      <c r="B588" s="122"/>
      <c r="C588" s="122"/>
    </row>
    <row r="589" spans="1:3" ht="15.75" customHeight="1">
      <c r="A589" s="1"/>
      <c r="B589" s="122"/>
      <c r="C589" s="122"/>
    </row>
    <row r="590" spans="1:3" ht="15.75" customHeight="1">
      <c r="A590" s="1"/>
      <c r="B590" s="122"/>
      <c r="C590" s="122"/>
    </row>
    <row r="591" spans="1:3" ht="15.75" customHeight="1">
      <c r="A591" s="1"/>
      <c r="B591" s="122"/>
      <c r="C591" s="122"/>
    </row>
    <row r="592" spans="1:3" ht="15.75" customHeight="1">
      <c r="A592" s="1"/>
      <c r="B592" s="122"/>
      <c r="C592" s="122"/>
    </row>
    <row r="593" spans="1:3" ht="15.75" customHeight="1">
      <c r="A593" s="1"/>
      <c r="B593" s="122"/>
      <c r="C593" s="122"/>
    </row>
    <row r="594" spans="1:3" ht="15.75" customHeight="1">
      <c r="A594" s="1"/>
      <c r="B594" s="122"/>
      <c r="C594" s="122"/>
    </row>
    <row r="595" spans="1:3" ht="15.75" customHeight="1">
      <c r="A595" s="1"/>
      <c r="B595" s="122"/>
      <c r="C595" s="122"/>
    </row>
    <row r="596" spans="1:3" ht="15.75" customHeight="1">
      <c r="A596" s="1"/>
      <c r="B596" s="122"/>
      <c r="C596" s="122"/>
    </row>
    <row r="597" spans="1:3" ht="15.75" customHeight="1">
      <c r="A597" s="1"/>
      <c r="B597" s="122"/>
      <c r="C597" s="122"/>
    </row>
    <row r="598" spans="1:3" ht="15.75" customHeight="1">
      <c r="A598" s="1"/>
      <c r="B598" s="122"/>
      <c r="C598" s="122"/>
    </row>
    <row r="599" spans="1:3" ht="15.75" customHeight="1">
      <c r="A599" s="1"/>
      <c r="B599" s="122"/>
      <c r="C599" s="122"/>
    </row>
    <row r="600" spans="1:3" ht="15.75" customHeight="1">
      <c r="A600" s="1"/>
      <c r="B600" s="122"/>
      <c r="C600" s="122"/>
    </row>
    <row r="601" spans="1:3" ht="15.75" customHeight="1">
      <c r="A601" s="1"/>
      <c r="B601" s="122"/>
      <c r="C601" s="122"/>
    </row>
    <row r="602" spans="1:3" ht="15.75" customHeight="1">
      <c r="A602" s="1"/>
      <c r="B602" s="122"/>
      <c r="C602" s="122"/>
    </row>
    <row r="603" spans="1:3" ht="15.75" customHeight="1">
      <c r="A603" s="1"/>
      <c r="B603" s="122"/>
      <c r="C603" s="122"/>
    </row>
    <row r="604" spans="1:3" ht="15.75" customHeight="1">
      <c r="A604" s="1"/>
      <c r="B604" s="122"/>
      <c r="C604" s="122"/>
    </row>
    <row r="605" spans="1:3" ht="15.75" customHeight="1">
      <c r="A605" s="1"/>
      <c r="B605" s="122"/>
      <c r="C605" s="122"/>
    </row>
    <row r="606" spans="1:3" ht="15.75" customHeight="1">
      <c r="A606" s="1"/>
      <c r="B606" s="122"/>
      <c r="C606" s="122"/>
    </row>
    <row r="607" spans="1:3" ht="15.75" customHeight="1">
      <c r="A607" s="1"/>
      <c r="B607" s="122"/>
      <c r="C607" s="122"/>
    </row>
    <row r="608" spans="1:3" ht="15.75" customHeight="1">
      <c r="A608" s="1"/>
      <c r="B608" s="122"/>
      <c r="C608" s="122"/>
    </row>
    <row r="609" spans="1:3" ht="15.75" customHeight="1">
      <c r="A609" s="1"/>
      <c r="B609" s="122"/>
      <c r="C609" s="122"/>
    </row>
    <row r="610" spans="1:3" ht="15.75" customHeight="1">
      <c r="A610" s="1"/>
      <c r="B610" s="122"/>
      <c r="C610" s="122"/>
    </row>
    <row r="611" spans="1:3" ht="15.75" customHeight="1">
      <c r="A611" s="1"/>
      <c r="B611" s="122"/>
      <c r="C611" s="122"/>
    </row>
    <row r="612" spans="1:3" ht="15.75" customHeight="1">
      <c r="A612" s="1"/>
      <c r="B612" s="122"/>
      <c r="C612" s="122"/>
    </row>
    <row r="613" spans="1:3" ht="15.75" customHeight="1">
      <c r="A613" s="1"/>
      <c r="B613" s="122"/>
      <c r="C613" s="122"/>
    </row>
    <row r="614" spans="1:3" ht="15.75" customHeight="1">
      <c r="A614" s="1"/>
      <c r="B614" s="122"/>
      <c r="C614" s="122"/>
    </row>
    <row r="615" spans="1:3" ht="15.75" customHeight="1">
      <c r="A615" s="1"/>
      <c r="B615" s="122"/>
      <c r="C615" s="122"/>
    </row>
    <row r="616" spans="1:3" ht="15.75" customHeight="1">
      <c r="A616" s="1"/>
      <c r="B616" s="122"/>
      <c r="C616" s="122"/>
    </row>
    <row r="617" spans="1:3" ht="15.75" customHeight="1">
      <c r="A617" s="1"/>
      <c r="B617" s="122"/>
      <c r="C617" s="122"/>
    </row>
    <row r="618" spans="1:3" ht="15.75" customHeight="1">
      <c r="A618" s="1"/>
      <c r="B618" s="122"/>
      <c r="C618" s="122"/>
    </row>
    <row r="619" spans="1:3" ht="15.75" customHeight="1">
      <c r="A619" s="1"/>
      <c r="B619" s="122"/>
      <c r="C619" s="122"/>
    </row>
    <row r="620" spans="1:3" ht="15.75" customHeight="1">
      <c r="A620" s="1"/>
      <c r="B620" s="122"/>
      <c r="C620" s="122"/>
    </row>
    <row r="621" spans="1:3" ht="15.75" customHeight="1">
      <c r="A621" s="1"/>
      <c r="B621" s="122"/>
      <c r="C621" s="122"/>
    </row>
    <row r="622" spans="1:3" ht="15.75" customHeight="1">
      <c r="A622" s="1"/>
      <c r="B622" s="122"/>
      <c r="C622" s="122"/>
    </row>
    <row r="623" spans="1:3" ht="15.75" customHeight="1">
      <c r="A623" s="1"/>
      <c r="B623" s="122"/>
      <c r="C623" s="122"/>
    </row>
    <row r="624" spans="1:3" ht="15.75" customHeight="1">
      <c r="A624" s="1"/>
      <c r="B624" s="122"/>
      <c r="C624" s="122"/>
    </row>
    <row r="625" spans="1:3" ht="15.75" customHeight="1">
      <c r="A625" s="1"/>
      <c r="B625" s="122"/>
      <c r="C625" s="122"/>
    </row>
    <row r="626" spans="1:3" ht="15.75" customHeight="1">
      <c r="A626" s="1"/>
      <c r="B626" s="122"/>
      <c r="C626" s="122"/>
    </row>
    <row r="627" spans="1:3" ht="15.75" customHeight="1">
      <c r="A627" s="1"/>
      <c r="B627" s="122"/>
      <c r="C627" s="122"/>
    </row>
    <row r="628" spans="1:3" ht="15.75" customHeight="1">
      <c r="A628" s="1"/>
      <c r="B628" s="122"/>
      <c r="C628" s="122"/>
    </row>
    <row r="629" spans="1:3" ht="15.75" customHeight="1">
      <c r="A629" s="1"/>
      <c r="B629" s="122"/>
      <c r="C629" s="122"/>
    </row>
    <row r="630" spans="1:3" ht="15.75" customHeight="1">
      <c r="A630" s="1"/>
      <c r="B630" s="122"/>
      <c r="C630" s="122"/>
    </row>
    <row r="631" spans="1:3" ht="15.75" customHeight="1">
      <c r="A631" s="1"/>
      <c r="B631" s="122"/>
      <c r="C631" s="122"/>
    </row>
    <row r="632" spans="1:3" ht="15.75" customHeight="1">
      <c r="A632" s="1"/>
      <c r="B632" s="122"/>
      <c r="C632" s="122"/>
    </row>
    <row r="633" spans="1:3" ht="15.75" customHeight="1">
      <c r="A633" s="1"/>
      <c r="B633" s="122"/>
      <c r="C633" s="122"/>
    </row>
    <row r="634" spans="1:3" ht="15.75" customHeight="1">
      <c r="A634" s="1"/>
      <c r="B634" s="122"/>
      <c r="C634" s="122"/>
    </row>
    <row r="635" spans="1:3" ht="15.75" customHeight="1">
      <c r="A635" s="1"/>
      <c r="B635" s="122"/>
      <c r="C635" s="122"/>
    </row>
    <row r="636" spans="1:3" ht="15.75" customHeight="1">
      <c r="A636" s="1"/>
      <c r="B636" s="122"/>
      <c r="C636" s="122"/>
    </row>
    <row r="637" spans="1:3" ht="15.75" customHeight="1">
      <c r="A637" s="1"/>
      <c r="B637" s="122"/>
      <c r="C637" s="122"/>
    </row>
    <row r="638" spans="1:3" ht="15.75" customHeight="1">
      <c r="A638" s="1"/>
      <c r="B638" s="122"/>
      <c r="C638" s="122"/>
    </row>
    <row r="639" spans="1:3" ht="15.75" customHeight="1">
      <c r="A639" s="1"/>
      <c r="B639" s="122"/>
      <c r="C639" s="122"/>
    </row>
    <row r="640" spans="1:3" ht="15.75" customHeight="1">
      <c r="A640" s="1"/>
      <c r="B640" s="122"/>
      <c r="C640" s="122"/>
    </row>
    <row r="641" spans="1:3" ht="15.75" customHeight="1">
      <c r="A641" s="1"/>
      <c r="B641" s="122"/>
      <c r="C641" s="122"/>
    </row>
    <row r="642" spans="1:3" ht="15.75" customHeight="1">
      <c r="A642" s="1"/>
      <c r="B642" s="122"/>
      <c r="C642" s="122"/>
    </row>
    <row r="643" spans="1:3" ht="15.75" customHeight="1">
      <c r="A643" s="1"/>
      <c r="B643" s="122"/>
      <c r="C643" s="122"/>
    </row>
    <row r="644" spans="1:3" ht="15.75" customHeight="1">
      <c r="A644" s="1"/>
      <c r="B644" s="122"/>
      <c r="C644" s="122"/>
    </row>
    <row r="645" spans="1:3" ht="15.75" customHeight="1">
      <c r="A645" s="1"/>
      <c r="B645" s="122"/>
      <c r="C645" s="122"/>
    </row>
    <row r="646" spans="1:3" ht="15.75" customHeight="1">
      <c r="A646" s="1"/>
      <c r="B646" s="122"/>
      <c r="C646" s="122"/>
    </row>
    <row r="647" spans="1:3" ht="15.75" customHeight="1">
      <c r="A647" s="1"/>
      <c r="B647" s="122"/>
      <c r="C647" s="122"/>
    </row>
    <row r="648" spans="1:3" ht="15.75" customHeight="1">
      <c r="A648" s="1"/>
      <c r="B648" s="122"/>
      <c r="C648" s="122"/>
    </row>
    <row r="649" spans="1:3" ht="15.75" customHeight="1">
      <c r="A649" s="1"/>
      <c r="B649" s="122"/>
      <c r="C649" s="122"/>
    </row>
    <row r="650" spans="1:3" ht="15.75" customHeight="1">
      <c r="A650" s="1"/>
      <c r="B650" s="122"/>
      <c r="C650" s="122"/>
    </row>
    <row r="651" spans="1:3" ht="15.75" customHeight="1">
      <c r="A651" s="1"/>
      <c r="B651" s="122"/>
      <c r="C651" s="122"/>
    </row>
    <row r="652" spans="1:3" ht="15.75" customHeight="1">
      <c r="A652" s="1"/>
      <c r="B652" s="122"/>
      <c r="C652" s="122"/>
    </row>
    <row r="653" spans="1:3" ht="15.75" customHeight="1">
      <c r="A653" s="1"/>
      <c r="B653" s="122"/>
      <c r="C653" s="122"/>
    </row>
    <row r="654" spans="1:3" ht="15.75" customHeight="1">
      <c r="A654" s="1"/>
      <c r="B654" s="122"/>
      <c r="C654" s="122"/>
    </row>
    <row r="655" spans="1:3" ht="15.75" customHeight="1">
      <c r="A655" s="1"/>
      <c r="B655" s="122"/>
      <c r="C655" s="122"/>
    </row>
    <row r="656" spans="1:3" ht="15.75" customHeight="1">
      <c r="A656" s="1"/>
      <c r="B656" s="122"/>
      <c r="C656" s="122"/>
    </row>
    <row r="657" spans="1:3" ht="15.75" customHeight="1">
      <c r="A657" s="1"/>
      <c r="B657" s="122"/>
      <c r="C657" s="122"/>
    </row>
    <row r="658" spans="1:3" ht="15.75" customHeight="1">
      <c r="A658" s="1"/>
      <c r="B658" s="122"/>
      <c r="C658" s="122"/>
    </row>
    <row r="659" spans="1:3" ht="15.75" customHeight="1">
      <c r="A659" s="1"/>
      <c r="B659" s="122"/>
      <c r="C659" s="122"/>
    </row>
    <row r="660" spans="1:3" ht="15.75" customHeight="1">
      <c r="A660" s="1"/>
      <c r="B660" s="122"/>
      <c r="C660" s="122"/>
    </row>
    <row r="661" spans="1:3" ht="15.75" customHeight="1">
      <c r="A661" s="1"/>
      <c r="B661" s="122"/>
      <c r="C661" s="122"/>
    </row>
    <row r="662" spans="1:3" ht="15.75" customHeight="1">
      <c r="A662" s="1"/>
      <c r="B662" s="122"/>
      <c r="C662" s="122"/>
    </row>
    <row r="663" spans="1:3" ht="15.75" customHeight="1">
      <c r="A663" s="1"/>
      <c r="B663" s="122"/>
      <c r="C663" s="122"/>
    </row>
    <row r="664" spans="1:3" ht="15.75" customHeight="1">
      <c r="A664" s="1"/>
      <c r="B664" s="122"/>
      <c r="C664" s="122"/>
    </row>
    <row r="665" spans="1:3" ht="15.75" customHeight="1">
      <c r="A665" s="1"/>
      <c r="B665" s="122"/>
      <c r="C665" s="122"/>
    </row>
    <row r="666" spans="1:3" ht="15.75" customHeight="1">
      <c r="A666" s="1"/>
      <c r="B666" s="122"/>
      <c r="C666" s="122"/>
    </row>
    <row r="667" spans="1:3" ht="15.75" customHeight="1">
      <c r="A667" s="1"/>
      <c r="B667" s="122"/>
      <c r="C667" s="122"/>
    </row>
    <row r="668" spans="1:3" ht="15.75" customHeight="1">
      <c r="A668" s="1"/>
      <c r="B668" s="122"/>
      <c r="C668" s="122"/>
    </row>
    <row r="669" spans="1:3" ht="15.75" customHeight="1">
      <c r="A669" s="1"/>
      <c r="B669" s="122"/>
      <c r="C669" s="122"/>
    </row>
    <row r="670" spans="1:3" ht="15.75" customHeight="1">
      <c r="A670" s="1"/>
      <c r="B670" s="122"/>
      <c r="C670" s="122"/>
    </row>
    <row r="671" spans="1:3" ht="15.75" customHeight="1">
      <c r="A671" s="1"/>
      <c r="B671" s="122"/>
      <c r="C671" s="122"/>
    </row>
    <row r="672" spans="1:3" ht="15.75" customHeight="1">
      <c r="A672" s="1"/>
      <c r="B672" s="122"/>
      <c r="C672" s="122"/>
    </row>
    <row r="673" spans="1:3" ht="15.75" customHeight="1">
      <c r="A673" s="1"/>
      <c r="B673" s="122"/>
      <c r="C673" s="122"/>
    </row>
    <row r="674" spans="1:3" ht="15.75" customHeight="1">
      <c r="A674" s="1"/>
      <c r="B674" s="122"/>
      <c r="C674" s="122"/>
    </row>
    <row r="675" spans="1:3" ht="15.75" customHeight="1">
      <c r="A675" s="1"/>
      <c r="B675" s="122"/>
      <c r="C675" s="122"/>
    </row>
    <row r="676" spans="1:3" ht="15.75" customHeight="1">
      <c r="A676" s="1"/>
      <c r="B676" s="122"/>
      <c r="C676" s="122"/>
    </row>
    <row r="677" spans="1:3" ht="15.75" customHeight="1">
      <c r="A677" s="1"/>
      <c r="B677" s="122"/>
      <c r="C677" s="122"/>
    </row>
    <row r="678" spans="1:3" ht="15.75" customHeight="1">
      <c r="A678" s="1"/>
      <c r="B678" s="122"/>
      <c r="C678" s="122"/>
    </row>
    <row r="679" spans="1:3" ht="15.75" customHeight="1">
      <c r="A679" s="1"/>
      <c r="B679" s="122"/>
      <c r="C679" s="122"/>
    </row>
    <row r="680" spans="1:3" ht="15.75" customHeight="1">
      <c r="A680" s="1"/>
      <c r="B680" s="122"/>
      <c r="C680" s="122"/>
    </row>
    <row r="681" spans="1:3" ht="15.75" customHeight="1">
      <c r="A681" s="1"/>
      <c r="B681" s="122"/>
      <c r="C681" s="122"/>
    </row>
    <row r="682" spans="1:3" ht="15.75" customHeight="1">
      <c r="A682" s="1"/>
      <c r="B682" s="122"/>
      <c r="C682" s="122"/>
    </row>
    <row r="683" spans="1:3" ht="15.75" customHeight="1">
      <c r="A683" s="1"/>
      <c r="B683" s="122"/>
      <c r="C683" s="122"/>
    </row>
    <row r="684" spans="1:3" ht="15.75" customHeight="1">
      <c r="A684" s="1"/>
      <c r="B684" s="122"/>
      <c r="C684" s="122"/>
    </row>
    <row r="685" spans="1:3" ht="15.75" customHeight="1">
      <c r="A685" s="1"/>
      <c r="B685" s="122"/>
      <c r="C685" s="122"/>
    </row>
    <row r="686" spans="1:3" ht="15.75" customHeight="1">
      <c r="A686" s="1"/>
      <c r="B686" s="122"/>
      <c r="C686" s="122"/>
    </row>
    <row r="687" spans="1:3" ht="15.75" customHeight="1">
      <c r="A687" s="1"/>
      <c r="B687" s="122"/>
      <c r="C687" s="122"/>
    </row>
    <row r="688" spans="1:3" ht="15.75" customHeight="1">
      <c r="A688" s="1"/>
      <c r="B688" s="122"/>
      <c r="C688" s="122"/>
    </row>
    <row r="689" spans="1:3" ht="15.75" customHeight="1">
      <c r="A689" s="1"/>
      <c r="B689" s="122"/>
      <c r="C689" s="122"/>
    </row>
    <row r="690" spans="1:3" ht="15.75" customHeight="1">
      <c r="A690" s="1"/>
      <c r="B690" s="122"/>
      <c r="C690" s="122"/>
    </row>
    <row r="691" spans="1:3" ht="15.75" customHeight="1">
      <c r="A691" s="1"/>
      <c r="B691" s="122"/>
      <c r="C691" s="122"/>
    </row>
    <row r="692" spans="1:3" ht="15.75" customHeight="1">
      <c r="A692" s="1"/>
      <c r="B692" s="122"/>
      <c r="C692" s="122"/>
    </row>
    <row r="693" spans="1:3" ht="15.75" customHeight="1">
      <c r="A693" s="1"/>
      <c r="B693" s="122"/>
      <c r="C693" s="122"/>
    </row>
    <row r="694" spans="1:3" ht="15.75" customHeight="1">
      <c r="A694" s="1"/>
      <c r="B694" s="122"/>
      <c r="C694" s="122"/>
    </row>
    <row r="695" spans="1:3" ht="15.75" customHeight="1">
      <c r="A695" s="1"/>
      <c r="B695" s="122"/>
      <c r="C695" s="122"/>
    </row>
    <row r="696" spans="1:3" ht="15.75" customHeight="1">
      <c r="A696" s="1"/>
      <c r="B696" s="122"/>
      <c r="C696" s="122"/>
    </row>
    <row r="697" spans="1:3" ht="15.75" customHeight="1">
      <c r="A697" s="1"/>
      <c r="B697" s="122"/>
      <c r="C697" s="122"/>
    </row>
    <row r="698" spans="1:3" ht="15.75" customHeight="1">
      <c r="A698" s="1"/>
      <c r="B698" s="122"/>
      <c r="C698" s="122"/>
    </row>
    <row r="699" spans="1:3" ht="15.75" customHeight="1">
      <c r="A699" s="1"/>
      <c r="B699" s="122"/>
      <c r="C699" s="122"/>
    </row>
    <row r="700" spans="1:3" ht="15.75" customHeight="1">
      <c r="A700" s="1"/>
      <c r="B700" s="122"/>
      <c r="C700" s="122"/>
    </row>
    <row r="701" spans="1:3" ht="15.75" customHeight="1">
      <c r="A701" s="1"/>
      <c r="B701" s="122"/>
      <c r="C701" s="122"/>
    </row>
    <row r="702" spans="1:3" ht="15.75" customHeight="1">
      <c r="A702" s="1"/>
      <c r="B702" s="122"/>
      <c r="C702" s="122"/>
    </row>
    <row r="703" spans="1:3" ht="15.75" customHeight="1">
      <c r="A703" s="1"/>
      <c r="B703" s="122"/>
      <c r="C703" s="122"/>
    </row>
    <row r="704" spans="1:3" ht="15.75" customHeight="1">
      <c r="A704" s="1"/>
      <c r="B704" s="122"/>
      <c r="C704" s="122"/>
    </row>
    <row r="705" spans="1:3" ht="15.75" customHeight="1">
      <c r="A705" s="1"/>
      <c r="B705" s="122"/>
      <c r="C705" s="122"/>
    </row>
    <row r="706" spans="1:3" ht="15.75" customHeight="1">
      <c r="A706" s="1"/>
      <c r="B706" s="122"/>
      <c r="C706" s="122"/>
    </row>
    <row r="707" spans="1:3" ht="15.75" customHeight="1">
      <c r="A707" s="1"/>
      <c r="B707" s="122"/>
      <c r="C707" s="122"/>
    </row>
    <row r="708" spans="1:3" ht="15.75" customHeight="1">
      <c r="A708" s="1"/>
      <c r="B708" s="122"/>
      <c r="C708" s="122"/>
    </row>
    <row r="709" spans="1:3" ht="15.75" customHeight="1">
      <c r="A709" s="1"/>
      <c r="B709" s="122"/>
      <c r="C709" s="122"/>
    </row>
    <row r="710" spans="1:3" ht="15.75" customHeight="1">
      <c r="A710" s="1"/>
      <c r="B710" s="122"/>
      <c r="C710" s="122"/>
    </row>
    <row r="711" spans="1:3" ht="15.75" customHeight="1">
      <c r="A711" s="1"/>
      <c r="B711" s="122"/>
      <c r="C711" s="122"/>
    </row>
    <row r="712" spans="1:3" ht="15.75" customHeight="1">
      <c r="A712" s="1"/>
      <c r="B712" s="122"/>
      <c r="C712" s="122"/>
    </row>
    <row r="713" spans="1:3" ht="15.75" customHeight="1">
      <c r="A713" s="1"/>
      <c r="B713" s="122"/>
      <c r="C713" s="122"/>
    </row>
    <row r="714" spans="1:3" ht="15.75" customHeight="1">
      <c r="A714" s="1"/>
      <c r="B714" s="122"/>
      <c r="C714" s="122"/>
    </row>
    <row r="715" spans="1:3" ht="15.75" customHeight="1">
      <c r="A715" s="1"/>
      <c r="B715" s="122"/>
      <c r="C715" s="122"/>
    </row>
    <row r="716" spans="1:3" ht="15.75" customHeight="1">
      <c r="A716" s="1"/>
      <c r="B716" s="122"/>
      <c r="C716" s="122"/>
    </row>
    <row r="717" spans="1:3" ht="15.75" customHeight="1">
      <c r="A717" s="1"/>
      <c r="B717" s="122"/>
      <c r="C717" s="122"/>
    </row>
    <row r="718" spans="1:3" ht="15.75" customHeight="1">
      <c r="A718" s="1"/>
      <c r="B718" s="122"/>
      <c r="C718" s="122"/>
    </row>
    <row r="719" spans="1:3" ht="15.75" customHeight="1">
      <c r="A719" s="1"/>
      <c r="B719" s="122"/>
      <c r="C719" s="122"/>
    </row>
    <row r="720" spans="1:3" ht="15.75" customHeight="1">
      <c r="A720" s="1"/>
      <c r="B720" s="122"/>
      <c r="C720" s="122"/>
    </row>
    <row r="721" spans="1:3" ht="15.75" customHeight="1">
      <c r="A721" s="1"/>
      <c r="B721" s="122"/>
      <c r="C721" s="122"/>
    </row>
    <row r="722" spans="1:3" ht="15.75" customHeight="1">
      <c r="A722" s="1"/>
      <c r="B722" s="122"/>
      <c r="C722" s="122"/>
    </row>
    <row r="723" spans="1:3" ht="15.75" customHeight="1">
      <c r="A723" s="1"/>
      <c r="B723" s="122"/>
      <c r="C723" s="122"/>
    </row>
    <row r="724" spans="1:3" ht="15.75" customHeight="1">
      <c r="A724" s="1"/>
      <c r="B724" s="122"/>
      <c r="C724" s="122"/>
    </row>
    <row r="725" spans="1:3" ht="15.75" customHeight="1">
      <c r="A725" s="1"/>
      <c r="B725" s="122"/>
      <c r="C725" s="122"/>
    </row>
    <row r="726" spans="1:3" ht="15.75" customHeight="1">
      <c r="A726" s="1"/>
      <c r="B726" s="122"/>
      <c r="C726" s="122"/>
    </row>
    <row r="727" spans="1:3" ht="15.75" customHeight="1">
      <c r="A727" s="1"/>
      <c r="B727" s="122"/>
      <c r="C727" s="122"/>
    </row>
    <row r="728" spans="1:3" ht="15.75" customHeight="1">
      <c r="A728" s="1"/>
      <c r="B728" s="122"/>
      <c r="C728" s="122"/>
    </row>
    <row r="729" spans="1:3" ht="15.75" customHeight="1">
      <c r="A729" s="1"/>
      <c r="B729" s="122"/>
      <c r="C729" s="122"/>
    </row>
    <row r="730" spans="1:3" ht="15.75" customHeight="1">
      <c r="A730" s="1"/>
      <c r="B730" s="122"/>
      <c r="C730" s="122"/>
    </row>
    <row r="731" spans="1:3" ht="15.75" customHeight="1">
      <c r="A731" s="1"/>
      <c r="B731" s="122"/>
      <c r="C731" s="122"/>
    </row>
    <row r="732" spans="1:3" ht="15.75" customHeight="1">
      <c r="A732" s="1"/>
      <c r="B732" s="122"/>
      <c r="C732" s="122"/>
    </row>
    <row r="733" spans="1:3" ht="15.75" customHeight="1">
      <c r="A733" s="1"/>
      <c r="B733" s="122"/>
      <c r="C733" s="122"/>
    </row>
    <row r="734" spans="1:3" ht="15.75" customHeight="1">
      <c r="A734" s="1"/>
      <c r="B734" s="122"/>
      <c r="C734" s="122"/>
    </row>
    <row r="735" spans="1:3" ht="15.75" customHeight="1">
      <c r="A735" s="1"/>
      <c r="B735" s="122"/>
      <c r="C735" s="122"/>
    </row>
    <row r="736" spans="1:3" ht="15.75" customHeight="1">
      <c r="A736" s="1"/>
      <c r="B736" s="122"/>
      <c r="C736" s="122"/>
    </row>
    <row r="737" spans="1:3" ht="15.75" customHeight="1">
      <c r="A737" s="1"/>
      <c r="B737" s="122"/>
      <c r="C737" s="122"/>
    </row>
    <row r="738" spans="1:3" ht="15.75" customHeight="1">
      <c r="A738" s="1"/>
      <c r="B738" s="122"/>
      <c r="C738" s="122"/>
    </row>
    <row r="739" spans="1:3" ht="15.75" customHeight="1">
      <c r="A739" s="1"/>
      <c r="B739" s="122"/>
      <c r="C739" s="122"/>
    </row>
    <row r="740" spans="1:3" ht="15.75" customHeight="1">
      <c r="A740" s="1"/>
      <c r="B740" s="122"/>
      <c r="C740" s="122"/>
    </row>
    <row r="741" spans="1:3" ht="15.75" customHeight="1">
      <c r="A741" s="1"/>
      <c r="B741" s="122"/>
      <c r="C741" s="122"/>
    </row>
    <row r="742" spans="1:3" ht="15.75" customHeight="1">
      <c r="A742" s="1"/>
      <c r="B742" s="122"/>
      <c r="C742" s="122"/>
    </row>
    <row r="743" spans="1:3" ht="15.75" customHeight="1">
      <c r="A743" s="1"/>
      <c r="B743" s="122"/>
      <c r="C743" s="122"/>
    </row>
    <row r="744" spans="1:3" ht="15.75" customHeight="1">
      <c r="A744" s="1"/>
      <c r="B744" s="122"/>
      <c r="C744" s="122"/>
    </row>
    <row r="745" spans="1:3" ht="15.75" customHeight="1">
      <c r="A745" s="1"/>
      <c r="B745" s="122"/>
      <c r="C745" s="122"/>
    </row>
    <row r="746" spans="1:3" ht="15.75" customHeight="1">
      <c r="A746" s="1"/>
      <c r="B746" s="122"/>
      <c r="C746" s="122"/>
    </row>
    <row r="747" spans="1:3" ht="15.75" customHeight="1">
      <c r="A747" s="1"/>
      <c r="B747" s="122"/>
      <c r="C747" s="122"/>
    </row>
    <row r="748" spans="1:3" ht="15.75" customHeight="1">
      <c r="A748" s="1"/>
      <c r="B748" s="122"/>
      <c r="C748" s="122"/>
    </row>
    <row r="749" spans="1:3" ht="15.75" customHeight="1">
      <c r="A749" s="1"/>
      <c r="B749" s="122"/>
      <c r="C749" s="122"/>
    </row>
    <row r="750" spans="1:3" ht="15.75" customHeight="1">
      <c r="A750" s="1"/>
      <c r="B750" s="122"/>
      <c r="C750" s="122"/>
    </row>
    <row r="751" spans="1:3" ht="15.75" customHeight="1">
      <c r="A751" s="1"/>
      <c r="B751" s="122"/>
      <c r="C751" s="122"/>
    </row>
    <row r="752" spans="1:3" ht="15.75" customHeight="1">
      <c r="A752" s="1"/>
      <c r="B752" s="122"/>
      <c r="C752" s="122"/>
    </row>
    <row r="753" spans="1:3" ht="15.75" customHeight="1">
      <c r="A753" s="1"/>
      <c r="B753" s="122"/>
      <c r="C753" s="122"/>
    </row>
    <row r="754" spans="1:3" ht="15.75" customHeight="1">
      <c r="A754" s="1"/>
      <c r="B754" s="122"/>
      <c r="C754" s="122"/>
    </row>
    <row r="755" spans="1:3" ht="15.75" customHeight="1">
      <c r="A755" s="1"/>
      <c r="B755" s="122"/>
      <c r="C755" s="122"/>
    </row>
    <row r="756" spans="1:3" ht="15.75" customHeight="1">
      <c r="A756" s="1"/>
      <c r="B756" s="122"/>
      <c r="C756" s="122"/>
    </row>
    <row r="757" spans="1:3" ht="15.75" customHeight="1">
      <c r="A757" s="1"/>
      <c r="B757" s="122"/>
      <c r="C757" s="122"/>
    </row>
    <row r="758" spans="1:3" ht="15.75" customHeight="1">
      <c r="A758" s="1"/>
      <c r="B758" s="122"/>
      <c r="C758" s="122"/>
    </row>
    <row r="759" spans="1:3" ht="15.75" customHeight="1">
      <c r="A759" s="1"/>
      <c r="B759" s="122"/>
      <c r="C759" s="122"/>
    </row>
    <row r="760" spans="1:3" ht="15.75" customHeight="1">
      <c r="A760" s="1"/>
      <c r="B760" s="122"/>
      <c r="C760" s="122"/>
    </row>
    <row r="761" spans="1:3" ht="15.75" customHeight="1">
      <c r="A761" s="1"/>
      <c r="B761" s="122"/>
      <c r="C761" s="122"/>
    </row>
    <row r="762" spans="1:3" ht="15.75" customHeight="1">
      <c r="A762" s="1"/>
      <c r="B762" s="122"/>
      <c r="C762" s="122"/>
    </row>
    <row r="763" spans="1:3" ht="15.75" customHeight="1">
      <c r="A763" s="1"/>
      <c r="B763" s="122"/>
      <c r="C763" s="122"/>
    </row>
    <row r="764" spans="1:3" ht="15.75" customHeight="1">
      <c r="A764" s="1"/>
      <c r="B764" s="122"/>
      <c r="C764" s="122"/>
    </row>
    <row r="765" spans="1:3" ht="15.75" customHeight="1">
      <c r="A765" s="1"/>
      <c r="B765" s="122"/>
      <c r="C765" s="122"/>
    </row>
    <row r="766" spans="1:3" ht="15.75" customHeight="1">
      <c r="A766" s="1"/>
      <c r="B766" s="122"/>
      <c r="C766" s="122"/>
    </row>
    <row r="767" spans="1:3" ht="15.75" customHeight="1">
      <c r="A767" s="1"/>
      <c r="B767" s="122"/>
      <c r="C767" s="122"/>
    </row>
    <row r="768" spans="1:3" ht="15.75" customHeight="1">
      <c r="A768" s="1"/>
      <c r="B768" s="122"/>
      <c r="C768" s="122"/>
    </row>
    <row r="769" spans="1:3" ht="15.75" customHeight="1">
      <c r="A769" s="1"/>
      <c r="B769" s="122"/>
      <c r="C769" s="122"/>
    </row>
    <row r="770" spans="1:3" ht="15.75" customHeight="1">
      <c r="A770" s="1"/>
      <c r="B770" s="122"/>
      <c r="C770" s="122"/>
    </row>
    <row r="771" spans="1:3" ht="15.75" customHeight="1">
      <c r="A771" s="1"/>
      <c r="B771" s="122"/>
      <c r="C771" s="122"/>
    </row>
    <row r="772" spans="1:3" ht="15.75" customHeight="1">
      <c r="A772" s="1"/>
      <c r="B772" s="122"/>
      <c r="C772" s="122"/>
    </row>
    <row r="773" spans="1:3" ht="15.75" customHeight="1">
      <c r="A773" s="1"/>
      <c r="B773" s="122"/>
      <c r="C773" s="122"/>
    </row>
    <row r="774" spans="1:3" ht="15.75" customHeight="1">
      <c r="A774" s="1"/>
      <c r="B774" s="122"/>
      <c r="C774" s="122"/>
    </row>
    <row r="775" spans="1:3" ht="15.75" customHeight="1">
      <c r="A775" s="1"/>
      <c r="B775" s="122"/>
      <c r="C775" s="122"/>
    </row>
    <row r="776" spans="1:3" ht="15.75" customHeight="1">
      <c r="A776" s="1"/>
      <c r="B776" s="122"/>
      <c r="C776" s="122"/>
    </row>
    <row r="777" spans="1:3" ht="15.75" customHeight="1">
      <c r="A777" s="1"/>
      <c r="B777" s="122"/>
      <c r="C777" s="122"/>
    </row>
    <row r="778" spans="1:3" ht="15.75" customHeight="1">
      <c r="A778" s="1"/>
      <c r="B778" s="122"/>
      <c r="C778" s="122"/>
    </row>
    <row r="779" spans="1:3" ht="15.75" customHeight="1">
      <c r="A779" s="1"/>
      <c r="B779" s="122"/>
      <c r="C779" s="122"/>
    </row>
    <row r="780" spans="1:3" ht="15.75" customHeight="1">
      <c r="A780" s="1"/>
      <c r="B780" s="122"/>
      <c r="C780" s="122"/>
    </row>
    <row r="781" spans="1:3" ht="15.75" customHeight="1">
      <c r="A781" s="1"/>
      <c r="B781" s="122"/>
      <c r="C781" s="122"/>
    </row>
    <row r="782" spans="1:3" ht="15.75" customHeight="1">
      <c r="A782" s="1"/>
      <c r="B782" s="122"/>
      <c r="C782" s="122"/>
    </row>
    <row r="783" spans="1:3" ht="15.75" customHeight="1">
      <c r="A783" s="1"/>
      <c r="B783" s="122"/>
      <c r="C783" s="122"/>
    </row>
    <row r="784" spans="1:3" ht="15.75" customHeight="1">
      <c r="A784" s="1"/>
      <c r="B784" s="122"/>
      <c r="C784" s="122"/>
    </row>
    <row r="785" spans="1:3" ht="15.75" customHeight="1">
      <c r="A785" s="1"/>
      <c r="B785" s="122"/>
      <c r="C785" s="122"/>
    </row>
    <row r="786" spans="1:3" ht="15.75" customHeight="1">
      <c r="A786" s="1"/>
      <c r="B786" s="122"/>
      <c r="C786" s="122"/>
    </row>
    <row r="787" spans="1:3" ht="15.75" customHeight="1">
      <c r="A787" s="1"/>
      <c r="B787" s="122"/>
      <c r="C787" s="122"/>
    </row>
    <row r="788" spans="1:3" ht="15.75" customHeight="1">
      <c r="A788" s="1"/>
      <c r="B788" s="122"/>
      <c r="C788" s="122"/>
    </row>
    <row r="789" spans="1:3" ht="15.75" customHeight="1">
      <c r="A789" s="1"/>
      <c r="B789" s="122"/>
      <c r="C789" s="122"/>
    </row>
    <row r="790" spans="1:3" ht="15.75" customHeight="1">
      <c r="A790" s="1"/>
      <c r="B790" s="122"/>
      <c r="C790" s="122"/>
    </row>
    <row r="791" spans="1:3" ht="15.75" customHeight="1">
      <c r="A791" s="1"/>
      <c r="B791" s="122"/>
      <c r="C791" s="122"/>
    </row>
    <row r="792" spans="1:3" ht="15.75" customHeight="1">
      <c r="A792" s="1"/>
      <c r="B792" s="122"/>
      <c r="C792" s="122"/>
    </row>
    <row r="793" spans="1:3" ht="15.75" customHeight="1">
      <c r="A793" s="1"/>
      <c r="B793" s="122"/>
      <c r="C793" s="122"/>
    </row>
    <row r="794" spans="1:3" ht="15.75" customHeight="1">
      <c r="A794" s="1"/>
      <c r="B794" s="122"/>
      <c r="C794" s="122"/>
    </row>
    <row r="795" spans="1:3" ht="15.75" customHeight="1">
      <c r="A795" s="1"/>
      <c r="B795" s="122"/>
      <c r="C795" s="122"/>
    </row>
    <row r="796" spans="1:3" ht="15.75" customHeight="1">
      <c r="A796" s="1"/>
      <c r="B796" s="122"/>
      <c r="C796" s="122"/>
    </row>
    <row r="797" spans="1:3" ht="15.75" customHeight="1">
      <c r="A797" s="1"/>
      <c r="B797" s="122"/>
      <c r="C797" s="122"/>
    </row>
    <row r="798" spans="1:3" ht="15.75" customHeight="1">
      <c r="A798" s="1"/>
      <c r="B798" s="122"/>
      <c r="C798" s="122"/>
    </row>
    <row r="799" spans="1:3" ht="15.75" customHeight="1">
      <c r="A799" s="1"/>
      <c r="B799" s="122"/>
      <c r="C799" s="122"/>
    </row>
    <row r="800" spans="1:3" ht="15.75" customHeight="1">
      <c r="A800" s="1"/>
      <c r="B800" s="122"/>
      <c r="C800" s="122"/>
    </row>
    <row r="801" spans="1:3" ht="15.75" customHeight="1">
      <c r="A801" s="1"/>
      <c r="B801" s="122"/>
      <c r="C801" s="122"/>
    </row>
    <row r="802" spans="1:3" ht="15.75" customHeight="1">
      <c r="A802" s="1"/>
      <c r="B802" s="122"/>
      <c r="C802" s="122"/>
    </row>
    <row r="803" spans="1:3" ht="15.75" customHeight="1">
      <c r="A803" s="1"/>
      <c r="B803" s="122"/>
      <c r="C803" s="122"/>
    </row>
    <row r="804" spans="1:3" ht="15.75" customHeight="1">
      <c r="A804" s="1"/>
      <c r="B804" s="122"/>
      <c r="C804" s="122"/>
    </row>
    <row r="805" spans="1:3" ht="15.75" customHeight="1">
      <c r="A805" s="1"/>
      <c r="B805" s="122"/>
      <c r="C805" s="122"/>
    </row>
    <row r="806" spans="1:3" ht="15.75" customHeight="1">
      <c r="A806" s="1"/>
      <c r="B806" s="122"/>
      <c r="C806" s="122"/>
    </row>
    <row r="807" spans="1:3" ht="15.75" customHeight="1">
      <c r="A807" s="1"/>
      <c r="B807" s="122"/>
      <c r="C807" s="122"/>
    </row>
    <row r="808" spans="1:3" ht="15.75" customHeight="1">
      <c r="A808" s="1"/>
      <c r="B808" s="122"/>
      <c r="C808" s="122"/>
    </row>
    <row r="809" spans="1:3" ht="15.75" customHeight="1">
      <c r="A809" s="1"/>
      <c r="B809" s="122"/>
      <c r="C809" s="122"/>
    </row>
    <row r="810" spans="1:3" ht="15.75" customHeight="1">
      <c r="A810" s="1"/>
      <c r="B810" s="122"/>
      <c r="C810" s="122"/>
    </row>
    <row r="811" spans="1:3" ht="15.75" customHeight="1">
      <c r="A811" s="1"/>
      <c r="B811" s="122"/>
      <c r="C811" s="122"/>
    </row>
    <row r="812" spans="1:3" ht="15.75" customHeight="1">
      <c r="A812" s="1"/>
      <c r="B812" s="122"/>
      <c r="C812" s="122"/>
    </row>
    <row r="813" spans="1:3" ht="15.75" customHeight="1">
      <c r="A813" s="1"/>
      <c r="B813" s="122"/>
      <c r="C813" s="122"/>
    </row>
    <row r="814" spans="1:3" ht="15.75" customHeight="1">
      <c r="A814" s="1"/>
      <c r="B814" s="122"/>
      <c r="C814" s="122"/>
    </row>
    <row r="815" spans="1:3" ht="15.75" customHeight="1">
      <c r="A815" s="1"/>
      <c r="B815" s="122"/>
      <c r="C815" s="122"/>
    </row>
    <row r="816" spans="1:3" ht="15.75" customHeight="1">
      <c r="A816" s="1"/>
      <c r="B816" s="122"/>
      <c r="C816" s="122"/>
    </row>
    <row r="817" spans="1:3" ht="15.75" customHeight="1">
      <c r="A817" s="1"/>
      <c r="B817" s="122"/>
      <c r="C817" s="122"/>
    </row>
    <row r="818" spans="1:3" ht="15.75" customHeight="1">
      <c r="A818" s="1"/>
      <c r="B818" s="122"/>
      <c r="C818" s="122"/>
    </row>
    <row r="819" spans="1:3" ht="15.75" customHeight="1">
      <c r="A819" s="1"/>
      <c r="B819" s="122"/>
      <c r="C819" s="122"/>
    </row>
    <row r="820" spans="1:3" ht="15.75" customHeight="1">
      <c r="A820" s="1"/>
      <c r="B820" s="122"/>
      <c r="C820" s="122"/>
    </row>
    <row r="821" spans="1:3" ht="15.75" customHeight="1">
      <c r="A821" s="1"/>
      <c r="B821" s="122"/>
      <c r="C821" s="122"/>
    </row>
    <row r="822" spans="1:3" ht="15.75" customHeight="1">
      <c r="A822" s="1"/>
      <c r="B822" s="122"/>
      <c r="C822" s="122"/>
    </row>
    <row r="823" spans="1:3" ht="15.75" customHeight="1">
      <c r="A823" s="1"/>
      <c r="B823" s="122"/>
      <c r="C823" s="122"/>
    </row>
    <row r="824" spans="1:3" ht="15.75" customHeight="1">
      <c r="A824" s="1"/>
      <c r="B824" s="122"/>
      <c r="C824" s="122"/>
    </row>
    <row r="825" spans="1:3" ht="15.75" customHeight="1">
      <c r="A825" s="1"/>
      <c r="B825" s="122"/>
      <c r="C825" s="122"/>
    </row>
    <row r="826" spans="1:3" ht="15.75" customHeight="1">
      <c r="A826" s="1"/>
      <c r="B826" s="122"/>
      <c r="C826" s="122"/>
    </row>
    <row r="827" spans="1:3" ht="15.75" customHeight="1">
      <c r="A827" s="1"/>
      <c r="B827" s="122"/>
      <c r="C827" s="122"/>
    </row>
    <row r="828" spans="1:3" ht="15.75" customHeight="1">
      <c r="A828" s="1"/>
      <c r="B828" s="122"/>
      <c r="C828" s="122"/>
    </row>
    <row r="829" spans="1:3" ht="15.75" customHeight="1">
      <c r="A829" s="1"/>
      <c r="B829" s="122"/>
      <c r="C829" s="122"/>
    </row>
    <row r="830" spans="1:3" ht="15.75" customHeight="1">
      <c r="A830" s="1"/>
      <c r="B830" s="122"/>
      <c r="C830" s="122"/>
    </row>
    <row r="831" spans="1:3" ht="15.75" customHeight="1">
      <c r="A831" s="1"/>
      <c r="B831" s="122"/>
      <c r="C831" s="122"/>
    </row>
    <row r="832" spans="1:3" ht="15.75" customHeight="1">
      <c r="A832" s="1"/>
      <c r="B832" s="122"/>
      <c r="C832" s="122"/>
    </row>
    <row r="833" spans="1:3" ht="15.75" customHeight="1">
      <c r="A833" s="1"/>
      <c r="B833" s="122"/>
      <c r="C833" s="122"/>
    </row>
    <row r="834" spans="1:3" ht="15.75" customHeight="1">
      <c r="A834" s="1"/>
      <c r="B834" s="122"/>
      <c r="C834" s="122"/>
    </row>
    <row r="835" spans="1:3" ht="15.75" customHeight="1">
      <c r="A835" s="1"/>
      <c r="B835" s="122"/>
      <c r="C835" s="122"/>
    </row>
    <row r="836" spans="1:3" ht="15.75" customHeight="1">
      <c r="A836" s="1"/>
      <c r="B836" s="122"/>
      <c r="C836" s="122"/>
    </row>
    <row r="837" spans="1:3" ht="15.75" customHeight="1">
      <c r="A837" s="1"/>
      <c r="B837" s="122"/>
      <c r="C837" s="122"/>
    </row>
    <row r="838" spans="1:3" ht="15.75" customHeight="1">
      <c r="A838" s="1"/>
      <c r="B838" s="122"/>
      <c r="C838" s="122"/>
    </row>
    <row r="839" spans="1:3" ht="15.75" customHeight="1">
      <c r="A839" s="1"/>
      <c r="B839" s="122"/>
      <c r="C839" s="122"/>
    </row>
    <row r="840" spans="1:3" ht="15.75" customHeight="1">
      <c r="A840" s="1"/>
      <c r="B840" s="122"/>
      <c r="C840" s="122"/>
    </row>
    <row r="841" spans="1:3" ht="15.75" customHeight="1">
      <c r="A841" s="1"/>
      <c r="B841" s="122"/>
      <c r="C841" s="122"/>
    </row>
    <row r="842" spans="1:3" ht="15.75" customHeight="1">
      <c r="A842" s="1"/>
      <c r="B842" s="122"/>
      <c r="C842" s="122"/>
    </row>
    <row r="843" spans="1:3" ht="15.75" customHeight="1">
      <c r="A843" s="1"/>
      <c r="B843" s="122"/>
      <c r="C843" s="122"/>
    </row>
    <row r="844" spans="1:3" ht="15.75" customHeight="1">
      <c r="A844" s="1"/>
      <c r="B844" s="122"/>
      <c r="C844" s="122"/>
    </row>
    <row r="845" spans="1:3" ht="15.75" customHeight="1">
      <c r="A845" s="1"/>
      <c r="B845" s="122"/>
      <c r="C845" s="122"/>
    </row>
    <row r="846" spans="1:3" ht="15.75" customHeight="1">
      <c r="A846" s="1"/>
      <c r="B846" s="122"/>
      <c r="C846" s="122"/>
    </row>
    <row r="847" spans="1:3" ht="15.75" customHeight="1">
      <c r="A847" s="1"/>
      <c r="B847" s="122"/>
      <c r="C847" s="122"/>
    </row>
    <row r="848" spans="1:3" ht="15.75" customHeight="1">
      <c r="A848" s="1"/>
      <c r="B848" s="122"/>
      <c r="C848" s="122"/>
    </row>
    <row r="849" spans="1:3" ht="15.75" customHeight="1">
      <c r="A849" s="1"/>
      <c r="B849" s="122"/>
      <c r="C849" s="122"/>
    </row>
    <row r="850" spans="1:3" ht="15.75" customHeight="1">
      <c r="A850" s="1"/>
      <c r="B850" s="122"/>
      <c r="C850" s="122"/>
    </row>
    <row r="851" spans="1:3" ht="15.75" customHeight="1">
      <c r="A851" s="1"/>
      <c r="B851" s="122"/>
      <c r="C851" s="122"/>
    </row>
    <row r="852" spans="1:3" ht="15.75" customHeight="1">
      <c r="A852" s="1"/>
      <c r="B852" s="122"/>
      <c r="C852" s="122"/>
    </row>
    <row r="853" spans="1:3" ht="15.75" customHeight="1">
      <c r="A853" s="1"/>
      <c r="B853" s="122"/>
      <c r="C853" s="122"/>
    </row>
    <row r="854" spans="1:3" ht="15.75" customHeight="1">
      <c r="A854" s="1"/>
      <c r="B854" s="122"/>
      <c r="C854" s="122"/>
    </row>
    <row r="855" spans="1:3" ht="15.75" customHeight="1">
      <c r="A855" s="1"/>
      <c r="B855" s="122"/>
      <c r="C855" s="122"/>
    </row>
    <row r="856" spans="1:3" ht="15.75" customHeight="1">
      <c r="A856" s="1"/>
      <c r="B856" s="122"/>
      <c r="C856" s="122"/>
    </row>
    <row r="857" spans="1:3" ht="15.75" customHeight="1">
      <c r="A857" s="1"/>
      <c r="B857" s="122"/>
      <c r="C857" s="122"/>
    </row>
    <row r="858" spans="1:3" ht="15.75" customHeight="1">
      <c r="A858" s="1"/>
      <c r="B858" s="122"/>
      <c r="C858" s="122"/>
    </row>
    <row r="859" spans="1:3" ht="15.75" customHeight="1">
      <c r="A859" s="1"/>
      <c r="B859" s="122"/>
      <c r="C859" s="122"/>
    </row>
    <row r="860" spans="1:3" ht="15.75" customHeight="1">
      <c r="A860" s="1"/>
      <c r="B860" s="122"/>
      <c r="C860" s="122"/>
    </row>
    <row r="861" spans="1:3" ht="15.75" customHeight="1">
      <c r="A861" s="1"/>
      <c r="B861" s="122"/>
      <c r="C861" s="122"/>
    </row>
    <row r="862" spans="1:3" ht="15.75" customHeight="1">
      <c r="A862" s="1"/>
      <c r="B862" s="122"/>
      <c r="C862" s="122"/>
    </row>
    <row r="863" spans="1:3" ht="15.75" customHeight="1">
      <c r="A863" s="1"/>
      <c r="B863" s="122"/>
      <c r="C863" s="122"/>
    </row>
    <row r="864" spans="1:3" ht="15.75" customHeight="1">
      <c r="A864" s="1"/>
      <c r="B864" s="122"/>
      <c r="C864" s="122"/>
    </row>
    <row r="865" spans="1:3" ht="15.75" customHeight="1">
      <c r="A865" s="1"/>
      <c r="B865" s="122"/>
      <c r="C865" s="122"/>
    </row>
    <row r="866" spans="1:3" ht="15.75" customHeight="1">
      <c r="A866" s="1"/>
      <c r="B866" s="122"/>
      <c r="C866" s="122"/>
    </row>
    <row r="867" spans="1:3" ht="15.75" customHeight="1">
      <c r="A867" s="1"/>
      <c r="B867" s="122"/>
      <c r="C867" s="122"/>
    </row>
    <row r="868" spans="1:3" ht="15.75" customHeight="1">
      <c r="A868" s="1"/>
      <c r="B868" s="122"/>
      <c r="C868" s="122"/>
    </row>
    <row r="869" spans="1:3" ht="15.75" customHeight="1">
      <c r="A869" s="1"/>
      <c r="B869" s="122"/>
      <c r="C869" s="122"/>
    </row>
    <row r="870" spans="1:3" ht="15.75" customHeight="1">
      <c r="A870" s="1"/>
      <c r="B870" s="122"/>
      <c r="C870" s="122"/>
    </row>
    <row r="871" spans="1:3" ht="15.75" customHeight="1">
      <c r="A871" s="1"/>
      <c r="B871" s="122"/>
      <c r="C871" s="122"/>
    </row>
    <row r="872" spans="1:3" ht="15.75" customHeight="1">
      <c r="A872" s="1"/>
      <c r="B872" s="122"/>
      <c r="C872" s="122"/>
    </row>
    <row r="873" spans="1:3" ht="15.75" customHeight="1">
      <c r="A873" s="1"/>
      <c r="B873" s="122"/>
      <c r="C873" s="122"/>
    </row>
    <row r="874" spans="1:3" ht="15.75" customHeight="1">
      <c r="A874" s="1"/>
      <c r="B874" s="122"/>
      <c r="C874" s="122"/>
    </row>
    <row r="875" spans="1:3" ht="15.75" customHeight="1">
      <c r="A875" s="1"/>
      <c r="B875" s="122"/>
      <c r="C875" s="122"/>
    </row>
    <row r="876" spans="1:3" ht="15.75" customHeight="1">
      <c r="A876" s="1"/>
      <c r="B876" s="122"/>
      <c r="C876" s="122"/>
    </row>
    <row r="877" spans="1:3" ht="15.75" customHeight="1">
      <c r="A877" s="1"/>
      <c r="B877" s="122"/>
      <c r="C877" s="122"/>
    </row>
    <row r="878" spans="1:3" ht="15.75" customHeight="1">
      <c r="A878" s="1"/>
      <c r="B878" s="122"/>
      <c r="C878" s="122"/>
    </row>
    <row r="879" spans="1:3" ht="15.75" customHeight="1">
      <c r="A879" s="1"/>
      <c r="B879" s="122"/>
      <c r="C879" s="122"/>
    </row>
    <row r="880" spans="1:3" ht="15.75" customHeight="1">
      <c r="A880" s="1"/>
      <c r="B880" s="122"/>
      <c r="C880" s="122"/>
    </row>
    <row r="881" spans="1:3" ht="15.75" customHeight="1">
      <c r="A881" s="1"/>
      <c r="B881" s="122"/>
      <c r="C881" s="122"/>
    </row>
    <row r="882" spans="1:3" ht="15.75" customHeight="1">
      <c r="A882" s="1"/>
      <c r="B882" s="122"/>
      <c r="C882" s="122"/>
    </row>
    <row r="883" spans="1:3" ht="15.75" customHeight="1">
      <c r="A883" s="1"/>
      <c r="B883" s="122"/>
      <c r="C883" s="122"/>
    </row>
    <row r="884" spans="1:3" ht="15.75" customHeight="1">
      <c r="A884" s="1"/>
      <c r="B884" s="122"/>
      <c r="C884" s="122"/>
    </row>
    <row r="885" spans="1:3" ht="15.75" customHeight="1">
      <c r="A885" s="1"/>
      <c r="B885" s="122"/>
      <c r="C885" s="122"/>
    </row>
    <row r="886" spans="1:3" ht="15.75" customHeight="1">
      <c r="A886" s="1"/>
      <c r="B886" s="122"/>
      <c r="C886" s="122"/>
    </row>
    <row r="887" spans="1:3" ht="15.75" customHeight="1">
      <c r="A887" s="1"/>
      <c r="B887" s="122"/>
      <c r="C887" s="122"/>
    </row>
    <row r="888" spans="1:3" ht="15.75" customHeight="1">
      <c r="A888" s="1"/>
      <c r="B888" s="122"/>
      <c r="C888" s="122"/>
    </row>
    <row r="889" spans="1:3" ht="15.75" customHeight="1">
      <c r="A889" s="1"/>
      <c r="B889" s="122"/>
      <c r="C889" s="122"/>
    </row>
    <row r="890" spans="1:3" ht="15.75" customHeight="1">
      <c r="A890" s="1"/>
      <c r="B890" s="122"/>
      <c r="C890" s="122"/>
    </row>
    <row r="891" spans="1:3" ht="15.75" customHeight="1">
      <c r="A891" s="1"/>
      <c r="B891" s="122"/>
      <c r="C891" s="122"/>
    </row>
    <row r="892" spans="1:3" ht="15.75" customHeight="1">
      <c r="A892" s="1"/>
      <c r="B892" s="122"/>
      <c r="C892" s="122"/>
    </row>
    <row r="893" spans="1:3" ht="15.75" customHeight="1">
      <c r="A893" s="1"/>
      <c r="B893" s="122"/>
      <c r="C893" s="122"/>
    </row>
    <row r="894" spans="1:3" ht="15.75" customHeight="1">
      <c r="A894" s="1"/>
      <c r="B894" s="122"/>
      <c r="C894" s="122"/>
    </row>
    <row r="895" spans="1:3" ht="15.75" customHeight="1">
      <c r="A895" s="1"/>
      <c r="B895" s="122"/>
      <c r="C895" s="122"/>
    </row>
    <row r="896" spans="1:3" ht="15.75" customHeight="1">
      <c r="A896" s="1"/>
      <c r="B896" s="122"/>
      <c r="C896" s="122"/>
    </row>
    <row r="897" spans="1:3" ht="15.75" customHeight="1">
      <c r="A897" s="1"/>
      <c r="B897" s="122"/>
      <c r="C897" s="122"/>
    </row>
    <row r="898" spans="1:3" ht="15.75" customHeight="1">
      <c r="A898" s="1"/>
      <c r="B898" s="122"/>
      <c r="C898" s="122"/>
    </row>
    <row r="899" spans="1:3" ht="15.75" customHeight="1">
      <c r="A899" s="1"/>
      <c r="B899" s="122"/>
      <c r="C899" s="122"/>
    </row>
    <row r="900" spans="1:3" ht="15.75" customHeight="1">
      <c r="A900" s="1"/>
      <c r="B900" s="122"/>
      <c r="C900" s="122"/>
    </row>
    <row r="901" spans="1:3" ht="15.75" customHeight="1">
      <c r="A901" s="1"/>
      <c r="B901" s="122"/>
      <c r="C901" s="122"/>
    </row>
    <row r="902" spans="1:3" ht="15.75" customHeight="1">
      <c r="A902" s="1"/>
      <c r="B902" s="122"/>
      <c r="C902" s="122"/>
    </row>
    <row r="903" spans="1:3" ht="15.75" customHeight="1">
      <c r="A903" s="1"/>
      <c r="B903" s="122"/>
      <c r="C903" s="122"/>
    </row>
    <row r="904" spans="1:3" ht="15.75" customHeight="1">
      <c r="A904" s="1"/>
      <c r="B904" s="122"/>
      <c r="C904" s="122"/>
    </row>
    <row r="905" spans="1:3" ht="15.75" customHeight="1">
      <c r="A905" s="1"/>
      <c r="B905" s="122"/>
      <c r="C905" s="122"/>
    </row>
    <row r="906" spans="1:3" ht="15.75" customHeight="1">
      <c r="A906" s="1"/>
      <c r="B906" s="122"/>
      <c r="C906" s="122"/>
    </row>
    <row r="907" spans="1:3" ht="15.75" customHeight="1">
      <c r="A907" s="1"/>
      <c r="B907" s="122"/>
      <c r="C907" s="122"/>
    </row>
    <row r="908" spans="1:3" ht="15.75" customHeight="1">
      <c r="A908" s="1"/>
      <c r="B908" s="122"/>
      <c r="C908" s="122"/>
    </row>
    <row r="909" spans="1:3" ht="15.75" customHeight="1">
      <c r="A909" s="1"/>
      <c r="B909" s="122"/>
      <c r="C909" s="122"/>
    </row>
    <row r="910" spans="1:3" ht="15.75" customHeight="1">
      <c r="A910" s="1"/>
      <c r="B910" s="122"/>
      <c r="C910" s="122"/>
    </row>
    <row r="911" spans="1:3" ht="15.75" customHeight="1">
      <c r="A911" s="1"/>
      <c r="B911" s="122"/>
      <c r="C911" s="122"/>
    </row>
    <row r="912" spans="1:3" ht="15.75" customHeight="1">
      <c r="A912" s="1"/>
      <c r="B912" s="122"/>
      <c r="C912" s="122"/>
    </row>
    <row r="913" spans="1:3" ht="15.75" customHeight="1">
      <c r="A913" s="1"/>
      <c r="B913" s="122"/>
      <c r="C913" s="122"/>
    </row>
    <row r="914" spans="1:3" ht="15.75" customHeight="1">
      <c r="A914" s="1"/>
      <c r="B914" s="122"/>
      <c r="C914" s="122"/>
    </row>
    <row r="915" spans="1:3" ht="15.75" customHeight="1">
      <c r="A915" s="1"/>
      <c r="B915" s="122"/>
      <c r="C915" s="122"/>
    </row>
    <row r="916" spans="1:3" ht="15.75" customHeight="1">
      <c r="A916" s="1"/>
      <c r="B916" s="122"/>
      <c r="C916" s="122"/>
    </row>
    <row r="917" spans="1:3" ht="15.75" customHeight="1">
      <c r="A917" s="1"/>
      <c r="B917" s="122"/>
      <c r="C917" s="122"/>
    </row>
    <row r="918" spans="1:3" ht="15.75" customHeight="1">
      <c r="A918" s="1"/>
      <c r="B918" s="122"/>
      <c r="C918" s="122"/>
    </row>
    <row r="919" spans="1:3" ht="15.75" customHeight="1">
      <c r="A919" s="1"/>
      <c r="B919" s="122"/>
      <c r="C919" s="122"/>
    </row>
    <row r="920" spans="1:3" ht="15.75" customHeight="1">
      <c r="A920" s="1"/>
      <c r="B920" s="122"/>
      <c r="C920" s="122"/>
    </row>
    <row r="921" spans="1:3" ht="15.75" customHeight="1">
      <c r="A921" s="1"/>
      <c r="B921" s="122"/>
      <c r="C921" s="122"/>
    </row>
    <row r="922" spans="1:3" ht="15.75" customHeight="1">
      <c r="A922" s="1"/>
      <c r="B922" s="122"/>
      <c r="C922" s="122"/>
    </row>
    <row r="923" spans="1:3" ht="15.75" customHeight="1">
      <c r="A923" s="1"/>
      <c r="B923" s="122"/>
      <c r="C923" s="122"/>
    </row>
    <row r="924" spans="1:3" ht="15.75" customHeight="1">
      <c r="A924" s="1"/>
      <c r="B924" s="122"/>
      <c r="C924" s="122"/>
    </row>
    <row r="925" spans="1:3" ht="15.75" customHeight="1">
      <c r="A925" s="1"/>
      <c r="B925" s="122"/>
      <c r="C925" s="122"/>
    </row>
    <row r="926" spans="1:3" ht="15.75" customHeight="1">
      <c r="A926" s="1"/>
      <c r="B926" s="122"/>
      <c r="C926" s="122"/>
    </row>
    <row r="927" spans="1:3" ht="15.75" customHeight="1">
      <c r="A927" s="1"/>
      <c r="B927" s="122"/>
      <c r="C927" s="122"/>
    </row>
    <row r="928" spans="1:3" ht="15.75" customHeight="1">
      <c r="A928" s="1"/>
      <c r="B928" s="122"/>
      <c r="C928" s="122"/>
    </row>
    <row r="929" spans="1:3" ht="15.75" customHeight="1">
      <c r="A929" s="1"/>
      <c r="B929" s="122"/>
      <c r="C929" s="122"/>
    </row>
    <row r="930" spans="1:3" ht="15.75" customHeight="1">
      <c r="A930" s="1"/>
      <c r="B930" s="122"/>
      <c r="C930" s="122"/>
    </row>
    <row r="931" spans="1:3" ht="15.75" customHeight="1">
      <c r="A931" s="1"/>
      <c r="B931" s="122"/>
      <c r="C931" s="122"/>
    </row>
    <row r="932" spans="1:3" ht="15.75" customHeight="1">
      <c r="A932" s="1"/>
      <c r="B932" s="122"/>
      <c r="C932" s="122"/>
    </row>
    <row r="933" spans="1:3" ht="15.75" customHeight="1">
      <c r="A933" s="1"/>
      <c r="B933" s="122"/>
      <c r="C933" s="122"/>
    </row>
    <row r="934" spans="1:3" ht="15.75" customHeight="1">
      <c r="A934" s="1"/>
      <c r="B934" s="122"/>
      <c r="C934" s="122"/>
    </row>
    <row r="935" spans="1:3" ht="15.75" customHeight="1">
      <c r="A935" s="1"/>
      <c r="B935" s="122"/>
      <c r="C935" s="122"/>
    </row>
    <row r="936" spans="1:3" ht="15.75" customHeight="1">
      <c r="A936" s="1"/>
      <c r="B936" s="122"/>
      <c r="C936" s="122"/>
    </row>
    <row r="937" spans="1:3" ht="15.75" customHeight="1">
      <c r="A937" s="1"/>
      <c r="B937" s="122"/>
      <c r="C937" s="122"/>
    </row>
    <row r="938" spans="1:3" ht="15.75" customHeight="1">
      <c r="A938" s="1"/>
      <c r="B938" s="122"/>
      <c r="C938" s="122"/>
    </row>
    <row r="939" spans="1:3" ht="15.75" customHeight="1">
      <c r="A939" s="1"/>
      <c r="B939" s="122"/>
      <c r="C939" s="122"/>
    </row>
    <row r="940" spans="1:3" ht="15.75" customHeight="1">
      <c r="A940" s="1"/>
      <c r="B940" s="122"/>
      <c r="C940" s="122"/>
    </row>
    <row r="941" spans="1:3" ht="15.75" customHeight="1">
      <c r="A941" s="1"/>
      <c r="B941" s="122"/>
      <c r="C941" s="122"/>
    </row>
    <row r="942" spans="1:3" ht="15.75" customHeight="1">
      <c r="A942" s="1"/>
      <c r="B942" s="122"/>
      <c r="C942" s="122"/>
    </row>
    <row r="943" spans="1:3" ht="15.75" customHeight="1">
      <c r="A943" s="1"/>
      <c r="B943" s="122"/>
      <c r="C943" s="122"/>
    </row>
    <row r="944" spans="1:3" ht="15.75" customHeight="1">
      <c r="A944" s="1"/>
      <c r="B944" s="122"/>
      <c r="C944" s="122"/>
    </row>
    <row r="945" spans="1:3" ht="15.75" customHeight="1">
      <c r="A945" s="1"/>
      <c r="B945" s="122"/>
      <c r="C945" s="122"/>
    </row>
    <row r="946" spans="1:3" ht="15.75" customHeight="1">
      <c r="A946" s="1"/>
      <c r="B946" s="122"/>
      <c r="C946" s="122"/>
    </row>
    <row r="947" spans="1:3" ht="15.75" customHeight="1">
      <c r="A947" s="1"/>
      <c r="B947" s="122"/>
      <c r="C947" s="122"/>
    </row>
    <row r="948" spans="1:3" ht="15.75" customHeight="1">
      <c r="A948" s="1"/>
      <c r="B948" s="122"/>
      <c r="C948" s="122"/>
    </row>
    <row r="949" spans="1:3" ht="15.75" customHeight="1">
      <c r="A949" s="1"/>
      <c r="B949" s="122"/>
      <c r="C949" s="122"/>
    </row>
    <row r="950" spans="1:3" ht="15.75" customHeight="1">
      <c r="A950" s="1"/>
      <c r="B950" s="122"/>
      <c r="C950" s="122"/>
    </row>
    <row r="951" spans="1:3" ht="15.75" customHeight="1">
      <c r="A951" s="1"/>
      <c r="B951" s="122"/>
      <c r="C951" s="122"/>
    </row>
    <row r="952" spans="1:3" ht="15.75" customHeight="1">
      <c r="A952" s="1"/>
      <c r="B952" s="122"/>
      <c r="C952" s="122"/>
    </row>
    <row r="953" spans="1:3" ht="15.75" customHeight="1">
      <c r="A953" s="1"/>
      <c r="B953" s="122"/>
      <c r="C953" s="122"/>
    </row>
    <row r="954" spans="1:3" ht="15.75" customHeight="1">
      <c r="A954" s="1"/>
      <c r="B954" s="122"/>
      <c r="C954" s="122"/>
    </row>
    <row r="955" spans="1:3" ht="15.75" customHeight="1">
      <c r="A955" s="1"/>
      <c r="B955" s="122"/>
      <c r="C955" s="122"/>
    </row>
    <row r="956" spans="1:3" ht="15.75" customHeight="1">
      <c r="A956" s="1"/>
      <c r="B956" s="122"/>
      <c r="C956" s="122"/>
    </row>
    <row r="957" spans="1:3" ht="15.75" customHeight="1">
      <c r="A957" s="1"/>
      <c r="B957" s="122"/>
      <c r="C957" s="122"/>
    </row>
    <row r="958" spans="1:3" ht="15.75" customHeight="1">
      <c r="A958" s="1"/>
      <c r="B958" s="122"/>
      <c r="C958" s="122"/>
    </row>
    <row r="959" spans="1:3" ht="15.75" customHeight="1">
      <c r="A959" s="1"/>
      <c r="B959" s="122"/>
      <c r="C959" s="122"/>
    </row>
    <row r="960" spans="1:3" ht="15.75" customHeight="1">
      <c r="A960" s="1"/>
      <c r="B960" s="122"/>
      <c r="C960" s="122"/>
    </row>
    <row r="961" spans="1:3" ht="15.75" customHeight="1">
      <c r="A961" s="1"/>
      <c r="B961" s="122"/>
      <c r="C961" s="122"/>
    </row>
    <row r="962" spans="1:3" ht="15.75" customHeight="1">
      <c r="A962" s="1"/>
      <c r="B962" s="122"/>
      <c r="C962" s="122"/>
    </row>
    <row r="963" spans="1:3" ht="15.75" customHeight="1">
      <c r="A963" s="1"/>
      <c r="B963" s="122"/>
      <c r="C963" s="122"/>
    </row>
    <row r="964" spans="1:3" ht="15.75" customHeight="1">
      <c r="A964" s="1"/>
      <c r="B964" s="122"/>
      <c r="C964" s="122"/>
    </row>
    <row r="965" spans="1:3" ht="15.75" customHeight="1">
      <c r="A965" s="1"/>
      <c r="B965" s="122"/>
      <c r="C965" s="122"/>
    </row>
    <row r="966" spans="1:3" ht="15.75" customHeight="1">
      <c r="A966" s="1"/>
      <c r="B966" s="122"/>
      <c r="C966" s="122"/>
    </row>
    <row r="967" spans="1:3" ht="15.75" customHeight="1">
      <c r="A967" s="1"/>
      <c r="B967" s="122"/>
      <c r="C967" s="122"/>
    </row>
    <row r="968" spans="1:3" ht="15.75" customHeight="1">
      <c r="A968" s="1"/>
      <c r="B968" s="122"/>
      <c r="C968" s="122"/>
    </row>
    <row r="969" spans="1:3" ht="15.75" customHeight="1">
      <c r="A969" s="1"/>
      <c r="B969" s="122"/>
      <c r="C969" s="122"/>
    </row>
    <row r="970" spans="1:3" ht="15.75" customHeight="1">
      <c r="A970" s="1"/>
      <c r="B970" s="122"/>
      <c r="C970" s="122"/>
    </row>
    <row r="971" spans="1:3" ht="15.75" customHeight="1">
      <c r="A971" s="1"/>
      <c r="B971" s="122"/>
      <c r="C971" s="122"/>
    </row>
    <row r="972" spans="1:3" ht="15.75" customHeight="1">
      <c r="A972" s="1"/>
      <c r="B972" s="122"/>
      <c r="C972" s="122"/>
    </row>
    <row r="973" spans="1:3" ht="15.75" customHeight="1">
      <c r="A973" s="1"/>
      <c r="B973" s="122"/>
      <c r="C973" s="122"/>
    </row>
    <row r="974" spans="1:3" ht="15.75" customHeight="1">
      <c r="A974" s="1"/>
      <c r="B974" s="122"/>
      <c r="C974" s="122"/>
    </row>
    <row r="975" spans="1:3" ht="15.75" customHeight="1">
      <c r="A975" s="1"/>
      <c r="B975" s="122"/>
      <c r="C975" s="122"/>
    </row>
    <row r="976" spans="1:3" ht="15.75" customHeight="1">
      <c r="A976" s="1"/>
      <c r="B976" s="122"/>
      <c r="C976" s="122"/>
    </row>
    <row r="977" spans="1:3" ht="15.75" customHeight="1">
      <c r="A977" s="1"/>
      <c r="B977" s="122"/>
      <c r="C977" s="122"/>
    </row>
    <row r="978" spans="1:3" ht="15.75" customHeight="1">
      <c r="A978" s="1"/>
      <c r="B978" s="122"/>
      <c r="C978" s="122"/>
    </row>
    <row r="979" spans="1:3" ht="15.75" customHeight="1">
      <c r="A979" s="1"/>
      <c r="B979" s="122"/>
      <c r="C979" s="122"/>
    </row>
    <row r="980" spans="1:3" ht="15.75" customHeight="1">
      <c r="A980" s="1"/>
      <c r="B980" s="122"/>
      <c r="C980" s="122"/>
    </row>
    <row r="981" spans="1:3" ht="15.75" customHeight="1">
      <c r="A981" s="1"/>
      <c r="B981" s="122"/>
      <c r="C981" s="122"/>
    </row>
    <row r="982" spans="1:3" ht="15.75" customHeight="1">
      <c r="A982" s="1"/>
      <c r="B982" s="122"/>
      <c r="C982" s="122"/>
    </row>
    <row r="983" spans="1:3" ht="15.75" customHeight="1">
      <c r="A983" s="1"/>
      <c r="B983" s="122"/>
      <c r="C983" s="122"/>
    </row>
    <row r="984" spans="1:3" ht="15.75" customHeight="1">
      <c r="A984" s="1"/>
      <c r="B984" s="122"/>
      <c r="C984" s="122"/>
    </row>
    <row r="985" spans="1:3" ht="15.75" customHeight="1">
      <c r="A985" s="1"/>
      <c r="B985" s="122"/>
      <c r="C985" s="122"/>
    </row>
    <row r="986" spans="1:3" ht="15.75" customHeight="1">
      <c r="A986" s="1"/>
      <c r="B986" s="122"/>
      <c r="C986" s="122"/>
    </row>
    <row r="987" spans="1:3" ht="15.75" customHeight="1">
      <c r="A987" s="1"/>
      <c r="B987" s="122"/>
      <c r="C987" s="122"/>
    </row>
    <row r="988" spans="1:3" ht="15.75" customHeight="1">
      <c r="A988" s="1"/>
      <c r="B988" s="122"/>
      <c r="C988" s="122"/>
    </row>
    <row r="989" spans="1:3" ht="15.75" customHeight="1">
      <c r="A989" s="1"/>
      <c r="B989" s="122"/>
      <c r="C989" s="122"/>
    </row>
    <row r="990" spans="1:3" ht="15.75" customHeight="1">
      <c r="A990" s="1"/>
      <c r="B990" s="122"/>
      <c r="C990" s="122"/>
    </row>
    <row r="991" spans="1:3" ht="15.75" customHeight="1">
      <c r="A991" s="1"/>
      <c r="B991" s="122"/>
      <c r="C991" s="122"/>
    </row>
  </sheetData>
  <autoFilter ref="A1:Z116" xr:uid="{00000000-0009-0000-0000-00000E000000}"/>
  <mergeCells count="3">
    <mergeCell ref="A2:A115"/>
    <mergeCell ref="B2:B115"/>
    <mergeCell ref="C2:C115"/>
  </mergeCells>
  <conditionalFormatting sqref="H2:H1048576">
    <cfRule type="cellIs" dxfId="4" priority="10" operator="equal">
      <formula>"Emenda"</formula>
    </cfRule>
  </conditionalFormatting>
  <conditionalFormatting sqref="N117:N1048576 N2:N115">
    <cfRule type="colorScale" priority="9">
      <colorScale>
        <cfvo type="min"/>
        <cfvo type="max"/>
        <color rgb="FFFFEF9C"/>
        <color rgb="FF63BE7B"/>
      </colorScale>
    </cfRule>
  </conditionalFormatting>
  <conditionalFormatting sqref="U2:U1048576">
    <cfRule type="colorScale" priority="8">
      <colorScale>
        <cfvo type="min"/>
        <cfvo type="max"/>
        <color rgb="FFFFEF9C"/>
        <color rgb="FF63BE7B"/>
      </colorScale>
    </cfRule>
  </conditionalFormatting>
  <conditionalFormatting sqref="H1">
    <cfRule type="cellIs" dxfId="3" priority="4" operator="equal">
      <formula>"Emenda"</formula>
    </cfRule>
  </conditionalFormatting>
  <conditionalFormatting sqref="H1">
    <cfRule type="cellIs" dxfId="2" priority="3" operator="equal">
      <formula>"Emenda"</formula>
    </cfRule>
  </conditionalFormatting>
  <conditionalFormatting sqref="N1">
    <cfRule type="colorScale" priority="2">
      <colorScale>
        <cfvo type="min"/>
        <cfvo type="max"/>
        <color rgb="FFFFEF9C"/>
        <color rgb="FF63BE7B"/>
      </colorScale>
    </cfRule>
  </conditionalFormatting>
  <conditionalFormatting sqref="U1">
    <cfRule type="colorScale" priority="1">
      <colorScale>
        <cfvo type="min"/>
        <cfvo type="max"/>
        <color rgb="FFFFEF9C"/>
        <color rgb="FF63BE7B"/>
      </colorScale>
    </cfRule>
  </conditionalFormatting>
  <dataValidations count="26">
    <dataValidation allowBlank="1" showInputMessage="1" showErrorMessage="1" promptTitle="ODS | Objetivos de Desenvolvimento Sustentável:" prompt="Os Objetivos de Desenvolvimento Sustentável (ODS) são um apelo global à ação para acabar com a pobreza, proteger o meio ambiente e o clima e garantir que as pessoas, em todos os lugares, possam desfrutar de paz e de prosperidade." sqref="B1" xr:uid="{AA839FDD-8B12-4D4F-962E-2243C160D4FB}"/>
    <dataValidation allowBlank="1" showInputMessage="1" showErrorMessage="1" promptTitle="Orçamento OCA | (a) " prompt="Valor da ação aprovado na LOA multiplicado pelo Índice OCA. Valor referente ao orçamento dotado para o público-alvo Criança e Adolescente de 0 a 18 anos. É o valor da ação aprovado na LOA multiplicado pelo Índice OCA. _x000a__x000a_ (a) = Orçamento (LOA) x Índice OCA" sqref="O1" xr:uid="{56548362-3A77-4300-ADFC-6693033F0C52}"/>
    <dataValidation allowBlank="1" showInputMessage="1" showErrorMessage="1" promptTitle="Orçamento OPI | (a) " prompt="Valor da ação aprovado na LOA multiplicado pelo Índice OPI. Valor referente ao orçamento dotado para o público-alvo Criança e Adolescente de 0 a 18 anos. É o valor da ação aprovado na LOA multiplicado pelo Índice OPI. _x000a__x000a_ (a) = Orçamento (LOA) x Índice OPI" sqref="V1" xr:uid="{B114FE4D-6180-45A2-82A6-DDA014D6B0BC}"/>
    <dataValidation allowBlank="1" showInputMessage="1" showErrorMessage="1" promptTitle="Empenhado OCA | (b) " prompt="Valor empenhado para a ação durante o ano multiplicado pelo Índice OCA. Valor empenhado para o público-alvo Criança e Adolescente de 0 a 18 anos. É o valor empenhado multiplicado pelo Índice OCA. _x000a_(b) = Empenhado x Índice OCA " sqref="P1" xr:uid="{7C4C96BE-DED8-4181-9651-499984C1D400}"/>
    <dataValidation allowBlank="1" showInputMessage="1" showErrorMessage="1" promptTitle="Empenhado_OPI | (b) " prompt="Valor empenhado para a ação durante o ano multiplicado pelo Índice OPI. Valor empenhado para o público-alvo Criança de 0 a 6 anos. É o valor empenhado multiplicado pelo Índice OPI. _x000a__x000a_(b) = Empenhado x Índice OPI " sqref="W1" xr:uid="{E8E1EDF7-617A-446C-87AE-309DB3648F50}"/>
    <dataValidation allowBlank="1" showInputMessage="1" showErrorMessage="1" promptTitle="Liquidado_OCA | (c) " prompt="Valor liquidado para a ação durante o ano multiplicado pelo Índice OCA. Valor liquidado para o público-alvo Criança e Adolescente de 0 a 18 anos. É o valor liquidado multiplicado pelo Índice OCA. _x000a__x000a_(c) = Liquidado x Índice OCA " sqref="Q1" xr:uid="{6626EEED-E390-46DD-BFA8-0CB5CD1CAF1C}"/>
    <dataValidation allowBlank="1" showInputMessage="1" showErrorMessage="1" promptTitle="Liquidado_OPI | (c) " prompt="Valor liquidado para a ação durante o ano multiplicado pelo Índice OPI. Valor liquidado para o público-alvo criança de 0 a 6 anos. É o valor liquidado multiplicado pelo Índice OPI. _x000a__x000a_(c) = Liquidado x Índice OPI " sqref="X1" xr:uid="{C7F55263-3EB9-44CA-B8BB-A9269D34B420}"/>
    <dataValidation allowBlank="1" showInputMessage="1" showErrorMessage="1" promptTitle="Percentual de Execução - Empenho " prompt="(b)/(a). Percentual de execução orçamentária da ação, baseado no valor anual empenhado proporcional sobre o valor proporcionalmente orçado para ela na LOA. Fórmula de cálculo: Valor Empenhado (OPI) dividido pela dotação orçamentária inicial." sqref="Z1" xr:uid="{61953FAA-5BF8-4CCF-9E33-DD64BFB90A48}"/>
    <dataValidation allowBlank="1" showInputMessage="1" showErrorMessage="1" promptTitle="Percentual de Execução - Empenho" prompt=" (b)/(a).  Percentual de execução orçamentária da ação, baseado no valor anual empenhado proporcional sobre o valor proporcionalmente orçado para ela na LOA. Fórmula de cálculo: Valor Empenhado (OCA) dividido pela dotação orçamentária inicial." sqref="S1" xr:uid="{CF9DDA82-12F2-4AB6-B76A-2776CBFA9288}"/>
    <dataValidation allowBlank="1" showInputMessage="1" showErrorMessage="1" promptTitle="Percentual de Execução - Liquidação" prompt="(c)/(a). Percentual de execução orçamentária da ação, baseado no valor anual liquidado proporcional sobre o valor proporcionalmente orçado para ela na LOA._x000a_Fórmula de cálculo: Valor Liquidado (OPI) dividido pela dotação orçamentária inicial." sqref="Y1" xr:uid="{0CA656EE-76F8-44F7-A780-9E5FC6FD29BA}"/>
    <dataValidation allowBlank="1" showInputMessage="1" showErrorMessage="1" promptTitle="Percentual de Execução - Liquidação" prompt="(c)/(a). Traz o percentual de execução orçamentária da ação, baseado no valor anual liquidado proporcional sobre o valor proporcionalmente orçado para ela na LOA. Fórmula de cálculo: Valor Liquidado (OCA) dividido pela dotação orçamentária inicial." sqref="R1" xr:uid="{95534DD5-9D98-4CDB-BFF9-C6AF4C30721B}"/>
    <dataValidation allowBlank="1" showInputMessage="1" showErrorMessage="1" promptTitle="Índice OCA " prompt="Número que espelha a exclusividade ou não da ação. _x000a__x000a_EX | Valor: 1,0 _x000a__x000a_NEX |Valor: Variavel  _x000a__x000a_NINC | Valor: 0,0 " sqref="N1" xr:uid="{AD44E6E9-9ABD-4921-84D7-8FEB8BB96A08}"/>
    <dataValidation allowBlank="1" showInputMessage="1" showErrorMessage="1" promptTitle="Índice OPI " prompt="Número que espelha a exclusividade  ou não da ação. _x000a__x000a_EX | Valor: 1,0 _x000a__x000a_NEX |Valor: Variavel  _x000a__x000a_NINC | Valor: 0,0 " sqref="U1" xr:uid="{F135C01B-11FE-4718-90AE-84E194372478}"/>
    <dataValidation allowBlank="1" showInputMessage="1" showErrorMessage="1" promptTitle="Tipo OPI " prompt="Classificação da ação:  EX | Ação Exclusiva; _x000a__x000a_NEX  |Ação Não Exclusiva; _x000a__x000a_NINC | Ações Não Incluídas  " sqref="T1" xr:uid="{D9C11997-A3AE-46B2-8674-6C96A37F0909}"/>
    <dataValidation allowBlank="1" showInputMessage="1" showErrorMessage="1" promptTitle="Tipo OCA: " prompt="Classificação da ação:  _x000a__x000a_EX | Ação Exclusiva; _x000a__x000a_NEX |Ação Não Exclusiva; _x000a__x000a_NINC | Ações Não Incluídas " sqref="M1" xr:uid="{BD61AABD-B24C-40DF-909D-EA163034C727}"/>
    <dataValidation allowBlank="1" showInputMessage="1" showErrorMessage="1" promptTitle="Liquidado: " prompt="Liquidação: Um dos estágios da despesa. É a verificação do implemento de condição, ou seja, verificação objetiva do cumprimento contratual. " sqref="L1" xr:uid="{FF2B0D89-87CE-432B-AD16-9A8F84425F73}"/>
    <dataValidation allowBlank="1" showInputMessage="1" showErrorMessage="1" promptTitle="Empenhado: " prompt="Empenho da Despesa: Um dos estágios da despesa. [...] Funciona como garantia ao credor do ente público de que existe o crédito necessário para a liquidação de um compromisso assumido." sqref="K1" xr:uid="{2E017A1A-6056-47DC-BFE1-DE85905BA3EC}"/>
    <dataValidation allowBlank="1" showInputMessage="1" showErrorMessage="1" promptTitle="Orçamento (LOA): " prompt="Dotação orçamentária: É o valor monetário autorizado, consignado na lei do orçamento (LOA), para atender uma determinada programação orçamentária. Também pode ser entendida como dotação inicial.  " sqref="J1" xr:uid="{F3D8953A-3D6B-447E-904B-A62DC6433225}"/>
    <dataValidation allowBlank="1" showInputMessage="1" showErrorMessage="1" promptTitle="Órgão: " prompt="Unidade/s que pode orçar e/ou participa da ação. " sqref="I1" xr:uid="{55022735-9ED9-4628-8283-10F46F268868}"/>
    <dataValidation allowBlank="1" showInputMessage="1" showErrorMessage="1" promptTitle="Iniciativa: " prompt="Classifica a ação segundo seu proponente: Executivo ou Emenda (Legislativo). " sqref="H1" xr:uid="{47F9600A-99CA-4972-A513-8CF64F73F15B}"/>
    <dataValidation allowBlank="1" showInputMessage="1" showErrorMessage="1" promptTitle="Código: " prompt="Conjunto de dígitos utilizados para individualizar órgãos, instituições, classificações, fontes de recursos etc. " sqref="G1" xr:uid="{301DC6F3-9A71-4DEE-8C08-093C3EDDD684}"/>
    <dataValidation allowBlank="1" showInputMessage="1" showErrorMessage="1" promptTitle="Ação:" prompt="Atividade, um instrumento de programação para alcançar o objetivo de um programa, envolvendo um conjunto de operações que se realizam de modo contínuo e permanente, das quais resulta um produto necessário à manutenção da ação de governo." sqref="F1" xr:uid="{65ACFE73-AC13-4577-A1C4-5D1D034B28A6}"/>
    <dataValidation allowBlank="1" showInputMessage="1" showErrorMessage="1" promptTitle="Programa: " prompt="Instrumento de organização da ação governamental visando à concretização dos objetivos pretendidos, sendo mensurado por indicadores estabelecidos no plano plurianual. " sqref="E1" xr:uid="{6D9E554A-9235-40C7-84BF-47BDE95129F9}"/>
    <dataValidation allowBlank="1" showInputMessage="1" showErrorMessage="1" promptTitle="Subfunção: " prompt="Representa uma partição da função, visando a agregar determinado subconjunto de despesa do setor público. " sqref="D1" xr:uid="{8269DDB1-F08D-4190-80BD-5A33013C53ED}"/>
    <dataValidation allowBlank="1" showInputMessage="1" showErrorMessage="1" promptTitle="Função: " prompt="Maior nível de agregação das diversas áreas de despesa que competem ao setor público. " sqref="C1" xr:uid="{28DE8C14-6275-4A72-8D88-095B674EA512}"/>
    <dataValidation allowBlank="1" showInputMessage="1" showErrorMessage="1" promptTitle="Eixo:" prompt="Definido pela Metodologia._x000a_1.Proteção em Situação de Risco; _x000a_2.Promoção de Vidas Saudáveis; _x000a_3.Educação de Qualidade; _x000a_4.Transversal. " sqref="A1" xr:uid="{1AEA423C-8334-4190-9496-44A9DAAFF7B3}"/>
  </dataValidations>
  <pageMargins left="0.511811024" right="0.511811024" top="0.78740157499999996" bottom="0.78740157499999996"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8EA9DB"/>
  </sheetPr>
  <dimension ref="A1:AA257"/>
  <sheetViews>
    <sheetView showGridLines="0" tabSelected="1" topLeftCell="F1" workbookViewId="0">
      <pane ySplit="1" topLeftCell="I2" activePane="bottomLeft" state="frozen"/>
      <selection pane="bottomLeft" activeCell="F45" sqref="F45"/>
    </sheetView>
  </sheetViews>
  <sheetFormatPr defaultColWidth="14.42578125" defaultRowHeight="15" customHeight="1"/>
  <cols>
    <col min="1" max="3" width="8.140625" customWidth="1"/>
    <col min="4" max="4" width="45.7109375" bestFit="1" customWidth="1"/>
    <col min="5" max="5" width="44.7109375" bestFit="1" customWidth="1"/>
    <col min="6" max="6" width="105.42578125" style="217" bestFit="1" customWidth="1"/>
    <col min="7" max="7" width="37.85546875" style="120" customWidth="1"/>
    <col min="8" max="8" width="17.7109375" style="120" customWidth="1"/>
    <col min="9" max="9" width="13.85546875" style="120" customWidth="1"/>
    <col min="10" max="12" width="17.7109375" style="120" customWidth="1"/>
    <col min="13" max="14" width="6.7109375" style="120" customWidth="1"/>
    <col min="15" max="15" width="20.85546875" style="120" customWidth="1"/>
    <col min="16" max="16" width="17.85546875" style="120" customWidth="1"/>
    <col min="17" max="17" width="16.7109375" style="120" customWidth="1"/>
    <col min="18" max="19" width="14.7109375" style="230" customWidth="1"/>
    <col min="20" max="21" width="6.7109375" style="120" customWidth="1"/>
    <col min="22" max="22" width="20.85546875" style="120" customWidth="1"/>
    <col min="23" max="23" width="18.7109375" style="120" customWidth="1"/>
    <col min="24" max="24" width="16.5703125" style="120" customWidth="1"/>
    <col min="25" max="26" width="14.7109375" style="230" customWidth="1"/>
  </cols>
  <sheetData>
    <row r="1" spans="1:27" ht="33" customHeight="1">
      <c r="A1" s="191" t="s">
        <v>326</v>
      </c>
      <c r="B1" s="181" t="s">
        <v>386</v>
      </c>
      <c r="C1" s="194" t="s">
        <v>333</v>
      </c>
      <c r="D1" s="180" t="s">
        <v>337</v>
      </c>
      <c r="E1" s="185" t="s">
        <v>339</v>
      </c>
      <c r="F1" s="180" t="s">
        <v>341</v>
      </c>
      <c r="G1" s="180" t="s">
        <v>343</v>
      </c>
      <c r="H1" s="181" t="s">
        <v>345</v>
      </c>
      <c r="I1" s="181" t="s">
        <v>347</v>
      </c>
      <c r="J1" s="156" t="s">
        <v>349</v>
      </c>
      <c r="K1" s="156" t="s">
        <v>353</v>
      </c>
      <c r="L1" s="156" t="s">
        <v>357</v>
      </c>
      <c r="M1" s="175" t="s">
        <v>359</v>
      </c>
      <c r="N1" s="175" t="s">
        <v>361</v>
      </c>
      <c r="O1" s="179" t="s">
        <v>363</v>
      </c>
      <c r="P1" s="179" t="s">
        <v>366</v>
      </c>
      <c r="Q1" s="179" t="s">
        <v>368</v>
      </c>
      <c r="R1" s="231" t="s">
        <v>370</v>
      </c>
      <c r="S1" s="231" t="s">
        <v>372</v>
      </c>
      <c r="T1" s="182" t="s">
        <v>374</v>
      </c>
      <c r="U1" s="182" t="s">
        <v>376</v>
      </c>
      <c r="V1" s="212" t="s">
        <v>378</v>
      </c>
      <c r="W1" s="212" t="s">
        <v>380</v>
      </c>
      <c r="X1" s="212" t="s">
        <v>382</v>
      </c>
      <c r="Y1" s="213" t="s">
        <v>370</v>
      </c>
      <c r="Z1" s="236" t="s">
        <v>372</v>
      </c>
    </row>
    <row r="2" spans="1:27" ht="15" customHeight="1">
      <c r="A2" s="456" t="s">
        <v>4121</v>
      </c>
      <c r="B2" s="447" t="s">
        <v>4122</v>
      </c>
      <c r="C2" s="447" t="s">
        <v>4123</v>
      </c>
      <c r="D2" s="148" t="s">
        <v>4124</v>
      </c>
      <c r="E2" s="148" t="s">
        <v>3942</v>
      </c>
      <c r="F2" s="218" t="s">
        <v>4125</v>
      </c>
      <c r="G2" s="148" t="s">
        <v>4126</v>
      </c>
      <c r="H2" s="148" t="s">
        <v>394</v>
      </c>
      <c r="I2" s="148" t="s">
        <v>205</v>
      </c>
      <c r="J2" s="132">
        <v>1000</v>
      </c>
      <c r="K2" s="132">
        <v>0</v>
      </c>
      <c r="L2" s="132">
        <v>0</v>
      </c>
      <c r="M2" s="132" t="s">
        <v>416</v>
      </c>
      <c r="N2" s="148">
        <v>0</v>
      </c>
      <c r="O2" s="170">
        <f>J2*N2</f>
        <v>0</v>
      </c>
      <c r="P2" s="170">
        <f>K2*N2</f>
        <v>0</v>
      </c>
      <c r="Q2" s="170">
        <f>L2*N2</f>
        <v>0</v>
      </c>
      <c r="R2" s="228" t="str">
        <f t="shared" ref="R2:R56" si="0">IFERROR(Q2/O2, "-")</f>
        <v>-</v>
      </c>
      <c r="S2" s="228" t="str">
        <f>IFERROR(P2/O2, "-")</f>
        <v>-</v>
      </c>
      <c r="T2" s="131" t="s">
        <v>416</v>
      </c>
      <c r="U2" s="148">
        <v>0</v>
      </c>
      <c r="V2" s="170">
        <f>J2*U2</f>
        <v>0</v>
      </c>
      <c r="W2" s="170">
        <f t="shared" ref="W2:W56" si="1">K2*U2</f>
        <v>0</v>
      </c>
      <c r="X2" s="170">
        <f>L2*U2</f>
        <v>0</v>
      </c>
      <c r="Y2" s="228" t="str">
        <f t="shared" ref="Y2:Y56" si="2">IFERROR(X2/V2, "-")</f>
        <v>-</v>
      </c>
      <c r="Z2" s="228" t="str">
        <f>IFERROR(W2/V2, "-")</f>
        <v>-</v>
      </c>
      <c r="AA2" s="134"/>
    </row>
    <row r="3" spans="1:27">
      <c r="A3" s="456"/>
      <c r="B3" s="447"/>
      <c r="C3" s="447"/>
      <c r="D3" s="148" t="s">
        <v>4124</v>
      </c>
      <c r="E3" s="148" t="s">
        <v>3883</v>
      </c>
      <c r="F3" s="218" t="s">
        <v>4125</v>
      </c>
      <c r="G3" s="148" t="s">
        <v>4127</v>
      </c>
      <c r="H3" s="148" t="s">
        <v>394</v>
      </c>
      <c r="I3" s="148" t="s">
        <v>4128</v>
      </c>
      <c r="J3" s="132">
        <v>1002</v>
      </c>
      <c r="K3" s="132">
        <v>0</v>
      </c>
      <c r="L3" s="132">
        <v>0</v>
      </c>
      <c r="M3" s="132" t="s">
        <v>416</v>
      </c>
      <c r="N3" s="148">
        <v>0</v>
      </c>
      <c r="O3" s="170">
        <f t="shared" ref="O3:O57" si="3">J3*N3</f>
        <v>0</v>
      </c>
      <c r="P3" s="170">
        <f>K3*N3</f>
        <v>0</v>
      </c>
      <c r="Q3" s="170">
        <f t="shared" ref="Q3:Q57" si="4">L3*N3</f>
        <v>0</v>
      </c>
      <c r="R3" s="228" t="str">
        <f t="shared" si="0"/>
        <v>-</v>
      </c>
      <c r="S3" s="228" t="str">
        <f t="shared" ref="S3:S57" si="5">IFERROR(P3/O3, "-")</f>
        <v>-</v>
      </c>
      <c r="T3" s="131" t="s">
        <v>416</v>
      </c>
      <c r="U3" s="148">
        <v>0</v>
      </c>
      <c r="V3" s="170">
        <f t="shared" ref="V3:V57" si="6">J3*U3</f>
        <v>0</v>
      </c>
      <c r="W3" s="170">
        <f t="shared" si="1"/>
        <v>0</v>
      </c>
      <c r="X3" s="170">
        <f t="shared" ref="X3:X57" si="7">L3*U3</f>
        <v>0</v>
      </c>
      <c r="Y3" s="228" t="str">
        <f t="shared" si="2"/>
        <v>-</v>
      </c>
      <c r="Z3" s="228" t="str">
        <f t="shared" ref="Z3:Z57" si="8">IFERROR(W3/V3, "-")</f>
        <v>-</v>
      </c>
      <c r="AA3" s="134"/>
    </row>
    <row r="4" spans="1:27">
      <c r="A4" s="456"/>
      <c r="B4" s="447"/>
      <c r="C4" s="447"/>
      <c r="D4" s="148" t="s">
        <v>4124</v>
      </c>
      <c r="E4" s="148" t="s">
        <v>3883</v>
      </c>
      <c r="F4" s="218" t="s">
        <v>4125</v>
      </c>
      <c r="G4" s="148" t="s">
        <v>4129</v>
      </c>
      <c r="H4" s="148" t="s">
        <v>394</v>
      </c>
      <c r="I4" s="148" t="s">
        <v>87</v>
      </c>
      <c r="J4" s="132">
        <v>19511479</v>
      </c>
      <c r="K4" s="132">
        <v>2905807.8099999996</v>
      </c>
      <c r="L4" s="132">
        <v>1871483.3400000003</v>
      </c>
      <c r="M4" s="132" t="s">
        <v>410</v>
      </c>
      <c r="N4" s="148">
        <v>0.23</v>
      </c>
      <c r="O4" s="170">
        <f t="shared" si="3"/>
        <v>4487640.17</v>
      </c>
      <c r="P4" s="170">
        <f>K4*N4</f>
        <v>668335.79629999993</v>
      </c>
      <c r="Q4" s="170">
        <f t="shared" si="4"/>
        <v>430441.16820000007</v>
      </c>
      <c r="R4" s="228">
        <f t="shared" si="0"/>
        <v>9.5917041450317542E-2</v>
      </c>
      <c r="S4" s="228">
        <f t="shared" si="5"/>
        <v>0.1489281161105214</v>
      </c>
      <c r="T4" s="132" t="s">
        <v>410</v>
      </c>
      <c r="U4" s="148">
        <v>0.09</v>
      </c>
      <c r="V4" s="170">
        <f t="shared" si="6"/>
        <v>1756033.1099999999</v>
      </c>
      <c r="W4" s="170">
        <f t="shared" si="1"/>
        <v>261522.70289999995</v>
      </c>
      <c r="X4" s="170">
        <f t="shared" si="7"/>
        <v>168433.50060000003</v>
      </c>
      <c r="Y4" s="228">
        <f t="shared" si="2"/>
        <v>9.5917041450317556E-2</v>
      </c>
      <c r="Z4" s="228">
        <f t="shared" si="8"/>
        <v>0.14892811611052137</v>
      </c>
      <c r="AA4" s="134"/>
    </row>
    <row r="5" spans="1:27">
      <c r="A5" s="456"/>
      <c r="B5" s="447"/>
      <c r="C5" s="447"/>
      <c r="D5" s="148" t="s">
        <v>4124</v>
      </c>
      <c r="E5" s="148" t="s">
        <v>3883</v>
      </c>
      <c r="F5" s="218" t="s">
        <v>4125</v>
      </c>
      <c r="G5" s="148" t="s">
        <v>4130</v>
      </c>
      <c r="H5" s="148" t="s">
        <v>394</v>
      </c>
      <c r="I5" s="148" t="s">
        <v>87</v>
      </c>
      <c r="J5" s="132">
        <v>1000</v>
      </c>
      <c r="K5" s="132">
        <v>20355356.57</v>
      </c>
      <c r="L5" s="132">
        <v>20355356.57</v>
      </c>
      <c r="M5" s="132" t="s">
        <v>410</v>
      </c>
      <c r="N5" s="148">
        <v>0.23</v>
      </c>
      <c r="O5" s="170">
        <f t="shared" si="3"/>
        <v>230</v>
      </c>
      <c r="P5" s="170">
        <f>K5*N5</f>
        <v>4681732.0111000007</v>
      </c>
      <c r="Q5" s="170">
        <f t="shared" si="4"/>
        <v>4681732.0111000007</v>
      </c>
      <c r="R5" s="228">
        <f t="shared" si="0"/>
        <v>20355.356570000004</v>
      </c>
      <c r="S5" s="228">
        <f t="shared" si="5"/>
        <v>20355.356570000004</v>
      </c>
      <c r="T5" s="132" t="s">
        <v>410</v>
      </c>
      <c r="U5" s="148">
        <v>0.09</v>
      </c>
      <c r="V5" s="170">
        <f t="shared" si="6"/>
        <v>90</v>
      </c>
      <c r="W5" s="170">
        <f t="shared" si="1"/>
        <v>1831982.0913</v>
      </c>
      <c r="X5" s="170">
        <f t="shared" si="7"/>
        <v>1831982.0913</v>
      </c>
      <c r="Y5" s="228">
        <f t="shared" si="2"/>
        <v>20355.35657</v>
      </c>
      <c r="Z5" s="228">
        <f t="shared" si="8"/>
        <v>20355.35657</v>
      </c>
      <c r="AA5" s="134"/>
    </row>
    <row r="6" spans="1:27">
      <c r="A6" s="456"/>
      <c r="B6" s="447"/>
      <c r="C6" s="447"/>
      <c r="D6" s="148" t="s">
        <v>4124</v>
      </c>
      <c r="E6" s="148" t="s">
        <v>3883</v>
      </c>
      <c r="F6" s="218" t="s">
        <v>4125</v>
      </c>
      <c r="G6" s="148" t="s">
        <v>4131</v>
      </c>
      <c r="H6" s="148" t="s">
        <v>394</v>
      </c>
      <c r="I6" s="148" t="s">
        <v>4132</v>
      </c>
      <c r="J6" s="132">
        <v>1000</v>
      </c>
      <c r="K6" s="132">
        <v>0</v>
      </c>
      <c r="L6" s="132">
        <v>0</v>
      </c>
      <c r="M6" s="132" t="s">
        <v>416</v>
      </c>
      <c r="N6" s="148">
        <v>0</v>
      </c>
      <c r="O6" s="170">
        <f t="shared" si="3"/>
        <v>0</v>
      </c>
      <c r="P6" s="170">
        <f>K6*N6</f>
        <v>0</v>
      </c>
      <c r="Q6" s="170">
        <f t="shared" si="4"/>
        <v>0</v>
      </c>
      <c r="R6" s="228" t="str">
        <f t="shared" si="0"/>
        <v>-</v>
      </c>
      <c r="S6" s="228" t="str">
        <f t="shared" si="5"/>
        <v>-</v>
      </c>
      <c r="T6" s="132" t="s">
        <v>410</v>
      </c>
      <c r="U6" s="148">
        <v>0</v>
      </c>
      <c r="V6" s="170">
        <f t="shared" si="6"/>
        <v>0</v>
      </c>
      <c r="W6" s="170">
        <f>K6*U6</f>
        <v>0</v>
      </c>
      <c r="X6" s="170">
        <f>L6*U6</f>
        <v>0</v>
      </c>
      <c r="Y6" s="228" t="str">
        <f t="shared" si="2"/>
        <v>-</v>
      </c>
      <c r="Z6" s="228" t="str">
        <f t="shared" si="8"/>
        <v>-</v>
      </c>
      <c r="AA6" s="134"/>
    </row>
    <row r="7" spans="1:27">
      <c r="A7" s="456"/>
      <c r="B7" s="447"/>
      <c r="C7" s="447"/>
      <c r="D7" s="148" t="s">
        <v>4124</v>
      </c>
      <c r="E7" s="148" t="s">
        <v>3883</v>
      </c>
      <c r="F7" s="218" t="s">
        <v>4125</v>
      </c>
      <c r="G7" s="148" t="s">
        <v>4133</v>
      </c>
      <c r="H7" s="148" t="s">
        <v>394</v>
      </c>
      <c r="I7" s="148" t="s">
        <v>4132</v>
      </c>
      <c r="J7" s="132">
        <v>1000</v>
      </c>
      <c r="K7" s="132">
        <v>0</v>
      </c>
      <c r="L7" s="132">
        <v>0</v>
      </c>
      <c r="M7" s="132" t="s">
        <v>416</v>
      </c>
      <c r="N7" s="148">
        <v>0</v>
      </c>
      <c r="O7" s="170">
        <f t="shared" si="3"/>
        <v>0</v>
      </c>
      <c r="P7" s="170">
        <f>K7*N7</f>
        <v>0</v>
      </c>
      <c r="Q7" s="170">
        <f t="shared" si="4"/>
        <v>0</v>
      </c>
      <c r="R7" s="228" t="str">
        <f t="shared" si="0"/>
        <v>-</v>
      </c>
      <c r="S7" s="228" t="str">
        <f t="shared" si="5"/>
        <v>-</v>
      </c>
      <c r="T7" s="132" t="s">
        <v>410</v>
      </c>
      <c r="U7" s="148">
        <v>0</v>
      </c>
      <c r="V7" s="170">
        <f t="shared" si="6"/>
        <v>0</v>
      </c>
      <c r="W7" s="170">
        <f t="shared" si="1"/>
        <v>0</v>
      </c>
      <c r="X7" s="170">
        <f t="shared" si="7"/>
        <v>0</v>
      </c>
      <c r="Y7" s="228" t="str">
        <f t="shared" si="2"/>
        <v>-</v>
      </c>
      <c r="Z7" s="228" t="str">
        <f t="shared" si="8"/>
        <v>-</v>
      </c>
      <c r="AA7" s="134"/>
    </row>
    <row r="8" spans="1:27">
      <c r="A8" s="456"/>
      <c r="B8" s="447"/>
      <c r="C8" s="447"/>
      <c r="D8" s="148" t="s">
        <v>4124</v>
      </c>
      <c r="E8" s="148" t="s">
        <v>3883</v>
      </c>
      <c r="F8" s="218" t="s">
        <v>4125</v>
      </c>
      <c r="G8" s="148" t="s">
        <v>4134</v>
      </c>
      <c r="H8" s="148" t="s">
        <v>394</v>
      </c>
      <c r="I8" s="148" t="s">
        <v>97</v>
      </c>
      <c r="J8" s="132">
        <v>1000</v>
      </c>
      <c r="K8" s="132">
        <v>1000000</v>
      </c>
      <c r="L8" s="132">
        <v>227506.97</v>
      </c>
      <c r="M8" s="132" t="s">
        <v>410</v>
      </c>
      <c r="N8" s="148">
        <v>0.23</v>
      </c>
      <c r="O8" s="170">
        <f t="shared" si="3"/>
        <v>230</v>
      </c>
      <c r="P8" s="170">
        <f>K8*N8</f>
        <v>230000</v>
      </c>
      <c r="Q8" s="170">
        <f t="shared" si="4"/>
        <v>52326.6031</v>
      </c>
      <c r="R8" s="228">
        <f t="shared" si="0"/>
        <v>227.50697</v>
      </c>
      <c r="S8" s="228">
        <f t="shared" si="5"/>
        <v>1000</v>
      </c>
      <c r="T8" s="132" t="s">
        <v>410</v>
      </c>
      <c r="U8" s="148">
        <v>0.09</v>
      </c>
      <c r="V8" s="170">
        <f t="shared" si="6"/>
        <v>90</v>
      </c>
      <c r="W8" s="170">
        <f t="shared" si="1"/>
        <v>90000</v>
      </c>
      <c r="X8" s="170">
        <f t="shared" si="7"/>
        <v>20475.6273</v>
      </c>
      <c r="Y8" s="228">
        <f t="shared" si="2"/>
        <v>227.50697</v>
      </c>
      <c r="Z8" s="228">
        <f t="shared" si="8"/>
        <v>1000</v>
      </c>
      <c r="AA8" s="134"/>
    </row>
    <row r="9" spans="1:27">
      <c r="A9" s="456"/>
      <c r="B9" s="447"/>
      <c r="C9" s="447"/>
      <c r="D9" s="148" t="s">
        <v>4124</v>
      </c>
      <c r="E9" s="148" t="s">
        <v>3883</v>
      </c>
      <c r="F9" s="218" t="s">
        <v>4125</v>
      </c>
      <c r="G9" s="148" t="s">
        <v>4135</v>
      </c>
      <c r="H9" s="148" t="s">
        <v>394</v>
      </c>
      <c r="I9" s="148" t="s">
        <v>97</v>
      </c>
      <c r="J9" s="132">
        <v>0</v>
      </c>
      <c r="K9" s="132">
        <v>4601000</v>
      </c>
      <c r="L9" s="132">
        <v>0</v>
      </c>
      <c r="M9" s="132" t="s">
        <v>410</v>
      </c>
      <c r="N9" s="148">
        <v>0.23</v>
      </c>
      <c r="O9" s="170">
        <f t="shared" si="3"/>
        <v>0</v>
      </c>
      <c r="P9" s="170">
        <f>K9*N9</f>
        <v>1058230</v>
      </c>
      <c r="Q9" s="170">
        <f t="shared" si="4"/>
        <v>0</v>
      </c>
      <c r="R9" s="228" t="str">
        <f t="shared" si="0"/>
        <v>-</v>
      </c>
      <c r="S9" s="228" t="str">
        <f t="shared" si="5"/>
        <v>-</v>
      </c>
      <c r="T9" s="132" t="s">
        <v>410</v>
      </c>
      <c r="U9" s="148">
        <v>0.09</v>
      </c>
      <c r="V9" s="170">
        <f t="shared" si="6"/>
        <v>0</v>
      </c>
      <c r="W9" s="170">
        <f t="shared" si="1"/>
        <v>414090</v>
      </c>
      <c r="X9" s="170">
        <f t="shared" si="7"/>
        <v>0</v>
      </c>
      <c r="Y9" s="228" t="str">
        <f t="shared" si="2"/>
        <v>-</v>
      </c>
      <c r="Z9" s="228" t="str">
        <f t="shared" si="8"/>
        <v>-</v>
      </c>
      <c r="AA9" s="134"/>
    </row>
    <row r="10" spans="1:27">
      <c r="A10" s="456"/>
      <c r="B10" s="447"/>
      <c r="C10" s="447"/>
      <c r="D10" s="148" t="s">
        <v>4124</v>
      </c>
      <c r="E10" s="148" t="s">
        <v>3883</v>
      </c>
      <c r="F10" s="218" t="s">
        <v>4136</v>
      </c>
      <c r="G10" s="148" t="s">
        <v>4137</v>
      </c>
      <c r="H10" s="148" t="s">
        <v>394</v>
      </c>
      <c r="I10" s="148" t="s">
        <v>205</v>
      </c>
      <c r="J10" s="132">
        <v>1000</v>
      </c>
      <c r="K10" s="132">
        <v>309875.57999999996</v>
      </c>
      <c r="L10" s="132">
        <v>88969.75</v>
      </c>
      <c r="M10" s="132" t="s">
        <v>410</v>
      </c>
      <c r="N10" s="148">
        <v>0.23</v>
      </c>
      <c r="O10" s="170">
        <f t="shared" si="3"/>
        <v>230</v>
      </c>
      <c r="P10" s="170">
        <f>K10*N10</f>
        <v>71271.383399999992</v>
      </c>
      <c r="Q10" s="170">
        <f t="shared" si="4"/>
        <v>20463.0425</v>
      </c>
      <c r="R10" s="228">
        <f t="shared" si="0"/>
        <v>88.969750000000005</v>
      </c>
      <c r="S10" s="228">
        <f t="shared" si="5"/>
        <v>309.87557999999996</v>
      </c>
      <c r="T10" s="132" t="s">
        <v>410</v>
      </c>
      <c r="U10" s="148">
        <v>0.09</v>
      </c>
      <c r="V10" s="170">
        <f t="shared" si="6"/>
        <v>90</v>
      </c>
      <c r="W10" s="170">
        <f t="shared" si="1"/>
        <v>27888.802199999995</v>
      </c>
      <c r="X10" s="170">
        <f t="shared" si="7"/>
        <v>8007.2775000000001</v>
      </c>
      <c r="Y10" s="228">
        <f t="shared" si="2"/>
        <v>88.969750000000005</v>
      </c>
      <c r="Z10" s="228">
        <f t="shared" si="8"/>
        <v>309.87557999999996</v>
      </c>
      <c r="AA10" s="134"/>
    </row>
    <row r="11" spans="1:27">
      <c r="A11" s="456"/>
      <c r="B11" s="447"/>
      <c r="C11" s="447"/>
      <c r="D11" s="148" t="s">
        <v>4124</v>
      </c>
      <c r="E11" s="148" t="s">
        <v>3883</v>
      </c>
      <c r="F11" s="218" t="s">
        <v>4136</v>
      </c>
      <c r="G11" s="148" t="s">
        <v>4138</v>
      </c>
      <c r="H11" s="148" t="s">
        <v>394</v>
      </c>
      <c r="I11" s="148" t="s">
        <v>4128</v>
      </c>
      <c r="J11" s="132">
        <v>1002</v>
      </c>
      <c r="K11" s="132">
        <v>0</v>
      </c>
      <c r="L11" s="132">
        <v>0</v>
      </c>
      <c r="M11" s="132" t="s">
        <v>416</v>
      </c>
      <c r="N11" s="148">
        <v>0</v>
      </c>
      <c r="O11" s="170">
        <f t="shared" si="3"/>
        <v>0</v>
      </c>
      <c r="P11" s="170">
        <f>K11*N11</f>
        <v>0</v>
      </c>
      <c r="Q11" s="170">
        <f>L11*N11</f>
        <v>0</v>
      </c>
      <c r="R11" s="228" t="str">
        <f t="shared" si="0"/>
        <v>-</v>
      </c>
      <c r="S11" s="228" t="str">
        <f t="shared" si="5"/>
        <v>-</v>
      </c>
      <c r="T11" s="132" t="s">
        <v>410</v>
      </c>
      <c r="U11" s="148">
        <v>0</v>
      </c>
      <c r="V11" s="170">
        <f t="shared" si="6"/>
        <v>0</v>
      </c>
      <c r="W11" s="170">
        <f t="shared" si="1"/>
        <v>0</v>
      </c>
      <c r="X11" s="170">
        <f t="shared" si="7"/>
        <v>0</v>
      </c>
      <c r="Y11" s="228" t="str">
        <f t="shared" si="2"/>
        <v>-</v>
      </c>
      <c r="Z11" s="228" t="str">
        <f t="shared" si="8"/>
        <v>-</v>
      </c>
      <c r="AA11" s="134"/>
    </row>
    <row r="12" spans="1:27">
      <c r="A12" s="456"/>
      <c r="B12" s="447"/>
      <c r="C12" s="447"/>
      <c r="D12" s="148" t="s">
        <v>4124</v>
      </c>
      <c r="E12" s="148" t="s">
        <v>3883</v>
      </c>
      <c r="F12" s="218" t="s">
        <v>4136</v>
      </c>
      <c r="G12" s="148" t="s">
        <v>4139</v>
      </c>
      <c r="H12" s="148" t="s">
        <v>394</v>
      </c>
      <c r="I12" s="148" t="s">
        <v>87</v>
      </c>
      <c r="J12" s="132">
        <v>13647278</v>
      </c>
      <c r="K12" s="132">
        <v>7544990.3500000006</v>
      </c>
      <c r="L12" s="132">
        <v>6593142.3700000001</v>
      </c>
      <c r="M12" s="132" t="s">
        <v>410</v>
      </c>
      <c r="N12" s="148">
        <v>0.23</v>
      </c>
      <c r="O12" s="170">
        <f t="shared" si="3"/>
        <v>3138873.94</v>
      </c>
      <c r="P12" s="170">
        <f>K12*N12</f>
        <v>1735347.7805000001</v>
      </c>
      <c r="Q12" s="170">
        <f t="shared" si="4"/>
        <v>1516422.7451000002</v>
      </c>
      <c r="R12" s="228">
        <f t="shared" si="0"/>
        <v>0.483110431985045</v>
      </c>
      <c r="S12" s="228">
        <f t="shared" si="5"/>
        <v>0.55285679312753799</v>
      </c>
      <c r="T12" s="131" t="s">
        <v>410</v>
      </c>
      <c r="U12" s="148">
        <v>0.09</v>
      </c>
      <c r="V12" s="170">
        <f t="shared" si="6"/>
        <v>1228255.02</v>
      </c>
      <c r="W12" s="170">
        <f t="shared" si="1"/>
        <v>679049.13150000002</v>
      </c>
      <c r="X12" s="170">
        <f t="shared" si="7"/>
        <v>593382.81330000004</v>
      </c>
      <c r="Y12" s="228">
        <f t="shared" si="2"/>
        <v>0.48311043198504494</v>
      </c>
      <c r="Z12" s="228">
        <f t="shared" si="8"/>
        <v>0.55285679312753799</v>
      </c>
      <c r="AA12" s="134"/>
    </row>
    <row r="13" spans="1:27">
      <c r="A13" s="456"/>
      <c r="B13" s="447"/>
      <c r="C13" s="447"/>
      <c r="D13" s="148" t="s">
        <v>4124</v>
      </c>
      <c r="E13" s="148" t="s">
        <v>3883</v>
      </c>
      <c r="F13" s="218" t="s">
        <v>4136</v>
      </c>
      <c r="G13" s="148" t="s">
        <v>4140</v>
      </c>
      <c r="H13" s="148" t="s">
        <v>394</v>
      </c>
      <c r="I13" s="148" t="s">
        <v>4132</v>
      </c>
      <c r="J13" s="132">
        <v>4320000</v>
      </c>
      <c r="K13" s="132">
        <v>191640.18</v>
      </c>
      <c r="L13" s="132">
        <v>0</v>
      </c>
      <c r="M13" s="132" t="s">
        <v>410</v>
      </c>
      <c r="N13" s="148">
        <v>0.23</v>
      </c>
      <c r="O13" s="170">
        <f t="shared" si="3"/>
        <v>993600</v>
      </c>
      <c r="P13" s="170">
        <f>K13*N13</f>
        <v>44077.241399999999</v>
      </c>
      <c r="Q13" s="170">
        <f t="shared" si="4"/>
        <v>0</v>
      </c>
      <c r="R13" s="228">
        <f t="shared" si="0"/>
        <v>0</v>
      </c>
      <c r="S13" s="228">
        <f t="shared" si="5"/>
        <v>4.4361152777777774E-2</v>
      </c>
      <c r="T13" s="131" t="s">
        <v>410</v>
      </c>
      <c r="U13" s="148">
        <v>0.09</v>
      </c>
      <c r="V13" s="170">
        <f t="shared" si="6"/>
        <v>388800</v>
      </c>
      <c r="W13" s="170">
        <f t="shared" si="1"/>
        <v>17247.6162</v>
      </c>
      <c r="X13" s="170">
        <f t="shared" si="7"/>
        <v>0</v>
      </c>
      <c r="Y13" s="228">
        <f t="shared" si="2"/>
        <v>0</v>
      </c>
      <c r="Z13" s="228">
        <f t="shared" si="8"/>
        <v>4.4361152777777781E-2</v>
      </c>
      <c r="AA13" s="134"/>
    </row>
    <row r="14" spans="1:27">
      <c r="A14" s="456"/>
      <c r="B14" s="447"/>
      <c r="C14" s="447"/>
      <c r="D14" s="148" t="s">
        <v>4124</v>
      </c>
      <c r="E14" s="148" t="s">
        <v>3883</v>
      </c>
      <c r="F14" s="218" t="s">
        <v>4136</v>
      </c>
      <c r="G14" s="148" t="s">
        <v>4141</v>
      </c>
      <c r="H14" s="148" t="s">
        <v>394</v>
      </c>
      <c r="I14" s="148" t="s">
        <v>4132</v>
      </c>
      <c r="J14" s="132">
        <v>2889707</v>
      </c>
      <c r="K14" s="132">
        <v>1084185.03</v>
      </c>
      <c r="L14" s="132">
        <v>707159.78</v>
      </c>
      <c r="M14" s="132" t="s">
        <v>410</v>
      </c>
      <c r="N14" s="148">
        <v>0.23</v>
      </c>
      <c r="O14" s="170">
        <f t="shared" si="3"/>
        <v>664632.61</v>
      </c>
      <c r="P14" s="170">
        <f>K14*N14</f>
        <v>249362.55690000003</v>
      </c>
      <c r="Q14" s="170">
        <f t="shared" si="4"/>
        <v>162646.7494</v>
      </c>
      <c r="R14" s="228">
        <f t="shared" si="0"/>
        <v>0.24471677578384246</v>
      </c>
      <c r="S14" s="228">
        <f t="shared" si="5"/>
        <v>0.37518856756065583</v>
      </c>
      <c r="T14" s="131" t="s">
        <v>410</v>
      </c>
      <c r="U14" s="148">
        <v>0.09</v>
      </c>
      <c r="V14" s="170">
        <f t="shared" si="6"/>
        <v>260073.63</v>
      </c>
      <c r="W14" s="170">
        <f t="shared" si="1"/>
        <v>97576.652700000006</v>
      </c>
      <c r="X14" s="170">
        <f t="shared" si="7"/>
        <v>63644.3802</v>
      </c>
      <c r="Y14" s="228">
        <f t="shared" si="2"/>
        <v>0.24471677578384243</v>
      </c>
      <c r="Z14" s="228">
        <f t="shared" si="8"/>
        <v>0.37518856756065583</v>
      </c>
      <c r="AA14" s="134"/>
    </row>
    <row r="15" spans="1:27">
      <c r="A15" s="456"/>
      <c r="B15" s="447"/>
      <c r="C15" s="447"/>
      <c r="D15" s="148" t="s">
        <v>4124</v>
      </c>
      <c r="E15" s="148" t="s">
        <v>3883</v>
      </c>
      <c r="F15" s="218" t="s">
        <v>4136</v>
      </c>
      <c r="G15" s="148" t="s">
        <v>4142</v>
      </c>
      <c r="H15" s="148" t="s">
        <v>394</v>
      </c>
      <c r="I15" s="148" t="s">
        <v>97</v>
      </c>
      <c r="J15" s="132">
        <v>5600000</v>
      </c>
      <c r="K15" s="132">
        <v>0</v>
      </c>
      <c r="L15" s="132">
        <v>0</v>
      </c>
      <c r="M15" s="132" t="s">
        <v>410</v>
      </c>
      <c r="N15" s="148">
        <v>0.23</v>
      </c>
      <c r="O15" s="170">
        <f t="shared" si="3"/>
        <v>1288000</v>
      </c>
      <c r="P15" s="170">
        <f>K15*N15</f>
        <v>0</v>
      </c>
      <c r="Q15" s="170">
        <f t="shared" si="4"/>
        <v>0</v>
      </c>
      <c r="R15" s="228">
        <f t="shared" si="0"/>
        <v>0</v>
      </c>
      <c r="S15" s="228">
        <f t="shared" si="5"/>
        <v>0</v>
      </c>
      <c r="T15" s="131" t="s">
        <v>410</v>
      </c>
      <c r="U15" s="148">
        <v>0.09</v>
      </c>
      <c r="V15" s="170">
        <f t="shared" si="6"/>
        <v>504000</v>
      </c>
      <c r="W15" s="170">
        <f t="shared" si="1"/>
        <v>0</v>
      </c>
      <c r="X15" s="170">
        <f t="shared" si="7"/>
        <v>0</v>
      </c>
      <c r="Y15" s="228">
        <f t="shared" si="2"/>
        <v>0</v>
      </c>
      <c r="Z15" s="228">
        <f t="shared" si="8"/>
        <v>0</v>
      </c>
      <c r="AA15" s="134"/>
    </row>
    <row r="16" spans="1:27" ht="15.75" customHeight="1">
      <c r="A16" s="456"/>
      <c r="B16" s="447"/>
      <c r="C16" s="447"/>
      <c r="D16" s="148" t="s">
        <v>4124</v>
      </c>
      <c r="E16" s="148" t="s">
        <v>3883</v>
      </c>
      <c r="F16" s="218" t="s">
        <v>4143</v>
      </c>
      <c r="G16" s="148" t="s">
        <v>4144</v>
      </c>
      <c r="H16" s="148" t="s">
        <v>394</v>
      </c>
      <c r="I16" s="148" t="s">
        <v>4132</v>
      </c>
      <c r="J16" s="132">
        <v>1000</v>
      </c>
      <c r="K16" s="132">
        <v>0</v>
      </c>
      <c r="L16" s="132">
        <v>0</v>
      </c>
      <c r="M16" s="132" t="s">
        <v>416</v>
      </c>
      <c r="N16" s="148">
        <v>0</v>
      </c>
      <c r="O16" s="170">
        <f t="shared" si="3"/>
        <v>0</v>
      </c>
      <c r="P16" s="170">
        <f>K16*N16</f>
        <v>0</v>
      </c>
      <c r="Q16" s="170">
        <f t="shared" si="4"/>
        <v>0</v>
      </c>
      <c r="R16" s="228" t="str">
        <f t="shared" si="0"/>
        <v>-</v>
      </c>
      <c r="S16" s="228" t="str">
        <f t="shared" si="5"/>
        <v>-</v>
      </c>
      <c r="T16" s="131" t="s">
        <v>416</v>
      </c>
      <c r="U16" s="148">
        <v>0</v>
      </c>
      <c r="V16" s="170">
        <f t="shared" si="6"/>
        <v>0</v>
      </c>
      <c r="W16" s="170">
        <f t="shared" si="1"/>
        <v>0</v>
      </c>
      <c r="X16" s="170">
        <f t="shared" si="7"/>
        <v>0</v>
      </c>
      <c r="Y16" s="228" t="str">
        <f t="shared" si="2"/>
        <v>-</v>
      </c>
      <c r="Z16" s="228" t="str">
        <f t="shared" si="8"/>
        <v>-</v>
      </c>
      <c r="AA16" s="134"/>
    </row>
    <row r="17" spans="1:27" ht="15.75" customHeight="1">
      <c r="A17" s="456"/>
      <c r="B17" s="447"/>
      <c r="C17" s="447"/>
      <c r="D17" s="148" t="s">
        <v>4124</v>
      </c>
      <c r="E17" s="148" t="s">
        <v>3883</v>
      </c>
      <c r="F17" s="218" t="s">
        <v>4143</v>
      </c>
      <c r="G17" s="148" t="s">
        <v>4145</v>
      </c>
      <c r="H17" s="148" t="s">
        <v>394</v>
      </c>
      <c r="I17" s="148" t="s">
        <v>4132</v>
      </c>
      <c r="J17" s="132">
        <v>1000</v>
      </c>
      <c r="K17" s="132">
        <v>0</v>
      </c>
      <c r="L17" s="132">
        <v>0</v>
      </c>
      <c r="M17" s="132" t="s">
        <v>416</v>
      </c>
      <c r="N17" s="148">
        <v>0</v>
      </c>
      <c r="O17" s="170">
        <f t="shared" si="3"/>
        <v>0</v>
      </c>
      <c r="P17" s="170">
        <f>K17*N17</f>
        <v>0</v>
      </c>
      <c r="Q17" s="170">
        <f t="shared" si="4"/>
        <v>0</v>
      </c>
      <c r="R17" s="228" t="str">
        <f t="shared" si="0"/>
        <v>-</v>
      </c>
      <c r="S17" s="228" t="str">
        <f t="shared" si="5"/>
        <v>-</v>
      </c>
      <c r="T17" s="131" t="s">
        <v>416</v>
      </c>
      <c r="U17" s="148">
        <v>0</v>
      </c>
      <c r="V17" s="170">
        <f t="shared" si="6"/>
        <v>0</v>
      </c>
      <c r="W17" s="170">
        <f t="shared" si="1"/>
        <v>0</v>
      </c>
      <c r="X17" s="170">
        <f t="shared" si="7"/>
        <v>0</v>
      </c>
      <c r="Y17" s="228" t="str">
        <f t="shared" si="2"/>
        <v>-</v>
      </c>
      <c r="Z17" s="228" t="str">
        <f t="shared" si="8"/>
        <v>-</v>
      </c>
      <c r="AA17" s="134"/>
    </row>
    <row r="18" spans="1:27" ht="15.75" customHeight="1">
      <c r="A18" s="456"/>
      <c r="B18" s="447"/>
      <c r="C18" s="447"/>
      <c r="D18" s="148" t="s">
        <v>4124</v>
      </c>
      <c r="E18" s="148" t="s">
        <v>3883</v>
      </c>
      <c r="F18" s="218" t="s">
        <v>4143</v>
      </c>
      <c r="G18" s="148" t="s">
        <v>4146</v>
      </c>
      <c r="H18" s="148" t="s">
        <v>394</v>
      </c>
      <c r="I18" s="148" t="s">
        <v>4132</v>
      </c>
      <c r="J18" s="132">
        <v>1000</v>
      </c>
      <c r="K18" s="132">
        <v>0</v>
      </c>
      <c r="L18" s="132">
        <v>0</v>
      </c>
      <c r="M18" s="132" t="s">
        <v>416</v>
      </c>
      <c r="N18" s="148">
        <v>0</v>
      </c>
      <c r="O18" s="170">
        <f t="shared" si="3"/>
        <v>0</v>
      </c>
      <c r="P18" s="170">
        <f>K18*N18</f>
        <v>0</v>
      </c>
      <c r="Q18" s="170">
        <f t="shared" si="4"/>
        <v>0</v>
      </c>
      <c r="R18" s="228" t="str">
        <f t="shared" si="0"/>
        <v>-</v>
      </c>
      <c r="S18" s="228" t="str">
        <f t="shared" si="5"/>
        <v>-</v>
      </c>
      <c r="T18" s="131" t="s">
        <v>416</v>
      </c>
      <c r="U18" s="148">
        <v>0</v>
      </c>
      <c r="V18" s="170">
        <f t="shared" si="6"/>
        <v>0</v>
      </c>
      <c r="W18" s="170">
        <f t="shared" si="1"/>
        <v>0</v>
      </c>
      <c r="X18" s="170">
        <f t="shared" si="7"/>
        <v>0</v>
      </c>
      <c r="Y18" s="228" t="str">
        <f t="shared" si="2"/>
        <v>-</v>
      </c>
      <c r="Z18" s="228" t="str">
        <f t="shared" si="8"/>
        <v>-</v>
      </c>
      <c r="AA18" s="134"/>
    </row>
    <row r="19" spans="1:27" ht="15.75" customHeight="1">
      <c r="A19" s="456"/>
      <c r="B19" s="447"/>
      <c r="C19" s="447"/>
      <c r="D19" s="148" t="s">
        <v>4124</v>
      </c>
      <c r="E19" s="148" t="s">
        <v>3883</v>
      </c>
      <c r="F19" s="218" t="s">
        <v>4147</v>
      </c>
      <c r="G19" s="148" t="s">
        <v>4148</v>
      </c>
      <c r="H19" s="148" t="s">
        <v>394</v>
      </c>
      <c r="I19" s="148" t="s">
        <v>4132</v>
      </c>
      <c r="J19" s="132">
        <v>1000</v>
      </c>
      <c r="K19" s="132">
        <v>0</v>
      </c>
      <c r="L19" s="132">
        <v>0</v>
      </c>
      <c r="M19" s="132" t="s">
        <v>416</v>
      </c>
      <c r="N19" s="148">
        <v>0</v>
      </c>
      <c r="O19" s="170">
        <f t="shared" si="3"/>
        <v>0</v>
      </c>
      <c r="P19" s="170">
        <f>K19*N19</f>
        <v>0</v>
      </c>
      <c r="Q19" s="170">
        <f t="shared" si="4"/>
        <v>0</v>
      </c>
      <c r="R19" s="228" t="str">
        <f t="shared" si="0"/>
        <v>-</v>
      </c>
      <c r="S19" s="228" t="str">
        <f t="shared" si="5"/>
        <v>-</v>
      </c>
      <c r="T19" s="131" t="s">
        <v>416</v>
      </c>
      <c r="U19" s="148">
        <v>0</v>
      </c>
      <c r="V19" s="170">
        <f t="shared" si="6"/>
        <v>0</v>
      </c>
      <c r="W19" s="170">
        <f t="shared" si="1"/>
        <v>0</v>
      </c>
      <c r="X19" s="170">
        <f t="shared" si="7"/>
        <v>0</v>
      </c>
      <c r="Y19" s="228" t="str">
        <f t="shared" si="2"/>
        <v>-</v>
      </c>
      <c r="Z19" s="228" t="str">
        <f t="shared" si="8"/>
        <v>-</v>
      </c>
      <c r="AA19" s="134"/>
    </row>
    <row r="20" spans="1:27" ht="15.75" customHeight="1">
      <c r="A20" s="456"/>
      <c r="B20" s="447"/>
      <c r="C20" s="447"/>
      <c r="D20" s="148" t="s">
        <v>4124</v>
      </c>
      <c r="E20" s="148" t="s">
        <v>3883</v>
      </c>
      <c r="F20" s="218" t="s">
        <v>4149</v>
      </c>
      <c r="G20" s="148" t="s">
        <v>4150</v>
      </c>
      <c r="H20" s="148" t="s">
        <v>394</v>
      </c>
      <c r="I20" s="148" t="s">
        <v>4132</v>
      </c>
      <c r="J20" s="132">
        <v>0</v>
      </c>
      <c r="K20" s="132">
        <v>0</v>
      </c>
      <c r="L20" s="132">
        <v>0</v>
      </c>
      <c r="M20" s="132" t="s">
        <v>416</v>
      </c>
      <c r="N20" s="148">
        <v>0</v>
      </c>
      <c r="O20" s="170">
        <f t="shared" si="3"/>
        <v>0</v>
      </c>
      <c r="P20" s="170">
        <f>K20*N20</f>
        <v>0</v>
      </c>
      <c r="Q20" s="170">
        <f t="shared" si="4"/>
        <v>0</v>
      </c>
      <c r="R20" s="228" t="str">
        <f t="shared" si="0"/>
        <v>-</v>
      </c>
      <c r="S20" s="228" t="str">
        <f t="shared" si="5"/>
        <v>-</v>
      </c>
      <c r="T20" s="131" t="s">
        <v>416</v>
      </c>
      <c r="U20" s="148">
        <v>0</v>
      </c>
      <c r="V20" s="170">
        <f t="shared" si="6"/>
        <v>0</v>
      </c>
      <c r="W20" s="170">
        <f t="shared" si="1"/>
        <v>0</v>
      </c>
      <c r="X20" s="170">
        <f t="shared" si="7"/>
        <v>0</v>
      </c>
      <c r="Y20" s="228" t="str">
        <f t="shared" si="2"/>
        <v>-</v>
      </c>
      <c r="Z20" s="228" t="str">
        <f t="shared" si="8"/>
        <v>-</v>
      </c>
      <c r="AA20" s="134"/>
    </row>
    <row r="21" spans="1:27">
      <c r="A21" s="456"/>
      <c r="B21" s="447"/>
      <c r="C21" s="447"/>
      <c r="D21" s="148" t="s">
        <v>4124</v>
      </c>
      <c r="E21" s="148" t="s">
        <v>3883</v>
      </c>
      <c r="F21" s="218" t="s">
        <v>4149</v>
      </c>
      <c r="G21" s="148" t="s">
        <v>4151</v>
      </c>
      <c r="H21" s="148" t="s">
        <v>394</v>
      </c>
      <c r="I21" s="148" t="s">
        <v>4132</v>
      </c>
      <c r="J21" s="132">
        <v>1000</v>
      </c>
      <c r="K21" s="132">
        <v>0</v>
      </c>
      <c r="L21" s="132">
        <v>0</v>
      </c>
      <c r="M21" s="132" t="s">
        <v>416</v>
      </c>
      <c r="N21" s="148">
        <v>0</v>
      </c>
      <c r="O21" s="170">
        <f t="shared" si="3"/>
        <v>0</v>
      </c>
      <c r="P21" s="170">
        <f>K21*N21</f>
        <v>0</v>
      </c>
      <c r="Q21" s="170">
        <f t="shared" si="4"/>
        <v>0</v>
      </c>
      <c r="R21" s="228" t="str">
        <f t="shared" si="0"/>
        <v>-</v>
      </c>
      <c r="S21" s="228" t="str">
        <f t="shared" si="5"/>
        <v>-</v>
      </c>
      <c r="T21" s="131" t="s">
        <v>416</v>
      </c>
      <c r="U21" s="148">
        <v>0</v>
      </c>
      <c r="V21" s="170">
        <f t="shared" si="6"/>
        <v>0</v>
      </c>
      <c r="W21" s="170">
        <f t="shared" si="1"/>
        <v>0</v>
      </c>
      <c r="X21" s="170">
        <f t="shared" si="7"/>
        <v>0</v>
      </c>
      <c r="Y21" s="228" t="str">
        <f t="shared" si="2"/>
        <v>-</v>
      </c>
      <c r="Z21" s="228" t="str">
        <f t="shared" si="8"/>
        <v>-</v>
      </c>
      <c r="AA21" s="134"/>
    </row>
    <row r="22" spans="1:27" ht="15.75" customHeight="1">
      <c r="A22" s="456"/>
      <c r="B22" s="447"/>
      <c r="C22" s="447"/>
      <c r="D22" s="148" t="s">
        <v>4124</v>
      </c>
      <c r="E22" s="148" t="s">
        <v>3883</v>
      </c>
      <c r="F22" s="218" t="s">
        <v>4152</v>
      </c>
      <c r="G22" s="148" t="s">
        <v>4153</v>
      </c>
      <c r="H22" s="148" t="s">
        <v>394</v>
      </c>
      <c r="I22" s="148" t="s">
        <v>205</v>
      </c>
      <c r="J22" s="132">
        <v>1000000</v>
      </c>
      <c r="K22" s="132">
        <v>0</v>
      </c>
      <c r="L22" s="132">
        <v>0</v>
      </c>
      <c r="M22" s="132" t="s">
        <v>410</v>
      </c>
      <c r="N22" s="148">
        <v>0.23</v>
      </c>
      <c r="O22" s="170">
        <f t="shared" si="3"/>
        <v>230000</v>
      </c>
      <c r="P22" s="170">
        <f>K22*N22</f>
        <v>0</v>
      </c>
      <c r="Q22" s="170">
        <f t="shared" si="4"/>
        <v>0</v>
      </c>
      <c r="R22" s="228">
        <f t="shared" si="0"/>
        <v>0</v>
      </c>
      <c r="S22" s="228">
        <f t="shared" si="5"/>
        <v>0</v>
      </c>
      <c r="T22" s="131" t="s">
        <v>410</v>
      </c>
      <c r="U22" s="148">
        <v>0.09</v>
      </c>
      <c r="V22" s="170">
        <f t="shared" si="6"/>
        <v>90000</v>
      </c>
      <c r="W22" s="170">
        <f t="shared" si="1"/>
        <v>0</v>
      </c>
      <c r="X22" s="170">
        <f t="shared" si="7"/>
        <v>0</v>
      </c>
      <c r="Y22" s="228">
        <f t="shared" si="2"/>
        <v>0</v>
      </c>
      <c r="Z22" s="228">
        <f t="shared" si="8"/>
        <v>0</v>
      </c>
      <c r="AA22" s="134"/>
    </row>
    <row r="23" spans="1:27" ht="15.75" customHeight="1">
      <c r="A23" s="456"/>
      <c r="B23" s="447"/>
      <c r="C23" s="447"/>
      <c r="D23" s="148" t="s">
        <v>4124</v>
      </c>
      <c r="E23" s="148" t="s">
        <v>3883</v>
      </c>
      <c r="F23" s="218" t="s">
        <v>4154</v>
      </c>
      <c r="G23" s="148" t="s">
        <v>4155</v>
      </c>
      <c r="H23" s="148" t="s">
        <v>394</v>
      </c>
      <c r="I23" s="148" t="s">
        <v>205</v>
      </c>
      <c r="J23" s="132">
        <v>2000000</v>
      </c>
      <c r="K23" s="132">
        <v>0</v>
      </c>
      <c r="L23" s="132">
        <v>0</v>
      </c>
      <c r="M23" s="132" t="s">
        <v>410</v>
      </c>
      <c r="N23" s="148">
        <v>0.23</v>
      </c>
      <c r="O23" s="170">
        <f t="shared" si="3"/>
        <v>460000</v>
      </c>
      <c r="P23" s="170">
        <f>K23*N23</f>
        <v>0</v>
      </c>
      <c r="Q23" s="170">
        <f t="shared" si="4"/>
        <v>0</v>
      </c>
      <c r="R23" s="228">
        <f t="shared" si="0"/>
        <v>0</v>
      </c>
      <c r="S23" s="228">
        <f t="shared" si="5"/>
        <v>0</v>
      </c>
      <c r="T23" s="131" t="s">
        <v>410</v>
      </c>
      <c r="U23" s="148">
        <v>0.09</v>
      </c>
      <c r="V23" s="170">
        <f t="shared" si="6"/>
        <v>180000</v>
      </c>
      <c r="W23" s="170">
        <f t="shared" si="1"/>
        <v>0</v>
      </c>
      <c r="X23" s="170">
        <f t="shared" si="7"/>
        <v>0</v>
      </c>
      <c r="Y23" s="228">
        <f t="shared" si="2"/>
        <v>0</v>
      </c>
      <c r="Z23" s="228">
        <f t="shared" si="8"/>
        <v>0</v>
      </c>
      <c r="AA23" s="134"/>
    </row>
    <row r="24" spans="1:27" ht="15.75" customHeight="1">
      <c r="A24" s="456"/>
      <c r="B24" s="447"/>
      <c r="C24" s="447"/>
      <c r="D24" s="148" t="s">
        <v>4124</v>
      </c>
      <c r="E24" s="148" t="s">
        <v>3883</v>
      </c>
      <c r="F24" s="218" t="s">
        <v>4156</v>
      </c>
      <c r="G24" s="148" t="s">
        <v>4157</v>
      </c>
      <c r="H24" s="148" t="s">
        <v>394</v>
      </c>
      <c r="I24" s="148" t="s">
        <v>205</v>
      </c>
      <c r="J24" s="132">
        <v>4153654</v>
      </c>
      <c r="K24" s="132">
        <v>38842.54</v>
      </c>
      <c r="L24" s="132">
        <v>29238.54</v>
      </c>
      <c r="M24" s="132" t="s">
        <v>410</v>
      </c>
      <c r="N24" s="148">
        <v>0.23</v>
      </c>
      <c r="O24" s="170">
        <f t="shared" si="3"/>
        <v>955340.42</v>
      </c>
      <c r="P24" s="170">
        <f>K24*N24</f>
        <v>8933.7842000000001</v>
      </c>
      <c r="Q24" s="170">
        <f t="shared" si="4"/>
        <v>6724.8642000000009</v>
      </c>
      <c r="R24" s="228">
        <f t="shared" si="0"/>
        <v>7.0392334075009624E-3</v>
      </c>
      <c r="S24" s="228">
        <f t="shared" si="5"/>
        <v>9.3514144413569342E-3</v>
      </c>
      <c r="T24" s="131" t="s">
        <v>410</v>
      </c>
      <c r="U24" s="148">
        <v>0.09</v>
      </c>
      <c r="V24" s="170">
        <f t="shared" si="6"/>
        <v>373828.86</v>
      </c>
      <c r="W24" s="170">
        <f t="shared" si="1"/>
        <v>3495.8285999999998</v>
      </c>
      <c r="X24" s="170">
        <f t="shared" si="7"/>
        <v>2631.4686000000002</v>
      </c>
      <c r="Y24" s="228">
        <f t="shared" si="2"/>
        <v>7.0392334075009624E-3</v>
      </c>
      <c r="Z24" s="228">
        <f t="shared" si="8"/>
        <v>9.351414441356936E-3</v>
      </c>
      <c r="AA24" s="134"/>
    </row>
    <row r="25" spans="1:27" ht="15.75" customHeight="1">
      <c r="A25" s="456"/>
      <c r="B25" s="447"/>
      <c r="C25" s="447"/>
      <c r="D25" s="148" t="s">
        <v>4124</v>
      </c>
      <c r="E25" s="148" t="s">
        <v>3883</v>
      </c>
      <c r="F25" s="218" t="s">
        <v>4156</v>
      </c>
      <c r="G25" s="148" t="s">
        <v>4158</v>
      </c>
      <c r="H25" s="148" t="s">
        <v>394</v>
      </c>
      <c r="I25" s="148" t="s">
        <v>205</v>
      </c>
      <c r="J25" s="132">
        <v>99607936</v>
      </c>
      <c r="K25" s="132">
        <v>152256628.84000003</v>
      </c>
      <c r="L25" s="132">
        <v>124369566.84999999</v>
      </c>
      <c r="M25" s="132" t="s">
        <v>410</v>
      </c>
      <c r="N25" s="148">
        <v>0.23</v>
      </c>
      <c r="O25" s="170">
        <f t="shared" si="3"/>
        <v>22909825.280000001</v>
      </c>
      <c r="P25" s="170">
        <f>K25*N25</f>
        <v>35019024.633200012</v>
      </c>
      <c r="Q25" s="170">
        <f t="shared" si="4"/>
        <v>28605000.375500001</v>
      </c>
      <c r="R25" s="228">
        <f t="shared" si="0"/>
        <v>1.2485909440990726</v>
      </c>
      <c r="S25" s="228">
        <f t="shared" si="5"/>
        <v>1.5285592188156578</v>
      </c>
      <c r="T25" s="131" t="s">
        <v>410</v>
      </c>
      <c r="U25" s="148">
        <v>0.09</v>
      </c>
      <c r="V25" s="170">
        <f t="shared" si="6"/>
        <v>8964714.2400000002</v>
      </c>
      <c r="W25" s="170">
        <f t="shared" si="1"/>
        <v>13703096.595600003</v>
      </c>
      <c r="X25" s="170">
        <f t="shared" si="7"/>
        <v>11193261.0165</v>
      </c>
      <c r="Y25" s="228">
        <f t="shared" si="2"/>
        <v>1.2485909440990726</v>
      </c>
      <c r="Z25" s="228">
        <f t="shared" si="8"/>
        <v>1.5285592188156578</v>
      </c>
      <c r="AA25" s="134"/>
    </row>
    <row r="26" spans="1:27" ht="15.75" customHeight="1">
      <c r="A26" s="456"/>
      <c r="B26" s="447"/>
      <c r="C26" s="447"/>
      <c r="D26" s="148" t="s">
        <v>4124</v>
      </c>
      <c r="E26" s="148" t="s">
        <v>3883</v>
      </c>
      <c r="F26" s="218" t="s">
        <v>4156</v>
      </c>
      <c r="G26" s="148" t="s">
        <v>4159</v>
      </c>
      <c r="H26" s="148" t="s">
        <v>394</v>
      </c>
      <c r="I26" s="148" t="s">
        <v>205</v>
      </c>
      <c r="J26" s="132">
        <v>0</v>
      </c>
      <c r="K26" s="132">
        <v>0</v>
      </c>
      <c r="L26" s="132">
        <v>0</v>
      </c>
      <c r="M26" s="132" t="s">
        <v>416</v>
      </c>
      <c r="N26" s="148">
        <v>0</v>
      </c>
      <c r="O26" s="170">
        <f t="shared" si="3"/>
        <v>0</v>
      </c>
      <c r="P26" s="170">
        <f>K26*N26</f>
        <v>0</v>
      </c>
      <c r="Q26" s="170">
        <f t="shared" si="4"/>
        <v>0</v>
      </c>
      <c r="R26" s="228" t="str">
        <f t="shared" si="0"/>
        <v>-</v>
      </c>
      <c r="S26" s="228" t="str">
        <f t="shared" si="5"/>
        <v>-</v>
      </c>
      <c r="T26" s="131" t="s">
        <v>416</v>
      </c>
      <c r="U26" s="148">
        <v>0</v>
      </c>
      <c r="V26" s="170">
        <f t="shared" si="6"/>
        <v>0</v>
      </c>
      <c r="W26" s="170">
        <f t="shared" si="1"/>
        <v>0</v>
      </c>
      <c r="X26" s="170">
        <f t="shared" si="7"/>
        <v>0</v>
      </c>
      <c r="Y26" s="228" t="str">
        <f t="shared" si="2"/>
        <v>-</v>
      </c>
      <c r="Z26" s="228" t="str">
        <f t="shared" si="8"/>
        <v>-</v>
      </c>
      <c r="AA26" s="134"/>
    </row>
    <row r="27" spans="1:27" ht="15.75" customHeight="1">
      <c r="A27" s="456"/>
      <c r="B27" s="447"/>
      <c r="C27" s="447"/>
      <c r="D27" s="148" t="s">
        <v>4124</v>
      </c>
      <c r="E27" s="148" t="s">
        <v>3883</v>
      </c>
      <c r="F27" s="218" t="s">
        <v>4156</v>
      </c>
      <c r="G27" s="148" t="s">
        <v>4160</v>
      </c>
      <c r="H27" s="148" t="s">
        <v>394</v>
      </c>
      <c r="I27" s="148" t="s">
        <v>205</v>
      </c>
      <c r="J27" s="132">
        <v>0</v>
      </c>
      <c r="K27" s="132">
        <v>10507.27</v>
      </c>
      <c r="L27" s="132">
        <v>10507.27</v>
      </c>
      <c r="M27" s="132" t="s">
        <v>410</v>
      </c>
      <c r="N27" s="148">
        <v>0.23</v>
      </c>
      <c r="O27" s="170">
        <f t="shared" si="3"/>
        <v>0</v>
      </c>
      <c r="P27" s="170">
        <f>K27*N27</f>
        <v>2416.6721000000002</v>
      </c>
      <c r="Q27" s="170">
        <f t="shared" si="4"/>
        <v>2416.6721000000002</v>
      </c>
      <c r="R27" s="228" t="str">
        <f t="shared" si="0"/>
        <v>-</v>
      </c>
      <c r="S27" s="228" t="str">
        <f t="shared" si="5"/>
        <v>-</v>
      </c>
      <c r="T27" s="131" t="s">
        <v>410</v>
      </c>
      <c r="U27" s="148">
        <v>0.09</v>
      </c>
      <c r="V27" s="170">
        <f t="shared" si="6"/>
        <v>0</v>
      </c>
      <c r="W27" s="170">
        <f t="shared" si="1"/>
        <v>945.65430000000003</v>
      </c>
      <c r="X27" s="170">
        <f t="shared" si="7"/>
        <v>945.65430000000003</v>
      </c>
      <c r="Y27" s="228" t="str">
        <f t="shared" si="2"/>
        <v>-</v>
      </c>
      <c r="Z27" s="228" t="str">
        <f t="shared" si="8"/>
        <v>-</v>
      </c>
      <c r="AA27" s="134"/>
    </row>
    <row r="28" spans="1:27" ht="15.75" customHeight="1">
      <c r="A28" s="456"/>
      <c r="B28" s="447"/>
      <c r="C28" s="447"/>
      <c r="D28" s="148" t="s">
        <v>4124</v>
      </c>
      <c r="E28" s="148" t="s">
        <v>3883</v>
      </c>
      <c r="F28" s="218" t="s">
        <v>4156</v>
      </c>
      <c r="G28" s="148" t="s">
        <v>4161</v>
      </c>
      <c r="H28" s="148" t="s">
        <v>394</v>
      </c>
      <c r="I28" s="148" t="s">
        <v>205</v>
      </c>
      <c r="J28" s="132">
        <v>0</v>
      </c>
      <c r="K28" s="132">
        <v>12089958.23</v>
      </c>
      <c r="L28" s="132">
        <v>0</v>
      </c>
      <c r="M28" s="132" t="s">
        <v>410</v>
      </c>
      <c r="N28" s="148">
        <v>0.23</v>
      </c>
      <c r="O28" s="170">
        <f t="shared" si="3"/>
        <v>0</v>
      </c>
      <c r="P28" s="170">
        <f>K28*N28</f>
        <v>2780690.3929000003</v>
      </c>
      <c r="Q28" s="170">
        <f t="shared" si="4"/>
        <v>0</v>
      </c>
      <c r="R28" s="228" t="str">
        <f t="shared" si="0"/>
        <v>-</v>
      </c>
      <c r="S28" s="228" t="str">
        <f t="shared" si="5"/>
        <v>-</v>
      </c>
      <c r="T28" s="131" t="s">
        <v>410</v>
      </c>
      <c r="U28" s="148">
        <v>0.09</v>
      </c>
      <c r="V28" s="170">
        <f t="shared" si="6"/>
        <v>0</v>
      </c>
      <c r="W28" s="170">
        <f t="shared" si="1"/>
        <v>1088096.2407</v>
      </c>
      <c r="X28" s="170">
        <f t="shared" si="7"/>
        <v>0</v>
      </c>
      <c r="Y28" s="228" t="str">
        <f t="shared" si="2"/>
        <v>-</v>
      </c>
      <c r="Z28" s="228" t="str">
        <f t="shared" si="8"/>
        <v>-</v>
      </c>
      <c r="AA28" s="134"/>
    </row>
    <row r="29" spans="1:27" ht="15.75" customHeight="1">
      <c r="A29" s="456"/>
      <c r="B29" s="447"/>
      <c r="C29" s="447"/>
      <c r="D29" s="148" t="s">
        <v>4124</v>
      </c>
      <c r="E29" s="148" t="s">
        <v>3883</v>
      </c>
      <c r="F29" s="218" t="s">
        <v>4156</v>
      </c>
      <c r="G29" s="148" t="s">
        <v>4162</v>
      </c>
      <c r="H29" s="148" t="s">
        <v>394</v>
      </c>
      <c r="I29" s="148" t="s">
        <v>4132</v>
      </c>
      <c r="J29" s="132">
        <v>6102519</v>
      </c>
      <c r="K29" s="132">
        <v>0</v>
      </c>
      <c r="L29" s="132">
        <v>0</v>
      </c>
      <c r="M29" s="132" t="s">
        <v>410</v>
      </c>
      <c r="N29" s="148">
        <v>0.23</v>
      </c>
      <c r="O29" s="170">
        <f t="shared" si="3"/>
        <v>1403579.37</v>
      </c>
      <c r="P29" s="170">
        <f>K29*N29</f>
        <v>0</v>
      </c>
      <c r="Q29" s="170">
        <f t="shared" si="4"/>
        <v>0</v>
      </c>
      <c r="R29" s="228">
        <f t="shared" si="0"/>
        <v>0</v>
      </c>
      <c r="S29" s="228">
        <f t="shared" si="5"/>
        <v>0</v>
      </c>
      <c r="T29" s="131" t="s">
        <v>410</v>
      </c>
      <c r="U29" s="148">
        <v>0.09</v>
      </c>
      <c r="V29" s="170">
        <f t="shared" si="6"/>
        <v>549226.71</v>
      </c>
      <c r="W29" s="170">
        <f t="shared" si="1"/>
        <v>0</v>
      </c>
      <c r="X29" s="170">
        <f t="shared" si="7"/>
        <v>0</v>
      </c>
      <c r="Y29" s="228">
        <f t="shared" si="2"/>
        <v>0</v>
      </c>
      <c r="Z29" s="228">
        <f t="shared" si="8"/>
        <v>0</v>
      </c>
      <c r="AA29" s="134"/>
    </row>
    <row r="30" spans="1:27" ht="15.75" customHeight="1">
      <c r="A30" s="456"/>
      <c r="B30" s="447"/>
      <c r="C30" s="447"/>
      <c r="D30" s="148" t="s">
        <v>4124</v>
      </c>
      <c r="E30" s="148" t="s">
        <v>3883</v>
      </c>
      <c r="F30" s="218" t="s">
        <v>4163</v>
      </c>
      <c r="G30" s="148" t="s">
        <v>4164</v>
      </c>
      <c r="H30" s="148" t="s">
        <v>394</v>
      </c>
      <c r="I30" s="148" t="s">
        <v>205</v>
      </c>
      <c r="J30" s="132">
        <v>1000</v>
      </c>
      <c r="K30" s="132">
        <v>250491.1</v>
      </c>
      <c r="L30" s="132">
        <v>5002.1000000000004</v>
      </c>
      <c r="M30" s="132" t="s">
        <v>410</v>
      </c>
      <c r="N30" s="148">
        <v>0.23</v>
      </c>
      <c r="O30" s="170">
        <f t="shared" si="3"/>
        <v>230</v>
      </c>
      <c r="P30" s="170">
        <f>K30*N30</f>
        <v>57612.953000000001</v>
      </c>
      <c r="Q30" s="170">
        <f t="shared" si="4"/>
        <v>1150.4830000000002</v>
      </c>
      <c r="R30" s="228">
        <f t="shared" si="0"/>
        <v>5.0021000000000004</v>
      </c>
      <c r="S30" s="228">
        <f t="shared" si="5"/>
        <v>250.49110000000002</v>
      </c>
      <c r="T30" s="131" t="s">
        <v>410</v>
      </c>
      <c r="U30" s="148">
        <v>0.09</v>
      </c>
      <c r="V30" s="170">
        <f t="shared" si="6"/>
        <v>90</v>
      </c>
      <c r="W30" s="170">
        <f t="shared" si="1"/>
        <v>22544.199000000001</v>
      </c>
      <c r="X30" s="170">
        <f t="shared" si="7"/>
        <v>450.18900000000002</v>
      </c>
      <c r="Y30" s="228">
        <f t="shared" si="2"/>
        <v>5.0021000000000004</v>
      </c>
      <c r="Z30" s="228">
        <f t="shared" si="8"/>
        <v>250.49110000000002</v>
      </c>
      <c r="AA30" s="134"/>
    </row>
    <row r="31" spans="1:27" ht="15.75" customHeight="1">
      <c r="A31" s="456"/>
      <c r="B31" s="447"/>
      <c r="C31" s="447"/>
      <c r="D31" s="148" t="s">
        <v>4124</v>
      </c>
      <c r="E31" s="148" t="s">
        <v>3883</v>
      </c>
      <c r="F31" s="218" t="s">
        <v>4163</v>
      </c>
      <c r="G31" s="148" t="s">
        <v>4165</v>
      </c>
      <c r="H31" s="148" t="s">
        <v>394</v>
      </c>
      <c r="I31" s="148" t="s">
        <v>205</v>
      </c>
      <c r="J31" s="132">
        <v>2000000</v>
      </c>
      <c r="K31" s="132">
        <v>1522662.39</v>
      </c>
      <c r="L31" s="132">
        <v>611870</v>
      </c>
      <c r="M31" s="132" t="s">
        <v>410</v>
      </c>
      <c r="N31" s="148">
        <v>0.23</v>
      </c>
      <c r="O31" s="170">
        <f t="shared" si="3"/>
        <v>460000</v>
      </c>
      <c r="P31" s="170">
        <f>K31*N31</f>
        <v>350212.34970000002</v>
      </c>
      <c r="Q31" s="170">
        <f t="shared" si="4"/>
        <v>140730.1</v>
      </c>
      <c r="R31" s="228">
        <f t="shared" si="0"/>
        <v>0.30593500000000001</v>
      </c>
      <c r="S31" s="228">
        <f t="shared" si="5"/>
        <v>0.76133119500000002</v>
      </c>
      <c r="T31" s="131" t="s">
        <v>410</v>
      </c>
      <c r="U31" s="148">
        <v>0.09</v>
      </c>
      <c r="V31" s="170">
        <f t="shared" si="6"/>
        <v>180000</v>
      </c>
      <c r="W31" s="170">
        <f t="shared" si="1"/>
        <v>137039.6151</v>
      </c>
      <c r="X31" s="170">
        <f t="shared" si="7"/>
        <v>55068.299999999996</v>
      </c>
      <c r="Y31" s="228">
        <f t="shared" si="2"/>
        <v>0.30593499999999996</v>
      </c>
      <c r="Z31" s="228">
        <f t="shared" si="8"/>
        <v>0.76133119500000002</v>
      </c>
      <c r="AA31" s="134"/>
    </row>
    <row r="32" spans="1:27" ht="15.75" customHeight="1">
      <c r="A32" s="456"/>
      <c r="B32" s="447"/>
      <c r="C32" s="447"/>
      <c r="D32" s="148" t="s">
        <v>4124</v>
      </c>
      <c r="E32" s="148" t="s">
        <v>3883</v>
      </c>
      <c r="F32" s="218" t="s">
        <v>4163</v>
      </c>
      <c r="G32" s="148" t="s">
        <v>4166</v>
      </c>
      <c r="H32" s="148" t="s">
        <v>394</v>
      </c>
      <c r="I32" s="148" t="s">
        <v>205</v>
      </c>
      <c r="J32" s="132">
        <v>0</v>
      </c>
      <c r="K32" s="132">
        <v>1581.03</v>
      </c>
      <c r="L32" s="132">
        <v>1581.03</v>
      </c>
      <c r="M32" s="132" t="s">
        <v>410</v>
      </c>
      <c r="N32" s="148">
        <v>0.23</v>
      </c>
      <c r="O32" s="170">
        <f t="shared" si="3"/>
        <v>0</v>
      </c>
      <c r="P32" s="170">
        <f>K32*N32</f>
        <v>363.63690000000003</v>
      </c>
      <c r="Q32" s="170">
        <f t="shared" si="4"/>
        <v>363.63690000000003</v>
      </c>
      <c r="R32" s="228" t="str">
        <f t="shared" si="0"/>
        <v>-</v>
      </c>
      <c r="S32" s="228" t="str">
        <f t="shared" si="5"/>
        <v>-</v>
      </c>
      <c r="T32" s="131" t="s">
        <v>410</v>
      </c>
      <c r="U32" s="148">
        <v>0.09</v>
      </c>
      <c r="V32" s="170">
        <f t="shared" si="6"/>
        <v>0</v>
      </c>
      <c r="W32" s="170">
        <f t="shared" si="1"/>
        <v>142.2927</v>
      </c>
      <c r="X32" s="170">
        <f t="shared" si="7"/>
        <v>142.2927</v>
      </c>
      <c r="Y32" s="228" t="str">
        <f t="shared" si="2"/>
        <v>-</v>
      </c>
      <c r="Z32" s="228" t="str">
        <f t="shared" si="8"/>
        <v>-</v>
      </c>
      <c r="AA32" s="134"/>
    </row>
    <row r="33" spans="1:27" ht="15.75" customHeight="1">
      <c r="A33" s="456"/>
      <c r="B33" s="447"/>
      <c r="C33" s="447"/>
      <c r="D33" s="148" t="s">
        <v>4124</v>
      </c>
      <c r="E33" s="148" t="s">
        <v>3883</v>
      </c>
      <c r="F33" s="218" t="s">
        <v>4167</v>
      </c>
      <c r="G33" s="148" t="s">
        <v>4168</v>
      </c>
      <c r="H33" s="148" t="s">
        <v>394</v>
      </c>
      <c r="I33" s="148" t="s">
        <v>4132</v>
      </c>
      <c r="J33" s="132">
        <v>1000</v>
      </c>
      <c r="K33" s="132">
        <v>0</v>
      </c>
      <c r="L33" s="132">
        <v>0</v>
      </c>
      <c r="M33" s="132" t="s">
        <v>416</v>
      </c>
      <c r="N33" s="148">
        <v>0</v>
      </c>
      <c r="O33" s="170">
        <f t="shared" si="3"/>
        <v>0</v>
      </c>
      <c r="P33" s="170">
        <f>K33*N33</f>
        <v>0</v>
      </c>
      <c r="Q33" s="170">
        <f t="shared" si="4"/>
        <v>0</v>
      </c>
      <c r="R33" s="228" t="str">
        <f t="shared" si="0"/>
        <v>-</v>
      </c>
      <c r="S33" s="228" t="str">
        <f t="shared" si="5"/>
        <v>-</v>
      </c>
      <c r="T33" s="131" t="s">
        <v>416</v>
      </c>
      <c r="U33" s="148">
        <v>0</v>
      </c>
      <c r="V33" s="170">
        <f t="shared" si="6"/>
        <v>0</v>
      </c>
      <c r="W33" s="170">
        <f t="shared" si="1"/>
        <v>0</v>
      </c>
      <c r="X33" s="170">
        <f t="shared" si="7"/>
        <v>0</v>
      </c>
      <c r="Y33" s="228" t="str">
        <f t="shared" si="2"/>
        <v>-</v>
      </c>
      <c r="Z33" s="228" t="str">
        <f t="shared" si="8"/>
        <v>-</v>
      </c>
      <c r="AA33" s="134"/>
    </row>
    <row r="34" spans="1:27" ht="15.75" customHeight="1">
      <c r="A34" s="456"/>
      <c r="B34" s="447"/>
      <c r="C34" s="447"/>
      <c r="D34" s="148" t="s">
        <v>4124</v>
      </c>
      <c r="E34" s="148" t="s">
        <v>3883</v>
      </c>
      <c r="F34" s="218" t="s">
        <v>4169</v>
      </c>
      <c r="G34" s="148" t="s">
        <v>4170</v>
      </c>
      <c r="H34" s="148" t="s">
        <v>394</v>
      </c>
      <c r="I34" s="148" t="s">
        <v>205</v>
      </c>
      <c r="J34" s="132">
        <v>2000000</v>
      </c>
      <c r="K34" s="132">
        <v>957705.24000000011</v>
      </c>
      <c r="L34" s="132">
        <v>885282.1399999999</v>
      </c>
      <c r="M34" s="132" t="s">
        <v>416</v>
      </c>
      <c r="N34" s="148">
        <v>0</v>
      </c>
      <c r="O34" s="170">
        <f t="shared" si="3"/>
        <v>0</v>
      </c>
      <c r="P34" s="170">
        <f>K34*N34</f>
        <v>0</v>
      </c>
      <c r="Q34" s="170">
        <f t="shared" si="4"/>
        <v>0</v>
      </c>
      <c r="R34" s="228" t="str">
        <f t="shared" si="0"/>
        <v>-</v>
      </c>
      <c r="S34" s="228" t="str">
        <f t="shared" si="5"/>
        <v>-</v>
      </c>
      <c r="T34" s="131" t="s">
        <v>416</v>
      </c>
      <c r="U34" s="148">
        <v>0</v>
      </c>
      <c r="V34" s="170">
        <f t="shared" si="6"/>
        <v>0</v>
      </c>
      <c r="W34" s="170">
        <f t="shared" si="1"/>
        <v>0</v>
      </c>
      <c r="X34" s="170">
        <f t="shared" si="7"/>
        <v>0</v>
      </c>
      <c r="Y34" s="228" t="str">
        <f t="shared" si="2"/>
        <v>-</v>
      </c>
      <c r="Z34" s="228" t="str">
        <f t="shared" si="8"/>
        <v>-</v>
      </c>
      <c r="AA34" s="134"/>
    </row>
    <row r="35" spans="1:27" ht="15.75" customHeight="1">
      <c r="A35" s="456"/>
      <c r="B35" s="447"/>
      <c r="C35" s="447"/>
      <c r="D35" s="148" t="s">
        <v>4124</v>
      </c>
      <c r="E35" s="148" t="s">
        <v>3883</v>
      </c>
      <c r="F35" s="218" t="s">
        <v>4169</v>
      </c>
      <c r="G35" s="148" t="s">
        <v>4171</v>
      </c>
      <c r="H35" s="148" t="s">
        <v>394</v>
      </c>
      <c r="I35" s="148" t="s">
        <v>205</v>
      </c>
      <c r="J35" s="132">
        <v>0</v>
      </c>
      <c r="K35" s="132">
        <v>1472.94</v>
      </c>
      <c r="L35" s="132">
        <v>1472.94</v>
      </c>
      <c r="M35" s="132" t="s">
        <v>416</v>
      </c>
      <c r="N35" s="148">
        <v>0</v>
      </c>
      <c r="O35" s="170">
        <f t="shared" si="3"/>
        <v>0</v>
      </c>
      <c r="P35" s="170">
        <f>K35*N35</f>
        <v>0</v>
      </c>
      <c r="Q35" s="170">
        <f t="shared" si="4"/>
        <v>0</v>
      </c>
      <c r="R35" s="228" t="str">
        <f t="shared" si="0"/>
        <v>-</v>
      </c>
      <c r="S35" s="228" t="str">
        <f t="shared" si="5"/>
        <v>-</v>
      </c>
      <c r="T35" s="131" t="s">
        <v>416</v>
      </c>
      <c r="U35" s="148">
        <v>0</v>
      </c>
      <c r="V35" s="170">
        <f t="shared" si="6"/>
        <v>0</v>
      </c>
      <c r="W35" s="170">
        <f t="shared" si="1"/>
        <v>0</v>
      </c>
      <c r="X35" s="170">
        <f t="shared" si="7"/>
        <v>0</v>
      </c>
      <c r="Y35" s="228" t="str">
        <f t="shared" si="2"/>
        <v>-</v>
      </c>
      <c r="Z35" s="228" t="str">
        <f t="shared" si="8"/>
        <v>-</v>
      </c>
      <c r="AA35" s="134"/>
    </row>
    <row r="36" spans="1:27" ht="15.75" customHeight="1">
      <c r="A36" s="456"/>
      <c r="B36" s="447"/>
      <c r="C36" s="447"/>
      <c r="D36" s="148" t="s">
        <v>4124</v>
      </c>
      <c r="E36" s="148" t="s">
        <v>3883</v>
      </c>
      <c r="F36" s="218" t="s">
        <v>4169</v>
      </c>
      <c r="G36" s="148" t="s">
        <v>4172</v>
      </c>
      <c r="H36" s="148" t="s">
        <v>394</v>
      </c>
      <c r="I36" s="148" t="s">
        <v>205</v>
      </c>
      <c r="J36" s="132">
        <v>3465301</v>
      </c>
      <c r="K36" s="132">
        <v>2596235.13</v>
      </c>
      <c r="L36" s="132">
        <v>2165167.9700000002</v>
      </c>
      <c r="M36" s="132" t="s">
        <v>416</v>
      </c>
      <c r="N36" s="148">
        <v>0</v>
      </c>
      <c r="O36" s="170">
        <f t="shared" si="3"/>
        <v>0</v>
      </c>
      <c r="P36" s="170">
        <f>K36*N36</f>
        <v>0</v>
      </c>
      <c r="Q36" s="170">
        <f t="shared" si="4"/>
        <v>0</v>
      </c>
      <c r="R36" s="228" t="str">
        <f t="shared" si="0"/>
        <v>-</v>
      </c>
      <c r="S36" s="228" t="str">
        <f t="shared" si="5"/>
        <v>-</v>
      </c>
      <c r="T36" s="131" t="s">
        <v>416</v>
      </c>
      <c r="U36" s="148">
        <v>0</v>
      </c>
      <c r="V36" s="170">
        <f t="shared" si="6"/>
        <v>0</v>
      </c>
      <c r="W36" s="170">
        <f t="shared" si="1"/>
        <v>0</v>
      </c>
      <c r="X36" s="170">
        <f t="shared" si="7"/>
        <v>0</v>
      </c>
      <c r="Y36" s="228" t="str">
        <f t="shared" si="2"/>
        <v>-</v>
      </c>
      <c r="Z36" s="228" t="str">
        <f t="shared" si="8"/>
        <v>-</v>
      </c>
      <c r="AA36" s="134"/>
    </row>
    <row r="37" spans="1:27" ht="15.75" customHeight="1">
      <c r="A37" s="456"/>
      <c r="B37" s="447"/>
      <c r="C37" s="447"/>
      <c r="D37" s="148" t="s">
        <v>4124</v>
      </c>
      <c r="E37" s="148" t="s">
        <v>3883</v>
      </c>
      <c r="F37" s="218" t="s">
        <v>4169</v>
      </c>
      <c r="G37" s="148" t="s">
        <v>4173</v>
      </c>
      <c r="H37" s="148" t="s">
        <v>394</v>
      </c>
      <c r="I37" s="148" t="s">
        <v>205</v>
      </c>
      <c r="J37" s="132">
        <v>0</v>
      </c>
      <c r="K37" s="132">
        <v>36538.6</v>
      </c>
      <c r="L37" s="132">
        <v>25638.6</v>
      </c>
      <c r="M37" s="132" t="s">
        <v>416</v>
      </c>
      <c r="N37" s="148">
        <v>0</v>
      </c>
      <c r="O37" s="170">
        <f t="shared" si="3"/>
        <v>0</v>
      </c>
      <c r="P37" s="170">
        <f>K37*N37</f>
        <v>0</v>
      </c>
      <c r="Q37" s="170">
        <f t="shared" si="4"/>
        <v>0</v>
      </c>
      <c r="R37" s="228" t="str">
        <f t="shared" si="0"/>
        <v>-</v>
      </c>
      <c r="S37" s="228" t="str">
        <f t="shared" si="5"/>
        <v>-</v>
      </c>
      <c r="T37" s="131" t="s">
        <v>416</v>
      </c>
      <c r="U37" s="148">
        <v>0</v>
      </c>
      <c r="V37" s="170">
        <f t="shared" si="6"/>
        <v>0</v>
      </c>
      <c r="W37" s="170">
        <f t="shared" si="1"/>
        <v>0</v>
      </c>
      <c r="X37" s="170">
        <f t="shared" si="7"/>
        <v>0</v>
      </c>
      <c r="Y37" s="228" t="str">
        <f t="shared" si="2"/>
        <v>-</v>
      </c>
      <c r="Z37" s="228" t="str">
        <f t="shared" si="8"/>
        <v>-</v>
      </c>
      <c r="AA37" s="134"/>
    </row>
    <row r="38" spans="1:27" ht="15.75" customHeight="1">
      <c r="A38" s="456"/>
      <c r="B38" s="447"/>
      <c r="C38" s="447"/>
      <c r="D38" s="148" t="s">
        <v>4124</v>
      </c>
      <c r="E38" s="148" t="s">
        <v>3883</v>
      </c>
      <c r="F38" s="218" t="s">
        <v>4174</v>
      </c>
      <c r="G38" s="148" t="s">
        <v>4175</v>
      </c>
      <c r="H38" s="148" t="s">
        <v>394</v>
      </c>
      <c r="I38" s="148" t="s">
        <v>4132</v>
      </c>
      <c r="J38" s="132">
        <v>1225630</v>
      </c>
      <c r="K38" s="132">
        <v>0</v>
      </c>
      <c r="L38" s="132">
        <v>0</v>
      </c>
      <c r="M38" s="132" t="s">
        <v>410</v>
      </c>
      <c r="N38" s="148">
        <v>0.23</v>
      </c>
      <c r="O38" s="170">
        <f t="shared" si="3"/>
        <v>281894.90000000002</v>
      </c>
      <c r="P38" s="170">
        <f>K38*N38</f>
        <v>0</v>
      </c>
      <c r="Q38" s="170">
        <f t="shared" si="4"/>
        <v>0</v>
      </c>
      <c r="R38" s="228">
        <f t="shared" si="0"/>
        <v>0</v>
      </c>
      <c r="S38" s="228">
        <f t="shared" si="5"/>
        <v>0</v>
      </c>
      <c r="T38" s="131" t="s">
        <v>410</v>
      </c>
      <c r="U38" s="148">
        <v>0.09</v>
      </c>
      <c r="V38" s="170">
        <f t="shared" si="6"/>
        <v>110306.7</v>
      </c>
      <c r="W38" s="170">
        <f t="shared" si="1"/>
        <v>0</v>
      </c>
      <c r="X38" s="170">
        <f t="shared" si="7"/>
        <v>0</v>
      </c>
      <c r="Y38" s="228">
        <f t="shared" si="2"/>
        <v>0</v>
      </c>
      <c r="Z38" s="228">
        <f t="shared" si="8"/>
        <v>0</v>
      </c>
      <c r="AA38" s="134"/>
    </row>
    <row r="39" spans="1:27" ht="15.75" customHeight="1">
      <c r="A39" s="456"/>
      <c r="B39" s="447"/>
      <c r="C39" s="447"/>
      <c r="D39" s="148" t="s">
        <v>4124</v>
      </c>
      <c r="E39" s="148" t="s">
        <v>3883</v>
      </c>
      <c r="F39" s="218" t="s">
        <v>4176</v>
      </c>
      <c r="G39" s="148" t="s">
        <v>4177</v>
      </c>
      <c r="H39" s="148" t="s">
        <v>394</v>
      </c>
      <c r="I39" s="148" t="s">
        <v>205</v>
      </c>
      <c r="J39" s="132">
        <v>30517</v>
      </c>
      <c r="K39" s="132">
        <v>0</v>
      </c>
      <c r="L39" s="132">
        <v>0</v>
      </c>
      <c r="M39" s="132" t="s">
        <v>410</v>
      </c>
      <c r="N39" s="148">
        <v>0.23</v>
      </c>
      <c r="O39" s="170">
        <f t="shared" si="3"/>
        <v>7018.91</v>
      </c>
      <c r="P39" s="170">
        <f>K39*N39</f>
        <v>0</v>
      </c>
      <c r="Q39" s="170">
        <f t="shared" si="4"/>
        <v>0</v>
      </c>
      <c r="R39" s="228">
        <f t="shared" si="0"/>
        <v>0</v>
      </c>
      <c r="S39" s="228">
        <f t="shared" si="5"/>
        <v>0</v>
      </c>
      <c r="T39" s="131" t="s">
        <v>410</v>
      </c>
      <c r="U39" s="148">
        <v>0.09</v>
      </c>
      <c r="V39" s="170">
        <f t="shared" si="6"/>
        <v>2746.5299999999997</v>
      </c>
      <c r="W39" s="170">
        <f t="shared" si="1"/>
        <v>0</v>
      </c>
      <c r="X39" s="170">
        <f t="shared" si="7"/>
        <v>0</v>
      </c>
      <c r="Y39" s="228">
        <f t="shared" si="2"/>
        <v>0</v>
      </c>
      <c r="Z39" s="228">
        <f t="shared" si="8"/>
        <v>0</v>
      </c>
      <c r="AA39" s="134"/>
    </row>
    <row r="40" spans="1:27" ht="15.75" customHeight="1">
      <c r="A40" s="456"/>
      <c r="B40" s="447"/>
      <c r="C40" s="447"/>
      <c r="D40" s="148" t="s">
        <v>4124</v>
      </c>
      <c r="E40" s="148" t="s">
        <v>3883</v>
      </c>
      <c r="F40" s="218" t="s">
        <v>4176</v>
      </c>
      <c r="G40" s="148" t="s">
        <v>4178</v>
      </c>
      <c r="H40" s="148" t="s">
        <v>394</v>
      </c>
      <c r="I40" s="148" t="s">
        <v>205</v>
      </c>
      <c r="J40" s="132">
        <v>144000</v>
      </c>
      <c r="K40" s="132">
        <v>162273.06</v>
      </c>
      <c r="L40" s="132">
        <v>162273.06</v>
      </c>
      <c r="M40" s="132" t="s">
        <v>410</v>
      </c>
      <c r="N40" s="148">
        <v>0.23</v>
      </c>
      <c r="O40" s="170">
        <f t="shared" si="3"/>
        <v>33120</v>
      </c>
      <c r="P40" s="170">
        <f>K40*N40</f>
        <v>37322.803800000002</v>
      </c>
      <c r="Q40" s="170">
        <f t="shared" si="4"/>
        <v>37322.803800000002</v>
      </c>
      <c r="R40" s="228">
        <f t="shared" si="0"/>
        <v>1.1268962500000002</v>
      </c>
      <c r="S40" s="228">
        <f t="shared" si="5"/>
        <v>1.1268962500000002</v>
      </c>
      <c r="T40" s="131" t="s">
        <v>410</v>
      </c>
      <c r="U40" s="148">
        <v>0.09</v>
      </c>
      <c r="V40" s="170">
        <f t="shared" si="6"/>
        <v>12960</v>
      </c>
      <c r="W40" s="170">
        <f t="shared" si="1"/>
        <v>14604.5754</v>
      </c>
      <c r="X40" s="170">
        <f t="shared" si="7"/>
        <v>14604.5754</v>
      </c>
      <c r="Y40" s="228">
        <f t="shared" si="2"/>
        <v>1.1268962499999999</v>
      </c>
      <c r="Z40" s="228">
        <f t="shared" si="8"/>
        <v>1.1268962499999999</v>
      </c>
      <c r="AA40" s="134"/>
    </row>
    <row r="41" spans="1:27" ht="15.75" customHeight="1">
      <c r="A41" s="456"/>
      <c r="B41" s="447"/>
      <c r="C41" s="447"/>
      <c r="D41" s="148" t="s">
        <v>4124</v>
      </c>
      <c r="E41" s="148" t="s">
        <v>3883</v>
      </c>
      <c r="F41" s="218" t="s">
        <v>4179</v>
      </c>
      <c r="G41" s="148" t="s">
        <v>4180</v>
      </c>
      <c r="H41" s="148" t="s">
        <v>394</v>
      </c>
      <c r="I41" s="148" t="s">
        <v>205</v>
      </c>
      <c r="J41" s="132">
        <v>76322</v>
      </c>
      <c r="K41" s="132">
        <v>584</v>
      </c>
      <c r="L41" s="132">
        <v>0</v>
      </c>
      <c r="M41" s="132" t="s">
        <v>410</v>
      </c>
      <c r="N41" s="148">
        <v>0.23</v>
      </c>
      <c r="O41" s="170">
        <f t="shared" si="3"/>
        <v>17554.060000000001</v>
      </c>
      <c r="P41" s="170">
        <f>K41*N41</f>
        <v>134.32</v>
      </c>
      <c r="Q41" s="170">
        <f t="shared" si="4"/>
        <v>0</v>
      </c>
      <c r="R41" s="228">
        <f t="shared" si="0"/>
        <v>0</v>
      </c>
      <c r="S41" s="228">
        <f t="shared" si="5"/>
        <v>7.6517910956211826E-3</v>
      </c>
      <c r="T41" s="131" t="s">
        <v>410</v>
      </c>
      <c r="U41" s="148">
        <v>0.09</v>
      </c>
      <c r="V41" s="170">
        <f t="shared" si="6"/>
        <v>6868.98</v>
      </c>
      <c r="W41" s="170">
        <f t="shared" si="1"/>
        <v>52.559999999999995</v>
      </c>
      <c r="X41" s="170">
        <f t="shared" si="7"/>
        <v>0</v>
      </c>
      <c r="Y41" s="228">
        <f t="shared" si="2"/>
        <v>0</v>
      </c>
      <c r="Z41" s="228">
        <f t="shared" si="8"/>
        <v>7.6517910956211835E-3</v>
      </c>
      <c r="AA41" s="134"/>
    </row>
    <row r="42" spans="1:27" ht="15.75" customHeight="1">
      <c r="A42" s="456"/>
      <c r="B42" s="447"/>
      <c r="C42" s="447"/>
      <c r="D42" s="148" t="s">
        <v>4124</v>
      </c>
      <c r="E42" s="148" t="s">
        <v>3883</v>
      </c>
      <c r="F42" s="218" t="s">
        <v>4179</v>
      </c>
      <c r="G42" s="148" t="s">
        <v>4181</v>
      </c>
      <c r="H42" s="148" t="s">
        <v>394</v>
      </c>
      <c r="I42" s="148" t="s">
        <v>205</v>
      </c>
      <c r="J42" s="132">
        <v>200000</v>
      </c>
      <c r="K42" s="132">
        <v>0</v>
      </c>
      <c r="L42" s="132">
        <v>0</v>
      </c>
      <c r="M42" s="132" t="s">
        <v>410</v>
      </c>
      <c r="N42" s="148">
        <v>0.23</v>
      </c>
      <c r="O42" s="170">
        <f t="shared" si="3"/>
        <v>46000</v>
      </c>
      <c r="P42" s="170">
        <f>K42*N42</f>
        <v>0</v>
      </c>
      <c r="Q42" s="170">
        <f t="shared" si="4"/>
        <v>0</v>
      </c>
      <c r="R42" s="228">
        <f t="shared" si="0"/>
        <v>0</v>
      </c>
      <c r="S42" s="228">
        <f t="shared" si="5"/>
        <v>0</v>
      </c>
      <c r="T42" s="131" t="s">
        <v>410</v>
      </c>
      <c r="U42" s="148">
        <v>0.09</v>
      </c>
      <c r="V42" s="170">
        <f t="shared" si="6"/>
        <v>18000</v>
      </c>
      <c r="W42" s="170">
        <f t="shared" si="1"/>
        <v>0</v>
      </c>
      <c r="X42" s="170">
        <f t="shared" si="7"/>
        <v>0</v>
      </c>
      <c r="Y42" s="228">
        <f t="shared" si="2"/>
        <v>0</v>
      </c>
      <c r="Z42" s="228">
        <f t="shared" si="8"/>
        <v>0</v>
      </c>
      <c r="AA42" s="134"/>
    </row>
    <row r="43" spans="1:27" ht="15.75" customHeight="1">
      <c r="A43" s="456"/>
      <c r="B43" s="447"/>
      <c r="C43" s="447"/>
      <c r="D43" s="148" t="s">
        <v>4124</v>
      </c>
      <c r="E43" s="148" t="s">
        <v>3883</v>
      </c>
      <c r="F43" s="218" t="s">
        <v>4179</v>
      </c>
      <c r="G43" s="148" t="s">
        <v>4182</v>
      </c>
      <c r="H43" s="148" t="s">
        <v>394</v>
      </c>
      <c r="I43" s="148" t="s">
        <v>205</v>
      </c>
      <c r="J43" s="132">
        <v>2200000</v>
      </c>
      <c r="K43" s="132">
        <v>2289960.17</v>
      </c>
      <c r="L43" s="132">
        <v>1532479.5899999999</v>
      </c>
      <c r="M43" s="132" t="s">
        <v>410</v>
      </c>
      <c r="N43" s="148">
        <v>0.23</v>
      </c>
      <c r="O43" s="170">
        <f t="shared" si="3"/>
        <v>506000</v>
      </c>
      <c r="P43" s="170">
        <f>K43*N43</f>
        <v>526690.83909999998</v>
      </c>
      <c r="Q43" s="170">
        <f t="shared" si="4"/>
        <v>352470.30569999997</v>
      </c>
      <c r="R43" s="228">
        <f t="shared" si="0"/>
        <v>0.69658163181818178</v>
      </c>
      <c r="S43" s="228">
        <f t="shared" si="5"/>
        <v>1.0408909863636364</v>
      </c>
      <c r="T43" s="131" t="s">
        <v>410</v>
      </c>
      <c r="U43" s="148">
        <v>0.09</v>
      </c>
      <c r="V43" s="170">
        <f t="shared" si="6"/>
        <v>198000</v>
      </c>
      <c r="W43" s="170">
        <f t="shared" si="1"/>
        <v>206096.41529999999</v>
      </c>
      <c r="X43" s="170">
        <f t="shared" si="7"/>
        <v>137923.16309999998</v>
      </c>
      <c r="Y43" s="228">
        <f t="shared" si="2"/>
        <v>0.69658163181818167</v>
      </c>
      <c r="Z43" s="228">
        <f t="shared" si="8"/>
        <v>1.0408909863636364</v>
      </c>
      <c r="AA43" s="134"/>
    </row>
    <row r="44" spans="1:27" ht="15.75" customHeight="1">
      <c r="A44" s="456"/>
      <c r="B44" s="447"/>
      <c r="C44" s="447"/>
      <c r="D44" s="148" t="s">
        <v>4124</v>
      </c>
      <c r="E44" s="148" t="s">
        <v>3883</v>
      </c>
      <c r="F44" s="218" t="s">
        <v>4179</v>
      </c>
      <c r="G44" s="148" t="s">
        <v>4183</v>
      </c>
      <c r="H44" s="148" t="s">
        <v>394</v>
      </c>
      <c r="I44" s="148" t="s">
        <v>205</v>
      </c>
      <c r="J44" s="132">
        <v>40000</v>
      </c>
      <c r="K44" s="132">
        <v>250</v>
      </c>
      <c r="L44" s="132">
        <v>250</v>
      </c>
      <c r="M44" s="132" t="s">
        <v>410</v>
      </c>
      <c r="N44" s="148">
        <v>0.23</v>
      </c>
      <c r="O44" s="170">
        <f t="shared" si="3"/>
        <v>9200</v>
      </c>
      <c r="P44" s="170">
        <f>K44*N44</f>
        <v>57.5</v>
      </c>
      <c r="Q44" s="170">
        <f t="shared" si="4"/>
        <v>57.5</v>
      </c>
      <c r="R44" s="228">
        <f t="shared" si="0"/>
        <v>6.2500000000000003E-3</v>
      </c>
      <c r="S44" s="228">
        <f t="shared" si="5"/>
        <v>6.2500000000000003E-3</v>
      </c>
      <c r="T44" s="131" t="s">
        <v>410</v>
      </c>
      <c r="U44" s="148">
        <v>0.09</v>
      </c>
      <c r="V44" s="170">
        <f t="shared" si="6"/>
        <v>3600</v>
      </c>
      <c r="W44" s="170">
        <f t="shared" si="1"/>
        <v>22.5</v>
      </c>
      <c r="X44" s="170">
        <f t="shared" si="7"/>
        <v>22.5</v>
      </c>
      <c r="Y44" s="228">
        <f t="shared" si="2"/>
        <v>6.2500000000000003E-3</v>
      </c>
      <c r="Z44" s="228">
        <f>IFERROR(W44/V44, "-")</f>
        <v>6.2500000000000003E-3</v>
      </c>
      <c r="AA44" s="134"/>
    </row>
    <row r="45" spans="1:27" ht="15.75" customHeight="1">
      <c r="A45" s="456"/>
      <c r="B45" s="447"/>
      <c r="C45" s="447"/>
      <c r="D45" s="148" t="s">
        <v>4124</v>
      </c>
      <c r="E45" s="148" t="s">
        <v>3883</v>
      </c>
      <c r="F45" s="218" t="s">
        <v>4184</v>
      </c>
      <c r="G45" s="148" t="s">
        <v>4185</v>
      </c>
      <c r="H45" s="148" t="s">
        <v>394</v>
      </c>
      <c r="I45" s="148" t="s">
        <v>205</v>
      </c>
      <c r="J45" s="132">
        <v>26133</v>
      </c>
      <c r="K45" s="132">
        <v>584.19000000000005</v>
      </c>
      <c r="L45" s="132">
        <v>584.19000000000005</v>
      </c>
      <c r="M45" s="132" t="s">
        <v>410</v>
      </c>
      <c r="N45" s="148">
        <v>0.23</v>
      </c>
      <c r="O45" s="170">
        <f t="shared" si="3"/>
        <v>6010.59</v>
      </c>
      <c r="P45" s="170">
        <f>K45*N45</f>
        <v>134.36370000000002</v>
      </c>
      <c r="Q45" s="170">
        <f t="shared" si="4"/>
        <v>134.36370000000002</v>
      </c>
      <c r="R45" s="228">
        <f t="shared" si="0"/>
        <v>2.2354494317529564E-2</v>
      </c>
      <c r="S45" s="228">
        <f t="shared" si="5"/>
        <v>2.2354494317529564E-2</v>
      </c>
      <c r="T45" s="131" t="s">
        <v>410</v>
      </c>
      <c r="U45" s="148">
        <v>0.09</v>
      </c>
      <c r="V45" s="170">
        <f t="shared" si="6"/>
        <v>2351.9699999999998</v>
      </c>
      <c r="W45" s="170">
        <f t="shared" si="1"/>
        <v>52.577100000000002</v>
      </c>
      <c r="X45" s="170">
        <f t="shared" si="7"/>
        <v>52.577100000000002</v>
      </c>
      <c r="Y45" s="228">
        <f t="shared" si="2"/>
        <v>2.2354494317529564E-2</v>
      </c>
      <c r="Z45" s="228">
        <f t="shared" si="8"/>
        <v>2.2354494317529564E-2</v>
      </c>
      <c r="AA45" s="134"/>
    </row>
    <row r="46" spans="1:27" ht="15.75" customHeight="1">
      <c r="A46" s="456"/>
      <c r="B46" s="447"/>
      <c r="C46" s="447"/>
      <c r="D46" s="148" t="s">
        <v>4124</v>
      </c>
      <c r="E46" s="148" t="s">
        <v>3883</v>
      </c>
      <c r="F46" s="218" t="s">
        <v>4184</v>
      </c>
      <c r="G46" s="148" t="s">
        <v>4186</v>
      </c>
      <c r="H46" s="148" t="s">
        <v>394</v>
      </c>
      <c r="I46" s="148" t="s">
        <v>205</v>
      </c>
      <c r="J46" s="132">
        <v>421054</v>
      </c>
      <c r="K46" s="132">
        <v>43635</v>
      </c>
      <c r="L46" s="132">
        <v>43635</v>
      </c>
      <c r="M46" s="132" t="s">
        <v>410</v>
      </c>
      <c r="N46" s="148">
        <v>0.23</v>
      </c>
      <c r="O46" s="170">
        <f t="shared" si="3"/>
        <v>96842.42</v>
      </c>
      <c r="P46" s="170">
        <f>K46*N46</f>
        <v>10036.050000000001</v>
      </c>
      <c r="Q46" s="170">
        <f t="shared" si="4"/>
        <v>10036.050000000001</v>
      </c>
      <c r="R46" s="228">
        <f t="shared" si="0"/>
        <v>0.10363278819343838</v>
      </c>
      <c r="S46" s="228">
        <f t="shared" si="5"/>
        <v>0.10363278819343838</v>
      </c>
      <c r="T46" s="131" t="s">
        <v>410</v>
      </c>
      <c r="U46" s="148">
        <v>0.09</v>
      </c>
      <c r="V46" s="170">
        <f t="shared" si="6"/>
        <v>37894.86</v>
      </c>
      <c r="W46" s="170">
        <f t="shared" si="1"/>
        <v>3927.1499999999996</v>
      </c>
      <c r="X46" s="170">
        <f t="shared" si="7"/>
        <v>3927.1499999999996</v>
      </c>
      <c r="Y46" s="228">
        <f t="shared" si="2"/>
        <v>0.10363278819343837</v>
      </c>
      <c r="Z46" s="228">
        <f t="shared" si="8"/>
        <v>0.10363278819343837</v>
      </c>
      <c r="AA46" s="134"/>
    </row>
    <row r="47" spans="1:27" ht="15.75" customHeight="1">
      <c r="A47" s="456"/>
      <c r="B47" s="447"/>
      <c r="C47" s="447"/>
      <c r="D47" s="148" t="s">
        <v>4124</v>
      </c>
      <c r="E47" s="148" t="s">
        <v>3883</v>
      </c>
      <c r="F47" s="218" t="s">
        <v>4187</v>
      </c>
      <c r="G47" s="148" t="s">
        <v>4188</v>
      </c>
      <c r="H47" s="148" t="s">
        <v>394</v>
      </c>
      <c r="I47" s="148" t="s">
        <v>205</v>
      </c>
      <c r="J47" s="132">
        <v>21000</v>
      </c>
      <c r="K47" s="132">
        <v>0</v>
      </c>
      <c r="L47" s="132">
        <v>0</v>
      </c>
      <c r="M47" s="132" t="s">
        <v>410</v>
      </c>
      <c r="N47" s="148">
        <v>0.23</v>
      </c>
      <c r="O47" s="170">
        <f t="shared" si="3"/>
        <v>4830</v>
      </c>
      <c r="P47" s="170">
        <f>K47*N47</f>
        <v>0</v>
      </c>
      <c r="Q47" s="170">
        <f t="shared" si="4"/>
        <v>0</v>
      </c>
      <c r="R47" s="228">
        <f t="shared" si="0"/>
        <v>0</v>
      </c>
      <c r="S47" s="228">
        <f t="shared" si="5"/>
        <v>0</v>
      </c>
      <c r="T47" s="131" t="s">
        <v>410</v>
      </c>
      <c r="U47" s="148">
        <v>0.09</v>
      </c>
      <c r="V47" s="170">
        <f t="shared" si="6"/>
        <v>1890</v>
      </c>
      <c r="W47" s="170">
        <f t="shared" si="1"/>
        <v>0</v>
      </c>
      <c r="X47" s="170">
        <f t="shared" si="7"/>
        <v>0</v>
      </c>
      <c r="Y47" s="228">
        <f t="shared" si="2"/>
        <v>0</v>
      </c>
      <c r="Z47" s="228">
        <f t="shared" si="8"/>
        <v>0</v>
      </c>
      <c r="AA47" s="134"/>
    </row>
    <row r="48" spans="1:27" ht="15.75" customHeight="1">
      <c r="A48" s="456"/>
      <c r="B48" s="447"/>
      <c r="C48" s="447"/>
      <c r="D48" s="148" t="s">
        <v>4124</v>
      </c>
      <c r="E48" s="148" t="s">
        <v>3883</v>
      </c>
      <c r="F48" s="218" t="s">
        <v>4187</v>
      </c>
      <c r="G48" s="148" t="s">
        <v>4189</v>
      </c>
      <c r="H48" s="148" t="s">
        <v>394</v>
      </c>
      <c r="I48" s="148" t="s">
        <v>205</v>
      </c>
      <c r="J48" s="132">
        <v>9400800</v>
      </c>
      <c r="K48" s="132">
        <v>2540808.2599999998</v>
      </c>
      <c r="L48" s="132">
        <v>2540808.2600000002</v>
      </c>
      <c r="M48" s="132" t="s">
        <v>410</v>
      </c>
      <c r="N48" s="148">
        <v>0.23</v>
      </c>
      <c r="O48" s="170">
        <f t="shared" si="3"/>
        <v>2162184</v>
      </c>
      <c r="P48" s="170">
        <f>K48*N48</f>
        <v>584385.89980000001</v>
      </c>
      <c r="Q48" s="170">
        <f t="shared" si="4"/>
        <v>584385.89980000013</v>
      </c>
      <c r="R48" s="228">
        <f t="shared" si="0"/>
        <v>0.27027574887243644</v>
      </c>
      <c r="S48" s="228">
        <f t="shared" si="5"/>
        <v>0.27027574887243638</v>
      </c>
      <c r="T48" s="131" t="s">
        <v>410</v>
      </c>
      <c r="U48" s="148">
        <v>0.09</v>
      </c>
      <c r="V48" s="170">
        <f t="shared" si="6"/>
        <v>846072</v>
      </c>
      <c r="W48" s="170">
        <f t="shared" si="1"/>
        <v>228672.74339999998</v>
      </c>
      <c r="X48" s="170">
        <f t="shared" si="7"/>
        <v>228672.74340000001</v>
      </c>
      <c r="Y48" s="228">
        <f t="shared" si="2"/>
        <v>0.27027574887243638</v>
      </c>
      <c r="Z48" s="228">
        <f t="shared" si="8"/>
        <v>0.27027574887243638</v>
      </c>
      <c r="AA48" s="134"/>
    </row>
    <row r="49" spans="1:27" ht="15.75" customHeight="1">
      <c r="A49" s="456"/>
      <c r="B49" s="447"/>
      <c r="C49" s="447"/>
      <c r="D49" s="148" t="s">
        <v>4124</v>
      </c>
      <c r="E49" s="148" t="s">
        <v>3883</v>
      </c>
      <c r="F49" s="218" t="s">
        <v>4190</v>
      </c>
      <c r="G49" s="148" t="s">
        <v>4191</v>
      </c>
      <c r="H49" s="148" t="s">
        <v>394</v>
      </c>
      <c r="I49" s="148" t="s">
        <v>205</v>
      </c>
      <c r="J49" s="132">
        <v>1000</v>
      </c>
      <c r="K49" s="132">
        <v>0</v>
      </c>
      <c r="L49" s="132">
        <v>0</v>
      </c>
      <c r="M49" s="132" t="s">
        <v>416</v>
      </c>
      <c r="N49" s="148">
        <v>0</v>
      </c>
      <c r="O49" s="170">
        <f t="shared" si="3"/>
        <v>0</v>
      </c>
      <c r="P49" s="170">
        <f>K49*N49</f>
        <v>0</v>
      </c>
      <c r="Q49" s="170">
        <f t="shared" si="4"/>
        <v>0</v>
      </c>
      <c r="R49" s="228" t="str">
        <f t="shared" si="0"/>
        <v>-</v>
      </c>
      <c r="S49" s="228" t="str">
        <f t="shared" si="5"/>
        <v>-</v>
      </c>
      <c r="T49" s="131" t="s">
        <v>416</v>
      </c>
      <c r="U49" s="148">
        <v>0</v>
      </c>
      <c r="V49" s="170">
        <f t="shared" si="6"/>
        <v>0</v>
      </c>
      <c r="W49" s="170">
        <f t="shared" si="1"/>
        <v>0</v>
      </c>
      <c r="X49" s="170">
        <f t="shared" si="7"/>
        <v>0</v>
      </c>
      <c r="Y49" s="228" t="str">
        <f t="shared" si="2"/>
        <v>-</v>
      </c>
      <c r="Z49" s="228" t="str">
        <f t="shared" si="8"/>
        <v>-</v>
      </c>
      <c r="AA49" s="134"/>
    </row>
    <row r="50" spans="1:27" ht="15.75" customHeight="1">
      <c r="A50" s="456"/>
      <c r="B50" s="447"/>
      <c r="C50" s="447"/>
      <c r="D50" s="148" t="s">
        <v>4124</v>
      </c>
      <c r="E50" s="148" t="s">
        <v>3883</v>
      </c>
      <c r="F50" s="218" t="s">
        <v>4190</v>
      </c>
      <c r="G50" s="148" t="s">
        <v>4192</v>
      </c>
      <c r="H50" s="148" t="s">
        <v>394</v>
      </c>
      <c r="I50" s="148" t="s">
        <v>4132</v>
      </c>
      <c r="J50" s="132">
        <v>1000</v>
      </c>
      <c r="K50" s="132">
        <v>0</v>
      </c>
      <c r="L50" s="132">
        <v>0</v>
      </c>
      <c r="M50" s="132" t="s">
        <v>416</v>
      </c>
      <c r="N50" s="148">
        <v>0</v>
      </c>
      <c r="O50" s="170">
        <f t="shared" si="3"/>
        <v>0</v>
      </c>
      <c r="P50" s="170">
        <f>K50*N50</f>
        <v>0</v>
      </c>
      <c r="Q50" s="170">
        <f t="shared" si="4"/>
        <v>0</v>
      </c>
      <c r="R50" s="228" t="str">
        <f t="shared" si="0"/>
        <v>-</v>
      </c>
      <c r="S50" s="228" t="str">
        <f t="shared" si="5"/>
        <v>-</v>
      </c>
      <c r="T50" s="131" t="s">
        <v>416</v>
      </c>
      <c r="U50" s="148">
        <v>0</v>
      </c>
      <c r="V50" s="170">
        <f t="shared" si="6"/>
        <v>0</v>
      </c>
      <c r="W50" s="170">
        <f t="shared" si="1"/>
        <v>0</v>
      </c>
      <c r="X50" s="170">
        <f t="shared" si="7"/>
        <v>0</v>
      </c>
      <c r="Y50" s="228" t="str">
        <f t="shared" si="2"/>
        <v>-</v>
      </c>
      <c r="Z50" s="228" t="str">
        <f t="shared" si="8"/>
        <v>-</v>
      </c>
      <c r="AA50" s="134"/>
    </row>
    <row r="51" spans="1:27" ht="15.75" customHeight="1">
      <c r="A51" s="456"/>
      <c r="B51" s="447"/>
      <c r="C51" s="447"/>
      <c r="D51" s="148" t="s">
        <v>4124</v>
      </c>
      <c r="E51" s="148" t="s">
        <v>3883</v>
      </c>
      <c r="F51" s="218" t="s">
        <v>4193</v>
      </c>
      <c r="G51" s="148" t="s">
        <v>4194</v>
      </c>
      <c r="H51" s="148" t="s">
        <v>394</v>
      </c>
      <c r="I51" s="148" t="s">
        <v>205</v>
      </c>
      <c r="J51" s="132">
        <v>14500000</v>
      </c>
      <c r="K51" s="132">
        <v>0</v>
      </c>
      <c r="L51" s="132">
        <v>0</v>
      </c>
      <c r="M51" s="132" t="s">
        <v>410</v>
      </c>
      <c r="N51" s="148">
        <v>0.23</v>
      </c>
      <c r="O51" s="170">
        <f t="shared" si="3"/>
        <v>3335000</v>
      </c>
      <c r="P51" s="170">
        <f>K51*N51</f>
        <v>0</v>
      </c>
      <c r="Q51" s="170">
        <f t="shared" si="4"/>
        <v>0</v>
      </c>
      <c r="R51" s="228">
        <f t="shared" si="0"/>
        <v>0</v>
      </c>
      <c r="S51" s="228">
        <f t="shared" si="5"/>
        <v>0</v>
      </c>
      <c r="T51" s="131" t="s">
        <v>410</v>
      </c>
      <c r="U51" s="148">
        <v>0.09</v>
      </c>
      <c r="V51" s="170">
        <f t="shared" si="6"/>
        <v>1305000</v>
      </c>
      <c r="W51" s="170">
        <f t="shared" si="1"/>
        <v>0</v>
      </c>
      <c r="X51" s="170">
        <f t="shared" si="7"/>
        <v>0</v>
      </c>
      <c r="Y51" s="228">
        <f t="shared" si="2"/>
        <v>0</v>
      </c>
      <c r="Z51" s="228">
        <f t="shared" si="8"/>
        <v>0</v>
      </c>
      <c r="AA51" s="134"/>
    </row>
    <row r="52" spans="1:27" ht="15.75" customHeight="1">
      <c r="A52" s="456"/>
      <c r="B52" s="447"/>
      <c r="C52" s="447"/>
      <c r="D52" s="148" t="s">
        <v>4124</v>
      </c>
      <c r="E52" s="148" t="s">
        <v>3883</v>
      </c>
      <c r="F52" s="218" t="s">
        <v>4193</v>
      </c>
      <c r="G52" s="148" t="s">
        <v>4195</v>
      </c>
      <c r="H52" s="148" t="s">
        <v>394</v>
      </c>
      <c r="I52" s="148" t="s">
        <v>4132</v>
      </c>
      <c r="J52" s="132">
        <v>1000</v>
      </c>
      <c r="K52" s="132">
        <v>0</v>
      </c>
      <c r="L52" s="132">
        <v>0</v>
      </c>
      <c r="M52" s="132" t="s">
        <v>416</v>
      </c>
      <c r="N52" s="148">
        <v>0</v>
      </c>
      <c r="O52" s="170">
        <f t="shared" si="3"/>
        <v>0</v>
      </c>
      <c r="P52" s="170">
        <f>K52*N52</f>
        <v>0</v>
      </c>
      <c r="Q52" s="170">
        <f t="shared" si="4"/>
        <v>0</v>
      </c>
      <c r="R52" s="228" t="str">
        <f t="shared" si="0"/>
        <v>-</v>
      </c>
      <c r="S52" s="228" t="str">
        <f t="shared" si="5"/>
        <v>-</v>
      </c>
      <c r="T52" s="131" t="s">
        <v>416</v>
      </c>
      <c r="U52" s="148">
        <v>0</v>
      </c>
      <c r="V52" s="170">
        <f t="shared" si="6"/>
        <v>0</v>
      </c>
      <c r="W52" s="170">
        <f t="shared" si="1"/>
        <v>0</v>
      </c>
      <c r="X52" s="170">
        <f t="shared" si="7"/>
        <v>0</v>
      </c>
      <c r="Y52" s="228" t="str">
        <f t="shared" si="2"/>
        <v>-</v>
      </c>
      <c r="Z52" s="228" t="str">
        <f t="shared" si="8"/>
        <v>-</v>
      </c>
      <c r="AA52" s="134"/>
    </row>
    <row r="53" spans="1:27" ht="15.75" customHeight="1">
      <c r="A53" s="456"/>
      <c r="B53" s="447"/>
      <c r="C53" s="447"/>
      <c r="D53" s="148" t="s">
        <v>4124</v>
      </c>
      <c r="E53" s="148" t="s">
        <v>3883</v>
      </c>
      <c r="F53" s="218" t="s">
        <v>4193</v>
      </c>
      <c r="G53" s="148" t="s">
        <v>4196</v>
      </c>
      <c r="H53" s="148" t="s">
        <v>394</v>
      </c>
      <c r="I53" s="148" t="s">
        <v>4132</v>
      </c>
      <c r="J53" s="132">
        <v>1000</v>
      </c>
      <c r="K53" s="132">
        <v>1194345.6499999999</v>
      </c>
      <c r="L53" s="132">
        <v>955325.85999999987</v>
      </c>
      <c r="M53" s="132" t="s">
        <v>410</v>
      </c>
      <c r="N53" s="148">
        <v>0.23</v>
      </c>
      <c r="O53" s="170">
        <f t="shared" si="3"/>
        <v>230</v>
      </c>
      <c r="P53" s="170">
        <f>K53*N53</f>
        <v>274699.49949999998</v>
      </c>
      <c r="Q53" s="170">
        <f t="shared" si="4"/>
        <v>219724.94779999997</v>
      </c>
      <c r="R53" s="228">
        <f t="shared" si="0"/>
        <v>955.32585999999981</v>
      </c>
      <c r="S53" s="228">
        <f t="shared" si="5"/>
        <v>1194.34565</v>
      </c>
      <c r="T53" s="131" t="s">
        <v>410</v>
      </c>
      <c r="U53" s="148">
        <v>0.09</v>
      </c>
      <c r="V53" s="170">
        <f t="shared" si="6"/>
        <v>90</v>
      </c>
      <c r="W53" s="170">
        <f t="shared" si="1"/>
        <v>107491.10849999999</v>
      </c>
      <c r="X53" s="170">
        <f t="shared" si="7"/>
        <v>85979.32739999998</v>
      </c>
      <c r="Y53" s="228">
        <f t="shared" si="2"/>
        <v>955.32585999999981</v>
      </c>
      <c r="Z53" s="228">
        <f t="shared" si="8"/>
        <v>1194.3456499999998</v>
      </c>
      <c r="AA53" s="134"/>
    </row>
    <row r="54" spans="1:27" ht="15.75" customHeight="1">
      <c r="A54" s="456"/>
      <c r="B54" s="447"/>
      <c r="C54" s="447"/>
      <c r="D54" s="148" t="s">
        <v>4124</v>
      </c>
      <c r="E54" s="148" t="s">
        <v>3883</v>
      </c>
      <c r="F54" s="218" t="s">
        <v>4197</v>
      </c>
      <c r="G54" s="148" t="s">
        <v>4198</v>
      </c>
      <c r="H54" s="148" t="s">
        <v>394</v>
      </c>
      <c r="I54" s="148" t="s">
        <v>4132</v>
      </c>
      <c r="J54" s="132">
        <v>1000</v>
      </c>
      <c r="K54" s="132">
        <v>0</v>
      </c>
      <c r="L54" s="132">
        <v>0</v>
      </c>
      <c r="M54" s="132" t="s">
        <v>416</v>
      </c>
      <c r="N54" s="148">
        <v>0</v>
      </c>
      <c r="O54" s="170">
        <f t="shared" si="3"/>
        <v>0</v>
      </c>
      <c r="P54" s="170">
        <f>K54*N54</f>
        <v>0</v>
      </c>
      <c r="Q54" s="170">
        <f t="shared" si="4"/>
        <v>0</v>
      </c>
      <c r="R54" s="228" t="str">
        <f t="shared" si="0"/>
        <v>-</v>
      </c>
      <c r="S54" s="228" t="str">
        <f t="shared" si="5"/>
        <v>-</v>
      </c>
      <c r="T54" s="131" t="s">
        <v>416</v>
      </c>
      <c r="U54" s="148">
        <v>0</v>
      </c>
      <c r="V54" s="170">
        <f t="shared" si="6"/>
        <v>0</v>
      </c>
      <c r="W54" s="170">
        <f t="shared" si="1"/>
        <v>0</v>
      </c>
      <c r="X54" s="170">
        <f t="shared" si="7"/>
        <v>0</v>
      </c>
      <c r="Y54" s="228" t="str">
        <f t="shared" si="2"/>
        <v>-</v>
      </c>
      <c r="Z54" s="228" t="str">
        <f t="shared" si="8"/>
        <v>-</v>
      </c>
      <c r="AA54" s="134"/>
    </row>
    <row r="55" spans="1:27" ht="15.75" customHeight="1">
      <c r="A55" s="456"/>
      <c r="B55" s="447"/>
      <c r="C55" s="447"/>
      <c r="D55" s="148" t="s">
        <v>4124</v>
      </c>
      <c r="E55" s="148" t="s">
        <v>3883</v>
      </c>
      <c r="F55" s="218" t="s">
        <v>4199</v>
      </c>
      <c r="G55" s="148" t="s">
        <v>4200</v>
      </c>
      <c r="H55" s="148" t="s">
        <v>394</v>
      </c>
      <c r="I55" s="148" t="s">
        <v>205</v>
      </c>
      <c r="J55" s="132">
        <v>1000</v>
      </c>
      <c r="K55" s="132">
        <v>0</v>
      </c>
      <c r="L55" s="132">
        <v>0</v>
      </c>
      <c r="M55" s="132" t="s">
        <v>416</v>
      </c>
      <c r="N55" s="148">
        <v>0</v>
      </c>
      <c r="O55" s="170">
        <f t="shared" si="3"/>
        <v>0</v>
      </c>
      <c r="P55" s="170">
        <f>K55*N55</f>
        <v>0</v>
      </c>
      <c r="Q55" s="170">
        <f t="shared" si="4"/>
        <v>0</v>
      </c>
      <c r="R55" s="228" t="str">
        <f t="shared" si="0"/>
        <v>-</v>
      </c>
      <c r="S55" s="228" t="str">
        <f t="shared" si="5"/>
        <v>-</v>
      </c>
      <c r="T55" s="131" t="s">
        <v>416</v>
      </c>
      <c r="U55" s="148">
        <v>0</v>
      </c>
      <c r="V55" s="170">
        <f t="shared" si="6"/>
        <v>0</v>
      </c>
      <c r="W55" s="170">
        <f t="shared" si="1"/>
        <v>0</v>
      </c>
      <c r="X55" s="170">
        <f t="shared" si="7"/>
        <v>0</v>
      </c>
      <c r="Y55" s="228" t="str">
        <f t="shared" si="2"/>
        <v>-</v>
      </c>
      <c r="Z55" s="228" t="str">
        <f t="shared" si="8"/>
        <v>-</v>
      </c>
      <c r="AA55" s="134"/>
    </row>
    <row r="56" spans="1:27" ht="15.75" customHeight="1">
      <c r="A56" s="456"/>
      <c r="B56" s="441"/>
      <c r="C56" s="441"/>
      <c r="D56" s="148" t="s">
        <v>4124</v>
      </c>
      <c r="E56" s="148" t="s">
        <v>3883</v>
      </c>
      <c r="F56" s="218" t="s">
        <v>4199</v>
      </c>
      <c r="G56" s="148" t="s">
        <v>4201</v>
      </c>
      <c r="H56" s="148" t="s">
        <v>394</v>
      </c>
      <c r="I56" s="148" t="s">
        <v>4132</v>
      </c>
      <c r="J56" s="132">
        <v>2529950</v>
      </c>
      <c r="K56" s="132">
        <v>4069611.96</v>
      </c>
      <c r="L56" s="132">
        <v>2583012.7400000002</v>
      </c>
      <c r="M56" s="132" t="s">
        <v>410</v>
      </c>
      <c r="N56" s="148">
        <v>0.23</v>
      </c>
      <c r="O56" s="170">
        <f t="shared" si="3"/>
        <v>581888.5</v>
      </c>
      <c r="P56" s="170">
        <f>K56*N56</f>
        <v>936010.75080000004</v>
      </c>
      <c r="Q56" s="170">
        <f t="shared" si="4"/>
        <v>594092.93020000006</v>
      </c>
      <c r="R56" s="228">
        <f t="shared" si="0"/>
        <v>1.0209738295223227</v>
      </c>
      <c r="S56" s="228">
        <f t="shared" si="5"/>
        <v>1.6085740666811599</v>
      </c>
      <c r="T56" s="131" t="s">
        <v>410</v>
      </c>
      <c r="U56" s="148">
        <v>0.09</v>
      </c>
      <c r="V56" s="170">
        <f t="shared" si="6"/>
        <v>227695.5</v>
      </c>
      <c r="W56" s="170">
        <f t="shared" si="1"/>
        <v>366265.07639999996</v>
      </c>
      <c r="X56" s="170">
        <f t="shared" si="7"/>
        <v>232471.14660000001</v>
      </c>
      <c r="Y56" s="228">
        <f t="shared" si="2"/>
        <v>1.0209738295223225</v>
      </c>
      <c r="Z56" s="228">
        <f t="shared" si="8"/>
        <v>1.6085740666811594</v>
      </c>
      <c r="AA56" s="134"/>
    </row>
    <row r="57" spans="1:27" s="139" customFormat="1" ht="15" customHeight="1">
      <c r="A57" s="284"/>
      <c r="B57" s="284"/>
      <c r="C57" s="283" t="s">
        <v>398</v>
      </c>
      <c r="D57" s="284"/>
      <c r="E57" s="284"/>
      <c r="F57" s="304"/>
      <c r="G57" s="284"/>
      <c r="H57" s="284"/>
      <c r="I57" s="284"/>
      <c r="J57" s="305">
        <f>SUM(J2:J56)</f>
        <v>197134284</v>
      </c>
      <c r="K57" s="305">
        <f>SUM(K2:K56)</f>
        <v>218057531.12</v>
      </c>
      <c r="L57" s="305">
        <f>SUM(L2:L56)</f>
        <v>165767314.91999999</v>
      </c>
      <c r="M57" s="305"/>
      <c r="N57" s="306" t="str">
        <f>IFERROR(VLOOKUP(F57,[1]BD_18!$F$2:$N$1000,9,0),"")</f>
        <v/>
      </c>
      <c r="O57" s="295">
        <f>SUM(O2:O56)</f>
        <v>44080185.170000002</v>
      </c>
      <c r="P57" s="295">
        <f>SUM(P2:P56)</f>
        <v>49327083.218300015</v>
      </c>
      <c r="Q57" s="295">
        <f>SUM(Q2:Q56)</f>
        <v>37418643.252100013</v>
      </c>
      <c r="R57" s="286">
        <f>IFERROR(Q57/O57, "-")</f>
        <v>0.84887672562606009</v>
      </c>
      <c r="S57" s="286">
        <f t="shared" si="5"/>
        <v>1.1190307624177345</v>
      </c>
      <c r="T57" s="296"/>
      <c r="U57" s="306" t="str">
        <f>IFERROR(VLOOKUP(F57,[1]BD_18!$F$2:$U$1000,16,0),"")</f>
        <v/>
      </c>
      <c r="V57" s="295">
        <f>SUM(V2:V56)</f>
        <v>17248768.109999999</v>
      </c>
      <c r="W57" s="295">
        <f>SUM(W2:W56)</f>
        <v>19301902.128900003</v>
      </c>
      <c r="X57" s="295">
        <f>SUM(X2:X56)</f>
        <v>14642077.794300003</v>
      </c>
      <c r="Y57" s="286">
        <f>IFERROR(X57/V57, "-")</f>
        <v>0.84887672562605998</v>
      </c>
      <c r="Z57" s="286">
        <f>IFERROR(W57/V57, "-")</f>
        <v>1.1190307624177345</v>
      </c>
      <c r="AA57" s="138"/>
    </row>
    <row r="58" spans="1:27" s="134" customFormat="1" ht="15.75" customHeight="1">
      <c r="F58" s="216"/>
      <c r="G58" s="120"/>
      <c r="H58" s="120"/>
      <c r="I58" s="120"/>
      <c r="J58" s="120"/>
      <c r="K58" s="120"/>
      <c r="L58" s="120"/>
      <c r="M58" s="135"/>
      <c r="N58" s="135"/>
      <c r="O58" s="120"/>
      <c r="P58" s="120"/>
      <c r="Q58" s="120"/>
      <c r="R58" s="230"/>
      <c r="S58" s="230"/>
      <c r="T58" s="135"/>
      <c r="U58" s="135"/>
      <c r="V58" s="135"/>
      <c r="W58" s="135"/>
      <c r="X58" s="135"/>
      <c r="Y58" s="229"/>
      <c r="Z58" s="229"/>
    </row>
    <row r="59" spans="1:27" ht="15.75" customHeight="1"/>
    <row r="60" spans="1:27" ht="15.75" customHeight="1"/>
    <row r="61" spans="1:27" ht="15.75" customHeight="1"/>
    <row r="62" spans="1:27" ht="15.75" customHeight="1"/>
    <row r="63" spans="1:27" ht="15.75" customHeight="1"/>
    <row r="64" spans="1:27"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sheetData>
  <autoFilter ref="A1:Z57" xr:uid="{00000000-0009-0000-0000-00000F000000}"/>
  <mergeCells count="3">
    <mergeCell ref="B2:B56"/>
    <mergeCell ref="A2:A56"/>
    <mergeCell ref="C2:C56"/>
  </mergeCells>
  <conditionalFormatting sqref="N2:N1048576">
    <cfRule type="colorScale" priority="8">
      <colorScale>
        <cfvo type="min"/>
        <cfvo type="max"/>
        <color rgb="FFFFEF9C"/>
        <color rgb="FF63BE7B"/>
      </colorScale>
    </cfRule>
  </conditionalFormatting>
  <conditionalFormatting sqref="U2:U1048576">
    <cfRule type="colorScale" priority="5">
      <colorScale>
        <cfvo type="min"/>
        <cfvo type="max"/>
        <color rgb="FFFFEF9C"/>
        <color rgb="FF63BE7B"/>
      </colorScale>
    </cfRule>
  </conditionalFormatting>
  <conditionalFormatting sqref="H1">
    <cfRule type="cellIs" dxfId="1" priority="4" operator="equal">
      <formula>"Emenda"</formula>
    </cfRule>
  </conditionalFormatting>
  <conditionalFormatting sqref="H1">
    <cfRule type="cellIs" dxfId="0" priority="3" operator="equal">
      <formula>"Emenda"</formula>
    </cfRule>
  </conditionalFormatting>
  <conditionalFormatting sqref="N1">
    <cfRule type="colorScale" priority="2">
      <colorScale>
        <cfvo type="min"/>
        <cfvo type="max"/>
        <color rgb="FFFFEF9C"/>
        <color rgb="FF63BE7B"/>
      </colorScale>
    </cfRule>
  </conditionalFormatting>
  <conditionalFormatting sqref="U1">
    <cfRule type="colorScale" priority="1">
      <colorScale>
        <cfvo type="min"/>
        <cfvo type="max"/>
        <color rgb="FFFFEF9C"/>
        <color rgb="FF63BE7B"/>
      </colorScale>
    </cfRule>
  </conditionalFormatting>
  <dataValidations count="26">
    <dataValidation allowBlank="1" showInputMessage="1" showErrorMessage="1" promptTitle="ODS | Objetivos de Desenvolvimento Sustentável:" prompt="Os Objetivos de Desenvolvimento Sustentável (ODS) são um apelo global à ação para acabar com a pobreza, proteger o meio ambiente e o clima e garantir que as pessoas, em todos os lugares, possam desfrutar de paz e de prosperidade." sqref="B1" xr:uid="{8CC97A3D-B3D4-4F1F-BD9C-AE0C3AD9AE0F}"/>
    <dataValidation allowBlank="1" showInputMessage="1" showErrorMessage="1" promptTitle="Orçamento OCA | (a) " prompt="Valor da ação aprovado na LOA multiplicado pelo Índice OCA. Valor referente ao orçamento dotado para o público-alvo Criança e Adolescente de 0 a 18 anos. É o valor da ação aprovado na LOA multiplicado pelo Índice OCA. _x000a__x000a_ (a) = Orçamento (LOA) x Índice OCA" sqref="O1" xr:uid="{7894B1AA-5DCD-4EC2-8D29-0208356EEFC7}"/>
    <dataValidation allowBlank="1" showInputMessage="1" showErrorMessage="1" promptTitle="Orçamento OPI | (a) " prompt="Valor da ação aprovado na LOA multiplicado pelo Índice OPI. Valor referente ao orçamento dotado para o público-alvo Criança e Adolescente de 0 a 18 anos. É o valor da ação aprovado na LOA multiplicado pelo Índice OPI. _x000a__x000a_ (a) = Orçamento (LOA) x Índice OPI" sqref="V1" xr:uid="{5A8D64DA-DA4C-46EC-B532-4AA946E0ED07}"/>
    <dataValidation allowBlank="1" showInputMessage="1" showErrorMessage="1" promptTitle="Empenhado OCA | (b) " prompt="Valor empenhado para a ação durante o ano multiplicado pelo Índice OCA. Valor empenhado para o público-alvo Criança e Adolescente de 0 a 18 anos. É o valor empenhado multiplicado pelo Índice OCA. _x000a_(b) = Empenhado x Índice OCA " sqref="P1" xr:uid="{A2258C0C-DDC5-4493-9C76-932A16B85B5C}"/>
    <dataValidation allowBlank="1" showInputMessage="1" showErrorMessage="1" promptTitle="Empenhado_OPI | (b) " prompt="Valor empenhado para a ação durante o ano multiplicado pelo Índice OPI. Valor empenhado para o público-alvo Criança de 0 a 6 anos. É o valor empenhado multiplicado pelo Índice OPI. _x000a__x000a_(b) = Empenhado x Índice OPI " sqref="W1" xr:uid="{50C5EFD2-60A6-4738-A122-AC3E7A2E962A}"/>
    <dataValidation allowBlank="1" showInputMessage="1" showErrorMessage="1" promptTitle="Liquidado_OCA | (c) " prompt="Valor liquidado para a ação durante o ano multiplicado pelo Índice OCA. Valor liquidado para o público-alvo Criança e Adolescente de 0 a 18 anos. É o valor liquidado multiplicado pelo Índice OCA. _x000a__x000a_(c) = Liquidado x Índice OCA " sqref="Q1" xr:uid="{E18543E0-CA52-4CAE-9293-4B95A8C1CC67}"/>
    <dataValidation allowBlank="1" showInputMessage="1" showErrorMessage="1" promptTitle="Liquidado_OPI | (c) " prompt="Valor liquidado para a ação durante o ano multiplicado pelo Índice OPI. Valor liquidado para o público-alvo criança de 0 a 6 anos. É o valor liquidado multiplicado pelo Índice OPI. _x000a__x000a_(c) = Liquidado x Índice OPI " sqref="X1" xr:uid="{549C4031-B0D9-421A-94D0-07D7228ED821}"/>
    <dataValidation allowBlank="1" showInputMessage="1" showErrorMessage="1" promptTitle="Percentual de Execução - Empenho " prompt="(b)/(a). Percentual de execução orçamentária da ação, baseado no valor anual empenhado proporcional sobre o valor proporcionalmente orçado para ela na LOA. Fórmula de cálculo: Valor Empenhado (OPI) dividido pela dotação orçamentária inicial." sqref="Z1" xr:uid="{C61EBA6E-B161-4715-87C6-79A2F0DC908B}"/>
    <dataValidation allowBlank="1" showInputMessage="1" showErrorMessage="1" promptTitle="Percentual de Execução - Empenho" prompt=" (b)/(a).  Percentual de execução orçamentária da ação, baseado no valor anual empenhado proporcional sobre o valor proporcionalmente orçado para ela na LOA. Fórmula de cálculo: Valor Empenhado (OCA) dividido pela dotação orçamentária inicial." sqref="S1" xr:uid="{599CDD19-045A-4F5B-952C-9BE90B3D2673}"/>
    <dataValidation allowBlank="1" showInputMessage="1" showErrorMessage="1" promptTitle="Percentual de Execução - Liquidação" prompt="(c)/(a). Percentual de execução orçamentária da ação, baseado no valor anual liquidado proporcional sobre o valor proporcionalmente orçado para ela na LOA._x000a_Fórmula de cálculo: Valor Liquidado (OPI) dividido pela dotação orçamentária inicial." sqref="Y1" xr:uid="{98C40A60-7360-4899-8D7C-DCC2B4261530}"/>
    <dataValidation allowBlank="1" showInputMessage="1" showErrorMessage="1" promptTitle="Percentual de Execução - Liquidação" prompt="(c)/(a). Traz o percentual de execução orçamentária da ação, baseado no valor anual liquidado proporcional sobre o valor proporcionalmente orçado para ela na LOA. Fórmula de cálculo: Valor Liquidado (OCA) dividido pela dotação orçamentária inicial." sqref="R1" xr:uid="{DDB1CD81-7201-46E3-91B7-0FD8103E5984}"/>
    <dataValidation allowBlank="1" showInputMessage="1" showErrorMessage="1" promptTitle="Índice OCA " prompt="Número que espelha a exclusividade ou não da ação. _x000a__x000a_EX | Valor: 1,0 _x000a__x000a_NEX |Valor: Variavel  _x000a__x000a_NINC | Valor: 0,0 " sqref="N1" xr:uid="{A1EB4B3A-51E3-42F2-AE29-941C2591232F}"/>
    <dataValidation allowBlank="1" showInputMessage="1" showErrorMessage="1" promptTitle="Índice OPI " prompt="Número que espelha a exclusividade  ou não da ação. _x000a__x000a_EX | Valor: 1,0 _x000a__x000a_NEX |Valor: Variavel  _x000a__x000a_NINC | Valor: 0,0 " sqref="U1" xr:uid="{DA5982DF-19D3-4E7F-B1E2-278C73180288}"/>
    <dataValidation allowBlank="1" showInputMessage="1" showErrorMessage="1" promptTitle="Tipo OPI " prompt="Classificação da ação:  EX | Ação Exclusiva; _x000a__x000a_NEX  |Ação Não Exclusiva; _x000a__x000a_NINC | Ações Não Incluídas  " sqref="T1" xr:uid="{C5FB38AD-F971-4B7C-96FD-118B456805B4}"/>
    <dataValidation allowBlank="1" showInputMessage="1" showErrorMessage="1" promptTitle="Tipo OCA: " prompt="Classificação da ação:  _x000a__x000a_EX | Ação Exclusiva; _x000a__x000a_NEX |Ação Não Exclusiva; _x000a__x000a_NINC | Ações Não Incluídas " sqref="M1" xr:uid="{527E8FAF-B990-4E67-AA74-BE441911E424}"/>
    <dataValidation allowBlank="1" showInputMessage="1" showErrorMessage="1" promptTitle="Liquidado: " prompt="Liquidação: Um dos estágios da despesa. É a verificação do implemento de condição, ou seja, verificação objetiva do cumprimento contratual. " sqref="L1" xr:uid="{CEF901F4-53BB-471E-8FAB-9EFBE0B695AB}"/>
    <dataValidation allowBlank="1" showInputMessage="1" showErrorMessage="1" promptTitle="Empenhado: " prompt="Empenho da Despesa: Um dos estágios da despesa. [...] Funciona como garantia ao credor do ente público de que existe o crédito necessário para a liquidação de um compromisso assumido." sqref="K1" xr:uid="{64262524-94B8-4BC6-BA02-E9D8F1B9DF3F}"/>
    <dataValidation allowBlank="1" showInputMessage="1" showErrorMessage="1" promptTitle="Orçamento (LOA): " prompt="Dotação orçamentária: É o valor monetário autorizado, consignado na lei do orçamento (LOA), para atender uma determinada programação orçamentária. Também pode ser entendida como dotação inicial.  " sqref="J1" xr:uid="{804B4F7C-22CE-4EC3-85EE-1A72001A1031}"/>
    <dataValidation allowBlank="1" showInputMessage="1" showErrorMessage="1" promptTitle="Órgão: " prompt="Unidade/s que pode orçar e/ou participa da ação. " sqref="I1" xr:uid="{8C7627DD-5766-4A58-A23B-FD16CB9923F8}"/>
    <dataValidation allowBlank="1" showInputMessage="1" showErrorMessage="1" promptTitle="Iniciativa: " prompt="Classifica a ação segundo seu proponente: Executivo ou Emenda (Legislativo). " sqref="H1" xr:uid="{D1B7F6A2-67B9-4082-8AC1-BBEC78B56B07}"/>
    <dataValidation allowBlank="1" showInputMessage="1" showErrorMessage="1" promptTitle="Código: " prompt="Conjunto de dígitos utilizados para individualizar órgãos, instituições, classificações, fontes de recursos etc. " sqref="G1" xr:uid="{411C5EAA-3F11-4759-AE95-520C0E244538}"/>
    <dataValidation allowBlank="1" showInputMessage="1" showErrorMessage="1" promptTitle="Ação:" prompt="Atividade, um instrumento de programação para alcançar o objetivo de um programa, envolvendo um conjunto de operações que se realizam de modo contínuo e permanente, das quais resulta um produto necessário à manutenção da ação de governo." sqref="F1" xr:uid="{5132CCC0-AC56-4EA4-909A-BE07333A758B}"/>
    <dataValidation allowBlank="1" showInputMessage="1" showErrorMessage="1" promptTitle="Programa: " prompt="Instrumento de organização da ação governamental visando à concretização dos objetivos pretendidos, sendo mensurado por indicadores estabelecidos no plano plurianual. " sqref="E1" xr:uid="{6F15B36A-161E-407D-A5CC-E7B3D9789EE3}"/>
    <dataValidation allowBlank="1" showInputMessage="1" showErrorMessage="1" promptTitle="Subfunção: " prompt="Representa uma partição da função, visando a agregar determinado subconjunto de despesa do setor público. " sqref="D1" xr:uid="{52071641-E25F-4132-BF42-ED1059BA46FE}"/>
    <dataValidation allowBlank="1" showInputMessage="1" showErrorMessage="1" promptTitle="Função: " prompt="Maior nível de agregação das diversas áreas de despesa que competem ao setor público. " sqref="C1" xr:uid="{205EFF9B-A483-4C57-89A9-8286E49FCDD2}"/>
    <dataValidation allowBlank="1" showInputMessage="1" showErrorMessage="1" promptTitle="Eixo:" prompt="Definido pela Metodologia._x000a_1.Proteção em Situação de Risco; _x000a_2.Promoção de Vidas Saudáveis; _x000a_3.Educação de Qualidade; _x000a_4.Transversal. " sqref="A1" xr:uid="{0A48E6A7-845C-4B3C-8B82-6BA99A69A104}"/>
  </dataValidations>
  <pageMargins left="0.511811024" right="0.511811024" top="0.78740157499999996" bottom="0.78740157499999996"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A89A4-3749-4ED2-A599-3C28FADAD005}">
  <dimension ref="A1:D57"/>
  <sheetViews>
    <sheetView showGridLines="0" workbookViewId="0">
      <selection activeCell="F4" sqref="F4"/>
    </sheetView>
  </sheetViews>
  <sheetFormatPr defaultRowHeight="15"/>
  <cols>
    <col min="2" max="2" width="22.140625" customWidth="1"/>
    <col min="3" max="3" width="31.5703125" customWidth="1"/>
    <col min="4" max="4" width="26.7109375" customWidth="1"/>
  </cols>
  <sheetData>
    <row r="1" spans="1:4">
      <c r="A1" s="366" t="s">
        <v>260</v>
      </c>
      <c r="B1" s="367" t="s">
        <v>261</v>
      </c>
      <c r="C1" s="367" t="s">
        <v>262</v>
      </c>
      <c r="D1" s="368" t="s">
        <v>263</v>
      </c>
    </row>
    <row r="2" spans="1:4">
      <c r="A2" s="421" t="s">
        <v>264</v>
      </c>
      <c r="B2" s="424" t="s">
        <v>265</v>
      </c>
      <c r="C2" s="424" t="s">
        <v>266</v>
      </c>
      <c r="D2" s="369" t="s">
        <v>267</v>
      </c>
    </row>
    <row r="3" spans="1:4">
      <c r="A3" s="422"/>
      <c r="B3" s="425"/>
      <c r="C3" s="425"/>
      <c r="D3" s="369" t="s">
        <v>268</v>
      </c>
    </row>
    <row r="4" spans="1:4">
      <c r="A4" s="422"/>
      <c r="B4" s="425"/>
      <c r="C4" s="425"/>
      <c r="D4" s="369" t="s">
        <v>269</v>
      </c>
    </row>
    <row r="5" spans="1:4">
      <c r="A5" s="422"/>
      <c r="B5" s="425"/>
      <c r="C5" s="425"/>
      <c r="D5" s="369" t="s">
        <v>270</v>
      </c>
    </row>
    <row r="6" spans="1:4">
      <c r="A6" s="423"/>
      <c r="B6" s="426"/>
      <c r="C6" s="426"/>
      <c r="D6" s="369" t="s">
        <v>271</v>
      </c>
    </row>
    <row r="7" spans="1:4">
      <c r="A7" s="427" t="s">
        <v>272</v>
      </c>
      <c r="B7" s="429" t="s">
        <v>273</v>
      </c>
      <c r="C7" s="429" t="s">
        <v>274</v>
      </c>
      <c r="D7" s="370" t="s">
        <v>267</v>
      </c>
    </row>
    <row r="8" spans="1:4">
      <c r="A8" s="431"/>
      <c r="B8" s="432"/>
      <c r="C8" s="432"/>
      <c r="D8" s="370" t="s">
        <v>268</v>
      </c>
    </row>
    <row r="9" spans="1:4">
      <c r="A9" s="431"/>
      <c r="B9" s="432"/>
      <c r="C9" s="432"/>
      <c r="D9" s="370" t="s">
        <v>275</v>
      </c>
    </row>
    <row r="10" spans="1:4">
      <c r="A10" s="431"/>
      <c r="B10" s="432"/>
      <c r="C10" s="432"/>
      <c r="D10" s="370" t="s">
        <v>270</v>
      </c>
    </row>
    <row r="11" spans="1:4">
      <c r="A11" s="431"/>
      <c r="B11" s="432"/>
      <c r="C11" s="432"/>
      <c r="D11" s="370" t="s">
        <v>276</v>
      </c>
    </row>
    <row r="12" spans="1:4">
      <c r="A12" s="431"/>
      <c r="B12" s="432"/>
      <c r="C12" s="432"/>
      <c r="D12" s="370" t="s">
        <v>277</v>
      </c>
    </row>
    <row r="13" spans="1:4">
      <c r="A13" s="431"/>
      <c r="B13" s="432"/>
      <c r="C13" s="432"/>
      <c r="D13" s="370" t="s">
        <v>278</v>
      </c>
    </row>
    <row r="14" spans="1:4">
      <c r="A14" s="428"/>
      <c r="B14" s="430"/>
      <c r="C14" s="430"/>
      <c r="D14" s="370" t="s">
        <v>279</v>
      </c>
    </row>
    <row r="15" spans="1:4">
      <c r="A15" s="421" t="s">
        <v>280</v>
      </c>
      <c r="B15" s="424" t="s">
        <v>281</v>
      </c>
      <c r="C15" s="424" t="s">
        <v>282</v>
      </c>
      <c r="D15" s="369" t="s">
        <v>267</v>
      </c>
    </row>
    <row r="16" spans="1:4">
      <c r="A16" s="422"/>
      <c r="B16" s="425"/>
      <c r="C16" s="425"/>
      <c r="D16" s="369" t="s">
        <v>283</v>
      </c>
    </row>
    <row r="17" spans="1:4">
      <c r="A17" s="422"/>
      <c r="B17" s="425"/>
      <c r="C17" s="425"/>
      <c r="D17" s="369" t="s">
        <v>275</v>
      </c>
    </row>
    <row r="18" spans="1:4">
      <c r="A18" s="422"/>
      <c r="B18" s="425"/>
      <c r="C18" s="425"/>
      <c r="D18" s="369" t="s">
        <v>270</v>
      </c>
    </row>
    <row r="19" spans="1:4">
      <c r="A19" s="422"/>
      <c r="B19" s="425"/>
      <c r="C19" s="425"/>
      <c r="D19" s="369" t="s">
        <v>284</v>
      </c>
    </row>
    <row r="20" spans="1:4">
      <c r="A20" s="422"/>
      <c r="B20" s="425"/>
      <c r="C20" s="425"/>
      <c r="D20" s="369" t="s">
        <v>277</v>
      </c>
    </row>
    <row r="21" spans="1:4">
      <c r="A21" s="422"/>
      <c r="B21" s="425"/>
      <c r="C21" s="425"/>
      <c r="D21" s="369" t="s">
        <v>278</v>
      </c>
    </row>
    <row r="22" spans="1:4">
      <c r="A22" s="423"/>
      <c r="B22" s="426"/>
      <c r="C22" s="426"/>
      <c r="D22" s="369" t="s">
        <v>279</v>
      </c>
    </row>
    <row r="23" spans="1:4">
      <c r="A23" s="427" t="s">
        <v>285</v>
      </c>
      <c r="B23" s="429" t="s">
        <v>286</v>
      </c>
      <c r="C23" s="429" t="s">
        <v>287</v>
      </c>
      <c r="D23" s="370" t="s">
        <v>267</v>
      </c>
    </row>
    <row r="24" spans="1:4">
      <c r="A24" s="431"/>
      <c r="B24" s="432"/>
      <c r="C24" s="432"/>
      <c r="D24" s="370" t="s">
        <v>268</v>
      </c>
    </row>
    <row r="25" spans="1:4">
      <c r="A25" s="431"/>
      <c r="B25" s="432"/>
      <c r="C25" s="432"/>
      <c r="D25" s="370" t="s">
        <v>275</v>
      </c>
    </row>
    <row r="26" spans="1:4">
      <c r="A26" s="431"/>
      <c r="B26" s="432"/>
      <c r="C26" s="432"/>
      <c r="D26" s="370" t="s">
        <v>288</v>
      </c>
    </row>
    <row r="27" spans="1:4">
      <c r="A27" s="431"/>
      <c r="B27" s="432"/>
      <c r="C27" s="432"/>
      <c r="D27" s="370" t="s">
        <v>270</v>
      </c>
    </row>
    <row r="28" spans="1:4">
      <c r="A28" s="428"/>
      <c r="B28" s="430"/>
      <c r="C28" s="430"/>
      <c r="D28" s="370" t="s">
        <v>289</v>
      </c>
    </row>
    <row r="29" spans="1:4">
      <c r="A29" s="421" t="s">
        <v>290</v>
      </c>
      <c r="B29" s="424" t="s">
        <v>291</v>
      </c>
      <c r="C29" s="424" t="s">
        <v>292</v>
      </c>
      <c r="D29" s="369" t="s">
        <v>293</v>
      </c>
    </row>
    <row r="30" spans="1:4">
      <c r="A30" s="423"/>
      <c r="B30" s="426"/>
      <c r="C30" s="426"/>
      <c r="D30" s="369" t="s">
        <v>270</v>
      </c>
    </row>
    <row r="31" spans="1:4">
      <c r="A31" s="427" t="s">
        <v>294</v>
      </c>
      <c r="B31" s="429" t="s">
        <v>295</v>
      </c>
      <c r="C31" s="429" t="s">
        <v>296</v>
      </c>
      <c r="D31" s="370" t="s">
        <v>283</v>
      </c>
    </row>
    <row r="32" spans="1:4">
      <c r="A32" s="431"/>
      <c r="B32" s="432"/>
      <c r="C32" s="432"/>
      <c r="D32" s="370" t="s">
        <v>275</v>
      </c>
    </row>
    <row r="33" spans="1:4">
      <c r="A33" s="431"/>
      <c r="B33" s="432"/>
      <c r="C33" s="432"/>
      <c r="D33" s="370" t="s">
        <v>276</v>
      </c>
    </row>
    <row r="34" spans="1:4">
      <c r="A34" s="431"/>
      <c r="B34" s="432"/>
      <c r="C34" s="432"/>
      <c r="D34" s="370" t="s">
        <v>277</v>
      </c>
    </row>
    <row r="35" spans="1:4">
      <c r="A35" s="431"/>
      <c r="B35" s="432"/>
      <c r="C35" s="432"/>
      <c r="D35" s="370" t="s">
        <v>278</v>
      </c>
    </row>
    <row r="36" spans="1:4">
      <c r="A36" s="428"/>
      <c r="B36" s="430"/>
      <c r="C36" s="430"/>
      <c r="D36" s="370" t="s">
        <v>297</v>
      </c>
    </row>
    <row r="37" spans="1:4">
      <c r="A37" s="421" t="s">
        <v>298</v>
      </c>
      <c r="B37" s="424" t="s">
        <v>299</v>
      </c>
      <c r="C37" s="424" t="s">
        <v>300</v>
      </c>
      <c r="D37" s="369" t="s">
        <v>293</v>
      </c>
    </row>
    <row r="38" spans="1:4">
      <c r="A38" s="423"/>
      <c r="B38" s="426"/>
      <c r="C38" s="426"/>
      <c r="D38" s="369" t="s">
        <v>270</v>
      </c>
    </row>
    <row r="39" spans="1:4">
      <c r="A39" s="427" t="s">
        <v>301</v>
      </c>
      <c r="B39" s="429" t="s">
        <v>302</v>
      </c>
      <c r="C39" s="429" t="s">
        <v>303</v>
      </c>
      <c r="D39" s="370" t="s">
        <v>267</v>
      </c>
    </row>
    <row r="40" spans="1:4">
      <c r="A40" s="431"/>
      <c r="B40" s="432"/>
      <c r="C40" s="432"/>
      <c r="D40" s="370" t="s">
        <v>304</v>
      </c>
    </row>
    <row r="41" spans="1:4">
      <c r="A41" s="431"/>
      <c r="B41" s="432"/>
      <c r="C41" s="432"/>
      <c r="D41" s="370" t="s">
        <v>283</v>
      </c>
    </row>
    <row r="42" spans="1:4">
      <c r="A42" s="431"/>
      <c r="B42" s="432"/>
      <c r="C42" s="432"/>
      <c r="D42" s="370" t="s">
        <v>275</v>
      </c>
    </row>
    <row r="43" spans="1:4">
      <c r="A43" s="431"/>
      <c r="B43" s="432"/>
      <c r="C43" s="432"/>
      <c r="D43" s="370" t="s">
        <v>305</v>
      </c>
    </row>
    <row r="44" spans="1:4">
      <c r="A44" s="428"/>
      <c r="B44" s="430"/>
      <c r="C44" s="430"/>
      <c r="D44" s="370" t="s">
        <v>277</v>
      </c>
    </row>
    <row r="45" spans="1:4">
      <c r="A45" s="421" t="s">
        <v>306</v>
      </c>
      <c r="B45" s="424" t="s">
        <v>307</v>
      </c>
      <c r="C45" s="424" t="s">
        <v>308</v>
      </c>
      <c r="D45" s="369" t="s">
        <v>293</v>
      </c>
    </row>
    <row r="46" spans="1:4">
      <c r="A46" s="422"/>
      <c r="B46" s="425"/>
      <c r="C46" s="425"/>
      <c r="D46" s="369" t="s">
        <v>288</v>
      </c>
    </row>
    <row r="47" spans="1:4">
      <c r="A47" s="422"/>
      <c r="B47" s="425"/>
      <c r="C47" s="425"/>
      <c r="D47" s="369" t="s">
        <v>270</v>
      </c>
    </row>
    <row r="48" spans="1:4">
      <c r="A48" s="422"/>
      <c r="B48" s="425"/>
      <c r="C48" s="425"/>
      <c r="D48" s="369" t="s">
        <v>276</v>
      </c>
    </row>
    <row r="49" spans="1:4">
      <c r="A49" s="422"/>
      <c r="B49" s="425"/>
      <c r="C49" s="425"/>
      <c r="D49" s="369" t="s">
        <v>277</v>
      </c>
    </row>
    <row r="50" spans="1:4">
      <c r="A50" s="422"/>
      <c r="B50" s="425"/>
      <c r="C50" s="425"/>
      <c r="D50" s="369" t="s">
        <v>309</v>
      </c>
    </row>
    <row r="51" spans="1:4">
      <c r="A51" s="422"/>
      <c r="B51" s="425"/>
      <c r="C51" s="425"/>
      <c r="D51" s="369" t="s">
        <v>279</v>
      </c>
    </row>
    <row r="52" spans="1:4">
      <c r="A52" s="423"/>
      <c r="B52" s="426"/>
      <c r="C52" s="426"/>
      <c r="D52" s="369" t="s">
        <v>289</v>
      </c>
    </row>
    <row r="53" spans="1:4">
      <c r="A53" s="427" t="s">
        <v>310</v>
      </c>
      <c r="B53" s="429" t="s">
        <v>311</v>
      </c>
      <c r="C53" s="429" t="s">
        <v>312</v>
      </c>
      <c r="D53" s="370" t="s">
        <v>276</v>
      </c>
    </row>
    <row r="54" spans="1:4">
      <c r="A54" s="428"/>
      <c r="B54" s="430"/>
      <c r="C54" s="430"/>
      <c r="D54" s="370" t="s">
        <v>279</v>
      </c>
    </row>
    <row r="55" spans="1:4" ht="88.5">
      <c r="A55" s="371" t="s">
        <v>313</v>
      </c>
      <c r="B55" s="372" t="s">
        <v>314</v>
      </c>
      <c r="C55" s="372" t="s">
        <v>315</v>
      </c>
      <c r="D55" s="369" t="s">
        <v>279</v>
      </c>
    </row>
    <row r="56" spans="1:4" ht="100.5">
      <c r="A56" s="373" t="s">
        <v>316</v>
      </c>
      <c r="B56" s="374" t="s">
        <v>317</v>
      </c>
      <c r="C56" s="374" t="s">
        <v>318</v>
      </c>
      <c r="D56" s="370" t="s">
        <v>270</v>
      </c>
    </row>
    <row r="57" spans="1:4" ht="50.25">
      <c r="A57" s="375" t="s">
        <v>319</v>
      </c>
      <c r="B57" s="376" t="s">
        <v>320</v>
      </c>
      <c r="C57" s="376" t="s">
        <v>321</v>
      </c>
      <c r="D57" s="377" t="s">
        <v>297</v>
      </c>
    </row>
  </sheetData>
  <mergeCells count="30">
    <mergeCell ref="A2:A6"/>
    <mergeCell ref="B2:B6"/>
    <mergeCell ref="C2:C6"/>
    <mergeCell ref="A7:A14"/>
    <mergeCell ref="B7:B14"/>
    <mergeCell ref="C7:C14"/>
    <mergeCell ref="A15:A22"/>
    <mergeCell ref="B15:B22"/>
    <mergeCell ref="C15:C22"/>
    <mergeCell ref="A23:A28"/>
    <mergeCell ref="B23:B28"/>
    <mergeCell ref="C23:C28"/>
    <mergeCell ref="A29:A30"/>
    <mergeCell ref="B29:B30"/>
    <mergeCell ref="C29:C30"/>
    <mergeCell ref="A31:A36"/>
    <mergeCell ref="B31:B36"/>
    <mergeCell ref="C31:C36"/>
    <mergeCell ref="A37:A38"/>
    <mergeCell ref="B37:B38"/>
    <mergeCell ref="C37:C38"/>
    <mergeCell ref="A39:A44"/>
    <mergeCell ref="B39:B44"/>
    <mergeCell ref="C39:C44"/>
    <mergeCell ref="A45:A52"/>
    <mergeCell ref="B45:B52"/>
    <mergeCell ref="C45:C52"/>
    <mergeCell ref="A53:A54"/>
    <mergeCell ref="B53:B54"/>
    <mergeCell ref="C53:C5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47E67-16AC-4ADF-AF2B-53941F74A12E}">
  <dimension ref="A1:E30"/>
  <sheetViews>
    <sheetView showGridLines="0" workbookViewId="0">
      <selection activeCell="G6" sqref="G6"/>
    </sheetView>
  </sheetViews>
  <sheetFormatPr defaultRowHeight="15"/>
  <cols>
    <col min="1" max="1" width="19.28515625" style="250" customWidth="1"/>
    <col min="2" max="2" width="49" style="250" customWidth="1"/>
    <col min="3" max="3" width="27" style="250" customWidth="1"/>
    <col min="4" max="4" width="46.140625" style="250" customWidth="1"/>
  </cols>
  <sheetData>
    <row r="1" spans="1:5">
      <c r="A1" s="319" t="s">
        <v>322</v>
      </c>
      <c r="B1" s="319" t="s">
        <v>323</v>
      </c>
      <c r="C1" s="319" t="s">
        <v>324</v>
      </c>
      <c r="D1" s="319" t="s">
        <v>325</v>
      </c>
      <c r="E1" s="134"/>
    </row>
    <row r="2" spans="1:5" ht="60.75">
      <c r="A2" s="320" t="s">
        <v>326</v>
      </c>
      <c r="B2" s="321" t="s">
        <v>211</v>
      </c>
      <c r="C2" s="378" t="s">
        <v>327</v>
      </c>
      <c r="D2" s="162" t="s">
        <v>328</v>
      </c>
      <c r="E2" s="134"/>
    </row>
    <row r="3" spans="1:5">
      <c r="A3" s="319" t="s">
        <v>322</v>
      </c>
      <c r="B3" s="319" t="s">
        <v>323</v>
      </c>
      <c r="C3" s="319" t="s">
        <v>324</v>
      </c>
      <c r="D3" s="319" t="s">
        <v>325</v>
      </c>
      <c r="E3" s="134"/>
    </row>
    <row r="4" spans="1:5" ht="107.25" customHeight="1">
      <c r="A4" s="383" t="s">
        <v>329</v>
      </c>
      <c r="B4" s="321" t="s">
        <v>330</v>
      </c>
      <c r="C4" s="162" t="s">
        <v>331</v>
      </c>
      <c r="D4" s="162" t="s">
        <v>332</v>
      </c>
      <c r="E4" s="134"/>
    </row>
    <row r="5" spans="1:5">
      <c r="A5" s="319" t="s">
        <v>322</v>
      </c>
      <c r="B5" s="319" t="s">
        <v>323</v>
      </c>
      <c r="C5" s="319" t="s">
        <v>324</v>
      </c>
      <c r="D5" s="319" t="s">
        <v>325</v>
      </c>
      <c r="E5" s="134"/>
    </row>
    <row r="6" spans="1:5" ht="91.5">
      <c r="A6" s="180" t="s">
        <v>333</v>
      </c>
      <c r="B6" s="266" t="s">
        <v>334</v>
      </c>
      <c r="C6" s="266" t="s">
        <v>335</v>
      </c>
      <c r="D6" s="162" t="s">
        <v>336</v>
      </c>
      <c r="E6" s="134"/>
    </row>
    <row r="7" spans="1:5" ht="91.5">
      <c r="A7" s="317" t="s">
        <v>337</v>
      </c>
      <c r="B7" s="318" t="s">
        <v>338</v>
      </c>
      <c r="C7" s="318" t="s">
        <v>335</v>
      </c>
      <c r="D7" s="318" t="s">
        <v>336</v>
      </c>
      <c r="E7" s="134"/>
    </row>
    <row r="8" spans="1:5" ht="91.5">
      <c r="A8" s="270" t="s">
        <v>339</v>
      </c>
      <c r="B8" s="162" t="s">
        <v>340</v>
      </c>
      <c r="C8" s="162" t="s">
        <v>335</v>
      </c>
      <c r="D8" s="162" t="s">
        <v>336</v>
      </c>
      <c r="E8" s="134"/>
    </row>
    <row r="9" spans="1:5" ht="91.5">
      <c r="A9" s="270" t="s">
        <v>341</v>
      </c>
      <c r="B9" s="162" t="s">
        <v>342</v>
      </c>
      <c r="C9" s="162" t="s">
        <v>335</v>
      </c>
      <c r="D9" s="162" t="s">
        <v>336</v>
      </c>
      <c r="E9" s="134"/>
    </row>
    <row r="10" spans="1:5" ht="91.5">
      <c r="A10" s="270" t="s">
        <v>343</v>
      </c>
      <c r="B10" s="162" t="s">
        <v>344</v>
      </c>
      <c r="C10" s="381" t="s">
        <v>335</v>
      </c>
      <c r="D10" s="162" t="s">
        <v>336</v>
      </c>
      <c r="E10" s="134"/>
    </row>
    <row r="11" spans="1:5" ht="15" customHeight="1">
      <c r="A11" s="258" t="s">
        <v>345</v>
      </c>
      <c r="B11" s="379" t="s">
        <v>346</v>
      </c>
      <c r="C11" s="382" t="s">
        <v>327</v>
      </c>
      <c r="D11" s="380" t="s">
        <v>328</v>
      </c>
      <c r="E11" s="134"/>
    </row>
    <row r="12" spans="1:5" ht="91.5">
      <c r="A12" s="271" t="s">
        <v>347</v>
      </c>
      <c r="B12" s="162" t="s">
        <v>348</v>
      </c>
      <c r="C12" s="378" t="s">
        <v>327</v>
      </c>
      <c r="D12" s="162" t="s">
        <v>328</v>
      </c>
      <c r="E12" s="134"/>
    </row>
    <row r="13" spans="1:5" ht="91.5">
      <c r="A13" s="272" t="s">
        <v>349</v>
      </c>
      <c r="B13" s="162" t="s">
        <v>350</v>
      </c>
      <c r="C13" s="162" t="s">
        <v>351</v>
      </c>
      <c r="D13" s="162" t="s">
        <v>352</v>
      </c>
      <c r="E13" s="134"/>
    </row>
    <row r="14" spans="1:5" ht="60.75">
      <c r="A14" s="272" t="s">
        <v>353</v>
      </c>
      <c r="B14" s="162" t="s">
        <v>354</v>
      </c>
      <c r="C14" s="162" t="s">
        <v>355</v>
      </c>
      <c r="D14" s="162" t="s">
        <v>356</v>
      </c>
      <c r="E14" s="134"/>
    </row>
    <row r="15" spans="1:5" ht="45.75">
      <c r="A15" s="272" t="s">
        <v>357</v>
      </c>
      <c r="B15" s="162" t="s">
        <v>358</v>
      </c>
      <c r="C15" s="162" t="s">
        <v>355</v>
      </c>
      <c r="D15" s="162" t="s">
        <v>356</v>
      </c>
      <c r="E15" s="134"/>
    </row>
    <row r="16" spans="1:5" ht="15" customHeight="1">
      <c r="A16" s="277" t="s">
        <v>359</v>
      </c>
      <c r="B16" s="162" t="s">
        <v>360</v>
      </c>
      <c r="C16" s="162" t="s">
        <v>327</v>
      </c>
      <c r="D16" s="162" t="s">
        <v>328</v>
      </c>
      <c r="E16" s="134"/>
    </row>
    <row r="17" spans="1:5" ht="91.5">
      <c r="A17" s="273" t="s">
        <v>361</v>
      </c>
      <c r="B17" s="162" t="s">
        <v>362</v>
      </c>
      <c r="C17" s="162" t="s">
        <v>327</v>
      </c>
      <c r="D17" s="162" t="s">
        <v>328</v>
      </c>
      <c r="E17" s="134"/>
    </row>
    <row r="18" spans="1:5" ht="76.5">
      <c r="A18" s="269" t="s">
        <v>363</v>
      </c>
      <c r="B18" s="162" t="s">
        <v>364</v>
      </c>
      <c r="C18" s="162" t="s">
        <v>365</v>
      </c>
      <c r="D18" s="162"/>
      <c r="E18" s="134"/>
    </row>
    <row r="19" spans="1:5" ht="76.5">
      <c r="A19" s="269" t="s">
        <v>366</v>
      </c>
      <c r="B19" s="162" t="s">
        <v>367</v>
      </c>
      <c r="C19" s="162" t="s">
        <v>365</v>
      </c>
      <c r="D19" s="162"/>
      <c r="E19" s="134"/>
    </row>
    <row r="20" spans="1:5" ht="76.5">
      <c r="A20" s="269" t="s">
        <v>368</v>
      </c>
      <c r="B20" s="162" t="s">
        <v>369</v>
      </c>
      <c r="C20" s="162" t="s">
        <v>365</v>
      </c>
      <c r="D20" s="162"/>
      <c r="E20" s="134"/>
    </row>
    <row r="21" spans="1:5" ht="91.5">
      <c r="A21" s="274" t="s">
        <v>370</v>
      </c>
      <c r="B21" s="162" t="s">
        <v>371</v>
      </c>
      <c r="C21" s="162" t="s">
        <v>365</v>
      </c>
      <c r="D21" s="162"/>
      <c r="E21" s="134"/>
    </row>
    <row r="22" spans="1:5" ht="91.5">
      <c r="A22" s="274" t="s">
        <v>372</v>
      </c>
      <c r="B22" s="162" t="s">
        <v>373</v>
      </c>
      <c r="C22" s="162" t="s">
        <v>365</v>
      </c>
      <c r="D22" s="162"/>
      <c r="E22" s="134"/>
    </row>
    <row r="23" spans="1:5" ht="91.5">
      <c r="A23" s="275" t="s">
        <v>374</v>
      </c>
      <c r="B23" s="162" t="s">
        <v>375</v>
      </c>
      <c r="C23" s="162" t="s">
        <v>327</v>
      </c>
      <c r="D23" s="162" t="s">
        <v>328</v>
      </c>
      <c r="E23" s="134"/>
    </row>
    <row r="24" spans="1:5" ht="91.5">
      <c r="A24" s="275" t="s">
        <v>376</v>
      </c>
      <c r="B24" s="162" t="s">
        <v>377</v>
      </c>
      <c r="C24" s="162" t="s">
        <v>327</v>
      </c>
      <c r="D24" s="162" t="s">
        <v>328</v>
      </c>
      <c r="E24" s="134"/>
    </row>
    <row r="25" spans="1:5" ht="76.5">
      <c r="A25" s="268" t="s">
        <v>378</v>
      </c>
      <c r="B25" s="162" t="s">
        <v>379</v>
      </c>
      <c r="C25" s="162" t="s">
        <v>365</v>
      </c>
      <c r="D25" s="162"/>
      <c r="E25" s="134"/>
    </row>
    <row r="26" spans="1:5" ht="106.5">
      <c r="A26" s="268" t="s">
        <v>380</v>
      </c>
      <c r="B26" s="162" t="s">
        <v>381</v>
      </c>
      <c r="C26" s="162" t="s">
        <v>365</v>
      </c>
      <c r="D26" s="162"/>
      <c r="E26" s="134"/>
    </row>
    <row r="27" spans="1:5" ht="106.5">
      <c r="A27" s="268" t="s">
        <v>382</v>
      </c>
      <c r="B27" s="162" t="s">
        <v>383</v>
      </c>
      <c r="C27" s="162" t="s">
        <v>365</v>
      </c>
      <c r="D27" s="162"/>
      <c r="E27" s="134"/>
    </row>
    <row r="28" spans="1:5" ht="106.5">
      <c r="A28" s="276" t="s">
        <v>370</v>
      </c>
      <c r="B28" s="162" t="s">
        <v>384</v>
      </c>
      <c r="C28" s="162" t="s">
        <v>365</v>
      </c>
      <c r="D28" s="267"/>
      <c r="E28" s="134"/>
    </row>
    <row r="29" spans="1:5" ht="106.5">
      <c r="A29" s="276" t="s">
        <v>372</v>
      </c>
      <c r="B29" s="162" t="s">
        <v>385</v>
      </c>
      <c r="C29" s="162" t="s">
        <v>365</v>
      </c>
      <c r="D29" s="267"/>
      <c r="E29" s="134"/>
    </row>
    <row r="30" spans="1:5">
      <c r="B30" s="249"/>
      <c r="C30" s="249"/>
      <c r="D30" s="249"/>
    </row>
  </sheetData>
  <dataValidations count="25">
    <dataValidation allowBlank="1" showInputMessage="1" showErrorMessage="1" promptTitle="Nível de Execução - Empenho " prompt="(b)/(a). Traz o percentual de execução orçamentária da ação, baseado no valor anual empenhado proporcional sobre o valor proporcionalmente orçado para ela na LOA.   _x000a__x000a_Fórmula de cálculo:  Valor Empenhado (OPI) dividido pela dotação orçamentária inicial. " sqref="A29" xr:uid="{00142C46-C3B5-4C7F-A25A-17057F87B2E4}"/>
    <dataValidation allowBlank="1" showInputMessage="1" showErrorMessage="1" promptTitle="Nível de Execução - Liquidação" prompt="(c)/(a). Traz o percentual de execução orçamentária da ação, baseado no valor anual liquidado proporcional sobre o valor proporcionalmente orçado para ela na LOA.   _x000a__x000a_Fórmula de cálculo:  Valor Liquidado (OPI) dividido pela dotação orçamentária inicial. " sqref="A28" xr:uid="{F4672D9E-4609-4EC3-90F0-4FEFA5029A66}"/>
    <dataValidation allowBlank="1" showInputMessage="1" showErrorMessage="1" promptTitle="Liquidado_OPI | (c) " prompt="Valor liquidado para a ação durante o ano multiplicado pelo Índice OPI. Valor liquidado para o público-alvo Criança de 0 a 6 anos. É o valor liquidado multiplicado pelo Índice OPI. _x000a__x000a_(c) = Liquidado x ÍNDICE OPI " sqref="A27" xr:uid="{46D3E8BE-37DC-4773-86C7-1AA542D13480}"/>
    <dataValidation allowBlank="1" showInputMessage="1" showErrorMessage="1" promptTitle="Código: " prompt="Conjunto de dígitos utilizados para individualizar órgãos, instituições, classificações, fontes de recursos etc. " sqref="A10" xr:uid="{E7FA2508-02B6-4915-8CC5-60652AE4B9A6}"/>
    <dataValidation allowBlank="1" showInputMessage="1" showErrorMessage="1" promptTitle="Ação:" prompt="Atividade, um instrumento de programação para alcançar o objetivo de um programa, envolvendo um conjunto de operações que se realizam de modo contínuo e permanente, das quais resulta um produto necessário à manutenção da ação de governo." sqref="A9" xr:uid="{EEF925EA-1234-4BCA-AB74-CBFC2E569CEA}"/>
    <dataValidation allowBlank="1" showInputMessage="1" showErrorMessage="1" promptTitle="Programa: " prompt="Instrumento de organização da ação governamental visando à concretização dos objetivos pretendidos, sendo mensurado por indicadores estabelecidos no plano plurianual. " sqref="A8" xr:uid="{3C569624-3606-4C72-8646-F00B970080CE}"/>
    <dataValidation allowBlank="1" showInputMessage="1" showErrorMessage="1" promptTitle="Subfunção: " prompt="Representa uma partição da função, visando a agregar determinado subconjunto de despesa do setor público. " sqref="A7" xr:uid="{25048197-F787-4209-A762-88E125589504}"/>
    <dataValidation allowBlank="1" showInputMessage="1" showErrorMessage="1" promptTitle="Função: " prompt="Maior nível de agregação das diversas áreas de despesa que competem ao setor público. " sqref="A6" xr:uid="{987B7C9B-5AD2-4220-A150-F14FE1C23E50}"/>
    <dataValidation allowBlank="1" showInputMessage="1" showErrorMessage="1" promptTitle="Eixo:" prompt="Definido pela Metodologia._x000a_1.Proteção em Situação de Risco; _x000a_2.Promoção de Vidas Saudáveis; _x000a_3.Educação de Qualidade; _x000a_4.Transversal. " sqref="A2 A4" xr:uid="{4AE89599-9145-4360-AA5E-9A4A35E7E406}"/>
    <dataValidation allowBlank="1" showInputMessage="1" showErrorMessage="1" promptTitle="Órgão: " prompt="Unidade/s que pode orçar e/ou participa da ação. " sqref="A12" xr:uid="{5C4FF753-318C-4E7B-AACD-11C50D0788EC}"/>
    <dataValidation allowBlank="1" showInputMessage="1" showErrorMessage="1" promptTitle="Iniciativa: " prompt="Classifica a ação segundo seu proponente: Executivo ou Emenda (Legislativo). " sqref="A11" xr:uid="{976E3955-DD5B-4891-A2AE-712C6C5F6A61}"/>
    <dataValidation allowBlank="1" showInputMessage="1" showErrorMessage="1" promptTitle="Orçamento (LOA): " prompt="Dotação orçamentária: É o valor monetário autorizado, consignado na lei do orçamento (LOA), para atender uma determinada programação orçamentária. Também pode ser entendida como dotação inicial.  " sqref="A13" xr:uid="{3466B1D8-E4E8-4ADD-BC85-A28E6450D07F}"/>
    <dataValidation allowBlank="1" showInputMessage="1" showErrorMessage="1" promptTitle="Empenhado: " prompt="Empenho da Despesa: Um dos estágios da despesa. [...] Funciona como garantia ao credor do ente público de que existe o crédito necessário para a liquidação de um compromisso assumido." sqref="A14" xr:uid="{BCED8FF6-5702-43CF-A628-4984208F66D0}"/>
    <dataValidation allowBlank="1" showInputMessage="1" showErrorMessage="1" promptTitle="Liquidado: " prompt="Liquidação: Um dos estágios da despesa. É a verificação do implemento de condição, ou seja, verificação objetiva do cumprimento contratual. " sqref="A15" xr:uid="{995B35BE-AAE3-42EC-B00B-7EA92A80876E}"/>
    <dataValidation allowBlank="1" showInputMessage="1" showErrorMessage="1" promptTitle="Tipo OCA: " prompt="Classificação da ação:  _x000a__x000a_EX | Ação Exclusiva; _x000a__x000a_NEX |Ação Não Exclusiva; _x000a__x000a_NINC | Ações Não Incluídas " sqref="A16" xr:uid="{37B9832D-D1B3-481F-8660-82261D2C865E}"/>
    <dataValidation allowBlank="1" showInputMessage="1" showErrorMessage="1" promptTitle="Tipo OPI " prompt="Classificação da ação:  EX | Ação Exclusiva; _x000a__x000a_NEX  |Ação Não Exclusiva; _x000a__x000a_NINC | Ações Não Incluídas  " sqref="A23" xr:uid="{0D69B168-6A23-4006-9DF4-B5E9B371AF84}"/>
    <dataValidation allowBlank="1" showInputMessage="1" showErrorMessage="1" promptTitle="Índice OPI " prompt="Número que espelha a exclusividade  ou não da ação. _x000a__x000a_EX | Valor: 1,0 _x000a__x000a_NEX |Valor: Variavel  _x000a__x000a_NINC | Valor: 0,0 " sqref="A24" xr:uid="{C1B3BE7A-5DD8-4828-BAB3-750C42BD3CAA}"/>
    <dataValidation allowBlank="1" showInputMessage="1" showErrorMessage="1" promptTitle="Índice OCA " prompt="Número que espelha a exclusividade ou não da ação. _x000a__x000a_EX | Valor: 1,0 _x000a__x000a_NEX |Valor: Variavel  _x000a__x000a_NINC | Valor: 0,0 " sqref="A17" xr:uid="{B6F119D7-54A0-445A-9799-D63119BD395B}"/>
    <dataValidation allowBlank="1" showInputMessage="1" showErrorMessage="1" promptTitle="Orçamento OCA | (a) " prompt="Valor da ação aprovado na LOA multiplicado pelo Índice OCA. Valor referente ao orçamento dotado para o público-alvo Criança e Adolescente de 0 a 18 anos. É o valor da ação aprovado na LOA multiplicado pelo Índice OCA. _x000a__x000a_ (a) = ORÇAMENTO (LOA) x ÍNDICE OCA" sqref="A18" xr:uid="{2BF1BA6C-C21B-4946-B22C-D60A19EDDEC0}"/>
    <dataValidation allowBlank="1" showInputMessage="1" showErrorMessage="1" promptTitle="Orçamento OPI | (a) " prompt="Valor da ação aprovado na LOA multiplicado pelo Índice OPI. Valor referente ao orçamento dotado para o público-alvo Criança e Adolescente de 0 a 18 anos. É o valor da ação aprovado na LOA multiplicado pelo Índice OPI. _x000a__x000a_ (a) = ORÇAMENTO (LOA) x ÍNDICE OPI" sqref="A25" xr:uid="{D4962B3A-F232-4ADD-8648-25D97A76D4D5}"/>
    <dataValidation allowBlank="1" showInputMessage="1" showErrorMessage="1" promptTitle="Empenhado OCA | (b) " prompt="Valor empenhado para a ação durante o ano multiplicado pelo Índice OCA. Valor empenhado para o público-alvo Criança e Adolescente de 0 a 18 anos. É o valor empenhado multiplicado pelo Índice OCA. _x000a_(b) = Empenhado x ÍNDICE OCA " sqref="A19" xr:uid="{32E92DB9-553F-4CF9-A79A-16090387B187}"/>
    <dataValidation allowBlank="1" showInputMessage="1" showErrorMessage="1" promptTitle="Empenhado_OPI | (b) " prompt="Valor empenhado para a ação durante o ano multiplicado pelo Índice OPI. Valor empenhado para o público-alvo Criança de 0 a 6 anos. É o valor empenhado multiplicado pelo Índice OPI. _x000a__x000a_(b) = Empenhado x ÍNDICE OPI " sqref="A26" xr:uid="{C7FC657B-CB86-4E08-B059-454EFF2D2EAF}"/>
    <dataValidation allowBlank="1" showInputMessage="1" showErrorMessage="1" promptTitle="Liquidado_OCA | (c) " prompt="Valor liquidado para a ação durante o ano multiplicado pelo Índice OCA. Valor liquidado para o público-alvo Criança e Adolescente de 0 a 18 anos. É o valor liquidado multiplicado pelo Índice OCA. _x000a__x000a_(c) = Liquidado x ÍNDICE OCA " sqref="A20" xr:uid="{284E75E9-0745-4035-A2FE-17CBD9070C29}"/>
    <dataValidation allowBlank="1" showInputMessage="1" showErrorMessage="1" promptTitle="Nível de Execução | Liquidação " prompt="(c)/(a). Traz o percentual de execução orçamentária da ação, baseado no valor anual liquidado proporcional sobre o valor proporcionalmente orçado para ela na LOA.  _x000a_Fórmula de cálculo:  Valor Liquidado (OCA) dividido pela dotação orçamentária inicial." sqref="A21" xr:uid="{C5F0FF07-AF35-4DF8-9318-EDB2E8B10017}"/>
    <dataValidation allowBlank="1" showInputMessage="1" showErrorMessage="1" promptTitle="Nível de Execução - Empenho " prompt="(b)/(a). Traz o percentual de execução orçamentária da ação, baseado no valor anual empenhado proporcional sobre o valor proporcionalmente orçado para ela na LOA.   _x000a__x000a_Fórmula de cálculo:  Valor Empenhado (OCA) dividido pela dotação orçamentária inicial. " sqref="A22" xr:uid="{9717FA1C-DFEC-4DAA-9AA8-7FDE8FFB6222}"/>
  </dataValidations>
  <hyperlinks>
    <hyperlink ref="D6" r:id="rId1" xr:uid="{05CF790C-FFEE-4B95-AE35-150921DBD68B}"/>
    <hyperlink ref="D7" r:id="rId2" xr:uid="{2397AF1C-5CEF-4F8B-B245-8FA295BE9504}"/>
    <hyperlink ref="D8" r:id="rId3" xr:uid="{36CB5D8B-6196-487B-9DB1-0349EDE3723D}"/>
    <hyperlink ref="D9" r:id="rId4" xr:uid="{180AE997-3D29-4E0C-8235-EBB5DE154774}"/>
    <hyperlink ref="D10" r:id="rId5" xr:uid="{F6B3CA7B-10A9-4A1B-8BF7-4F5DD4B9F37C}"/>
    <hyperlink ref="D12" r:id="rId6" xr:uid="{0E9BBD7D-E954-45FF-B727-2060728CAB98}"/>
    <hyperlink ref="D11" r:id="rId7" xr:uid="{9D2B0B04-957A-4D29-90F4-15E2495FF650}"/>
    <hyperlink ref="D16" r:id="rId8" xr:uid="{FED7ED52-3D02-4083-8801-AF1CBA1FA6D4}"/>
    <hyperlink ref="D17" r:id="rId9" xr:uid="{2A297858-D2ED-4AAF-8ACC-0CBEBB96E137}"/>
    <hyperlink ref="D23" r:id="rId10" xr:uid="{B4048B2A-BE29-4036-860A-C3FD8C5D2B5B}"/>
    <hyperlink ref="D24" r:id="rId11" xr:uid="{90B9163E-6470-4706-A544-ABFB7BA89541}"/>
    <hyperlink ref="D13" r:id="rId12" xr:uid="{ECA5E621-8CA7-44DF-9B1A-B67671A298C3}"/>
    <hyperlink ref="D14" r:id="rId13" xr:uid="{3157A8B9-7FCA-4A9D-AE13-EFE34246AE2A}"/>
    <hyperlink ref="D15" r:id="rId14" xr:uid="{FBA3548C-2EE2-4205-8238-E343F9323650}"/>
    <hyperlink ref="D2" r:id="rId15" xr:uid="{3F09C175-3BB9-4CB6-BC1A-C5BACEFD2BEA}"/>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4B084"/>
  </sheetPr>
  <dimension ref="A1:AA3815"/>
  <sheetViews>
    <sheetView showGridLines="0" topLeftCell="O1" workbookViewId="0">
      <pane ySplit="1" topLeftCell="A2" activePane="bottomLeft" state="frozen"/>
      <selection pane="bottomLeft" activeCell="A2" sqref="A2:A3"/>
    </sheetView>
  </sheetViews>
  <sheetFormatPr defaultColWidth="14.42578125" defaultRowHeight="15" customHeight="1"/>
  <cols>
    <col min="1" max="1" width="13.5703125" style="120" customWidth="1"/>
    <col min="2" max="2" width="17.28515625" style="120" customWidth="1"/>
    <col min="3" max="3" width="21.5703125" style="120" customWidth="1"/>
    <col min="4" max="4" width="45.7109375" style="120" customWidth="1"/>
    <col min="5" max="5" width="34.28515625" style="120" customWidth="1"/>
    <col min="6" max="6" width="65.85546875" style="120" bestFit="1" customWidth="1"/>
    <col min="7" max="7" width="35.140625" style="120" customWidth="1"/>
    <col min="8" max="8" width="16.7109375" style="120" customWidth="1"/>
    <col min="9" max="9" width="10.7109375" style="120" customWidth="1"/>
    <col min="10" max="10" width="28.140625" style="143" customWidth="1"/>
    <col min="11" max="11" width="15" style="143" customWidth="1"/>
    <col min="12" max="12" width="15.28515625" style="143" bestFit="1" customWidth="1"/>
    <col min="13" max="14" width="6.7109375" style="120" customWidth="1"/>
    <col min="15" max="15" width="22" style="120" customWidth="1"/>
    <col min="16" max="16" width="18.42578125" style="120" customWidth="1"/>
    <col min="17" max="17" width="17.5703125" style="120" customWidth="1"/>
    <col min="18" max="18" width="19" style="233" customWidth="1"/>
    <col min="19" max="19" width="14.7109375" style="233" customWidth="1"/>
    <col min="20" max="21" width="6.7109375" style="120" customWidth="1"/>
    <col min="22" max="22" width="22.28515625" style="120" customWidth="1"/>
    <col min="23" max="23" width="18.7109375" style="120" customWidth="1"/>
    <col min="24" max="24" width="17" style="120" customWidth="1"/>
    <col min="25" max="25" width="14.7109375" style="120" customWidth="1"/>
    <col min="26" max="26" width="14.7109375" style="233" customWidth="1"/>
  </cols>
  <sheetData>
    <row r="1" spans="1:27" ht="33" customHeight="1">
      <c r="A1" s="191" t="s">
        <v>326</v>
      </c>
      <c r="B1" s="181" t="s">
        <v>386</v>
      </c>
      <c r="C1" s="194" t="s">
        <v>333</v>
      </c>
      <c r="D1" s="180" t="s">
        <v>337</v>
      </c>
      <c r="E1" s="185" t="s">
        <v>339</v>
      </c>
      <c r="F1" s="180" t="s">
        <v>341</v>
      </c>
      <c r="G1" s="180" t="s">
        <v>343</v>
      </c>
      <c r="H1" s="181" t="s">
        <v>345</v>
      </c>
      <c r="I1" s="181" t="s">
        <v>347</v>
      </c>
      <c r="J1" s="156" t="s">
        <v>349</v>
      </c>
      <c r="K1" s="156" t="s">
        <v>353</v>
      </c>
      <c r="L1" s="156" t="s">
        <v>357</v>
      </c>
      <c r="M1" s="175" t="s">
        <v>359</v>
      </c>
      <c r="N1" s="175" t="s">
        <v>361</v>
      </c>
      <c r="O1" s="179" t="s">
        <v>363</v>
      </c>
      <c r="P1" s="179" t="s">
        <v>366</v>
      </c>
      <c r="Q1" s="179" t="s">
        <v>368</v>
      </c>
      <c r="R1" s="231" t="s">
        <v>370</v>
      </c>
      <c r="S1" s="231" t="s">
        <v>372</v>
      </c>
      <c r="T1" s="182" t="s">
        <v>374</v>
      </c>
      <c r="U1" s="182" t="s">
        <v>376</v>
      </c>
      <c r="V1" s="212" t="s">
        <v>378</v>
      </c>
      <c r="W1" s="212" t="s">
        <v>380</v>
      </c>
      <c r="X1" s="212" t="s">
        <v>382</v>
      </c>
      <c r="Y1" s="213" t="s">
        <v>370</v>
      </c>
      <c r="Z1" s="236" t="s">
        <v>372</v>
      </c>
    </row>
    <row r="2" spans="1:27" ht="15.75" customHeight="1">
      <c r="A2" s="433" t="s">
        <v>387</v>
      </c>
      <c r="B2" s="435" t="s">
        <v>388</v>
      </c>
      <c r="C2" s="437" t="s">
        <v>389</v>
      </c>
      <c r="D2" s="148" t="s">
        <v>390</v>
      </c>
      <c r="E2" s="148" t="s">
        <v>391</v>
      </c>
      <c r="F2" s="178" t="s">
        <v>392</v>
      </c>
      <c r="G2" s="148" t="s">
        <v>393</v>
      </c>
      <c r="H2" s="148" t="s">
        <v>394</v>
      </c>
      <c r="I2" s="148" t="s">
        <v>109</v>
      </c>
      <c r="J2" s="140" t="s">
        <v>395</v>
      </c>
      <c r="K2" s="140" t="s">
        <v>395</v>
      </c>
      <c r="L2" s="140" t="s">
        <v>395</v>
      </c>
      <c r="M2" s="148" t="s">
        <v>396</v>
      </c>
      <c r="N2" s="183">
        <v>1</v>
      </c>
      <c r="O2" s="131" t="str">
        <f>IFERROR(J2*N2,"-")</f>
        <v>-</v>
      </c>
      <c r="P2" s="131" t="str">
        <f>IFERROR(K2*N2,"-")</f>
        <v>-</v>
      </c>
      <c r="Q2" s="131" t="str">
        <f>IFERROR(L2*N2,"-")</f>
        <v>-</v>
      </c>
      <c r="R2" s="232" t="str">
        <f>IFERROR(Q2/O2, "-")</f>
        <v>-</v>
      </c>
      <c r="S2" s="232" t="str">
        <f>IFERROR(P2/O2, "-")</f>
        <v>-</v>
      </c>
      <c r="T2" s="148" t="s">
        <v>396</v>
      </c>
      <c r="U2" s="131">
        <v>1</v>
      </c>
      <c r="V2" s="131" t="str">
        <f>IFERROR(J2*U2, "-")</f>
        <v>-</v>
      </c>
      <c r="W2" s="131" t="str">
        <f>IFERROR(K2*U2, "-")</f>
        <v>-</v>
      </c>
      <c r="X2" s="131" t="str">
        <f>IFERROR(L2*U2, "-")</f>
        <v>-</v>
      </c>
      <c r="Y2" s="131" t="str">
        <f>IFERROR(X2/V2, "-")</f>
        <v>-</v>
      </c>
      <c r="Z2" s="232" t="str">
        <f>IFERROR(W2/V2, "-")</f>
        <v>-</v>
      </c>
    </row>
    <row r="3" spans="1:27" ht="15.75" customHeight="1">
      <c r="A3" s="434"/>
      <c r="B3" s="436"/>
      <c r="C3" s="438"/>
      <c r="D3" s="148" t="s">
        <v>390</v>
      </c>
      <c r="E3" s="148" t="s">
        <v>391</v>
      </c>
      <c r="F3" s="178" t="s">
        <v>392</v>
      </c>
      <c r="G3" s="148" t="s">
        <v>397</v>
      </c>
      <c r="H3" s="148" t="s">
        <v>394</v>
      </c>
      <c r="I3" s="148" t="s">
        <v>109</v>
      </c>
      <c r="J3" s="140" t="s">
        <v>395</v>
      </c>
      <c r="K3" s="140" t="s">
        <v>395</v>
      </c>
      <c r="L3" s="140" t="s">
        <v>395</v>
      </c>
      <c r="M3" s="148" t="s">
        <v>396</v>
      </c>
      <c r="N3" s="131">
        <v>1</v>
      </c>
      <c r="O3" s="131" t="str">
        <f>IFERROR(J3*N3,"-")</f>
        <v>-</v>
      </c>
      <c r="P3" s="131" t="str">
        <f>IFERROR(K3*N3,"-")</f>
        <v>-</v>
      </c>
      <c r="Q3" s="131" t="str">
        <f>IFERROR(L3*N3,"-")</f>
        <v>-</v>
      </c>
      <c r="R3" s="232" t="str">
        <f>IFERROR(Q3/O3, "-")</f>
        <v>-</v>
      </c>
      <c r="S3" s="232" t="str">
        <f>IFERROR(P3/O3, "-")</f>
        <v>-</v>
      </c>
      <c r="T3" s="148" t="s">
        <v>396</v>
      </c>
      <c r="U3" s="131">
        <v>1</v>
      </c>
      <c r="V3" s="131" t="str">
        <f>IFERROR(J3*U3, "-")</f>
        <v>-</v>
      </c>
      <c r="W3" s="131" t="str">
        <f>IFERROR(K3*U3, "-")</f>
        <v>-</v>
      </c>
      <c r="X3" s="131" t="str">
        <f>IFERROR(L3*U3, "-")</f>
        <v>-</v>
      </c>
      <c r="Y3" s="131" t="str">
        <f>IFERROR(X3/V3, "-")</f>
        <v>-</v>
      </c>
      <c r="Z3" s="232" t="str">
        <f>IFERROR(W3/V3, "-")</f>
        <v>-</v>
      </c>
      <c r="AA3" s="134"/>
    </row>
    <row r="4" spans="1:27" s="139" customFormat="1" ht="15.75" customHeight="1">
      <c r="A4" s="283"/>
      <c r="B4" s="284"/>
      <c r="C4" s="283" t="s">
        <v>398</v>
      </c>
      <c r="D4" s="283"/>
      <c r="E4" s="284"/>
      <c r="F4" s="284"/>
      <c r="G4" s="284"/>
      <c r="H4" s="284"/>
      <c r="I4" s="284"/>
      <c r="J4" s="285">
        <f t="shared" ref="J4:K4" si="0">SUM(J2:J3)</f>
        <v>0</v>
      </c>
      <c r="K4" s="285">
        <f t="shared" si="0"/>
        <v>0</v>
      </c>
      <c r="L4" s="285">
        <f>SUM(L2:L3)</f>
        <v>0</v>
      </c>
      <c r="M4" s="285"/>
      <c r="N4" s="285"/>
      <c r="O4" s="285">
        <f t="shared" ref="O4:P4" si="1">SUM(O2:O3)</f>
        <v>0</v>
      </c>
      <c r="P4" s="285">
        <f t="shared" si="1"/>
        <v>0</v>
      </c>
      <c r="Q4" s="285">
        <f>SUM(Q2:Q3)</f>
        <v>0</v>
      </c>
      <c r="R4" s="286" t="str">
        <f t="shared" ref="R4" si="2">IFERROR(Q4/O4, "-")</f>
        <v>-</v>
      </c>
      <c r="S4" s="286" t="str">
        <f t="shared" ref="S4" si="3">IFERROR(P4/O4, "-")</f>
        <v>-</v>
      </c>
      <c r="T4" s="285"/>
      <c r="U4" s="285"/>
      <c r="V4" s="285">
        <f t="shared" ref="V4:W4" si="4">SUM(V2:V3)</f>
        <v>0</v>
      </c>
      <c r="W4" s="285">
        <f t="shared" si="4"/>
        <v>0</v>
      </c>
      <c r="X4" s="285">
        <f>SUM(X2:X3)</f>
        <v>0</v>
      </c>
      <c r="Y4" s="287" t="str">
        <f t="shared" ref="Y4" si="5">IFERROR(X4/V4, "-")</f>
        <v>-</v>
      </c>
      <c r="Z4" s="287" t="str">
        <f>IFERROR(W4/V4, "-")</f>
        <v>-</v>
      </c>
      <c r="AA4" s="138"/>
    </row>
    <row r="15" spans="1:27" ht="15.75" customHeight="1"/>
    <row r="16" spans="1:27"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row r="1236" ht="15.75" customHeight="1"/>
    <row r="1237" ht="15.75" customHeight="1"/>
    <row r="1238" ht="15.75" customHeight="1"/>
    <row r="1239" ht="15.75" customHeight="1"/>
    <row r="1240" ht="15.75" customHeight="1"/>
    <row r="1241" ht="15.75" customHeight="1"/>
    <row r="1242" ht="15.75" customHeight="1"/>
    <row r="1243" ht="15.75" customHeight="1"/>
    <row r="1244" ht="15.75" customHeight="1"/>
    <row r="1245" ht="15.75" customHeight="1"/>
    <row r="1246" ht="15.75" customHeight="1"/>
    <row r="1247" ht="15.75" customHeight="1"/>
    <row r="1248" ht="15.75" customHeight="1"/>
    <row r="1249" ht="15.75" customHeight="1"/>
    <row r="1250" ht="15.75" customHeight="1"/>
    <row r="1251" ht="15.75" customHeight="1"/>
    <row r="1252" ht="15.75" customHeight="1"/>
    <row r="1253" ht="15.75" customHeight="1"/>
    <row r="1254" ht="15.75" customHeight="1"/>
    <row r="1255" ht="15.75" customHeight="1"/>
    <row r="1256" ht="15.75" customHeight="1"/>
    <row r="1257" ht="15.75" customHeight="1"/>
    <row r="1258" ht="15.75" customHeight="1"/>
    <row r="1259" ht="15.75" customHeight="1"/>
    <row r="1260" ht="15.75" customHeight="1"/>
    <row r="1261" ht="15.75" customHeight="1"/>
    <row r="1262" ht="15.75" customHeight="1"/>
    <row r="1263" ht="15.75" customHeight="1"/>
    <row r="1264" ht="15.75" customHeight="1"/>
    <row r="1265" ht="15.75" customHeight="1"/>
    <row r="1266" ht="15.75" customHeight="1"/>
    <row r="1267" ht="15.75" customHeight="1"/>
    <row r="1268" ht="15.75" customHeight="1"/>
    <row r="1269" ht="15.75" customHeight="1"/>
    <row r="1270" ht="15.75" customHeight="1"/>
    <row r="1271" ht="15.75" customHeight="1"/>
    <row r="1272" ht="15.75" customHeight="1"/>
    <row r="1273" ht="15.75" customHeight="1"/>
    <row r="1274" ht="15.75" customHeight="1"/>
    <row r="1275" ht="15.75" customHeight="1"/>
    <row r="1276" ht="15.75" customHeight="1"/>
    <row r="1277" ht="15.75" customHeight="1"/>
    <row r="1278" ht="15.75" customHeight="1"/>
    <row r="1279" ht="15.75" customHeight="1"/>
    <row r="1280" ht="15.75" customHeight="1"/>
    <row r="1281" ht="15.75" customHeight="1"/>
    <row r="1282" ht="15.75" customHeight="1"/>
    <row r="1283" ht="15.75" customHeight="1"/>
    <row r="1284" ht="15.75" customHeight="1"/>
    <row r="1285" ht="15.75" customHeight="1"/>
    <row r="1286" ht="15.75" customHeight="1"/>
    <row r="1287" ht="15.75" customHeight="1"/>
    <row r="1288" ht="15.75" customHeight="1"/>
    <row r="1289" ht="15.75" customHeight="1"/>
    <row r="1290" ht="15.75" customHeight="1"/>
    <row r="1291" ht="15.75" customHeight="1"/>
    <row r="1292" ht="15.75" customHeight="1"/>
    <row r="1293" ht="15.75" customHeight="1"/>
    <row r="1294" ht="15.75" customHeight="1"/>
    <row r="1295" ht="15.75" customHeight="1"/>
    <row r="1296" ht="15.75" customHeight="1"/>
    <row r="1297" ht="15.75" customHeight="1"/>
    <row r="1298" ht="15.75" customHeight="1"/>
    <row r="1299" ht="15.75" customHeight="1"/>
    <row r="1300" ht="15.75" customHeight="1"/>
    <row r="1301" ht="15.75" customHeight="1"/>
    <row r="1302" ht="15.75" customHeight="1"/>
    <row r="1303" ht="15.75" customHeight="1"/>
    <row r="1304" ht="15.75" customHeight="1"/>
    <row r="1305" ht="15.75" customHeight="1"/>
    <row r="1306" ht="15.75" customHeight="1"/>
    <row r="1307" ht="15.75" customHeight="1"/>
    <row r="1308" ht="15.75" customHeight="1"/>
    <row r="1309" ht="15.75" customHeight="1"/>
    <row r="1310" ht="15.75" customHeight="1"/>
    <row r="1311" ht="15.75" customHeight="1"/>
    <row r="1312" ht="15.75" customHeight="1"/>
    <row r="1313" ht="15.75" customHeight="1"/>
    <row r="1314" ht="15.75" customHeight="1"/>
    <row r="1315" ht="15.75" customHeight="1"/>
    <row r="1316" ht="15.75" customHeight="1"/>
    <row r="1317" ht="15.75" customHeight="1"/>
    <row r="1318" ht="15.75" customHeight="1"/>
    <row r="1319" ht="15.75" customHeight="1"/>
    <row r="1320" ht="15.75" customHeight="1"/>
    <row r="1321" ht="15.75" customHeight="1"/>
    <row r="1322" ht="15.75" customHeight="1"/>
    <row r="1323" ht="15.75" customHeight="1"/>
    <row r="1324" ht="15.75" customHeight="1"/>
    <row r="1325" ht="15.75" customHeight="1"/>
    <row r="1326" ht="15.75" customHeight="1"/>
    <row r="1327" ht="15.75" customHeight="1"/>
    <row r="1328" ht="15.75" customHeight="1"/>
    <row r="1329" ht="15.75" customHeight="1"/>
    <row r="1330" ht="15.75" customHeight="1"/>
    <row r="1331" ht="15.75" customHeight="1"/>
    <row r="1332" ht="15.75" customHeight="1"/>
    <row r="1333" ht="15.75" customHeight="1"/>
    <row r="1334" ht="15.75" customHeight="1"/>
    <row r="1335" ht="15.75" customHeight="1"/>
    <row r="1336" ht="15.75" customHeight="1"/>
    <row r="1337" ht="15.75" customHeight="1"/>
    <row r="1338" ht="15.75" customHeight="1"/>
    <row r="1339" ht="15.75" customHeight="1"/>
    <row r="1340" ht="15.75" customHeight="1"/>
    <row r="1341" ht="15.75" customHeight="1"/>
    <row r="1342" ht="15.75" customHeight="1"/>
    <row r="1343" ht="15.75" customHeight="1"/>
    <row r="1344" ht="15.75" customHeight="1"/>
    <row r="1345" ht="15.75" customHeight="1"/>
    <row r="1346" ht="15.75" customHeight="1"/>
    <row r="1347" ht="15.75" customHeight="1"/>
    <row r="1348" ht="15.75" customHeight="1"/>
    <row r="1349" ht="15.75" customHeight="1"/>
    <row r="1350" ht="15.75" customHeight="1"/>
    <row r="1351" ht="15.75" customHeight="1"/>
    <row r="1352" ht="15.75" customHeight="1"/>
    <row r="1353" ht="15.75" customHeight="1"/>
    <row r="1354" ht="15.75" customHeight="1"/>
    <row r="1355" ht="15.75" customHeight="1"/>
    <row r="1356" ht="15.75" customHeight="1"/>
    <row r="1357" ht="15.75" customHeight="1"/>
    <row r="1358" ht="15.75" customHeight="1"/>
    <row r="1359" ht="15.75" customHeight="1"/>
    <row r="1360" ht="15.75" customHeight="1"/>
    <row r="1361" ht="15.75" customHeight="1"/>
    <row r="1362" ht="15.75" customHeight="1"/>
    <row r="1363" ht="15.75" customHeight="1"/>
    <row r="1364" ht="15.75" customHeight="1"/>
    <row r="1365" ht="15.75" customHeight="1"/>
    <row r="1366" ht="15.75" customHeight="1"/>
    <row r="1367" ht="15.75" customHeight="1"/>
    <row r="1368" ht="15.75" customHeight="1"/>
    <row r="1369" ht="15.75" customHeight="1"/>
    <row r="1370" ht="15.75" customHeight="1"/>
    <row r="1371" ht="15.75" customHeight="1"/>
    <row r="1372" ht="15.75" customHeight="1"/>
    <row r="1373" ht="15.75" customHeight="1"/>
    <row r="1374" ht="15.75" customHeight="1"/>
    <row r="1375" ht="15.75" customHeight="1"/>
    <row r="1376" ht="15.75" customHeight="1"/>
    <row r="1377" ht="15.75" customHeight="1"/>
    <row r="1378" ht="15.75" customHeight="1"/>
    <row r="1379" ht="15.75" customHeight="1"/>
    <row r="1380" ht="15.75" customHeight="1"/>
    <row r="1381" ht="15.75" customHeight="1"/>
    <row r="1382" ht="15.75" customHeight="1"/>
    <row r="1383" ht="15.75" customHeight="1"/>
    <row r="1384" ht="15.75" customHeight="1"/>
    <row r="1385" ht="15.75" customHeight="1"/>
    <row r="1386" ht="15.75" customHeight="1"/>
    <row r="1387" ht="15.75" customHeight="1"/>
    <row r="1388" ht="15.75" customHeight="1"/>
    <row r="1389" ht="15.75" customHeight="1"/>
    <row r="1390" ht="15.75" customHeight="1"/>
    <row r="1391" ht="15.75" customHeight="1"/>
    <row r="1392" ht="15.75" customHeight="1"/>
    <row r="1393" ht="15.75" customHeight="1"/>
    <row r="1394" ht="15.75" customHeight="1"/>
    <row r="1395" ht="15.75" customHeight="1"/>
    <row r="1396" ht="15.75" customHeight="1"/>
    <row r="1397" ht="15.75" customHeight="1"/>
    <row r="1398" ht="15.75" customHeight="1"/>
    <row r="1399" ht="15.75" customHeight="1"/>
    <row r="1400" ht="15.75" customHeight="1"/>
    <row r="1401" ht="15.75" customHeight="1"/>
    <row r="1402" ht="15.75" customHeight="1"/>
    <row r="1403" ht="15.75" customHeight="1"/>
    <row r="1404" ht="15.75" customHeight="1"/>
    <row r="1405" ht="15.75" customHeight="1"/>
    <row r="1406" ht="15.75" customHeight="1"/>
    <row r="1407" ht="15.75" customHeight="1"/>
    <row r="1408" ht="15.75" customHeight="1"/>
    <row r="1409" ht="15.75" customHeight="1"/>
    <row r="1410" ht="15.75" customHeight="1"/>
    <row r="1411" ht="15.75" customHeight="1"/>
    <row r="1412" ht="15.75" customHeight="1"/>
    <row r="1413" ht="15.75" customHeight="1"/>
    <row r="1414" ht="15.75" customHeight="1"/>
    <row r="1415" ht="15.75" customHeight="1"/>
    <row r="1416" ht="15.75" customHeight="1"/>
    <row r="1417" ht="15.75" customHeight="1"/>
    <row r="1418" ht="15.75" customHeight="1"/>
    <row r="1419" ht="15.75" customHeight="1"/>
    <row r="1420" ht="15.75" customHeight="1"/>
    <row r="1421" ht="15.75" customHeight="1"/>
    <row r="1422" ht="15.75" customHeight="1"/>
    <row r="1423" ht="15.75" customHeight="1"/>
    <row r="1424" ht="15.75" customHeight="1"/>
    <row r="1425" ht="15.75" customHeight="1"/>
    <row r="1426" ht="15.75" customHeight="1"/>
    <row r="1427" ht="15.75" customHeight="1"/>
    <row r="1428" ht="15.75" customHeight="1"/>
    <row r="1429" ht="15.75" customHeight="1"/>
    <row r="1430" ht="15.75" customHeight="1"/>
    <row r="1431" ht="15.75" customHeight="1"/>
    <row r="1432" ht="15.75" customHeight="1"/>
    <row r="1433" ht="15.75" customHeight="1"/>
    <row r="1434" ht="15.75" customHeight="1"/>
    <row r="1435" ht="15.75" customHeight="1"/>
    <row r="1436" ht="15.75" customHeight="1"/>
    <row r="1437" ht="15.75" customHeight="1"/>
    <row r="1438" ht="15.75" customHeight="1"/>
    <row r="1439" ht="15.75" customHeight="1"/>
    <row r="1440" ht="15.75" customHeight="1"/>
    <row r="1441" ht="15.75" customHeight="1"/>
    <row r="1442" ht="15.75" customHeight="1"/>
    <row r="1443" ht="15.75" customHeight="1"/>
    <row r="1444" ht="15.75" customHeight="1"/>
    <row r="1445" ht="15.75" customHeight="1"/>
    <row r="1446" ht="15.75" customHeight="1"/>
    <row r="1447" ht="15.75" customHeight="1"/>
    <row r="1448" ht="15.75" customHeight="1"/>
    <row r="1449" ht="15.75" customHeight="1"/>
    <row r="1450" ht="15.75" customHeight="1"/>
    <row r="1451" ht="15.75" customHeight="1"/>
    <row r="1452" ht="15.75" customHeight="1"/>
    <row r="1453" ht="15.75" customHeight="1"/>
    <row r="1454" ht="15.75" customHeight="1"/>
    <row r="1455" ht="15.75" customHeight="1"/>
    <row r="1456" ht="15.75" customHeight="1"/>
    <row r="1457" ht="15.75" customHeight="1"/>
    <row r="1458" ht="15.75" customHeight="1"/>
    <row r="1459" ht="15.75" customHeight="1"/>
    <row r="1460" ht="15.75" customHeight="1"/>
    <row r="1461" ht="15.75" customHeight="1"/>
    <row r="1462" ht="15.75" customHeight="1"/>
    <row r="1463" ht="15.75" customHeight="1"/>
    <row r="1464" ht="15.75" customHeight="1"/>
    <row r="1465" ht="15.75" customHeight="1"/>
    <row r="1466" ht="15.75" customHeight="1"/>
    <row r="1467" ht="15.75" customHeight="1"/>
    <row r="1468" ht="15.75" customHeight="1"/>
    <row r="1469" ht="15.75" customHeight="1"/>
    <row r="1470" ht="15.75" customHeight="1"/>
    <row r="1471" ht="15.75" customHeight="1"/>
    <row r="1472" ht="15.75" customHeight="1"/>
    <row r="1473" ht="15.75" customHeight="1"/>
    <row r="1474" ht="15.75" customHeight="1"/>
    <row r="1475" ht="15.75" customHeight="1"/>
    <row r="1476" ht="15.75" customHeight="1"/>
    <row r="1477" ht="15.75" customHeight="1"/>
    <row r="1478" ht="15.75" customHeight="1"/>
    <row r="1479" ht="15.75" customHeight="1"/>
    <row r="1480" ht="15.75" customHeight="1"/>
    <row r="1481" ht="15.75" customHeight="1"/>
    <row r="1482" ht="15.75" customHeight="1"/>
    <row r="1483" ht="15.75" customHeight="1"/>
    <row r="1484" ht="15.75" customHeight="1"/>
    <row r="1485" ht="15.75" customHeight="1"/>
    <row r="1486" ht="15.75" customHeight="1"/>
    <row r="1487" ht="15.75" customHeight="1"/>
    <row r="1488" ht="15.75" customHeight="1"/>
    <row r="1489" ht="15.75" customHeight="1"/>
    <row r="1490" ht="15.75" customHeight="1"/>
    <row r="1491" ht="15.75" customHeight="1"/>
    <row r="1492" ht="15.75" customHeight="1"/>
    <row r="1493" ht="15.75" customHeight="1"/>
    <row r="1494" ht="15.75" customHeight="1"/>
    <row r="1495" ht="15.75" customHeight="1"/>
    <row r="1496" ht="15.75" customHeight="1"/>
    <row r="1497" ht="15.75" customHeight="1"/>
    <row r="1498" ht="15.75" customHeight="1"/>
    <row r="1499" ht="15.75" customHeight="1"/>
    <row r="1500" ht="15.75" customHeight="1"/>
    <row r="1501" ht="15.75" customHeight="1"/>
    <row r="1502" ht="15.75" customHeight="1"/>
    <row r="1503" ht="15.75" customHeight="1"/>
    <row r="1504" ht="15.75" customHeight="1"/>
    <row r="1505" ht="15.75" customHeight="1"/>
    <row r="1506" ht="15.75" customHeight="1"/>
    <row r="1507" ht="15.75" customHeight="1"/>
    <row r="1508" ht="15.75" customHeight="1"/>
    <row r="1509" ht="15.75" customHeight="1"/>
    <row r="1510" ht="15.75" customHeight="1"/>
    <row r="1511" ht="15.75" customHeight="1"/>
    <row r="1512" ht="15.75" customHeight="1"/>
    <row r="1513" ht="15.75" customHeight="1"/>
    <row r="1514" ht="15.75" customHeight="1"/>
    <row r="1515" ht="15.75" customHeight="1"/>
    <row r="1516" ht="15.75" customHeight="1"/>
    <row r="1517" ht="15.75" customHeight="1"/>
    <row r="1518" ht="15.75" customHeight="1"/>
    <row r="1519" ht="15.75" customHeight="1"/>
    <row r="1520" ht="15.75" customHeight="1"/>
    <row r="1521" ht="15.75" customHeight="1"/>
    <row r="1522" ht="15.75" customHeight="1"/>
    <row r="1523" ht="15.75" customHeight="1"/>
    <row r="1524" ht="15.75" customHeight="1"/>
    <row r="1525" ht="15.75" customHeight="1"/>
    <row r="1526" ht="15.75" customHeight="1"/>
    <row r="1527" ht="15.75" customHeight="1"/>
    <row r="1528" ht="15.75" customHeight="1"/>
    <row r="1529" ht="15.75" customHeight="1"/>
    <row r="1530" ht="15.75" customHeight="1"/>
    <row r="1531" ht="15.75" customHeight="1"/>
    <row r="1532" ht="15.75" customHeight="1"/>
    <row r="1533" ht="15.75" customHeight="1"/>
    <row r="1534" ht="15.75" customHeight="1"/>
    <row r="1535" ht="15.75" customHeight="1"/>
    <row r="1536" ht="15.75" customHeight="1"/>
    <row r="1537" ht="15.75" customHeight="1"/>
    <row r="1538" ht="15.75" customHeight="1"/>
    <row r="1539" ht="15.75" customHeight="1"/>
    <row r="1540" ht="15.75" customHeight="1"/>
    <row r="1541" ht="15.75" customHeight="1"/>
    <row r="1542" ht="15.75" customHeight="1"/>
    <row r="1543" ht="15.75" customHeight="1"/>
    <row r="1544" ht="15.75" customHeight="1"/>
    <row r="1545" ht="15.75" customHeight="1"/>
    <row r="1546" ht="15.75" customHeight="1"/>
    <row r="1547" ht="15.75" customHeight="1"/>
    <row r="1548" ht="15.75" customHeight="1"/>
    <row r="1549" ht="15.75" customHeight="1"/>
    <row r="1550" ht="15.75" customHeight="1"/>
    <row r="1551" ht="15.75" customHeight="1"/>
    <row r="1552" ht="15.75" customHeight="1"/>
    <row r="1553" ht="15.75" customHeight="1"/>
    <row r="1554" ht="15.75" customHeight="1"/>
    <row r="1555" ht="15.75" customHeight="1"/>
    <row r="1556" ht="15.75" customHeight="1"/>
    <row r="1557" ht="15.75" customHeight="1"/>
    <row r="1558" ht="15.75" customHeight="1"/>
    <row r="1559" ht="15.75" customHeight="1"/>
    <row r="1560" ht="15.75" customHeight="1"/>
    <row r="1561" ht="15.75" customHeight="1"/>
    <row r="1562" ht="15.75" customHeight="1"/>
    <row r="1563" ht="15.75" customHeight="1"/>
    <row r="1564" ht="15.75" customHeight="1"/>
    <row r="1565" ht="15.75" customHeight="1"/>
    <row r="1566" ht="15.75" customHeight="1"/>
    <row r="1567" ht="15.75" customHeight="1"/>
    <row r="1568" ht="15.75" customHeight="1"/>
    <row r="1569" ht="15.75" customHeight="1"/>
    <row r="1570" ht="15.75" customHeight="1"/>
    <row r="1571" ht="15.75" customHeight="1"/>
    <row r="1572" ht="15.75" customHeight="1"/>
    <row r="1573" ht="15.75" customHeight="1"/>
    <row r="1574" ht="15.75" customHeight="1"/>
    <row r="1575" ht="15.75" customHeight="1"/>
    <row r="1576" ht="15.75" customHeight="1"/>
    <row r="1577" ht="15.75" customHeight="1"/>
    <row r="1578" ht="15.75" customHeight="1"/>
    <row r="1579" ht="15.75" customHeight="1"/>
    <row r="1580" ht="15.75" customHeight="1"/>
    <row r="1581" ht="15.75" customHeight="1"/>
    <row r="1582" ht="15.75" customHeight="1"/>
    <row r="1583" ht="15.75" customHeight="1"/>
    <row r="1584" ht="15.75" customHeight="1"/>
    <row r="1585" ht="15.75" customHeight="1"/>
    <row r="1586" ht="15.75" customHeight="1"/>
    <row r="1587" ht="15.75" customHeight="1"/>
    <row r="1588" ht="15.75" customHeight="1"/>
    <row r="1589" ht="15.75" customHeight="1"/>
    <row r="1590" ht="15.75" customHeight="1"/>
    <row r="1591" ht="15.75" customHeight="1"/>
    <row r="1592" ht="15.75" customHeight="1"/>
    <row r="1593" ht="15.75" customHeight="1"/>
    <row r="1594" ht="15.75" customHeight="1"/>
    <row r="1595" ht="15.75" customHeight="1"/>
    <row r="1596" ht="15.75" customHeight="1"/>
    <row r="1597" ht="15.75" customHeight="1"/>
    <row r="1598" ht="15.75" customHeight="1"/>
    <row r="1599" ht="15.75" customHeight="1"/>
    <row r="1600" ht="15.75" customHeight="1"/>
    <row r="1601" ht="15.75" customHeight="1"/>
    <row r="1602" ht="15.75" customHeight="1"/>
    <row r="1603" ht="15.75" customHeight="1"/>
    <row r="1604" ht="15.75" customHeight="1"/>
    <row r="1605" ht="15.75" customHeight="1"/>
    <row r="1606" ht="15.75" customHeight="1"/>
    <row r="1607" ht="15.75" customHeight="1"/>
    <row r="1608" ht="15.75" customHeight="1"/>
    <row r="1609" ht="15.75" customHeight="1"/>
    <row r="1610" ht="15.75" customHeight="1"/>
    <row r="1611" ht="15.75" customHeight="1"/>
    <row r="1612" ht="15.75" customHeight="1"/>
    <row r="1613" ht="15.75" customHeight="1"/>
    <row r="1614" ht="15.75" customHeight="1"/>
    <row r="1615" ht="15.75" customHeight="1"/>
    <row r="1616" ht="15.75" customHeight="1"/>
    <row r="1617" ht="15.75" customHeight="1"/>
    <row r="1618" ht="15.75" customHeight="1"/>
    <row r="1619" ht="15.75" customHeight="1"/>
    <row r="1620" ht="15.75" customHeight="1"/>
    <row r="1621" ht="15.75" customHeight="1"/>
    <row r="1622" ht="15.75" customHeight="1"/>
    <row r="1623" ht="15.75" customHeight="1"/>
    <row r="1624" ht="15.75" customHeight="1"/>
    <row r="1625" ht="15.75" customHeight="1"/>
    <row r="1626" ht="15.75" customHeight="1"/>
    <row r="1627" ht="15.75" customHeight="1"/>
    <row r="1628" ht="15.75" customHeight="1"/>
    <row r="1629" ht="15.75" customHeight="1"/>
    <row r="1630" ht="15.75" customHeight="1"/>
    <row r="1631" ht="15.75" customHeight="1"/>
    <row r="1632" ht="15.75" customHeight="1"/>
    <row r="1633" ht="15.75" customHeight="1"/>
    <row r="1634" ht="15.75" customHeight="1"/>
    <row r="1635" ht="15.75" customHeight="1"/>
    <row r="1636" ht="15.75" customHeight="1"/>
    <row r="1637" ht="15.75" customHeight="1"/>
    <row r="1638" ht="15.75" customHeight="1"/>
    <row r="1639" ht="15.75" customHeight="1"/>
    <row r="1640" ht="15.75" customHeight="1"/>
    <row r="1641" ht="15.75" customHeight="1"/>
    <row r="1642" ht="15.75" customHeight="1"/>
    <row r="1643" ht="15.75" customHeight="1"/>
    <row r="1644" ht="15.75" customHeight="1"/>
    <row r="1645" ht="15.75" customHeight="1"/>
    <row r="1646" ht="15.75" customHeight="1"/>
    <row r="1647" ht="15.75" customHeight="1"/>
    <row r="1648" ht="15.75" customHeight="1"/>
    <row r="1649" ht="15.75" customHeight="1"/>
    <row r="1650" ht="15.75" customHeight="1"/>
    <row r="1651" ht="15.75" customHeight="1"/>
    <row r="1652" ht="15.75" customHeight="1"/>
    <row r="1653" ht="15.75" customHeight="1"/>
    <row r="1654" ht="15.75" customHeight="1"/>
    <row r="1655" ht="15.75" customHeight="1"/>
    <row r="1656" ht="15.75" customHeight="1"/>
    <row r="1657" ht="15.75" customHeight="1"/>
    <row r="1658" ht="15.75" customHeight="1"/>
    <row r="1659" ht="15.75" customHeight="1"/>
    <row r="1660" ht="15.75" customHeight="1"/>
    <row r="1661" ht="15.75" customHeight="1"/>
    <row r="1662" ht="15.75" customHeight="1"/>
    <row r="1663" ht="15.75" customHeight="1"/>
    <row r="1664" ht="15.75" customHeight="1"/>
    <row r="1665" ht="15.75" customHeight="1"/>
    <row r="1666" ht="15.75" customHeight="1"/>
    <row r="1667" ht="15.75" customHeight="1"/>
    <row r="1668" ht="15.75" customHeight="1"/>
    <row r="1669" ht="15.75" customHeight="1"/>
    <row r="1670" ht="15.75" customHeight="1"/>
    <row r="1671" ht="15.75" customHeight="1"/>
    <row r="1672" ht="15.75" customHeight="1"/>
    <row r="1673" ht="15.75" customHeight="1"/>
    <row r="1674" ht="15.75" customHeight="1"/>
    <row r="1675" ht="15.75" customHeight="1"/>
    <row r="1676" ht="15.75" customHeight="1"/>
    <row r="1677" ht="15.75" customHeight="1"/>
    <row r="1678" ht="15.75" customHeight="1"/>
    <row r="1679" ht="15.75" customHeight="1"/>
    <row r="1680" ht="15.75" customHeight="1"/>
    <row r="1681" ht="15.75" customHeight="1"/>
    <row r="1682" ht="15.75" customHeight="1"/>
    <row r="1683" ht="15.75" customHeight="1"/>
    <row r="1684" ht="15.75" customHeight="1"/>
    <row r="1685" ht="15.75" customHeight="1"/>
    <row r="1686" ht="15.75" customHeight="1"/>
    <row r="1687" ht="15.75" customHeight="1"/>
    <row r="1688" ht="15.75" customHeight="1"/>
    <row r="1689" ht="15.75" customHeight="1"/>
    <row r="1690" ht="15.75" customHeight="1"/>
    <row r="1691" ht="15.75" customHeight="1"/>
    <row r="1692" ht="15.75" customHeight="1"/>
    <row r="1693" ht="15.75" customHeight="1"/>
    <row r="1694" ht="15.75" customHeight="1"/>
    <row r="1695" ht="15.75" customHeight="1"/>
    <row r="1696" ht="15.75" customHeight="1"/>
    <row r="1697" ht="15.75" customHeight="1"/>
    <row r="1698" ht="15.75" customHeight="1"/>
    <row r="1699" ht="15.75" customHeight="1"/>
    <row r="1700" ht="15.75" customHeight="1"/>
    <row r="1701" ht="15.75" customHeight="1"/>
    <row r="1702" ht="15.75" customHeight="1"/>
    <row r="1703" ht="15.75" customHeight="1"/>
    <row r="1704" ht="15.75" customHeight="1"/>
    <row r="1705" ht="15.75" customHeight="1"/>
    <row r="1706" ht="15.75" customHeight="1"/>
    <row r="1707" ht="15.75" customHeight="1"/>
    <row r="1708" ht="15.75" customHeight="1"/>
    <row r="1709" ht="15.75" customHeight="1"/>
    <row r="1710" ht="15.75" customHeight="1"/>
    <row r="1711" ht="15.75" customHeight="1"/>
    <row r="1712" ht="15.75" customHeight="1"/>
    <row r="1713" ht="15.75" customHeight="1"/>
    <row r="1714" ht="15.75" customHeight="1"/>
    <row r="1715" ht="15.75" customHeight="1"/>
    <row r="1716" ht="15.75" customHeight="1"/>
    <row r="1717" ht="15.75" customHeight="1"/>
    <row r="1718" ht="15.75" customHeight="1"/>
    <row r="1719" ht="15.75" customHeight="1"/>
    <row r="1720" ht="15.75" customHeight="1"/>
    <row r="1721" ht="15.75" customHeight="1"/>
    <row r="1722" ht="15.75" customHeight="1"/>
    <row r="1723" ht="15.75" customHeight="1"/>
    <row r="1724" ht="15.75" customHeight="1"/>
    <row r="1725" ht="15.75" customHeight="1"/>
    <row r="1726" ht="15.75" customHeight="1"/>
    <row r="1727" ht="15.75" customHeight="1"/>
    <row r="1728" ht="15.75" customHeight="1"/>
    <row r="1729" ht="15.75" customHeight="1"/>
    <row r="1730" ht="15.75" customHeight="1"/>
    <row r="1731" ht="15.75" customHeight="1"/>
    <row r="1732" ht="15.75" customHeight="1"/>
    <row r="1733" ht="15.75" customHeight="1"/>
    <row r="1734" ht="15.75" customHeight="1"/>
    <row r="1735" ht="15.75" customHeight="1"/>
    <row r="1736" ht="15.75" customHeight="1"/>
    <row r="1737" ht="15.75" customHeight="1"/>
    <row r="1738" ht="15.75" customHeight="1"/>
    <row r="1739" ht="15.75" customHeight="1"/>
    <row r="1740" ht="15.75" customHeight="1"/>
    <row r="1741" ht="15.75" customHeight="1"/>
    <row r="1742" ht="15.75" customHeight="1"/>
    <row r="1743" ht="15.75" customHeight="1"/>
    <row r="1744" ht="15.75" customHeight="1"/>
    <row r="1745" ht="15.75" customHeight="1"/>
    <row r="1746" ht="15.75" customHeight="1"/>
    <row r="1747" ht="15.75" customHeight="1"/>
    <row r="1748" ht="15.75" customHeight="1"/>
    <row r="1749" ht="15.75" customHeight="1"/>
    <row r="1750" ht="15.75" customHeight="1"/>
    <row r="1751" ht="15.75" customHeight="1"/>
    <row r="1752" ht="15.75" customHeight="1"/>
    <row r="1753" ht="15.75" customHeight="1"/>
    <row r="1754" ht="15.75" customHeight="1"/>
    <row r="1755" ht="15.75" customHeight="1"/>
    <row r="1756" ht="15.75" customHeight="1"/>
    <row r="1757" ht="15.75" customHeight="1"/>
    <row r="1758" ht="15.75" customHeight="1"/>
    <row r="1759" ht="15.75" customHeight="1"/>
    <row r="1760" ht="15.75" customHeight="1"/>
    <row r="1761" ht="15.75" customHeight="1"/>
    <row r="1762" ht="15.75" customHeight="1"/>
    <row r="1763" ht="15.75" customHeight="1"/>
    <row r="1764" ht="15.75" customHeight="1"/>
    <row r="1765" ht="15.75" customHeight="1"/>
    <row r="1766" ht="15.75" customHeight="1"/>
    <row r="1767" ht="15.75" customHeight="1"/>
    <row r="1768" ht="15.75" customHeight="1"/>
    <row r="1769" ht="15.75" customHeight="1"/>
    <row r="1770" ht="15.75" customHeight="1"/>
    <row r="1771" ht="15.75" customHeight="1"/>
    <row r="1772" ht="15.75" customHeight="1"/>
    <row r="1773" ht="15.75" customHeight="1"/>
    <row r="1774" ht="15.75" customHeight="1"/>
    <row r="1775" ht="15.75" customHeight="1"/>
    <row r="1776" ht="15.75" customHeight="1"/>
    <row r="1777" ht="15.75" customHeight="1"/>
    <row r="1778" ht="15.75" customHeight="1"/>
    <row r="1779" ht="15.75" customHeight="1"/>
    <row r="1780" ht="15.75" customHeight="1"/>
    <row r="1781" ht="15.75" customHeight="1"/>
    <row r="1782" ht="15.75" customHeight="1"/>
    <row r="1783" ht="15.75" customHeight="1"/>
    <row r="1784" ht="15.75" customHeight="1"/>
    <row r="1785" ht="15.75" customHeight="1"/>
    <row r="1786" ht="15.75" customHeight="1"/>
    <row r="1787" ht="15.75" customHeight="1"/>
    <row r="1788" ht="15.75" customHeight="1"/>
    <row r="1789" ht="15.75" customHeight="1"/>
    <row r="1790" ht="15.75" customHeight="1"/>
    <row r="1791" ht="15.75" customHeight="1"/>
    <row r="1792" ht="15.75" customHeight="1"/>
    <row r="1793" ht="15.75" customHeight="1"/>
    <row r="1794" ht="15.75" customHeight="1"/>
    <row r="1795" ht="15.75" customHeight="1"/>
    <row r="1796" ht="15.75" customHeight="1"/>
    <row r="1797" ht="15.75" customHeight="1"/>
    <row r="1798" ht="15.75" customHeight="1"/>
    <row r="1799" ht="15.75" customHeight="1"/>
    <row r="1800" ht="15.75" customHeight="1"/>
    <row r="1801" ht="15.75" customHeight="1"/>
    <row r="1802" ht="15.75" customHeight="1"/>
    <row r="1803" ht="15.75" customHeight="1"/>
    <row r="1804" ht="15.75" customHeight="1"/>
    <row r="1805" ht="15.75" customHeight="1"/>
    <row r="1806" ht="15.75" customHeight="1"/>
    <row r="1807" ht="15.75" customHeight="1"/>
    <row r="1808" ht="15.75" customHeight="1"/>
    <row r="1809" ht="15.75" customHeight="1"/>
    <row r="1810" ht="15.75" customHeight="1"/>
    <row r="1811" ht="15.75" customHeight="1"/>
    <row r="1812" ht="15.75" customHeight="1"/>
    <row r="1813" ht="15.75" customHeight="1"/>
    <row r="1814" ht="15.75" customHeight="1"/>
    <row r="1815" ht="15.75" customHeight="1"/>
    <row r="1816" ht="15.75" customHeight="1"/>
    <row r="1817" ht="15.75" customHeight="1"/>
    <row r="1818" ht="15.75" customHeight="1"/>
    <row r="1819" ht="15.75" customHeight="1"/>
    <row r="1820" ht="15.75" customHeight="1"/>
    <row r="1821" ht="15.75" customHeight="1"/>
    <row r="1822" ht="15.75" customHeight="1"/>
    <row r="1823" ht="15.75" customHeight="1"/>
    <row r="1824" ht="15.75" customHeight="1"/>
    <row r="1825" ht="15.75" customHeight="1"/>
    <row r="1826" ht="15.75" customHeight="1"/>
    <row r="1827" ht="15.75" customHeight="1"/>
    <row r="1828" ht="15.75" customHeight="1"/>
    <row r="1829" ht="15.75" customHeight="1"/>
    <row r="1830" ht="15.75" customHeight="1"/>
    <row r="1831" ht="15.75" customHeight="1"/>
    <row r="1832" ht="15.75" customHeight="1"/>
    <row r="1833" ht="15.75" customHeight="1"/>
    <row r="1834" ht="15.75" customHeight="1"/>
    <row r="1835" ht="15.75" customHeight="1"/>
    <row r="1836" ht="15.75" customHeight="1"/>
    <row r="1837" ht="15.75" customHeight="1"/>
    <row r="1838" ht="15.75" customHeight="1"/>
    <row r="1839" ht="15.75" customHeight="1"/>
    <row r="1840" ht="15.75" customHeight="1"/>
    <row r="1841" ht="15.75" customHeight="1"/>
    <row r="1842" ht="15.75" customHeight="1"/>
    <row r="1843" ht="15.75" customHeight="1"/>
    <row r="1844" ht="15.75" customHeight="1"/>
    <row r="1845" ht="15.75" customHeight="1"/>
    <row r="1846" ht="15.75" customHeight="1"/>
    <row r="1847" ht="15.75" customHeight="1"/>
    <row r="1848" ht="15.75" customHeight="1"/>
    <row r="1849" ht="15.75" customHeight="1"/>
    <row r="1850" ht="15.75" customHeight="1"/>
    <row r="1851" ht="15.75" customHeight="1"/>
    <row r="1852" ht="15.75" customHeight="1"/>
    <row r="1853" ht="15.75" customHeight="1"/>
    <row r="1854" ht="15.75" customHeight="1"/>
    <row r="1855" ht="15.75" customHeight="1"/>
    <row r="1856" ht="15.75" customHeight="1"/>
    <row r="1857" ht="15.75" customHeight="1"/>
    <row r="1858" ht="15.75" customHeight="1"/>
    <row r="1859" ht="15.75" customHeight="1"/>
    <row r="1860" ht="15.75" customHeight="1"/>
    <row r="1861" ht="15.75" customHeight="1"/>
    <row r="1862" ht="15.75" customHeight="1"/>
    <row r="1863" ht="15.75" customHeight="1"/>
    <row r="1864" ht="15.75" customHeight="1"/>
    <row r="1865" ht="15.75" customHeight="1"/>
    <row r="1866" ht="15.75" customHeight="1"/>
    <row r="1867" ht="15.75" customHeight="1"/>
    <row r="1868" ht="15.75" customHeight="1"/>
    <row r="1869" ht="15.75" customHeight="1"/>
    <row r="1870" ht="15.75" customHeight="1"/>
    <row r="1871" ht="15.75" customHeight="1"/>
    <row r="1872" ht="15.75" customHeight="1"/>
    <row r="1873" ht="15.75" customHeight="1"/>
    <row r="1874" ht="15.75" customHeight="1"/>
    <row r="1875" ht="15.75" customHeight="1"/>
    <row r="1876" ht="15.75" customHeight="1"/>
    <row r="1877" ht="15.75" customHeight="1"/>
    <row r="1878" ht="15.75" customHeight="1"/>
    <row r="1879" ht="15.75" customHeight="1"/>
    <row r="1880" ht="15.75" customHeight="1"/>
    <row r="1881" ht="15.75" customHeight="1"/>
    <row r="1882" ht="15.75" customHeight="1"/>
    <row r="1883" ht="15.75" customHeight="1"/>
    <row r="1884" ht="15.75" customHeight="1"/>
    <row r="1885" ht="15.75" customHeight="1"/>
    <row r="1886" ht="15.75" customHeight="1"/>
    <row r="1887" ht="15.75" customHeight="1"/>
    <row r="1888" ht="15.75" customHeight="1"/>
    <row r="1889" ht="15.75" customHeight="1"/>
    <row r="1890" ht="15.75" customHeight="1"/>
    <row r="1891" ht="15.75" customHeight="1"/>
    <row r="1892" ht="15.75" customHeight="1"/>
    <row r="1893" ht="15.75" customHeight="1"/>
    <row r="1894" ht="15.75" customHeight="1"/>
    <row r="1895" ht="15.75" customHeight="1"/>
    <row r="1896" ht="15.75" customHeight="1"/>
    <row r="1897" ht="15.75" customHeight="1"/>
    <row r="1898" ht="15.75" customHeight="1"/>
    <row r="1899" ht="15.75" customHeight="1"/>
    <row r="1900" ht="15.75" customHeight="1"/>
    <row r="1901" ht="15.75" customHeight="1"/>
    <row r="1902" ht="15.75" customHeight="1"/>
    <row r="1903" ht="15.75" customHeight="1"/>
    <row r="1904" ht="15.75" customHeight="1"/>
    <row r="1905" ht="15.75" customHeight="1"/>
    <row r="1906" ht="15.75" customHeight="1"/>
    <row r="1907" ht="15.75" customHeight="1"/>
    <row r="1908" ht="15.75" customHeight="1"/>
    <row r="1909" ht="15.75" customHeight="1"/>
    <row r="1910" ht="15.75" customHeight="1"/>
    <row r="1911" ht="15.75" customHeight="1"/>
    <row r="1912" ht="15.75" customHeight="1"/>
    <row r="1913" ht="15.75" customHeight="1"/>
    <row r="1914" ht="15.75" customHeight="1"/>
    <row r="1915" ht="15.75" customHeight="1"/>
    <row r="1916" ht="15.75" customHeight="1"/>
    <row r="1917" ht="15.75" customHeight="1"/>
    <row r="1918" ht="15.75" customHeight="1"/>
    <row r="1919" ht="15.75" customHeight="1"/>
    <row r="1920" ht="15.75" customHeight="1"/>
    <row r="1921" ht="15.75" customHeight="1"/>
    <row r="1922" ht="15.75" customHeight="1"/>
    <row r="1923" ht="15.75" customHeight="1"/>
    <row r="1924" ht="15.75" customHeight="1"/>
    <row r="1925" ht="15.75" customHeight="1"/>
    <row r="1926" ht="15.75" customHeight="1"/>
    <row r="1927" ht="15.75" customHeight="1"/>
    <row r="1928" ht="15.75" customHeight="1"/>
    <row r="1929" ht="15.75" customHeight="1"/>
    <row r="1930" ht="15.75" customHeight="1"/>
    <row r="1931" ht="15.75" customHeight="1"/>
    <row r="1932" ht="15.75" customHeight="1"/>
    <row r="1933" ht="15.75" customHeight="1"/>
    <row r="1934" ht="15.75" customHeight="1"/>
    <row r="1935" ht="15.75" customHeight="1"/>
    <row r="1936" ht="15.75" customHeight="1"/>
    <row r="1937" ht="15.75" customHeight="1"/>
    <row r="1938" ht="15.75" customHeight="1"/>
    <row r="1939" ht="15.75" customHeight="1"/>
    <row r="1940" ht="15.75" customHeight="1"/>
    <row r="1941" ht="15.75" customHeight="1"/>
    <row r="1942" ht="15.75" customHeight="1"/>
    <row r="1943" ht="15.75" customHeight="1"/>
    <row r="1944" ht="15.75" customHeight="1"/>
    <row r="1945" ht="15.75" customHeight="1"/>
    <row r="1946" ht="15.75" customHeight="1"/>
    <row r="1947" ht="15.75" customHeight="1"/>
    <row r="1948" ht="15.75" customHeight="1"/>
    <row r="1949" ht="15.75" customHeight="1"/>
    <row r="1950" ht="15.75" customHeight="1"/>
    <row r="1951" ht="15.75" customHeight="1"/>
    <row r="1952" ht="15.75" customHeight="1"/>
    <row r="1953" ht="15.75" customHeight="1"/>
    <row r="1954" ht="15.75" customHeight="1"/>
    <row r="1955" ht="15.75" customHeight="1"/>
    <row r="1956" ht="15.75" customHeight="1"/>
    <row r="1957" ht="15.75" customHeight="1"/>
    <row r="1958" ht="15.75" customHeight="1"/>
    <row r="1959" ht="15.75" customHeight="1"/>
    <row r="1960" ht="15.75" customHeight="1"/>
    <row r="1961" ht="15.75" customHeight="1"/>
    <row r="1962" ht="15.75" customHeight="1"/>
    <row r="1963" ht="15.75" customHeight="1"/>
    <row r="1964" ht="15.75" customHeight="1"/>
    <row r="1965" ht="15.75" customHeight="1"/>
    <row r="1966" ht="15.75" customHeight="1"/>
    <row r="1967" ht="15.75" customHeight="1"/>
    <row r="1968" ht="15.75" customHeight="1"/>
    <row r="1969" ht="15.75" customHeight="1"/>
    <row r="1970" ht="15.75" customHeight="1"/>
    <row r="1971" ht="15.75" customHeight="1"/>
    <row r="1972" ht="15.75" customHeight="1"/>
    <row r="1973" ht="15.75" customHeight="1"/>
    <row r="1974" ht="15.75" customHeight="1"/>
    <row r="1975" ht="15.75" customHeight="1"/>
    <row r="1976" ht="15.75" customHeight="1"/>
    <row r="1977" ht="15.75" customHeight="1"/>
    <row r="1978" ht="15.75" customHeight="1"/>
    <row r="1979" ht="15.75" customHeight="1"/>
    <row r="1980" ht="15.75" customHeight="1"/>
    <row r="1981" ht="15.75" customHeight="1"/>
    <row r="1982" ht="15.75" customHeight="1"/>
    <row r="1983" ht="15.75" customHeight="1"/>
    <row r="1984" ht="15.75" customHeight="1"/>
    <row r="1985" ht="15.75" customHeight="1"/>
    <row r="1986" ht="15.75" customHeight="1"/>
    <row r="1987" ht="15.75" customHeight="1"/>
    <row r="1988" ht="15.75" customHeight="1"/>
    <row r="1989" ht="15.75" customHeight="1"/>
    <row r="1990" ht="15.75" customHeight="1"/>
    <row r="1991" ht="15.75" customHeight="1"/>
    <row r="1992" ht="15.75" customHeight="1"/>
    <row r="1993" ht="15.75" customHeight="1"/>
    <row r="1994" ht="15.75" customHeight="1"/>
    <row r="1995" ht="15.75" customHeight="1"/>
    <row r="1996" ht="15.75" customHeight="1"/>
    <row r="1997" ht="15.75" customHeight="1"/>
    <row r="1998" ht="15.75" customHeight="1"/>
    <row r="1999" ht="15.75" customHeight="1"/>
    <row r="2000" ht="15.75" customHeight="1"/>
    <row r="2001" ht="15.75" customHeight="1"/>
    <row r="2002" ht="15.75" customHeight="1"/>
    <row r="2003" ht="15.75" customHeight="1"/>
    <row r="2004" ht="15.75" customHeight="1"/>
    <row r="2005" ht="15.75" customHeight="1"/>
    <row r="2006" ht="15.75" customHeight="1"/>
    <row r="2007" ht="15.75" customHeight="1"/>
    <row r="2008" ht="15.75" customHeight="1"/>
    <row r="2009" ht="15.75" customHeight="1"/>
    <row r="2010" ht="15.75" customHeight="1"/>
    <row r="2011" ht="15.75" customHeight="1"/>
    <row r="2012" ht="15.75" customHeight="1"/>
    <row r="2013" ht="15.75" customHeight="1"/>
    <row r="2014" ht="15.75" customHeight="1"/>
    <row r="2015" ht="15.75" customHeight="1"/>
    <row r="2016" ht="15.75" customHeight="1"/>
    <row r="2017" ht="15.75" customHeight="1"/>
    <row r="2018" ht="15.75" customHeight="1"/>
    <row r="2019" ht="15.75" customHeight="1"/>
    <row r="2020" ht="15.75" customHeight="1"/>
    <row r="2021" ht="15.75" customHeight="1"/>
    <row r="2022" ht="15.75" customHeight="1"/>
    <row r="2023" ht="15.75" customHeight="1"/>
    <row r="2024" ht="15.75" customHeight="1"/>
    <row r="2025" ht="15.75" customHeight="1"/>
    <row r="2026" ht="15.75" customHeight="1"/>
    <row r="2027" ht="15.75" customHeight="1"/>
    <row r="2028" ht="15.75" customHeight="1"/>
    <row r="2029" ht="15.75" customHeight="1"/>
    <row r="2030" ht="15.75" customHeight="1"/>
    <row r="2031" ht="15.75" customHeight="1"/>
    <row r="2032" ht="15.75" customHeight="1"/>
    <row r="2033" ht="15.75" customHeight="1"/>
    <row r="2034" ht="15.75" customHeight="1"/>
    <row r="2035" ht="15.75" customHeight="1"/>
    <row r="2036" ht="15.75" customHeight="1"/>
    <row r="2037" ht="15.75" customHeight="1"/>
    <row r="2038" ht="15.75" customHeight="1"/>
    <row r="2039" ht="15.75" customHeight="1"/>
    <row r="2040" ht="15.75" customHeight="1"/>
    <row r="2041" ht="15.75" customHeight="1"/>
    <row r="2042" ht="15.75" customHeight="1"/>
    <row r="2043" ht="15.75" customHeight="1"/>
    <row r="2044" ht="15.75" customHeight="1"/>
    <row r="2045" ht="15.75" customHeight="1"/>
    <row r="2046" ht="15.75" customHeight="1"/>
    <row r="2047" ht="15.75" customHeight="1"/>
    <row r="2048" ht="15.75" customHeight="1"/>
    <row r="2049" ht="15.75" customHeight="1"/>
    <row r="2050" ht="15.75" customHeight="1"/>
    <row r="2051" ht="15.75" customHeight="1"/>
    <row r="2052" ht="15.75" customHeight="1"/>
    <row r="2053" ht="15.75" customHeight="1"/>
    <row r="2054" ht="15.75" customHeight="1"/>
    <row r="2055" ht="15.75" customHeight="1"/>
    <row r="2056" ht="15.75" customHeight="1"/>
    <row r="2057" ht="15.75" customHeight="1"/>
    <row r="2058" ht="15.75" customHeight="1"/>
    <row r="2059" ht="15.75" customHeight="1"/>
    <row r="2060" ht="15.75" customHeight="1"/>
    <row r="2061" ht="15.75" customHeight="1"/>
    <row r="2062" ht="15.75" customHeight="1"/>
    <row r="2063" ht="15.75" customHeight="1"/>
    <row r="2064" ht="15.75" customHeight="1"/>
    <row r="2065" ht="15.75" customHeight="1"/>
    <row r="2066" ht="15.75" customHeight="1"/>
    <row r="2067" ht="15.75" customHeight="1"/>
    <row r="2068" ht="15.75" customHeight="1"/>
    <row r="2069" ht="15.75" customHeight="1"/>
    <row r="2070" ht="15.75" customHeight="1"/>
    <row r="2071" ht="15.75" customHeight="1"/>
    <row r="2072" ht="15.75" customHeight="1"/>
    <row r="2073" ht="15.75" customHeight="1"/>
    <row r="2074" ht="15.75" customHeight="1"/>
    <row r="2075" ht="15.75" customHeight="1"/>
    <row r="2076" ht="15.75" customHeight="1"/>
    <row r="2077" ht="15.75" customHeight="1"/>
    <row r="2078" ht="15.75" customHeight="1"/>
    <row r="2079" ht="15.75" customHeight="1"/>
    <row r="2080" ht="15.75" customHeight="1"/>
    <row r="2081" ht="15.75" customHeight="1"/>
    <row r="2082" ht="15.75" customHeight="1"/>
    <row r="2083" ht="15.75" customHeight="1"/>
    <row r="2084" ht="15.75" customHeight="1"/>
    <row r="2085" ht="15.75" customHeight="1"/>
    <row r="2086" ht="15.75" customHeight="1"/>
    <row r="2087" ht="15.75" customHeight="1"/>
    <row r="2088" ht="15.75" customHeight="1"/>
    <row r="2089" ht="15.75" customHeight="1"/>
    <row r="2090" ht="15.75" customHeight="1"/>
    <row r="2091" ht="15.75" customHeight="1"/>
    <row r="2092" ht="15.75" customHeight="1"/>
    <row r="2093" ht="15.75" customHeight="1"/>
    <row r="2094" ht="15.75" customHeight="1"/>
    <row r="2095" ht="15.75" customHeight="1"/>
    <row r="2096" ht="15.75" customHeight="1"/>
    <row r="2097" ht="15.75" customHeight="1"/>
    <row r="2098" ht="15.75" customHeight="1"/>
    <row r="2099" ht="15.75" customHeight="1"/>
    <row r="2100" ht="15.75" customHeight="1"/>
    <row r="2101" ht="15.75" customHeight="1"/>
    <row r="2102" ht="15.75" customHeight="1"/>
    <row r="2103" ht="15.75" customHeight="1"/>
    <row r="2104" ht="15.75" customHeight="1"/>
    <row r="2105" ht="15.75" customHeight="1"/>
    <row r="2106" ht="15.75" customHeight="1"/>
    <row r="2107" ht="15.75" customHeight="1"/>
    <row r="2108" ht="15.75" customHeight="1"/>
    <row r="2109" ht="15.75" customHeight="1"/>
    <row r="2110" ht="15.75" customHeight="1"/>
    <row r="2111" ht="15.75" customHeight="1"/>
    <row r="2112" ht="15.75" customHeight="1"/>
    <row r="2113" ht="15.75" customHeight="1"/>
    <row r="2114" ht="15.75" customHeight="1"/>
    <row r="2115" ht="15.75" customHeight="1"/>
    <row r="2116" ht="15.75" customHeight="1"/>
    <row r="2117" ht="15.75" customHeight="1"/>
    <row r="2118" ht="15.75" customHeight="1"/>
    <row r="2119" ht="15.75" customHeight="1"/>
    <row r="2120" ht="15.75" customHeight="1"/>
    <row r="2121" ht="15.75" customHeight="1"/>
    <row r="2122" ht="15.75" customHeight="1"/>
    <row r="2123" ht="15.75" customHeight="1"/>
    <row r="2124" ht="15.75" customHeight="1"/>
    <row r="2125" ht="15.75" customHeight="1"/>
    <row r="2126" ht="15.75" customHeight="1"/>
    <row r="2127" ht="15.75" customHeight="1"/>
    <row r="2128" ht="15.75" customHeight="1"/>
    <row r="2129" ht="15.75" customHeight="1"/>
    <row r="2130" ht="15.75" customHeight="1"/>
    <row r="2131" ht="15.75" customHeight="1"/>
    <row r="2132" ht="15.75" customHeight="1"/>
    <row r="2133" ht="15.75" customHeight="1"/>
    <row r="2134" ht="15.75" customHeight="1"/>
    <row r="2135" ht="15.75" customHeight="1"/>
    <row r="2136" ht="15.75" customHeight="1"/>
    <row r="2137" ht="15.75" customHeight="1"/>
    <row r="2138" ht="15.75" customHeight="1"/>
    <row r="2139" ht="15.75" customHeight="1"/>
    <row r="2140" ht="15.75" customHeight="1"/>
    <row r="2141" ht="15.75" customHeight="1"/>
    <row r="2142" ht="15.75" customHeight="1"/>
    <row r="2143" ht="15.75" customHeight="1"/>
    <row r="2144" ht="15.75" customHeight="1"/>
    <row r="2145" ht="15.75" customHeight="1"/>
    <row r="2146" ht="15.75" customHeight="1"/>
    <row r="2147" ht="15.75" customHeight="1"/>
    <row r="2148" ht="15.75" customHeight="1"/>
    <row r="2149" ht="15.75" customHeight="1"/>
    <row r="2150" ht="15.75" customHeight="1"/>
    <row r="2151" ht="15.75" customHeight="1"/>
    <row r="2152" ht="15.75" customHeight="1"/>
    <row r="2153" ht="15.75" customHeight="1"/>
    <row r="2154" ht="15.75" customHeight="1"/>
    <row r="2155" ht="15.75" customHeight="1"/>
    <row r="2156" ht="15.75" customHeight="1"/>
    <row r="2157" ht="15.75" customHeight="1"/>
    <row r="2158" ht="15.75" customHeight="1"/>
    <row r="2159" ht="15.75" customHeight="1"/>
    <row r="2160" ht="15.75" customHeight="1"/>
    <row r="2161" ht="15.75" customHeight="1"/>
    <row r="2162" ht="15.75" customHeight="1"/>
    <row r="2163" ht="15.75" customHeight="1"/>
    <row r="2164" ht="15.75" customHeight="1"/>
    <row r="2165" ht="15.75" customHeight="1"/>
    <row r="2166" ht="15.75" customHeight="1"/>
    <row r="2167" ht="15.75" customHeight="1"/>
    <row r="2168" ht="15.75" customHeight="1"/>
    <row r="2169" ht="15.75" customHeight="1"/>
    <row r="2170" ht="15.75" customHeight="1"/>
    <row r="2171" ht="15.75" customHeight="1"/>
    <row r="2172" ht="15.75" customHeight="1"/>
    <row r="2173" ht="15.75" customHeight="1"/>
    <row r="2174" ht="15.75" customHeight="1"/>
    <row r="2175" ht="15.75" customHeight="1"/>
    <row r="2176" ht="15.75" customHeight="1"/>
    <row r="2177" ht="15.75" customHeight="1"/>
    <row r="2178" ht="15.75" customHeight="1"/>
    <row r="2179" ht="15.75" customHeight="1"/>
    <row r="2180" ht="15.75" customHeight="1"/>
    <row r="2181" ht="15.75" customHeight="1"/>
    <row r="2182" ht="15.75" customHeight="1"/>
    <row r="2183" ht="15.75" customHeight="1"/>
    <row r="2184" ht="15.75" customHeight="1"/>
    <row r="2185" ht="15.75" customHeight="1"/>
    <row r="2186" ht="15.75" customHeight="1"/>
    <row r="2187" ht="15.75" customHeight="1"/>
    <row r="2188" ht="15.75" customHeight="1"/>
    <row r="2189" ht="15.75" customHeight="1"/>
    <row r="2190" ht="15.75" customHeight="1"/>
    <row r="2191" ht="15.75" customHeight="1"/>
    <row r="2192" ht="15.75" customHeight="1"/>
    <row r="2193" ht="15.75" customHeight="1"/>
    <row r="2194" ht="15.75" customHeight="1"/>
    <row r="2195" ht="15.75" customHeight="1"/>
    <row r="2196" ht="15.75" customHeight="1"/>
    <row r="2197" ht="15.75" customHeight="1"/>
    <row r="2198" ht="15.75" customHeight="1"/>
    <row r="2199" ht="15.75" customHeight="1"/>
    <row r="2200" ht="15.75" customHeight="1"/>
    <row r="2201" ht="15.75" customHeight="1"/>
    <row r="2202" ht="15.75" customHeight="1"/>
    <row r="2203" ht="15.75" customHeight="1"/>
    <row r="2204" ht="15.75" customHeight="1"/>
    <row r="2205" ht="15.75" customHeight="1"/>
    <row r="2206" ht="15.75" customHeight="1"/>
    <row r="2207" ht="15.75" customHeight="1"/>
    <row r="2208" ht="15.75" customHeight="1"/>
    <row r="2209" ht="15.75" customHeight="1"/>
    <row r="2210" ht="15.75" customHeight="1"/>
    <row r="2211" ht="15.75" customHeight="1"/>
    <row r="2212" ht="15.75" customHeight="1"/>
    <row r="2213" ht="15.75" customHeight="1"/>
    <row r="2214" ht="15.75" customHeight="1"/>
    <row r="2215" ht="15.75" customHeight="1"/>
    <row r="2216" ht="15.75" customHeight="1"/>
    <row r="2217" ht="15.75" customHeight="1"/>
    <row r="2218" ht="15.75" customHeight="1"/>
    <row r="2219" ht="15.75" customHeight="1"/>
    <row r="2220" ht="15.75" customHeight="1"/>
    <row r="2221" ht="15.75" customHeight="1"/>
    <row r="2222" ht="15.75" customHeight="1"/>
    <row r="2223" ht="15.75" customHeight="1"/>
    <row r="2224" ht="15.75" customHeight="1"/>
    <row r="2225" ht="15.75" customHeight="1"/>
    <row r="2226" ht="15.75" customHeight="1"/>
    <row r="2227" ht="15.75" customHeight="1"/>
    <row r="2228" ht="15.75" customHeight="1"/>
    <row r="2229" ht="15.75" customHeight="1"/>
    <row r="2230" ht="15.75" customHeight="1"/>
    <row r="2231" ht="15.75" customHeight="1"/>
    <row r="2232" ht="15.75" customHeight="1"/>
    <row r="2233" ht="15.75" customHeight="1"/>
    <row r="2234" ht="15.75" customHeight="1"/>
    <row r="2235" ht="15.75" customHeight="1"/>
    <row r="2236" ht="15.75" customHeight="1"/>
    <row r="2237" ht="15.75" customHeight="1"/>
    <row r="2238" ht="15.75" customHeight="1"/>
    <row r="2239" ht="15.75" customHeight="1"/>
    <row r="2240" ht="15.75" customHeight="1"/>
    <row r="2241" ht="15.75" customHeight="1"/>
    <row r="2242" ht="15.75" customHeight="1"/>
    <row r="2243" ht="15.75" customHeight="1"/>
    <row r="2244" ht="15.75" customHeight="1"/>
    <row r="2245" ht="15.75" customHeight="1"/>
    <row r="2246" ht="15.75" customHeight="1"/>
    <row r="2247" ht="15.75" customHeight="1"/>
    <row r="2248" ht="15.75" customHeight="1"/>
    <row r="2249" ht="15.75" customHeight="1"/>
    <row r="2250" ht="15.75" customHeight="1"/>
    <row r="2251" ht="15.75" customHeight="1"/>
    <row r="2252" ht="15.75" customHeight="1"/>
    <row r="2253" ht="15.75" customHeight="1"/>
    <row r="2254" ht="15.75" customHeight="1"/>
    <row r="2255" ht="15.75" customHeight="1"/>
    <row r="2256" ht="15.75" customHeight="1"/>
    <row r="2257" ht="15.75" customHeight="1"/>
    <row r="2258" ht="15.75" customHeight="1"/>
    <row r="2259" ht="15.75" customHeight="1"/>
    <row r="2260" ht="15.75" customHeight="1"/>
    <row r="2261" ht="15.75" customHeight="1"/>
    <row r="2262" ht="15.75" customHeight="1"/>
    <row r="2263" ht="15.75" customHeight="1"/>
    <row r="2264" ht="15.75" customHeight="1"/>
    <row r="2265" ht="15.75" customHeight="1"/>
    <row r="2266" ht="15.75" customHeight="1"/>
    <row r="2267" ht="15.75" customHeight="1"/>
    <row r="2268" ht="15.75" customHeight="1"/>
    <row r="2269" ht="15.75" customHeight="1"/>
    <row r="2270" ht="15.75" customHeight="1"/>
    <row r="2271" ht="15.75" customHeight="1"/>
    <row r="2272" ht="15.75" customHeight="1"/>
    <row r="2273" ht="15.75" customHeight="1"/>
    <row r="2274" ht="15.75" customHeight="1"/>
    <row r="2275" ht="15.75" customHeight="1"/>
    <row r="2276" ht="15.75" customHeight="1"/>
    <row r="2277" ht="15.75" customHeight="1"/>
    <row r="2278" ht="15.75" customHeight="1"/>
    <row r="2279" ht="15.75" customHeight="1"/>
    <row r="2280" ht="15.75" customHeight="1"/>
    <row r="2281" ht="15.75" customHeight="1"/>
    <row r="2282" ht="15.75" customHeight="1"/>
    <row r="2283" ht="15.75" customHeight="1"/>
    <row r="2284" ht="15.75" customHeight="1"/>
    <row r="2285" ht="15.75" customHeight="1"/>
    <row r="2286" ht="15.75" customHeight="1"/>
    <row r="2287" ht="15.75" customHeight="1"/>
    <row r="2288" ht="15.75" customHeight="1"/>
    <row r="2289" ht="15.75" customHeight="1"/>
    <row r="2290" ht="15.75" customHeight="1"/>
    <row r="2291" ht="15.75" customHeight="1"/>
    <row r="2292" ht="15.75" customHeight="1"/>
    <row r="2293" ht="15.75" customHeight="1"/>
    <row r="2294" ht="15.75" customHeight="1"/>
    <row r="2295" ht="15.75" customHeight="1"/>
    <row r="2296" ht="15.75" customHeight="1"/>
    <row r="2297" ht="15.75" customHeight="1"/>
    <row r="2298" ht="15.75" customHeight="1"/>
    <row r="2299" ht="15.75" customHeight="1"/>
    <row r="2300" ht="15.75" customHeight="1"/>
    <row r="2301" ht="15.75" customHeight="1"/>
    <row r="2302" ht="15.75" customHeight="1"/>
    <row r="2303" ht="15.75" customHeight="1"/>
    <row r="2304" ht="15.75" customHeight="1"/>
    <row r="2305" ht="15.75" customHeight="1"/>
    <row r="2306" ht="15.75" customHeight="1"/>
    <row r="2307" ht="15.75" customHeight="1"/>
    <row r="2308" ht="15.75" customHeight="1"/>
    <row r="2309" ht="15.75" customHeight="1"/>
    <row r="2310" ht="15.75" customHeight="1"/>
    <row r="2311" ht="15.75" customHeight="1"/>
    <row r="2312" ht="15.75" customHeight="1"/>
    <row r="2313" ht="15.75" customHeight="1"/>
    <row r="2314" ht="15.75" customHeight="1"/>
    <row r="2315" ht="15.75" customHeight="1"/>
    <row r="2316" ht="15.75" customHeight="1"/>
    <row r="2317" ht="15.75" customHeight="1"/>
    <row r="2318" ht="15.75" customHeight="1"/>
    <row r="2319" ht="15.75" customHeight="1"/>
    <row r="2320" ht="15.75" customHeight="1"/>
    <row r="2321" ht="15.75" customHeight="1"/>
    <row r="2322" ht="15.75" customHeight="1"/>
    <row r="2323" ht="15.75" customHeight="1"/>
    <row r="2324" ht="15.75" customHeight="1"/>
    <row r="2325" ht="15.75" customHeight="1"/>
    <row r="2326" ht="15.75" customHeight="1"/>
    <row r="2327" ht="15.75" customHeight="1"/>
    <row r="2328" ht="15.75" customHeight="1"/>
    <row r="2329" ht="15.75" customHeight="1"/>
    <row r="2330" ht="15.75" customHeight="1"/>
    <row r="2331" ht="15.75" customHeight="1"/>
    <row r="2332" ht="15.75" customHeight="1"/>
    <row r="2333" ht="15.75" customHeight="1"/>
    <row r="2334" ht="15.75" customHeight="1"/>
    <row r="2335" ht="15.75" customHeight="1"/>
    <row r="2336" ht="15.75" customHeight="1"/>
    <row r="2337" ht="15.75" customHeight="1"/>
    <row r="2338" ht="15.75" customHeight="1"/>
    <row r="2339" ht="15.75" customHeight="1"/>
    <row r="2340" ht="15.75" customHeight="1"/>
    <row r="2341" ht="15.75" customHeight="1"/>
    <row r="2342" ht="15.75" customHeight="1"/>
    <row r="2343" ht="15.75" customHeight="1"/>
    <row r="2344" ht="15.75" customHeight="1"/>
    <row r="2345" ht="15.75" customHeight="1"/>
    <row r="2346" ht="15.75" customHeight="1"/>
    <row r="2347" ht="15.75" customHeight="1"/>
    <row r="2348" ht="15.75" customHeight="1"/>
    <row r="2349" ht="15.75" customHeight="1"/>
    <row r="2350" ht="15.75" customHeight="1"/>
    <row r="2351" ht="15.75" customHeight="1"/>
    <row r="2352" ht="15.75" customHeight="1"/>
    <row r="2353" ht="15.75" customHeight="1"/>
    <row r="2354" ht="15.75" customHeight="1"/>
    <row r="2355" ht="15.75" customHeight="1"/>
    <row r="2356" ht="15.75" customHeight="1"/>
    <row r="2357" ht="15.75" customHeight="1"/>
    <row r="2358" ht="15.75" customHeight="1"/>
    <row r="2359" ht="15.75" customHeight="1"/>
    <row r="2360" ht="15.75" customHeight="1"/>
    <row r="2361" ht="15.75" customHeight="1"/>
    <row r="2362" ht="15.75" customHeight="1"/>
    <row r="2363" ht="15.75" customHeight="1"/>
    <row r="2364" ht="15.75" customHeight="1"/>
    <row r="2365" ht="15.75" customHeight="1"/>
    <row r="2366" ht="15.75" customHeight="1"/>
    <row r="2367" ht="15.75" customHeight="1"/>
    <row r="2368" ht="15.75" customHeight="1"/>
    <row r="2369" ht="15.75" customHeight="1"/>
    <row r="2370" ht="15.75" customHeight="1"/>
    <row r="2371" ht="15.75" customHeight="1"/>
    <row r="2372" ht="15.75" customHeight="1"/>
    <row r="2373" ht="15.75" customHeight="1"/>
    <row r="2374" ht="15.75" customHeight="1"/>
    <row r="2375" ht="15.75" customHeight="1"/>
    <row r="2376" ht="15.75" customHeight="1"/>
    <row r="2377" ht="15.75" customHeight="1"/>
    <row r="2378" ht="15.75" customHeight="1"/>
    <row r="2379" ht="15.75" customHeight="1"/>
    <row r="2380" ht="15.75" customHeight="1"/>
    <row r="2381" ht="15.75" customHeight="1"/>
    <row r="2382" ht="15.75" customHeight="1"/>
    <row r="2383" ht="15.75" customHeight="1"/>
    <row r="2384" ht="15.75" customHeight="1"/>
    <row r="2385" ht="15.75" customHeight="1"/>
    <row r="2386" ht="15.75" customHeight="1"/>
    <row r="2387" ht="15.75" customHeight="1"/>
    <row r="2388" ht="15.75" customHeight="1"/>
    <row r="2389" ht="15.75" customHeight="1"/>
    <row r="2390" ht="15.75" customHeight="1"/>
    <row r="2391" ht="15.75" customHeight="1"/>
    <row r="2392" ht="15.75" customHeight="1"/>
    <row r="2393" ht="15.75" customHeight="1"/>
    <row r="2394" ht="15.75" customHeight="1"/>
    <row r="2395" ht="15.75" customHeight="1"/>
    <row r="2396" ht="15.75" customHeight="1"/>
    <row r="2397" ht="15.75" customHeight="1"/>
    <row r="2398" ht="15.75" customHeight="1"/>
    <row r="2399" ht="15.75" customHeight="1"/>
    <row r="2400" ht="15.75" customHeight="1"/>
    <row r="2401" ht="15.75" customHeight="1"/>
    <row r="2402" ht="15.75" customHeight="1"/>
    <row r="2403" ht="15.75" customHeight="1"/>
    <row r="2404" ht="15.75" customHeight="1"/>
    <row r="2405" ht="15.75" customHeight="1"/>
    <row r="2406" ht="15.75" customHeight="1"/>
    <row r="2407" ht="15.75" customHeight="1"/>
    <row r="2408" ht="15.75" customHeight="1"/>
    <row r="2409" ht="15.75" customHeight="1"/>
    <row r="2410" ht="15.75" customHeight="1"/>
    <row r="2411" ht="15.75" customHeight="1"/>
    <row r="2412" ht="15.75" customHeight="1"/>
    <row r="2413" ht="15.75" customHeight="1"/>
    <row r="2414" ht="15.75" customHeight="1"/>
    <row r="2415" ht="15.75" customHeight="1"/>
    <row r="2416" ht="15.75" customHeight="1"/>
    <row r="2417" ht="15.75" customHeight="1"/>
    <row r="2418" ht="15.75" customHeight="1"/>
    <row r="2419" ht="15.75" customHeight="1"/>
    <row r="2420" ht="15.75" customHeight="1"/>
    <row r="2421" ht="15.75" customHeight="1"/>
    <row r="2422" ht="15.75" customHeight="1"/>
    <row r="2423" ht="15.75" customHeight="1"/>
    <row r="2424" ht="15.75" customHeight="1"/>
    <row r="2425" ht="15.75" customHeight="1"/>
    <row r="2426" ht="15.75" customHeight="1"/>
    <row r="2427" ht="15.75" customHeight="1"/>
    <row r="2428" ht="15.75" customHeight="1"/>
    <row r="2429" ht="15.75" customHeight="1"/>
    <row r="2430" ht="15.75" customHeight="1"/>
    <row r="2431" ht="15.75" customHeight="1"/>
    <row r="2432" ht="15.75" customHeight="1"/>
    <row r="2433" ht="15.75" customHeight="1"/>
    <row r="2434" ht="15.75" customHeight="1"/>
    <row r="2435" ht="15.75" customHeight="1"/>
    <row r="2436" ht="15.75" customHeight="1"/>
    <row r="2437" ht="15.75" customHeight="1"/>
    <row r="2438" ht="15.75" customHeight="1"/>
    <row r="2439" ht="15.75" customHeight="1"/>
    <row r="2440" ht="15.75" customHeight="1"/>
    <row r="2441" ht="15.75" customHeight="1"/>
    <row r="2442" ht="15.75" customHeight="1"/>
    <row r="2443" ht="15.75" customHeight="1"/>
    <row r="2444" ht="15.75" customHeight="1"/>
    <row r="2445" ht="15.75" customHeight="1"/>
    <row r="2446" ht="15.75" customHeight="1"/>
    <row r="2447" ht="15.75" customHeight="1"/>
    <row r="2448" ht="15.75" customHeight="1"/>
    <row r="2449" ht="15.75" customHeight="1"/>
    <row r="2450" ht="15.75" customHeight="1"/>
    <row r="2451" ht="15.75" customHeight="1"/>
    <row r="2452" ht="15.75" customHeight="1"/>
    <row r="2453" ht="15.75" customHeight="1"/>
    <row r="2454" ht="15.75" customHeight="1"/>
    <row r="2455" ht="15.75" customHeight="1"/>
    <row r="2456" ht="15.75" customHeight="1"/>
    <row r="2457" ht="15.75" customHeight="1"/>
    <row r="2458" ht="15.75" customHeight="1"/>
    <row r="2459" ht="15.75" customHeight="1"/>
    <row r="2460" ht="15.75" customHeight="1"/>
    <row r="2461" ht="15.75" customHeight="1"/>
    <row r="2462" ht="15.75" customHeight="1"/>
    <row r="2463" ht="15.75" customHeight="1"/>
    <row r="2464" ht="15.75" customHeight="1"/>
    <row r="2465" ht="15.75" customHeight="1"/>
    <row r="2466" ht="15.75" customHeight="1"/>
    <row r="2467" ht="15.75" customHeight="1"/>
    <row r="2468" ht="15.75" customHeight="1"/>
    <row r="2469" ht="15.75" customHeight="1"/>
    <row r="2470" ht="15.75" customHeight="1"/>
    <row r="2471" ht="15.75" customHeight="1"/>
    <row r="2472" ht="15.75" customHeight="1"/>
    <row r="2473" ht="15.75" customHeight="1"/>
    <row r="2474" ht="15.75" customHeight="1"/>
    <row r="2475" ht="15.75" customHeight="1"/>
    <row r="2476" ht="15.75" customHeight="1"/>
    <row r="2477" ht="15.75" customHeight="1"/>
    <row r="2478" ht="15.75" customHeight="1"/>
    <row r="2479" ht="15.75" customHeight="1"/>
    <row r="2480" ht="15.75" customHeight="1"/>
    <row r="2481" ht="15.75" customHeight="1"/>
    <row r="2482" ht="15.75" customHeight="1"/>
    <row r="2483" ht="15.75" customHeight="1"/>
    <row r="2484" ht="15.75" customHeight="1"/>
    <row r="2485" ht="15.75" customHeight="1"/>
    <row r="2486" ht="15.75" customHeight="1"/>
    <row r="2487" ht="15.75" customHeight="1"/>
    <row r="2488" ht="15.75" customHeight="1"/>
    <row r="2489" ht="15.75" customHeight="1"/>
    <row r="2490" ht="15.75" customHeight="1"/>
    <row r="2491" ht="15.75" customHeight="1"/>
    <row r="2492" ht="15.75" customHeight="1"/>
    <row r="2493" ht="15.75" customHeight="1"/>
    <row r="2494" ht="15.75" customHeight="1"/>
    <row r="2495" ht="15.75" customHeight="1"/>
    <row r="2496" ht="15.75" customHeight="1"/>
    <row r="2497" ht="15.75" customHeight="1"/>
    <row r="2498" ht="15.75" customHeight="1"/>
    <row r="2499" ht="15.75" customHeight="1"/>
    <row r="2500" ht="15.75" customHeight="1"/>
    <row r="2501" ht="15.75" customHeight="1"/>
    <row r="2502" ht="15.75" customHeight="1"/>
    <row r="2503" ht="15.75" customHeight="1"/>
    <row r="2504" ht="15.75" customHeight="1"/>
    <row r="2505" ht="15.75" customHeight="1"/>
    <row r="2506" ht="15.75" customHeight="1"/>
    <row r="2507" ht="15.75" customHeight="1"/>
    <row r="2508" ht="15.75" customHeight="1"/>
    <row r="2509" ht="15.75" customHeight="1"/>
    <row r="2510" ht="15.75" customHeight="1"/>
    <row r="2511" ht="15.75" customHeight="1"/>
    <row r="2512" ht="15.75" customHeight="1"/>
    <row r="2513" ht="15.75" customHeight="1"/>
    <row r="2514" ht="15.75" customHeight="1"/>
    <row r="2515" ht="15.75" customHeight="1"/>
    <row r="2516" ht="15.75" customHeight="1"/>
    <row r="2517" ht="15.75" customHeight="1"/>
    <row r="2518" ht="15.75" customHeight="1"/>
    <row r="2519" ht="15.75" customHeight="1"/>
    <row r="2520" ht="15.75" customHeight="1"/>
    <row r="2521" ht="15.75" customHeight="1"/>
    <row r="2522" ht="15.75" customHeight="1"/>
    <row r="2523" ht="15.75" customHeight="1"/>
    <row r="2524" ht="15.75" customHeight="1"/>
    <row r="2525" ht="15.75" customHeight="1"/>
    <row r="2526" ht="15.75" customHeight="1"/>
    <row r="2527" ht="15.75" customHeight="1"/>
    <row r="2528" ht="15.75" customHeight="1"/>
    <row r="2529" ht="15.75" customHeight="1"/>
    <row r="2530" ht="15.75" customHeight="1"/>
    <row r="2531" ht="15.75" customHeight="1"/>
    <row r="2532" ht="15.75" customHeight="1"/>
    <row r="2533" ht="15.75" customHeight="1"/>
    <row r="2534" ht="15.75" customHeight="1"/>
    <row r="2535" ht="15.75" customHeight="1"/>
    <row r="2536" ht="15.75" customHeight="1"/>
    <row r="2537" ht="15.75" customHeight="1"/>
    <row r="2538" ht="15.75" customHeight="1"/>
    <row r="2539" ht="15.75" customHeight="1"/>
    <row r="2540" ht="15.75" customHeight="1"/>
    <row r="2541" ht="15.75" customHeight="1"/>
    <row r="2542" ht="15.75" customHeight="1"/>
    <row r="2543" ht="15.75" customHeight="1"/>
    <row r="2544" ht="15.75" customHeight="1"/>
    <row r="2545" ht="15.75" customHeight="1"/>
    <row r="2546" ht="15.75" customHeight="1"/>
    <row r="2547" ht="15.75" customHeight="1"/>
    <row r="2548" ht="15.75" customHeight="1"/>
    <row r="2549" ht="15.75" customHeight="1"/>
    <row r="2550" ht="15.75" customHeight="1"/>
    <row r="2551" ht="15.75" customHeight="1"/>
    <row r="2552" ht="15.75" customHeight="1"/>
    <row r="2553" ht="15.75" customHeight="1"/>
    <row r="2554" ht="15.75" customHeight="1"/>
    <row r="2555" ht="15.75" customHeight="1"/>
    <row r="2556" ht="15.75" customHeight="1"/>
    <row r="2557" ht="15.75" customHeight="1"/>
    <row r="2558" ht="15.75" customHeight="1"/>
    <row r="2559" ht="15.75" customHeight="1"/>
    <row r="2560" ht="15.75" customHeight="1"/>
    <row r="2561" ht="15.75" customHeight="1"/>
    <row r="2562" ht="15.75" customHeight="1"/>
    <row r="2563" ht="15.75" customHeight="1"/>
    <row r="2564" ht="15.75" customHeight="1"/>
    <row r="2565" ht="15.75" customHeight="1"/>
    <row r="2566" ht="15.75" customHeight="1"/>
    <row r="2567" ht="15.75" customHeight="1"/>
    <row r="2568" ht="15.75" customHeight="1"/>
    <row r="2569" ht="15.75" customHeight="1"/>
    <row r="2570" ht="15.75" customHeight="1"/>
    <row r="2571" ht="15.75" customHeight="1"/>
    <row r="2572" ht="15.75" customHeight="1"/>
    <row r="2573" ht="15.75" customHeight="1"/>
    <row r="2574" ht="15.75" customHeight="1"/>
    <row r="2575" ht="15.75" customHeight="1"/>
    <row r="2576" ht="15.75" customHeight="1"/>
    <row r="2577" ht="15.75" customHeight="1"/>
    <row r="2578" ht="15.75" customHeight="1"/>
    <row r="2579" ht="15.75" customHeight="1"/>
    <row r="2580" ht="15.75" customHeight="1"/>
    <row r="2581" ht="15.75" customHeight="1"/>
    <row r="2582" ht="15.75" customHeight="1"/>
    <row r="2583" ht="15.75" customHeight="1"/>
    <row r="2584" ht="15.75" customHeight="1"/>
    <row r="2585" ht="15.75" customHeight="1"/>
    <row r="2586" ht="15.75" customHeight="1"/>
    <row r="2587" ht="15.75" customHeight="1"/>
    <row r="2588" ht="15.75" customHeight="1"/>
    <row r="2589" ht="15.75" customHeight="1"/>
    <row r="2590" ht="15.75" customHeight="1"/>
    <row r="2591" ht="15.75" customHeight="1"/>
    <row r="2592" ht="15.75" customHeight="1"/>
    <row r="2593" ht="15.75" customHeight="1"/>
    <row r="2594" ht="15.75" customHeight="1"/>
    <row r="2595" ht="15.75" customHeight="1"/>
    <row r="2596" ht="15.75" customHeight="1"/>
    <row r="2597" ht="15.75" customHeight="1"/>
    <row r="2598" ht="15.75" customHeight="1"/>
    <row r="2599" ht="15.75" customHeight="1"/>
    <row r="2600" ht="15.75" customHeight="1"/>
    <row r="2601" ht="15.75" customHeight="1"/>
    <row r="2602" ht="15.75" customHeight="1"/>
    <row r="2603" ht="15.75" customHeight="1"/>
    <row r="2604" ht="15.75" customHeight="1"/>
    <row r="2605" ht="15.75" customHeight="1"/>
    <row r="2606" ht="15.75" customHeight="1"/>
    <row r="2607" ht="15.75" customHeight="1"/>
    <row r="2608" ht="15.75" customHeight="1"/>
    <row r="2609" ht="15.75" customHeight="1"/>
    <row r="2610" ht="15.75" customHeight="1"/>
    <row r="2611" ht="15.75" customHeight="1"/>
    <row r="2612" ht="15.75" customHeight="1"/>
    <row r="2613" ht="15.75" customHeight="1"/>
    <row r="2614" ht="15.75" customHeight="1"/>
    <row r="2615" ht="15.75" customHeight="1"/>
    <row r="2616" ht="15.75" customHeight="1"/>
    <row r="2617" ht="15.75" customHeight="1"/>
    <row r="2618" ht="15.75" customHeight="1"/>
    <row r="2619" ht="15.75" customHeight="1"/>
    <row r="2620" ht="15.75" customHeight="1"/>
    <row r="2621" ht="15.75" customHeight="1"/>
    <row r="2622" ht="15.75" customHeight="1"/>
    <row r="2623" ht="15.75" customHeight="1"/>
    <row r="2624" ht="15.75" customHeight="1"/>
    <row r="2625" ht="15.75" customHeight="1"/>
    <row r="2626" ht="15.75" customHeight="1"/>
    <row r="2627" ht="15.75" customHeight="1"/>
    <row r="2628" ht="15.75" customHeight="1"/>
    <row r="2629" ht="15.75" customHeight="1"/>
    <row r="2630" ht="15.75" customHeight="1"/>
    <row r="2631" ht="15.75" customHeight="1"/>
    <row r="2632" ht="15.75" customHeight="1"/>
    <row r="2633" ht="15.75" customHeight="1"/>
    <row r="2634" ht="15.75" customHeight="1"/>
    <row r="2635" ht="15.75" customHeight="1"/>
    <row r="2636" ht="15.75" customHeight="1"/>
    <row r="2637" ht="15.75" customHeight="1"/>
    <row r="2638" ht="15.75" customHeight="1"/>
    <row r="2639" ht="15.75" customHeight="1"/>
    <row r="2640" ht="15.75" customHeight="1"/>
    <row r="2641" ht="15.75" customHeight="1"/>
    <row r="2642" ht="15.75" customHeight="1"/>
    <row r="2643" ht="15.75" customHeight="1"/>
    <row r="2644" ht="15.75" customHeight="1"/>
    <row r="2645" ht="15.75" customHeight="1"/>
    <row r="2646" ht="15.75" customHeight="1"/>
    <row r="2647" ht="15.75" customHeight="1"/>
    <row r="2648" ht="15.75" customHeight="1"/>
    <row r="2649" ht="15.75" customHeight="1"/>
    <row r="2650" ht="15.75" customHeight="1"/>
    <row r="2651" ht="15.75" customHeight="1"/>
    <row r="2652" ht="15.75" customHeight="1"/>
    <row r="2653" ht="15.75" customHeight="1"/>
    <row r="2654" ht="15.75" customHeight="1"/>
    <row r="2655" ht="15.75" customHeight="1"/>
    <row r="2656" ht="15.75" customHeight="1"/>
    <row r="2657" ht="15.75" customHeight="1"/>
    <row r="2658" ht="15.75" customHeight="1"/>
    <row r="2659" ht="15.75" customHeight="1"/>
    <row r="2660" ht="15.75" customHeight="1"/>
    <row r="2661" ht="15.75" customHeight="1"/>
    <row r="2662" ht="15.75" customHeight="1"/>
    <row r="2663" ht="15.75" customHeight="1"/>
    <row r="2664" ht="15.75" customHeight="1"/>
    <row r="2665" ht="15.75" customHeight="1"/>
    <row r="2666" ht="15.75" customHeight="1"/>
    <row r="2667" ht="15.75" customHeight="1"/>
    <row r="2668" ht="15.75" customHeight="1"/>
    <row r="2669" ht="15.75" customHeight="1"/>
    <row r="2670" ht="15.75" customHeight="1"/>
    <row r="2671" ht="15.75" customHeight="1"/>
    <row r="2672" ht="15.75" customHeight="1"/>
    <row r="2673" ht="15.75" customHeight="1"/>
    <row r="2674" ht="15.75" customHeight="1"/>
    <row r="2675" ht="15.75" customHeight="1"/>
    <row r="2676" ht="15.75" customHeight="1"/>
    <row r="2677" ht="15.75" customHeight="1"/>
    <row r="2678" ht="15.75" customHeight="1"/>
    <row r="2679" ht="15.75" customHeight="1"/>
    <row r="2680" ht="15.75" customHeight="1"/>
    <row r="2681" ht="15.75" customHeight="1"/>
    <row r="2682" ht="15.75" customHeight="1"/>
    <row r="2683" ht="15.75" customHeight="1"/>
    <row r="2684" ht="15.75" customHeight="1"/>
    <row r="2685" ht="15.75" customHeight="1"/>
    <row r="2686" ht="15.75" customHeight="1"/>
    <row r="2687" ht="15.75" customHeight="1"/>
    <row r="2688" ht="15.75" customHeight="1"/>
    <row r="2689" ht="15.75" customHeight="1"/>
    <row r="2690" ht="15.75" customHeight="1"/>
    <row r="2691" ht="15.75" customHeight="1"/>
    <row r="2692" ht="15.75" customHeight="1"/>
    <row r="2693" ht="15.75" customHeight="1"/>
    <row r="2694" ht="15.75" customHeight="1"/>
    <row r="2695" ht="15.75" customHeight="1"/>
    <row r="2696" ht="15.75" customHeight="1"/>
    <row r="2697" ht="15.75" customHeight="1"/>
    <row r="2698" ht="15.75" customHeight="1"/>
    <row r="2699" ht="15.75" customHeight="1"/>
    <row r="2700" ht="15.75" customHeight="1"/>
    <row r="2701" ht="15.75" customHeight="1"/>
    <row r="2702" ht="15.75" customHeight="1"/>
    <row r="2703" ht="15.75" customHeight="1"/>
    <row r="2704" ht="15.75" customHeight="1"/>
    <row r="2705" ht="15.75" customHeight="1"/>
    <row r="2706" ht="15.75" customHeight="1"/>
    <row r="2707" ht="15.75" customHeight="1"/>
    <row r="2708" ht="15.75" customHeight="1"/>
    <row r="2709" ht="15.75" customHeight="1"/>
    <row r="2710" ht="15.75" customHeight="1"/>
    <row r="2711" ht="15.75" customHeight="1"/>
    <row r="2712" ht="15.75" customHeight="1"/>
    <row r="2713" ht="15.75" customHeight="1"/>
    <row r="2714" ht="15.75" customHeight="1"/>
    <row r="2715" ht="15.75" customHeight="1"/>
    <row r="2716" ht="15.75" customHeight="1"/>
    <row r="2717" ht="15.75" customHeight="1"/>
    <row r="2718" ht="15.75" customHeight="1"/>
    <row r="2719" ht="15.75" customHeight="1"/>
    <row r="2720" ht="15.75" customHeight="1"/>
    <row r="2721" ht="15.75" customHeight="1"/>
    <row r="2722" ht="15.75" customHeight="1"/>
    <row r="2723" ht="15.75" customHeight="1"/>
    <row r="2724" ht="15.75" customHeight="1"/>
    <row r="2725" ht="15.75" customHeight="1"/>
    <row r="2726" ht="15.75" customHeight="1"/>
    <row r="2727" ht="15.75" customHeight="1"/>
    <row r="2728" ht="15.75" customHeight="1"/>
    <row r="2729" ht="15.75" customHeight="1"/>
    <row r="2730" ht="15.75" customHeight="1"/>
    <row r="2731" ht="15.75" customHeight="1"/>
    <row r="2732" ht="15.75" customHeight="1"/>
    <row r="2733" ht="15.75" customHeight="1"/>
    <row r="2734" ht="15.75" customHeight="1"/>
    <row r="2735" ht="15.75" customHeight="1"/>
    <row r="2736" ht="15.75" customHeight="1"/>
    <row r="2737" ht="15.75" customHeight="1"/>
    <row r="2738" ht="15.75" customHeight="1"/>
    <row r="2739" ht="15.75" customHeight="1"/>
    <row r="2740" ht="15.75" customHeight="1"/>
    <row r="2741" ht="15.75" customHeight="1"/>
    <row r="2742" ht="15.75" customHeight="1"/>
    <row r="2743" ht="15.75" customHeight="1"/>
    <row r="2744" ht="15.75" customHeight="1"/>
    <row r="2745" ht="15.75" customHeight="1"/>
    <row r="2746" ht="15.75" customHeight="1"/>
    <row r="2747" ht="15.75" customHeight="1"/>
    <row r="2748" ht="15.75" customHeight="1"/>
    <row r="2749" ht="15.75" customHeight="1"/>
    <row r="2750" ht="15.75" customHeight="1"/>
    <row r="2751" ht="15.75" customHeight="1"/>
    <row r="2752" ht="15.75" customHeight="1"/>
    <row r="2753" ht="15.75" customHeight="1"/>
    <row r="2754" ht="15.75" customHeight="1"/>
    <row r="2755" ht="15.75" customHeight="1"/>
    <row r="2756" ht="15.75" customHeight="1"/>
    <row r="2757" ht="15.75" customHeight="1"/>
    <row r="2758" ht="15.75" customHeight="1"/>
    <row r="2759" ht="15.75" customHeight="1"/>
    <row r="2760" ht="15.75" customHeight="1"/>
    <row r="2761" ht="15.75" customHeight="1"/>
    <row r="2762" ht="15.75" customHeight="1"/>
    <row r="2763" ht="15.75" customHeight="1"/>
    <row r="2764" ht="15.75" customHeight="1"/>
    <row r="2765" ht="15.75" customHeight="1"/>
    <row r="2766" ht="15.75" customHeight="1"/>
    <row r="2767" ht="15.75" customHeight="1"/>
    <row r="2768" ht="15.75" customHeight="1"/>
    <row r="2769" ht="15.75" customHeight="1"/>
    <row r="2770" ht="15.75" customHeight="1"/>
    <row r="2771" ht="15.75" customHeight="1"/>
    <row r="2772" ht="15.75" customHeight="1"/>
    <row r="2773" ht="15.75" customHeight="1"/>
    <row r="2774" ht="15.75" customHeight="1"/>
    <row r="2775" ht="15.75" customHeight="1"/>
    <row r="2776" ht="15.75" customHeight="1"/>
    <row r="2777" ht="15.75" customHeight="1"/>
    <row r="2778" ht="15.75" customHeight="1"/>
    <row r="2779" ht="15.75" customHeight="1"/>
    <row r="2780" ht="15.75" customHeight="1"/>
    <row r="2781" ht="15.75" customHeight="1"/>
    <row r="2782" ht="15.75" customHeight="1"/>
    <row r="2783" ht="15.75" customHeight="1"/>
    <row r="2784" ht="15.75" customHeight="1"/>
    <row r="2785" ht="15.75" customHeight="1"/>
    <row r="2786" ht="15.75" customHeight="1"/>
    <row r="2787" ht="15.75" customHeight="1"/>
    <row r="2788" ht="15.75" customHeight="1"/>
    <row r="2789" ht="15.75" customHeight="1"/>
    <row r="2790" ht="15.75" customHeight="1"/>
    <row r="2791" ht="15.75" customHeight="1"/>
    <row r="2792" ht="15.75" customHeight="1"/>
    <row r="2793" ht="15.75" customHeight="1"/>
    <row r="2794" ht="15.75" customHeight="1"/>
    <row r="2795" ht="15.75" customHeight="1"/>
    <row r="2796" ht="15.75" customHeight="1"/>
    <row r="2797" ht="15.75" customHeight="1"/>
    <row r="2798" ht="15.75" customHeight="1"/>
    <row r="2799" ht="15.75" customHeight="1"/>
    <row r="2800" ht="15.75" customHeight="1"/>
    <row r="2801" ht="15.75" customHeight="1"/>
    <row r="2802" ht="15.75" customHeight="1"/>
    <row r="2803" ht="15.75" customHeight="1"/>
    <row r="2804" ht="15.75" customHeight="1"/>
    <row r="2805" ht="15.75" customHeight="1"/>
    <row r="2806" ht="15.75" customHeight="1"/>
    <row r="2807" ht="15.75" customHeight="1"/>
    <row r="2808" ht="15.75" customHeight="1"/>
    <row r="2809" ht="15.75" customHeight="1"/>
    <row r="2810" ht="15.75" customHeight="1"/>
    <row r="2811" ht="15.75" customHeight="1"/>
    <row r="2812" ht="15.75" customHeight="1"/>
    <row r="2813" ht="15.75" customHeight="1"/>
    <row r="2814" ht="15.75" customHeight="1"/>
    <row r="2815" ht="15.75" customHeight="1"/>
    <row r="2816" ht="15.75" customHeight="1"/>
    <row r="2817" ht="15.75" customHeight="1"/>
    <row r="2818" ht="15.75" customHeight="1"/>
    <row r="2819" ht="15.75" customHeight="1"/>
    <row r="2820" ht="15.75" customHeight="1"/>
    <row r="2821" ht="15.75" customHeight="1"/>
    <row r="2822" ht="15.75" customHeight="1"/>
    <row r="2823" ht="15.75" customHeight="1"/>
    <row r="2824" ht="15.75" customHeight="1"/>
    <row r="2825" ht="15.75" customHeight="1"/>
    <row r="2826" ht="15.75" customHeight="1"/>
    <row r="2827" ht="15.75" customHeight="1"/>
    <row r="2828" ht="15.75" customHeight="1"/>
    <row r="2829" ht="15.75" customHeight="1"/>
    <row r="2830" ht="15.75" customHeight="1"/>
    <row r="2831" ht="15.75" customHeight="1"/>
    <row r="2832" ht="15.75" customHeight="1"/>
    <row r="2833" ht="15.75" customHeight="1"/>
    <row r="2834" ht="15.75" customHeight="1"/>
    <row r="2835" ht="15.75" customHeight="1"/>
    <row r="2836" ht="15.75" customHeight="1"/>
    <row r="2837" ht="15.75" customHeight="1"/>
    <row r="2838" ht="15.75" customHeight="1"/>
    <row r="2839" ht="15.75" customHeight="1"/>
    <row r="2840" ht="15.75" customHeight="1"/>
    <row r="2841" ht="15.75" customHeight="1"/>
    <row r="2842" ht="15.75" customHeight="1"/>
    <row r="2843" ht="15.75" customHeight="1"/>
    <row r="2844" ht="15.75" customHeight="1"/>
    <row r="2845" ht="15.75" customHeight="1"/>
    <row r="2846" ht="15.75" customHeight="1"/>
    <row r="2847" ht="15.75" customHeight="1"/>
    <row r="2848" ht="15.75" customHeight="1"/>
    <row r="2849" ht="15.75" customHeight="1"/>
    <row r="2850" ht="15.75" customHeight="1"/>
    <row r="2851" ht="15.75" customHeight="1"/>
    <row r="2852" ht="15.75" customHeight="1"/>
    <row r="2853" ht="15.75" customHeight="1"/>
    <row r="2854" ht="15.75" customHeight="1"/>
    <row r="2855" ht="15.75" customHeight="1"/>
    <row r="2856" ht="15.75" customHeight="1"/>
    <row r="2857" ht="15.75" customHeight="1"/>
    <row r="2858" ht="15.75" customHeight="1"/>
    <row r="2859" ht="15.75" customHeight="1"/>
    <row r="2860" ht="15.75" customHeight="1"/>
    <row r="2861" ht="15.75" customHeight="1"/>
    <row r="2862" ht="15.75" customHeight="1"/>
    <row r="2863" ht="15.75" customHeight="1"/>
    <row r="2864" ht="15.75" customHeight="1"/>
    <row r="2865" ht="15.75" customHeight="1"/>
    <row r="2866" ht="15.75" customHeight="1"/>
    <row r="2867" ht="15.75" customHeight="1"/>
    <row r="2868" ht="15.75" customHeight="1"/>
    <row r="2869" ht="15.75" customHeight="1"/>
    <row r="2870" ht="15.75" customHeight="1"/>
    <row r="2871" ht="15.75" customHeight="1"/>
    <row r="2872" ht="15.75" customHeight="1"/>
    <row r="2873" ht="15.75" customHeight="1"/>
    <row r="2874" ht="15.75" customHeight="1"/>
    <row r="2875" ht="15.75" customHeight="1"/>
    <row r="2876" ht="15.75" customHeight="1"/>
    <row r="2877" ht="15.75" customHeight="1"/>
    <row r="2878" ht="15.75" customHeight="1"/>
    <row r="2879" ht="15.75" customHeight="1"/>
    <row r="2880" ht="15.75" customHeight="1"/>
    <row r="2881" ht="15.75" customHeight="1"/>
    <row r="2882" ht="15.75" customHeight="1"/>
    <row r="2883" ht="15.75" customHeight="1"/>
    <row r="2884" ht="15.75" customHeight="1"/>
    <row r="2885" ht="15.75" customHeight="1"/>
    <row r="2886" ht="15.75" customHeight="1"/>
    <row r="2887" ht="15.75" customHeight="1"/>
    <row r="2888" ht="15.75" customHeight="1"/>
    <row r="2889" ht="15.75" customHeight="1"/>
    <row r="2890" ht="15.75" customHeight="1"/>
    <row r="2891" ht="15.75" customHeight="1"/>
    <row r="2892" ht="15.75" customHeight="1"/>
    <row r="2893" ht="15.75" customHeight="1"/>
    <row r="2894" ht="15.75" customHeight="1"/>
    <row r="2895" ht="15.75" customHeight="1"/>
    <row r="2896" ht="15.75" customHeight="1"/>
    <row r="2897" ht="15.75" customHeight="1"/>
    <row r="2898" ht="15.75" customHeight="1"/>
    <row r="2899" ht="15.75" customHeight="1"/>
    <row r="2900" ht="15.75" customHeight="1"/>
    <row r="2901" ht="15.75" customHeight="1"/>
    <row r="2902" ht="15.75" customHeight="1"/>
    <row r="2903" ht="15.75" customHeight="1"/>
    <row r="2904" ht="15.75" customHeight="1"/>
    <row r="2905" ht="15.75" customHeight="1"/>
    <row r="2906" ht="15.75" customHeight="1"/>
    <row r="2907" ht="15.75" customHeight="1"/>
    <row r="2908" ht="15.75" customHeight="1"/>
    <row r="2909" ht="15.75" customHeight="1"/>
    <row r="2910" ht="15.75" customHeight="1"/>
    <row r="2911" ht="15.75" customHeight="1"/>
    <row r="2912" ht="15.75" customHeight="1"/>
    <row r="2913" ht="15.75" customHeight="1"/>
    <row r="2914" ht="15.75" customHeight="1"/>
    <row r="2915" ht="15.75" customHeight="1"/>
    <row r="2916" ht="15.75" customHeight="1"/>
    <row r="2917" ht="15.75" customHeight="1"/>
    <row r="2918" ht="15.75" customHeight="1"/>
    <row r="2919" ht="15.75" customHeight="1"/>
    <row r="2920" ht="15.75" customHeight="1"/>
    <row r="2921" ht="15.75" customHeight="1"/>
    <row r="2922" ht="15.75" customHeight="1"/>
    <row r="2923" ht="15.75" customHeight="1"/>
    <row r="2924" ht="15.75" customHeight="1"/>
    <row r="2925" ht="15.75" customHeight="1"/>
    <row r="2926" ht="15.75" customHeight="1"/>
    <row r="2927" ht="15.75" customHeight="1"/>
    <row r="2928" ht="15.75" customHeight="1"/>
    <row r="2929" ht="15.75" customHeight="1"/>
    <row r="2930" ht="15.75" customHeight="1"/>
    <row r="2931" ht="15.75" customHeight="1"/>
    <row r="2932" ht="15.75" customHeight="1"/>
    <row r="2933" ht="15.75" customHeight="1"/>
    <row r="2934" ht="15.75" customHeight="1"/>
    <row r="2935" ht="15.75" customHeight="1"/>
    <row r="2936" ht="15.75" customHeight="1"/>
    <row r="2937" ht="15.75" customHeight="1"/>
    <row r="2938" ht="15.75" customHeight="1"/>
    <row r="2939" ht="15.75" customHeight="1"/>
    <row r="2940" ht="15.75" customHeight="1"/>
    <row r="2941" ht="15.75" customHeight="1"/>
    <row r="2942" ht="15.75" customHeight="1"/>
    <row r="2943" ht="15.75" customHeight="1"/>
    <row r="2944" ht="15.75" customHeight="1"/>
    <row r="2945" ht="15.75" customHeight="1"/>
    <row r="2946" ht="15.75" customHeight="1"/>
    <row r="2947" ht="15.75" customHeight="1"/>
    <row r="2948" ht="15.75" customHeight="1"/>
    <row r="2949" ht="15.75" customHeight="1"/>
    <row r="2950" ht="15.75" customHeight="1"/>
    <row r="2951" ht="15.75" customHeight="1"/>
    <row r="2952" ht="15.75" customHeight="1"/>
    <row r="2953" ht="15.75" customHeight="1"/>
    <row r="2954" ht="15.75" customHeight="1"/>
    <row r="2955" ht="15.75" customHeight="1"/>
    <row r="2956" ht="15.75" customHeight="1"/>
    <row r="2957" ht="15.75" customHeight="1"/>
    <row r="2958" ht="15.75" customHeight="1"/>
    <row r="2959" ht="15.75" customHeight="1"/>
    <row r="2960" ht="15.75" customHeight="1"/>
    <row r="2961" ht="15.75" customHeight="1"/>
    <row r="2962" ht="15.75" customHeight="1"/>
    <row r="2963" ht="15.75" customHeight="1"/>
    <row r="2964" ht="15.75" customHeight="1"/>
    <row r="2965" ht="15.75" customHeight="1"/>
    <row r="2966" ht="15.75" customHeight="1"/>
    <row r="2967" ht="15.75" customHeight="1"/>
    <row r="2968" ht="15.75" customHeight="1"/>
    <row r="2969" ht="15.75" customHeight="1"/>
    <row r="2970" ht="15.75" customHeight="1"/>
    <row r="2971" ht="15.75" customHeight="1"/>
    <row r="2972" ht="15.75" customHeight="1"/>
    <row r="2973" ht="15.75" customHeight="1"/>
    <row r="2974" ht="15.75" customHeight="1"/>
    <row r="2975" ht="15.75" customHeight="1"/>
    <row r="2976" ht="15.75" customHeight="1"/>
    <row r="2977" ht="15.75" customHeight="1"/>
    <row r="2978" ht="15.75" customHeight="1"/>
    <row r="2979" ht="15.75" customHeight="1"/>
    <row r="2980" ht="15.75" customHeight="1"/>
    <row r="2981" ht="15.75" customHeight="1"/>
    <row r="2982" ht="15.75" customHeight="1"/>
    <row r="2983" ht="15.75" customHeight="1"/>
    <row r="2984" ht="15.75" customHeight="1"/>
    <row r="2985" ht="15.75" customHeight="1"/>
    <row r="2986" ht="15.75" customHeight="1"/>
    <row r="2987" ht="15.75" customHeight="1"/>
    <row r="2988" ht="15.75" customHeight="1"/>
    <row r="2989" ht="15.75" customHeight="1"/>
    <row r="2990" ht="15.75" customHeight="1"/>
    <row r="2991" ht="15.75" customHeight="1"/>
    <row r="2992" ht="15.75" customHeight="1"/>
    <row r="2993" ht="15.75" customHeight="1"/>
    <row r="2994" ht="15.75" customHeight="1"/>
    <row r="2995" ht="15.75" customHeight="1"/>
    <row r="2996" ht="15.75" customHeight="1"/>
    <row r="2997" ht="15.75" customHeight="1"/>
    <row r="2998" ht="15.75" customHeight="1"/>
    <row r="2999" ht="15.75" customHeight="1"/>
    <row r="3000" ht="15.75" customHeight="1"/>
    <row r="3001" ht="15.75" customHeight="1"/>
    <row r="3002" ht="15.75" customHeight="1"/>
    <row r="3003" ht="15.75" customHeight="1"/>
    <row r="3004" ht="15.75" customHeight="1"/>
    <row r="3005" ht="15.75" customHeight="1"/>
    <row r="3006" ht="15.75" customHeight="1"/>
    <row r="3007" ht="15.75" customHeight="1"/>
    <row r="3008" ht="15.75" customHeight="1"/>
    <row r="3009" ht="15.75" customHeight="1"/>
    <row r="3010" ht="15.75" customHeight="1"/>
    <row r="3011" ht="15.75" customHeight="1"/>
    <row r="3012" ht="15.75" customHeight="1"/>
    <row r="3013" ht="15.75" customHeight="1"/>
    <row r="3014" ht="15.75" customHeight="1"/>
    <row r="3015" ht="15.75" customHeight="1"/>
    <row r="3016" ht="15.75" customHeight="1"/>
    <row r="3017" ht="15.75" customHeight="1"/>
    <row r="3018" ht="15.75" customHeight="1"/>
    <row r="3019" ht="15.75" customHeight="1"/>
    <row r="3020" ht="15.75" customHeight="1"/>
    <row r="3021" ht="15.75" customHeight="1"/>
    <row r="3022" ht="15.75" customHeight="1"/>
    <row r="3023" ht="15.75" customHeight="1"/>
    <row r="3024" ht="15.75" customHeight="1"/>
    <row r="3025" ht="15.75" customHeight="1"/>
    <row r="3026" ht="15.75" customHeight="1"/>
    <row r="3027" ht="15.75" customHeight="1"/>
    <row r="3028" ht="15.75" customHeight="1"/>
    <row r="3029" ht="15.75" customHeight="1"/>
    <row r="3030" ht="15.75" customHeight="1"/>
    <row r="3031" ht="15.75" customHeight="1"/>
    <row r="3032" ht="15.75" customHeight="1"/>
    <row r="3033" ht="15.75" customHeight="1"/>
    <row r="3034" ht="15.75" customHeight="1"/>
    <row r="3035" ht="15.75" customHeight="1"/>
    <row r="3036" ht="15.75" customHeight="1"/>
    <row r="3037" ht="15.75" customHeight="1"/>
    <row r="3038" ht="15.75" customHeight="1"/>
    <row r="3039" ht="15.75" customHeight="1"/>
    <row r="3040" ht="15.75" customHeight="1"/>
    <row r="3041" ht="15.75" customHeight="1"/>
    <row r="3042" ht="15.75" customHeight="1"/>
    <row r="3043" ht="15.75" customHeight="1"/>
    <row r="3044" ht="15.75" customHeight="1"/>
    <row r="3045" ht="15.75" customHeight="1"/>
    <row r="3046" ht="15.75" customHeight="1"/>
    <row r="3047" ht="15.75" customHeight="1"/>
    <row r="3048" ht="15.75" customHeight="1"/>
    <row r="3049" ht="15.75" customHeight="1"/>
    <row r="3050" ht="15.75" customHeight="1"/>
    <row r="3051" ht="15.75" customHeight="1"/>
    <row r="3052" ht="15.75" customHeight="1"/>
    <row r="3053" ht="15.75" customHeight="1"/>
    <row r="3054" ht="15.75" customHeight="1"/>
    <row r="3055" ht="15.75" customHeight="1"/>
    <row r="3056" ht="15.75" customHeight="1"/>
    <row r="3057" ht="15.75" customHeight="1"/>
    <row r="3058" ht="15.75" customHeight="1"/>
    <row r="3059" ht="15.75" customHeight="1"/>
    <row r="3060" ht="15.75" customHeight="1"/>
    <row r="3061" ht="15.75" customHeight="1"/>
    <row r="3062" ht="15.75" customHeight="1"/>
    <row r="3063" ht="15.75" customHeight="1"/>
    <row r="3064" ht="15.75" customHeight="1"/>
    <row r="3065" ht="15.75" customHeight="1"/>
    <row r="3066" ht="15.75" customHeight="1"/>
    <row r="3067" ht="15.75" customHeight="1"/>
    <row r="3068" ht="15.75" customHeight="1"/>
    <row r="3069" ht="15.75" customHeight="1"/>
    <row r="3070" ht="15.75" customHeight="1"/>
    <row r="3071" ht="15.75" customHeight="1"/>
    <row r="3072" ht="15.75" customHeight="1"/>
    <row r="3073" ht="15.75" customHeight="1"/>
    <row r="3074" ht="15.75" customHeight="1"/>
    <row r="3075" ht="15.75" customHeight="1"/>
    <row r="3076" ht="15.75" customHeight="1"/>
    <row r="3077" ht="15.75" customHeight="1"/>
    <row r="3078" ht="15.75" customHeight="1"/>
    <row r="3079" ht="15.75" customHeight="1"/>
    <row r="3080" ht="15.75" customHeight="1"/>
    <row r="3081" ht="15.75" customHeight="1"/>
    <row r="3082" ht="15.75" customHeight="1"/>
    <row r="3083" ht="15.75" customHeight="1"/>
    <row r="3084" ht="15.75" customHeight="1"/>
    <row r="3085" ht="15.75" customHeight="1"/>
    <row r="3086" ht="15.75" customHeight="1"/>
    <row r="3087" ht="15.75" customHeight="1"/>
    <row r="3088" ht="15.75" customHeight="1"/>
    <row r="3089" ht="15.75" customHeight="1"/>
    <row r="3090" ht="15.75" customHeight="1"/>
    <row r="3091" ht="15.75" customHeight="1"/>
    <row r="3092" ht="15.75" customHeight="1"/>
    <row r="3093" ht="15.75" customHeight="1"/>
    <row r="3094" ht="15.75" customHeight="1"/>
    <row r="3095" ht="15.75" customHeight="1"/>
    <row r="3096" ht="15.75" customHeight="1"/>
    <row r="3097" ht="15.75" customHeight="1"/>
    <row r="3098" ht="15.75" customHeight="1"/>
    <row r="3099" ht="15.75" customHeight="1"/>
    <row r="3100" ht="15.75" customHeight="1"/>
    <row r="3101" ht="15.75" customHeight="1"/>
    <row r="3102" ht="15.75" customHeight="1"/>
    <row r="3103" ht="15.75" customHeight="1"/>
    <row r="3104" ht="15.75" customHeight="1"/>
    <row r="3105" ht="15.75" customHeight="1"/>
    <row r="3106" ht="15.75" customHeight="1"/>
    <row r="3107" ht="15.75" customHeight="1"/>
    <row r="3108" ht="15.75" customHeight="1"/>
    <row r="3109" ht="15.75" customHeight="1"/>
    <row r="3110" ht="15.75" customHeight="1"/>
    <row r="3111" ht="15.75" customHeight="1"/>
    <row r="3112" ht="15.75" customHeight="1"/>
    <row r="3113" ht="15.75" customHeight="1"/>
    <row r="3114" ht="15.75" customHeight="1"/>
    <row r="3115" ht="15.75" customHeight="1"/>
    <row r="3116" ht="15.75" customHeight="1"/>
    <row r="3117" ht="15.75" customHeight="1"/>
    <row r="3118" ht="15.75" customHeight="1"/>
    <row r="3119" ht="15.75" customHeight="1"/>
    <row r="3120" ht="15.75" customHeight="1"/>
    <row r="3121" ht="15.75" customHeight="1"/>
    <row r="3122" ht="15.75" customHeight="1"/>
    <row r="3123" ht="15.75" customHeight="1"/>
    <row r="3124" ht="15.75" customHeight="1"/>
    <row r="3125" ht="15.75" customHeight="1"/>
    <row r="3126" ht="15.75" customHeight="1"/>
    <row r="3127" ht="15.75" customHeight="1"/>
    <row r="3128" ht="15.75" customHeight="1"/>
    <row r="3129" ht="15.75" customHeight="1"/>
    <row r="3130" ht="15.75" customHeight="1"/>
    <row r="3131" ht="15.75" customHeight="1"/>
    <row r="3132" ht="15.75" customHeight="1"/>
    <row r="3133" ht="15.75" customHeight="1"/>
    <row r="3134" ht="15.75" customHeight="1"/>
    <row r="3135" ht="15.75" customHeight="1"/>
    <row r="3136" ht="15.75" customHeight="1"/>
    <row r="3137" ht="15.75" customHeight="1"/>
    <row r="3138" ht="15.75" customHeight="1"/>
    <row r="3139" ht="15.75" customHeight="1"/>
    <row r="3140" ht="15.75" customHeight="1"/>
    <row r="3141" ht="15.75" customHeight="1"/>
    <row r="3142" ht="15.75" customHeight="1"/>
    <row r="3143" ht="15.75" customHeight="1"/>
    <row r="3144" ht="15.75" customHeight="1"/>
    <row r="3145" ht="15.75" customHeight="1"/>
    <row r="3146" ht="15.75" customHeight="1"/>
    <row r="3147" ht="15.75" customHeight="1"/>
    <row r="3148" ht="15.75" customHeight="1"/>
    <row r="3149" ht="15.75" customHeight="1"/>
    <row r="3150" ht="15.75" customHeight="1"/>
    <row r="3151" ht="15.75" customHeight="1"/>
    <row r="3152" ht="15.75" customHeight="1"/>
    <row r="3153" ht="15.75" customHeight="1"/>
    <row r="3154" ht="15.75" customHeight="1"/>
    <row r="3155" ht="15.75" customHeight="1"/>
    <row r="3156" ht="15.75" customHeight="1"/>
    <row r="3157" ht="15.75" customHeight="1"/>
    <row r="3158" ht="15.75" customHeight="1"/>
    <row r="3159" ht="15.75" customHeight="1"/>
    <row r="3160" ht="15.75" customHeight="1"/>
    <row r="3161" ht="15.75" customHeight="1"/>
    <row r="3162" ht="15.75" customHeight="1"/>
    <row r="3163" ht="15.75" customHeight="1"/>
    <row r="3164" ht="15.75" customHeight="1"/>
    <row r="3165" ht="15.75" customHeight="1"/>
    <row r="3166" ht="15.75" customHeight="1"/>
    <row r="3167" ht="15.75" customHeight="1"/>
    <row r="3168" ht="15.75" customHeight="1"/>
    <row r="3169" ht="15.75" customHeight="1"/>
    <row r="3170" ht="15.75" customHeight="1"/>
    <row r="3171" ht="15.75" customHeight="1"/>
    <row r="3172" ht="15.75" customHeight="1"/>
    <row r="3173" ht="15.75" customHeight="1"/>
    <row r="3174" ht="15.75" customHeight="1"/>
    <row r="3175" ht="15.75" customHeight="1"/>
    <row r="3176" ht="15.75" customHeight="1"/>
    <row r="3177" ht="15.75" customHeight="1"/>
    <row r="3178" ht="15.75" customHeight="1"/>
    <row r="3179" ht="15.75" customHeight="1"/>
    <row r="3180" ht="15.75" customHeight="1"/>
    <row r="3181" ht="15.75" customHeight="1"/>
    <row r="3182" ht="15.75" customHeight="1"/>
    <row r="3183" ht="15.75" customHeight="1"/>
    <row r="3184" ht="15.75" customHeight="1"/>
    <row r="3185" ht="15.75" customHeight="1"/>
    <row r="3186" ht="15.75" customHeight="1"/>
    <row r="3187" ht="15.75" customHeight="1"/>
    <row r="3188" ht="15.75" customHeight="1"/>
    <row r="3189" ht="15.75" customHeight="1"/>
    <row r="3190" ht="15.75" customHeight="1"/>
    <row r="3191" ht="15.75" customHeight="1"/>
    <row r="3192" ht="15.75" customHeight="1"/>
    <row r="3193" ht="15.75" customHeight="1"/>
    <row r="3194" ht="15.75" customHeight="1"/>
    <row r="3195" ht="15.75" customHeight="1"/>
    <row r="3196" ht="15.75" customHeight="1"/>
    <row r="3197" ht="15.75" customHeight="1"/>
    <row r="3198" ht="15.75" customHeight="1"/>
    <row r="3199" ht="15.75" customHeight="1"/>
    <row r="3200" ht="15.75" customHeight="1"/>
    <row r="3201" ht="15.75" customHeight="1"/>
    <row r="3202" ht="15.75" customHeight="1"/>
    <row r="3203" ht="15.75" customHeight="1"/>
    <row r="3204" ht="15.75" customHeight="1"/>
    <row r="3205" ht="15.75" customHeight="1"/>
    <row r="3206" ht="15.75" customHeight="1"/>
    <row r="3207" ht="15.75" customHeight="1"/>
    <row r="3208" ht="15.75" customHeight="1"/>
    <row r="3209" ht="15.75" customHeight="1"/>
    <row r="3210" ht="15.75" customHeight="1"/>
    <row r="3211" ht="15.75" customHeight="1"/>
    <row r="3212" ht="15.75" customHeight="1"/>
    <row r="3213" ht="15.75" customHeight="1"/>
    <row r="3214" ht="15.75" customHeight="1"/>
    <row r="3215" ht="15.75" customHeight="1"/>
    <row r="3216" ht="15.75" customHeight="1"/>
    <row r="3217" ht="15.75" customHeight="1"/>
    <row r="3218" ht="15.75" customHeight="1"/>
    <row r="3219" ht="15.75" customHeight="1"/>
    <row r="3220" ht="15.75" customHeight="1"/>
    <row r="3221" ht="15.75" customHeight="1"/>
    <row r="3222" ht="15.75" customHeight="1"/>
    <row r="3223" ht="15.75" customHeight="1"/>
    <row r="3224" ht="15.75" customHeight="1"/>
    <row r="3225" ht="15.75" customHeight="1"/>
    <row r="3226" ht="15.75" customHeight="1"/>
    <row r="3227" ht="15.75" customHeight="1"/>
    <row r="3228" ht="15.75" customHeight="1"/>
    <row r="3229" ht="15.75" customHeight="1"/>
    <row r="3230" ht="15.75" customHeight="1"/>
    <row r="3231" ht="15.75" customHeight="1"/>
    <row r="3232" ht="15.75" customHeight="1"/>
    <row r="3233" ht="15.75" customHeight="1"/>
    <row r="3234" ht="15.75" customHeight="1"/>
    <row r="3235" ht="15.75" customHeight="1"/>
    <row r="3236" ht="15.75" customHeight="1"/>
    <row r="3237" ht="15.75" customHeight="1"/>
    <row r="3238" ht="15.75" customHeight="1"/>
    <row r="3239" ht="15.75" customHeight="1"/>
    <row r="3240" ht="15.75" customHeight="1"/>
    <row r="3241" ht="15.75" customHeight="1"/>
    <row r="3242" ht="15.75" customHeight="1"/>
    <row r="3243" ht="15.75" customHeight="1"/>
    <row r="3244" ht="15.75" customHeight="1"/>
    <row r="3245" ht="15.75" customHeight="1"/>
    <row r="3246" ht="15.75" customHeight="1"/>
    <row r="3247" ht="15.75" customHeight="1"/>
    <row r="3248" ht="15.75" customHeight="1"/>
    <row r="3249" ht="15.75" customHeight="1"/>
    <row r="3250" ht="15.75" customHeight="1"/>
    <row r="3251" ht="15.75" customHeight="1"/>
    <row r="3252" ht="15.75" customHeight="1"/>
    <row r="3253" ht="15.75" customHeight="1"/>
    <row r="3254" ht="15.75" customHeight="1"/>
    <row r="3255" ht="15.75" customHeight="1"/>
    <row r="3256" ht="15.75" customHeight="1"/>
    <row r="3257" ht="15.75" customHeight="1"/>
    <row r="3258" ht="15.75" customHeight="1"/>
    <row r="3259" ht="15.75" customHeight="1"/>
    <row r="3260" ht="15.75" customHeight="1"/>
    <row r="3261" ht="15.75" customHeight="1"/>
    <row r="3262" ht="15.75" customHeight="1"/>
    <row r="3263" ht="15.75" customHeight="1"/>
    <row r="3264" ht="15.75" customHeight="1"/>
    <row r="3265" ht="15.75" customHeight="1"/>
    <row r="3266" ht="15.75" customHeight="1"/>
    <row r="3267" ht="15.75" customHeight="1"/>
    <row r="3268" ht="15.75" customHeight="1"/>
    <row r="3269" ht="15.75" customHeight="1"/>
    <row r="3270" ht="15.75" customHeight="1"/>
    <row r="3271" ht="15.75" customHeight="1"/>
    <row r="3272" ht="15.75" customHeight="1"/>
    <row r="3273" ht="15.75" customHeight="1"/>
    <row r="3274" ht="15.75" customHeight="1"/>
    <row r="3275" ht="15.75" customHeight="1"/>
    <row r="3276" ht="15.75" customHeight="1"/>
    <row r="3277" ht="15.75" customHeight="1"/>
    <row r="3278" ht="15.75" customHeight="1"/>
    <row r="3279" ht="15.75" customHeight="1"/>
    <row r="3280" ht="15.75" customHeight="1"/>
    <row r="3281" ht="15.75" customHeight="1"/>
    <row r="3282" ht="15.75" customHeight="1"/>
    <row r="3283" ht="15.75" customHeight="1"/>
    <row r="3284" ht="15.75" customHeight="1"/>
    <row r="3285" ht="15.75" customHeight="1"/>
    <row r="3286" ht="15.75" customHeight="1"/>
    <row r="3287" ht="15.75" customHeight="1"/>
    <row r="3288" ht="15.75" customHeight="1"/>
    <row r="3289" ht="15.75" customHeight="1"/>
    <row r="3290" ht="15.75" customHeight="1"/>
    <row r="3291" ht="15.75" customHeight="1"/>
    <row r="3292" ht="15.75" customHeight="1"/>
    <row r="3293" ht="15.75" customHeight="1"/>
    <row r="3294" ht="15.75" customHeight="1"/>
    <row r="3295" ht="15.75" customHeight="1"/>
    <row r="3296" ht="15.75" customHeight="1"/>
    <row r="3297" ht="15.75" customHeight="1"/>
    <row r="3298" ht="15.75" customHeight="1"/>
    <row r="3299" ht="15.75" customHeight="1"/>
    <row r="3300" ht="15.75" customHeight="1"/>
    <row r="3301" ht="15.75" customHeight="1"/>
    <row r="3302" ht="15.75" customHeight="1"/>
    <row r="3303" ht="15.75" customHeight="1"/>
    <row r="3304" ht="15.75" customHeight="1"/>
    <row r="3305" ht="15.75" customHeight="1"/>
    <row r="3306" ht="15.75" customHeight="1"/>
    <row r="3307" ht="15.75" customHeight="1"/>
    <row r="3308" ht="15.75" customHeight="1"/>
    <row r="3309" ht="15.75" customHeight="1"/>
    <row r="3310" ht="15.75" customHeight="1"/>
    <row r="3311" ht="15.75" customHeight="1"/>
    <row r="3312" ht="15.75" customHeight="1"/>
    <row r="3313" ht="15.75" customHeight="1"/>
    <row r="3314" ht="15.75" customHeight="1"/>
    <row r="3315" ht="15.75" customHeight="1"/>
    <row r="3316" ht="15.75" customHeight="1"/>
    <row r="3317" ht="15.75" customHeight="1"/>
    <row r="3318" ht="15.75" customHeight="1"/>
    <row r="3319" ht="15.75" customHeight="1"/>
    <row r="3320" ht="15.75" customHeight="1"/>
    <row r="3321" ht="15.75" customHeight="1"/>
    <row r="3322" ht="15.75" customHeight="1"/>
    <row r="3323" ht="15.75" customHeight="1"/>
    <row r="3324" ht="15.75" customHeight="1"/>
    <row r="3325" ht="15.75" customHeight="1"/>
    <row r="3326" ht="15.75" customHeight="1"/>
    <row r="3327" ht="15.75" customHeight="1"/>
    <row r="3328" ht="15.75" customHeight="1"/>
    <row r="3329" ht="15.75" customHeight="1"/>
    <row r="3330" ht="15.75" customHeight="1"/>
    <row r="3331" ht="15.75" customHeight="1"/>
    <row r="3332" ht="15.75" customHeight="1"/>
    <row r="3333" ht="15.75" customHeight="1"/>
    <row r="3334" ht="15.75" customHeight="1"/>
    <row r="3335" ht="15.75" customHeight="1"/>
    <row r="3336" ht="15.75" customHeight="1"/>
    <row r="3337" ht="15.75" customHeight="1"/>
    <row r="3338" ht="15.75" customHeight="1"/>
    <row r="3339" ht="15.75" customHeight="1"/>
    <row r="3340" ht="15.75" customHeight="1"/>
    <row r="3341" ht="15.75" customHeight="1"/>
    <row r="3342" ht="15.75" customHeight="1"/>
    <row r="3343" ht="15.75" customHeight="1"/>
    <row r="3344" ht="15.75" customHeight="1"/>
    <row r="3345" ht="15.75" customHeight="1"/>
    <row r="3346" ht="15.75" customHeight="1"/>
    <row r="3347" ht="15.75" customHeight="1"/>
    <row r="3348" ht="15.75" customHeight="1"/>
    <row r="3349" ht="15.75" customHeight="1"/>
    <row r="3350" ht="15.75" customHeight="1"/>
    <row r="3351" ht="15.75" customHeight="1"/>
    <row r="3352" ht="15.75" customHeight="1"/>
    <row r="3353" ht="15.75" customHeight="1"/>
    <row r="3354" ht="15.75" customHeight="1"/>
    <row r="3355" ht="15.75" customHeight="1"/>
    <row r="3356" ht="15.75" customHeight="1"/>
    <row r="3357" ht="15.75" customHeight="1"/>
    <row r="3358" ht="15.75" customHeight="1"/>
    <row r="3359" ht="15.75" customHeight="1"/>
    <row r="3360" ht="15.75" customHeight="1"/>
    <row r="3361" ht="15.75" customHeight="1"/>
    <row r="3362" ht="15.75" customHeight="1"/>
    <row r="3363" ht="15.75" customHeight="1"/>
    <row r="3364" ht="15.75" customHeight="1"/>
    <row r="3365" ht="15.75" customHeight="1"/>
    <row r="3366" ht="15.75" customHeight="1"/>
    <row r="3367" ht="15.75" customHeight="1"/>
    <row r="3368" ht="15.75" customHeight="1"/>
    <row r="3369" ht="15.75" customHeight="1"/>
    <row r="3370" ht="15.75" customHeight="1"/>
    <row r="3371" ht="15.75" customHeight="1"/>
    <row r="3372" ht="15.75" customHeight="1"/>
    <row r="3373" ht="15.75" customHeight="1"/>
    <row r="3374" ht="15.75" customHeight="1"/>
    <row r="3375" ht="15.75" customHeight="1"/>
    <row r="3376" ht="15.75" customHeight="1"/>
    <row r="3377" ht="15.75" customHeight="1"/>
    <row r="3378" ht="15.75" customHeight="1"/>
    <row r="3379" ht="15.75" customHeight="1"/>
    <row r="3380" ht="15.75" customHeight="1"/>
    <row r="3381" ht="15.75" customHeight="1"/>
    <row r="3382" ht="15.75" customHeight="1"/>
    <row r="3383" ht="15.75" customHeight="1"/>
    <row r="3384" ht="15.75" customHeight="1"/>
    <row r="3385" ht="15.75" customHeight="1"/>
    <row r="3386" ht="15.75" customHeight="1"/>
    <row r="3387" ht="15.75" customHeight="1"/>
    <row r="3388" ht="15.75" customHeight="1"/>
    <row r="3389" ht="15.75" customHeight="1"/>
    <row r="3390" ht="15.75" customHeight="1"/>
    <row r="3391" ht="15.75" customHeight="1"/>
    <row r="3392" ht="15.75" customHeight="1"/>
    <row r="3393" ht="15.75" customHeight="1"/>
    <row r="3394" ht="15.75" customHeight="1"/>
    <row r="3395" ht="15.75" customHeight="1"/>
    <row r="3396" ht="15.75" customHeight="1"/>
    <row r="3397" ht="15.75" customHeight="1"/>
    <row r="3398" ht="15.75" customHeight="1"/>
    <row r="3399" ht="15.75" customHeight="1"/>
    <row r="3400" ht="15.75" customHeight="1"/>
    <row r="3401" ht="15.75" customHeight="1"/>
    <row r="3402" ht="15.75" customHeight="1"/>
    <row r="3403" ht="15.75" customHeight="1"/>
    <row r="3404" ht="15.75" customHeight="1"/>
    <row r="3405" ht="15.75" customHeight="1"/>
    <row r="3406" ht="15.75" customHeight="1"/>
    <row r="3407" ht="15.75" customHeight="1"/>
    <row r="3408" ht="15.75" customHeight="1"/>
    <row r="3409" ht="15.75" customHeight="1"/>
    <row r="3410" ht="15.75" customHeight="1"/>
    <row r="3411" ht="15.75" customHeight="1"/>
    <row r="3412" ht="15.75" customHeight="1"/>
    <row r="3413" ht="15.75" customHeight="1"/>
    <row r="3414" ht="15.75" customHeight="1"/>
    <row r="3415" ht="15.75" customHeight="1"/>
    <row r="3416" ht="15.75" customHeight="1"/>
    <row r="3417" ht="15.75" customHeight="1"/>
    <row r="3418" ht="15.75" customHeight="1"/>
    <row r="3419" ht="15.75" customHeight="1"/>
    <row r="3420" ht="15.75" customHeight="1"/>
    <row r="3421" ht="15.75" customHeight="1"/>
    <row r="3422" ht="15.75" customHeight="1"/>
    <row r="3423" ht="15.75" customHeight="1"/>
    <row r="3424" ht="15.75" customHeight="1"/>
    <row r="3425" ht="15.75" customHeight="1"/>
    <row r="3426" ht="15.75" customHeight="1"/>
    <row r="3427" ht="15.75" customHeight="1"/>
    <row r="3428" ht="15.75" customHeight="1"/>
    <row r="3429" ht="15.75" customHeight="1"/>
    <row r="3430" ht="15.75" customHeight="1"/>
    <row r="3431" ht="15.75" customHeight="1"/>
    <row r="3432" ht="15.75" customHeight="1"/>
    <row r="3433" ht="15.75" customHeight="1"/>
    <row r="3434" ht="15.75" customHeight="1"/>
    <row r="3435" ht="15.75" customHeight="1"/>
    <row r="3436" ht="15.75" customHeight="1"/>
    <row r="3437" ht="15.75" customHeight="1"/>
    <row r="3438" ht="15.75" customHeight="1"/>
    <row r="3439" ht="15.75" customHeight="1"/>
    <row r="3440" ht="15.75" customHeight="1"/>
    <row r="3441" ht="15.75" customHeight="1"/>
    <row r="3442" ht="15.75" customHeight="1"/>
    <row r="3443" ht="15.75" customHeight="1"/>
    <row r="3444" ht="15.75" customHeight="1"/>
    <row r="3445" ht="15.75" customHeight="1"/>
    <row r="3446" ht="15.75" customHeight="1"/>
    <row r="3447" ht="15.75" customHeight="1"/>
    <row r="3448" ht="15.75" customHeight="1"/>
    <row r="3449" ht="15.75" customHeight="1"/>
    <row r="3450" ht="15.75" customHeight="1"/>
    <row r="3451" ht="15.75" customHeight="1"/>
    <row r="3452" ht="15.75" customHeight="1"/>
    <row r="3453" ht="15.75" customHeight="1"/>
    <row r="3454" ht="15.75" customHeight="1"/>
    <row r="3455" ht="15.75" customHeight="1"/>
    <row r="3456" ht="15.75" customHeight="1"/>
    <row r="3457" ht="15.75" customHeight="1"/>
    <row r="3458" ht="15.75" customHeight="1"/>
    <row r="3459" ht="15.75" customHeight="1"/>
    <row r="3460" ht="15.75" customHeight="1"/>
    <row r="3461" ht="15.75" customHeight="1"/>
    <row r="3462" ht="15.75" customHeight="1"/>
    <row r="3463" ht="15.75" customHeight="1"/>
    <row r="3464" ht="15.75" customHeight="1"/>
    <row r="3465" ht="15.75" customHeight="1"/>
    <row r="3466" ht="15.75" customHeight="1"/>
    <row r="3467" ht="15.75" customHeight="1"/>
    <row r="3468" ht="15.75" customHeight="1"/>
    <row r="3469" ht="15.75" customHeight="1"/>
    <row r="3470" ht="15.75" customHeight="1"/>
    <row r="3471" ht="15.75" customHeight="1"/>
    <row r="3472" ht="15.75" customHeight="1"/>
    <row r="3473" ht="15.75" customHeight="1"/>
    <row r="3474" ht="15.75" customHeight="1"/>
    <row r="3475" ht="15.75" customHeight="1"/>
    <row r="3476" ht="15.75" customHeight="1"/>
    <row r="3477" ht="15.75" customHeight="1"/>
    <row r="3478" ht="15.75" customHeight="1"/>
    <row r="3479" ht="15.75" customHeight="1"/>
    <row r="3480" ht="15.75" customHeight="1"/>
    <row r="3481" ht="15.75" customHeight="1"/>
    <row r="3482" ht="15.75" customHeight="1"/>
    <row r="3483" ht="15.75" customHeight="1"/>
    <row r="3484" ht="15.75" customHeight="1"/>
    <row r="3485" ht="15.75" customHeight="1"/>
    <row r="3486" ht="15.75" customHeight="1"/>
    <row r="3487" ht="15.75" customHeight="1"/>
    <row r="3488" ht="15.75" customHeight="1"/>
    <row r="3489" ht="15.75" customHeight="1"/>
    <row r="3490" ht="15.75" customHeight="1"/>
    <row r="3491" ht="15.75" customHeight="1"/>
    <row r="3492" ht="15.75" customHeight="1"/>
    <row r="3493" ht="15.75" customHeight="1"/>
    <row r="3494" ht="15.75" customHeight="1"/>
    <row r="3495" ht="15.75" customHeight="1"/>
    <row r="3496" ht="15.75" customHeight="1"/>
    <row r="3497" ht="15.75" customHeight="1"/>
    <row r="3498" ht="15.75" customHeight="1"/>
    <row r="3499" ht="15.75" customHeight="1"/>
    <row r="3500" ht="15.75" customHeight="1"/>
    <row r="3501" ht="15.75" customHeight="1"/>
    <row r="3502" ht="15.75" customHeight="1"/>
    <row r="3503" ht="15.75" customHeight="1"/>
    <row r="3504" ht="15.75" customHeight="1"/>
    <row r="3505" ht="15.75" customHeight="1"/>
    <row r="3506" ht="15.75" customHeight="1"/>
    <row r="3507" ht="15.75" customHeight="1"/>
    <row r="3508" ht="15.75" customHeight="1"/>
    <row r="3509" ht="15.75" customHeight="1"/>
    <row r="3510" ht="15.75" customHeight="1"/>
    <row r="3511" ht="15.75" customHeight="1"/>
    <row r="3512" ht="15.75" customHeight="1"/>
    <row r="3513" ht="15.75" customHeight="1"/>
    <row r="3514" ht="15.75" customHeight="1"/>
    <row r="3515" ht="15.75" customHeight="1"/>
    <row r="3516" ht="15.75" customHeight="1"/>
    <row r="3517" ht="15.75" customHeight="1"/>
    <row r="3518" ht="15.75" customHeight="1"/>
    <row r="3519" ht="15.75" customHeight="1"/>
    <row r="3520" ht="15.75" customHeight="1"/>
    <row r="3521" ht="15.75" customHeight="1"/>
    <row r="3522" ht="15.75" customHeight="1"/>
    <row r="3523" ht="15.75" customHeight="1"/>
    <row r="3524" ht="15.75" customHeight="1"/>
    <row r="3525" ht="15.75" customHeight="1"/>
    <row r="3526" ht="15.75" customHeight="1"/>
    <row r="3527" ht="15.75" customHeight="1"/>
    <row r="3528" ht="15.75" customHeight="1"/>
    <row r="3529" ht="15.75" customHeight="1"/>
    <row r="3530" ht="15.75" customHeight="1"/>
    <row r="3531" ht="15.75" customHeight="1"/>
    <row r="3532" ht="15.75" customHeight="1"/>
    <row r="3533" ht="15.75" customHeight="1"/>
    <row r="3534" ht="15.75" customHeight="1"/>
    <row r="3535" ht="15.75" customHeight="1"/>
    <row r="3536" ht="15.75" customHeight="1"/>
    <row r="3537" ht="15.75" customHeight="1"/>
    <row r="3538" ht="15.75" customHeight="1"/>
    <row r="3539" ht="15.75" customHeight="1"/>
    <row r="3540" ht="15.75" customHeight="1"/>
    <row r="3541" ht="15.75" customHeight="1"/>
    <row r="3542" ht="15.75" customHeight="1"/>
    <row r="3543" ht="15.75" customHeight="1"/>
    <row r="3544" ht="15.75" customHeight="1"/>
    <row r="3545" ht="15.75" customHeight="1"/>
    <row r="3546" ht="15.75" customHeight="1"/>
    <row r="3547" ht="15.75" customHeight="1"/>
    <row r="3548" ht="15.75" customHeight="1"/>
    <row r="3549" ht="15.75" customHeight="1"/>
    <row r="3550" ht="15.75" customHeight="1"/>
    <row r="3551" ht="15.75" customHeight="1"/>
    <row r="3552" ht="15.75" customHeight="1"/>
    <row r="3553" ht="15.75" customHeight="1"/>
    <row r="3554" ht="15.75" customHeight="1"/>
    <row r="3555" ht="15.75" customHeight="1"/>
    <row r="3556" ht="15.75" customHeight="1"/>
    <row r="3557" ht="15.75" customHeight="1"/>
    <row r="3558" ht="15.75" customHeight="1"/>
    <row r="3559" ht="15.75" customHeight="1"/>
    <row r="3560" ht="15.75" customHeight="1"/>
    <row r="3561" ht="15.75" customHeight="1"/>
    <row r="3562" ht="15.75" customHeight="1"/>
    <row r="3563" ht="15.75" customHeight="1"/>
    <row r="3564" ht="15.75" customHeight="1"/>
    <row r="3565" ht="15.75" customHeight="1"/>
    <row r="3566" ht="15.75" customHeight="1"/>
    <row r="3567" ht="15.75" customHeight="1"/>
    <row r="3568" ht="15.75" customHeight="1"/>
    <row r="3569" ht="15.75" customHeight="1"/>
    <row r="3570" ht="15.75" customHeight="1"/>
    <row r="3571" ht="15.75" customHeight="1"/>
    <row r="3572" ht="15.75" customHeight="1"/>
    <row r="3573" ht="15.75" customHeight="1"/>
    <row r="3574" ht="15.75" customHeight="1"/>
    <row r="3575" ht="15.75" customHeight="1"/>
    <row r="3576" ht="15.75" customHeight="1"/>
    <row r="3577" ht="15.75" customHeight="1"/>
    <row r="3578" ht="15.75" customHeight="1"/>
    <row r="3579" ht="15.75" customHeight="1"/>
    <row r="3580" ht="15.75" customHeight="1"/>
    <row r="3581" ht="15.75" customHeight="1"/>
    <row r="3582" ht="15.75" customHeight="1"/>
    <row r="3583" ht="15.75" customHeight="1"/>
    <row r="3584" ht="15.75" customHeight="1"/>
    <row r="3585" spans="12:26" ht="15.75" customHeight="1"/>
    <row r="3586" spans="12:26" ht="15.75" customHeight="1"/>
    <row r="3587" spans="12:26" ht="15.75" customHeight="1"/>
    <row r="3588" spans="12:26" ht="15.75" customHeight="1"/>
    <row r="3589" spans="12:26" ht="15.75" customHeight="1"/>
    <row r="3590" spans="12:26" ht="15.75" customHeight="1"/>
    <row r="3591" spans="12:26" ht="15.75" customHeight="1"/>
    <row r="3592" spans="12:26" ht="15.75" customHeight="1"/>
    <row r="3593" spans="12:26" ht="15.75" customHeight="1"/>
    <row r="3594" spans="12:26" ht="15.75" customHeight="1"/>
    <row r="3595" spans="12:26" ht="15.75" customHeight="1"/>
    <row r="3596" spans="12:26" ht="15.75" customHeight="1"/>
    <row r="3597" spans="12:26" ht="15.75" customHeight="1">
      <c r="L3597" s="144"/>
    </row>
    <row r="3598" spans="12:26" ht="29.25" customHeight="1">
      <c r="L3598" s="145" t="s">
        <v>399</v>
      </c>
      <c r="M3598" s="126" t="s">
        <v>400</v>
      </c>
      <c r="N3598" s="126" t="s">
        <v>401</v>
      </c>
      <c r="O3598" s="126" t="s">
        <v>402</v>
      </c>
      <c r="P3598" s="130"/>
      <c r="Q3598" s="130"/>
      <c r="R3598" s="234"/>
      <c r="S3598" s="234"/>
      <c r="T3598" s="130"/>
      <c r="U3598" s="130"/>
      <c r="V3598" s="130"/>
      <c r="W3598" s="130"/>
      <c r="X3598" s="130"/>
      <c r="Y3598" s="130"/>
      <c r="Z3598" s="234"/>
    </row>
    <row r="3599" spans="12:26" ht="15.75" customHeight="1">
      <c r="L3599" s="146">
        <f t="shared" ref="L3599:L3600" si="6">+I3599*$O$3600</f>
        <v>0</v>
      </c>
      <c r="M3599" s="127">
        <v>12038175</v>
      </c>
      <c r="N3599" s="121">
        <v>1961968.7098965996</v>
      </c>
      <c r="O3599" s="121">
        <v>2926822.8655577321</v>
      </c>
      <c r="P3599" s="121"/>
      <c r="Q3599" s="121"/>
      <c r="R3599" s="235"/>
      <c r="S3599" s="235"/>
      <c r="T3599" s="121"/>
      <c r="U3599" s="121"/>
      <c r="V3599" s="121"/>
      <c r="W3599" s="121"/>
      <c r="X3599" s="121"/>
      <c r="Y3599" s="121"/>
      <c r="Z3599" s="235"/>
    </row>
    <row r="3600" spans="12:26" ht="15.75" customHeight="1">
      <c r="L3600" s="146">
        <f t="shared" si="6"/>
        <v>0</v>
      </c>
      <c r="M3600" s="127"/>
      <c r="N3600" s="150">
        <f>+N3599/M3599</f>
        <v>0.16297891581544541</v>
      </c>
      <c r="O3600" s="150">
        <f>+O3599/M3599</f>
        <v>0.24312845307180964</v>
      </c>
    </row>
    <row r="3601" spans="12:26" ht="15.75" customHeight="1">
      <c r="L3601" s="147">
        <f>SUM(L3599:L3600)</f>
        <v>0</v>
      </c>
      <c r="M3601" s="127"/>
    </row>
    <row r="3602" spans="12:26" ht="15.75" customHeight="1"/>
    <row r="3603" spans="12:26" ht="15.75" customHeight="1"/>
    <row r="3604" spans="12:26" ht="15.75" customHeight="1">
      <c r="L3604" s="144"/>
    </row>
    <row r="3605" spans="12:26" ht="29.25" customHeight="1">
      <c r="L3605" s="145" t="s">
        <v>399</v>
      </c>
      <c r="M3605" s="126" t="s">
        <v>400</v>
      </c>
      <c r="N3605" s="126" t="s">
        <v>401</v>
      </c>
      <c r="O3605" s="126" t="s">
        <v>402</v>
      </c>
      <c r="P3605" s="130"/>
      <c r="Q3605" s="130"/>
      <c r="R3605" s="234"/>
      <c r="S3605" s="234"/>
      <c r="T3605" s="130"/>
      <c r="U3605" s="130"/>
      <c r="V3605" s="130"/>
      <c r="W3605" s="130"/>
      <c r="X3605" s="130"/>
      <c r="Y3605" s="130"/>
      <c r="Z3605" s="234"/>
    </row>
    <row r="3606" spans="12:26" ht="15.75" customHeight="1">
      <c r="L3606" s="146">
        <f t="shared" ref="L3606:L3607" si="7">+I3606*$O$3600</f>
        <v>0</v>
      </c>
      <c r="M3606" s="127">
        <v>12038175</v>
      </c>
      <c r="N3606" s="121">
        <v>1961968.7098965996</v>
      </c>
      <c r="O3606" s="121">
        <v>2926822.8655577321</v>
      </c>
      <c r="P3606" s="121"/>
      <c r="Q3606" s="121"/>
      <c r="R3606" s="235"/>
      <c r="S3606" s="235"/>
      <c r="T3606" s="121"/>
      <c r="U3606" s="121"/>
      <c r="V3606" s="121"/>
      <c r="W3606" s="121"/>
      <c r="X3606" s="121"/>
      <c r="Y3606" s="121"/>
      <c r="Z3606" s="235"/>
    </row>
    <row r="3607" spans="12:26" ht="15.75" customHeight="1">
      <c r="L3607" s="146">
        <f t="shared" si="7"/>
        <v>0</v>
      </c>
      <c r="M3607" s="127"/>
      <c r="N3607" s="150">
        <f>+N3606/M3606</f>
        <v>0.16297891581544541</v>
      </c>
      <c r="O3607" s="150">
        <f>+O3606/M3606</f>
        <v>0.24312845307180964</v>
      </c>
    </row>
    <row r="3608" spans="12:26" ht="15.75" customHeight="1">
      <c r="L3608" s="147">
        <f>SUM(L3606:L3607)</f>
        <v>0</v>
      </c>
      <c r="M3608" s="127"/>
    </row>
    <row r="3609" spans="12:26" ht="15.75" customHeight="1"/>
    <row r="3610" spans="12:26" ht="15.75" customHeight="1"/>
    <row r="3611" spans="12:26" ht="15.75" customHeight="1">
      <c r="L3611" s="144"/>
    </row>
    <row r="3612" spans="12:26" ht="29.25" customHeight="1">
      <c r="L3612" s="145" t="s">
        <v>399</v>
      </c>
      <c r="M3612" s="126" t="s">
        <v>400</v>
      </c>
      <c r="N3612" s="126" t="s">
        <v>401</v>
      </c>
      <c r="O3612" s="126" t="s">
        <v>402</v>
      </c>
      <c r="P3612" s="130"/>
      <c r="Q3612" s="130"/>
      <c r="R3612" s="234"/>
      <c r="S3612" s="234"/>
      <c r="T3612" s="130"/>
      <c r="U3612" s="130"/>
      <c r="V3612" s="130"/>
      <c r="W3612" s="130"/>
      <c r="X3612" s="130"/>
      <c r="Y3612" s="130"/>
      <c r="Z3612" s="234"/>
    </row>
    <row r="3613" spans="12:26" ht="15.75" customHeight="1">
      <c r="L3613" s="146">
        <f t="shared" ref="L3613:L3614" si="8">+I3613*$O$3600</f>
        <v>0</v>
      </c>
      <c r="M3613" s="127">
        <v>12038175</v>
      </c>
      <c r="N3613" s="121">
        <v>1961968.7098965996</v>
      </c>
      <c r="O3613" s="121">
        <v>2926822.8655577321</v>
      </c>
      <c r="P3613" s="121"/>
      <c r="Q3613" s="121"/>
      <c r="R3613" s="235"/>
      <c r="S3613" s="235"/>
      <c r="T3613" s="121"/>
      <c r="U3613" s="121"/>
      <c r="V3613" s="121"/>
      <c r="W3613" s="121"/>
      <c r="X3613" s="121"/>
      <c r="Y3613" s="121"/>
      <c r="Z3613" s="235"/>
    </row>
    <row r="3614" spans="12:26" ht="15.75" customHeight="1">
      <c r="L3614" s="146">
        <f t="shared" si="8"/>
        <v>0</v>
      </c>
      <c r="M3614" s="127"/>
      <c r="N3614" s="150">
        <f>+N3613/M3613</f>
        <v>0.16297891581544541</v>
      </c>
      <c r="O3614" s="150">
        <f>+O3613/M3613</f>
        <v>0.24312845307180964</v>
      </c>
    </row>
    <row r="3615" spans="12:26" ht="15.75" customHeight="1">
      <c r="L3615" s="147">
        <f>SUM(L3613:L3614)</f>
        <v>0</v>
      </c>
      <c r="M3615" s="127"/>
    </row>
    <row r="3616" spans="12:26" ht="15.75" customHeight="1"/>
    <row r="3617" ht="15.75" customHeight="1"/>
    <row r="3618" ht="15.75" customHeight="1"/>
    <row r="3619" ht="15.75" customHeight="1"/>
    <row r="3620" ht="15.75" customHeight="1"/>
    <row r="3621" ht="15.75" customHeight="1"/>
    <row r="3622" ht="15.75" customHeight="1"/>
    <row r="3623" ht="15.75" customHeight="1"/>
    <row r="3624" ht="15.75" customHeight="1"/>
    <row r="3625" ht="15.75" customHeight="1"/>
    <row r="3626" ht="15.75" customHeight="1"/>
    <row r="3627" ht="15.75" customHeight="1"/>
    <row r="3628" ht="15.75" customHeight="1"/>
    <row r="3629" ht="15.75" customHeight="1"/>
    <row r="3630" ht="15.75" customHeight="1"/>
    <row r="3631" ht="15.75" customHeight="1"/>
    <row r="3632" ht="15.75" customHeight="1"/>
    <row r="3633" ht="15.75" customHeight="1"/>
    <row r="3634" ht="15.75" customHeight="1"/>
    <row r="3635" ht="15.75" customHeight="1"/>
    <row r="3636" ht="15.75" customHeight="1"/>
    <row r="3637" ht="15.75" customHeight="1"/>
    <row r="3638" ht="15.75" customHeight="1"/>
    <row r="3639" ht="15.75" customHeight="1"/>
    <row r="3640" ht="15.75" customHeight="1"/>
    <row r="3641" ht="15.75" customHeight="1"/>
    <row r="3642" ht="15.75" customHeight="1"/>
    <row r="3643" ht="15.75" customHeight="1"/>
    <row r="3644" ht="15.75" customHeight="1"/>
    <row r="3645" ht="15.75" customHeight="1"/>
    <row r="3646" ht="15.75" customHeight="1"/>
    <row r="3647" ht="15.75" customHeight="1"/>
    <row r="3648" ht="15.75" customHeight="1"/>
    <row r="3649" ht="15.75" customHeight="1"/>
    <row r="3650" ht="15.75" customHeight="1"/>
    <row r="3651" ht="15.75" customHeight="1"/>
    <row r="3652" ht="15.75" customHeight="1"/>
    <row r="3653" ht="15.75" customHeight="1"/>
    <row r="3654" ht="15.75" customHeight="1"/>
    <row r="3655" ht="15.75" customHeight="1"/>
    <row r="3656" ht="15.75" customHeight="1"/>
    <row r="3657" ht="15.75" customHeight="1"/>
    <row r="3658" ht="15.75" customHeight="1"/>
    <row r="3659" ht="15.75" customHeight="1"/>
    <row r="3660" ht="15.75" customHeight="1"/>
    <row r="3661" ht="15.75" customHeight="1"/>
    <row r="3662" ht="15.75" customHeight="1"/>
    <row r="3663" ht="15.75" customHeight="1"/>
    <row r="3664" ht="15.75" customHeight="1"/>
    <row r="3665" ht="15.75" customHeight="1"/>
    <row r="3666" ht="15.75" customHeight="1"/>
    <row r="3667" ht="15.75" customHeight="1"/>
    <row r="3668" ht="15.75" customHeight="1"/>
    <row r="3669" ht="15.75" customHeight="1"/>
    <row r="3670" ht="15.75" customHeight="1"/>
    <row r="3671" ht="15.75" customHeight="1"/>
    <row r="3672" ht="15.75" customHeight="1"/>
    <row r="3673" ht="15.75" customHeight="1"/>
    <row r="3674" ht="15.75" customHeight="1"/>
    <row r="3675" ht="15.75" customHeight="1"/>
    <row r="3676" ht="15.75" customHeight="1"/>
    <row r="3677" ht="15.75" customHeight="1"/>
    <row r="3678" ht="15.75" customHeight="1"/>
    <row r="3679" ht="15.75" customHeight="1"/>
    <row r="3680" ht="15.75" customHeight="1"/>
    <row r="3681" ht="15.75" customHeight="1"/>
    <row r="3682" ht="15.75" customHeight="1"/>
    <row r="3683" ht="15.75" customHeight="1"/>
    <row r="3684" ht="15.75" customHeight="1"/>
    <row r="3685" ht="15.75" customHeight="1"/>
    <row r="3686" ht="15.75" customHeight="1"/>
    <row r="3687" ht="15.75" customHeight="1"/>
    <row r="3688" ht="15.75" customHeight="1"/>
    <row r="3689" ht="15.75" customHeight="1"/>
    <row r="3690" ht="15.75" customHeight="1"/>
    <row r="3691" ht="15.75" customHeight="1"/>
    <row r="3692" ht="15.75" customHeight="1"/>
    <row r="3693" ht="15.75" customHeight="1"/>
    <row r="3694" ht="15.75" customHeight="1"/>
    <row r="3695" ht="15.75" customHeight="1"/>
    <row r="3696" ht="15.75" customHeight="1"/>
    <row r="3697" ht="15.75" customHeight="1"/>
    <row r="3698" ht="15.75" customHeight="1"/>
    <row r="3699" ht="15.75" customHeight="1"/>
    <row r="3700" ht="15.75" customHeight="1"/>
    <row r="3701" ht="15.75" customHeight="1"/>
    <row r="3702" ht="15.75" customHeight="1"/>
    <row r="3703" ht="15.75" customHeight="1"/>
    <row r="3704" ht="15.75" customHeight="1"/>
    <row r="3705" ht="15.75" customHeight="1"/>
    <row r="3706" ht="15.75" customHeight="1"/>
    <row r="3707" ht="15.75" customHeight="1"/>
    <row r="3708" ht="15.75" customHeight="1"/>
    <row r="3709" ht="15.75" customHeight="1"/>
    <row r="3710" ht="15.75" customHeight="1"/>
    <row r="3711" ht="15.75" customHeight="1"/>
    <row r="3712" ht="15.75" customHeight="1"/>
    <row r="3713" ht="15.75" customHeight="1"/>
    <row r="3714" ht="15.75" customHeight="1"/>
    <row r="3715" ht="15.75" customHeight="1"/>
    <row r="3716" ht="15.75" customHeight="1"/>
    <row r="3717" ht="15.75" customHeight="1"/>
    <row r="3718" ht="15.75" customHeight="1"/>
    <row r="3719" ht="15.75" customHeight="1"/>
    <row r="3720" ht="15.75" customHeight="1"/>
    <row r="3721" ht="15.75" customHeight="1"/>
    <row r="3722" ht="15.75" customHeight="1"/>
    <row r="3723" ht="15.75" customHeight="1"/>
    <row r="3724" ht="15.75" customHeight="1"/>
    <row r="3725" ht="15.75" customHeight="1"/>
    <row r="3726" ht="15.75" customHeight="1"/>
    <row r="3727" ht="15.75" customHeight="1"/>
    <row r="3728" ht="15.75" customHeight="1"/>
    <row r="3729" ht="15.75" customHeight="1"/>
    <row r="3730" ht="15.75" customHeight="1"/>
    <row r="3731" ht="15.75" customHeight="1"/>
    <row r="3732" ht="15.75" customHeight="1"/>
    <row r="3733" ht="15.75" customHeight="1"/>
    <row r="3734" ht="15.75" customHeight="1"/>
    <row r="3735" ht="15.75" customHeight="1"/>
    <row r="3736" ht="15.75" customHeight="1"/>
    <row r="3737" ht="15.75" customHeight="1"/>
    <row r="3738" ht="15.75" customHeight="1"/>
    <row r="3739" ht="15.75" customHeight="1"/>
    <row r="3740" ht="15.75" customHeight="1"/>
    <row r="3741" ht="15.75" customHeight="1"/>
    <row r="3742" ht="15.75" customHeight="1"/>
    <row r="3743" ht="15.75" customHeight="1"/>
    <row r="3744" ht="15.75" customHeight="1"/>
    <row r="3745" ht="15.75" customHeight="1"/>
    <row r="3746" ht="15.75" customHeight="1"/>
    <row r="3747" ht="15.75" customHeight="1"/>
    <row r="3748" ht="15.75" customHeight="1"/>
    <row r="3749" ht="15.75" customHeight="1"/>
    <row r="3750" ht="15.75" customHeight="1"/>
    <row r="3751" ht="15.75" customHeight="1"/>
    <row r="3752" ht="15.75" customHeight="1"/>
    <row r="3753" ht="15.75" customHeight="1"/>
    <row r="3754" ht="15.75" customHeight="1"/>
    <row r="3755" ht="15.75" customHeight="1"/>
    <row r="3756" ht="15.75" customHeight="1"/>
    <row r="3757" ht="15.75" customHeight="1"/>
    <row r="3758" ht="15.75" customHeight="1"/>
    <row r="3759" ht="15.75" customHeight="1"/>
    <row r="3760" ht="15.75" customHeight="1"/>
    <row r="3761" ht="15.75" customHeight="1"/>
    <row r="3762" ht="15.75" customHeight="1"/>
    <row r="3763" ht="15.75" customHeight="1"/>
    <row r="3764" ht="15.75" customHeight="1"/>
    <row r="3765" ht="15.75" customHeight="1"/>
    <row r="3766" ht="15.75" customHeight="1"/>
    <row r="3767" ht="15.75" customHeight="1"/>
    <row r="3768" ht="15.75" customHeight="1"/>
    <row r="3769" ht="15.75" customHeight="1"/>
    <row r="3770" ht="15.75" customHeight="1"/>
    <row r="3771" ht="15.75" customHeight="1"/>
    <row r="3772" ht="15.75" customHeight="1"/>
    <row r="3773" ht="15.75" customHeight="1"/>
    <row r="3774" ht="15.75" customHeight="1"/>
    <row r="3775" ht="15.75" customHeight="1"/>
    <row r="3776" ht="15.75" customHeight="1"/>
    <row r="3777" ht="15.75" customHeight="1"/>
    <row r="3778" ht="15.75" customHeight="1"/>
    <row r="3779" ht="15.75" customHeight="1"/>
    <row r="3780" ht="15.75" customHeight="1"/>
    <row r="3781" ht="15.75" customHeight="1"/>
    <row r="3782" ht="15.75" customHeight="1"/>
    <row r="3783" ht="15.75" customHeight="1"/>
    <row r="3784" ht="15.75" customHeight="1"/>
    <row r="3785" ht="15.75" customHeight="1"/>
    <row r="3786" ht="15.75" customHeight="1"/>
    <row r="3787" ht="15.75" customHeight="1"/>
    <row r="3788" ht="15.75" customHeight="1"/>
    <row r="3789" ht="15.75" customHeight="1"/>
    <row r="3790" ht="15.75" customHeight="1"/>
    <row r="3791" ht="15.75" customHeight="1"/>
    <row r="3792" ht="15.75" customHeight="1"/>
    <row r="3793" ht="15.75" customHeight="1"/>
    <row r="3794" ht="15.75" customHeight="1"/>
    <row r="3795" ht="15.75" customHeight="1"/>
    <row r="3796" ht="15.75" customHeight="1"/>
    <row r="3797" ht="15.75" customHeight="1"/>
    <row r="3798" ht="15.75" customHeight="1"/>
    <row r="3799" ht="15.75" customHeight="1"/>
    <row r="3800" ht="15.75" customHeight="1"/>
    <row r="3801" ht="15.75" customHeight="1"/>
    <row r="3802" ht="15.75" customHeight="1"/>
    <row r="3803" ht="15.75" customHeight="1"/>
    <row r="3804" ht="15.75" customHeight="1"/>
    <row r="3805" ht="15.75" customHeight="1"/>
    <row r="3806" ht="15.75" customHeight="1"/>
    <row r="3807" ht="15.75" customHeight="1"/>
    <row r="3808" ht="15.75" customHeight="1"/>
    <row r="3809" ht="15.75" customHeight="1"/>
    <row r="3810" ht="15.75" customHeight="1"/>
    <row r="3811" ht="15.75" customHeight="1"/>
    <row r="3812" ht="15.75" customHeight="1"/>
    <row r="3813" ht="15.75" customHeight="1"/>
    <row r="3814" ht="15.75" customHeight="1"/>
    <row r="3815" ht="15.75" customHeight="1"/>
  </sheetData>
  <autoFilter ref="A1:Z1" xr:uid="{00000000-0001-0000-0000-000000000000}"/>
  <mergeCells count="3">
    <mergeCell ref="A2:A3"/>
    <mergeCell ref="B2:B3"/>
    <mergeCell ref="C2:C3"/>
  </mergeCells>
  <conditionalFormatting sqref="H1">
    <cfRule type="cellIs" dxfId="43" priority="10" operator="equal">
      <formula>"Emenda"</formula>
    </cfRule>
  </conditionalFormatting>
  <conditionalFormatting sqref="H1">
    <cfRule type="cellIs" dxfId="42" priority="9" operator="equal">
      <formula>"Emenda"</formula>
    </cfRule>
  </conditionalFormatting>
  <conditionalFormatting sqref="N1:N3 N5:N1048576">
    <cfRule type="colorScale" priority="8">
      <colorScale>
        <cfvo type="min"/>
        <cfvo type="max"/>
        <color rgb="FFFFEF9C"/>
        <color rgb="FF63BE7B"/>
      </colorScale>
    </cfRule>
  </conditionalFormatting>
  <conditionalFormatting sqref="U1:U3 U5:U1048576">
    <cfRule type="colorScale" priority="7">
      <colorScale>
        <cfvo type="min"/>
        <cfvo type="max"/>
        <color rgb="FFFFEF9C"/>
        <color rgb="FF63BE7B"/>
      </colorScale>
    </cfRule>
  </conditionalFormatting>
  <conditionalFormatting sqref="N5:N1048576">
    <cfRule type="colorScale" priority="6">
      <colorScale>
        <cfvo type="min"/>
        <cfvo type="max"/>
        <color rgb="FFFFEF9C"/>
        <color rgb="FF63BE7B"/>
      </colorScale>
    </cfRule>
  </conditionalFormatting>
  <conditionalFormatting sqref="R4">
    <cfRule type="cellIs" dxfId="41" priority="2" operator="greaterThan">
      <formula>"0,80"</formula>
    </cfRule>
  </conditionalFormatting>
  <conditionalFormatting sqref="H4">
    <cfRule type="cellIs" dxfId="40" priority="1" operator="equal">
      <formula>"Emenda"</formula>
    </cfRule>
  </conditionalFormatting>
  <dataValidations count="26">
    <dataValidation allowBlank="1" showInputMessage="1" showErrorMessage="1" promptTitle="Eixo:" prompt="Definido pela Metodologia._x000a_1.Proteção em Situação de Risco; _x000a_2.Promoção de Vidas Saudáveis; _x000a_3.Educação de Qualidade; _x000a_4.Transversal. " sqref="A1" xr:uid="{E50559C4-3E41-4FBB-9776-D66A764EE505}"/>
    <dataValidation allowBlank="1" showInputMessage="1" showErrorMessage="1" promptTitle="Função: " prompt="Maior nível de agregação das diversas áreas de despesa que competem ao setor público. " sqref="C1" xr:uid="{D8122E5D-6DCA-4FC7-B4C4-5D603F43A33E}"/>
    <dataValidation allowBlank="1" showInputMessage="1" showErrorMessage="1" promptTitle="Subfunção: " prompt="Representa uma partição da função, visando a agregar determinado subconjunto de despesa do setor público. " sqref="D1" xr:uid="{B2BB3746-E50A-418D-88DE-0398912AE7F4}"/>
    <dataValidation allowBlank="1" showInputMessage="1" showErrorMessage="1" promptTitle="Programa: " prompt="Instrumento de organização da ação governamental visando à concretização dos objetivos pretendidos, sendo mensurado por indicadores estabelecidos no plano plurianual. " sqref="E1" xr:uid="{D66959A5-F1C5-4A4A-825A-18AA2356EDAF}"/>
    <dataValidation allowBlank="1" showInputMessage="1" showErrorMessage="1" promptTitle="Ação:" prompt="Atividade, um instrumento de programação para alcançar o objetivo de um programa, envolvendo um conjunto de operações que se realizam de modo contínuo e permanente, das quais resulta um produto necessário à manutenção da ação de governo." sqref="F1" xr:uid="{6F307F0B-371F-4AA6-B26E-201E650E2069}"/>
    <dataValidation allowBlank="1" showInputMessage="1" showErrorMessage="1" promptTitle="Código: " prompt="Conjunto de dígitos utilizados para individualizar órgãos, instituições, classificações, fontes de recursos etc. " sqref="G1" xr:uid="{F2D36B5C-F8F3-4DC2-A35C-026DEB2080F4}"/>
    <dataValidation allowBlank="1" showInputMessage="1" showErrorMessage="1" promptTitle="Iniciativa: " prompt="Classifica a ação segundo seu proponente: Executivo ou Emenda (Legislativo). " sqref="H1" xr:uid="{945DA441-B6FA-4E71-ABFE-40EC2C5BBAF6}"/>
    <dataValidation allowBlank="1" showInputMessage="1" showErrorMessage="1" promptTitle="Órgão: " prompt="Unidade/s que pode orçar e/ou participa da ação. " sqref="I1" xr:uid="{9C485D3E-0F8A-4112-AD1E-476E3CC83C07}"/>
    <dataValidation allowBlank="1" showInputMessage="1" showErrorMessage="1" promptTitle="Orçamento (LOA): " prompt="Dotação orçamentária: É o valor monetário autorizado, consignado na lei do orçamento (LOA), para atender uma determinada programação orçamentária. Também pode ser entendida como dotação inicial.  " sqref="J1" xr:uid="{837FCDC7-803F-46BA-B4D9-6EC9682FB212}"/>
    <dataValidation allowBlank="1" showInputMessage="1" showErrorMessage="1" promptTitle="Empenhado: " prompt="Empenho da Despesa: Um dos estágios da despesa. [...] Funciona como garantia ao credor do ente público de que existe o crédito necessário para a liquidação de um compromisso assumido." sqref="K1" xr:uid="{259EED81-3E99-4419-B7EC-EDA1B2827305}"/>
    <dataValidation allowBlank="1" showInputMessage="1" showErrorMessage="1" promptTitle="Liquidado: " prompt="Liquidação: Um dos estágios da despesa. É a verificação do implemento de condição, ou seja, verificação objetiva do cumprimento contratual. " sqref="L1" xr:uid="{16E819A1-4D6B-447E-92FD-30386DAEB8C3}"/>
    <dataValidation allowBlank="1" showInputMessage="1" showErrorMessage="1" promptTitle="Tipo OCA: " prompt="Classificação da ação:  _x000a__x000a_EX | Ação Exclusiva; _x000a__x000a_NEX |Ação Não Exclusiva; _x000a__x000a_NINC | Ações Não Incluídas " sqref="M1" xr:uid="{6816E608-B7C9-45D0-BAF8-4E50BB654FAD}"/>
    <dataValidation allowBlank="1" showInputMessage="1" showErrorMessage="1" promptTitle="Tipo OPI " prompt="Classificação da ação:  EX | Ação Exclusiva; _x000a__x000a_NEX  |Ação Não Exclusiva; _x000a__x000a_NINC | Ações Não Incluídas  " sqref="T1" xr:uid="{33246E60-41D3-4333-B78A-6099160A4F4D}"/>
    <dataValidation allowBlank="1" showInputMessage="1" showErrorMessage="1" promptTitle="Índice OPI " prompt="Número que espelha a exclusividade  ou não da ação. _x000a__x000a_EX | Valor: 1,0 _x000a__x000a_NEX |Valor: Variavel  _x000a__x000a_NINC | Valor: 0,0 " sqref="U1" xr:uid="{B1B9D8B3-EEF3-4F55-AB56-EBFE65071B1F}"/>
    <dataValidation allowBlank="1" showInputMessage="1" showErrorMessage="1" promptTitle="Índice OCA " prompt="Número que espelha a exclusividade ou não da ação. _x000a__x000a_EX | Valor: 1,0 _x000a__x000a_NEX |Valor: Variavel  _x000a__x000a_NINC | Valor: 0,0 " sqref="N1" xr:uid="{84EFB665-2517-42F7-86A4-BABB6101028C}"/>
    <dataValidation allowBlank="1" showInputMessage="1" showErrorMessage="1" promptTitle="Percentual de Execução - Liquidação" prompt="(c)/(a). Traz o percentual de execução orçamentária da ação, baseado no valor anual liquidado proporcional sobre o valor proporcionalmente orçado para ela na LOA. Fórmula de cálculo: Valor Liquidado (OCA) dividido pela dotação orçamentária inicial." sqref="R1" xr:uid="{44F7E1C6-2DD7-497A-9E86-73BB7009CEF6}"/>
    <dataValidation allowBlank="1" showInputMessage="1" showErrorMessage="1" promptTitle="Percentual de Execução - Liquidação" prompt="(c)/(a). Percentual de execução orçamentária da ação, baseado no valor anual liquidado proporcional sobre o valor proporcionalmente orçado para ela na LOA._x000a_Fórmula de cálculo: Valor Liquidado (OPI) dividido pela dotação orçamentária inicial." sqref="Y1" xr:uid="{53DACDB3-78CF-4386-AE5B-B7ED66FF500C}"/>
    <dataValidation allowBlank="1" showInputMessage="1" showErrorMessage="1" promptTitle="Percentual de Execução - Empenho" prompt=" (b)/(a).  Percentual de execução orçamentária da ação, baseado no valor anual empenhado proporcional sobre o valor proporcionalmente orçado para ela na LOA. Fórmula de cálculo: Valor Empenhado (OCA) dividido pela dotação orçamentária inicial." sqref="S1" xr:uid="{1ED6822F-2E68-4377-9A17-0F97CF1A4267}"/>
    <dataValidation allowBlank="1" showInputMessage="1" showErrorMessage="1" promptTitle="Percentual de Execução - Empenho " prompt="(b)/(a). Percentual de execução orçamentária da ação, baseado no valor anual empenhado proporcional sobre o valor proporcionalmente orçado para ela na LOA. Fórmula de cálculo: Valor Empenhado (OPI) dividido pela dotação orçamentária inicial." sqref="Z1" xr:uid="{1EE6649C-6CBE-4D85-AB37-EE88ADEC1BEB}"/>
    <dataValidation allowBlank="1" showInputMessage="1" showErrorMessage="1" promptTitle="Liquidado_OPI | (c) " prompt="Valor liquidado para a ação durante o ano multiplicado pelo Índice OPI. Valor liquidado para o público-alvo criança de 0 a 6 anos. É o valor liquidado multiplicado pelo Índice OPI. _x000a__x000a_(c) = Liquidado x Índice OPI " sqref="X1" xr:uid="{DB634FEF-B58A-4A98-9FB4-324B84079D36}"/>
    <dataValidation allowBlank="1" showInputMessage="1" showErrorMessage="1" promptTitle="Liquidado_OCA | (c) " prompt="Valor liquidado para a ação durante o ano multiplicado pelo Índice OCA. Valor liquidado para o público-alvo Criança e Adolescente de 0 a 18 anos. É o valor liquidado multiplicado pelo Índice OCA. _x000a__x000a_(c) = Liquidado x Índice OCA " sqref="Q1" xr:uid="{9DA3BDB4-C730-4108-BC42-19098625D992}"/>
    <dataValidation allowBlank="1" showInputMessage="1" showErrorMessage="1" promptTitle="Empenhado_OPI | (b) " prompt="Valor empenhado para a ação durante o ano multiplicado pelo Índice OPI. Valor empenhado para o público-alvo Criança de 0 a 6 anos. É o valor empenhado multiplicado pelo Índice OPI. _x000a__x000a_(b) = Empenhado x Índice OPI " sqref="W1" xr:uid="{8DC268DC-D59F-4C06-B062-A4320533095A}"/>
    <dataValidation allowBlank="1" showInputMessage="1" showErrorMessage="1" promptTitle="Empenhado OCA | (b) " prompt="Valor empenhado para a ação durante o ano multiplicado pelo Índice OCA. Valor empenhado para o público-alvo Criança e Adolescente de 0 a 18 anos. É o valor empenhado multiplicado pelo Índice OCA. _x000a_(b) = Empenhado x Índice OCA " sqref="P1" xr:uid="{C78BA755-92C6-4B05-AFB0-5AFCC1EF9C6B}"/>
    <dataValidation allowBlank="1" showInputMessage="1" showErrorMessage="1" promptTitle="Orçamento OPI | (a) " prompt="Valor da ação aprovado na LOA multiplicado pelo Índice OPI. Valor referente ao orçamento dotado para o público-alvo Criança e Adolescente de 0 a 18 anos. É o valor da ação aprovado na LOA multiplicado pelo Índice OPI. _x000a__x000a_ (a) = Orçamento (LOA) x Índice OPI" sqref="V1" xr:uid="{5894B18A-2F8A-472C-9C1C-3751D2638207}"/>
    <dataValidation allowBlank="1" showInputMessage="1" showErrorMessage="1" promptTitle="Orçamento OCA | (a) " prompt="Valor da ação aprovado na LOA multiplicado pelo Índice OCA. Valor referente ao orçamento dotado para o público-alvo Criança e Adolescente de 0 a 18 anos. É o valor da ação aprovado na LOA multiplicado pelo Índice OCA. _x000a__x000a_ (a) = Orçamento (LOA) x Índice OCA" sqref="O1" xr:uid="{79469F7F-C922-40F0-9EB3-9613B29DB1C2}"/>
    <dataValidation allowBlank="1" showInputMessage="1" showErrorMessage="1" promptTitle="ODS | Objetivos de Desenvolvimento Sustentável:" prompt="Os Objetivos de Desenvolvimento Sustentável (ODS) são um apelo global à ação para acabar com a pobreza, proteger o meio ambiente e o clima e garantir que as pessoas, em todos os lugares, possam desfrutar de paz e de prosperidade." sqref="B1" xr:uid="{A7FA1722-6F78-49D5-A3F5-1DEA3C6BDD1B}"/>
  </dataValidations>
  <pageMargins left="0.511811024" right="0.511811024" top="0.78740157499999996" bottom="0.78740157499999996"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A9D08E"/>
  </sheetPr>
  <dimension ref="A1:AA991"/>
  <sheetViews>
    <sheetView showGridLines="0" zoomScaleNormal="100" workbookViewId="0">
      <pane ySplit="1" topLeftCell="J2" activePane="bottomLeft" state="frozen"/>
      <selection pane="bottomLeft" activeCell="L448" sqref="L448"/>
    </sheetView>
  </sheetViews>
  <sheetFormatPr defaultColWidth="14.42578125" defaultRowHeight="15" customHeight="1"/>
  <cols>
    <col min="1" max="3" width="8.140625" style="120" customWidth="1"/>
    <col min="4" max="4" width="44.85546875" style="120" customWidth="1"/>
    <col min="5" max="5" width="89.140625" style="189" customWidth="1"/>
    <col min="6" max="6" width="119.7109375" style="217" customWidth="1"/>
    <col min="7" max="7" width="35.85546875" style="120" customWidth="1"/>
    <col min="8" max="8" width="10.7109375" style="120" customWidth="1"/>
    <col min="9" max="9" width="13.5703125" style="120" customWidth="1"/>
    <col min="10" max="10" width="19.5703125" style="120" customWidth="1"/>
    <col min="11" max="11" width="24.5703125" style="120" customWidth="1"/>
    <col min="12" max="12" width="21.42578125" style="120" customWidth="1"/>
    <col min="13" max="14" width="6.7109375" style="120" customWidth="1"/>
    <col min="15" max="15" width="23.42578125" style="120" customWidth="1"/>
    <col min="16" max="16" width="19.7109375" style="120" customWidth="1"/>
    <col min="17" max="17" width="23" style="120" customWidth="1"/>
    <col min="18" max="18" width="11.42578125" style="230" customWidth="1"/>
    <col min="19" max="19" width="11.7109375" style="230" customWidth="1"/>
    <col min="20" max="21" width="6.7109375" style="120" customWidth="1"/>
    <col min="22" max="22" width="22.28515625" style="120" bestFit="1" customWidth="1"/>
    <col min="23" max="23" width="17.7109375" style="120" customWidth="1"/>
    <col min="24" max="24" width="16.42578125" style="120" customWidth="1"/>
    <col min="25" max="25" width="13.140625" style="230" customWidth="1"/>
    <col min="26" max="26" width="13.85546875" style="230" customWidth="1"/>
    <col min="27" max="29" width="8.7109375" customWidth="1"/>
  </cols>
  <sheetData>
    <row r="1" spans="1:27" ht="33" customHeight="1">
      <c r="A1" s="191" t="s">
        <v>326</v>
      </c>
      <c r="B1" s="181" t="s">
        <v>386</v>
      </c>
      <c r="C1" s="194" t="s">
        <v>333</v>
      </c>
      <c r="D1" s="180" t="s">
        <v>337</v>
      </c>
      <c r="E1" s="185" t="s">
        <v>339</v>
      </c>
      <c r="F1" s="180" t="s">
        <v>341</v>
      </c>
      <c r="G1" s="180" t="s">
        <v>343</v>
      </c>
      <c r="H1" s="181" t="s">
        <v>345</v>
      </c>
      <c r="I1" s="181" t="s">
        <v>347</v>
      </c>
      <c r="J1" s="156" t="s">
        <v>349</v>
      </c>
      <c r="K1" s="156" t="s">
        <v>353</v>
      </c>
      <c r="L1" s="156" t="s">
        <v>357</v>
      </c>
      <c r="M1" s="175" t="s">
        <v>359</v>
      </c>
      <c r="N1" s="175" t="s">
        <v>361</v>
      </c>
      <c r="O1" s="179" t="s">
        <v>363</v>
      </c>
      <c r="P1" s="179" t="s">
        <v>366</v>
      </c>
      <c r="Q1" s="179" t="s">
        <v>368</v>
      </c>
      <c r="R1" s="231" t="s">
        <v>370</v>
      </c>
      <c r="S1" s="231" t="s">
        <v>372</v>
      </c>
      <c r="T1" s="182" t="s">
        <v>374</v>
      </c>
      <c r="U1" s="182" t="s">
        <v>376</v>
      </c>
      <c r="V1" s="212" t="s">
        <v>378</v>
      </c>
      <c r="W1" s="212" t="s">
        <v>380</v>
      </c>
      <c r="X1" s="212" t="s">
        <v>382</v>
      </c>
      <c r="Y1" s="213" t="s">
        <v>370</v>
      </c>
      <c r="Z1" s="236" t="s">
        <v>372</v>
      </c>
    </row>
    <row r="2" spans="1:27">
      <c r="A2" s="439" t="s">
        <v>403</v>
      </c>
      <c r="B2" s="441" t="s">
        <v>404</v>
      </c>
      <c r="C2" s="441" t="s">
        <v>405</v>
      </c>
      <c r="D2" s="149" t="s">
        <v>406</v>
      </c>
      <c r="E2" s="186" t="s">
        <v>407</v>
      </c>
      <c r="F2" s="178" t="s">
        <v>408</v>
      </c>
      <c r="G2" s="148" t="s">
        <v>409</v>
      </c>
      <c r="H2" s="148" t="s">
        <v>394</v>
      </c>
      <c r="I2" s="148" t="s">
        <v>113</v>
      </c>
      <c r="J2" s="132">
        <v>75249422</v>
      </c>
      <c r="K2" s="132">
        <v>75871375.25999999</v>
      </c>
      <c r="L2" s="132">
        <v>75871375.25999999</v>
      </c>
      <c r="M2" s="131" t="str">
        <f>IF(N1&gt;1, "NEX", "EX")</f>
        <v>NEX</v>
      </c>
      <c r="N2" s="155">
        <v>0.5</v>
      </c>
      <c r="O2" s="170">
        <f>J2*N2</f>
        <v>37624711</v>
      </c>
      <c r="P2" s="170">
        <f>K2*N2</f>
        <v>37935687.629999995</v>
      </c>
      <c r="Q2" s="170">
        <f>L2*N2</f>
        <v>37935687.629999995</v>
      </c>
      <c r="R2" s="228">
        <f t="shared" ref="R2:R26" si="0">IFERROR(Q2/O2, "-")</f>
        <v>1.008265223087029</v>
      </c>
      <c r="S2" s="228">
        <f>IFERROR(P2/O2, "-")</f>
        <v>1.008265223087029</v>
      </c>
      <c r="T2" s="131" t="s">
        <v>410</v>
      </c>
      <c r="U2" s="131">
        <v>0.2</v>
      </c>
      <c r="V2" s="170">
        <f>J2*U2</f>
        <v>15049884.4</v>
      </c>
      <c r="W2" s="170">
        <f>K2*U2</f>
        <v>15174275.051999999</v>
      </c>
      <c r="X2" s="170">
        <f>L2*U2</f>
        <v>15174275.051999999</v>
      </c>
      <c r="Y2" s="228">
        <f>X2/V2</f>
        <v>1.008265223087029</v>
      </c>
      <c r="Z2" s="228">
        <f>IFERROR(W2/V2, "-")</f>
        <v>1.008265223087029</v>
      </c>
      <c r="AA2" s="134"/>
    </row>
    <row r="3" spans="1:27">
      <c r="A3" s="440"/>
      <c r="B3" s="442"/>
      <c r="C3" s="442"/>
      <c r="D3" s="149" t="s">
        <v>406</v>
      </c>
      <c r="E3" s="186" t="s">
        <v>407</v>
      </c>
      <c r="F3" s="178" t="s">
        <v>408</v>
      </c>
      <c r="G3" s="148" t="s">
        <v>411</v>
      </c>
      <c r="H3" s="148" t="s">
        <v>394</v>
      </c>
      <c r="I3" s="148" t="s">
        <v>113</v>
      </c>
      <c r="J3" s="132">
        <v>250000</v>
      </c>
      <c r="K3" s="132">
        <v>95525.49</v>
      </c>
      <c r="L3" s="132">
        <v>83654.09</v>
      </c>
      <c r="M3" s="131" t="s">
        <v>410</v>
      </c>
      <c r="N3" s="155">
        <v>0.5</v>
      </c>
      <c r="O3" s="170">
        <f t="shared" ref="O3:O64" si="1">J3*N3</f>
        <v>125000</v>
      </c>
      <c r="P3" s="170">
        <f t="shared" ref="P3:P65" si="2">K3*N3</f>
        <v>47762.745000000003</v>
      </c>
      <c r="Q3" s="170">
        <f t="shared" ref="Q3:Q65" si="3">L3*N3</f>
        <v>41827.044999999998</v>
      </c>
      <c r="R3" s="228">
        <f t="shared" si="0"/>
        <v>0.33461636</v>
      </c>
      <c r="S3" s="228">
        <f t="shared" ref="S3:S65" si="4">IFERROR(P3/O3, "-")</f>
        <v>0.38210196000000002</v>
      </c>
      <c r="T3" s="131" t="s">
        <v>410</v>
      </c>
      <c r="U3" s="131">
        <v>0.2</v>
      </c>
      <c r="V3" s="170">
        <f t="shared" ref="V3:V65" si="5">J3*U3</f>
        <v>50000</v>
      </c>
      <c r="W3" s="170">
        <f t="shared" ref="W3:W65" si="6">K3*U3</f>
        <v>19105.098000000002</v>
      </c>
      <c r="X3" s="170">
        <f t="shared" ref="X3:X64" si="7">L3*U3</f>
        <v>16730.817999999999</v>
      </c>
      <c r="Y3" s="228">
        <f t="shared" ref="Y3:Y65" si="8">IFERROR(X3/V3, "-")</f>
        <v>0.33461636</v>
      </c>
      <c r="Z3" s="228">
        <f t="shared" ref="Z3:Z65" si="9">IFERROR(W3/V3, "-")</f>
        <v>0.38210196000000002</v>
      </c>
      <c r="AA3" s="134"/>
    </row>
    <row r="4" spans="1:27">
      <c r="A4" s="440"/>
      <c r="B4" s="442"/>
      <c r="C4" s="442"/>
      <c r="D4" s="149" t="s">
        <v>406</v>
      </c>
      <c r="E4" s="186" t="s">
        <v>407</v>
      </c>
      <c r="F4" s="178" t="s">
        <v>408</v>
      </c>
      <c r="G4" s="148" t="s">
        <v>412</v>
      </c>
      <c r="H4" s="148" t="s">
        <v>394</v>
      </c>
      <c r="I4" s="148" t="s">
        <v>113</v>
      </c>
      <c r="J4" s="132">
        <v>1818503</v>
      </c>
      <c r="K4" s="132">
        <v>1372093.32</v>
      </c>
      <c r="L4" s="132">
        <v>549726.21</v>
      </c>
      <c r="M4" s="131" t="s">
        <v>410</v>
      </c>
      <c r="N4" s="155">
        <v>0.5</v>
      </c>
      <c r="O4" s="170">
        <f>J4*N4</f>
        <v>909251.5</v>
      </c>
      <c r="P4" s="170">
        <f t="shared" si="2"/>
        <v>686046.66</v>
      </c>
      <c r="Q4" s="170">
        <f t="shared" si="3"/>
        <v>274863.10499999998</v>
      </c>
      <c r="R4" s="228">
        <f t="shared" si="0"/>
        <v>0.30229601490896629</v>
      </c>
      <c r="S4" s="228">
        <f t="shared" si="4"/>
        <v>0.7545180403881655</v>
      </c>
      <c r="T4" s="131" t="s">
        <v>410</v>
      </c>
      <c r="U4" s="131">
        <v>0.2</v>
      </c>
      <c r="V4" s="170">
        <f t="shared" si="5"/>
        <v>363700.60000000003</v>
      </c>
      <c r="W4" s="170">
        <f t="shared" si="6"/>
        <v>274418.66400000005</v>
      </c>
      <c r="X4" s="170">
        <f t="shared" si="7"/>
        <v>109945.242</v>
      </c>
      <c r="Y4" s="228">
        <f t="shared" si="8"/>
        <v>0.30229601490896629</v>
      </c>
      <c r="Z4" s="228">
        <f t="shared" si="9"/>
        <v>0.7545180403881655</v>
      </c>
      <c r="AA4" s="134"/>
    </row>
    <row r="5" spans="1:27">
      <c r="A5" s="440"/>
      <c r="B5" s="442"/>
      <c r="C5" s="442"/>
      <c r="D5" s="149" t="s">
        <v>406</v>
      </c>
      <c r="E5" s="186" t="s">
        <v>407</v>
      </c>
      <c r="F5" s="178" t="s">
        <v>408</v>
      </c>
      <c r="G5" s="148" t="s">
        <v>413</v>
      </c>
      <c r="H5" s="148" t="s">
        <v>394</v>
      </c>
      <c r="I5" s="148" t="s">
        <v>113</v>
      </c>
      <c r="J5" s="132">
        <v>491088</v>
      </c>
      <c r="K5" s="132">
        <v>479314.62</v>
      </c>
      <c r="L5" s="132">
        <v>127456.97999999998</v>
      </c>
      <c r="M5" s="131" t="s">
        <v>410</v>
      </c>
      <c r="N5" s="155">
        <v>0.5</v>
      </c>
      <c r="O5" s="170">
        <f t="shared" si="1"/>
        <v>245544</v>
      </c>
      <c r="P5" s="170">
        <f t="shared" si="2"/>
        <v>239657.31</v>
      </c>
      <c r="Q5" s="170">
        <f t="shared" si="3"/>
        <v>63728.489999999991</v>
      </c>
      <c r="R5" s="228">
        <f t="shared" si="0"/>
        <v>0.25954000097742153</v>
      </c>
      <c r="S5" s="228">
        <f t="shared" si="4"/>
        <v>0.97602592610692995</v>
      </c>
      <c r="T5" s="131" t="s">
        <v>410</v>
      </c>
      <c r="U5" s="131">
        <v>0.2</v>
      </c>
      <c r="V5" s="170">
        <f t="shared" si="5"/>
        <v>98217.600000000006</v>
      </c>
      <c r="W5" s="170">
        <f t="shared" si="6"/>
        <v>95862.923999999999</v>
      </c>
      <c r="X5" s="170">
        <f t="shared" si="7"/>
        <v>25491.395999999997</v>
      </c>
      <c r="Y5" s="228">
        <f t="shared" si="8"/>
        <v>0.25954000097742153</v>
      </c>
      <c r="Z5" s="228">
        <f t="shared" si="9"/>
        <v>0.97602592610692984</v>
      </c>
      <c r="AA5" s="134"/>
    </row>
    <row r="6" spans="1:27">
      <c r="A6" s="440"/>
      <c r="B6" s="442"/>
      <c r="C6" s="442"/>
      <c r="D6" s="149" t="s">
        <v>406</v>
      </c>
      <c r="E6" s="186" t="s">
        <v>407</v>
      </c>
      <c r="F6" s="178" t="str">
        <f t="shared" ref="F6:F19" si="10">REPT(F5,1)</f>
        <v>2100 - ADMINISTRAÇÃO DA UNIDADE</v>
      </c>
      <c r="G6" s="148" t="s">
        <v>414</v>
      </c>
      <c r="H6" s="148" t="s">
        <v>394</v>
      </c>
      <c r="I6" s="148" t="s">
        <v>113</v>
      </c>
      <c r="J6" s="132">
        <v>1000</v>
      </c>
      <c r="K6" s="132">
        <v>153.81</v>
      </c>
      <c r="L6" s="132">
        <v>153.81</v>
      </c>
      <c r="M6" s="131" t="s">
        <v>410</v>
      </c>
      <c r="N6" s="155">
        <v>0.5</v>
      </c>
      <c r="O6" s="170">
        <f t="shared" si="1"/>
        <v>500</v>
      </c>
      <c r="P6" s="170">
        <f t="shared" si="2"/>
        <v>76.905000000000001</v>
      </c>
      <c r="Q6" s="170">
        <f t="shared" si="3"/>
        <v>76.905000000000001</v>
      </c>
      <c r="R6" s="228">
        <f t="shared" si="0"/>
        <v>0.15381</v>
      </c>
      <c r="S6" s="228">
        <f t="shared" si="4"/>
        <v>0.15381</v>
      </c>
      <c r="T6" s="131" t="s">
        <v>410</v>
      </c>
      <c r="U6" s="131">
        <v>0.2</v>
      </c>
      <c r="V6" s="170">
        <f t="shared" si="5"/>
        <v>200</v>
      </c>
      <c r="W6" s="170">
        <f t="shared" si="6"/>
        <v>30.762</v>
      </c>
      <c r="X6" s="170">
        <f t="shared" si="7"/>
        <v>30.762</v>
      </c>
      <c r="Y6" s="228">
        <f t="shared" si="8"/>
        <v>0.15381</v>
      </c>
      <c r="Z6" s="228">
        <f t="shared" si="9"/>
        <v>0.15381</v>
      </c>
      <c r="AA6" s="134"/>
    </row>
    <row r="7" spans="1:27">
      <c r="A7" s="440"/>
      <c r="B7" s="442"/>
      <c r="C7" s="442"/>
      <c r="D7" s="149" t="s">
        <v>406</v>
      </c>
      <c r="E7" s="186" t="s">
        <v>407</v>
      </c>
      <c r="F7" s="178" t="str">
        <f t="shared" si="10"/>
        <v>2100 - ADMINISTRAÇÃO DA UNIDADE</v>
      </c>
      <c r="G7" s="148" t="s">
        <v>415</v>
      </c>
      <c r="H7" s="148" t="s">
        <v>394</v>
      </c>
      <c r="I7" s="148" t="s">
        <v>113</v>
      </c>
      <c r="J7" s="132">
        <v>10000</v>
      </c>
      <c r="K7" s="132">
        <v>0</v>
      </c>
      <c r="L7" s="132">
        <v>0</v>
      </c>
      <c r="M7" s="131" t="s">
        <v>416</v>
      </c>
      <c r="N7" s="131">
        <v>0</v>
      </c>
      <c r="O7" s="170">
        <f t="shared" si="1"/>
        <v>0</v>
      </c>
      <c r="P7" s="170">
        <f t="shared" si="2"/>
        <v>0</v>
      </c>
      <c r="Q7" s="170">
        <f t="shared" si="3"/>
        <v>0</v>
      </c>
      <c r="R7" s="228" t="str">
        <f t="shared" si="0"/>
        <v>-</v>
      </c>
      <c r="S7" s="228" t="str">
        <f t="shared" si="4"/>
        <v>-</v>
      </c>
      <c r="T7" s="131" t="s">
        <v>416</v>
      </c>
      <c r="U7" s="131">
        <v>0</v>
      </c>
      <c r="V7" s="170">
        <f t="shared" si="5"/>
        <v>0</v>
      </c>
      <c r="W7" s="170">
        <f t="shared" si="6"/>
        <v>0</v>
      </c>
      <c r="X7" s="170">
        <f t="shared" si="7"/>
        <v>0</v>
      </c>
      <c r="Y7" s="228" t="str">
        <f t="shared" si="8"/>
        <v>-</v>
      </c>
      <c r="Z7" s="228" t="str">
        <f t="shared" si="9"/>
        <v>-</v>
      </c>
      <c r="AA7" s="134"/>
    </row>
    <row r="8" spans="1:27">
      <c r="A8" s="440"/>
      <c r="B8" s="442"/>
      <c r="C8" s="442"/>
      <c r="D8" s="149" t="s">
        <v>406</v>
      </c>
      <c r="E8" s="186" t="s">
        <v>407</v>
      </c>
      <c r="F8" s="178" t="str">
        <f t="shared" si="10"/>
        <v>2100 - ADMINISTRAÇÃO DA UNIDADE</v>
      </c>
      <c r="G8" s="148" t="s">
        <v>417</v>
      </c>
      <c r="H8" s="148" t="s">
        <v>394</v>
      </c>
      <c r="I8" s="148" t="s">
        <v>113</v>
      </c>
      <c r="J8" s="132">
        <v>342024</v>
      </c>
      <c r="K8" s="132">
        <v>463360.6</v>
      </c>
      <c r="L8" s="132">
        <v>305278.97000000003</v>
      </c>
      <c r="M8" s="131" t="s">
        <v>410</v>
      </c>
      <c r="N8" s="155">
        <v>0.5</v>
      </c>
      <c r="O8" s="170">
        <f t="shared" si="1"/>
        <v>171012</v>
      </c>
      <c r="P8" s="170">
        <f t="shared" si="2"/>
        <v>231680.3</v>
      </c>
      <c r="Q8" s="170">
        <f t="shared" si="3"/>
        <v>152639.48500000002</v>
      </c>
      <c r="R8" s="228">
        <f t="shared" si="0"/>
        <v>0.89256593104577464</v>
      </c>
      <c r="S8" s="228">
        <f t="shared" si="4"/>
        <v>1.3547604846443524</v>
      </c>
      <c r="T8" s="131" t="s">
        <v>410</v>
      </c>
      <c r="U8" s="131">
        <v>0.2</v>
      </c>
      <c r="V8" s="170">
        <f t="shared" si="5"/>
        <v>68404.800000000003</v>
      </c>
      <c r="W8" s="170">
        <f t="shared" si="6"/>
        <v>92672.12</v>
      </c>
      <c r="X8" s="170">
        <f t="shared" si="7"/>
        <v>61055.794000000009</v>
      </c>
      <c r="Y8" s="228">
        <f t="shared" si="8"/>
        <v>0.89256593104577464</v>
      </c>
      <c r="Z8" s="228">
        <f t="shared" si="9"/>
        <v>1.3547604846443524</v>
      </c>
      <c r="AA8" s="134"/>
    </row>
    <row r="9" spans="1:27">
      <c r="A9" s="440"/>
      <c r="B9" s="442"/>
      <c r="C9" s="442"/>
      <c r="D9" s="149" t="s">
        <v>406</v>
      </c>
      <c r="E9" s="186" t="s">
        <v>407</v>
      </c>
      <c r="F9" s="178" t="str">
        <f t="shared" si="10"/>
        <v>2100 - ADMINISTRAÇÃO DA UNIDADE</v>
      </c>
      <c r="G9" s="148" t="s">
        <v>418</v>
      </c>
      <c r="H9" s="148" t="s">
        <v>394</v>
      </c>
      <c r="I9" s="148" t="s">
        <v>113</v>
      </c>
      <c r="J9" s="132">
        <v>593601</v>
      </c>
      <c r="K9" s="132">
        <v>498086.8</v>
      </c>
      <c r="L9" s="132">
        <v>9285.15</v>
      </c>
      <c r="M9" s="131" t="s">
        <v>410</v>
      </c>
      <c r="N9" s="155">
        <v>0.5</v>
      </c>
      <c r="O9" s="170">
        <f t="shared" si="1"/>
        <v>296800.5</v>
      </c>
      <c r="P9" s="170">
        <f t="shared" si="2"/>
        <v>249043.4</v>
      </c>
      <c r="Q9" s="170">
        <f t="shared" si="3"/>
        <v>4642.5749999999998</v>
      </c>
      <c r="R9" s="228">
        <f t="shared" si="0"/>
        <v>1.5642072705403125E-2</v>
      </c>
      <c r="S9" s="228">
        <f t="shared" si="4"/>
        <v>0.83909359990970367</v>
      </c>
      <c r="T9" s="131" t="s">
        <v>410</v>
      </c>
      <c r="U9" s="131">
        <v>0.2</v>
      </c>
      <c r="V9" s="170">
        <f t="shared" si="5"/>
        <v>118720.20000000001</v>
      </c>
      <c r="W9" s="170">
        <f t="shared" si="6"/>
        <v>99617.36</v>
      </c>
      <c r="X9" s="170">
        <f t="shared" si="7"/>
        <v>1857.03</v>
      </c>
      <c r="Y9" s="228">
        <f t="shared" si="8"/>
        <v>1.5642072705403121E-2</v>
      </c>
      <c r="Z9" s="228">
        <f t="shared" si="9"/>
        <v>0.83909359990970356</v>
      </c>
      <c r="AA9" s="134"/>
    </row>
    <row r="10" spans="1:27">
      <c r="A10" s="440"/>
      <c r="B10" s="442"/>
      <c r="C10" s="442"/>
      <c r="D10" s="149" t="s">
        <v>406</v>
      </c>
      <c r="E10" s="186" t="s">
        <v>407</v>
      </c>
      <c r="F10" s="178" t="str">
        <f t="shared" si="10"/>
        <v>2100 - ADMINISTRAÇÃO DA UNIDADE</v>
      </c>
      <c r="G10" s="148" t="s">
        <v>419</v>
      </c>
      <c r="H10" s="148" t="s">
        <v>394</v>
      </c>
      <c r="I10" s="148" t="s">
        <v>113</v>
      </c>
      <c r="J10" s="132">
        <v>0</v>
      </c>
      <c r="K10" s="132">
        <v>0</v>
      </c>
      <c r="L10" s="132">
        <v>0</v>
      </c>
      <c r="M10" s="131" t="s">
        <v>416</v>
      </c>
      <c r="N10" s="131">
        <v>0</v>
      </c>
      <c r="O10" s="170">
        <f t="shared" si="1"/>
        <v>0</v>
      </c>
      <c r="P10" s="170">
        <f t="shared" si="2"/>
        <v>0</v>
      </c>
      <c r="Q10" s="170">
        <f t="shared" si="3"/>
        <v>0</v>
      </c>
      <c r="R10" s="228" t="str">
        <f t="shared" si="0"/>
        <v>-</v>
      </c>
      <c r="S10" s="228" t="str">
        <f t="shared" si="4"/>
        <v>-</v>
      </c>
      <c r="T10" s="131" t="s">
        <v>416</v>
      </c>
      <c r="U10" s="131">
        <v>0</v>
      </c>
      <c r="V10" s="170">
        <f t="shared" si="5"/>
        <v>0</v>
      </c>
      <c r="W10" s="170">
        <f t="shared" si="6"/>
        <v>0</v>
      </c>
      <c r="X10" s="170">
        <f t="shared" si="7"/>
        <v>0</v>
      </c>
      <c r="Y10" s="228" t="str">
        <f t="shared" si="8"/>
        <v>-</v>
      </c>
      <c r="Z10" s="228" t="str">
        <f t="shared" si="9"/>
        <v>-</v>
      </c>
      <c r="AA10" s="134"/>
    </row>
    <row r="11" spans="1:27">
      <c r="A11" s="440"/>
      <c r="B11" s="442"/>
      <c r="C11" s="442"/>
      <c r="D11" s="149" t="s">
        <v>406</v>
      </c>
      <c r="E11" s="186" t="s">
        <v>407</v>
      </c>
      <c r="F11" s="178" t="str">
        <f t="shared" si="10"/>
        <v>2100 - ADMINISTRAÇÃO DA UNIDADE</v>
      </c>
      <c r="G11" s="148" t="s">
        <v>420</v>
      </c>
      <c r="H11" s="148" t="s">
        <v>394</v>
      </c>
      <c r="I11" s="148" t="s">
        <v>113</v>
      </c>
      <c r="J11" s="132">
        <v>2341421</v>
      </c>
      <c r="K11" s="132">
        <v>2325252.13</v>
      </c>
      <c r="L11" s="132">
        <v>2211209.59</v>
      </c>
      <c r="M11" s="131" t="s">
        <v>410</v>
      </c>
      <c r="N11" s="155">
        <v>0.5</v>
      </c>
      <c r="O11" s="170">
        <f t="shared" si="1"/>
        <v>1170710.5</v>
      </c>
      <c r="P11" s="170">
        <f t="shared" si="2"/>
        <v>1162626.0649999999</v>
      </c>
      <c r="Q11" s="170">
        <f t="shared" si="3"/>
        <v>1105604.7949999999</v>
      </c>
      <c r="R11" s="228">
        <f t="shared" si="0"/>
        <v>0.94438786958859589</v>
      </c>
      <c r="S11" s="228">
        <f t="shared" si="4"/>
        <v>0.99309442001246251</v>
      </c>
      <c r="T11" s="131" t="s">
        <v>410</v>
      </c>
      <c r="U11" s="131">
        <v>0.2</v>
      </c>
      <c r="V11" s="170">
        <f t="shared" si="5"/>
        <v>468284.2</v>
      </c>
      <c r="W11" s="170">
        <f t="shared" si="6"/>
        <v>465050.42599999998</v>
      </c>
      <c r="X11" s="170">
        <f t="shared" si="7"/>
        <v>442241.91800000001</v>
      </c>
      <c r="Y11" s="228">
        <f t="shared" si="8"/>
        <v>0.944387869588596</v>
      </c>
      <c r="Z11" s="228">
        <f t="shared" si="9"/>
        <v>0.9930944200124624</v>
      </c>
      <c r="AA11" s="134"/>
    </row>
    <row r="12" spans="1:27">
      <c r="A12" s="440"/>
      <c r="B12" s="442"/>
      <c r="C12" s="442"/>
      <c r="D12" s="149" t="s">
        <v>406</v>
      </c>
      <c r="E12" s="186" t="s">
        <v>407</v>
      </c>
      <c r="F12" s="178" t="str">
        <f t="shared" si="10"/>
        <v>2100 - ADMINISTRAÇÃO DA UNIDADE</v>
      </c>
      <c r="G12" s="148" t="s">
        <v>421</v>
      </c>
      <c r="H12" s="148" t="s">
        <v>394</v>
      </c>
      <c r="I12" s="148" t="s">
        <v>113</v>
      </c>
      <c r="J12" s="132">
        <v>11368041</v>
      </c>
      <c r="K12" s="132">
        <v>9345615.4299999997</v>
      </c>
      <c r="L12" s="132">
        <v>7440766.2700000005</v>
      </c>
      <c r="M12" s="131" t="s">
        <v>410</v>
      </c>
      <c r="N12" s="155">
        <v>0.5</v>
      </c>
      <c r="O12" s="170">
        <f t="shared" si="1"/>
        <v>5684020.5</v>
      </c>
      <c r="P12" s="170">
        <f t="shared" si="2"/>
        <v>4672807.7149999999</v>
      </c>
      <c r="Q12" s="170">
        <f t="shared" si="3"/>
        <v>3720383.1350000002</v>
      </c>
      <c r="R12" s="228">
        <f t="shared" si="0"/>
        <v>0.65453372925027276</v>
      </c>
      <c r="S12" s="228">
        <f t="shared" si="4"/>
        <v>0.82209550704470535</v>
      </c>
      <c r="T12" s="131" t="s">
        <v>410</v>
      </c>
      <c r="U12" s="131">
        <v>0.2</v>
      </c>
      <c r="V12" s="170">
        <f t="shared" si="5"/>
        <v>2273608.2000000002</v>
      </c>
      <c r="W12" s="170">
        <f t="shared" si="6"/>
        <v>1869123.0860000001</v>
      </c>
      <c r="X12" s="170">
        <f t="shared" si="7"/>
        <v>1488153.2540000002</v>
      </c>
      <c r="Y12" s="228">
        <f t="shared" si="8"/>
        <v>0.65453372925027276</v>
      </c>
      <c r="Z12" s="228">
        <f t="shared" si="9"/>
        <v>0.82209550704470535</v>
      </c>
      <c r="AA12" s="134"/>
    </row>
    <row r="13" spans="1:27">
      <c r="A13" s="440"/>
      <c r="B13" s="442"/>
      <c r="C13" s="442"/>
      <c r="D13" s="149" t="s">
        <v>406</v>
      </c>
      <c r="E13" s="186" t="s">
        <v>407</v>
      </c>
      <c r="F13" s="178" t="str">
        <f t="shared" si="10"/>
        <v>2100 - ADMINISTRAÇÃO DA UNIDADE</v>
      </c>
      <c r="G13" s="148" t="s">
        <v>422</v>
      </c>
      <c r="H13" s="148" t="s">
        <v>394</v>
      </c>
      <c r="I13" s="148" t="s">
        <v>113</v>
      </c>
      <c r="J13" s="132">
        <v>5927458</v>
      </c>
      <c r="K13" s="132">
        <v>5534863.870000001</v>
      </c>
      <c r="L13" s="132">
        <v>5534863.870000001</v>
      </c>
      <c r="M13" s="131" t="s">
        <v>410</v>
      </c>
      <c r="N13" s="155">
        <v>0.5</v>
      </c>
      <c r="O13" s="170">
        <f t="shared" si="1"/>
        <v>2963729</v>
      </c>
      <c r="P13" s="170">
        <f t="shared" si="2"/>
        <v>2767431.9350000005</v>
      </c>
      <c r="Q13" s="170">
        <f t="shared" si="3"/>
        <v>2767431.9350000005</v>
      </c>
      <c r="R13" s="228">
        <f t="shared" si="0"/>
        <v>0.93376686431181821</v>
      </c>
      <c r="S13" s="228">
        <f t="shared" si="4"/>
        <v>0.93376686431181821</v>
      </c>
      <c r="T13" s="131" t="s">
        <v>410</v>
      </c>
      <c r="U13" s="131">
        <v>0.2</v>
      </c>
      <c r="V13" s="170">
        <f t="shared" si="5"/>
        <v>1185491.6000000001</v>
      </c>
      <c r="W13" s="170">
        <f t="shared" si="6"/>
        <v>1106972.7740000002</v>
      </c>
      <c r="X13" s="170">
        <f t="shared" si="7"/>
        <v>1106972.7740000002</v>
      </c>
      <c r="Y13" s="228">
        <f t="shared" si="8"/>
        <v>0.9337668643118181</v>
      </c>
      <c r="Z13" s="228">
        <f t="shared" si="9"/>
        <v>0.9337668643118181</v>
      </c>
      <c r="AA13" s="134"/>
    </row>
    <row r="14" spans="1:27">
      <c r="A14" s="440"/>
      <c r="B14" s="442"/>
      <c r="C14" s="442"/>
      <c r="D14" s="149" t="s">
        <v>406</v>
      </c>
      <c r="E14" s="186" t="s">
        <v>407</v>
      </c>
      <c r="F14" s="178" t="str">
        <f t="shared" si="10"/>
        <v>2100 - ADMINISTRAÇÃO DA UNIDADE</v>
      </c>
      <c r="G14" s="148" t="s">
        <v>423</v>
      </c>
      <c r="H14" s="148" t="s">
        <v>394</v>
      </c>
      <c r="I14" s="148" t="s">
        <v>113</v>
      </c>
      <c r="J14" s="132">
        <v>69704</v>
      </c>
      <c r="K14" s="132">
        <v>108190.78</v>
      </c>
      <c r="L14" s="132">
        <v>108190.78</v>
      </c>
      <c r="M14" s="131" t="s">
        <v>410</v>
      </c>
      <c r="N14" s="155">
        <v>0.5</v>
      </c>
      <c r="O14" s="170">
        <f t="shared" si="1"/>
        <v>34852</v>
      </c>
      <c r="P14" s="170">
        <f t="shared" si="2"/>
        <v>54095.39</v>
      </c>
      <c r="Q14" s="170">
        <f t="shared" si="3"/>
        <v>54095.39</v>
      </c>
      <c r="R14" s="228">
        <f t="shared" si="0"/>
        <v>1.552145931366923</v>
      </c>
      <c r="S14" s="228">
        <f t="shared" si="4"/>
        <v>1.552145931366923</v>
      </c>
      <c r="T14" s="131" t="s">
        <v>410</v>
      </c>
      <c r="U14" s="131">
        <v>0.2</v>
      </c>
      <c r="V14" s="170">
        <f t="shared" si="5"/>
        <v>13940.800000000001</v>
      </c>
      <c r="W14" s="170">
        <f t="shared" si="6"/>
        <v>21638.156000000003</v>
      </c>
      <c r="X14" s="170">
        <f t="shared" si="7"/>
        <v>21638.156000000003</v>
      </c>
      <c r="Y14" s="228">
        <f t="shared" si="8"/>
        <v>1.552145931366923</v>
      </c>
      <c r="Z14" s="228">
        <f t="shared" si="9"/>
        <v>1.552145931366923</v>
      </c>
      <c r="AA14" s="134"/>
    </row>
    <row r="15" spans="1:27">
      <c r="A15" s="440"/>
      <c r="B15" s="442"/>
      <c r="C15" s="442"/>
      <c r="D15" s="148" t="s">
        <v>406</v>
      </c>
      <c r="E15" s="186" t="s">
        <v>407</v>
      </c>
      <c r="F15" s="178" t="str">
        <f t="shared" si="10"/>
        <v>2100 - ADMINISTRAÇÃO DA UNIDADE</v>
      </c>
      <c r="G15" s="148" t="s">
        <v>424</v>
      </c>
      <c r="H15" s="148" t="s">
        <v>394</v>
      </c>
      <c r="I15" s="148" t="s">
        <v>113</v>
      </c>
      <c r="J15" s="132">
        <v>872542</v>
      </c>
      <c r="K15" s="132">
        <v>588349.26</v>
      </c>
      <c r="L15" s="132">
        <v>588349.26</v>
      </c>
      <c r="M15" s="131" t="s">
        <v>410</v>
      </c>
      <c r="N15" s="155">
        <v>0.5</v>
      </c>
      <c r="O15" s="170">
        <f t="shared" si="1"/>
        <v>436271</v>
      </c>
      <c r="P15" s="170">
        <f t="shared" si="2"/>
        <v>294174.63</v>
      </c>
      <c r="Q15" s="170">
        <f t="shared" si="3"/>
        <v>294174.63</v>
      </c>
      <c r="R15" s="228">
        <f t="shared" si="0"/>
        <v>0.67429334060709978</v>
      </c>
      <c r="S15" s="228">
        <f t="shared" si="4"/>
        <v>0.67429334060709978</v>
      </c>
      <c r="T15" s="131" t="s">
        <v>410</v>
      </c>
      <c r="U15" s="131">
        <v>0.2</v>
      </c>
      <c r="V15" s="170">
        <f t="shared" si="5"/>
        <v>174508.40000000002</v>
      </c>
      <c r="W15" s="170">
        <f t="shared" si="6"/>
        <v>117669.85200000001</v>
      </c>
      <c r="X15" s="170">
        <f t="shared" si="7"/>
        <v>117669.85200000001</v>
      </c>
      <c r="Y15" s="228">
        <f t="shared" si="8"/>
        <v>0.67429334060709967</v>
      </c>
      <c r="Z15" s="228">
        <f t="shared" si="9"/>
        <v>0.67429334060709967</v>
      </c>
      <c r="AA15" s="134"/>
    </row>
    <row r="16" spans="1:27" ht="15.75" customHeight="1">
      <c r="A16" s="440"/>
      <c r="B16" s="442"/>
      <c r="C16" s="442"/>
      <c r="D16" s="148" t="s">
        <v>406</v>
      </c>
      <c r="E16" s="186" t="s">
        <v>407</v>
      </c>
      <c r="F16" s="178" t="str">
        <f t="shared" si="10"/>
        <v>2100 - ADMINISTRAÇÃO DA UNIDADE</v>
      </c>
      <c r="G16" s="148" t="s">
        <v>425</v>
      </c>
      <c r="H16" s="148" t="s">
        <v>394</v>
      </c>
      <c r="I16" s="148" t="s">
        <v>113</v>
      </c>
      <c r="J16" s="132">
        <v>0</v>
      </c>
      <c r="K16" s="132">
        <v>0</v>
      </c>
      <c r="L16" s="132">
        <v>0</v>
      </c>
      <c r="M16" s="131" t="s">
        <v>416</v>
      </c>
      <c r="N16" s="131">
        <v>0</v>
      </c>
      <c r="O16" s="170">
        <f t="shared" si="1"/>
        <v>0</v>
      </c>
      <c r="P16" s="170">
        <f t="shared" si="2"/>
        <v>0</v>
      </c>
      <c r="Q16" s="170">
        <f t="shared" si="3"/>
        <v>0</v>
      </c>
      <c r="R16" s="228" t="str">
        <f t="shared" si="0"/>
        <v>-</v>
      </c>
      <c r="S16" s="228" t="str">
        <f t="shared" si="4"/>
        <v>-</v>
      </c>
      <c r="T16" s="131" t="s">
        <v>416</v>
      </c>
      <c r="U16" s="131">
        <v>0</v>
      </c>
      <c r="V16" s="170">
        <f t="shared" si="5"/>
        <v>0</v>
      </c>
      <c r="W16" s="170">
        <f t="shared" si="6"/>
        <v>0</v>
      </c>
      <c r="X16" s="170">
        <f t="shared" si="7"/>
        <v>0</v>
      </c>
      <c r="Y16" s="228" t="str">
        <f t="shared" si="8"/>
        <v>-</v>
      </c>
      <c r="Z16" s="228" t="str">
        <f t="shared" si="9"/>
        <v>-</v>
      </c>
      <c r="AA16" s="134"/>
    </row>
    <row r="17" spans="1:27" ht="15.75" customHeight="1">
      <c r="A17" s="440"/>
      <c r="B17" s="442"/>
      <c r="C17" s="442"/>
      <c r="D17" s="148" t="s">
        <v>406</v>
      </c>
      <c r="E17" s="186" t="s">
        <v>407</v>
      </c>
      <c r="F17" s="178" t="str">
        <f t="shared" si="10"/>
        <v>2100 - ADMINISTRAÇÃO DA UNIDADE</v>
      </c>
      <c r="G17" s="148" t="s">
        <v>426</v>
      </c>
      <c r="H17" s="148" t="s">
        <v>394</v>
      </c>
      <c r="I17" s="148" t="s">
        <v>113</v>
      </c>
      <c r="J17" s="132">
        <v>1000</v>
      </c>
      <c r="K17" s="132">
        <v>50136.44</v>
      </c>
      <c r="L17" s="132">
        <v>29803.52</v>
      </c>
      <c r="M17" s="131" t="s">
        <v>410</v>
      </c>
      <c r="N17" s="155">
        <v>0.5</v>
      </c>
      <c r="O17" s="170">
        <f t="shared" si="1"/>
        <v>500</v>
      </c>
      <c r="P17" s="170">
        <f t="shared" si="2"/>
        <v>25068.22</v>
      </c>
      <c r="Q17" s="170">
        <f t="shared" si="3"/>
        <v>14901.76</v>
      </c>
      <c r="R17" s="228">
        <f t="shared" si="0"/>
        <v>29.803519999999999</v>
      </c>
      <c r="S17" s="228">
        <f t="shared" si="4"/>
        <v>50.13644</v>
      </c>
      <c r="T17" s="131" t="s">
        <v>410</v>
      </c>
      <c r="U17" s="131">
        <v>0.2</v>
      </c>
      <c r="V17" s="170">
        <f t="shared" si="5"/>
        <v>200</v>
      </c>
      <c r="W17" s="170">
        <f t="shared" si="6"/>
        <v>10027.288</v>
      </c>
      <c r="X17" s="170">
        <f t="shared" si="7"/>
        <v>5960.7040000000006</v>
      </c>
      <c r="Y17" s="228">
        <f t="shared" si="8"/>
        <v>29.803520000000002</v>
      </c>
      <c r="Z17" s="228">
        <f t="shared" si="9"/>
        <v>50.13644</v>
      </c>
      <c r="AA17" s="134"/>
    </row>
    <row r="18" spans="1:27" ht="15.75" customHeight="1">
      <c r="A18" s="440"/>
      <c r="B18" s="442"/>
      <c r="C18" s="442"/>
      <c r="D18" s="148" t="s">
        <v>406</v>
      </c>
      <c r="E18" s="186" t="s">
        <v>407</v>
      </c>
      <c r="F18" s="178" t="str">
        <f t="shared" si="10"/>
        <v>2100 - ADMINISTRAÇÃO DA UNIDADE</v>
      </c>
      <c r="G18" s="148" t="s">
        <v>427</v>
      </c>
      <c r="H18" s="148" t="s">
        <v>394</v>
      </c>
      <c r="I18" s="148" t="s">
        <v>428</v>
      </c>
      <c r="J18" s="132">
        <v>1000</v>
      </c>
      <c r="K18" s="132">
        <v>0</v>
      </c>
      <c r="L18" s="132">
        <v>0</v>
      </c>
      <c r="M18" s="131" t="s">
        <v>416</v>
      </c>
      <c r="N18" s="131">
        <v>0</v>
      </c>
      <c r="O18" s="170">
        <f t="shared" si="1"/>
        <v>0</v>
      </c>
      <c r="P18" s="170">
        <f t="shared" si="2"/>
        <v>0</v>
      </c>
      <c r="Q18" s="170">
        <f t="shared" si="3"/>
        <v>0</v>
      </c>
      <c r="R18" s="228" t="str">
        <f t="shared" si="0"/>
        <v>-</v>
      </c>
      <c r="S18" s="228" t="str">
        <f t="shared" si="4"/>
        <v>-</v>
      </c>
      <c r="T18" s="131" t="s">
        <v>416</v>
      </c>
      <c r="U18" s="131">
        <v>0</v>
      </c>
      <c r="V18" s="170">
        <f t="shared" si="5"/>
        <v>0</v>
      </c>
      <c r="W18" s="170">
        <f t="shared" si="6"/>
        <v>0</v>
      </c>
      <c r="X18" s="170">
        <f t="shared" si="7"/>
        <v>0</v>
      </c>
      <c r="Y18" s="228" t="str">
        <f t="shared" si="8"/>
        <v>-</v>
      </c>
      <c r="Z18" s="228" t="str">
        <f t="shared" si="9"/>
        <v>-</v>
      </c>
      <c r="AA18" s="134"/>
    </row>
    <row r="19" spans="1:27" ht="15.75" customHeight="1">
      <c r="A19" s="440"/>
      <c r="B19" s="442"/>
      <c r="C19" s="442"/>
      <c r="D19" s="148" t="s">
        <v>406</v>
      </c>
      <c r="E19" s="186" t="s">
        <v>407</v>
      </c>
      <c r="F19" s="178" t="str">
        <f t="shared" si="10"/>
        <v>2100 - ADMINISTRAÇÃO DA UNIDADE</v>
      </c>
      <c r="G19" s="148" t="s">
        <v>429</v>
      </c>
      <c r="H19" s="148" t="s">
        <v>394</v>
      </c>
      <c r="I19" s="148" t="s">
        <v>428</v>
      </c>
      <c r="J19" s="132">
        <v>20074</v>
      </c>
      <c r="K19" s="132">
        <v>19860.96</v>
      </c>
      <c r="L19" s="132">
        <v>6599.8</v>
      </c>
      <c r="M19" s="131" t="s">
        <v>410</v>
      </c>
      <c r="N19" s="155">
        <v>0.5</v>
      </c>
      <c r="O19" s="170">
        <f t="shared" si="1"/>
        <v>10037</v>
      </c>
      <c r="P19" s="170">
        <f t="shared" si="2"/>
        <v>9930.48</v>
      </c>
      <c r="Q19" s="170">
        <f t="shared" si="3"/>
        <v>3299.9</v>
      </c>
      <c r="R19" s="228">
        <f t="shared" si="0"/>
        <v>0.32877353790973401</v>
      </c>
      <c r="S19" s="228">
        <f t="shared" si="4"/>
        <v>0.98938726711168667</v>
      </c>
      <c r="T19" s="131" t="s">
        <v>410</v>
      </c>
      <c r="U19" s="131">
        <v>0.2</v>
      </c>
      <c r="V19" s="170">
        <f t="shared" si="5"/>
        <v>4014.8</v>
      </c>
      <c r="W19" s="170">
        <f t="shared" si="6"/>
        <v>3972.192</v>
      </c>
      <c r="X19" s="170">
        <f t="shared" si="7"/>
        <v>1319.96</v>
      </c>
      <c r="Y19" s="228">
        <f t="shared" si="8"/>
        <v>0.32877353790973396</v>
      </c>
      <c r="Z19" s="228">
        <f t="shared" si="9"/>
        <v>0.98938726711168667</v>
      </c>
      <c r="AA19" s="134"/>
    </row>
    <row r="20" spans="1:27" ht="15.75" customHeight="1">
      <c r="A20" s="440"/>
      <c r="B20" s="442"/>
      <c r="C20" s="442"/>
      <c r="D20" s="148" t="s">
        <v>406</v>
      </c>
      <c r="E20" s="186" t="s">
        <v>407</v>
      </c>
      <c r="F20" s="178" t="s">
        <v>430</v>
      </c>
      <c r="G20" s="148" t="s">
        <v>431</v>
      </c>
      <c r="H20" s="148" t="s">
        <v>394</v>
      </c>
      <c r="I20" s="148" t="s">
        <v>428</v>
      </c>
      <c r="J20" s="132">
        <v>1004</v>
      </c>
      <c r="K20" s="132">
        <v>827.54</v>
      </c>
      <c r="L20" s="132">
        <v>0</v>
      </c>
      <c r="M20" s="131" t="s">
        <v>410</v>
      </c>
      <c r="N20" s="155">
        <v>0.5</v>
      </c>
      <c r="O20" s="170">
        <f t="shared" si="1"/>
        <v>502</v>
      </c>
      <c r="P20" s="170">
        <f t="shared" si="2"/>
        <v>413.77</v>
      </c>
      <c r="Q20" s="170">
        <f t="shared" si="3"/>
        <v>0</v>
      </c>
      <c r="R20" s="228">
        <f t="shared" si="0"/>
        <v>0</v>
      </c>
      <c r="S20" s="228">
        <f t="shared" si="4"/>
        <v>0.82424302788844617</v>
      </c>
      <c r="T20" s="131" t="s">
        <v>410</v>
      </c>
      <c r="U20" s="131">
        <v>0.2</v>
      </c>
      <c r="V20" s="170">
        <f t="shared" si="5"/>
        <v>200.8</v>
      </c>
      <c r="W20" s="170">
        <f t="shared" si="6"/>
        <v>165.50800000000001</v>
      </c>
      <c r="X20" s="170">
        <f t="shared" si="7"/>
        <v>0</v>
      </c>
      <c r="Y20" s="228">
        <f t="shared" si="8"/>
        <v>0</v>
      </c>
      <c r="Z20" s="228">
        <f t="shared" si="9"/>
        <v>0.82424302788844617</v>
      </c>
      <c r="AA20" s="134"/>
    </row>
    <row r="21" spans="1:27" ht="15.75" customHeight="1">
      <c r="A21" s="440"/>
      <c r="B21" s="442"/>
      <c r="C21" s="442"/>
      <c r="D21" s="148" t="s">
        <v>406</v>
      </c>
      <c r="E21" s="186" t="s">
        <v>407</v>
      </c>
      <c r="F21" s="178" t="s">
        <v>430</v>
      </c>
      <c r="G21" s="148" t="s">
        <v>432</v>
      </c>
      <c r="H21" s="148" t="s">
        <v>394</v>
      </c>
      <c r="I21" s="148" t="s">
        <v>428</v>
      </c>
      <c r="J21" s="132">
        <v>26634</v>
      </c>
      <c r="K21" s="132">
        <v>26634</v>
      </c>
      <c r="L21" s="132">
        <v>5007.5899999999992</v>
      </c>
      <c r="M21" s="131" t="s">
        <v>410</v>
      </c>
      <c r="N21" s="155">
        <v>0.5</v>
      </c>
      <c r="O21" s="170">
        <f t="shared" si="1"/>
        <v>13317</v>
      </c>
      <c r="P21" s="170">
        <f t="shared" si="2"/>
        <v>13317</v>
      </c>
      <c r="Q21" s="170">
        <f t="shared" si="3"/>
        <v>2503.7949999999996</v>
      </c>
      <c r="R21" s="228">
        <f t="shared" si="0"/>
        <v>0.18801494330554927</v>
      </c>
      <c r="S21" s="228">
        <f t="shared" si="4"/>
        <v>1</v>
      </c>
      <c r="T21" s="131" t="s">
        <v>410</v>
      </c>
      <c r="U21" s="131">
        <v>0.2</v>
      </c>
      <c r="V21" s="170">
        <f t="shared" si="5"/>
        <v>5326.8</v>
      </c>
      <c r="W21" s="170">
        <f t="shared" si="6"/>
        <v>5326.8</v>
      </c>
      <c r="X21" s="170">
        <f t="shared" si="7"/>
        <v>1001.5179999999999</v>
      </c>
      <c r="Y21" s="228">
        <f t="shared" si="8"/>
        <v>0.18801494330554927</v>
      </c>
      <c r="Z21" s="228">
        <f t="shared" si="9"/>
        <v>1</v>
      </c>
      <c r="AA21" s="134"/>
    </row>
    <row r="22" spans="1:27" ht="15.75" customHeight="1">
      <c r="A22" s="440"/>
      <c r="B22" s="442"/>
      <c r="C22" s="442"/>
      <c r="D22" s="148" t="s">
        <v>406</v>
      </c>
      <c r="E22" s="186" t="s">
        <v>407</v>
      </c>
      <c r="F22" s="178" t="s">
        <v>430</v>
      </c>
      <c r="G22" s="148" t="s">
        <v>433</v>
      </c>
      <c r="H22" s="148" t="s">
        <v>394</v>
      </c>
      <c r="I22" s="148" t="s">
        <v>428</v>
      </c>
      <c r="J22" s="132">
        <v>113569</v>
      </c>
      <c r="K22" s="132">
        <v>102371.5</v>
      </c>
      <c r="L22" s="132">
        <v>92782.91</v>
      </c>
      <c r="M22" s="131" t="s">
        <v>410</v>
      </c>
      <c r="N22" s="155">
        <v>0.5</v>
      </c>
      <c r="O22" s="170">
        <f t="shared" si="1"/>
        <v>56784.5</v>
      </c>
      <c r="P22" s="170">
        <f t="shared" si="2"/>
        <v>51185.75</v>
      </c>
      <c r="Q22" s="170">
        <f t="shared" si="3"/>
        <v>46391.455000000002</v>
      </c>
      <c r="R22" s="228">
        <f t="shared" si="0"/>
        <v>0.81697391013392739</v>
      </c>
      <c r="S22" s="228">
        <f t="shared" si="4"/>
        <v>0.90140355202564082</v>
      </c>
      <c r="T22" s="131" t="s">
        <v>410</v>
      </c>
      <c r="U22" s="131">
        <v>0.2</v>
      </c>
      <c r="V22" s="170">
        <f t="shared" si="5"/>
        <v>22713.800000000003</v>
      </c>
      <c r="W22" s="170">
        <f t="shared" si="6"/>
        <v>20474.300000000003</v>
      </c>
      <c r="X22" s="170">
        <f t="shared" si="7"/>
        <v>18556.582000000002</v>
      </c>
      <c r="Y22" s="228">
        <f t="shared" si="8"/>
        <v>0.81697391013392739</v>
      </c>
      <c r="Z22" s="228">
        <f t="shared" si="9"/>
        <v>0.90140355202564082</v>
      </c>
      <c r="AA22" s="134"/>
    </row>
    <row r="23" spans="1:27" ht="15.75" customHeight="1">
      <c r="A23" s="440"/>
      <c r="B23" s="442"/>
      <c r="C23" s="442"/>
      <c r="D23" s="148" t="s">
        <v>406</v>
      </c>
      <c r="E23" s="186" t="s">
        <v>407</v>
      </c>
      <c r="F23" s="178" t="s">
        <v>434</v>
      </c>
      <c r="G23" s="148" t="s">
        <v>435</v>
      </c>
      <c r="H23" s="148" t="s">
        <v>394</v>
      </c>
      <c r="I23" s="148" t="s">
        <v>113</v>
      </c>
      <c r="J23" s="132">
        <v>1000</v>
      </c>
      <c r="K23" s="132">
        <v>0</v>
      </c>
      <c r="L23" s="132">
        <v>0</v>
      </c>
      <c r="M23" s="131" t="s">
        <v>416</v>
      </c>
      <c r="N23" s="131">
        <v>0</v>
      </c>
      <c r="O23" s="170">
        <f t="shared" si="1"/>
        <v>0</v>
      </c>
      <c r="P23" s="170">
        <f t="shared" si="2"/>
        <v>0</v>
      </c>
      <c r="Q23" s="170">
        <f t="shared" si="3"/>
        <v>0</v>
      </c>
      <c r="R23" s="228" t="str">
        <f t="shared" si="0"/>
        <v>-</v>
      </c>
      <c r="S23" s="228" t="str">
        <f t="shared" si="4"/>
        <v>-</v>
      </c>
      <c r="T23" s="131" t="s">
        <v>416</v>
      </c>
      <c r="U23" s="131">
        <v>0</v>
      </c>
      <c r="V23" s="170">
        <f t="shared" si="5"/>
        <v>0</v>
      </c>
      <c r="W23" s="170">
        <f t="shared" si="6"/>
        <v>0</v>
      </c>
      <c r="X23" s="170">
        <f t="shared" si="7"/>
        <v>0</v>
      </c>
      <c r="Y23" s="228" t="str">
        <f t="shared" si="8"/>
        <v>-</v>
      </c>
      <c r="Z23" s="228" t="str">
        <f t="shared" si="9"/>
        <v>-</v>
      </c>
      <c r="AA23" s="134"/>
    </row>
    <row r="24" spans="1:27" ht="15.75" customHeight="1">
      <c r="A24" s="440"/>
      <c r="B24" s="442"/>
      <c r="C24" s="442"/>
      <c r="D24" s="148" t="s">
        <v>406</v>
      </c>
      <c r="E24" s="186" t="s">
        <v>407</v>
      </c>
      <c r="F24" s="178" t="s">
        <v>436</v>
      </c>
      <c r="G24" s="148" t="s">
        <v>437</v>
      </c>
      <c r="H24" s="148" t="s">
        <v>394</v>
      </c>
      <c r="I24" s="148" t="s">
        <v>75</v>
      </c>
      <c r="J24" s="132">
        <v>1075284</v>
      </c>
      <c r="K24" s="132">
        <v>1472598.64</v>
      </c>
      <c r="L24" s="132">
        <v>1330719.7</v>
      </c>
      <c r="M24" s="131" t="s">
        <v>410</v>
      </c>
      <c r="N24" s="131">
        <v>0.23</v>
      </c>
      <c r="O24" s="170">
        <f t="shared" si="1"/>
        <v>247315.32</v>
      </c>
      <c r="P24" s="170">
        <f t="shared" si="2"/>
        <v>338697.68719999999</v>
      </c>
      <c r="Q24" s="170">
        <f t="shared" si="3"/>
        <v>306065.53100000002</v>
      </c>
      <c r="R24" s="228">
        <f t="shared" si="0"/>
        <v>1.2375518467679236</v>
      </c>
      <c r="S24" s="228">
        <f t="shared" si="4"/>
        <v>1.3694973978967415</v>
      </c>
      <c r="T24" s="131" t="s">
        <v>410</v>
      </c>
      <c r="U24" s="131">
        <v>0.09</v>
      </c>
      <c r="V24" s="170">
        <f t="shared" si="5"/>
        <v>96775.56</v>
      </c>
      <c r="W24" s="170">
        <f t="shared" si="6"/>
        <v>132533.87759999998</v>
      </c>
      <c r="X24" s="170">
        <f t="shared" si="7"/>
        <v>119764.77299999999</v>
      </c>
      <c r="Y24" s="228">
        <f t="shared" si="8"/>
        <v>1.2375518467679236</v>
      </c>
      <c r="Z24" s="228">
        <f t="shared" si="9"/>
        <v>1.3694973978967415</v>
      </c>
      <c r="AA24" s="134"/>
    </row>
    <row r="25" spans="1:27" ht="15.75" customHeight="1">
      <c r="A25" s="440"/>
      <c r="B25" s="442"/>
      <c r="C25" s="442"/>
      <c r="D25" s="148" t="s">
        <v>406</v>
      </c>
      <c r="E25" s="186" t="s">
        <v>407</v>
      </c>
      <c r="F25" s="178" t="s">
        <v>436</v>
      </c>
      <c r="G25" s="148" t="s">
        <v>438</v>
      </c>
      <c r="H25" s="148" t="s">
        <v>394</v>
      </c>
      <c r="I25" s="148" t="s">
        <v>75</v>
      </c>
      <c r="J25" s="132">
        <v>1000</v>
      </c>
      <c r="K25" s="132">
        <v>30272.45</v>
      </c>
      <c r="L25" s="132">
        <v>30272.45</v>
      </c>
      <c r="M25" s="131" t="s">
        <v>410</v>
      </c>
      <c r="N25" s="131">
        <v>0.23</v>
      </c>
      <c r="O25" s="170">
        <f t="shared" si="1"/>
        <v>230</v>
      </c>
      <c r="P25" s="170">
        <f t="shared" si="2"/>
        <v>6962.6635000000006</v>
      </c>
      <c r="Q25" s="170">
        <f t="shared" si="3"/>
        <v>6962.6635000000006</v>
      </c>
      <c r="R25" s="228">
        <f t="shared" si="0"/>
        <v>30.272450000000003</v>
      </c>
      <c r="S25" s="228">
        <f t="shared" si="4"/>
        <v>30.272450000000003</v>
      </c>
      <c r="T25" s="131" t="s">
        <v>410</v>
      </c>
      <c r="U25" s="131">
        <v>0.09</v>
      </c>
      <c r="V25" s="170">
        <f t="shared" si="5"/>
        <v>90</v>
      </c>
      <c r="W25" s="170">
        <f t="shared" si="6"/>
        <v>2724.5205000000001</v>
      </c>
      <c r="X25" s="170">
        <f t="shared" si="7"/>
        <v>2724.5205000000001</v>
      </c>
      <c r="Y25" s="228">
        <f t="shared" si="8"/>
        <v>30.272449999999999</v>
      </c>
      <c r="Z25" s="228">
        <f t="shared" si="9"/>
        <v>30.272449999999999</v>
      </c>
      <c r="AA25" s="134"/>
    </row>
    <row r="26" spans="1:27" ht="15.75" customHeight="1">
      <c r="A26" s="440"/>
      <c r="B26" s="442"/>
      <c r="C26" s="442"/>
      <c r="D26" s="148" t="s">
        <v>406</v>
      </c>
      <c r="E26" s="186" t="s">
        <v>407</v>
      </c>
      <c r="F26" s="178" t="s">
        <v>436</v>
      </c>
      <c r="G26" s="148" t="s">
        <v>439</v>
      </c>
      <c r="H26" s="148" t="s">
        <v>394</v>
      </c>
      <c r="I26" s="148" t="s">
        <v>75</v>
      </c>
      <c r="J26" s="132">
        <v>1000</v>
      </c>
      <c r="K26" s="132">
        <v>0</v>
      </c>
      <c r="L26" s="132">
        <v>0</v>
      </c>
      <c r="M26" s="131" t="s">
        <v>416</v>
      </c>
      <c r="N26" s="131">
        <v>0</v>
      </c>
      <c r="O26" s="170">
        <f t="shared" si="1"/>
        <v>0</v>
      </c>
      <c r="P26" s="170">
        <f t="shared" si="2"/>
        <v>0</v>
      </c>
      <c r="Q26" s="170">
        <f t="shared" si="3"/>
        <v>0</v>
      </c>
      <c r="R26" s="228" t="str">
        <f t="shared" si="0"/>
        <v>-</v>
      </c>
      <c r="S26" s="228" t="str">
        <f t="shared" si="4"/>
        <v>-</v>
      </c>
      <c r="T26" s="131" t="s">
        <v>416</v>
      </c>
      <c r="U26" s="131">
        <v>0</v>
      </c>
      <c r="V26" s="170">
        <f t="shared" si="5"/>
        <v>0</v>
      </c>
      <c r="W26" s="170">
        <f t="shared" si="6"/>
        <v>0</v>
      </c>
      <c r="X26" s="170">
        <f t="shared" si="7"/>
        <v>0</v>
      </c>
      <c r="Y26" s="228" t="str">
        <f t="shared" si="8"/>
        <v>-</v>
      </c>
      <c r="Z26" s="228" t="str">
        <f t="shared" si="9"/>
        <v>-</v>
      </c>
      <c r="AA26" s="134"/>
    </row>
    <row r="27" spans="1:27" ht="15.75" customHeight="1">
      <c r="A27" s="440"/>
      <c r="B27" s="442"/>
      <c r="C27" s="442"/>
      <c r="D27" s="148" t="s">
        <v>406</v>
      </c>
      <c r="E27" s="186" t="s">
        <v>407</v>
      </c>
      <c r="F27" s="178" t="s">
        <v>436</v>
      </c>
      <c r="G27" s="148" t="s">
        <v>440</v>
      </c>
      <c r="H27" s="148" t="s">
        <v>394</v>
      </c>
      <c r="I27" s="148" t="s">
        <v>75</v>
      </c>
      <c r="J27" s="132">
        <v>1000</v>
      </c>
      <c r="K27" s="132">
        <v>0</v>
      </c>
      <c r="L27" s="132">
        <v>0</v>
      </c>
      <c r="M27" s="131" t="s">
        <v>416</v>
      </c>
      <c r="N27" s="131">
        <v>0</v>
      </c>
      <c r="O27" s="170">
        <f t="shared" si="1"/>
        <v>0</v>
      </c>
      <c r="P27" s="170">
        <f t="shared" si="2"/>
        <v>0</v>
      </c>
      <c r="Q27" s="170">
        <f t="shared" si="3"/>
        <v>0</v>
      </c>
      <c r="R27" s="228" t="str">
        <f t="shared" ref="R27:R89" si="11">IFERROR(Q27/O27, "-")</f>
        <v>-</v>
      </c>
      <c r="S27" s="228" t="str">
        <f t="shared" si="4"/>
        <v>-</v>
      </c>
      <c r="T27" s="131" t="s">
        <v>416</v>
      </c>
      <c r="U27" s="131">
        <v>0</v>
      </c>
      <c r="V27" s="170">
        <f t="shared" si="5"/>
        <v>0</v>
      </c>
      <c r="W27" s="170">
        <f t="shared" si="6"/>
        <v>0</v>
      </c>
      <c r="X27" s="170">
        <f t="shared" si="7"/>
        <v>0</v>
      </c>
      <c r="Y27" s="228" t="str">
        <f t="shared" si="8"/>
        <v>-</v>
      </c>
      <c r="Z27" s="228" t="str">
        <f t="shared" si="9"/>
        <v>-</v>
      </c>
      <c r="AA27" s="134"/>
    </row>
    <row r="28" spans="1:27" ht="15.75" customHeight="1">
      <c r="A28" s="440"/>
      <c r="B28" s="442"/>
      <c r="C28" s="442"/>
      <c r="D28" s="148" t="s">
        <v>406</v>
      </c>
      <c r="E28" s="186" t="s">
        <v>407</v>
      </c>
      <c r="F28" s="178" t="s">
        <v>436</v>
      </c>
      <c r="G28" s="148" t="s">
        <v>441</v>
      </c>
      <c r="H28" s="148" t="s">
        <v>394</v>
      </c>
      <c r="I28" s="148" t="s">
        <v>75</v>
      </c>
      <c r="J28" s="132">
        <v>15887041</v>
      </c>
      <c r="K28" s="132">
        <v>15887041.000000002</v>
      </c>
      <c r="L28" s="132">
        <v>13006993.909999998</v>
      </c>
      <c r="M28" s="131" t="s">
        <v>410</v>
      </c>
      <c r="N28" s="131">
        <v>0.23</v>
      </c>
      <c r="O28" s="170">
        <f t="shared" si="1"/>
        <v>3654019.43</v>
      </c>
      <c r="P28" s="170">
        <f t="shared" si="2"/>
        <v>3654019.4300000006</v>
      </c>
      <c r="Q28" s="170">
        <f t="shared" si="3"/>
        <v>2991608.5992999999</v>
      </c>
      <c r="R28" s="228">
        <f t="shared" si="11"/>
        <v>0.81871721171991685</v>
      </c>
      <c r="S28" s="228">
        <f t="shared" si="4"/>
        <v>1.0000000000000002</v>
      </c>
      <c r="T28" s="131" t="s">
        <v>410</v>
      </c>
      <c r="U28" s="131">
        <v>0.09</v>
      </c>
      <c r="V28" s="170">
        <f t="shared" si="5"/>
        <v>1429833.69</v>
      </c>
      <c r="W28" s="170">
        <f t="shared" si="6"/>
        <v>1429833.6900000002</v>
      </c>
      <c r="X28" s="170">
        <f t="shared" si="7"/>
        <v>1170629.4518999998</v>
      </c>
      <c r="Y28" s="228">
        <f t="shared" si="8"/>
        <v>0.81871721171991674</v>
      </c>
      <c r="Z28" s="228">
        <f t="shared" si="9"/>
        <v>1.0000000000000002</v>
      </c>
      <c r="AA28" s="134"/>
    </row>
    <row r="29" spans="1:27" ht="15.75" customHeight="1">
      <c r="A29" s="440"/>
      <c r="B29" s="442"/>
      <c r="C29" s="442"/>
      <c r="D29" s="148" t="s">
        <v>406</v>
      </c>
      <c r="E29" s="186" t="s">
        <v>407</v>
      </c>
      <c r="F29" s="178" t="s">
        <v>436</v>
      </c>
      <c r="G29" s="148" t="s">
        <v>442</v>
      </c>
      <c r="H29" s="148" t="s">
        <v>394</v>
      </c>
      <c r="I29" s="148" t="s">
        <v>75</v>
      </c>
      <c r="J29" s="132">
        <v>1000</v>
      </c>
      <c r="K29" s="132">
        <v>600000</v>
      </c>
      <c r="L29" s="132">
        <v>600000</v>
      </c>
      <c r="M29" s="131" t="s">
        <v>410</v>
      </c>
      <c r="N29" s="131">
        <v>0.23</v>
      </c>
      <c r="O29" s="170">
        <f t="shared" si="1"/>
        <v>230</v>
      </c>
      <c r="P29" s="170">
        <f t="shared" si="2"/>
        <v>138000</v>
      </c>
      <c r="Q29" s="170">
        <f t="shared" si="3"/>
        <v>138000</v>
      </c>
      <c r="R29" s="228">
        <f t="shared" si="11"/>
        <v>600</v>
      </c>
      <c r="S29" s="228">
        <f t="shared" si="4"/>
        <v>600</v>
      </c>
      <c r="T29" s="131" t="s">
        <v>410</v>
      </c>
      <c r="U29" s="131">
        <v>0.09</v>
      </c>
      <c r="V29" s="170">
        <f t="shared" si="5"/>
        <v>90</v>
      </c>
      <c r="W29" s="170">
        <f t="shared" si="6"/>
        <v>54000</v>
      </c>
      <c r="X29" s="170">
        <f t="shared" si="7"/>
        <v>54000</v>
      </c>
      <c r="Y29" s="228">
        <f t="shared" si="8"/>
        <v>600</v>
      </c>
      <c r="Z29" s="228">
        <f t="shared" si="9"/>
        <v>600</v>
      </c>
      <c r="AA29" s="134"/>
    </row>
    <row r="30" spans="1:27" ht="15.75" customHeight="1">
      <c r="A30" s="440"/>
      <c r="B30" s="442"/>
      <c r="C30" s="442"/>
      <c r="D30" s="148" t="s">
        <v>406</v>
      </c>
      <c r="E30" s="186" t="s">
        <v>407</v>
      </c>
      <c r="F30" s="178" t="s">
        <v>436</v>
      </c>
      <c r="G30" s="148" t="s">
        <v>443</v>
      </c>
      <c r="H30" s="148" t="s">
        <v>394</v>
      </c>
      <c r="I30" s="148" t="s">
        <v>75</v>
      </c>
      <c r="J30" s="132">
        <v>26471598</v>
      </c>
      <c r="K30" s="132">
        <v>19049024.420000002</v>
      </c>
      <c r="L30" s="132">
        <v>15650173.780000001</v>
      </c>
      <c r="M30" s="131" t="s">
        <v>410</v>
      </c>
      <c r="N30" s="131">
        <v>0.23</v>
      </c>
      <c r="O30" s="170">
        <f t="shared" si="1"/>
        <v>6088467.54</v>
      </c>
      <c r="P30" s="170">
        <f t="shared" si="2"/>
        <v>4381275.6166000003</v>
      </c>
      <c r="Q30" s="170">
        <f t="shared" si="3"/>
        <v>3599539.9694000003</v>
      </c>
      <c r="R30" s="228">
        <f t="shared" si="11"/>
        <v>0.59120623469727829</v>
      </c>
      <c r="S30" s="228">
        <f t="shared" si="4"/>
        <v>0.71960236099082497</v>
      </c>
      <c r="T30" s="131" t="s">
        <v>410</v>
      </c>
      <c r="U30" s="131">
        <v>0.09</v>
      </c>
      <c r="V30" s="170">
        <f t="shared" si="5"/>
        <v>2382443.8199999998</v>
      </c>
      <c r="W30" s="170">
        <f t="shared" si="6"/>
        <v>1714412.1978000002</v>
      </c>
      <c r="X30" s="170">
        <f t="shared" si="7"/>
        <v>1408515.6402</v>
      </c>
      <c r="Y30" s="228">
        <f t="shared" si="8"/>
        <v>0.59120623469727829</v>
      </c>
      <c r="Z30" s="228">
        <f t="shared" si="9"/>
        <v>0.71960236099082509</v>
      </c>
      <c r="AA30" s="134"/>
    </row>
    <row r="31" spans="1:27" ht="15.75" customHeight="1">
      <c r="A31" s="440"/>
      <c r="B31" s="442"/>
      <c r="C31" s="442"/>
      <c r="D31" s="148" t="s">
        <v>406</v>
      </c>
      <c r="E31" s="186" t="s">
        <v>407</v>
      </c>
      <c r="F31" s="178" t="s">
        <v>436</v>
      </c>
      <c r="G31" s="148" t="s">
        <v>444</v>
      </c>
      <c r="H31" s="148" t="s">
        <v>394</v>
      </c>
      <c r="I31" s="148" t="s">
        <v>75</v>
      </c>
      <c r="J31" s="132">
        <v>364924</v>
      </c>
      <c r="K31" s="132">
        <v>0</v>
      </c>
      <c r="L31" s="132">
        <v>0</v>
      </c>
      <c r="M31" s="131" t="s">
        <v>416</v>
      </c>
      <c r="N31" s="131">
        <v>0</v>
      </c>
      <c r="O31" s="170">
        <f t="shared" si="1"/>
        <v>0</v>
      </c>
      <c r="P31" s="170">
        <f t="shared" si="2"/>
        <v>0</v>
      </c>
      <c r="Q31" s="170">
        <f t="shared" si="3"/>
        <v>0</v>
      </c>
      <c r="R31" s="228" t="str">
        <f t="shared" si="11"/>
        <v>-</v>
      </c>
      <c r="S31" s="228" t="str">
        <f t="shared" si="4"/>
        <v>-</v>
      </c>
      <c r="T31" s="131" t="s">
        <v>416</v>
      </c>
      <c r="U31" s="131">
        <v>0</v>
      </c>
      <c r="V31" s="170">
        <f t="shared" si="5"/>
        <v>0</v>
      </c>
      <c r="W31" s="170">
        <f t="shared" si="6"/>
        <v>0</v>
      </c>
      <c r="X31" s="170">
        <f t="shared" si="7"/>
        <v>0</v>
      </c>
      <c r="Y31" s="228" t="str">
        <f t="shared" si="8"/>
        <v>-</v>
      </c>
      <c r="Z31" s="228" t="str">
        <f t="shared" si="9"/>
        <v>-</v>
      </c>
      <c r="AA31" s="134"/>
    </row>
    <row r="32" spans="1:27" ht="15.75" customHeight="1">
      <c r="A32" s="440"/>
      <c r="B32" s="442"/>
      <c r="C32" s="442"/>
      <c r="D32" s="148" t="s">
        <v>406</v>
      </c>
      <c r="E32" s="186" t="s">
        <v>407</v>
      </c>
      <c r="F32" s="178" t="s">
        <v>436</v>
      </c>
      <c r="G32" s="148" t="s">
        <v>445</v>
      </c>
      <c r="H32" s="148" t="s">
        <v>394</v>
      </c>
      <c r="I32" s="148" t="s">
        <v>75</v>
      </c>
      <c r="J32" s="132">
        <v>35006</v>
      </c>
      <c r="K32" s="132">
        <v>130223.74000000002</v>
      </c>
      <c r="L32" s="132">
        <v>82658.58</v>
      </c>
      <c r="M32" s="131" t="s">
        <v>410</v>
      </c>
      <c r="N32" s="131">
        <v>0.23</v>
      </c>
      <c r="O32" s="170">
        <f t="shared" si="1"/>
        <v>8051.38</v>
      </c>
      <c r="P32" s="170">
        <f t="shared" si="2"/>
        <v>29951.460200000005</v>
      </c>
      <c r="Q32" s="170">
        <f t="shared" si="3"/>
        <v>19011.473400000003</v>
      </c>
      <c r="R32" s="228">
        <f t="shared" si="11"/>
        <v>2.3612689253270869</v>
      </c>
      <c r="S32" s="228">
        <f t="shared" si="4"/>
        <v>3.7200405644746621</v>
      </c>
      <c r="T32" s="131" t="s">
        <v>410</v>
      </c>
      <c r="U32" s="131">
        <v>0.09</v>
      </c>
      <c r="V32" s="170">
        <f t="shared" si="5"/>
        <v>3150.54</v>
      </c>
      <c r="W32" s="170">
        <f t="shared" si="6"/>
        <v>11720.136600000002</v>
      </c>
      <c r="X32" s="170">
        <f t="shared" si="7"/>
        <v>7439.2721999999994</v>
      </c>
      <c r="Y32" s="228">
        <f t="shared" si="8"/>
        <v>2.3612689253270864</v>
      </c>
      <c r="Z32" s="228">
        <f t="shared" si="9"/>
        <v>3.7200405644746621</v>
      </c>
      <c r="AA32" s="134"/>
    </row>
    <row r="33" spans="1:27" ht="15.75" customHeight="1">
      <c r="A33" s="440"/>
      <c r="B33" s="442"/>
      <c r="C33" s="442"/>
      <c r="D33" s="148" t="s">
        <v>406</v>
      </c>
      <c r="E33" s="186" t="s">
        <v>407</v>
      </c>
      <c r="F33" s="178" t="s">
        <v>436</v>
      </c>
      <c r="G33" s="148" t="s">
        <v>446</v>
      </c>
      <c r="H33" s="148" t="s">
        <v>394</v>
      </c>
      <c r="I33" s="148" t="s">
        <v>75</v>
      </c>
      <c r="J33" s="132">
        <v>1000</v>
      </c>
      <c r="K33" s="132">
        <v>921505</v>
      </c>
      <c r="L33" s="132">
        <v>373550</v>
      </c>
      <c r="M33" s="131" t="s">
        <v>410</v>
      </c>
      <c r="N33" s="131">
        <v>0.23</v>
      </c>
      <c r="O33" s="170">
        <f t="shared" si="1"/>
        <v>230</v>
      </c>
      <c r="P33" s="170">
        <f t="shared" si="2"/>
        <v>211946.15000000002</v>
      </c>
      <c r="Q33" s="170">
        <f t="shared" si="3"/>
        <v>85916.5</v>
      </c>
      <c r="R33" s="228">
        <f t="shared" si="11"/>
        <v>373.55</v>
      </c>
      <c r="S33" s="228">
        <f t="shared" si="4"/>
        <v>921.50500000000011</v>
      </c>
      <c r="T33" s="131" t="s">
        <v>410</v>
      </c>
      <c r="U33" s="131">
        <v>0.09</v>
      </c>
      <c r="V33" s="170">
        <f t="shared" si="5"/>
        <v>90</v>
      </c>
      <c r="W33" s="170">
        <f t="shared" si="6"/>
        <v>82935.45</v>
      </c>
      <c r="X33" s="170">
        <f t="shared" si="7"/>
        <v>33619.5</v>
      </c>
      <c r="Y33" s="228">
        <f t="shared" si="8"/>
        <v>373.55</v>
      </c>
      <c r="Z33" s="228">
        <f t="shared" si="9"/>
        <v>921.505</v>
      </c>
      <c r="AA33" s="134"/>
    </row>
    <row r="34" spans="1:27" ht="15.75" customHeight="1">
      <c r="A34" s="440"/>
      <c r="B34" s="442"/>
      <c r="C34" s="442"/>
      <c r="D34" s="163" t="s">
        <v>447</v>
      </c>
      <c r="E34" s="187" t="s">
        <v>448</v>
      </c>
      <c r="F34" s="178" t="s">
        <v>449</v>
      </c>
      <c r="G34" s="148" t="s">
        <v>450</v>
      </c>
      <c r="H34" s="148" t="s">
        <v>394</v>
      </c>
      <c r="I34" s="148" t="s">
        <v>113</v>
      </c>
      <c r="J34" s="132">
        <v>1000</v>
      </c>
      <c r="K34" s="132">
        <v>0</v>
      </c>
      <c r="L34" s="132">
        <v>0</v>
      </c>
      <c r="M34" s="131" t="s">
        <v>416</v>
      </c>
      <c r="N34" s="131">
        <v>0</v>
      </c>
      <c r="O34" s="170">
        <f t="shared" si="1"/>
        <v>0</v>
      </c>
      <c r="P34" s="170">
        <f t="shared" si="2"/>
        <v>0</v>
      </c>
      <c r="Q34" s="170">
        <f t="shared" si="3"/>
        <v>0</v>
      </c>
      <c r="R34" s="228" t="str">
        <f t="shared" si="11"/>
        <v>-</v>
      </c>
      <c r="S34" s="228" t="str">
        <f t="shared" si="4"/>
        <v>-</v>
      </c>
      <c r="T34" s="131" t="s">
        <v>416</v>
      </c>
      <c r="U34" s="131">
        <v>0</v>
      </c>
      <c r="V34" s="170">
        <f t="shared" si="5"/>
        <v>0</v>
      </c>
      <c r="W34" s="170">
        <f t="shared" si="6"/>
        <v>0</v>
      </c>
      <c r="X34" s="170">
        <f t="shared" si="7"/>
        <v>0</v>
      </c>
      <c r="Y34" s="228" t="str">
        <f t="shared" si="8"/>
        <v>-</v>
      </c>
      <c r="Z34" s="228" t="str">
        <f t="shared" si="9"/>
        <v>-</v>
      </c>
      <c r="AA34" s="134"/>
    </row>
    <row r="35" spans="1:27" ht="15.75" customHeight="1">
      <c r="A35" s="440"/>
      <c r="B35" s="442"/>
      <c r="C35" s="442"/>
      <c r="D35" s="163" t="s">
        <v>447</v>
      </c>
      <c r="E35" s="187" t="s">
        <v>448</v>
      </c>
      <c r="F35" s="178" t="s">
        <v>449</v>
      </c>
      <c r="G35" s="148" t="s">
        <v>451</v>
      </c>
      <c r="H35" s="148" t="s">
        <v>394</v>
      </c>
      <c r="I35" s="148" t="s">
        <v>91</v>
      </c>
      <c r="J35" s="132">
        <v>1000</v>
      </c>
      <c r="K35" s="132">
        <v>0</v>
      </c>
      <c r="L35" s="132">
        <v>0</v>
      </c>
      <c r="M35" s="131" t="s">
        <v>416</v>
      </c>
      <c r="N35" s="131">
        <v>0</v>
      </c>
      <c r="O35" s="170">
        <f t="shared" si="1"/>
        <v>0</v>
      </c>
      <c r="P35" s="170">
        <f t="shared" si="2"/>
        <v>0</v>
      </c>
      <c r="Q35" s="170">
        <f t="shared" si="3"/>
        <v>0</v>
      </c>
      <c r="R35" s="228" t="str">
        <f t="shared" si="11"/>
        <v>-</v>
      </c>
      <c r="S35" s="228" t="str">
        <f t="shared" si="4"/>
        <v>-</v>
      </c>
      <c r="T35" s="131" t="s">
        <v>416</v>
      </c>
      <c r="U35" s="131">
        <v>0</v>
      </c>
      <c r="V35" s="170">
        <f t="shared" si="5"/>
        <v>0</v>
      </c>
      <c r="W35" s="170">
        <f t="shared" si="6"/>
        <v>0</v>
      </c>
      <c r="X35" s="170">
        <f t="shared" si="7"/>
        <v>0</v>
      </c>
      <c r="Y35" s="228" t="str">
        <f t="shared" si="8"/>
        <v>-</v>
      </c>
      <c r="Z35" s="228" t="str">
        <f t="shared" si="9"/>
        <v>-</v>
      </c>
      <c r="AA35" s="134"/>
    </row>
    <row r="36" spans="1:27" ht="15.75" customHeight="1">
      <c r="A36" s="440"/>
      <c r="B36" s="442"/>
      <c r="C36" s="442"/>
      <c r="D36" s="148" t="s">
        <v>447</v>
      </c>
      <c r="E36" s="186" t="s">
        <v>407</v>
      </c>
      <c r="F36" s="178" t="s">
        <v>452</v>
      </c>
      <c r="G36" s="148" t="s">
        <v>453</v>
      </c>
      <c r="H36" s="148" t="s">
        <v>394</v>
      </c>
      <c r="I36" s="148" t="s">
        <v>113</v>
      </c>
      <c r="J36" s="132">
        <v>108000</v>
      </c>
      <c r="K36" s="132">
        <v>108000</v>
      </c>
      <c r="L36" s="132">
        <v>62723.409999999996</v>
      </c>
      <c r="M36" s="131" t="s">
        <v>410</v>
      </c>
      <c r="N36" s="131">
        <v>0.5</v>
      </c>
      <c r="O36" s="170">
        <f t="shared" si="1"/>
        <v>54000</v>
      </c>
      <c r="P36" s="170">
        <f t="shared" si="2"/>
        <v>54000</v>
      </c>
      <c r="Q36" s="170">
        <f t="shared" si="3"/>
        <v>31361.704999999998</v>
      </c>
      <c r="R36" s="228">
        <f t="shared" si="11"/>
        <v>0.58077231481481473</v>
      </c>
      <c r="S36" s="228">
        <f t="shared" si="4"/>
        <v>1</v>
      </c>
      <c r="T36" s="131" t="s">
        <v>410</v>
      </c>
      <c r="U36" s="131">
        <v>0.2</v>
      </c>
      <c r="V36" s="170">
        <f t="shared" si="5"/>
        <v>21600</v>
      </c>
      <c r="W36" s="170">
        <f t="shared" si="6"/>
        <v>21600</v>
      </c>
      <c r="X36" s="170">
        <f t="shared" si="7"/>
        <v>12544.682000000001</v>
      </c>
      <c r="Y36" s="228">
        <f t="shared" si="8"/>
        <v>0.58077231481481484</v>
      </c>
      <c r="Z36" s="228">
        <f t="shared" si="9"/>
        <v>1</v>
      </c>
      <c r="AA36" s="134"/>
    </row>
    <row r="37" spans="1:27" ht="15.75" customHeight="1">
      <c r="A37" s="440"/>
      <c r="B37" s="442"/>
      <c r="C37" s="442"/>
      <c r="D37" s="148" t="s">
        <v>447</v>
      </c>
      <c r="E37" s="186" t="s">
        <v>407</v>
      </c>
      <c r="F37" s="178" t="s">
        <v>452</v>
      </c>
      <c r="G37" s="148" t="s">
        <v>454</v>
      </c>
      <c r="H37" s="148" t="s">
        <v>394</v>
      </c>
      <c r="I37" s="148" t="s">
        <v>75</v>
      </c>
      <c r="J37" s="132">
        <v>5934000</v>
      </c>
      <c r="K37" s="132">
        <v>5894419.21</v>
      </c>
      <c r="L37" s="132">
        <v>5064184.67</v>
      </c>
      <c r="M37" s="131" t="s">
        <v>410</v>
      </c>
      <c r="N37" s="131">
        <v>0.5</v>
      </c>
      <c r="O37" s="170">
        <f t="shared" si="1"/>
        <v>2967000</v>
      </c>
      <c r="P37" s="170">
        <f t="shared" si="2"/>
        <v>2947209.605</v>
      </c>
      <c r="Q37" s="170">
        <f t="shared" si="3"/>
        <v>2532092.335</v>
      </c>
      <c r="R37" s="228">
        <f t="shared" si="11"/>
        <v>0.85341838051904284</v>
      </c>
      <c r="S37" s="228">
        <f t="shared" si="4"/>
        <v>0.99332982979440509</v>
      </c>
      <c r="T37" s="131" t="s">
        <v>410</v>
      </c>
      <c r="U37" s="131">
        <v>0.2</v>
      </c>
      <c r="V37" s="170">
        <f t="shared" si="5"/>
        <v>1186800</v>
      </c>
      <c r="W37" s="170">
        <f t="shared" si="6"/>
        <v>1178883.8419999999</v>
      </c>
      <c r="X37" s="170">
        <f t="shared" si="7"/>
        <v>1012836.934</v>
      </c>
      <c r="Y37" s="228">
        <f t="shared" si="8"/>
        <v>0.85341838051904284</v>
      </c>
      <c r="Z37" s="228">
        <f t="shared" si="9"/>
        <v>0.99332982979440509</v>
      </c>
      <c r="AA37" s="134"/>
    </row>
    <row r="38" spans="1:27" ht="15.75" customHeight="1">
      <c r="A38" s="440"/>
      <c r="B38" s="442"/>
      <c r="C38" s="442"/>
      <c r="D38" s="148" t="s">
        <v>447</v>
      </c>
      <c r="E38" s="186" t="s">
        <v>407</v>
      </c>
      <c r="F38" s="178" t="s">
        <v>452</v>
      </c>
      <c r="G38" s="148" t="s">
        <v>455</v>
      </c>
      <c r="H38" s="148" t="s">
        <v>394</v>
      </c>
      <c r="I38" s="148" t="s">
        <v>75</v>
      </c>
      <c r="J38" s="132">
        <v>3995972</v>
      </c>
      <c r="K38" s="132">
        <v>4871477.6100000003</v>
      </c>
      <c r="L38" s="132">
        <v>3674431.12</v>
      </c>
      <c r="M38" s="131" t="s">
        <v>410</v>
      </c>
      <c r="N38" s="131">
        <v>0.5</v>
      </c>
      <c r="O38" s="170">
        <f t="shared" si="1"/>
        <v>1997986</v>
      </c>
      <c r="P38" s="170">
        <f t="shared" si="2"/>
        <v>2435738.8050000002</v>
      </c>
      <c r="Q38" s="170">
        <f t="shared" si="3"/>
        <v>1837215.56</v>
      </c>
      <c r="R38" s="228">
        <f t="shared" si="11"/>
        <v>0.91953375048674013</v>
      </c>
      <c r="S38" s="228">
        <f t="shared" si="4"/>
        <v>1.2190970332124451</v>
      </c>
      <c r="T38" s="131" t="s">
        <v>410</v>
      </c>
      <c r="U38" s="131">
        <v>0.2</v>
      </c>
      <c r="V38" s="170">
        <f t="shared" si="5"/>
        <v>799194.4</v>
      </c>
      <c r="W38" s="170">
        <f t="shared" si="6"/>
        <v>974295.52200000011</v>
      </c>
      <c r="X38" s="170">
        <f t="shared" si="7"/>
        <v>734886.22400000005</v>
      </c>
      <c r="Y38" s="228">
        <f t="shared" si="8"/>
        <v>0.91953375048674013</v>
      </c>
      <c r="Z38" s="228">
        <f t="shared" si="9"/>
        <v>1.2190970332124451</v>
      </c>
      <c r="AA38" s="134"/>
    </row>
    <row r="39" spans="1:27" ht="15.75" customHeight="1">
      <c r="A39" s="440"/>
      <c r="B39" s="442"/>
      <c r="C39" s="442"/>
      <c r="D39" s="148" t="s">
        <v>447</v>
      </c>
      <c r="E39" s="186" t="s">
        <v>407</v>
      </c>
      <c r="F39" s="178" t="s">
        <v>452</v>
      </c>
      <c r="G39" s="148" t="s">
        <v>456</v>
      </c>
      <c r="H39" s="148" t="s">
        <v>394</v>
      </c>
      <c r="I39" s="148" t="s">
        <v>75</v>
      </c>
      <c r="J39" s="132">
        <v>0</v>
      </c>
      <c r="K39" s="132">
        <v>14640.78</v>
      </c>
      <c r="L39" s="132">
        <v>14640.78</v>
      </c>
      <c r="M39" s="131" t="s">
        <v>410</v>
      </c>
      <c r="N39" s="131">
        <v>0.5</v>
      </c>
      <c r="O39" s="170">
        <f t="shared" si="1"/>
        <v>0</v>
      </c>
      <c r="P39" s="170">
        <f t="shared" si="2"/>
        <v>7320.39</v>
      </c>
      <c r="Q39" s="170">
        <f t="shared" si="3"/>
        <v>7320.39</v>
      </c>
      <c r="R39" s="228" t="str">
        <f t="shared" si="11"/>
        <v>-</v>
      </c>
      <c r="S39" s="228" t="str">
        <f t="shared" si="4"/>
        <v>-</v>
      </c>
      <c r="T39" s="131" t="s">
        <v>410</v>
      </c>
      <c r="U39" s="131">
        <v>0.2</v>
      </c>
      <c r="V39" s="170">
        <f t="shared" si="5"/>
        <v>0</v>
      </c>
      <c r="W39" s="170">
        <f t="shared" si="6"/>
        <v>2928.1560000000004</v>
      </c>
      <c r="X39" s="170">
        <f t="shared" si="7"/>
        <v>2928.1560000000004</v>
      </c>
      <c r="Y39" s="228" t="str">
        <f t="shared" si="8"/>
        <v>-</v>
      </c>
      <c r="Z39" s="228" t="str">
        <f t="shared" si="9"/>
        <v>-</v>
      </c>
      <c r="AA39" s="134"/>
    </row>
    <row r="40" spans="1:27" ht="15.75" customHeight="1">
      <c r="A40" s="440"/>
      <c r="B40" s="442"/>
      <c r="C40" s="442"/>
      <c r="D40" s="163" t="s">
        <v>447</v>
      </c>
      <c r="E40" s="187" t="s">
        <v>448</v>
      </c>
      <c r="F40" s="178" t="s">
        <v>457</v>
      </c>
      <c r="G40" s="148" t="s">
        <v>458</v>
      </c>
      <c r="H40" s="148" t="s">
        <v>394</v>
      </c>
      <c r="I40" s="148" t="s">
        <v>113</v>
      </c>
      <c r="J40" s="132">
        <v>1000</v>
      </c>
      <c r="K40" s="132">
        <v>0</v>
      </c>
      <c r="L40" s="132">
        <v>0</v>
      </c>
      <c r="M40" s="131" t="s">
        <v>416</v>
      </c>
      <c r="N40" s="131">
        <v>0</v>
      </c>
      <c r="O40" s="170">
        <f t="shared" si="1"/>
        <v>0</v>
      </c>
      <c r="P40" s="170">
        <f t="shared" si="2"/>
        <v>0</v>
      </c>
      <c r="Q40" s="170">
        <f t="shared" si="3"/>
        <v>0</v>
      </c>
      <c r="R40" s="228" t="str">
        <f t="shared" si="11"/>
        <v>-</v>
      </c>
      <c r="S40" s="228" t="str">
        <f t="shared" si="4"/>
        <v>-</v>
      </c>
      <c r="T40" s="131" t="s">
        <v>416</v>
      </c>
      <c r="U40" s="131">
        <v>0</v>
      </c>
      <c r="V40" s="170">
        <f t="shared" si="5"/>
        <v>0</v>
      </c>
      <c r="W40" s="170">
        <f t="shared" si="6"/>
        <v>0</v>
      </c>
      <c r="X40" s="170">
        <f t="shared" si="7"/>
        <v>0</v>
      </c>
      <c r="Y40" s="228" t="str">
        <f t="shared" si="8"/>
        <v>-</v>
      </c>
      <c r="Z40" s="228" t="str">
        <f t="shared" si="9"/>
        <v>-</v>
      </c>
      <c r="AA40" s="134"/>
    </row>
    <row r="41" spans="1:27" ht="15.75" customHeight="1">
      <c r="A41" s="440"/>
      <c r="B41" s="442"/>
      <c r="C41" s="442"/>
      <c r="D41" s="163" t="s">
        <v>447</v>
      </c>
      <c r="E41" s="187" t="s">
        <v>448</v>
      </c>
      <c r="F41" s="178" t="s">
        <v>457</v>
      </c>
      <c r="G41" s="148" t="s">
        <v>459</v>
      </c>
      <c r="H41" s="148" t="s">
        <v>394</v>
      </c>
      <c r="I41" s="148" t="s">
        <v>113</v>
      </c>
      <c r="J41" s="132">
        <v>1481742</v>
      </c>
      <c r="K41" s="132">
        <v>1097562.0999999999</v>
      </c>
      <c r="L41" s="132">
        <v>689051.68</v>
      </c>
      <c r="M41" s="131" t="s">
        <v>410</v>
      </c>
      <c r="N41" s="131">
        <v>0.23</v>
      </c>
      <c r="O41" s="170">
        <f t="shared" si="1"/>
        <v>340800.66000000003</v>
      </c>
      <c r="P41" s="170">
        <f t="shared" si="2"/>
        <v>252439.28299999997</v>
      </c>
      <c r="Q41" s="170">
        <f t="shared" si="3"/>
        <v>158481.88640000002</v>
      </c>
      <c r="R41" s="228">
        <f t="shared" si="11"/>
        <v>0.4650281088070663</v>
      </c>
      <c r="S41" s="228">
        <f t="shared" si="4"/>
        <v>0.7407241611562605</v>
      </c>
      <c r="T41" s="131" t="s">
        <v>410</v>
      </c>
      <c r="U41" s="131">
        <v>0.09</v>
      </c>
      <c r="V41" s="170">
        <f t="shared" si="5"/>
        <v>133356.78</v>
      </c>
      <c r="W41" s="170">
        <f t="shared" si="6"/>
        <v>98780.588999999978</v>
      </c>
      <c r="X41" s="170">
        <f t="shared" si="7"/>
        <v>62014.6512</v>
      </c>
      <c r="Y41" s="228">
        <f t="shared" si="8"/>
        <v>0.4650281088070663</v>
      </c>
      <c r="Z41" s="228">
        <f t="shared" si="9"/>
        <v>0.7407241611562605</v>
      </c>
      <c r="AA41" s="134"/>
    </row>
    <row r="42" spans="1:27" ht="15.75" customHeight="1">
      <c r="A42" s="440"/>
      <c r="B42" s="442"/>
      <c r="C42" s="442"/>
      <c r="D42" s="163" t="s">
        <v>447</v>
      </c>
      <c r="E42" s="187" t="s">
        <v>448</v>
      </c>
      <c r="F42" s="178" t="s">
        <v>457</v>
      </c>
      <c r="G42" s="148" t="s">
        <v>460</v>
      </c>
      <c r="H42" s="148" t="s">
        <v>394</v>
      </c>
      <c r="I42" s="148" t="s">
        <v>113</v>
      </c>
      <c r="J42" s="132">
        <v>1000</v>
      </c>
      <c r="K42" s="132">
        <v>68194.11</v>
      </c>
      <c r="L42" s="132">
        <v>68194.11</v>
      </c>
      <c r="M42" s="131" t="s">
        <v>410</v>
      </c>
      <c r="N42" s="131">
        <v>0.23</v>
      </c>
      <c r="O42" s="170">
        <f t="shared" si="1"/>
        <v>230</v>
      </c>
      <c r="P42" s="170">
        <f t="shared" si="2"/>
        <v>15684.6453</v>
      </c>
      <c r="Q42" s="170">
        <f t="shared" si="3"/>
        <v>15684.6453</v>
      </c>
      <c r="R42" s="228">
        <f t="shared" si="11"/>
        <v>68.194109999999995</v>
      </c>
      <c r="S42" s="228">
        <f t="shared" si="4"/>
        <v>68.194109999999995</v>
      </c>
      <c r="T42" s="131" t="s">
        <v>410</v>
      </c>
      <c r="U42" s="131">
        <v>0.09</v>
      </c>
      <c r="V42" s="170">
        <f t="shared" si="5"/>
        <v>90</v>
      </c>
      <c r="W42" s="170">
        <f t="shared" si="6"/>
        <v>6137.4699000000001</v>
      </c>
      <c r="X42" s="170">
        <f t="shared" si="7"/>
        <v>6137.4699000000001</v>
      </c>
      <c r="Y42" s="228">
        <f t="shared" si="8"/>
        <v>68.194109999999995</v>
      </c>
      <c r="Z42" s="228">
        <f t="shared" si="9"/>
        <v>68.194109999999995</v>
      </c>
      <c r="AA42" s="134"/>
    </row>
    <row r="43" spans="1:27" ht="15.75" customHeight="1">
      <c r="A43" s="440"/>
      <c r="B43" s="442"/>
      <c r="C43" s="442"/>
      <c r="D43" s="163" t="s">
        <v>447</v>
      </c>
      <c r="E43" s="187" t="s">
        <v>448</v>
      </c>
      <c r="F43" s="178" t="s">
        <v>457</v>
      </c>
      <c r="G43" s="148" t="s">
        <v>461</v>
      </c>
      <c r="H43" s="148" t="s">
        <v>394</v>
      </c>
      <c r="I43" s="148" t="s">
        <v>113</v>
      </c>
      <c r="J43" s="132">
        <v>1000</v>
      </c>
      <c r="K43" s="132">
        <v>0</v>
      </c>
      <c r="L43" s="132">
        <v>0</v>
      </c>
      <c r="M43" s="131" t="s">
        <v>416</v>
      </c>
      <c r="N43" s="131">
        <v>0</v>
      </c>
      <c r="O43" s="170">
        <f t="shared" si="1"/>
        <v>0</v>
      </c>
      <c r="P43" s="170">
        <f t="shared" si="2"/>
        <v>0</v>
      </c>
      <c r="Q43" s="170">
        <f t="shared" si="3"/>
        <v>0</v>
      </c>
      <c r="R43" s="228" t="str">
        <f t="shared" si="11"/>
        <v>-</v>
      </c>
      <c r="S43" s="228" t="str">
        <f t="shared" si="4"/>
        <v>-</v>
      </c>
      <c r="T43" s="131" t="s">
        <v>416</v>
      </c>
      <c r="U43" s="131">
        <v>0</v>
      </c>
      <c r="V43" s="170">
        <f t="shared" si="5"/>
        <v>0</v>
      </c>
      <c r="W43" s="170">
        <f t="shared" si="6"/>
        <v>0</v>
      </c>
      <c r="X43" s="170">
        <f t="shared" si="7"/>
        <v>0</v>
      </c>
      <c r="Y43" s="228" t="str">
        <f t="shared" si="8"/>
        <v>-</v>
      </c>
      <c r="Z43" s="228" t="str">
        <f t="shared" si="9"/>
        <v>-</v>
      </c>
      <c r="AA43" s="134"/>
    </row>
    <row r="44" spans="1:27" ht="15.75" customHeight="1">
      <c r="A44" s="440"/>
      <c r="B44" s="442"/>
      <c r="C44" s="442"/>
      <c r="D44" s="163" t="s">
        <v>447</v>
      </c>
      <c r="E44" s="187" t="s">
        <v>448</v>
      </c>
      <c r="F44" s="178" t="s">
        <v>457</v>
      </c>
      <c r="G44" s="148" t="s">
        <v>462</v>
      </c>
      <c r="H44" s="148" t="s">
        <v>394</v>
      </c>
      <c r="I44" s="148" t="s">
        <v>75</v>
      </c>
      <c r="J44" s="132">
        <v>1000</v>
      </c>
      <c r="K44" s="132">
        <v>205026.25</v>
      </c>
      <c r="L44" s="132">
        <v>157898.6</v>
      </c>
      <c r="M44" s="131" t="s">
        <v>410</v>
      </c>
      <c r="N44" s="131">
        <v>0.23</v>
      </c>
      <c r="O44" s="170">
        <f t="shared" si="1"/>
        <v>230</v>
      </c>
      <c r="P44" s="170">
        <f t="shared" si="2"/>
        <v>47156.037499999999</v>
      </c>
      <c r="Q44" s="170">
        <f t="shared" si="3"/>
        <v>36316.678</v>
      </c>
      <c r="R44" s="228">
        <f t="shared" si="11"/>
        <v>157.89859999999999</v>
      </c>
      <c r="S44" s="228">
        <f t="shared" si="4"/>
        <v>205.02625</v>
      </c>
      <c r="T44" s="131" t="s">
        <v>410</v>
      </c>
      <c r="U44" s="131">
        <v>0.09</v>
      </c>
      <c r="V44" s="170">
        <f t="shared" si="5"/>
        <v>90</v>
      </c>
      <c r="W44" s="170">
        <f t="shared" si="6"/>
        <v>18452.362499999999</v>
      </c>
      <c r="X44" s="170">
        <f t="shared" si="7"/>
        <v>14210.874</v>
      </c>
      <c r="Y44" s="228">
        <f t="shared" si="8"/>
        <v>157.89859999999999</v>
      </c>
      <c r="Z44" s="228">
        <f t="shared" si="9"/>
        <v>205.02625</v>
      </c>
      <c r="AA44" s="134"/>
    </row>
    <row r="45" spans="1:27" ht="15.75" customHeight="1">
      <c r="A45" s="440"/>
      <c r="B45" s="442"/>
      <c r="C45" s="442"/>
      <c r="D45" s="163" t="s">
        <v>447</v>
      </c>
      <c r="E45" s="187" t="s">
        <v>448</v>
      </c>
      <c r="F45" s="178" t="s">
        <v>457</v>
      </c>
      <c r="G45" s="148" t="s">
        <v>463</v>
      </c>
      <c r="H45" s="148" t="s">
        <v>394</v>
      </c>
      <c r="I45" s="148" t="s">
        <v>75</v>
      </c>
      <c r="J45" s="132">
        <v>15000</v>
      </c>
      <c r="K45" s="132">
        <v>0</v>
      </c>
      <c r="L45" s="132">
        <v>0</v>
      </c>
      <c r="M45" s="131" t="s">
        <v>416</v>
      </c>
      <c r="N45" s="131">
        <v>0</v>
      </c>
      <c r="O45" s="170">
        <f t="shared" si="1"/>
        <v>0</v>
      </c>
      <c r="P45" s="170">
        <f t="shared" si="2"/>
        <v>0</v>
      </c>
      <c r="Q45" s="170">
        <f t="shared" si="3"/>
        <v>0</v>
      </c>
      <c r="R45" s="228" t="str">
        <f t="shared" si="11"/>
        <v>-</v>
      </c>
      <c r="S45" s="228" t="str">
        <f t="shared" si="4"/>
        <v>-</v>
      </c>
      <c r="T45" s="131" t="s">
        <v>416</v>
      </c>
      <c r="U45" s="131">
        <v>0</v>
      </c>
      <c r="V45" s="170">
        <f t="shared" si="5"/>
        <v>0</v>
      </c>
      <c r="W45" s="170">
        <f t="shared" si="6"/>
        <v>0</v>
      </c>
      <c r="X45" s="170">
        <f t="shared" si="7"/>
        <v>0</v>
      </c>
      <c r="Y45" s="228" t="str">
        <f t="shared" si="8"/>
        <v>-</v>
      </c>
      <c r="Z45" s="228" t="str">
        <f t="shared" si="9"/>
        <v>-</v>
      </c>
      <c r="AA45" s="134"/>
    </row>
    <row r="46" spans="1:27" ht="15.75" customHeight="1">
      <c r="A46" s="440"/>
      <c r="B46" s="442"/>
      <c r="C46" s="442"/>
      <c r="D46" s="163" t="s">
        <v>447</v>
      </c>
      <c r="E46" s="187" t="s">
        <v>448</v>
      </c>
      <c r="F46" s="178" t="s">
        <v>457</v>
      </c>
      <c r="G46" s="148" t="s">
        <v>464</v>
      </c>
      <c r="H46" s="148" t="s">
        <v>394</v>
      </c>
      <c r="I46" s="148" t="s">
        <v>75</v>
      </c>
      <c r="J46" s="132">
        <v>818162</v>
      </c>
      <c r="K46" s="132">
        <v>704799.01</v>
      </c>
      <c r="L46" s="132">
        <v>405448.16</v>
      </c>
      <c r="M46" s="131" t="s">
        <v>410</v>
      </c>
      <c r="N46" s="131">
        <v>0.23</v>
      </c>
      <c r="O46" s="170">
        <f t="shared" si="1"/>
        <v>188177.26</v>
      </c>
      <c r="P46" s="170">
        <f t="shared" si="2"/>
        <v>162103.77230000001</v>
      </c>
      <c r="Q46" s="170">
        <f t="shared" si="3"/>
        <v>93253.076799999995</v>
      </c>
      <c r="R46" s="228">
        <f t="shared" si="11"/>
        <v>0.49555975466961305</v>
      </c>
      <c r="S46" s="228">
        <f t="shared" si="4"/>
        <v>0.86144187825882901</v>
      </c>
      <c r="T46" s="131" t="s">
        <v>410</v>
      </c>
      <c r="U46" s="131">
        <v>0.09</v>
      </c>
      <c r="V46" s="170">
        <f t="shared" si="5"/>
        <v>73634.58</v>
      </c>
      <c r="W46" s="170">
        <f t="shared" si="6"/>
        <v>63431.910899999995</v>
      </c>
      <c r="X46" s="170">
        <f t="shared" si="7"/>
        <v>36490.3344</v>
      </c>
      <c r="Y46" s="228">
        <f t="shared" si="8"/>
        <v>0.49555975466961311</v>
      </c>
      <c r="Z46" s="228">
        <f t="shared" si="9"/>
        <v>0.8614418782588289</v>
      </c>
      <c r="AA46" s="134"/>
    </row>
    <row r="47" spans="1:27" ht="15.75" customHeight="1">
      <c r="A47" s="440"/>
      <c r="B47" s="442"/>
      <c r="C47" s="442"/>
      <c r="D47" s="163" t="s">
        <v>447</v>
      </c>
      <c r="E47" s="187" t="s">
        <v>448</v>
      </c>
      <c r="F47" s="178" t="s">
        <v>457</v>
      </c>
      <c r="G47" s="148" t="s">
        <v>465</v>
      </c>
      <c r="H47" s="148" t="s">
        <v>394</v>
      </c>
      <c r="I47" s="148" t="s">
        <v>75</v>
      </c>
      <c r="J47" s="132">
        <v>1727569</v>
      </c>
      <c r="K47" s="132">
        <v>803079.65999999992</v>
      </c>
      <c r="L47" s="132">
        <v>304694.93</v>
      </c>
      <c r="M47" s="131" t="s">
        <v>410</v>
      </c>
      <c r="N47" s="131">
        <v>0.23</v>
      </c>
      <c r="O47" s="170">
        <f t="shared" si="1"/>
        <v>397340.87</v>
      </c>
      <c r="P47" s="170">
        <f t="shared" si="2"/>
        <v>184708.32179999998</v>
      </c>
      <c r="Q47" s="170">
        <f t="shared" si="3"/>
        <v>70079.833899999998</v>
      </c>
      <c r="R47" s="228">
        <f t="shared" si="11"/>
        <v>0.17637207544242806</v>
      </c>
      <c r="S47" s="228">
        <f t="shared" si="4"/>
        <v>0.46486111987422785</v>
      </c>
      <c r="T47" s="131" t="s">
        <v>410</v>
      </c>
      <c r="U47" s="131">
        <v>0.09</v>
      </c>
      <c r="V47" s="170">
        <f t="shared" si="5"/>
        <v>155481.21</v>
      </c>
      <c r="W47" s="170">
        <f t="shared" si="6"/>
        <v>72277.169399999984</v>
      </c>
      <c r="X47" s="170">
        <f t="shared" si="7"/>
        <v>27422.543699999998</v>
      </c>
      <c r="Y47" s="228">
        <f t="shared" si="8"/>
        <v>0.17637207544242806</v>
      </c>
      <c r="Z47" s="228">
        <f t="shared" si="9"/>
        <v>0.46486111987422779</v>
      </c>
      <c r="AA47" s="134"/>
    </row>
    <row r="48" spans="1:27" ht="15.75" customHeight="1">
      <c r="A48" s="440"/>
      <c r="B48" s="442"/>
      <c r="C48" s="442"/>
      <c r="D48" s="163" t="s">
        <v>447</v>
      </c>
      <c r="E48" s="187" t="s">
        <v>448</v>
      </c>
      <c r="F48" s="178" t="s">
        <v>457</v>
      </c>
      <c r="G48" s="148" t="s">
        <v>466</v>
      </c>
      <c r="H48" s="148" t="s">
        <v>394</v>
      </c>
      <c r="I48" s="148" t="s">
        <v>75</v>
      </c>
      <c r="J48" s="132">
        <v>1000</v>
      </c>
      <c r="K48" s="132">
        <v>12789.41</v>
      </c>
      <c r="L48" s="132">
        <v>1039.6600000000001</v>
      </c>
      <c r="M48" s="131" t="s">
        <v>410</v>
      </c>
      <c r="N48" s="131">
        <v>0.23</v>
      </c>
      <c r="O48" s="170">
        <f t="shared" si="1"/>
        <v>230</v>
      </c>
      <c r="P48" s="170">
        <f t="shared" si="2"/>
        <v>2941.5643</v>
      </c>
      <c r="Q48" s="170">
        <f t="shared" si="3"/>
        <v>239.12180000000004</v>
      </c>
      <c r="R48" s="228">
        <f t="shared" si="11"/>
        <v>1.0396600000000003</v>
      </c>
      <c r="S48" s="228">
        <f t="shared" si="4"/>
        <v>12.78941</v>
      </c>
      <c r="T48" s="131" t="s">
        <v>410</v>
      </c>
      <c r="U48" s="131">
        <v>0.09</v>
      </c>
      <c r="V48" s="170">
        <f t="shared" si="5"/>
        <v>90</v>
      </c>
      <c r="W48" s="170">
        <f t="shared" si="6"/>
        <v>1151.0469000000001</v>
      </c>
      <c r="X48" s="170">
        <f t="shared" si="7"/>
        <v>93.569400000000002</v>
      </c>
      <c r="Y48" s="228">
        <f t="shared" si="8"/>
        <v>1.03966</v>
      </c>
      <c r="Z48" s="228">
        <f t="shared" si="9"/>
        <v>12.78941</v>
      </c>
      <c r="AA48" s="134"/>
    </row>
    <row r="49" spans="1:27" ht="15.75" customHeight="1">
      <c r="A49" s="440"/>
      <c r="B49" s="442"/>
      <c r="C49" s="442"/>
      <c r="D49" s="163" t="s">
        <v>447</v>
      </c>
      <c r="E49" s="187" t="s">
        <v>448</v>
      </c>
      <c r="F49" s="178" t="s">
        <v>457</v>
      </c>
      <c r="G49" s="148" t="s">
        <v>467</v>
      </c>
      <c r="H49" s="148" t="s">
        <v>394</v>
      </c>
      <c r="I49" s="148" t="s">
        <v>75</v>
      </c>
      <c r="J49" s="132">
        <v>1000</v>
      </c>
      <c r="K49" s="132">
        <v>27000</v>
      </c>
      <c r="L49" s="132">
        <v>27000</v>
      </c>
      <c r="M49" s="131" t="s">
        <v>410</v>
      </c>
      <c r="N49" s="131">
        <v>0.23</v>
      </c>
      <c r="O49" s="170">
        <f t="shared" si="1"/>
        <v>230</v>
      </c>
      <c r="P49" s="170">
        <f t="shared" si="2"/>
        <v>6210</v>
      </c>
      <c r="Q49" s="170">
        <f t="shared" si="3"/>
        <v>6210</v>
      </c>
      <c r="R49" s="228">
        <f t="shared" si="11"/>
        <v>27</v>
      </c>
      <c r="S49" s="228">
        <f t="shared" si="4"/>
        <v>27</v>
      </c>
      <c r="T49" s="131" t="s">
        <v>410</v>
      </c>
      <c r="U49" s="131">
        <v>0.09</v>
      </c>
      <c r="V49" s="170">
        <f t="shared" si="5"/>
        <v>90</v>
      </c>
      <c r="W49" s="170">
        <f t="shared" si="6"/>
        <v>2430</v>
      </c>
      <c r="X49" s="170">
        <f t="shared" si="7"/>
        <v>2430</v>
      </c>
      <c r="Y49" s="228">
        <f t="shared" si="8"/>
        <v>27</v>
      </c>
      <c r="Z49" s="228">
        <f t="shared" si="9"/>
        <v>27</v>
      </c>
      <c r="AA49" s="134"/>
    </row>
    <row r="50" spans="1:27" ht="15.75" customHeight="1">
      <c r="A50" s="440"/>
      <c r="B50" s="442"/>
      <c r="C50" s="442"/>
      <c r="D50" s="163" t="s">
        <v>468</v>
      </c>
      <c r="E50" s="187" t="s">
        <v>469</v>
      </c>
      <c r="F50" s="178" t="s">
        <v>470</v>
      </c>
      <c r="G50" s="148" t="s">
        <v>471</v>
      </c>
      <c r="H50" s="148" t="s">
        <v>394</v>
      </c>
      <c r="I50" s="148" t="s">
        <v>75</v>
      </c>
      <c r="J50" s="132">
        <v>1000</v>
      </c>
      <c r="K50" s="132">
        <v>0</v>
      </c>
      <c r="L50" s="132">
        <v>0</v>
      </c>
      <c r="M50" s="131" t="s">
        <v>416</v>
      </c>
      <c r="N50" s="131">
        <v>0</v>
      </c>
      <c r="O50" s="170">
        <f t="shared" si="1"/>
        <v>0</v>
      </c>
      <c r="P50" s="170">
        <f t="shared" si="2"/>
        <v>0</v>
      </c>
      <c r="Q50" s="170">
        <f t="shared" si="3"/>
        <v>0</v>
      </c>
      <c r="R50" s="228" t="str">
        <f t="shared" si="11"/>
        <v>-</v>
      </c>
      <c r="S50" s="228" t="str">
        <f t="shared" si="4"/>
        <v>-</v>
      </c>
      <c r="T50" s="131" t="s">
        <v>416</v>
      </c>
      <c r="U50" s="131">
        <v>0</v>
      </c>
      <c r="V50" s="170">
        <f t="shared" si="5"/>
        <v>0</v>
      </c>
      <c r="W50" s="170">
        <f t="shared" si="6"/>
        <v>0</v>
      </c>
      <c r="X50" s="170">
        <f t="shared" si="7"/>
        <v>0</v>
      </c>
      <c r="Y50" s="228" t="str">
        <f t="shared" si="8"/>
        <v>-</v>
      </c>
      <c r="Z50" s="228" t="str">
        <f t="shared" si="9"/>
        <v>-</v>
      </c>
      <c r="AA50" s="134"/>
    </row>
    <row r="51" spans="1:27" ht="15.75" customHeight="1">
      <c r="A51" s="440"/>
      <c r="B51" s="442"/>
      <c r="C51" s="442"/>
      <c r="D51" s="163" t="s">
        <v>468</v>
      </c>
      <c r="E51" s="187" t="s">
        <v>469</v>
      </c>
      <c r="F51" s="178" t="s">
        <v>470</v>
      </c>
      <c r="G51" s="148" t="s">
        <v>472</v>
      </c>
      <c r="H51" s="148" t="s">
        <v>394</v>
      </c>
      <c r="I51" s="148" t="s">
        <v>75</v>
      </c>
      <c r="J51" s="132">
        <v>30000</v>
      </c>
      <c r="K51" s="132">
        <v>0</v>
      </c>
      <c r="L51" s="132">
        <v>0</v>
      </c>
      <c r="M51" s="131" t="s">
        <v>416</v>
      </c>
      <c r="N51" s="131">
        <v>0</v>
      </c>
      <c r="O51" s="170">
        <f t="shared" si="1"/>
        <v>0</v>
      </c>
      <c r="P51" s="170">
        <f t="shared" si="2"/>
        <v>0</v>
      </c>
      <c r="Q51" s="170">
        <f t="shared" si="3"/>
        <v>0</v>
      </c>
      <c r="R51" s="228" t="str">
        <f t="shared" si="11"/>
        <v>-</v>
      </c>
      <c r="S51" s="228" t="str">
        <f t="shared" si="4"/>
        <v>-</v>
      </c>
      <c r="T51" s="131" t="s">
        <v>416</v>
      </c>
      <c r="U51" s="131">
        <v>0</v>
      </c>
      <c r="V51" s="170">
        <f t="shared" si="5"/>
        <v>0</v>
      </c>
      <c r="W51" s="170">
        <f t="shared" si="6"/>
        <v>0</v>
      </c>
      <c r="X51" s="170">
        <f t="shared" si="7"/>
        <v>0</v>
      </c>
      <c r="Y51" s="228" t="str">
        <f t="shared" si="8"/>
        <v>-</v>
      </c>
      <c r="Z51" s="228" t="str">
        <f t="shared" si="9"/>
        <v>-</v>
      </c>
      <c r="AA51" s="134"/>
    </row>
    <row r="52" spans="1:27" ht="15.75" customHeight="1">
      <c r="A52" s="440"/>
      <c r="B52" s="442"/>
      <c r="C52" s="442"/>
      <c r="D52" s="163" t="s">
        <v>468</v>
      </c>
      <c r="E52" s="187" t="s">
        <v>469</v>
      </c>
      <c r="F52" s="178" t="s">
        <v>470</v>
      </c>
      <c r="G52" s="148" t="s">
        <v>473</v>
      </c>
      <c r="H52" s="148" t="s">
        <v>394</v>
      </c>
      <c r="I52" s="148" t="s">
        <v>75</v>
      </c>
      <c r="J52" s="132">
        <v>1000</v>
      </c>
      <c r="K52" s="132">
        <v>0</v>
      </c>
      <c r="L52" s="132">
        <v>0</v>
      </c>
      <c r="M52" s="131" t="s">
        <v>416</v>
      </c>
      <c r="N52" s="131">
        <v>0</v>
      </c>
      <c r="O52" s="170">
        <f t="shared" si="1"/>
        <v>0</v>
      </c>
      <c r="P52" s="170">
        <f t="shared" si="2"/>
        <v>0</v>
      </c>
      <c r="Q52" s="170">
        <f t="shared" si="3"/>
        <v>0</v>
      </c>
      <c r="R52" s="228" t="str">
        <f t="shared" si="11"/>
        <v>-</v>
      </c>
      <c r="S52" s="228" t="str">
        <f t="shared" si="4"/>
        <v>-</v>
      </c>
      <c r="T52" s="131" t="s">
        <v>416</v>
      </c>
      <c r="U52" s="131">
        <v>0</v>
      </c>
      <c r="V52" s="170">
        <f t="shared" si="5"/>
        <v>0</v>
      </c>
      <c r="W52" s="170">
        <f t="shared" si="6"/>
        <v>0</v>
      </c>
      <c r="X52" s="170">
        <f t="shared" si="7"/>
        <v>0</v>
      </c>
      <c r="Y52" s="228" t="str">
        <f t="shared" si="8"/>
        <v>-</v>
      </c>
      <c r="Z52" s="228" t="str">
        <f t="shared" si="9"/>
        <v>-</v>
      </c>
      <c r="AA52" s="134"/>
    </row>
    <row r="53" spans="1:27" ht="15.75" customHeight="1">
      <c r="A53" s="440"/>
      <c r="B53" s="442"/>
      <c r="C53" s="442"/>
      <c r="D53" s="163" t="s">
        <v>474</v>
      </c>
      <c r="E53" s="184" t="s">
        <v>475</v>
      </c>
      <c r="F53" s="214" t="s">
        <v>476</v>
      </c>
      <c r="G53" s="148" t="s">
        <v>477</v>
      </c>
      <c r="H53" s="148" t="s">
        <v>394</v>
      </c>
      <c r="I53" s="148" t="s">
        <v>75</v>
      </c>
      <c r="J53" s="132">
        <v>40572574</v>
      </c>
      <c r="K53" s="132">
        <v>44529376.090000011</v>
      </c>
      <c r="L53" s="132">
        <v>44049643.280000001</v>
      </c>
      <c r="M53" s="131" t="s">
        <v>410</v>
      </c>
      <c r="N53" s="131">
        <v>0.3</v>
      </c>
      <c r="O53" s="170">
        <f t="shared" si="1"/>
        <v>12171772.199999999</v>
      </c>
      <c r="P53" s="170">
        <f t="shared" si="2"/>
        <v>13358812.827000003</v>
      </c>
      <c r="Q53" s="170">
        <f t="shared" si="3"/>
        <v>13214892.983999999</v>
      </c>
      <c r="R53" s="228">
        <f t="shared" si="11"/>
        <v>1.0856999923150057</v>
      </c>
      <c r="S53" s="228">
        <f t="shared" si="4"/>
        <v>1.0975240587397785</v>
      </c>
      <c r="T53" s="131" t="s">
        <v>410</v>
      </c>
      <c r="U53" s="131">
        <v>0.12</v>
      </c>
      <c r="V53" s="170">
        <f t="shared" si="5"/>
        <v>4868708.88</v>
      </c>
      <c r="W53" s="170">
        <f t="shared" si="6"/>
        <v>5343525.1308000013</v>
      </c>
      <c r="X53" s="170">
        <f t="shared" si="7"/>
        <v>5285957.1935999999</v>
      </c>
      <c r="Y53" s="228">
        <f t="shared" si="8"/>
        <v>1.0856999923150057</v>
      </c>
      <c r="Z53" s="228">
        <f t="shared" si="9"/>
        <v>1.0975240587397785</v>
      </c>
      <c r="AA53" s="134"/>
    </row>
    <row r="54" spans="1:27" ht="15.75" customHeight="1">
      <c r="A54" s="440"/>
      <c r="B54" s="442"/>
      <c r="C54" s="442"/>
      <c r="D54" s="163" t="s">
        <v>474</v>
      </c>
      <c r="E54" s="195" t="s">
        <v>478</v>
      </c>
      <c r="F54" s="178" t="s">
        <v>476</v>
      </c>
      <c r="G54" s="149" t="s">
        <v>479</v>
      </c>
      <c r="H54" s="148" t="s">
        <v>394</v>
      </c>
      <c r="I54" s="148" t="s">
        <v>75</v>
      </c>
      <c r="J54" s="132">
        <v>1000</v>
      </c>
      <c r="K54" s="132">
        <v>2182909.6100000003</v>
      </c>
      <c r="L54" s="132">
        <v>2182909.61</v>
      </c>
      <c r="M54" s="131" t="s">
        <v>410</v>
      </c>
      <c r="N54" s="131">
        <v>0.3</v>
      </c>
      <c r="O54" s="170">
        <f t="shared" si="1"/>
        <v>300</v>
      </c>
      <c r="P54" s="170">
        <f t="shared" si="2"/>
        <v>654872.88300000003</v>
      </c>
      <c r="Q54" s="170">
        <f t="shared" si="3"/>
        <v>654872.88299999991</v>
      </c>
      <c r="R54" s="228">
        <f t="shared" si="11"/>
        <v>2182.9096099999997</v>
      </c>
      <c r="S54" s="228">
        <f t="shared" si="4"/>
        <v>2182.9096100000002</v>
      </c>
      <c r="T54" s="131" t="s">
        <v>410</v>
      </c>
      <c r="U54" s="131">
        <v>0.12</v>
      </c>
      <c r="V54" s="170">
        <f t="shared" si="5"/>
        <v>120</v>
      </c>
      <c r="W54" s="170">
        <f t="shared" si="6"/>
        <v>261949.15320000003</v>
      </c>
      <c r="X54" s="170">
        <f t="shared" si="7"/>
        <v>261949.15319999997</v>
      </c>
      <c r="Y54" s="228">
        <f t="shared" si="8"/>
        <v>2182.9096099999997</v>
      </c>
      <c r="Z54" s="228">
        <f t="shared" si="9"/>
        <v>2182.9096100000002</v>
      </c>
      <c r="AA54" s="134"/>
    </row>
    <row r="55" spans="1:27" ht="15.75" customHeight="1">
      <c r="A55" s="440"/>
      <c r="B55" s="442"/>
      <c r="C55" s="442"/>
      <c r="D55" s="163" t="s">
        <v>474</v>
      </c>
      <c r="E55" s="195" t="s">
        <v>478</v>
      </c>
      <c r="F55" s="178" t="s">
        <v>476</v>
      </c>
      <c r="G55" s="149" t="s">
        <v>480</v>
      </c>
      <c r="H55" s="148" t="s">
        <v>394</v>
      </c>
      <c r="I55" s="148" t="s">
        <v>75</v>
      </c>
      <c r="J55" s="132">
        <v>1000</v>
      </c>
      <c r="K55" s="132">
        <v>1480056.9</v>
      </c>
      <c r="L55" s="132">
        <v>1480056.9</v>
      </c>
      <c r="M55" s="131" t="s">
        <v>410</v>
      </c>
      <c r="N55" s="131">
        <v>0.3</v>
      </c>
      <c r="O55" s="170">
        <f t="shared" si="1"/>
        <v>300</v>
      </c>
      <c r="P55" s="170">
        <f t="shared" si="2"/>
        <v>444017.06999999995</v>
      </c>
      <c r="Q55" s="170">
        <f t="shared" si="3"/>
        <v>444017.06999999995</v>
      </c>
      <c r="R55" s="228">
        <f t="shared" si="11"/>
        <v>1480.0568999999998</v>
      </c>
      <c r="S55" s="228">
        <f t="shared" si="4"/>
        <v>1480.0568999999998</v>
      </c>
      <c r="T55" s="131" t="s">
        <v>410</v>
      </c>
      <c r="U55" s="131">
        <v>0.12</v>
      </c>
      <c r="V55" s="170">
        <f t="shared" si="5"/>
        <v>120</v>
      </c>
      <c r="W55" s="170">
        <f t="shared" si="6"/>
        <v>177606.82799999998</v>
      </c>
      <c r="X55" s="170">
        <f t="shared" si="7"/>
        <v>177606.82799999998</v>
      </c>
      <c r="Y55" s="228">
        <f t="shared" si="8"/>
        <v>1480.0568999999998</v>
      </c>
      <c r="Z55" s="228">
        <f t="shared" si="9"/>
        <v>1480.0568999999998</v>
      </c>
      <c r="AA55" s="134"/>
    </row>
    <row r="56" spans="1:27" ht="15.75" customHeight="1">
      <c r="A56" s="440"/>
      <c r="B56" s="442"/>
      <c r="C56" s="442"/>
      <c r="D56" s="163" t="s">
        <v>390</v>
      </c>
      <c r="E56" s="195" t="s">
        <v>469</v>
      </c>
      <c r="F56" s="178" t="s">
        <v>481</v>
      </c>
      <c r="G56" s="149" t="s">
        <v>482</v>
      </c>
      <c r="H56" s="148" t="s">
        <v>394</v>
      </c>
      <c r="I56" s="148" t="s">
        <v>75</v>
      </c>
      <c r="J56" s="132">
        <v>3755245</v>
      </c>
      <c r="K56" s="132">
        <v>3347571.4599999995</v>
      </c>
      <c r="L56" s="132">
        <v>3050558.39</v>
      </c>
      <c r="M56" s="131" t="s">
        <v>396</v>
      </c>
      <c r="N56" s="131">
        <v>1</v>
      </c>
      <c r="O56" s="170">
        <f t="shared" si="1"/>
        <v>3755245</v>
      </c>
      <c r="P56" s="170">
        <f t="shared" si="2"/>
        <v>3347571.4599999995</v>
      </c>
      <c r="Q56" s="170">
        <f t="shared" si="3"/>
        <v>3050558.39</v>
      </c>
      <c r="R56" s="228">
        <f t="shared" si="11"/>
        <v>0.812346036010966</v>
      </c>
      <c r="S56" s="228">
        <f t="shared" si="4"/>
        <v>0.89143889679634736</v>
      </c>
      <c r="T56" s="131" t="s">
        <v>396</v>
      </c>
      <c r="U56" s="131">
        <v>1</v>
      </c>
      <c r="V56" s="170">
        <f t="shared" si="5"/>
        <v>3755245</v>
      </c>
      <c r="W56" s="170">
        <f t="shared" si="6"/>
        <v>3347571.4599999995</v>
      </c>
      <c r="X56" s="170">
        <f t="shared" si="7"/>
        <v>3050558.39</v>
      </c>
      <c r="Y56" s="228">
        <f t="shared" si="8"/>
        <v>0.812346036010966</v>
      </c>
      <c r="Z56" s="228">
        <f t="shared" si="9"/>
        <v>0.89143889679634736</v>
      </c>
      <c r="AA56" s="134"/>
    </row>
    <row r="57" spans="1:27" ht="15.75" customHeight="1">
      <c r="A57" s="440"/>
      <c r="B57" s="442"/>
      <c r="C57" s="442"/>
      <c r="D57" s="163" t="s">
        <v>390</v>
      </c>
      <c r="E57" s="195" t="s">
        <v>483</v>
      </c>
      <c r="F57" s="178" t="s">
        <v>484</v>
      </c>
      <c r="G57" s="149" t="s">
        <v>485</v>
      </c>
      <c r="H57" s="148" t="s">
        <v>394</v>
      </c>
      <c r="I57" s="148" t="s">
        <v>119</v>
      </c>
      <c r="J57" s="132">
        <v>5000</v>
      </c>
      <c r="K57" s="132">
        <v>0</v>
      </c>
      <c r="L57" s="132">
        <v>0</v>
      </c>
      <c r="M57" s="131" t="s">
        <v>416</v>
      </c>
      <c r="N57" s="131">
        <v>0</v>
      </c>
      <c r="O57" s="170">
        <f t="shared" si="1"/>
        <v>0</v>
      </c>
      <c r="P57" s="170">
        <f t="shared" si="2"/>
        <v>0</v>
      </c>
      <c r="Q57" s="170">
        <f t="shared" si="3"/>
        <v>0</v>
      </c>
      <c r="R57" s="228" t="str">
        <f t="shared" si="11"/>
        <v>-</v>
      </c>
      <c r="S57" s="228" t="str">
        <f t="shared" si="4"/>
        <v>-</v>
      </c>
      <c r="T57" s="131" t="s">
        <v>416</v>
      </c>
      <c r="U57" s="131">
        <v>0</v>
      </c>
      <c r="V57" s="170">
        <f t="shared" si="5"/>
        <v>0</v>
      </c>
      <c r="W57" s="170">
        <f t="shared" si="6"/>
        <v>0</v>
      </c>
      <c r="X57" s="170">
        <f t="shared" si="7"/>
        <v>0</v>
      </c>
      <c r="Y57" s="228" t="str">
        <f t="shared" si="8"/>
        <v>-</v>
      </c>
      <c r="Z57" s="228" t="str">
        <f t="shared" si="9"/>
        <v>-</v>
      </c>
      <c r="AA57" s="134"/>
    </row>
    <row r="58" spans="1:27" ht="15.75" customHeight="1">
      <c r="A58" s="440"/>
      <c r="B58" s="442"/>
      <c r="C58" s="442"/>
      <c r="D58" s="163" t="s">
        <v>390</v>
      </c>
      <c r="E58" s="195" t="s">
        <v>486</v>
      </c>
      <c r="F58" s="178" t="s">
        <v>487</v>
      </c>
      <c r="G58" s="149" t="s">
        <v>488</v>
      </c>
      <c r="H58" s="148" t="s">
        <v>394</v>
      </c>
      <c r="I58" s="148" t="s">
        <v>75</v>
      </c>
      <c r="J58" s="132">
        <v>203103102</v>
      </c>
      <c r="K58" s="132">
        <v>311163588.95999986</v>
      </c>
      <c r="L58" s="132">
        <v>306538539.38</v>
      </c>
      <c r="M58" s="131" t="s">
        <v>396</v>
      </c>
      <c r="N58" s="131">
        <v>1</v>
      </c>
      <c r="O58" s="170">
        <f t="shared" si="1"/>
        <v>203103102</v>
      </c>
      <c r="P58" s="170">
        <f t="shared" si="2"/>
        <v>311163588.95999986</v>
      </c>
      <c r="Q58" s="170">
        <f t="shared" si="3"/>
        <v>306538539.38</v>
      </c>
      <c r="R58" s="228">
        <f t="shared" si="11"/>
        <v>1.509275517515237</v>
      </c>
      <c r="S58" s="228">
        <f t="shared" si="4"/>
        <v>1.5320474473107746</v>
      </c>
      <c r="T58" s="131" t="s">
        <v>410</v>
      </c>
      <c r="U58" s="131">
        <v>0.4</v>
      </c>
      <c r="V58" s="170">
        <f t="shared" si="5"/>
        <v>81241240.800000012</v>
      </c>
      <c r="W58" s="170">
        <f t="shared" si="6"/>
        <v>124465435.58399995</v>
      </c>
      <c r="X58" s="170">
        <f t="shared" si="7"/>
        <v>122615415.752</v>
      </c>
      <c r="Y58" s="228">
        <f t="shared" si="8"/>
        <v>1.509275517515237</v>
      </c>
      <c r="Z58" s="228">
        <f t="shared" si="9"/>
        <v>1.5320474473107744</v>
      </c>
      <c r="AA58" s="134"/>
    </row>
    <row r="59" spans="1:27" ht="15.75" customHeight="1">
      <c r="A59" s="440"/>
      <c r="B59" s="442"/>
      <c r="C59" s="442"/>
      <c r="D59" s="163" t="s">
        <v>390</v>
      </c>
      <c r="E59" s="195" t="s">
        <v>469</v>
      </c>
      <c r="F59" s="178" t="s">
        <v>487</v>
      </c>
      <c r="G59" s="149" t="s">
        <v>489</v>
      </c>
      <c r="H59" s="148" t="s">
        <v>394</v>
      </c>
      <c r="I59" s="148" t="s">
        <v>75</v>
      </c>
      <c r="J59" s="132">
        <v>17225934</v>
      </c>
      <c r="K59" s="132">
        <v>4884144.1300000027</v>
      </c>
      <c r="L59" s="132">
        <v>4884144.129999999</v>
      </c>
      <c r="M59" s="131" t="s">
        <v>396</v>
      </c>
      <c r="N59" s="131">
        <v>1</v>
      </c>
      <c r="O59" s="170">
        <f t="shared" si="1"/>
        <v>17225934</v>
      </c>
      <c r="P59" s="170">
        <f t="shared" si="2"/>
        <v>4884144.1300000027</v>
      </c>
      <c r="Q59" s="170">
        <f t="shared" si="3"/>
        <v>4884144.129999999</v>
      </c>
      <c r="R59" s="228">
        <f t="shared" si="11"/>
        <v>0.283534357556461</v>
      </c>
      <c r="S59" s="228">
        <f t="shared" si="4"/>
        <v>0.28353435755646123</v>
      </c>
      <c r="T59" s="131" t="s">
        <v>410</v>
      </c>
      <c r="U59" s="131">
        <v>0.4</v>
      </c>
      <c r="V59" s="170">
        <f t="shared" si="5"/>
        <v>6890373.6000000006</v>
      </c>
      <c r="W59" s="170">
        <f t="shared" si="6"/>
        <v>1953657.6520000012</v>
      </c>
      <c r="X59" s="170">
        <f t="shared" si="7"/>
        <v>1953657.6519999998</v>
      </c>
      <c r="Y59" s="228">
        <f t="shared" si="8"/>
        <v>0.28353435755646106</v>
      </c>
      <c r="Z59" s="228">
        <f t="shared" si="9"/>
        <v>0.28353435755646123</v>
      </c>
      <c r="AA59" s="134"/>
    </row>
    <row r="60" spans="1:27" ht="15.75" customHeight="1">
      <c r="A60" s="440"/>
      <c r="B60" s="442"/>
      <c r="C60" s="442"/>
      <c r="D60" s="163" t="s">
        <v>390</v>
      </c>
      <c r="E60" s="195" t="s">
        <v>469</v>
      </c>
      <c r="F60" s="178" t="s">
        <v>487</v>
      </c>
      <c r="G60" s="149" t="s">
        <v>490</v>
      </c>
      <c r="H60" s="148" t="s">
        <v>394</v>
      </c>
      <c r="I60" s="148" t="s">
        <v>75</v>
      </c>
      <c r="J60" s="132">
        <v>21041212</v>
      </c>
      <c r="K60" s="132">
        <v>22092656.759999998</v>
      </c>
      <c r="L60" s="132">
        <v>22060640.420000002</v>
      </c>
      <c r="M60" s="131" t="s">
        <v>396</v>
      </c>
      <c r="N60" s="131">
        <v>1</v>
      </c>
      <c r="O60" s="170">
        <f t="shared" si="1"/>
        <v>21041212</v>
      </c>
      <c r="P60" s="170">
        <f t="shared" si="2"/>
        <v>22092656.759999998</v>
      </c>
      <c r="Q60" s="170">
        <f t="shared" si="3"/>
        <v>22060640.420000002</v>
      </c>
      <c r="R60" s="228">
        <f t="shared" si="11"/>
        <v>1.0484491302117007</v>
      </c>
      <c r="S60" s="228">
        <f t="shared" si="4"/>
        <v>1.049970731724009</v>
      </c>
      <c r="T60" s="131" t="s">
        <v>410</v>
      </c>
      <c r="U60" s="131">
        <v>0.4</v>
      </c>
      <c r="V60" s="170">
        <f t="shared" si="5"/>
        <v>8416484.8000000007</v>
      </c>
      <c r="W60" s="170">
        <f t="shared" si="6"/>
        <v>8837062.7039999999</v>
      </c>
      <c r="X60" s="170">
        <f t="shared" si="7"/>
        <v>8824256.1680000015</v>
      </c>
      <c r="Y60" s="228">
        <f t="shared" si="8"/>
        <v>1.0484491302117007</v>
      </c>
      <c r="Z60" s="228">
        <f t="shared" si="9"/>
        <v>1.049970731724009</v>
      </c>
      <c r="AA60" s="134"/>
    </row>
    <row r="61" spans="1:27" ht="15.75" customHeight="1">
      <c r="A61" s="440"/>
      <c r="B61" s="442"/>
      <c r="C61" s="442"/>
      <c r="D61" s="163" t="s">
        <v>390</v>
      </c>
      <c r="E61" s="195" t="s">
        <v>469</v>
      </c>
      <c r="F61" s="178" t="s">
        <v>487</v>
      </c>
      <c r="G61" s="149" t="s">
        <v>491</v>
      </c>
      <c r="H61" s="148" t="s">
        <v>394</v>
      </c>
      <c r="I61" s="148" t="s">
        <v>75</v>
      </c>
      <c r="J61" s="132">
        <v>0</v>
      </c>
      <c r="K61" s="132">
        <v>0</v>
      </c>
      <c r="L61" s="132">
        <v>0</v>
      </c>
      <c r="M61" s="131" t="s">
        <v>416</v>
      </c>
      <c r="N61" s="131">
        <v>0</v>
      </c>
      <c r="O61" s="170">
        <f t="shared" si="1"/>
        <v>0</v>
      </c>
      <c r="P61" s="170">
        <f t="shared" si="2"/>
        <v>0</v>
      </c>
      <c r="Q61" s="170">
        <f t="shared" si="3"/>
        <v>0</v>
      </c>
      <c r="R61" s="228" t="str">
        <f t="shared" si="11"/>
        <v>-</v>
      </c>
      <c r="S61" s="228" t="str">
        <f t="shared" si="4"/>
        <v>-</v>
      </c>
      <c r="T61" s="131" t="s">
        <v>416</v>
      </c>
      <c r="U61" s="131">
        <v>0</v>
      </c>
      <c r="V61" s="170">
        <f t="shared" si="5"/>
        <v>0</v>
      </c>
      <c r="W61" s="170">
        <f t="shared" si="6"/>
        <v>0</v>
      </c>
      <c r="X61" s="170">
        <f t="shared" si="7"/>
        <v>0</v>
      </c>
      <c r="Y61" s="228" t="str">
        <f t="shared" si="8"/>
        <v>-</v>
      </c>
      <c r="Z61" s="228" t="str">
        <f t="shared" si="9"/>
        <v>-</v>
      </c>
      <c r="AA61" s="134"/>
    </row>
    <row r="62" spans="1:27" ht="15.75" customHeight="1">
      <c r="A62" s="440"/>
      <c r="B62" s="442"/>
      <c r="C62" s="442"/>
      <c r="D62" s="163" t="s">
        <v>390</v>
      </c>
      <c r="E62" s="195" t="s">
        <v>492</v>
      </c>
      <c r="F62" s="178" t="s">
        <v>430</v>
      </c>
      <c r="G62" s="149" t="s">
        <v>493</v>
      </c>
      <c r="H62" s="148" t="s">
        <v>394</v>
      </c>
      <c r="I62" s="148" t="s">
        <v>91</v>
      </c>
      <c r="J62" s="132">
        <v>190315</v>
      </c>
      <c r="K62" s="132">
        <v>59997</v>
      </c>
      <c r="L62" s="132">
        <v>59997</v>
      </c>
      <c r="M62" s="137" t="s">
        <v>396</v>
      </c>
      <c r="N62" s="131">
        <v>1</v>
      </c>
      <c r="O62" s="170">
        <f t="shared" si="1"/>
        <v>190315</v>
      </c>
      <c r="P62" s="170">
        <f t="shared" si="2"/>
        <v>59997</v>
      </c>
      <c r="Q62" s="170">
        <f t="shared" si="3"/>
        <v>59997</v>
      </c>
      <c r="R62" s="228">
        <f t="shared" si="11"/>
        <v>0.31525103118514042</v>
      </c>
      <c r="S62" s="228">
        <f t="shared" si="4"/>
        <v>0.31525103118514042</v>
      </c>
      <c r="T62" s="137" t="s">
        <v>410</v>
      </c>
      <c r="U62" s="137">
        <v>0.4</v>
      </c>
      <c r="V62" s="170">
        <f t="shared" si="5"/>
        <v>76126</v>
      </c>
      <c r="W62" s="170">
        <f t="shared" si="6"/>
        <v>23998.800000000003</v>
      </c>
      <c r="X62" s="170">
        <f t="shared" si="7"/>
        <v>23998.800000000003</v>
      </c>
      <c r="Y62" s="228">
        <f t="shared" si="8"/>
        <v>0.31525103118514047</v>
      </c>
      <c r="Z62" s="228">
        <f t="shared" si="9"/>
        <v>0.31525103118514047</v>
      </c>
      <c r="AA62" s="134"/>
    </row>
    <row r="63" spans="1:27" ht="15.75" customHeight="1">
      <c r="A63" s="440"/>
      <c r="B63" s="442"/>
      <c r="C63" s="442"/>
      <c r="D63" s="163" t="s">
        <v>390</v>
      </c>
      <c r="E63" s="187" t="s">
        <v>492</v>
      </c>
      <c r="F63" s="215" t="s">
        <v>430</v>
      </c>
      <c r="G63" s="148" t="s">
        <v>494</v>
      </c>
      <c r="H63" s="148" t="s">
        <v>394</v>
      </c>
      <c r="I63" s="148" t="s">
        <v>91</v>
      </c>
      <c r="J63" s="132">
        <v>146042</v>
      </c>
      <c r="K63" s="132">
        <v>0</v>
      </c>
      <c r="L63" s="132">
        <v>0</v>
      </c>
      <c r="M63" s="131" t="s">
        <v>416</v>
      </c>
      <c r="N63" s="131">
        <v>0</v>
      </c>
      <c r="O63" s="170">
        <f t="shared" si="1"/>
        <v>0</v>
      </c>
      <c r="P63" s="170">
        <f t="shared" si="2"/>
        <v>0</v>
      </c>
      <c r="Q63" s="170">
        <f t="shared" si="3"/>
        <v>0</v>
      </c>
      <c r="R63" s="228" t="str">
        <f t="shared" si="11"/>
        <v>-</v>
      </c>
      <c r="S63" s="228" t="str">
        <f t="shared" si="4"/>
        <v>-</v>
      </c>
      <c r="T63" s="131" t="s">
        <v>416</v>
      </c>
      <c r="U63" s="131">
        <v>0</v>
      </c>
      <c r="V63" s="170">
        <f t="shared" si="5"/>
        <v>0</v>
      </c>
      <c r="W63" s="170">
        <f t="shared" si="6"/>
        <v>0</v>
      </c>
      <c r="X63" s="170">
        <f t="shared" si="7"/>
        <v>0</v>
      </c>
      <c r="Y63" s="228" t="str">
        <f t="shared" si="8"/>
        <v>-</v>
      </c>
      <c r="Z63" s="228" t="str">
        <f t="shared" si="9"/>
        <v>-</v>
      </c>
      <c r="AA63" s="134"/>
    </row>
    <row r="64" spans="1:27" ht="15.75" customHeight="1">
      <c r="A64" s="440"/>
      <c r="B64" s="442"/>
      <c r="C64" s="442"/>
      <c r="D64" s="163" t="s">
        <v>390</v>
      </c>
      <c r="E64" s="187" t="s">
        <v>492</v>
      </c>
      <c r="F64" s="178" t="s">
        <v>430</v>
      </c>
      <c r="G64" s="148" t="s">
        <v>495</v>
      </c>
      <c r="H64" s="148" t="s">
        <v>394</v>
      </c>
      <c r="I64" s="148" t="s">
        <v>91</v>
      </c>
      <c r="J64" s="132">
        <v>286643</v>
      </c>
      <c r="K64" s="132">
        <v>0</v>
      </c>
      <c r="L64" s="132">
        <v>0</v>
      </c>
      <c r="M64" s="131" t="s">
        <v>416</v>
      </c>
      <c r="N64" s="131">
        <v>0</v>
      </c>
      <c r="O64" s="170">
        <f t="shared" si="1"/>
        <v>0</v>
      </c>
      <c r="P64" s="170">
        <f t="shared" si="2"/>
        <v>0</v>
      </c>
      <c r="Q64" s="170">
        <f t="shared" si="3"/>
        <v>0</v>
      </c>
      <c r="R64" s="228" t="str">
        <f t="shared" si="11"/>
        <v>-</v>
      </c>
      <c r="S64" s="228" t="str">
        <f t="shared" si="4"/>
        <v>-</v>
      </c>
      <c r="T64" s="131" t="s">
        <v>416</v>
      </c>
      <c r="U64" s="131">
        <v>0</v>
      </c>
      <c r="V64" s="170">
        <f t="shared" si="5"/>
        <v>0</v>
      </c>
      <c r="W64" s="170">
        <f t="shared" si="6"/>
        <v>0</v>
      </c>
      <c r="X64" s="170">
        <f t="shared" si="7"/>
        <v>0</v>
      </c>
      <c r="Y64" s="228" t="str">
        <f t="shared" si="8"/>
        <v>-</v>
      </c>
      <c r="Z64" s="228" t="str">
        <f t="shared" si="9"/>
        <v>-</v>
      </c>
      <c r="AA64" s="134"/>
    </row>
    <row r="65" spans="1:27" ht="15.75" customHeight="1">
      <c r="A65" s="440"/>
      <c r="B65" s="442"/>
      <c r="C65" s="442"/>
      <c r="D65" s="163" t="s">
        <v>390</v>
      </c>
      <c r="E65" s="187" t="s">
        <v>492</v>
      </c>
      <c r="F65" s="178" t="s">
        <v>430</v>
      </c>
      <c r="G65" s="148" t="s">
        <v>496</v>
      </c>
      <c r="H65" s="148" t="s">
        <v>394</v>
      </c>
      <c r="I65" s="148" t="s">
        <v>91</v>
      </c>
      <c r="J65" s="132">
        <v>11000</v>
      </c>
      <c r="K65" s="132">
        <v>0</v>
      </c>
      <c r="L65" s="132">
        <v>0</v>
      </c>
      <c r="M65" s="131" t="s">
        <v>416</v>
      </c>
      <c r="N65" s="131">
        <v>0</v>
      </c>
      <c r="O65" s="170">
        <f t="shared" ref="O65:O76" si="12">J65*N65</f>
        <v>0</v>
      </c>
      <c r="P65" s="170">
        <f t="shared" si="2"/>
        <v>0</v>
      </c>
      <c r="Q65" s="170">
        <f t="shared" si="3"/>
        <v>0</v>
      </c>
      <c r="R65" s="228" t="str">
        <f t="shared" si="11"/>
        <v>-</v>
      </c>
      <c r="S65" s="228" t="str">
        <f t="shared" si="4"/>
        <v>-</v>
      </c>
      <c r="T65" s="131" t="s">
        <v>416</v>
      </c>
      <c r="U65" s="131">
        <v>0</v>
      </c>
      <c r="V65" s="170">
        <f t="shared" si="5"/>
        <v>0</v>
      </c>
      <c r="W65" s="170">
        <f t="shared" si="6"/>
        <v>0</v>
      </c>
      <c r="X65" s="170">
        <f t="shared" ref="X65:X127" si="13">L65*U65</f>
        <v>0</v>
      </c>
      <c r="Y65" s="228" t="str">
        <f t="shared" si="8"/>
        <v>-</v>
      </c>
      <c r="Z65" s="228" t="str">
        <f t="shared" si="9"/>
        <v>-</v>
      </c>
      <c r="AA65" s="134"/>
    </row>
    <row r="66" spans="1:27" ht="15.75" customHeight="1">
      <c r="A66" s="440"/>
      <c r="B66" s="442"/>
      <c r="C66" s="442"/>
      <c r="D66" s="163" t="s">
        <v>390</v>
      </c>
      <c r="E66" s="187" t="s">
        <v>492</v>
      </c>
      <c r="F66" s="178" t="s">
        <v>430</v>
      </c>
      <c r="G66" s="148" t="s">
        <v>497</v>
      </c>
      <c r="H66" s="148" t="s">
        <v>394</v>
      </c>
      <c r="I66" s="148" t="s">
        <v>91</v>
      </c>
      <c r="J66" s="132">
        <v>11000</v>
      </c>
      <c r="K66" s="132">
        <v>38302.5</v>
      </c>
      <c r="L66" s="132">
        <v>0</v>
      </c>
      <c r="M66" s="137" t="s">
        <v>396</v>
      </c>
      <c r="N66" s="131">
        <v>1</v>
      </c>
      <c r="O66" s="170">
        <f t="shared" si="12"/>
        <v>11000</v>
      </c>
      <c r="P66" s="170">
        <f t="shared" ref="P66:P128" si="14">K66*N66</f>
        <v>38302.5</v>
      </c>
      <c r="Q66" s="170">
        <f t="shared" ref="Q66:Q128" si="15">L66*N66</f>
        <v>0</v>
      </c>
      <c r="R66" s="228">
        <f t="shared" si="11"/>
        <v>0</v>
      </c>
      <c r="S66" s="228">
        <f t="shared" ref="S66:S128" si="16">IFERROR(P66/O66, "-")</f>
        <v>3.4820454545454544</v>
      </c>
      <c r="T66" s="137" t="s">
        <v>410</v>
      </c>
      <c r="U66" s="137">
        <v>0.4</v>
      </c>
      <c r="V66" s="170">
        <f t="shared" ref="V66:V128" si="17">J66*U66</f>
        <v>4400</v>
      </c>
      <c r="W66" s="170">
        <f t="shared" ref="W66:W128" si="18">K66*U66</f>
        <v>15321</v>
      </c>
      <c r="X66" s="170">
        <f t="shared" si="13"/>
        <v>0</v>
      </c>
      <c r="Y66" s="228">
        <f t="shared" ref="Y66:Y128" si="19">IFERROR(X66/V66, "-")</f>
        <v>0</v>
      </c>
      <c r="Z66" s="228">
        <f t="shared" ref="Z66:Z128" si="20">IFERROR(W66/V66, "-")</f>
        <v>3.4820454545454544</v>
      </c>
      <c r="AA66" s="134"/>
    </row>
    <row r="67" spans="1:27" ht="15.75" customHeight="1">
      <c r="A67" s="440"/>
      <c r="B67" s="442"/>
      <c r="C67" s="442"/>
      <c r="D67" s="163" t="s">
        <v>390</v>
      </c>
      <c r="E67" s="187" t="s">
        <v>492</v>
      </c>
      <c r="F67" s="178" t="s">
        <v>430</v>
      </c>
      <c r="G67" s="148" t="s">
        <v>498</v>
      </c>
      <c r="H67" s="148" t="s">
        <v>394</v>
      </c>
      <c r="I67" s="148" t="s">
        <v>91</v>
      </c>
      <c r="J67" s="132">
        <v>11000</v>
      </c>
      <c r="K67" s="132">
        <v>0</v>
      </c>
      <c r="L67" s="132">
        <v>0</v>
      </c>
      <c r="M67" s="131" t="s">
        <v>416</v>
      </c>
      <c r="N67" s="131">
        <v>0</v>
      </c>
      <c r="O67" s="170">
        <f t="shared" si="12"/>
        <v>0</v>
      </c>
      <c r="P67" s="170">
        <f t="shared" si="14"/>
        <v>0</v>
      </c>
      <c r="Q67" s="170">
        <f t="shared" si="15"/>
        <v>0</v>
      </c>
      <c r="R67" s="228" t="str">
        <f t="shared" si="11"/>
        <v>-</v>
      </c>
      <c r="S67" s="228" t="str">
        <f t="shared" si="16"/>
        <v>-</v>
      </c>
      <c r="T67" s="131" t="s">
        <v>416</v>
      </c>
      <c r="U67" s="131">
        <v>0</v>
      </c>
      <c r="V67" s="170">
        <f t="shared" si="17"/>
        <v>0</v>
      </c>
      <c r="W67" s="170">
        <f t="shared" si="18"/>
        <v>0</v>
      </c>
      <c r="X67" s="170">
        <f t="shared" si="13"/>
        <v>0</v>
      </c>
      <c r="Y67" s="228" t="str">
        <f t="shared" si="19"/>
        <v>-</v>
      </c>
      <c r="Z67" s="228" t="str">
        <f t="shared" si="20"/>
        <v>-</v>
      </c>
      <c r="AA67" s="134"/>
    </row>
    <row r="68" spans="1:27" ht="15.75" customHeight="1">
      <c r="A68" s="440"/>
      <c r="B68" s="442"/>
      <c r="C68" s="442"/>
      <c r="D68" s="163" t="s">
        <v>390</v>
      </c>
      <c r="E68" s="187" t="s">
        <v>483</v>
      </c>
      <c r="F68" s="178" t="s">
        <v>499</v>
      </c>
      <c r="G68" s="148" t="s">
        <v>500</v>
      </c>
      <c r="H68" s="148" t="s">
        <v>394</v>
      </c>
      <c r="I68" s="148" t="s">
        <v>91</v>
      </c>
      <c r="J68" s="132">
        <v>54499997</v>
      </c>
      <c r="K68" s="132">
        <v>24563308.140000001</v>
      </c>
      <c r="L68" s="132">
        <v>23662746.020000007</v>
      </c>
      <c r="M68" s="131" t="s">
        <v>396</v>
      </c>
      <c r="N68" s="131">
        <v>1</v>
      </c>
      <c r="O68" s="170">
        <f t="shared" si="12"/>
        <v>54499997</v>
      </c>
      <c r="P68" s="170">
        <f t="shared" si="14"/>
        <v>24563308.140000001</v>
      </c>
      <c r="Q68" s="170">
        <f t="shared" si="15"/>
        <v>23662746.020000007</v>
      </c>
      <c r="R68" s="228">
        <f t="shared" si="11"/>
        <v>0.43417884995479922</v>
      </c>
      <c r="S68" s="228">
        <f t="shared" si="16"/>
        <v>0.45070292646071158</v>
      </c>
      <c r="T68" s="131" t="s">
        <v>410</v>
      </c>
      <c r="U68" s="131">
        <v>0.4</v>
      </c>
      <c r="V68" s="170">
        <f t="shared" si="17"/>
        <v>21799998.800000001</v>
      </c>
      <c r="W68" s="170">
        <f t="shared" si="18"/>
        <v>9825323.256000001</v>
      </c>
      <c r="X68" s="170">
        <f t="shared" si="13"/>
        <v>9465098.4080000035</v>
      </c>
      <c r="Y68" s="228">
        <f t="shared" si="19"/>
        <v>0.43417884995479922</v>
      </c>
      <c r="Z68" s="228">
        <f t="shared" si="20"/>
        <v>0.45070292646071158</v>
      </c>
      <c r="AA68" s="134"/>
    </row>
    <row r="69" spans="1:27" ht="15.75" customHeight="1">
      <c r="A69" s="440"/>
      <c r="B69" s="442"/>
      <c r="C69" s="442"/>
      <c r="D69" s="163" t="s">
        <v>390</v>
      </c>
      <c r="E69" s="187" t="s">
        <v>483</v>
      </c>
      <c r="F69" s="178" t="s">
        <v>499</v>
      </c>
      <c r="G69" s="148" t="s">
        <v>501</v>
      </c>
      <c r="H69" s="148" t="s">
        <v>394</v>
      </c>
      <c r="I69" s="148" t="s">
        <v>91</v>
      </c>
      <c r="J69" s="132">
        <v>400000</v>
      </c>
      <c r="K69" s="132">
        <v>0</v>
      </c>
      <c r="L69" s="132">
        <v>0</v>
      </c>
      <c r="M69" s="131" t="s">
        <v>416</v>
      </c>
      <c r="N69" s="131">
        <v>0</v>
      </c>
      <c r="O69" s="170">
        <f t="shared" si="12"/>
        <v>0</v>
      </c>
      <c r="P69" s="170">
        <f t="shared" si="14"/>
        <v>0</v>
      </c>
      <c r="Q69" s="170">
        <f t="shared" si="15"/>
        <v>0</v>
      </c>
      <c r="R69" s="228" t="str">
        <f t="shared" si="11"/>
        <v>-</v>
      </c>
      <c r="S69" s="228" t="str">
        <f t="shared" si="16"/>
        <v>-</v>
      </c>
      <c r="T69" s="131" t="s">
        <v>416</v>
      </c>
      <c r="U69" s="131">
        <v>0</v>
      </c>
      <c r="V69" s="170">
        <f t="shared" si="17"/>
        <v>0</v>
      </c>
      <c r="W69" s="170">
        <f t="shared" si="18"/>
        <v>0</v>
      </c>
      <c r="X69" s="170">
        <f t="shared" si="13"/>
        <v>0</v>
      </c>
      <c r="Y69" s="228" t="str">
        <f t="shared" si="19"/>
        <v>-</v>
      </c>
      <c r="Z69" s="228" t="str">
        <f t="shared" si="20"/>
        <v>-</v>
      </c>
      <c r="AA69" s="134"/>
    </row>
    <row r="70" spans="1:27" ht="15.75" customHeight="1">
      <c r="A70" s="440"/>
      <c r="B70" s="442"/>
      <c r="C70" s="442"/>
      <c r="D70" s="163" t="s">
        <v>390</v>
      </c>
      <c r="E70" s="187" t="s">
        <v>483</v>
      </c>
      <c r="F70" s="178" t="s">
        <v>499</v>
      </c>
      <c r="G70" s="148" t="s">
        <v>502</v>
      </c>
      <c r="H70" s="148" t="s">
        <v>394</v>
      </c>
      <c r="I70" s="148" t="s">
        <v>91</v>
      </c>
      <c r="J70" s="132">
        <v>3240000</v>
      </c>
      <c r="K70" s="132">
        <v>0</v>
      </c>
      <c r="L70" s="132">
        <v>0</v>
      </c>
      <c r="M70" s="131" t="s">
        <v>416</v>
      </c>
      <c r="N70" s="131">
        <v>0</v>
      </c>
      <c r="O70" s="170">
        <f t="shared" si="12"/>
        <v>0</v>
      </c>
      <c r="P70" s="170">
        <f t="shared" si="14"/>
        <v>0</v>
      </c>
      <c r="Q70" s="170">
        <f t="shared" si="15"/>
        <v>0</v>
      </c>
      <c r="R70" s="228" t="str">
        <f t="shared" si="11"/>
        <v>-</v>
      </c>
      <c r="S70" s="228" t="str">
        <f t="shared" si="16"/>
        <v>-</v>
      </c>
      <c r="T70" s="131" t="s">
        <v>416</v>
      </c>
      <c r="U70" s="131">
        <v>0</v>
      </c>
      <c r="V70" s="170">
        <f t="shared" si="17"/>
        <v>0</v>
      </c>
      <c r="W70" s="170">
        <f t="shared" si="18"/>
        <v>0</v>
      </c>
      <c r="X70" s="170">
        <f t="shared" si="13"/>
        <v>0</v>
      </c>
      <c r="Y70" s="228" t="str">
        <f t="shared" si="19"/>
        <v>-</v>
      </c>
      <c r="Z70" s="228" t="str">
        <f t="shared" si="20"/>
        <v>-</v>
      </c>
      <c r="AA70" s="134"/>
    </row>
    <row r="71" spans="1:27" ht="15.75" customHeight="1">
      <c r="A71" s="440"/>
      <c r="B71" s="442"/>
      <c r="C71" s="442"/>
      <c r="D71" s="163" t="s">
        <v>390</v>
      </c>
      <c r="E71" s="184" t="s">
        <v>469</v>
      </c>
      <c r="F71" s="178" t="s">
        <v>503</v>
      </c>
      <c r="G71" s="148" t="s">
        <v>504</v>
      </c>
      <c r="H71" s="148" t="s">
        <v>394</v>
      </c>
      <c r="I71" s="148" t="s">
        <v>75</v>
      </c>
      <c r="J71" s="132">
        <v>74616689</v>
      </c>
      <c r="K71" s="132">
        <v>78077605.840000018</v>
      </c>
      <c r="L71" s="132">
        <v>77128449.780000001</v>
      </c>
      <c r="M71" s="131" t="s">
        <v>410</v>
      </c>
      <c r="N71" s="131">
        <v>0.5</v>
      </c>
      <c r="O71" s="170">
        <f t="shared" si="12"/>
        <v>37308344.5</v>
      </c>
      <c r="P71" s="170">
        <f t="shared" si="14"/>
        <v>39038802.920000009</v>
      </c>
      <c r="Q71" s="170">
        <f t="shared" si="15"/>
        <v>38564224.890000001</v>
      </c>
      <c r="R71" s="228">
        <f t="shared" si="11"/>
        <v>1.0336621848766299</v>
      </c>
      <c r="S71" s="228">
        <f t="shared" si="16"/>
        <v>1.0463826107320311</v>
      </c>
      <c r="T71" s="131" t="s">
        <v>416</v>
      </c>
      <c r="U71" s="131">
        <v>0</v>
      </c>
      <c r="V71" s="170">
        <f t="shared" si="17"/>
        <v>0</v>
      </c>
      <c r="W71" s="170">
        <f t="shared" si="18"/>
        <v>0</v>
      </c>
      <c r="X71" s="170">
        <f t="shared" si="13"/>
        <v>0</v>
      </c>
      <c r="Y71" s="228" t="str">
        <f t="shared" si="19"/>
        <v>-</v>
      </c>
      <c r="Z71" s="228" t="str">
        <f t="shared" si="20"/>
        <v>-</v>
      </c>
      <c r="AA71" s="134"/>
    </row>
    <row r="72" spans="1:27" ht="15.75" customHeight="1">
      <c r="A72" s="440"/>
      <c r="B72" s="442"/>
      <c r="C72" s="442"/>
      <c r="D72" s="163" t="s">
        <v>390</v>
      </c>
      <c r="E72" s="184" t="s">
        <v>469</v>
      </c>
      <c r="F72" s="178" t="s">
        <v>503</v>
      </c>
      <c r="G72" s="148" t="s">
        <v>505</v>
      </c>
      <c r="H72" s="148" t="s">
        <v>394</v>
      </c>
      <c r="I72" s="148" t="s">
        <v>75</v>
      </c>
      <c r="J72" s="132">
        <v>1000</v>
      </c>
      <c r="K72" s="132">
        <v>399322.28</v>
      </c>
      <c r="L72" s="132">
        <v>329560.05</v>
      </c>
      <c r="M72" s="131" t="s">
        <v>410</v>
      </c>
      <c r="N72" s="131">
        <v>0.5</v>
      </c>
      <c r="O72" s="170">
        <f t="shared" si="12"/>
        <v>500</v>
      </c>
      <c r="P72" s="170">
        <f t="shared" si="14"/>
        <v>199661.14</v>
      </c>
      <c r="Q72" s="170">
        <f t="shared" si="15"/>
        <v>164780.02499999999</v>
      </c>
      <c r="R72" s="228">
        <f t="shared" si="11"/>
        <v>329.56004999999999</v>
      </c>
      <c r="S72" s="228">
        <f t="shared" si="16"/>
        <v>399.32228000000003</v>
      </c>
      <c r="T72" s="131" t="s">
        <v>416</v>
      </c>
      <c r="U72" s="131">
        <v>0</v>
      </c>
      <c r="V72" s="170">
        <f t="shared" si="17"/>
        <v>0</v>
      </c>
      <c r="W72" s="170">
        <f t="shared" si="18"/>
        <v>0</v>
      </c>
      <c r="X72" s="170">
        <f t="shared" si="13"/>
        <v>0</v>
      </c>
      <c r="Y72" s="228" t="str">
        <f t="shared" si="19"/>
        <v>-</v>
      </c>
      <c r="Z72" s="228" t="str">
        <f t="shared" si="20"/>
        <v>-</v>
      </c>
      <c r="AA72" s="134"/>
    </row>
    <row r="73" spans="1:27" ht="15.75" customHeight="1">
      <c r="A73" s="440"/>
      <c r="B73" s="442"/>
      <c r="C73" s="442"/>
      <c r="D73" s="163" t="s">
        <v>390</v>
      </c>
      <c r="E73" s="184" t="s">
        <v>469</v>
      </c>
      <c r="F73" s="178" t="s">
        <v>503</v>
      </c>
      <c r="G73" s="148" t="s">
        <v>506</v>
      </c>
      <c r="H73" s="148" t="s">
        <v>394</v>
      </c>
      <c r="I73" s="148" t="s">
        <v>75</v>
      </c>
      <c r="J73" s="132">
        <v>1000</v>
      </c>
      <c r="K73" s="132">
        <v>0</v>
      </c>
      <c r="L73" s="132">
        <v>0</v>
      </c>
      <c r="M73" s="131" t="s">
        <v>416</v>
      </c>
      <c r="N73" s="131">
        <v>0</v>
      </c>
      <c r="O73" s="170">
        <f t="shared" si="12"/>
        <v>0</v>
      </c>
      <c r="P73" s="170">
        <f t="shared" si="14"/>
        <v>0</v>
      </c>
      <c r="Q73" s="170">
        <f t="shared" si="15"/>
        <v>0</v>
      </c>
      <c r="R73" s="228" t="str">
        <f t="shared" si="11"/>
        <v>-</v>
      </c>
      <c r="S73" s="228" t="str">
        <f t="shared" si="16"/>
        <v>-</v>
      </c>
      <c r="T73" s="131" t="s">
        <v>416</v>
      </c>
      <c r="U73" s="131">
        <v>0</v>
      </c>
      <c r="V73" s="170">
        <f t="shared" si="17"/>
        <v>0</v>
      </c>
      <c r="W73" s="170">
        <f t="shared" si="18"/>
        <v>0</v>
      </c>
      <c r="X73" s="170">
        <f t="shared" si="13"/>
        <v>0</v>
      </c>
      <c r="Y73" s="228" t="str">
        <f t="shared" si="19"/>
        <v>-</v>
      </c>
      <c r="Z73" s="228" t="str">
        <f t="shared" si="20"/>
        <v>-</v>
      </c>
      <c r="AA73" s="134"/>
    </row>
    <row r="74" spans="1:27" ht="15.75" customHeight="1">
      <c r="A74" s="440"/>
      <c r="B74" s="442"/>
      <c r="C74" s="442"/>
      <c r="D74" s="163" t="s">
        <v>390</v>
      </c>
      <c r="E74" s="184" t="s">
        <v>469</v>
      </c>
      <c r="F74" s="178" t="s">
        <v>503</v>
      </c>
      <c r="G74" s="148" t="s">
        <v>507</v>
      </c>
      <c r="H74" s="148" t="s">
        <v>394</v>
      </c>
      <c r="I74" s="148" t="s">
        <v>75</v>
      </c>
      <c r="J74" s="132">
        <v>1000</v>
      </c>
      <c r="K74" s="132">
        <v>0</v>
      </c>
      <c r="L74" s="132">
        <v>0</v>
      </c>
      <c r="M74" s="131" t="s">
        <v>416</v>
      </c>
      <c r="N74" s="131">
        <v>0</v>
      </c>
      <c r="O74" s="170">
        <f t="shared" si="12"/>
        <v>0</v>
      </c>
      <c r="P74" s="170">
        <f t="shared" si="14"/>
        <v>0</v>
      </c>
      <c r="Q74" s="170">
        <f t="shared" si="15"/>
        <v>0</v>
      </c>
      <c r="R74" s="228" t="str">
        <f t="shared" si="11"/>
        <v>-</v>
      </c>
      <c r="S74" s="228" t="str">
        <f t="shared" si="16"/>
        <v>-</v>
      </c>
      <c r="T74" s="131" t="s">
        <v>416</v>
      </c>
      <c r="U74" s="131">
        <v>0</v>
      </c>
      <c r="V74" s="170">
        <f t="shared" si="17"/>
        <v>0</v>
      </c>
      <c r="W74" s="170">
        <f t="shared" si="18"/>
        <v>0</v>
      </c>
      <c r="X74" s="170">
        <f t="shared" si="13"/>
        <v>0</v>
      </c>
      <c r="Y74" s="228" t="str">
        <f t="shared" si="19"/>
        <v>-</v>
      </c>
      <c r="Z74" s="228" t="str">
        <f t="shared" si="20"/>
        <v>-</v>
      </c>
      <c r="AA74" s="134"/>
    </row>
    <row r="75" spans="1:27" ht="15.75" customHeight="1">
      <c r="A75" s="440"/>
      <c r="B75" s="442"/>
      <c r="C75" s="442"/>
      <c r="D75" s="163" t="s">
        <v>390</v>
      </c>
      <c r="E75" s="184" t="s">
        <v>469</v>
      </c>
      <c r="F75" s="178" t="s">
        <v>503</v>
      </c>
      <c r="G75" s="148" t="s">
        <v>508</v>
      </c>
      <c r="H75" s="148" t="s">
        <v>394</v>
      </c>
      <c r="I75" s="148" t="s">
        <v>75</v>
      </c>
      <c r="J75" s="132">
        <v>4863006</v>
      </c>
      <c r="K75" s="132">
        <v>5821200</v>
      </c>
      <c r="L75" s="132">
        <v>5026406</v>
      </c>
      <c r="M75" s="131" t="s">
        <v>410</v>
      </c>
      <c r="N75" s="131">
        <v>0.5</v>
      </c>
      <c r="O75" s="170">
        <f t="shared" si="12"/>
        <v>2431503</v>
      </c>
      <c r="P75" s="170">
        <f t="shared" si="14"/>
        <v>2910600</v>
      </c>
      <c r="Q75" s="170">
        <f t="shared" si="15"/>
        <v>2513203</v>
      </c>
      <c r="R75" s="228">
        <f t="shared" si="11"/>
        <v>1.0336006165733704</v>
      </c>
      <c r="S75" s="228">
        <f t="shared" si="16"/>
        <v>1.1970373879859495</v>
      </c>
      <c r="T75" s="131" t="s">
        <v>416</v>
      </c>
      <c r="U75" s="131">
        <v>0</v>
      </c>
      <c r="V75" s="170">
        <f t="shared" si="17"/>
        <v>0</v>
      </c>
      <c r="W75" s="170">
        <f t="shared" si="18"/>
        <v>0</v>
      </c>
      <c r="X75" s="170">
        <f t="shared" si="13"/>
        <v>0</v>
      </c>
      <c r="Y75" s="228" t="str">
        <f t="shared" si="19"/>
        <v>-</v>
      </c>
      <c r="Z75" s="228" t="str">
        <f t="shared" si="20"/>
        <v>-</v>
      </c>
      <c r="AA75" s="134"/>
    </row>
    <row r="76" spans="1:27" ht="15.75" customHeight="1">
      <c r="A76" s="440"/>
      <c r="B76" s="442"/>
      <c r="C76" s="442"/>
      <c r="D76" s="163" t="s">
        <v>390</v>
      </c>
      <c r="E76" s="187" t="s">
        <v>483</v>
      </c>
      <c r="F76" s="178" t="s">
        <v>509</v>
      </c>
      <c r="G76" s="148" t="s">
        <v>510</v>
      </c>
      <c r="H76" s="148" t="s">
        <v>394</v>
      </c>
      <c r="I76" s="148" t="s">
        <v>75</v>
      </c>
      <c r="J76" s="132">
        <v>14922784</v>
      </c>
      <c r="K76" s="132">
        <v>15362432.659999998</v>
      </c>
      <c r="L76" s="132">
        <v>15151254.380000001</v>
      </c>
      <c r="M76" s="131" t="s">
        <v>396</v>
      </c>
      <c r="N76" s="131">
        <v>1</v>
      </c>
      <c r="O76" s="170">
        <f t="shared" si="12"/>
        <v>14922784</v>
      </c>
      <c r="P76" s="170">
        <f t="shared" si="14"/>
        <v>15362432.659999998</v>
      </c>
      <c r="Q76" s="170">
        <f t="shared" si="15"/>
        <v>15151254.380000001</v>
      </c>
      <c r="R76" s="228">
        <f t="shared" si="11"/>
        <v>1.0153101713460437</v>
      </c>
      <c r="S76" s="228">
        <f t="shared" si="16"/>
        <v>1.0294615709776405</v>
      </c>
      <c r="T76" s="131" t="s">
        <v>410</v>
      </c>
      <c r="U76" s="131">
        <v>0.4</v>
      </c>
      <c r="V76" s="170">
        <f t="shared" si="17"/>
        <v>5969113.6000000006</v>
      </c>
      <c r="W76" s="170">
        <f t="shared" si="18"/>
        <v>6144973.0639999993</v>
      </c>
      <c r="X76" s="170">
        <f t="shared" si="13"/>
        <v>6060501.7520000003</v>
      </c>
      <c r="Y76" s="228">
        <f t="shared" si="19"/>
        <v>1.0153101713460437</v>
      </c>
      <c r="Z76" s="228">
        <f t="shared" si="20"/>
        <v>1.0294615709776405</v>
      </c>
      <c r="AA76" s="134"/>
    </row>
    <row r="77" spans="1:27" ht="15.75" customHeight="1">
      <c r="A77" s="440"/>
      <c r="B77" s="442"/>
      <c r="C77" s="442"/>
      <c r="D77" s="163" t="s">
        <v>390</v>
      </c>
      <c r="E77" s="187" t="s">
        <v>483</v>
      </c>
      <c r="F77" s="178" t="s">
        <v>509</v>
      </c>
      <c r="G77" s="148" t="s">
        <v>511</v>
      </c>
      <c r="H77" s="148" t="s">
        <v>394</v>
      </c>
      <c r="I77" s="148" t="s">
        <v>75</v>
      </c>
      <c r="J77" s="132">
        <v>1000</v>
      </c>
      <c r="K77" s="132">
        <v>24781.52</v>
      </c>
      <c r="L77" s="132">
        <v>24781.52</v>
      </c>
      <c r="M77" s="131" t="s">
        <v>396</v>
      </c>
      <c r="N77" s="131">
        <v>1</v>
      </c>
      <c r="O77" s="170">
        <f>J77*N77</f>
        <v>1000</v>
      </c>
      <c r="P77" s="170">
        <f t="shared" si="14"/>
        <v>24781.52</v>
      </c>
      <c r="Q77" s="170">
        <f t="shared" si="15"/>
        <v>24781.52</v>
      </c>
      <c r="R77" s="228">
        <f t="shared" si="11"/>
        <v>24.78152</v>
      </c>
      <c r="S77" s="228">
        <f t="shared" si="16"/>
        <v>24.78152</v>
      </c>
      <c r="T77" s="131" t="s">
        <v>410</v>
      </c>
      <c r="U77" s="131">
        <v>0.4</v>
      </c>
      <c r="V77" s="170">
        <f t="shared" si="17"/>
        <v>400</v>
      </c>
      <c r="W77" s="170">
        <f t="shared" si="18"/>
        <v>9912.6080000000002</v>
      </c>
      <c r="X77" s="170">
        <f t="shared" si="13"/>
        <v>9912.6080000000002</v>
      </c>
      <c r="Y77" s="228">
        <f t="shared" si="19"/>
        <v>24.78152</v>
      </c>
      <c r="Z77" s="228">
        <f t="shared" si="20"/>
        <v>24.78152</v>
      </c>
      <c r="AA77" s="134"/>
    </row>
    <row r="78" spans="1:27" ht="15.75" customHeight="1">
      <c r="A78" s="440"/>
      <c r="B78" s="442"/>
      <c r="C78" s="442"/>
      <c r="D78" s="163" t="s">
        <v>390</v>
      </c>
      <c r="E78" s="184" t="s">
        <v>469</v>
      </c>
      <c r="F78" s="178" t="s">
        <v>512</v>
      </c>
      <c r="G78" s="148" t="s">
        <v>513</v>
      </c>
      <c r="H78" s="148" t="s">
        <v>394</v>
      </c>
      <c r="I78" s="148" t="s">
        <v>75</v>
      </c>
      <c r="J78" s="132">
        <v>200820837</v>
      </c>
      <c r="K78" s="132">
        <v>154628444.21999997</v>
      </c>
      <c r="L78" s="132">
        <v>152033522.22000003</v>
      </c>
      <c r="M78" s="131" t="s">
        <v>396</v>
      </c>
      <c r="N78" s="131">
        <v>1</v>
      </c>
      <c r="O78" s="170">
        <f t="shared" ref="O78:O140" si="21">J78*N78</f>
        <v>200820837</v>
      </c>
      <c r="P78" s="170">
        <f t="shared" si="14"/>
        <v>154628444.21999997</v>
      </c>
      <c r="Q78" s="170">
        <f t="shared" si="15"/>
        <v>152033522.22000003</v>
      </c>
      <c r="R78" s="228">
        <f t="shared" si="11"/>
        <v>0.75706049477325921</v>
      </c>
      <c r="S78" s="228">
        <f t="shared" si="16"/>
        <v>0.76998207222888915</v>
      </c>
      <c r="T78" s="131" t="s">
        <v>410</v>
      </c>
      <c r="U78" s="131">
        <v>0.4</v>
      </c>
      <c r="V78" s="170">
        <f t="shared" si="17"/>
        <v>80328334.799999997</v>
      </c>
      <c r="W78" s="170">
        <f t="shared" si="18"/>
        <v>61851377.687999994</v>
      </c>
      <c r="X78" s="170">
        <f t="shared" si="13"/>
        <v>60813408.888000011</v>
      </c>
      <c r="Y78" s="228">
        <f t="shared" si="19"/>
        <v>0.75706049477325921</v>
      </c>
      <c r="Z78" s="228">
        <f t="shared" si="20"/>
        <v>0.76998207222888926</v>
      </c>
      <c r="AA78" s="134"/>
    </row>
    <row r="79" spans="1:27" ht="15.75" customHeight="1">
      <c r="A79" s="440"/>
      <c r="B79" s="442"/>
      <c r="C79" s="442"/>
      <c r="D79" s="163" t="s">
        <v>390</v>
      </c>
      <c r="E79" s="184" t="s">
        <v>469</v>
      </c>
      <c r="F79" s="178" t="s">
        <v>512</v>
      </c>
      <c r="G79" s="148" t="s">
        <v>514</v>
      </c>
      <c r="H79" s="148" t="s">
        <v>394</v>
      </c>
      <c r="I79" s="148" t="s">
        <v>75</v>
      </c>
      <c r="J79" s="132">
        <v>1000</v>
      </c>
      <c r="K79" s="132">
        <v>15422.88</v>
      </c>
      <c r="L79" s="132">
        <v>15422.88</v>
      </c>
      <c r="M79" s="131" t="s">
        <v>396</v>
      </c>
      <c r="N79" s="131">
        <v>1</v>
      </c>
      <c r="O79" s="170">
        <f t="shared" si="21"/>
        <v>1000</v>
      </c>
      <c r="P79" s="170">
        <f t="shared" si="14"/>
        <v>15422.88</v>
      </c>
      <c r="Q79" s="170">
        <f t="shared" si="15"/>
        <v>15422.88</v>
      </c>
      <c r="R79" s="228">
        <f t="shared" si="11"/>
        <v>15.422879999999999</v>
      </c>
      <c r="S79" s="228">
        <f t="shared" si="16"/>
        <v>15.422879999999999</v>
      </c>
      <c r="T79" s="131" t="s">
        <v>410</v>
      </c>
      <c r="U79" s="131">
        <v>0.4</v>
      </c>
      <c r="V79" s="170">
        <f t="shared" si="17"/>
        <v>400</v>
      </c>
      <c r="W79" s="170">
        <f t="shared" si="18"/>
        <v>6169.152</v>
      </c>
      <c r="X79" s="170">
        <f t="shared" si="13"/>
        <v>6169.152</v>
      </c>
      <c r="Y79" s="228">
        <f t="shared" si="19"/>
        <v>15.422879999999999</v>
      </c>
      <c r="Z79" s="228">
        <f t="shared" si="20"/>
        <v>15.422879999999999</v>
      </c>
      <c r="AA79" s="134"/>
    </row>
    <row r="80" spans="1:27" ht="15.75" customHeight="1">
      <c r="A80" s="440"/>
      <c r="B80" s="442"/>
      <c r="C80" s="442"/>
      <c r="D80" s="163" t="s">
        <v>390</v>
      </c>
      <c r="E80" s="187" t="s">
        <v>483</v>
      </c>
      <c r="F80" s="178" t="s">
        <v>515</v>
      </c>
      <c r="G80" s="148" t="s">
        <v>516</v>
      </c>
      <c r="H80" s="148" t="s">
        <v>394</v>
      </c>
      <c r="I80" s="148" t="s">
        <v>75</v>
      </c>
      <c r="J80" s="132">
        <v>27282033</v>
      </c>
      <c r="K80" s="132">
        <v>29108069.490000002</v>
      </c>
      <c r="L80" s="132">
        <v>28527420.239999998</v>
      </c>
      <c r="M80" s="131" t="s">
        <v>396</v>
      </c>
      <c r="N80" s="131">
        <v>1</v>
      </c>
      <c r="O80" s="170">
        <f t="shared" si="21"/>
        <v>27282033</v>
      </c>
      <c r="P80" s="170">
        <f t="shared" si="14"/>
        <v>29108069.490000002</v>
      </c>
      <c r="Q80" s="170">
        <f t="shared" si="15"/>
        <v>28527420.239999998</v>
      </c>
      <c r="R80" s="228">
        <f t="shared" si="11"/>
        <v>1.0456486230333348</v>
      </c>
      <c r="S80" s="228">
        <f t="shared" si="16"/>
        <v>1.0669318334890954</v>
      </c>
      <c r="T80" s="131" t="s">
        <v>416</v>
      </c>
      <c r="U80" s="131">
        <v>0</v>
      </c>
      <c r="V80" s="170">
        <f t="shared" si="17"/>
        <v>0</v>
      </c>
      <c r="W80" s="170">
        <f t="shared" si="18"/>
        <v>0</v>
      </c>
      <c r="X80" s="170">
        <f t="shared" si="13"/>
        <v>0</v>
      </c>
      <c r="Y80" s="228" t="str">
        <f t="shared" si="19"/>
        <v>-</v>
      </c>
      <c r="Z80" s="228" t="str">
        <f t="shared" si="20"/>
        <v>-</v>
      </c>
      <c r="AA80" s="134"/>
    </row>
    <row r="81" spans="1:27" ht="15.75" customHeight="1">
      <c r="A81" s="440"/>
      <c r="B81" s="442"/>
      <c r="C81" s="442"/>
      <c r="D81" s="163" t="s">
        <v>390</v>
      </c>
      <c r="E81" s="187" t="s">
        <v>483</v>
      </c>
      <c r="F81" s="178" t="s">
        <v>515</v>
      </c>
      <c r="G81" s="148" t="s">
        <v>517</v>
      </c>
      <c r="H81" s="148" t="s">
        <v>394</v>
      </c>
      <c r="I81" s="148" t="s">
        <v>75</v>
      </c>
      <c r="J81" s="132">
        <v>6592756</v>
      </c>
      <c r="K81" s="132">
        <v>6592466.8000000007</v>
      </c>
      <c r="L81" s="132">
        <v>6548395.1299999999</v>
      </c>
      <c r="M81" s="131" t="s">
        <v>396</v>
      </c>
      <c r="N81" s="131">
        <v>1</v>
      </c>
      <c r="O81" s="170">
        <f t="shared" si="21"/>
        <v>6592756</v>
      </c>
      <c r="P81" s="170">
        <f t="shared" si="14"/>
        <v>6592466.8000000007</v>
      </c>
      <c r="Q81" s="170">
        <f t="shared" si="15"/>
        <v>6548395.1299999999</v>
      </c>
      <c r="R81" s="228">
        <f t="shared" si="11"/>
        <v>0.99327127077052446</v>
      </c>
      <c r="S81" s="228">
        <f t="shared" si="16"/>
        <v>0.99995613367156322</v>
      </c>
      <c r="T81" s="131" t="s">
        <v>416</v>
      </c>
      <c r="U81" s="131">
        <v>0</v>
      </c>
      <c r="V81" s="170">
        <f t="shared" si="17"/>
        <v>0</v>
      </c>
      <c r="W81" s="170">
        <f t="shared" si="18"/>
        <v>0</v>
      </c>
      <c r="X81" s="170">
        <f t="shared" si="13"/>
        <v>0</v>
      </c>
      <c r="Y81" s="228" t="str">
        <f t="shared" si="19"/>
        <v>-</v>
      </c>
      <c r="Z81" s="228" t="str">
        <f t="shared" si="20"/>
        <v>-</v>
      </c>
      <c r="AA81" s="134"/>
    </row>
    <row r="82" spans="1:27" ht="15.75" customHeight="1">
      <c r="A82" s="440"/>
      <c r="B82" s="442"/>
      <c r="C82" s="442"/>
      <c r="D82" s="163" t="s">
        <v>390</v>
      </c>
      <c r="E82" s="184" t="s">
        <v>469</v>
      </c>
      <c r="F82" s="178" t="s">
        <v>518</v>
      </c>
      <c r="G82" s="148" t="s">
        <v>519</v>
      </c>
      <c r="H82" s="148" t="s">
        <v>394</v>
      </c>
      <c r="I82" s="148" t="s">
        <v>75</v>
      </c>
      <c r="J82" s="132">
        <v>1000</v>
      </c>
      <c r="K82" s="132">
        <v>0</v>
      </c>
      <c r="L82" s="132">
        <v>0</v>
      </c>
      <c r="M82" s="131" t="s">
        <v>416</v>
      </c>
      <c r="N82" s="131">
        <v>0</v>
      </c>
      <c r="O82" s="170">
        <f t="shared" si="21"/>
        <v>0</v>
      </c>
      <c r="P82" s="170">
        <f t="shared" si="14"/>
        <v>0</v>
      </c>
      <c r="Q82" s="170">
        <f t="shared" si="15"/>
        <v>0</v>
      </c>
      <c r="R82" s="228" t="str">
        <f t="shared" si="11"/>
        <v>-</v>
      </c>
      <c r="S82" s="228" t="str">
        <f t="shared" si="16"/>
        <v>-</v>
      </c>
      <c r="T82" s="131" t="s">
        <v>416</v>
      </c>
      <c r="U82" s="131">
        <v>0</v>
      </c>
      <c r="V82" s="170">
        <f t="shared" si="17"/>
        <v>0</v>
      </c>
      <c r="W82" s="170">
        <f t="shared" si="18"/>
        <v>0</v>
      </c>
      <c r="X82" s="170">
        <f t="shared" si="13"/>
        <v>0</v>
      </c>
      <c r="Y82" s="228" t="str">
        <f t="shared" si="19"/>
        <v>-</v>
      </c>
      <c r="Z82" s="228" t="str">
        <f t="shared" si="20"/>
        <v>-</v>
      </c>
      <c r="AA82" s="134"/>
    </row>
    <row r="83" spans="1:27" ht="15.75" customHeight="1">
      <c r="A83" s="440"/>
      <c r="B83" s="442"/>
      <c r="C83" s="442"/>
      <c r="D83" s="163" t="s">
        <v>390</v>
      </c>
      <c r="E83" s="184" t="s">
        <v>469</v>
      </c>
      <c r="F83" s="178" t="s">
        <v>518</v>
      </c>
      <c r="G83" s="148" t="s">
        <v>520</v>
      </c>
      <c r="H83" s="148" t="s">
        <v>394</v>
      </c>
      <c r="I83" s="148" t="s">
        <v>75</v>
      </c>
      <c r="J83" s="132">
        <v>1000</v>
      </c>
      <c r="K83" s="132">
        <v>0</v>
      </c>
      <c r="L83" s="132">
        <v>0</v>
      </c>
      <c r="M83" s="131" t="s">
        <v>416</v>
      </c>
      <c r="N83" s="131">
        <v>0</v>
      </c>
      <c r="O83" s="170">
        <f t="shared" si="21"/>
        <v>0</v>
      </c>
      <c r="P83" s="170">
        <f t="shared" si="14"/>
        <v>0</v>
      </c>
      <c r="Q83" s="170">
        <f t="shared" si="15"/>
        <v>0</v>
      </c>
      <c r="R83" s="228" t="str">
        <f t="shared" si="11"/>
        <v>-</v>
      </c>
      <c r="S83" s="228" t="str">
        <f t="shared" si="16"/>
        <v>-</v>
      </c>
      <c r="T83" s="131" t="s">
        <v>416</v>
      </c>
      <c r="U83" s="131">
        <v>0</v>
      </c>
      <c r="V83" s="170">
        <f t="shared" si="17"/>
        <v>0</v>
      </c>
      <c r="W83" s="170">
        <f t="shared" si="18"/>
        <v>0</v>
      </c>
      <c r="X83" s="170">
        <f t="shared" si="13"/>
        <v>0</v>
      </c>
      <c r="Y83" s="228" t="str">
        <f t="shared" si="19"/>
        <v>-</v>
      </c>
      <c r="Z83" s="228" t="str">
        <f t="shared" si="20"/>
        <v>-</v>
      </c>
      <c r="AA83" s="134"/>
    </row>
    <row r="84" spans="1:27" ht="15.75" customHeight="1">
      <c r="A84" s="440"/>
      <c r="B84" s="442"/>
      <c r="C84" s="442"/>
      <c r="D84" s="163" t="s">
        <v>390</v>
      </c>
      <c r="E84" s="184" t="s">
        <v>469</v>
      </c>
      <c r="F84" s="178" t="s">
        <v>518</v>
      </c>
      <c r="G84" s="148" t="s">
        <v>521</v>
      </c>
      <c r="H84" s="148" t="s">
        <v>394</v>
      </c>
      <c r="I84" s="148" t="s">
        <v>75</v>
      </c>
      <c r="J84" s="132">
        <v>1000</v>
      </c>
      <c r="K84" s="132">
        <v>0</v>
      </c>
      <c r="L84" s="132">
        <v>0</v>
      </c>
      <c r="M84" s="131" t="s">
        <v>416</v>
      </c>
      <c r="N84" s="131">
        <v>0</v>
      </c>
      <c r="O84" s="170">
        <f t="shared" si="21"/>
        <v>0</v>
      </c>
      <c r="P84" s="170">
        <f t="shared" si="14"/>
        <v>0</v>
      </c>
      <c r="Q84" s="170">
        <f t="shared" si="15"/>
        <v>0</v>
      </c>
      <c r="R84" s="228" t="str">
        <f t="shared" si="11"/>
        <v>-</v>
      </c>
      <c r="S84" s="228" t="str">
        <f t="shared" si="16"/>
        <v>-</v>
      </c>
      <c r="T84" s="131" t="s">
        <v>416</v>
      </c>
      <c r="U84" s="131">
        <v>0</v>
      </c>
      <c r="V84" s="170">
        <f t="shared" si="17"/>
        <v>0</v>
      </c>
      <c r="W84" s="170">
        <f t="shared" si="18"/>
        <v>0</v>
      </c>
      <c r="X84" s="170">
        <f t="shared" si="13"/>
        <v>0</v>
      </c>
      <c r="Y84" s="228" t="str">
        <f t="shared" si="19"/>
        <v>-</v>
      </c>
      <c r="Z84" s="228" t="str">
        <f t="shared" si="20"/>
        <v>-</v>
      </c>
      <c r="AA84" s="134"/>
    </row>
    <row r="85" spans="1:27" ht="15.75" customHeight="1">
      <c r="A85" s="440"/>
      <c r="B85" s="442"/>
      <c r="C85" s="442"/>
      <c r="D85" s="163" t="s">
        <v>390</v>
      </c>
      <c r="E85" s="184" t="s">
        <v>469</v>
      </c>
      <c r="F85" s="178" t="s">
        <v>518</v>
      </c>
      <c r="G85" s="148" t="s">
        <v>522</v>
      </c>
      <c r="H85" s="148" t="s">
        <v>394</v>
      </c>
      <c r="I85" s="148" t="s">
        <v>75</v>
      </c>
      <c r="J85" s="132">
        <v>1000</v>
      </c>
      <c r="K85" s="132">
        <v>0</v>
      </c>
      <c r="L85" s="132">
        <v>0</v>
      </c>
      <c r="M85" s="131" t="s">
        <v>416</v>
      </c>
      <c r="N85" s="131">
        <v>0</v>
      </c>
      <c r="O85" s="170">
        <f t="shared" si="21"/>
        <v>0</v>
      </c>
      <c r="P85" s="170">
        <f t="shared" si="14"/>
        <v>0</v>
      </c>
      <c r="Q85" s="170">
        <f t="shared" si="15"/>
        <v>0</v>
      </c>
      <c r="R85" s="228" t="str">
        <f t="shared" si="11"/>
        <v>-</v>
      </c>
      <c r="S85" s="228" t="str">
        <f t="shared" si="16"/>
        <v>-</v>
      </c>
      <c r="T85" s="131" t="s">
        <v>416</v>
      </c>
      <c r="U85" s="131">
        <v>0</v>
      </c>
      <c r="V85" s="170">
        <f t="shared" si="17"/>
        <v>0</v>
      </c>
      <c r="W85" s="170">
        <f t="shared" si="18"/>
        <v>0</v>
      </c>
      <c r="X85" s="170">
        <f t="shared" si="13"/>
        <v>0</v>
      </c>
      <c r="Y85" s="228" t="str">
        <f t="shared" si="19"/>
        <v>-</v>
      </c>
      <c r="Z85" s="228" t="str">
        <f t="shared" si="20"/>
        <v>-</v>
      </c>
      <c r="AA85" s="134"/>
    </row>
    <row r="86" spans="1:27" ht="15.75" customHeight="1">
      <c r="A86" s="440"/>
      <c r="B86" s="442"/>
      <c r="C86" s="442"/>
      <c r="D86" s="163" t="s">
        <v>390</v>
      </c>
      <c r="E86" s="187" t="s">
        <v>483</v>
      </c>
      <c r="F86" s="178" t="s">
        <v>523</v>
      </c>
      <c r="G86" s="148" t="s">
        <v>524</v>
      </c>
      <c r="H86" s="148" t="s">
        <v>394</v>
      </c>
      <c r="I86" s="148" t="s">
        <v>119</v>
      </c>
      <c r="J86" s="132">
        <v>1450000</v>
      </c>
      <c r="K86" s="132">
        <v>1767461.76</v>
      </c>
      <c r="L86" s="132">
        <v>1767461.76</v>
      </c>
      <c r="M86" s="131" t="s">
        <v>396</v>
      </c>
      <c r="N86" s="131">
        <v>1</v>
      </c>
      <c r="O86" s="170">
        <f t="shared" si="21"/>
        <v>1450000</v>
      </c>
      <c r="P86" s="170">
        <f t="shared" si="14"/>
        <v>1767461.76</v>
      </c>
      <c r="Q86" s="170">
        <f t="shared" si="15"/>
        <v>1767461.76</v>
      </c>
      <c r="R86" s="228">
        <f t="shared" si="11"/>
        <v>1.2189391448275861</v>
      </c>
      <c r="S86" s="228">
        <f t="shared" si="16"/>
        <v>1.2189391448275861</v>
      </c>
      <c r="T86" s="131" t="s">
        <v>410</v>
      </c>
      <c r="U86" s="131">
        <v>0.4</v>
      </c>
      <c r="V86" s="170">
        <f t="shared" si="17"/>
        <v>580000</v>
      </c>
      <c r="W86" s="170">
        <f t="shared" si="18"/>
        <v>706984.70400000003</v>
      </c>
      <c r="X86" s="170">
        <f t="shared" si="13"/>
        <v>706984.70400000003</v>
      </c>
      <c r="Y86" s="228">
        <f t="shared" si="19"/>
        <v>1.2189391448275864</v>
      </c>
      <c r="Z86" s="228">
        <f t="shared" si="20"/>
        <v>1.2189391448275864</v>
      </c>
      <c r="AA86" s="134"/>
    </row>
    <row r="87" spans="1:27" ht="15.75" customHeight="1">
      <c r="A87" s="440"/>
      <c r="B87" s="442"/>
      <c r="C87" s="442"/>
      <c r="D87" s="163" t="s">
        <v>390</v>
      </c>
      <c r="E87" s="187" t="s">
        <v>483</v>
      </c>
      <c r="F87" s="178" t="s">
        <v>523</v>
      </c>
      <c r="G87" s="148" t="s">
        <v>525</v>
      </c>
      <c r="H87" s="148" t="s">
        <v>394</v>
      </c>
      <c r="I87" s="148" t="s">
        <v>119</v>
      </c>
      <c r="J87" s="132">
        <v>15000</v>
      </c>
      <c r="K87" s="132">
        <v>0</v>
      </c>
      <c r="L87" s="132">
        <v>0</v>
      </c>
      <c r="M87" s="131" t="s">
        <v>416</v>
      </c>
      <c r="N87" s="131">
        <v>0</v>
      </c>
      <c r="O87" s="170">
        <f t="shared" si="21"/>
        <v>0</v>
      </c>
      <c r="P87" s="170">
        <f t="shared" si="14"/>
        <v>0</v>
      </c>
      <c r="Q87" s="170">
        <f t="shared" si="15"/>
        <v>0</v>
      </c>
      <c r="R87" s="228" t="str">
        <f t="shared" si="11"/>
        <v>-</v>
      </c>
      <c r="S87" s="228" t="str">
        <f t="shared" si="16"/>
        <v>-</v>
      </c>
      <c r="T87" s="131" t="s">
        <v>416</v>
      </c>
      <c r="U87" s="131">
        <v>0</v>
      </c>
      <c r="V87" s="170">
        <f t="shared" si="17"/>
        <v>0</v>
      </c>
      <c r="W87" s="170">
        <f t="shared" si="18"/>
        <v>0</v>
      </c>
      <c r="X87" s="170">
        <f t="shared" si="13"/>
        <v>0</v>
      </c>
      <c r="Y87" s="228" t="str">
        <f t="shared" si="19"/>
        <v>-</v>
      </c>
      <c r="Z87" s="228" t="str">
        <f t="shared" si="20"/>
        <v>-</v>
      </c>
      <c r="AA87" s="134"/>
    </row>
    <row r="88" spans="1:27" ht="15.75" customHeight="1">
      <c r="A88" s="440"/>
      <c r="B88" s="442"/>
      <c r="C88" s="442"/>
      <c r="D88" s="163" t="s">
        <v>390</v>
      </c>
      <c r="E88" s="187" t="s">
        <v>483</v>
      </c>
      <c r="F88" s="178" t="s">
        <v>523</v>
      </c>
      <c r="G88" s="148" t="s">
        <v>526</v>
      </c>
      <c r="H88" s="148" t="s">
        <v>394</v>
      </c>
      <c r="I88" s="148" t="s">
        <v>119</v>
      </c>
      <c r="J88" s="132">
        <v>35000</v>
      </c>
      <c r="K88" s="132">
        <v>0</v>
      </c>
      <c r="L88" s="132">
        <v>0</v>
      </c>
      <c r="M88" s="131" t="s">
        <v>416</v>
      </c>
      <c r="N88" s="131">
        <v>0</v>
      </c>
      <c r="O88" s="170">
        <f t="shared" si="21"/>
        <v>0</v>
      </c>
      <c r="P88" s="170">
        <f t="shared" si="14"/>
        <v>0</v>
      </c>
      <c r="Q88" s="170">
        <f t="shared" si="15"/>
        <v>0</v>
      </c>
      <c r="R88" s="228" t="str">
        <f t="shared" si="11"/>
        <v>-</v>
      </c>
      <c r="S88" s="228" t="str">
        <f t="shared" si="16"/>
        <v>-</v>
      </c>
      <c r="T88" s="131" t="s">
        <v>416</v>
      </c>
      <c r="U88" s="131">
        <v>0</v>
      </c>
      <c r="V88" s="170">
        <f t="shared" si="17"/>
        <v>0</v>
      </c>
      <c r="W88" s="170">
        <f t="shared" si="18"/>
        <v>0</v>
      </c>
      <c r="X88" s="170">
        <f t="shared" si="13"/>
        <v>0</v>
      </c>
      <c r="Y88" s="228" t="str">
        <f t="shared" si="19"/>
        <v>-</v>
      </c>
      <c r="Z88" s="228" t="str">
        <f t="shared" si="20"/>
        <v>-</v>
      </c>
      <c r="AA88" s="134"/>
    </row>
    <row r="89" spans="1:27" ht="15.75" customHeight="1">
      <c r="A89" s="440"/>
      <c r="B89" s="442"/>
      <c r="C89" s="442"/>
      <c r="D89" s="163" t="s">
        <v>390</v>
      </c>
      <c r="E89" s="187" t="s">
        <v>483</v>
      </c>
      <c r="F89" s="178" t="s">
        <v>523</v>
      </c>
      <c r="G89" s="148" t="s">
        <v>527</v>
      </c>
      <c r="H89" s="148" t="s">
        <v>394</v>
      </c>
      <c r="I89" s="148" t="s">
        <v>119</v>
      </c>
      <c r="J89" s="132">
        <v>50000</v>
      </c>
      <c r="K89" s="132">
        <v>47500</v>
      </c>
      <c r="L89" s="132">
        <v>47500</v>
      </c>
      <c r="M89" s="131" t="s">
        <v>396</v>
      </c>
      <c r="N89" s="131">
        <v>1</v>
      </c>
      <c r="O89" s="170">
        <f t="shared" si="21"/>
        <v>50000</v>
      </c>
      <c r="P89" s="170">
        <f t="shared" si="14"/>
        <v>47500</v>
      </c>
      <c r="Q89" s="170">
        <f t="shared" si="15"/>
        <v>47500</v>
      </c>
      <c r="R89" s="228">
        <f t="shared" si="11"/>
        <v>0.95</v>
      </c>
      <c r="S89" s="228">
        <f t="shared" si="16"/>
        <v>0.95</v>
      </c>
      <c r="T89" s="131" t="s">
        <v>410</v>
      </c>
      <c r="U89" s="131">
        <v>0.4</v>
      </c>
      <c r="V89" s="170">
        <f t="shared" si="17"/>
        <v>20000</v>
      </c>
      <c r="W89" s="170">
        <f t="shared" si="18"/>
        <v>19000</v>
      </c>
      <c r="X89" s="170">
        <f t="shared" si="13"/>
        <v>19000</v>
      </c>
      <c r="Y89" s="228">
        <f t="shared" si="19"/>
        <v>0.95</v>
      </c>
      <c r="Z89" s="228">
        <f t="shared" si="20"/>
        <v>0.95</v>
      </c>
      <c r="AA89" s="134"/>
    </row>
    <row r="90" spans="1:27" ht="15.75" customHeight="1">
      <c r="A90" s="440"/>
      <c r="B90" s="442"/>
      <c r="C90" s="442"/>
      <c r="D90" s="163" t="s">
        <v>528</v>
      </c>
      <c r="E90" s="184" t="s">
        <v>469</v>
      </c>
      <c r="F90" s="178" t="s">
        <v>529</v>
      </c>
      <c r="G90" s="148" t="s">
        <v>530</v>
      </c>
      <c r="H90" s="148" t="s">
        <v>394</v>
      </c>
      <c r="I90" s="148" t="s">
        <v>77</v>
      </c>
      <c r="J90" s="132">
        <v>1000000</v>
      </c>
      <c r="K90" s="132">
        <v>0</v>
      </c>
      <c r="L90" s="132">
        <v>0</v>
      </c>
      <c r="M90" s="131" t="s">
        <v>416</v>
      </c>
      <c r="N90" s="131">
        <v>0</v>
      </c>
      <c r="O90" s="170">
        <f t="shared" si="21"/>
        <v>0</v>
      </c>
      <c r="P90" s="170">
        <f t="shared" si="14"/>
        <v>0</v>
      </c>
      <c r="Q90" s="170">
        <f t="shared" si="15"/>
        <v>0</v>
      </c>
      <c r="R90" s="228" t="str">
        <f t="shared" ref="R90:R152" si="22">IFERROR(Q90/O90, "-")</f>
        <v>-</v>
      </c>
      <c r="S90" s="228" t="str">
        <f t="shared" si="16"/>
        <v>-</v>
      </c>
      <c r="T90" s="131" t="s">
        <v>416</v>
      </c>
      <c r="U90" s="131">
        <v>0</v>
      </c>
      <c r="V90" s="170">
        <f t="shared" si="17"/>
        <v>0</v>
      </c>
      <c r="W90" s="170">
        <f t="shared" si="18"/>
        <v>0</v>
      </c>
      <c r="X90" s="170">
        <f t="shared" si="13"/>
        <v>0</v>
      </c>
      <c r="Y90" s="228" t="str">
        <f t="shared" si="19"/>
        <v>-</v>
      </c>
      <c r="Z90" s="228" t="str">
        <f t="shared" si="20"/>
        <v>-</v>
      </c>
      <c r="AA90" s="134"/>
    </row>
    <row r="91" spans="1:27" ht="15.75" customHeight="1">
      <c r="A91" s="440"/>
      <c r="B91" s="442"/>
      <c r="C91" s="442"/>
      <c r="D91" s="163" t="s">
        <v>528</v>
      </c>
      <c r="E91" s="184" t="s">
        <v>469</v>
      </c>
      <c r="F91" s="178" t="s">
        <v>531</v>
      </c>
      <c r="G91" s="148" t="s">
        <v>532</v>
      </c>
      <c r="H91" s="148" t="s">
        <v>394</v>
      </c>
      <c r="I91" s="148" t="s">
        <v>75</v>
      </c>
      <c r="J91" s="132">
        <v>3630138</v>
      </c>
      <c r="K91" s="132">
        <v>2139372.4300000002</v>
      </c>
      <c r="L91" s="132">
        <v>2039097.1800000002</v>
      </c>
      <c r="M91" s="148" t="s">
        <v>416</v>
      </c>
      <c r="N91" s="131">
        <v>0</v>
      </c>
      <c r="O91" s="170">
        <f t="shared" si="21"/>
        <v>0</v>
      </c>
      <c r="P91" s="170">
        <f t="shared" si="14"/>
        <v>0</v>
      </c>
      <c r="Q91" s="170">
        <f t="shared" si="15"/>
        <v>0</v>
      </c>
      <c r="R91" s="228" t="str">
        <f t="shared" si="22"/>
        <v>-</v>
      </c>
      <c r="S91" s="228" t="str">
        <f t="shared" si="16"/>
        <v>-</v>
      </c>
      <c r="T91" s="148" t="s">
        <v>416</v>
      </c>
      <c r="U91" s="131">
        <v>0</v>
      </c>
      <c r="V91" s="170">
        <f t="shared" si="17"/>
        <v>0</v>
      </c>
      <c r="W91" s="170">
        <f t="shared" si="18"/>
        <v>0</v>
      </c>
      <c r="X91" s="170">
        <f t="shared" si="13"/>
        <v>0</v>
      </c>
      <c r="Y91" s="228" t="str">
        <f t="shared" si="19"/>
        <v>-</v>
      </c>
      <c r="Z91" s="228" t="str">
        <f t="shared" si="20"/>
        <v>-</v>
      </c>
      <c r="AA91" s="134"/>
    </row>
    <row r="92" spans="1:27" ht="15.75" customHeight="1">
      <c r="A92" s="440"/>
      <c r="B92" s="442"/>
      <c r="C92" s="442"/>
      <c r="D92" s="163" t="s">
        <v>528</v>
      </c>
      <c r="E92" s="184" t="s">
        <v>469</v>
      </c>
      <c r="F92" s="178" t="s">
        <v>531</v>
      </c>
      <c r="G92" s="148" t="s">
        <v>533</v>
      </c>
      <c r="H92" s="148" t="s">
        <v>394</v>
      </c>
      <c r="I92" s="148" t="s">
        <v>75</v>
      </c>
      <c r="J92" s="132">
        <v>0</v>
      </c>
      <c r="K92" s="132">
        <v>0</v>
      </c>
      <c r="L92" s="132">
        <v>0</v>
      </c>
      <c r="M92" s="131" t="s">
        <v>416</v>
      </c>
      <c r="N92" s="131">
        <v>0</v>
      </c>
      <c r="O92" s="170">
        <f t="shared" si="21"/>
        <v>0</v>
      </c>
      <c r="P92" s="170">
        <f t="shared" si="14"/>
        <v>0</v>
      </c>
      <c r="Q92" s="170">
        <f t="shared" si="15"/>
        <v>0</v>
      </c>
      <c r="R92" s="228" t="str">
        <f t="shared" si="22"/>
        <v>-</v>
      </c>
      <c r="S92" s="228" t="str">
        <f t="shared" si="16"/>
        <v>-</v>
      </c>
      <c r="T92" s="131" t="s">
        <v>416</v>
      </c>
      <c r="U92" s="131">
        <v>0</v>
      </c>
      <c r="V92" s="170">
        <f t="shared" si="17"/>
        <v>0</v>
      </c>
      <c r="W92" s="170">
        <f t="shared" si="18"/>
        <v>0</v>
      </c>
      <c r="X92" s="170">
        <f t="shared" si="13"/>
        <v>0</v>
      </c>
      <c r="Y92" s="228" t="str">
        <f t="shared" si="19"/>
        <v>-</v>
      </c>
      <c r="Z92" s="228" t="str">
        <f t="shared" si="20"/>
        <v>-</v>
      </c>
      <c r="AA92" s="134"/>
    </row>
    <row r="93" spans="1:27" ht="15.75" customHeight="1">
      <c r="A93" s="440"/>
      <c r="B93" s="442"/>
      <c r="C93" s="442"/>
      <c r="D93" s="163" t="s">
        <v>528</v>
      </c>
      <c r="E93" s="184" t="s">
        <v>469</v>
      </c>
      <c r="F93" s="178" t="s">
        <v>531</v>
      </c>
      <c r="G93" s="148" t="s">
        <v>534</v>
      </c>
      <c r="H93" s="148" t="s">
        <v>394</v>
      </c>
      <c r="I93" s="148" t="s">
        <v>75</v>
      </c>
      <c r="J93" s="132">
        <v>0</v>
      </c>
      <c r="K93" s="132">
        <v>250000</v>
      </c>
      <c r="L93" s="132">
        <v>250000</v>
      </c>
      <c r="M93" s="148" t="s">
        <v>416</v>
      </c>
      <c r="N93" s="131">
        <v>0</v>
      </c>
      <c r="O93" s="170">
        <f t="shared" si="21"/>
        <v>0</v>
      </c>
      <c r="P93" s="170">
        <f t="shared" si="14"/>
        <v>0</v>
      </c>
      <c r="Q93" s="170">
        <f t="shared" si="15"/>
        <v>0</v>
      </c>
      <c r="R93" s="228" t="str">
        <f t="shared" si="22"/>
        <v>-</v>
      </c>
      <c r="S93" s="228" t="str">
        <f t="shared" si="16"/>
        <v>-</v>
      </c>
      <c r="T93" s="148" t="s">
        <v>416</v>
      </c>
      <c r="U93" s="131">
        <v>0</v>
      </c>
      <c r="V93" s="170">
        <f t="shared" si="17"/>
        <v>0</v>
      </c>
      <c r="W93" s="170">
        <f t="shared" si="18"/>
        <v>0</v>
      </c>
      <c r="X93" s="170">
        <f t="shared" si="13"/>
        <v>0</v>
      </c>
      <c r="Y93" s="228" t="str">
        <f t="shared" si="19"/>
        <v>-</v>
      </c>
      <c r="Z93" s="228" t="str">
        <f t="shared" si="20"/>
        <v>-</v>
      </c>
      <c r="AA93" s="134"/>
    </row>
    <row r="94" spans="1:27" ht="15.75" customHeight="1">
      <c r="A94" s="440"/>
      <c r="B94" s="442"/>
      <c r="C94" s="442"/>
      <c r="D94" s="163" t="s">
        <v>528</v>
      </c>
      <c r="E94" s="184" t="s">
        <v>469</v>
      </c>
      <c r="F94" s="178" t="s">
        <v>535</v>
      </c>
      <c r="G94" s="148" t="s">
        <v>536</v>
      </c>
      <c r="H94" s="148" t="s">
        <v>394</v>
      </c>
      <c r="I94" s="148" t="s">
        <v>75</v>
      </c>
      <c r="J94" s="132">
        <v>10284483</v>
      </c>
      <c r="K94" s="132">
        <v>15042682.630000003</v>
      </c>
      <c r="L94" s="132">
        <v>14486776.680000002</v>
      </c>
      <c r="M94" s="131" t="s">
        <v>410</v>
      </c>
      <c r="N94" s="131">
        <v>0.23</v>
      </c>
      <c r="O94" s="170">
        <f t="shared" si="21"/>
        <v>2365431.0900000003</v>
      </c>
      <c r="P94" s="170">
        <f t="shared" si="14"/>
        <v>3459817.004900001</v>
      </c>
      <c r="Q94" s="170">
        <f t="shared" si="15"/>
        <v>3331958.6364000007</v>
      </c>
      <c r="R94" s="228">
        <f t="shared" si="22"/>
        <v>1.408605243452685</v>
      </c>
      <c r="S94" s="228">
        <f t="shared" si="16"/>
        <v>1.462658125838703</v>
      </c>
      <c r="T94" s="131" t="s">
        <v>410</v>
      </c>
      <c r="U94" s="131">
        <v>0.09</v>
      </c>
      <c r="V94" s="170">
        <f t="shared" si="17"/>
        <v>925603.47</v>
      </c>
      <c r="W94" s="170">
        <f t="shared" si="18"/>
        <v>1353841.4367000002</v>
      </c>
      <c r="X94" s="170">
        <f t="shared" si="13"/>
        <v>1303809.9012000002</v>
      </c>
      <c r="Y94" s="228">
        <f t="shared" si="19"/>
        <v>1.4086052434526852</v>
      </c>
      <c r="Z94" s="228">
        <f t="shared" si="20"/>
        <v>1.462658125838703</v>
      </c>
      <c r="AA94" s="134"/>
    </row>
    <row r="95" spans="1:27" ht="15.75" customHeight="1">
      <c r="A95" s="440"/>
      <c r="B95" s="442"/>
      <c r="C95" s="442"/>
      <c r="D95" s="163" t="s">
        <v>528</v>
      </c>
      <c r="E95" s="184" t="s">
        <v>469</v>
      </c>
      <c r="F95" s="178" t="s">
        <v>535</v>
      </c>
      <c r="G95" s="148" t="s">
        <v>537</v>
      </c>
      <c r="H95" s="148" t="s">
        <v>394</v>
      </c>
      <c r="I95" s="148" t="s">
        <v>75</v>
      </c>
      <c r="J95" s="132">
        <v>1000</v>
      </c>
      <c r="K95" s="132">
        <v>1923689.02</v>
      </c>
      <c r="L95" s="132">
        <v>1912158.1300000001</v>
      </c>
      <c r="M95" s="131" t="s">
        <v>410</v>
      </c>
      <c r="N95" s="131">
        <v>0.23</v>
      </c>
      <c r="O95" s="170">
        <f t="shared" si="21"/>
        <v>230</v>
      </c>
      <c r="P95" s="170">
        <f t="shared" si="14"/>
        <v>442448.47460000002</v>
      </c>
      <c r="Q95" s="170">
        <f t="shared" si="15"/>
        <v>439796.36990000005</v>
      </c>
      <c r="R95" s="228">
        <f t="shared" si="22"/>
        <v>1912.1581300000003</v>
      </c>
      <c r="S95" s="228">
        <f t="shared" si="16"/>
        <v>1923.68902</v>
      </c>
      <c r="T95" s="131" t="s">
        <v>410</v>
      </c>
      <c r="U95" s="131">
        <v>0.09</v>
      </c>
      <c r="V95" s="170">
        <f t="shared" si="17"/>
        <v>90</v>
      </c>
      <c r="W95" s="170">
        <f t="shared" si="18"/>
        <v>173132.01180000001</v>
      </c>
      <c r="X95" s="170">
        <f t="shared" si="13"/>
        <v>172094.2317</v>
      </c>
      <c r="Y95" s="228">
        <f t="shared" si="19"/>
        <v>1912.15813</v>
      </c>
      <c r="Z95" s="228">
        <f t="shared" si="20"/>
        <v>1923.68902</v>
      </c>
      <c r="AA95" s="134"/>
    </row>
    <row r="96" spans="1:27" ht="15.75" customHeight="1">
      <c r="A96" s="440"/>
      <c r="B96" s="442"/>
      <c r="C96" s="442"/>
      <c r="D96" s="163" t="s">
        <v>528</v>
      </c>
      <c r="E96" s="184" t="s">
        <v>469</v>
      </c>
      <c r="F96" s="178" t="s">
        <v>535</v>
      </c>
      <c r="G96" s="148" t="s">
        <v>538</v>
      </c>
      <c r="H96" s="148" t="s">
        <v>394</v>
      </c>
      <c r="I96" s="148" t="s">
        <v>75</v>
      </c>
      <c r="J96" s="132">
        <v>15383098</v>
      </c>
      <c r="K96" s="132">
        <v>17173074.210000001</v>
      </c>
      <c r="L96" s="132">
        <v>17152441.280000001</v>
      </c>
      <c r="M96" s="131" t="s">
        <v>410</v>
      </c>
      <c r="N96" s="131">
        <v>0.23</v>
      </c>
      <c r="O96" s="170">
        <f t="shared" si="21"/>
        <v>3538112.54</v>
      </c>
      <c r="P96" s="170">
        <f t="shared" si="14"/>
        <v>3949807.0683000004</v>
      </c>
      <c r="Q96" s="170">
        <f t="shared" si="15"/>
        <v>3945061.4944000007</v>
      </c>
      <c r="R96" s="228">
        <f t="shared" si="22"/>
        <v>1.1150186574901884</v>
      </c>
      <c r="S96" s="228">
        <f t="shared" si="16"/>
        <v>1.1163599302299188</v>
      </c>
      <c r="T96" s="131" t="s">
        <v>410</v>
      </c>
      <c r="U96" s="131">
        <v>0.09</v>
      </c>
      <c r="V96" s="170">
        <f t="shared" si="17"/>
        <v>1384478.8199999998</v>
      </c>
      <c r="W96" s="170">
        <f t="shared" si="18"/>
        <v>1545576.6788999999</v>
      </c>
      <c r="X96" s="170">
        <f t="shared" si="13"/>
        <v>1543719.7152</v>
      </c>
      <c r="Y96" s="228">
        <f t="shared" si="19"/>
        <v>1.1150186574901884</v>
      </c>
      <c r="Z96" s="228">
        <f t="shared" si="20"/>
        <v>1.1163599302299188</v>
      </c>
      <c r="AA96" s="134"/>
    </row>
    <row r="97" spans="1:27" ht="15.75" customHeight="1">
      <c r="A97" s="440"/>
      <c r="B97" s="442"/>
      <c r="C97" s="442"/>
      <c r="D97" s="163" t="s">
        <v>528</v>
      </c>
      <c r="E97" s="184" t="s">
        <v>469</v>
      </c>
      <c r="F97" s="178" t="s">
        <v>535</v>
      </c>
      <c r="G97" s="148" t="s">
        <v>539</v>
      </c>
      <c r="H97" s="148" t="s">
        <v>394</v>
      </c>
      <c r="I97" s="148" t="s">
        <v>75</v>
      </c>
      <c r="J97" s="132">
        <v>0</v>
      </c>
      <c r="K97" s="132">
        <v>372102.63</v>
      </c>
      <c r="L97" s="132">
        <v>372102.63</v>
      </c>
      <c r="M97" s="131" t="s">
        <v>410</v>
      </c>
      <c r="N97" s="131">
        <v>0.23</v>
      </c>
      <c r="O97" s="170">
        <f t="shared" si="21"/>
        <v>0</v>
      </c>
      <c r="P97" s="170">
        <f t="shared" si="14"/>
        <v>85583.604900000006</v>
      </c>
      <c r="Q97" s="170">
        <f t="shared" si="15"/>
        <v>85583.604900000006</v>
      </c>
      <c r="R97" s="228" t="str">
        <f t="shared" si="22"/>
        <v>-</v>
      </c>
      <c r="S97" s="228" t="str">
        <f t="shared" si="16"/>
        <v>-</v>
      </c>
      <c r="T97" s="131" t="s">
        <v>410</v>
      </c>
      <c r="U97" s="131">
        <v>0.09</v>
      </c>
      <c r="V97" s="170">
        <f t="shared" si="17"/>
        <v>0</v>
      </c>
      <c r="W97" s="170">
        <f t="shared" si="18"/>
        <v>33489.236700000001</v>
      </c>
      <c r="X97" s="170">
        <f t="shared" si="13"/>
        <v>33489.236700000001</v>
      </c>
      <c r="Y97" s="228" t="str">
        <f t="shared" si="19"/>
        <v>-</v>
      </c>
      <c r="Z97" s="228" t="str">
        <f t="shared" si="20"/>
        <v>-</v>
      </c>
      <c r="AA97" s="134"/>
    </row>
    <row r="98" spans="1:27" ht="15.75" customHeight="1">
      <c r="A98" s="440"/>
      <c r="B98" s="442"/>
      <c r="C98" s="442"/>
      <c r="D98" s="163" t="s">
        <v>528</v>
      </c>
      <c r="E98" s="184" t="s">
        <v>469</v>
      </c>
      <c r="F98" s="178" t="s">
        <v>540</v>
      </c>
      <c r="G98" s="148" t="s">
        <v>541</v>
      </c>
      <c r="H98" s="148" t="s">
        <v>394</v>
      </c>
      <c r="I98" s="148" t="s">
        <v>75</v>
      </c>
      <c r="J98" s="132">
        <v>6465308</v>
      </c>
      <c r="K98" s="132">
        <v>21176226.260000002</v>
      </c>
      <c r="L98" s="132">
        <v>18182907.609999999</v>
      </c>
      <c r="M98" s="131" t="s">
        <v>416</v>
      </c>
      <c r="N98" s="131">
        <v>0</v>
      </c>
      <c r="O98" s="170">
        <f t="shared" si="21"/>
        <v>0</v>
      </c>
      <c r="P98" s="170">
        <f t="shared" si="14"/>
        <v>0</v>
      </c>
      <c r="Q98" s="170">
        <f t="shared" si="15"/>
        <v>0</v>
      </c>
      <c r="R98" s="228" t="str">
        <f t="shared" si="22"/>
        <v>-</v>
      </c>
      <c r="S98" s="228" t="str">
        <f t="shared" si="16"/>
        <v>-</v>
      </c>
      <c r="T98" s="131" t="s">
        <v>416</v>
      </c>
      <c r="U98" s="131">
        <v>0</v>
      </c>
      <c r="V98" s="170">
        <f t="shared" si="17"/>
        <v>0</v>
      </c>
      <c r="W98" s="170">
        <f t="shared" si="18"/>
        <v>0</v>
      </c>
      <c r="X98" s="170">
        <f t="shared" si="13"/>
        <v>0</v>
      </c>
      <c r="Y98" s="228" t="str">
        <f t="shared" si="19"/>
        <v>-</v>
      </c>
      <c r="Z98" s="228" t="str">
        <f t="shared" si="20"/>
        <v>-</v>
      </c>
      <c r="AA98" s="134"/>
    </row>
    <row r="99" spans="1:27" ht="15.75" customHeight="1">
      <c r="A99" s="440"/>
      <c r="B99" s="442"/>
      <c r="C99" s="442"/>
      <c r="D99" s="163" t="s">
        <v>528</v>
      </c>
      <c r="E99" s="184" t="s">
        <v>469</v>
      </c>
      <c r="F99" s="178" t="s">
        <v>540</v>
      </c>
      <c r="G99" s="148" t="s">
        <v>542</v>
      </c>
      <c r="H99" s="148" t="s">
        <v>394</v>
      </c>
      <c r="I99" s="148" t="s">
        <v>75</v>
      </c>
      <c r="J99" s="132">
        <v>16435056</v>
      </c>
      <c r="K99" s="132">
        <v>9190448.6300000008</v>
      </c>
      <c r="L99" s="132">
        <v>9190448.629999999</v>
      </c>
      <c r="M99" s="131" t="s">
        <v>416</v>
      </c>
      <c r="N99" s="131">
        <v>0</v>
      </c>
      <c r="O99" s="170">
        <f t="shared" si="21"/>
        <v>0</v>
      </c>
      <c r="P99" s="170">
        <f t="shared" si="14"/>
        <v>0</v>
      </c>
      <c r="Q99" s="170">
        <f t="shared" si="15"/>
        <v>0</v>
      </c>
      <c r="R99" s="228" t="str">
        <f t="shared" si="22"/>
        <v>-</v>
      </c>
      <c r="S99" s="228" t="str">
        <f t="shared" si="16"/>
        <v>-</v>
      </c>
      <c r="T99" s="131" t="s">
        <v>416</v>
      </c>
      <c r="U99" s="131">
        <v>0</v>
      </c>
      <c r="V99" s="170">
        <f t="shared" si="17"/>
        <v>0</v>
      </c>
      <c r="W99" s="170">
        <f t="shared" si="18"/>
        <v>0</v>
      </c>
      <c r="X99" s="170">
        <f t="shared" si="13"/>
        <v>0</v>
      </c>
      <c r="Y99" s="228" t="str">
        <f t="shared" si="19"/>
        <v>-</v>
      </c>
      <c r="Z99" s="228" t="str">
        <f t="shared" si="20"/>
        <v>-</v>
      </c>
      <c r="AA99" s="134"/>
    </row>
    <row r="100" spans="1:27" ht="15.75" customHeight="1">
      <c r="A100" s="440"/>
      <c r="B100" s="442"/>
      <c r="C100" s="442"/>
      <c r="D100" s="163" t="s">
        <v>528</v>
      </c>
      <c r="E100" s="187" t="s">
        <v>469</v>
      </c>
      <c r="F100" s="178" t="s">
        <v>543</v>
      </c>
      <c r="G100" s="148" t="s">
        <v>544</v>
      </c>
      <c r="H100" s="148" t="s">
        <v>394</v>
      </c>
      <c r="I100" s="148" t="s">
        <v>75</v>
      </c>
      <c r="J100" s="132">
        <v>111378042</v>
      </c>
      <c r="K100" s="132">
        <v>138939279.03</v>
      </c>
      <c r="L100" s="132">
        <v>132571664.84999999</v>
      </c>
      <c r="M100" s="131" t="s">
        <v>416</v>
      </c>
      <c r="N100" s="131">
        <v>0</v>
      </c>
      <c r="O100" s="170">
        <f t="shared" si="21"/>
        <v>0</v>
      </c>
      <c r="P100" s="170">
        <f t="shared" si="14"/>
        <v>0</v>
      </c>
      <c r="Q100" s="170">
        <f t="shared" si="15"/>
        <v>0</v>
      </c>
      <c r="R100" s="228" t="str">
        <f t="shared" si="22"/>
        <v>-</v>
      </c>
      <c r="S100" s="228" t="str">
        <f t="shared" si="16"/>
        <v>-</v>
      </c>
      <c r="T100" s="131" t="s">
        <v>416</v>
      </c>
      <c r="U100" s="131">
        <v>0</v>
      </c>
      <c r="V100" s="170">
        <f t="shared" si="17"/>
        <v>0</v>
      </c>
      <c r="W100" s="170">
        <f t="shared" si="18"/>
        <v>0</v>
      </c>
      <c r="X100" s="170">
        <f t="shared" si="13"/>
        <v>0</v>
      </c>
      <c r="Y100" s="228" t="str">
        <f t="shared" si="19"/>
        <v>-</v>
      </c>
      <c r="Z100" s="228" t="str">
        <f t="shared" si="20"/>
        <v>-</v>
      </c>
      <c r="AA100" s="134"/>
    </row>
    <row r="101" spans="1:27" ht="15.75" customHeight="1">
      <c r="A101" s="440"/>
      <c r="B101" s="442"/>
      <c r="C101" s="442"/>
      <c r="D101" s="163" t="s">
        <v>528</v>
      </c>
      <c r="E101" s="184" t="s">
        <v>469</v>
      </c>
      <c r="F101" s="178" t="s">
        <v>543</v>
      </c>
      <c r="G101" s="148" t="s">
        <v>545</v>
      </c>
      <c r="H101" s="148" t="s">
        <v>394</v>
      </c>
      <c r="I101" s="148" t="s">
        <v>75</v>
      </c>
      <c r="J101" s="132">
        <v>10676052</v>
      </c>
      <c r="K101" s="132">
        <v>12160639.35</v>
      </c>
      <c r="L101" s="132">
        <v>10357168.09</v>
      </c>
      <c r="M101" s="131" t="s">
        <v>416</v>
      </c>
      <c r="N101" s="131">
        <v>0</v>
      </c>
      <c r="O101" s="170">
        <f t="shared" si="21"/>
        <v>0</v>
      </c>
      <c r="P101" s="170">
        <f t="shared" si="14"/>
        <v>0</v>
      </c>
      <c r="Q101" s="170">
        <f t="shared" si="15"/>
        <v>0</v>
      </c>
      <c r="R101" s="228" t="str">
        <f t="shared" si="22"/>
        <v>-</v>
      </c>
      <c r="S101" s="228" t="str">
        <f t="shared" si="16"/>
        <v>-</v>
      </c>
      <c r="T101" s="131" t="s">
        <v>416</v>
      </c>
      <c r="U101" s="131">
        <v>0</v>
      </c>
      <c r="V101" s="170">
        <f t="shared" si="17"/>
        <v>0</v>
      </c>
      <c r="W101" s="170">
        <f t="shared" si="18"/>
        <v>0</v>
      </c>
      <c r="X101" s="170">
        <f t="shared" si="13"/>
        <v>0</v>
      </c>
      <c r="Y101" s="228" t="str">
        <f t="shared" si="19"/>
        <v>-</v>
      </c>
      <c r="Z101" s="228" t="str">
        <f t="shared" si="20"/>
        <v>-</v>
      </c>
      <c r="AA101" s="134"/>
    </row>
    <row r="102" spans="1:27" ht="15.75" customHeight="1">
      <c r="A102" s="440"/>
      <c r="B102" s="442"/>
      <c r="C102" s="442"/>
      <c r="D102" s="163" t="s">
        <v>528</v>
      </c>
      <c r="E102" s="184" t="s">
        <v>469</v>
      </c>
      <c r="F102" s="178" t="s">
        <v>543</v>
      </c>
      <c r="G102" s="148" t="s">
        <v>546</v>
      </c>
      <c r="H102" s="148" t="s">
        <v>394</v>
      </c>
      <c r="I102" s="148" t="s">
        <v>75</v>
      </c>
      <c r="J102" s="132">
        <v>21978854</v>
      </c>
      <c r="K102" s="132">
        <v>21971609.580000006</v>
      </c>
      <c r="L102" s="132">
        <v>21971609.580000002</v>
      </c>
      <c r="M102" s="131" t="s">
        <v>416</v>
      </c>
      <c r="N102" s="131">
        <v>0</v>
      </c>
      <c r="O102" s="170">
        <f t="shared" si="21"/>
        <v>0</v>
      </c>
      <c r="P102" s="170">
        <f t="shared" si="14"/>
        <v>0</v>
      </c>
      <c r="Q102" s="170">
        <f t="shared" si="15"/>
        <v>0</v>
      </c>
      <c r="R102" s="228" t="str">
        <f t="shared" si="22"/>
        <v>-</v>
      </c>
      <c r="S102" s="228" t="str">
        <f t="shared" si="16"/>
        <v>-</v>
      </c>
      <c r="T102" s="131" t="s">
        <v>416</v>
      </c>
      <c r="U102" s="131">
        <v>0</v>
      </c>
      <c r="V102" s="170">
        <f t="shared" si="17"/>
        <v>0</v>
      </c>
      <c r="W102" s="170">
        <f t="shared" si="18"/>
        <v>0</v>
      </c>
      <c r="X102" s="170">
        <f t="shared" si="13"/>
        <v>0</v>
      </c>
      <c r="Y102" s="228" t="str">
        <f t="shared" si="19"/>
        <v>-</v>
      </c>
      <c r="Z102" s="228" t="str">
        <f t="shared" si="20"/>
        <v>-</v>
      </c>
      <c r="AA102" s="134"/>
    </row>
    <row r="103" spans="1:27" ht="15.75" customHeight="1">
      <c r="A103" s="440"/>
      <c r="B103" s="442"/>
      <c r="C103" s="442"/>
      <c r="D103" s="163" t="s">
        <v>528</v>
      </c>
      <c r="E103" s="184" t="s">
        <v>469</v>
      </c>
      <c r="F103" s="178" t="s">
        <v>543</v>
      </c>
      <c r="G103" s="148" t="s">
        <v>547</v>
      </c>
      <c r="H103" s="148" t="s">
        <v>394</v>
      </c>
      <c r="I103" s="148" t="s">
        <v>75</v>
      </c>
      <c r="J103" s="132">
        <v>0</v>
      </c>
      <c r="K103" s="132">
        <v>0</v>
      </c>
      <c r="L103" s="132">
        <v>0</v>
      </c>
      <c r="M103" s="131" t="s">
        <v>416</v>
      </c>
      <c r="N103" s="131">
        <v>0</v>
      </c>
      <c r="O103" s="170">
        <f t="shared" si="21"/>
        <v>0</v>
      </c>
      <c r="P103" s="170">
        <f t="shared" si="14"/>
        <v>0</v>
      </c>
      <c r="Q103" s="170">
        <f t="shared" si="15"/>
        <v>0</v>
      </c>
      <c r="R103" s="228" t="str">
        <f t="shared" si="22"/>
        <v>-</v>
      </c>
      <c r="S103" s="228" t="str">
        <f t="shared" si="16"/>
        <v>-</v>
      </c>
      <c r="T103" s="131" t="s">
        <v>416</v>
      </c>
      <c r="U103" s="131">
        <v>0</v>
      </c>
      <c r="V103" s="170">
        <f t="shared" si="17"/>
        <v>0</v>
      </c>
      <c r="W103" s="170">
        <f t="shared" si="18"/>
        <v>0</v>
      </c>
      <c r="X103" s="170">
        <f t="shared" si="13"/>
        <v>0</v>
      </c>
      <c r="Y103" s="228" t="str">
        <f t="shared" si="19"/>
        <v>-</v>
      </c>
      <c r="Z103" s="228" t="str">
        <f t="shared" si="20"/>
        <v>-</v>
      </c>
      <c r="AA103" s="134"/>
    </row>
    <row r="104" spans="1:27" ht="15.75" customHeight="1">
      <c r="A104" s="440"/>
      <c r="B104" s="442"/>
      <c r="C104" s="442"/>
      <c r="D104" s="163" t="s">
        <v>528</v>
      </c>
      <c r="E104" s="184" t="s">
        <v>469</v>
      </c>
      <c r="F104" s="178" t="s">
        <v>548</v>
      </c>
      <c r="G104" s="148" t="s">
        <v>549</v>
      </c>
      <c r="H104" s="148" t="s">
        <v>394</v>
      </c>
      <c r="I104" s="148" t="s">
        <v>75</v>
      </c>
      <c r="J104" s="132">
        <v>46074372</v>
      </c>
      <c r="K104" s="132">
        <v>58225684.349999994</v>
      </c>
      <c r="L104" s="132">
        <v>56323226.379999995</v>
      </c>
      <c r="M104" s="131" t="s">
        <v>410</v>
      </c>
      <c r="N104" s="131">
        <v>0.23</v>
      </c>
      <c r="O104" s="170">
        <f t="shared" si="21"/>
        <v>10597105.560000001</v>
      </c>
      <c r="P104" s="170">
        <f t="shared" si="14"/>
        <v>13391907.4005</v>
      </c>
      <c r="Q104" s="170">
        <f t="shared" si="15"/>
        <v>12954342.067399999</v>
      </c>
      <c r="R104" s="228">
        <f t="shared" si="22"/>
        <v>1.2224415425564561</v>
      </c>
      <c r="S104" s="228">
        <f t="shared" si="16"/>
        <v>1.2637325659045335</v>
      </c>
      <c r="T104" s="131" t="s">
        <v>410</v>
      </c>
      <c r="U104" s="131">
        <v>0.09</v>
      </c>
      <c r="V104" s="170">
        <f t="shared" si="17"/>
        <v>4146693.48</v>
      </c>
      <c r="W104" s="170">
        <f t="shared" si="18"/>
        <v>5240311.5914999992</v>
      </c>
      <c r="X104" s="170">
        <f t="shared" si="13"/>
        <v>5069090.3741999995</v>
      </c>
      <c r="Y104" s="228">
        <f t="shared" si="19"/>
        <v>1.2224415425564563</v>
      </c>
      <c r="Z104" s="228">
        <f t="shared" si="20"/>
        <v>1.2637325659045335</v>
      </c>
      <c r="AA104" s="134"/>
    </row>
    <row r="105" spans="1:27" ht="15.75" customHeight="1">
      <c r="A105" s="440"/>
      <c r="B105" s="442"/>
      <c r="C105" s="442"/>
      <c r="D105" s="163" t="s">
        <v>528</v>
      </c>
      <c r="E105" s="184" t="s">
        <v>469</v>
      </c>
      <c r="F105" s="178" t="s">
        <v>548</v>
      </c>
      <c r="G105" s="148" t="s">
        <v>550</v>
      </c>
      <c r="H105" s="148" t="s">
        <v>394</v>
      </c>
      <c r="I105" s="148" t="s">
        <v>75</v>
      </c>
      <c r="J105" s="132">
        <v>1000</v>
      </c>
      <c r="K105" s="132">
        <v>2563220.8200000003</v>
      </c>
      <c r="L105" s="132">
        <v>1625159.14</v>
      </c>
      <c r="M105" s="131" t="s">
        <v>410</v>
      </c>
      <c r="N105" s="131">
        <v>0.23</v>
      </c>
      <c r="O105" s="170">
        <f t="shared" si="21"/>
        <v>230</v>
      </c>
      <c r="P105" s="170">
        <f t="shared" si="14"/>
        <v>589540.78860000009</v>
      </c>
      <c r="Q105" s="170">
        <f t="shared" si="15"/>
        <v>373786.60219999996</v>
      </c>
      <c r="R105" s="228">
        <f t="shared" si="22"/>
        <v>1625.1591399999998</v>
      </c>
      <c r="S105" s="228">
        <f t="shared" si="16"/>
        <v>2563.2208200000005</v>
      </c>
      <c r="T105" s="131" t="s">
        <v>410</v>
      </c>
      <c r="U105" s="131">
        <v>0.09</v>
      </c>
      <c r="V105" s="170">
        <f t="shared" si="17"/>
        <v>90</v>
      </c>
      <c r="W105" s="170">
        <f t="shared" si="18"/>
        <v>230689.87380000003</v>
      </c>
      <c r="X105" s="170">
        <f t="shared" si="13"/>
        <v>146264.32259999998</v>
      </c>
      <c r="Y105" s="228">
        <f t="shared" si="19"/>
        <v>1625.1591399999998</v>
      </c>
      <c r="Z105" s="228">
        <f t="shared" si="20"/>
        <v>2563.2208200000005</v>
      </c>
      <c r="AA105" s="134"/>
    </row>
    <row r="106" spans="1:27" ht="15.75" customHeight="1">
      <c r="A106" s="440"/>
      <c r="B106" s="442"/>
      <c r="C106" s="442"/>
      <c r="D106" s="163" t="s">
        <v>528</v>
      </c>
      <c r="E106" s="184" t="s">
        <v>469</v>
      </c>
      <c r="F106" s="178" t="s">
        <v>548</v>
      </c>
      <c r="G106" s="148" t="s">
        <v>551</v>
      </c>
      <c r="H106" s="148" t="s">
        <v>394</v>
      </c>
      <c r="I106" s="148" t="s">
        <v>75</v>
      </c>
      <c r="J106" s="132">
        <v>1000</v>
      </c>
      <c r="K106" s="132">
        <v>0</v>
      </c>
      <c r="L106" s="132">
        <v>0</v>
      </c>
      <c r="M106" s="131" t="s">
        <v>416</v>
      </c>
      <c r="N106" s="131">
        <v>0</v>
      </c>
      <c r="O106" s="170">
        <f t="shared" si="21"/>
        <v>0</v>
      </c>
      <c r="P106" s="170">
        <f t="shared" si="14"/>
        <v>0</v>
      </c>
      <c r="Q106" s="170">
        <f t="shared" si="15"/>
        <v>0</v>
      </c>
      <c r="R106" s="228" t="str">
        <f t="shared" si="22"/>
        <v>-</v>
      </c>
      <c r="S106" s="228" t="str">
        <f t="shared" si="16"/>
        <v>-</v>
      </c>
      <c r="T106" s="131" t="s">
        <v>416</v>
      </c>
      <c r="U106" s="131">
        <v>0</v>
      </c>
      <c r="V106" s="170">
        <f t="shared" si="17"/>
        <v>0</v>
      </c>
      <c r="W106" s="170">
        <f t="shared" si="18"/>
        <v>0</v>
      </c>
      <c r="X106" s="170">
        <f t="shared" si="13"/>
        <v>0</v>
      </c>
      <c r="Y106" s="228" t="str">
        <f t="shared" si="19"/>
        <v>-</v>
      </c>
      <c r="Z106" s="228" t="str">
        <f t="shared" si="20"/>
        <v>-</v>
      </c>
      <c r="AA106" s="134"/>
    </row>
    <row r="107" spans="1:27" ht="15.75" customHeight="1">
      <c r="A107" s="440"/>
      <c r="B107" s="442"/>
      <c r="C107" s="442"/>
      <c r="D107" s="163" t="s">
        <v>528</v>
      </c>
      <c r="E107" s="187" t="s">
        <v>492</v>
      </c>
      <c r="F107" s="178" t="s">
        <v>430</v>
      </c>
      <c r="G107" s="148" t="s">
        <v>552</v>
      </c>
      <c r="H107" s="148" t="s">
        <v>394</v>
      </c>
      <c r="I107" s="148" t="s">
        <v>75</v>
      </c>
      <c r="J107" s="132">
        <v>1000</v>
      </c>
      <c r="K107" s="132">
        <v>0</v>
      </c>
      <c r="L107" s="132">
        <v>0</v>
      </c>
      <c r="M107" s="131" t="s">
        <v>416</v>
      </c>
      <c r="N107" s="131">
        <v>0</v>
      </c>
      <c r="O107" s="170">
        <f t="shared" si="21"/>
        <v>0</v>
      </c>
      <c r="P107" s="170">
        <f t="shared" si="14"/>
        <v>0</v>
      </c>
      <c r="Q107" s="170">
        <f t="shared" si="15"/>
        <v>0</v>
      </c>
      <c r="R107" s="228" t="str">
        <f t="shared" si="22"/>
        <v>-</v>
      </c>
      <c r="S107" s="228" t="str">
        <f t="shared" si="16"/>
        <v>-</v>
      </c>
      <c r="T107" s="131" t="s">
        <v>416</v>
      </c>
      <c r="U107" s="131">
        <v>0</v>
      </c>
      <c r="V107" s="170">
        <f t="shared" si="17"/>
        <v>0</v>
      </c>
      <c r="W107" s="170">
        <f t="shared" si="18"/>
        <v>0</v>
      </c>
      <c r="X107" s="170">
        <f t="shared" si="13"/>
        <v>0</v>
      </c>
      <c r="Y107" s="228" t="str">
        <f t="shared" si="19"/>
        <v>-</v>
      </c>
      <c r="Z107" s="228" t="str">
        <f t="shared" si="20"/>
        <v>-</v>
      </c>
      <c r="AA107" s="134"/>
    </row>
    <row r="108" spans="1:27" ht="15.75" customHeight="1">
      <c r="A108" s="440"/>
      <c r="B108" s="442"/>
      <c r="C108" s="442"/>
      <c r="D108" s="163" t="s">
        <v>528</v>
      </c>
      <c r="E108" s="184" t="s">
        <v>469</v>
      </c>
      <c r="F108" s="178" t="s">
        <v>553</v>
      </c>
      <c r="G108" s="148" t="s">
        <v>554</v>
      </c>
      <c r="H108" s="148" t="s">
        <v>394</v>
      </c>
      <c r="I108" s="148" t="s">
        <v>75</v>
      </c>
      <c r="J108" s="132">
        <v>2500000</v>
      </c>
      <c r="K108" s="132">
        <v>0</v>
      </c>
      <c r="L108" s="132">
        <v>0</v>
      </c>
      <c r="M108" s="131" t="s">
        <v>416</v>
      </c>
      <c r="N108" s="131">
        <v>0</v>
      </c>
      <c r="O108" s="170">
        <f t="shared" si="21"/>
        <v>0</v>
      </c>
      <c r="P108" s="170">
        <f t="shared" si="14"/>
        <v>0</v>
      </c>
      <c r="Q108" s="170">
        <f t="shared" si="15"/>
        <v>0</v>
      </c>
      <c r="R108" s="228" t="str">
        <f t="shared" si="22"/>
        <v>-</v>
      </c>
      <c r="S108" s="228" t="str">
        <f t="shared" si="16"/>
        <v>-</v>
      </c>
      <c r="T108" s="131" t="s">
        <v>416</v>
      </c>
      <c r="U108" s="131">
        <v>0</v>
      </c>
      <c r="V108" s="170">
        <f t="shared" si="17"/>
        <v>0</v>
      </c>
      <c r="W108" s="170">
        <f t="shared" si="18"/>
        <v>0</v>
      </c>
      <c r="X108" s="170">
        <f t="shared" si="13"/>
        <v>0</v>
      </c>
      <c r="Y108" s="228" t="str">
        <f t="shared" si="19"/>
        <v>-</v>
      </c>
      <c r="Z108" s="228" t="str">
        <f t="shared" si="20"/>
        <v>-</v>
      </c>
      <c r="AA108" s="134"/>
    </row>
    <row r="109" spans="1:27" ht="15.75" customHeight="1">
      <c r="A109" s="440"/>
      <c r="B109" s="442"/>
      <c r="C109" s="442"/>
      <c r="D109" s="163" t="s">
        <v>528</v>
      </c>
      <c r="E109" s="184" t="s">
        <v>469</v>
      </c>
      <c r="F109" s="178" t="s">
        <v>553</v>
      </c>
      <c r="G109" s="148" t="s">
        <v>555</v>
      </c>
      <c r="H109" s="148" t="s">
        <v>394</v>
      </c>
      <c r="I109" s="148" t="s">
        <v>75</v>
      </c>
      <c r="J109" s="132">
        <v>3600000</v>
      </c>
      <c r="K109" s="132">
        <v>0</v>
      </c>
      <c r="L109" s="132">
        <v>0</v>
      </c>
      <c r="M109" s="131" t="s">
        <v>416</v>
      </c>
      <c r="N109" s="131">
        <v>0</v>
      </c>
      <c r="O109" s="170">
        <f t="shared" si="21"/>
        <v>0</v>
      </c>
      <c r="P109" s="170">
        <f t="shared" si="14"/>
        <v>0</v>
      </c>
      <c r="Q109" s="170">
        <f t="shared" si="15"/>
        <v>0</v>
      </c>
      <c r="R109" s="228" t="str">
        <f t="shared" si="22"/>
        <v>-</v>
      </c>
      <c r="S109" s="228" t="str">
        <f t="shared" si="16"/>
        <v>-</v>
      </c>
      <c r="T109" s="131" t="s">
        <v>416</v>
      </c>
      <c r="U109" s="131">
        <v>0</v>
      </c>
      <c r="V109" s="170">
        <f t="shared" si="17"/>
        <v>0</v>
      </c>
      <c r="W109" s="170">
        <f t="shared" si="18"/>
        <v>0</v>
      </c>
      <c r="X109" s="170">
        <f t="shared" si="13"/>
        <v>0</v>
      </c>
      <c r="Y109" s="228" t="str">
        <f t="shared" si="19"/>
        <v>-</v>
      </c>
      <c r="Z109" s="228" t="str">
        <f t="shared" si="20"/>
        <v>-</v>
      </c>
      <c r="AA109" s="134"/>
    </row>
    <row r="110" spans="1:27" ht="15.75" customHeight="1">
      <c r="A110" s="440"/>
      <c r="B110" s="442"/>
      <c r="C110" s="442"/>
      <c r="D110" s="163" t="s">
        <v>528</v>
      </c>
      <c r="E110" s="184" t="s">
        <v>469</v>
      </c>
      <c r="F110" s="178" t="s">
        <v>553</v>
      </c>
      <c r="G110" s="148" t="s">
        <v>556</v>
      </c>
      <c r="H110" s="148" t="s">
        <v>394</v>
      </c>
      <c r="I110" s="148" t="s">
        <v>75</v>
      </c>
      <c r="J110" s="132">
        <v>1500000</v>
      </c>
      <c r="K110" s="132">
        <v>498996</v>
      </c>
      <c r="L110" s="132">
        <v>134816</v>
      </c>
      <c r="M110" s="131" t="s">
        <v>416</v>
      </c>
      <c r="N110" s="131">
        <v>0</v>
      </c>
      <c r="O110" s="170">
        <f t="shared" si="21"/>
        <v>0</v>
      </c>
      <c r="P110" s="170">
        <f t="shared" si="14"/>
        <v>0</v>
      </c>
      <c r="Q110" s="170">
        <f t="shared" si="15"/>
        <v>0</v>
      </c>
      <c r="R110" s="228" t="str">
        <f t="shared" si="22"/>
        <v>-</v>
      </c>
      <c r="S110" s="228" t="str">
        <f t="shared" si="16"/>
        <v>-</v>
      </c>
      <c r="T110" s="131" t="s">
        <v>416</v>
      </c>
      <c r="U110" s="131">
        <v>0</v>
      </c>
      <c r="V110" s="170">
        <f t="shared" si="17"/>
        <v>0</v>
      </c>
      <c r="W110" s="170">
        <f t="shared" si="18"/>
        <v>0</v>
      </c>
      <c r="X110" s="170">
        <f t="shared" si="13"/>
        <v>0</v>
      </c>
      <c r="Y110" s="228" t="str">
        <f t="shared" si="19"/>
        <v>-</v>
      </c>
      <c r="Z110" s="228" t="str">
        <f t="shared" si="20"/>
        <v>-</v>
      </c>
      <c r="AA110" s="134"/>
    </row>
    <row r="111" spans="1:27" ht="15.75" customHeight="1">
      <c r="A111" s="440"/>
      <c r="B111" s="442"/>
      <c r="C111" s="442"/>
      <c r="D111" s="163" t="s">
        <v>528</v>
      </c>
      <c r="E111" s="184" t="s">
        <v>469</v>
      </c>
      <c r="F111" s="178" t="s">
        <v>557</v>
      </c>
      <c r="G111" s="148" t="s">
        <v>558</v>
      </c>
      <c r="H111" s="148" t="s">
        <v>394</v>
      </c>
      <c r="I111" s="148" t="s">
        <v>75</v>
      </c>
      <c r="J111" s="132">
        <v>1000</v>
      </c>
      <c r="K111" s="132">
        <v>0</v>
      </c>
      <c r="L111" s="132">
        <v>0</v>
      </c>
      <c r="M111" s="131" t="s">
        <v>416</v>
      </c>
      <c r="N111" s="131">
        <v>0</v>
      </c>
      <c r="O111" s="170">
        <f t="shared" si="21"/>
        <v>0</v>
      </c>
      <c r="P111" s="170">
        <f t="shared" si="14"/>
        <v>0</v>
      </c>
      <c r="Q111" s="170">
        <f t="shared" si="15"/>
        <v>0</v>
      </c>
      <c r="R111" s="228" t="str">
        <f t="shared" si="22"/>
        <v>-</v>
      </c>
      <c r="S111" s="228" t="str">
        <f t="shared" si="16"/>
        <v>-</v>
      </c>
      <c r="T111" s="131" t="s">
        <v>416</v>
      </c>
      <c r="U111" s="131">
        <v>0</v>
      </c>
      <c r="V111" s="170">
        <f t="shared" si="17"/>
        <v>0</v>
      </c>
      <c r="W111" s="170">
        <f t="shared" si="18"/>
        <v>0</v>
      </c>
      <c r="X111" s="170">
        <f t="shared" si="13"/>
        <v>0</v>
      </c>
      <c r="Y111" s="228" t="str">
        <f t="shared" si="19"/>
        <v>-</v>
      </c>
      <c r="Z111" s="228" t="str">
        <f t="shared" si="20"/>
        <v>-</v>
      </c>
      <c r="AA111" s="134"/>
    </row>
    <row r="112" spans="1:27" ht="15.75" customHeight="1">
      <c r="A112" s="440"/>
      <c r="B112" s="442"/>
      <c r="C112" s="442"/>
      <c r="D112" s="163" t="s">
        <v>528</v>
      </c>
      <c r="E112" s="184" t="s">
        <v>469</v>
      </c>
      <c r="F112" s="178" t="s">
        <v>557</v>
      </c>
      <c r="G112" s="148" t="s">
        <v>559</v>
      </c>
      <c r="H112" s="148" t="s">
        <v>394</v>
      </c>
      <c r="I112" s="148" t="s">
        <v>75</v>
      </c>
      <c r="J112" s="132">
        <v>9394196</v>
      </c>
      <c r="K112" s="132">
        <v>10041152.16</v>
      </c>
      <c r="L112" s="132">
        <v>9526904.6999999993</v>
      </c>
      <c r="M112" s="131" t="s">
        <v>410</v>
      </c>
      <c r="N112" s="131">
        <v>0.5</v>
      </c>
      <c r="O112" s="170">
        <f t="shared" si="21"/>
        <v>4697098</v>
      </c>
      <c r="P112" s="170">
        <f t="shared" si="14"/>
        <v>5020576.08</v>
      </c>
      <c r="Q112" s="170">
        <f t="shared" si="15"/>
        <v>4763452.3499999996</v>
      </c>
      <c r="R112" s="228">
        <f t="shared" si="22"/>
        <v>1.0141266692753694</v>
      </c>
      <c r="S112" s="228">
        <f t="shared" si="16"/>
        <v>1.0688676455121864</v>
      </c>
      <c r="T112" s="131" t="s">
        <v>410</v>
      </c>
      <c r="U112" s="131">
        <v>0.2</v>
      </c>
      <c r="V112" s="170">
        <f t="shared" si="17"/>
        <v>1878839.2000000002</v>
      </c>
      <c r="W112" s="170">
        <f t="shared" si="18"/>
        <v>2008230.432</v>
      </c>
      <c r="X112" s="170">
        <f t="shared" si="13"/>
        <v>1905380.94</v>
      </c>
      <c r="Y112" s="228">
        <f t="shared" si="19"/>
        <v>1.0141266692753694</v>
      </c>
      <c r="Z112" s="228">
        <f t="shared" si="20"/>
        <v>1.0688676455121864</v>
      </c>
      <c r="AA112" s="134"/>
    </row>
    <row r="113" spans="1:27" ht="15.75" customHeight="1">
      <c r="A113" s="440"/>
      <c r="B113" s="442"/>
      <c r="C113" s="442"/>
      <c r="D113" s="163" t="s">
        <v>528</v>
      </c>
      <c r="E113" s="184" t="s">
        <v>469</v>
      </c>
      <c r="F113" s="178" t="s">
        <v>557</v>
      </c>
      <c r="G113" s="148" t="s">
        <v>560</v>
      </c>
      <c r="H113" s="148" t="s">
        <v>394</v>
      </c>
      <c r="I113" s="148" t="s">
        <v>75</v>
      </c>
      <c r="J113" s="132">
        <v>3278224</v>
      </c>
      <c r="K113" s="132">
        <v>4160960.6799999997</v>
      </c>
      <c r="L113" s="132">
        <v>2891700.64</v>
      </c>
      <c r="M113" s="131" t="s">
        <v>410</v>
      </c>
      <c r="N113" s="131">
        <v>0.5</v>
      </c>
      <c r="O113" s="170">
        <f t="shared" si="21"/>
        <v>1639112</v>
      </c>
      <c r="P113" s="170">
        <f t="shared" si="14"/>
        <v>2080480.3399999999</v>
      </c>
      <c r="Q113" s="170">
        <f t="shared" si="15"/>
        <v>1445850.32</v>
      </c>
      <c r="R113" s="228">
        <f t="shared" si="22"/>
        <v>0.88209367023119845</v>
      </c>
      <c r="S113" s="228">
        <f t="shared" si="16"/>
        <v>1.2692728379756844</v>
      </c>
      <c r="T113" s="131" t="s">
        <v>410</v>
      </c>
      <c r="U113" s="131">
        <v>0.2</v>
      </c>
      <c r="V113" s="170">
        <f t="shared" si="17"/>
        <v>655644.80000000005</v>
      </c>
      <c r="W113" s="170">
        <f t="shared" si="18"/>
        <v>832192.13599999994</v>
      </c>
      <c r="X113" s="170">
        <f t="shared" si="13"/>
        <v>578340.12800000003</v>
      </c>
      <c r="Y113" s="228">
        <f t="shared" si="19"/>
        <v>0.88209367023119833</v>
      </c>
      <c r="Z113" s="228">
        <f t="shared" si="20"/>
        <v>1.2692728379756841</v>
      </c>
      <c r="AA113" s="134"/>
    </row>
    <row r="114" spans="1:27" ht="15.75" customHeight="1">
      <c r="A114" s="440"/>
      <c r="B114" s="442"/>
      <c r="C114" s="442"/>
      <c r="D114" s="163" t="s">
        <v>528</v>
      </c>
      <c r="E114" s="184" t="s">
        <v>469</v>
      </c>
      <c r="F114" s="178" t="s">
        <v>561</v>
      </c>
      <c r="G114" s="148" t="s">
        <v>562</v>
      </c>
      <c r="H114" s="148" t="s">
        <v>394</v>
      </c>
      <c r="I114" s="148" t="s">
        <v>75</v>
      </c>
      <c r="J114" s="132">
        <v>1000</v>
      </c>
      <c r="K114" s="132">
        <v>0</v>
      </c>
      <c r="L114" s="132">
        <v>0</v>
      </c>
      <c r="M114" s="131" t="s">
        <v>416</v>
      </c>
      <c r="N114" s="131">
        <v>0</v>
      </c>
      <c r="O114" s="170">
        <f t="shared" si="21"/>
        <v>0</v>
      </c>
      <c r="P114" s="170">
        <f t="shared" si="14"/>
        <v>0</v>
      </c>
      <c r="Q114" s="170">
        <f t="shared" si="15"/>
        <v>0</v>
      </c>
      <c r="R114" s="228" t="str">
        <f t="shared" si="22"/>
        <v>-</v>
      </c>
      <c r="S114" s="228" t="str">
        <f t="shared" si="16"/>
        <v>-</v>
      </c>
      <c r="T114" s="131" t="s">
        <v>416</v>
      </c>
      <c r="U114" s="131">
        <v>0</v>
      </c>
      <c r="V114" s="170">
        <f t="shared" si="17"/>
        <v>0</v>
      </c>
      <c r="W114" s="170">
        <f t="shared" si="18"/>
        <v>0</v>
      </c>
      <c r="X114" s="170">
        <f t="shared" si="13"/>
        <v>0</v>
      </c>
      <c r="Y114" s="228" t="str">
        <f t="shared" si="19"/>
        <v>-</v>
      </c>
      <c r="Z114" s="228" t="str">
        <f t="shared" si="20"/>
        <v>-</v>
      </c>
      <c r="AA114" s="134"/>
    </row>
    <row r="115" spans="1:27" ht="15.75" customHeight="1">
      <c r="A115" s="440"/>
      <c r="B115" s="442"/>
      <c r="C115" s="442"/>
      <c r="D115" s="163" t="s">
        <v>528</v>
      </c>
      <c r="E115" s="184" t="s">
        <v>469</v>
      </c>
      <c r="F115" s="178" t="s">
        <v>561</v>
      </c>
      <c r="G115" s="148" t="s">
        <v>563</v>
      </c>
      <c r="H115" s="148" t="s">
        <v>394</v>
      </c>
      <c r="I115" s="148" t="s">
        <v>75</v>
      </c>
      <c r="J115" s="132">
        <v>1000</v>
      </c>
      <c r="K115" s="132">
        <v>0</v>
      </c>
      <c r="L115" s="132">
        <v>0</v>
      </c>
      <c r="M115" s="131" t="s">
        <v>416</v>
      </c>
      <c r="N115" s="131">
        <v>0</v>
      </c>
      <c r="O115" s="170">
        <f t="shared" si="21"/>
        <v>0</v>
      </c>
      <c r="P115" s="170">
        <f t="shared" si="14"/>
        <v>0</v>
      </c>
      <c r="Q115" s="170">
        <f t="shared" si="15"/>
        <v>0</v>
      </c>
      <c r="R115" s="228" t="str">
        <f t="shared" si="22"/>
        <v>-</v>
      </c>
      <c r="S115" s="228" t="str">
        <f t="shared" si="16"/>
        <v>-</v>
      </c>
      <c r="T115" s="131" t="s">
        <v>416</v>
      </c>
      <c r="U115" s="131">
        <v>0</v>
      </c>
      <c r="V115" s="170">
        <f t="shared" si="17"/>
        <v>0</v>
      </c>
      <c r="W115" s="170">
        <f t="shared" si="18"/>
        <v>0</v>
      </c>
      <c r="X115" s="170">
        <f t="shared" si="13"/>
        <v>0</v>
      </c>
      <c r="Y115" s="228" t="str">
        <f t="shared" si="19"/>
        <v>-</v>
      </c>
      <c r="Z115" s="228" t="str">
        <f t="shared" si="20"/>
        <v>-</v>
      </c>
      <c r="AA115" s="134"/>
    </row>
    <row r="116" spans="1:27" ht="15.75" customHeight="1">
      <c r="A116" s="440"/>
      <c r="B116" s="442"/>
      <c r="C116" s="442"/>
      <c r="D116" s="163" t="s">
        <v>528</v>
      </c>
      <c r="E116" s="184" t="s">
        <v>469</v>
      </c>
      <c r="F116" s="178" t="s">
        <v>561</v>
      </c>
      <c r="G116" s="148" t="s">
        <v>564</v>
      </c>
      <c r="H116" s="148" t="s">
        <v>394</v>
      </c>
      <c r="I116" s="148" t="s">
        <v>75</v>
      </c>
      <c r="J116" s="132">
        <v>1000</v>
      </c>
      <c r="K116" s="132">
        <v>0</v>
      </c>
      <c r="L116" s="132">
        <v>0</v>
      </c>
      <c r="M116" s="131" t="s">
        <v>416</v>
      </c>
      <c r="N116" s="131">
        <v>0</v>
      </c>
      <c r="O116" s="170">
        <f t="shared" si="21"/>
        <v>0</v>
      </c>
      <c r="P116" s="170">
        <f t="shared" si="14"/>
        <v>0</v>
      </c>
      <c r="Q116" s="170">
        <f t="shared" si="15"/>
        <v>0</v>
      </c>
      <c r="R116" s="228" t="str">
        <f t="shared" si="22"/>
        <v>-</v>
      </c>
      <c r="S116" s="228" t="str">
        <f t="shared" si="16"/>
        <v>-</v>
      </c>
      <c r="T116" s="131" t="s">
        <v>416</v>
      </c>
      <c r="U116" s="131">
        <v>0</v>
      </c>
      <c r="V116" s="170">
        <f t="shared" si="17"/>
        <v>0</v>
      </c>
      <c r="W116" s="170">
        <f t="shared" si="18"/>
        <v>0</v>
      </c>
      <c r="X116" s="170">
        <f t="shared" si="13"/>
        <v>0</v>
      </c>
      <c r="Y116" s="228" t="str">
        <f t="shared" si="19"/>
        <v>-</v>
      </c>
      <c r="Z116" s="228" t="str">
        <f t="shared" si="20"/>
        <v>-</v>
      </c>
      <c r="AA116" s="134"/>
    </row>
    <row r="117" spans="1:27" ht="15.75" customHeight="1">
      <c r="A117" s="440"/>
      <c r="B117" s="442"/>
      <c r="C117" s="442"/>
      <c r="D117" s="163" t="s">
        <v>528</v>
      </c>
      <c r="E117" s="184" t="s">
        <v>469</v>
      </c>
      <c r="F117" s="178" t="s">
        <v>561</v>
      </c>
      <c r="G117" s="148" t="s">
        <v>565</v>
      </c>
      <c r="H117" s="148" t="s">
        <v>394</v>
      </c>
      <c r="I117" s="148" t="s">
        <v>75</v>
      </c>
      <c r="J117" s="132">
        <v>1000</v>
      </c>
      <c r="K117" s="132">
        <v>0</v>
      </c>
      <c r="L117" s="132">
        <v>0</v>
      </c>
      <c r="M117" s="131" t="s">
        <v>416</v>
      </c>
      <c r="N117" s="131">
        <v>0</v>
      </c>
      <c r="O117" s="170">
        <f t="shared" si="21"/>
        <v>0</v>
      </c>
      <c r="P117" s="170">
        <f t="shared" si="14"/>
        <v>0</v>
      </c>
      <c r="Q117" s="170">
        <f t="shared" si="15"/>
        <v>0</v>
      </c>
      <c r="R117" s="228" t="str">
        <f t="shared" si="22"/>
        <v>-</v>
      </c>
      <c r="S117" s="228" t="str">
        <f t="shared" si="16"/>
        <v>-</v>
      </c>
      <c r="T117" s="131" t="s">
        <v>416</v>
      </c>
      <c r="U117" s="131">
        <v>0</v>
      </c>
      <c r="V117" s="170">
        <f t="shared" si="17"/>
        <v>0</v>
      </c>
      <c r="W117" s="170">
        <f t="shared" si="18"/>
        <v>0</v>
      </c>
      <c r="X117" s="170">
        <f t="shared" si="13"/>
        <v>0</v>
      </c>
      <c r="Y117" s="228" t="str">
        <f t="shared" si="19"/>
        <v>-</v>
      </c>
      <c r="Z117" s="228" t="str">
        <f t="shared" si="20"/>
        <v>-</v>
      </c>
      <c r="AA117" s="134"/>
    </row>
    <row r="118" spans="1:27" ht="15.75" customHeight="1">
      <c r="A118" s="440"/>
      <c r="B118" s="442"/>
      <c r="C118" s="442"/>
      <c r="D118" s="163" t="s">
        <v>528</v>
      </c>
      <c r="E118" s="184" t="s">
        <v>469</v>
      </c>
      <c r="F118" s="178" t="s">
        <v>561</v>
      </c>
      <c r="G118" s="148" t="s">
        <v>566</v>
      </c>
      <c r="H118" s="148" t="s">
        <v>394</v>
      </c>
      <c r="I118" s="148" t="s">
        <v>75</v>
      </c>
      <c r="J118" s="132">
        <v>6671377</v>
      </c>
      <c r="K118" s="132">
        <v>7304132.46</v>
      </c>
      <c r="L118" s="132">
        <v>6543871.7000000002</v>
      </c>
      <c r="M118" s="131" t="s">
        <v>410</v>
      </c>
      <c r="N118" s="131">
        <v>0.23</v>
      </c>
      <c r="O118" s="170">
        <f t="shared" si="21"/>
        <v>1534416.71</v>
      </c>
      <c r="P118" s="170">
        <f t="shared" si="14"/>
        <v>1679950.4658000001</v>
      </c>
      <c r="Q118" s="170">
        <f t="shared" si="15"/>
        <v>1505090.4910000002</v>
      </c>
      <c r="R118" s="228">
        <f t="shared" si="22"/>
        <v>0.98088770878935505</v>
      </c>
      <c r="S118" s="228">
        <f t="shared" si="16"/>
        <v>1.09484630534296</v>
      </c>
      <c r="T118" s="131" t="s">
        <v>410</v>
      </c>
      <c r="U118" s="131">
        <v>0.09</v>
      </c>
      <c r="V118" s="170">
        <f t="shared" si="17"/>
        <v>600423.92999999993</v>
      </c>
      <c r="W118" s="170">
        <f t="shared" si="18"/>
        <v>657371.92139999999</v>
      </c>
      <c r="X118" s="170">
        <f t="shared" si="13"/>
        <v>588948.45299999998</v>
      </c>
      <c r="Y118" s="228">
        <f t="shared" si="19"/>
        <v>0.98088770878935494</v>
      </c>
      <c r="Z118" s="228">
        <f t="shared" si="20"/>
        <v>1.09484630534296</v>
      </c>
      <c r="AA118" s="134"/>
    </row>
    <row r="119" spans="1:27" ht="15.75" customHeight="1">
      <c r="A119" s="440"/>
      <c r="B119" s="442"/>
      <c r="C119" s="442"/>
      <c r="D119" s="163" t="s">
        <v>528</v>
      </c>
      <c r="E119" s="184" t="s">
        <v>469</v>
      </c>
      <c r="F119" s="178" t="s">
        <v>561</v>
      </c>
      <c r="G119" s="148" t="s">
        <v>567</v>
      </c>
      <c r="H119" s="148" t="s">
        <v>394</v>
      </c>
      <c r="I119" s="148" t="s">
        <v>75</v>
      </c>
      <c r="J119" s="132">
        <v>16667933</v>
      </c>
      <c r="K119" s="132">
        <v>16667933</v>
      </c>
      <c r="L119" s="132">
        <v>16211004.689999998</v>
      </c>
      <c r="M119" s="131" t="s">
        <v>410</v>
      </c>
      <c r="N119" s="131">
        <v>0.23</v>
      </c>
      <c r="O119" s="170">
        <f t="shared" si="21"/>
        <v>3833624.5900000003</v>
      </c>
      <c r="P119" s="170">
        <f t="shared" si="14"/>
        <v>3833624.5900000003</v>
      </c>
      <c r="Q119" s="170">
        <f t="shared" si="15"/>
        <v>3728531.0786999995</v>
      </c>
      <c r="R119" s="228">
        <f t="shared" si="22"/>
        <v>0.97258638428652167</v>
      </c>
      <c r="S119" s="228">
        <f t="shared" si="16"/>
        <v>1</v>
      </c>
      <c r="T119" s="131" t="s">
        <v>410</v>
      </c>
      <c r="U119" s="131">
        <v>0.09</v>
      </c>
      <c r="V119" s="170">
        <f t="shared" si="17"/>
        <v>1500113.97</v>
      </c>
      <c r="W119" s="170">
        <f t="shared" si="18"/>
        <v>1500113.97</v>
      </c>
      <c r="X119" s="170">
        <f t="shared" si="13"/>
        <v>1458990.4220999996</v>
      </c>
      <c r="Y119" s="228">
        <f t="shared" si="19"/>
        <v>0.97258638428652167</v>
      </c>
      <c r="Z119" s="228">
        <f t="shared" si="20"/>
        <v>1</v>
      </c>
      <c r="AA119" s="134"/>
    </row>
    <row r="120" spans="1:27" ht="15.75" customHeight="1">
      <c r="A120" s="440"/>
      <c r="B120" s="442"/>
      <c r="C120" s="442"/>
      <c r="D120" s="163" t="s">
        <v>528</v>
      </c>
      <c r="E120" s="184" t="s">
        <v>469</v>
      </c>
      <c r="F120" s="178" t="s">
        <v>561</v>
      </c>
      <c r="G120" s="148" t="s">
        <v>568</v>
      </c>
      <c r="H120" s="148" t="s">
        <v>394</v>
      </c>
      <c r="I120" s="148" t="s">
        <v>75</v>
      </c>
      <c r="J120" s="132">
        <v>34870634</v>
      </c>
      <c r="K120" s="132">
        <v>55673118.530000009</v>
      </c>
      <c r="L120" s="132">
        <v>50883749.869999997</v>
      </c>
      <c r="M120" s="131" t="s">
        <v>410</v>
      </c>
      <c r="N120" s="131">
        <v>0.23</v>
      </c>
      <c r="O120" s="170">
        <f t="shared" si="21"/>
        <v>8020245.8200000003</v>
      </c>
      <c r="P120" s="170">
        <f t="shared" si="14"/>
        <v>12804817.261900002</v>
      </c>
      <c r="Q120" s="170">
        <f t="shared" si="15"/>
        <v>11703262.470100001</v>
      </c>
      <c r="R120" s="228">
        <f t="shared" si="22"/>
        <v>1.4592149334021285</v>
      </c>
      <c r="S120" s="228">
        <f t="shared" si="16"/>
        <v>1.5965616951501371</v>
      </c>
      <c r="T120" s="131" t="s">
        <v>410</v>
      </c>
      <c r="U120" s="131">
        <v>0.09</v>
      </c>
      <c r="V120" s="170">
        <f t="shared" si="17"/>
        <v>3138357.06</v>
      </c>
      <c r="W120" s="170">
        <f t="shared" si="18"/>
        <v>5010580.667700001</v>
      </c>
      <c r="X120" s="170">
        <f t="shared" si="13"/>
        <v>4579537.4882999994</v>
      </c>
      <c r="Y120" s="228">
        <f t="shared" si="19"/>
        <v>1.4592149334021283</v>
      </c>
      <c r="Z120" s="228">
        <f t="shared" si="20"/>
        <v>1.5965616951501371</v>
      </c>
      <c r="AA120" s="134"/>
    </row>
    <row r="121" spans="1:27" ht="15.75" customHeight="1">
      <c r="A121" s="440"/>
      <c r="B121" s="442"/>
      <c r="C121" s="442"/>
      <c r="D121" s="163" t="s">
        <v>528</v>
      </c>
      <c r="E121" s="184" t="s">
        <v>469</v>
      </c>
      <c r="F121" s="178" t="s">
        <v>561</v>
      </c>
      <c r="G121" s="148" t="s">
        <v>569</v>
      </c>
      <c r="H121" s="148" t="s">
        <v>394</v>
      </c>
      <c r="I121" s="148" t="s">
        <v>75</v>
      </c>
      <c r="J121" s="132">
        <v>1000</v>
      </c>
      <c r="K121" s="132">
        <v>0</v>
      </c>
      <c r="L121" s="132">
        <v>0</v>
      </c>
      <c r="M121" s="131" t="s">
        <v>416</v>
      </c>
      <c r="N121" s="131">
        <v>0</v>
      </c>
      <c r="O121" s="170">
        <f t="shared" si="21"/>
        <v>0</v>
      </c>
      <c r="P121" s="170">
        <f t="shared" si="14"/>
        <v>0</v>
      </c>
      <c r="Q121" s="170">
        <f t="shared" si="15"/>
        <v>0</v>
      </c>
      <c r="R121" s="228" t="str">
        <f t="shared" si="22"/>
        <v>-</v>
      </c>
      <c r="S121" s="228" t="str">
        <f t="shared" si="16"/>
        <v>-</v>
      </c>
      <c r="T121" s="131" t="s">
        <v>416</v>
      </c>
      <c r="U121" s="131">
        <v>0</v>
      </c>
      <c r="V121" s="170">
        <f t="shared" si="17"/>
        <v>0</v>
      </c>
      <c r="W121" s="170">
        <f t="shared" si="18"/>
        <v>0</v>
      </c>
      <c r="X121" s="170">
        <f t="shared" si="13"/>
        <v>0</v>
      </c>
      <c r="Y121" s="228" t="str">
        <f t="shared" si="19"/>
        <v>-</v>
      </c>
      <c r="Z121" s="228" t="str">
        <f t="shared" si="20"/>
        <v>-</v>
      </c>
      <c r="AA121" s="134"/>
    </row>
    <row r="122" spans="1:27" ht="15.75" customHeight="1">
      <c r="A122" s="440"/>
      <c r="B122" s="442"/>
      <c r="C122" s="442"/>
      <c r="D122" s="163" t="s">
        <v>528</v>
      </c>
      <c r="E122" s="184" t="s">
        <v>469</v>
      </c>
      <c r="F122" s="178" t="s">
        <v>561</v>
      </c>
      <c r="G122" s="148" t="s">
        <v>570</v>
      </c>
      <c r="H122" s="148" t="s">
        <v>394</v>
      </c>
      <c r="I122" s="148" t="s">
        <v>75</v>
      </c>
      <c r="J122" s="132">
        <v>1000</v>
      </c>
      <c r="K122" s="132">
        <v>0</v>
      </c>
      <c r="L122" s="132">
        <v>0</v>
      </c>
      <c r="M122" s="131" t="s">
        <v>416</v>
      </c>
      <c r="N122" s="131">
        <v>0</v>
      </c>
      <c r="O122" s="170">
        <f t="shared" si="21"/>
        <v>0</v>
      </c>
      <c r="P122" s="170">
        <f t="shared" si="14"/>
        <v>0</v>
      </c>
      <c r="Q122" s="170">
        <f t="shared" si="15"/>
        <v>0</v>
      </c>
      <c r="R122" s="228" t="str">
        <f t="shared" si="22"/>
        <v>-</v>
      </c>
      <c r="S122" s="228" t="str">
        <f t="shared" si="16"/>
        <v>-</v>
      </c>
      <c r="T122" s="131" t="s">
        <v>416</v>
      </c>
      <c r="U122" s="131">
        <v>0</v>
      </c>
      <c r="V122" s="170">
        <f t="shared" si="17"/>
        <v>0</v>
      </c>
      <c r="W122" s="170">
        <f t="shared" si="18"/>
        <v>0</v>
      </c>
      <c r="X122" s="170">
        <f t="shared" si="13"/>
        <v>0</v>
      </c>
      <c r="Y122" s="228" t="str">
        <f t="shared" si="19"/>
        <v>-</v>
      </c>
      <c r="Z122" s="228" t="str">
        <f t="shared" si="20"/>
        <v>-</v>
      </c>
      <c r="AA122" s="134"/>
    </row>
    <row r="123" spans="1:27" ht="15.75" customHeight="1">
      <c r="A123" s="440"/>
      <c r="B123" s="442"/>
      <c r="C123" s="442"/>
      <c r="D123" s="163" t="s">
        <v>528</v>
      </c>
      <c r="E123" s="184" t="s">
        <v>469</v>
      </c>
      <c r="F123" s="178" t="s">
        <v>561</v>
      </c>
      <c r="G123" s="148" t="s">
        <v>571</v>
      </c>
      <c r="H123" s="148" t="s">
        <v>394</v>
      </c>
      <c r="I123" s="148" t="s">
        <v>75</v>
      </c>
      <c r="J123" s="132">
        <v>1322582</v>
      </c>
      <c r="K123" s="132">
        <v>1515148.8800000004</v>
      </c>
      <c r="L123" s="132">
        <v>1514964.32</v>
      </c>
      <c r="M123" s="131" t="s">
        <v>410</v>
      </c>
      <c r="N123" s="131">
        <v>0.23</v>
      </c>
      <c r="O123" s="170">
        <f t="shared" si="21"/>
        <v>304193.86</v>
      </c>
      <c r="P123" s="170">
        <f t="shared" si="14"/>
        <v>348484.2424000001</v>
      </c>
      <c r="Q123" s="170">
        <f t="shared" si="15"/>
        <v>348441.79360000003</v>
      </c>
      <c r="R123" s="228">
        <f t="shared" si="22"/>
        <v>1.1454596539193791</v>
      </c>
      <c r="S123" s="228">
        <f t="shared" si="16"/>
        <v>1.1455991991422843</v>
      </c>
      <c r="T123" s="131" t="s">
        <v>410</v>
      </c>
      <c r="U123" s="131">
        <v>0.09</v>
      </c>
      <c r="V123" s="170">
        <f t="shared" si="17"/>
        <v>119032.37999999999</v>
      </c>
      <c r="W123" s="170">
        <f t="shared" si="18"/>
        <v>136363.39920000001</v>
      </c>
      <c r="X123" s="170">
        <f t="shared" si="13"/>
        <v>136346.78880000001</v>
      </c>
      <c r="Y123" s="228">
        <f t="shared" si="19"/>
        <v>1.1454596539193791</v>
      </c>
      <c r="Z123" s="228">
        <f t="shared" si="20"/>
        <v>1.145599199142284</v>
      </c>
      <c r="AA123" s="134"/>
    </row>
    <row r="124" spans="1:27" ht="15.75" customHeight="1">
      <c r="A124" s="440"/>
      <c r="B124" s="442"/>
      <c r="C124" s="442"/>
      <c r="D124" s="163" t="s">
        <v>528</v>
      </c>
      <c r="E124" s="184" t="s">
        <v>469</v>
      </c>
      <c r="F124" s="178" t="s">
        <v>561</v>
      </c>
      <c r="G124" s="148" t="s">
        <v>572</v>
      </c>
      <c r="H124" s="148" t="s">
        <v>394</v>
      </c>
      <c r="I124" s="148" t="s">
        <v>75</v>
      </c>
      <c r="J124" s="132">
        <v>0</v>
      </c>
      <c r="K124" s="132">
        <v>0</v>
      </c>
      <c r="L124" s="132">
        <v>0</v>
      </c>
      <c r="M124" s="131" t="s">
        <v>416</v>
      </c>
      <c r="N124" s="131">
        <v>0</v>
      </c>
      <c r="O124" s="170">
        <f t="shared" si="21"/>
        <v>0</v>
      </c>
      <c r="P124" s="170">
        <f t="shared" si="14"/>
        <v>0</v>
      </c>
      <c r="Q124" s="170">
        <f t="shared" si="15"/>
        <v>0</v>
      </c>
      <c r="R124" s="228" t="str">
        <f t="shared" si="22"/>
        <v>-</v>
      </c>
      <c r="S124" s="228" t="str">
        <f t="shared" si="16"/>
        <v>-</v>
      </c>
      <c r="T124" s="131" t="s">
        <v>416</v>
      </c>
      <c r="U124" s="131">
        <v>0</v>
      </c>
      <c r="V124" s="170">
        <f t="shared" si="17"/>
        <v>0</v>
      </c>
      <c r="W124" s="170">
        <f t="shared" si="18"/>
        <v>0</v>
      </c>
      <c r="X124" s="170">
        <f t="shared" si="13"/>
        <v>0</v>
      </c>
      <c r="Y124" s="228" t="str">
        <f t="shared" si="19"/>
        <v>-</v>
      </c>
      <c r="Z124" s="228" t="str">
        <f t="shared" si="20"/>
        <v>-</v>
      </c>
      <c r="AA124" s="134"/>
    </row>
    <row r="125" spans="1:27" ht="15.75" customHeight="1">
      <c r="A125" s="440"/>
      <c r="B125" s="442"/>
      <c r="C125" s="442"/>
      <c r="D125" s="163" t="s">
        <v>528</v>
      </c>
      <c r="E125" s="184" t="s">
        <v>469</v>
      </c>
      <c r="F125" s="178" t="s">
        <v>573</v>
      </c>
      <c r="G125" s="148" t="s">
        <v>574</v>
      </c>
      <c r="H125" s="148" t="s">
        <v>394</v>
      </c>
      <c r="I125" s="148" t="s">
        <v>75</v>
      </c>
      <c r="J125" s="132">
        <v>56865463</v>
      </c>
      <c r="K125" s="132">
        <v>52512746.430000007</v>
      </c>
      <c r="L125" s="132">
        <v>51092218.07</v>
      </c>
      <c r="M125" s="131" t="s">
        <v>410</v>
      </c>
      <c r="N125" s="131">
        <v>0.23</v>
      </c>
      <c r="O125" s="170">
        <f t="shared" si="21"/>
        <v>13079056.49</v>
      </c>
      <c r="P125" s="170">
        <f t="shared" si="14"/>
        <v>12077931.678900002</v>
      </c>
      <c r="Q125" s="170">
        <f t="shared" si="15"/>
        <v>11751210.156100001</v>
      </c>
      <c r="R125" s="228">
        <f t="shared" si="22"/>
        <v>0.89847537282867118</v>
      </c>
      <c r="S125" s="228">
        <f t="shared" si="16"/>
        <v>0.9234558844618922</v>
      </c>
      <c r="T125" s="131" t="s">
        <v>410</v>
      </c>
      <c r="U125" s="131">
        <v>0.09</v>
      </c>
      <c r="V125" s="170">
        <f t="shared" si="17"/>
        <v>5117891.67</v>
      </c>
      <c r="W125" s="170">
        <f t="shared" si="18"/>
        <v>4726147.1787</v>
      </c>
      <c r="X125" s="170">
        <f t="shared" si="13"/>
        <v>4598299.6262999997</v>
      </c>
      <c r="Y125" s="228">
        <f t="shared" si="19"/>
        <v>0.89847537282867096</v>
      </c>
      <c r="Z125" s="228">
        <f t="shared" si="20"/>
        <v>0.92345588446189208</v>
      </c>
      <c r="AA125" s="134"/>
    </row>
    <row r="126" spans="1:27" ht="15.75" customHeight="1">
      <c r="A126" s="440"/>
      <c r="B126" s="442"/>
      <c r="C126" s="442"/>
      <c r="D126" s="163" t="s">
        <v>528</v>
      </c>
      <c r="E126" s="184" t="s">
        <v>469</v>
      </c>
      <c r="F126" s="178" t="s">
        <v>573</v>
      </c>
      <c r="G126" s="148" t="s">
        <v>575</v>
      </c>
      <c r="H126" s="148" t="s">
        <v>394</v>
      </c>
      <c r="I126" s="148" t="s">
        <v>75</v>
      </c>
      <c r="J126" s="132">
        <v>1000</v>
      </c>
      <c r="K126" s="132">
        <v>1454614.2</v>
      </c>
      <c r="L126" s="132">
        <v>1343542.46</v>
      </c>
      <c r="M126" s="131" t="s">
        <v>410</v>
      </c>
      <c r="N126" s="131">
        <v>0.23</v>
      </c>
      <c r="O126" s="170">
        <f t="shared" si="21"/>
        <v>230</v>
      </c>
      <c r="P126" s="170">
        <f t="shared" si="14"/>
        <v>334561.266</v>
      </c>
      <c r="Q126" s="170">
        <f t="shared" si="15"/>
        <v>309014.76579999999</v>
      </c>
      <c r="R126" s="228">
        <f t="shared" si="22"/>
        <v>1343.5424599999999</v>
      </c>
      <c r="S126" s="228">
        <f t="shared" si="16"/>
        <v>1454.6142</v>
      </c>
      <c r="T126" s="131" t="s">
        <v>410</v>
      </c>
      <c r="U126" s="131">
        <v>0.09</v>
      </c>
      <c r="V126" s="170">
        <f t="shared" si="17"/>
        <v>90</v>
      </c>
      <c r="W126" s="170">
        <f t="shared" si="18"/>
        <v>130915.27799999999</v>
      </c>
      <c r="X126" s="170">
        <f t="shared" si="13"/>
        <v>120918.82139999999</v>
      </c>
      <c r="Y126" s="228">
        <f t="shared" si="19"/>
        <v>1343.5424599999999</v>
      </c>
      <c r="Z126" s="228">
        <f t="shared" si="20"/>
        <v>1454.6142</v>
      </c>
      <c r="AA126" s="134"/>
    </row>
    <row r="127" spans="1:27" ht="15.75" customHeight="1">
      <c r="A127" s="440"/>
      <c r="B127" s="442"/>
      <c r="C127" s="442"/>
      <c r="D127" s="163" t="s">
        <v>528</v>
      </c>
      <c r="E127" s="184" t="s">
        <v>469</v>
      </c>
      <c r="F127" s="178" t="s">
        <v>436</v>
      </c>
      <c r="G127" s="148" t="s">
        <v>576</v>
      </c>
      <c r="H127" s="148" t="s">
        <v>394</v>
      </c>
      <c r="I127" s="148" t="s">
        <v>75</v>
      </c>
      <c r="J127" s="132">
        <v>11497574</v>
      </c>
      <c r="K127" s="132">
        <v>11497608.989999998</v>
      </c>
      <c r="L127" s="132">
        <v>10517311.6</v>
      </c>
      <c r="M127" s="131" t="s">
        <v>410</v>
      </c>
      <c r="N127" s="131">
        <v>0.23</v>
      </c>
      <c r="O127" s="170">
        <f t="shared" si="21"/>
        <v>2644442.02</v>
      </c>
      <c r="P127" s="170">
        <f t="shared" si="14"/>
        <v>2644450.0676999995</v>
      </c>
      <c r="Q127" s="170">
        <f t="shared" si="15"/>
        <v>2418981.6680000001</v>
      </c>
      <c r="R127" s="228">
        <f t="shared" si="22"/>
        <v>0.9147418055321932</v>
      </c>
      <c r="S127" s="228">
        <f t="shared" si="16"/>
        <v>1.000003043250689</v>
      </c>
      <c r="T127" s="131" t="s">
        <v>410</v>
      </c>
      <c r="U127" s="131">
        <v>0.09</v>
      </c>
      <c r="V127" s="170">
        <f t="shared" si="17"/>
        <v>1034781.6599999999</v>
      </c>
      <c r="W127" s="170">
        <f t="shared" si="18"/>
        <v>1034784.8090999998</v>
      </c>
      <c r="X127" s="170">
        <f t="shared" si="13"/>
        <v>946558.04399999988</v>
      </c>
      <c r="Y127" s="228">
        <f t="shared" si="19"/>
        <v>0.91474180553219309</v>
      </c>
      <c r="Z127" s="228">
        <f t="shared" si="20"/>
        <v>1.0000030432506892</v>
      </c>
      <c r="AA127" s="134"/>
    </row>
    <row r="128" spans="1:27" ht="15.75" customHeight="1">
      <c r="A128" s="440"/>
      <c r="B128" s="442"/>
      <c r="C128" s="442"/>
      <c r="D128" s="163" t="s">
        <v>528</v>
      </c>
      <c r="E128" s="184" t="s">
        <v>469</v>
      </c>
      <c r="F128" s="178" t="s">
        <v>436</v>
      </c>
      <c r="G128" s="148" t="s">
        <v>577</v>
      </c>
      <c r="H128" s="148" t="s">
        <v>394</v>
      </c>
      <c r="I128" s="148" t="s">
        <v>75</v>
      </c>
      <c r="J128" s="132">
        <v>1000</v>
      </c>
      <c r="K128" s="132">
        <v>0</v>
      </c>
      <c r="L128" s="132">
        <v>0</v>
      </c>
      <c r="M128" s="131" t="s">
        <v>416</v>
      </c>
      <c r="N128" s="131">
        <v>0</v>
      </c>
      <c r="O128" s="170">
        <f t="shared" si="21"/>
        <v>0</v>
      </c>
      <c r="P128" s="170">
        <f t="shared" si="14"/>
        <v>0</v>
      </c>
      <c r="Q128" s="170">
        <f t="shared" si="15"/>
        <v>0</v>
      </c>
      <c r="R128" s="228" t="str">
        <f t="shared" si="22"/>
        <v>-</v>
      </c>
      <c r="S128" s="228" t="str">
        <f t="shared" si="16"/>
        <v>-</v>
      </c>
      <c r="T128" s="131" t="s">
        <v>416</v>
      </c>
      <c r="U128" s="131">
        <v>0</v>
      </c>
      <c r="V128" s="170">
        <f t="shared" si="17"/>
        <v>0</v>
      </c>
      <c r="W128" s="170">
        <f t="shared" si="18"/>
        <v>0</v>
      </c>
      <c r="X128" s="170">
        <f t="shared" ref="X128:X173" si="23">L128*U128</f>
        <v>0</v>
      </c>
      <c r="Y128" s="228" t="str">
        <f t="shared" si="19"/>
        <v>-</v>
      </c>
      <c r="Z128" s="228" t="str">
        <f t="shared" si="20"/>
        <v>-</v>
      </c>
      <c r="AA128" s="134"/>
    </row>
    <row r="129" spans="1:27" ht="15.75" customHeight="1">
      <c r="A129" s="440"/>
      <c r="B129" s="442"/>
      <c r="C129" s="442"/>
      <c r="D129" s="163" t="s">
        <v>528</v>
      </c>
      <c r="E129" s="184" t="s">
        <v>469</v>
      </c>
      <c r="F129" s="178" t="s">
        <v>436</v>
      </c>
      <c r="G129" s="148" t="s">
        <v>578</v>
      </c>
      <c r="H129" s="148" t="s">
        <v>394</v>
      </c>
      <c r="I129" s="148" t="s">
        <v>75</v>
      </c>
      <c r="J129" s="132">
        <v>9819764</v>
      </c>
      <c r="K129" s="132">
        <v>9862674.0299999993</v>
      </c>
      <c r="L129" s="132">
        <v>8971789.1199999992</v>
      </c>
      <c r="M129" s="131" t="s">
        <v>410</v>
      </c>
      <c r="N129" s="131">
        <v>0.23</v>
      </c>
      <c r="O129" s="170">
        <f t="shared" si="21"/>
        <v>2258545.7200000002</v>
      </c>
      <c r="P129" s="170">
        <f t="shared" ref="P129:P174" si="24">K129*N129</f>
        <v>2268415.0268999999</v>
      </c>
      <c r="Q129" s="170">
        <f t="shared" ref="Q129:Q174" si="25">L129*N129</f>
        <v>2063511.4975999999</v>
      </c>
      <c r="R129" s="228">
        <f t="shared" si="22"/>
        <v>0.91364610391858692</v>
      </c>
      <c r="S129" s="228">
        <f t="shared" ref="S129:S161" si="26">IFERROR(P129/O129, "-")</f>
        <v>1.0043697618394902</v>
      </c>
      <c r="T129" s="131" t="s">
        <v>410</v>
      </c>
      <c r="U129" s="131">
        <v>0.09</v>
      </c>
      <c r="V129" s="170">
        <f t="shared" ref="V129:V175" si="27">J129*U129</f>
        <v>883778.76</v>
      </c>
      <c r="W129" s="170">
        <f t="shared" ref="V129:W174" si="28">K129*U129</f>
        <v>887640.66269999987</v>
      </c>
      <c r="X129" s="170">
        <f t="shared" si="23"/>
        <v>807461.02079999994</v>
      </c>
      <c r="Y129" s="228">
        <f t="shared" ref="Y129:Y175" si="29">IFERROR(X129/V129, "-")</f>
        <v>0.91364610391858692</v>
      </c>
      <c r="Z129" s="228">
        <f t="shared" ref="Z129:Z175" si="30">IFERROR(W129/V129, "-")</f>
        <v>1.00436976183949</v>
      </c>
      <c r="AA129" s="134"/>
    </row>
    <row r="130" spans="1:27" ht="15.75" customHeight="1">
      <c r="A130" s="440"/>
      <c r="B130" s="442"/>
      <c r="C130" s="442"/>
      <c r="D130" s="163" t="s">
        <v>528</v>
      </c>
      <c r="E130" s="184" t="s">
        <v>469</v>
      </c>
      <c r="F130" s="178" t="s">
        <v>436</v>
      </c>
      <c r="G130" s="148" t="s">
        <v>579</v>
      </c>
      <c r="H130" s="148" t="s">
        <v>394</v>
      </c>
      <c r="I130" s="148" t="s">
        <v>75</v>
      </c>
      <c r="J130" s="132">
        <v>1000</v>
      </c>
      <c r="K130" s="132">
        <v>0</v>
      </c>
      <c r="L130" s="132">
        <v>0</v>
      </c>
      <c r="M130" s="131" t="s">
        <v>416</v>
      </c>
      <c r="N130" s="131">
        <v>0</v>
      </c>
      <c r="O130" s="170">
        <f t="shared" si="21"/>
        <v>0</v>
      </c>
      <c r="P130" s="170">
        <f t="shared" si="24"/>
        <v>0</v>
      </c>
      <c r="Q130" s="170">
        <f t="shared" si="25"/>
        <v>0</v>
      </c>
      <c r="R130" s="228" t="str">
        <f t="shared" si="22"/>
        <v>-</v>
      </c>
      <c r="S130" s="228" t="str">
        <f t="shared" si="26"/>
        <v>-</v>
      </c>
      <c r="T130" s="131" t="s">
        <v>416</v>
      </c>
      <c r="U130" s="131">
        <v>0</v>
      </c>
      <c r="V130" s="170">
        <f t="shared" si="27"/>
        <v>0</v>
      </c>
      <c r="W130" s="170">
        <f t="shared" si="28"/>
        <v>0</v>
      </c>
      <c r="X130" s="170">
        <f t="shared" si="23"/>
        <v>0</v>
      </c>
      <c r="Y130" s="228" t="str">
        <f t="shared" si="29"/>
        <v>-</v>
      </c>
      <c r="Z130" s="228" t="str">
        <f t="shared" si="30"/>
        <v>-</v>
      </c>
      <c r="AA130" s="134"/>
    </row>
    <row r="131" spans="1:27" ht="15.75" customHeight="1">
      <c r="A131" s="440"/>
      <c r="B131" s="442"/>
      <c r="C131" s="442"/>
      <c r="D131" s="163" t="s">
        <v>528</v>
      </c>
      <c r="E131" s="184" t="s">
        <v>469</v>
      </c>
      <c r="F131" s="178" t="s">
        <v>436</v>
      </c>
      <c r="G131" s="148" t="s">
        <v>580</v>
      </c>
      <c r="H131" s="148" t="s">
        <v>394</v>
      </c>
      <c r="I131" s="148" t="s">
        <v>75</v>
      </c>
      <c r="J131" s="132">
        <v>1568863</v>
      </c>
      <c r="K131" s="132">
        <v>1647335.8800000001</v>
      </c>
      <c r="L131" s="132">
        <v>1647335.88</v>
      </c>
      <c r="M131" s="131" t="s">
        <v>410</v>
      </c>
      <c r="N131" s="131">
        <v>0.23</v>
      </c>
      <c r="O131" s="170">
        <f t="shared" si="21"/>
        <v>360838.49</v>
      </c>
      <c r="P131" s="170">
        <f t="shared" si="24"/>
        <v>378887.25240000006</v>
      </c>
      <c r="Q131" s="170">
        <f t="shared" si="25"/>
        <v>378887.2524</v>
      </c>
      <c r="R131" s="228">
        <f t="shared" si="22"/>
        <v>1.0500189500294161</v>
      </c>
      <c r="S131" s="228">
        <f t="shared" si="26"/>
        <v>1.0500189500294164</v>
      </c>
      <c r="T131" s="131" t="s">
        <v>410</v>
      </c>
      <c r="U131" s="131">
        <v>0.09</v>
      </c>
      <c r="V131" s="170">
        <f t="shared" si="27"/>
        <v>141197.66999999998</v>
      </c>
      <c r="W131" s="170">
        <f t="shared" si="28"/>
        <v>148260.2292</v>
      </c>
      <c r="X131" s="170">
        <f t="shared" si="23"/>
        <v>148260.22919999997</v>
      </c>
      <c r="Y131" s="228">
        <f t="shared" si="29"/>
        <v>1.0500189500294161</v>
      </c>
      <c r="Z131" s="228">
        <f t="shared" si="30"/>
        <v>1.0500189500294164</v>
      </c>
      <c r="AA131" s="134"/>
    </row>
    <row r="132" spans="1:27" ht="15.75" customHeight="1">
      <c r="A132" s="440"/>
      <c r="B132" s="442"/>
      <c r="C132" s="442"/>
      <c r="D132" s="163" t="s">
        <v>528</v>
      </c>
      <c r="E132" s="184" t="s">
        <v>469</v>
      </c>
      <c r="F132" s="178" t="s">
        <v>581</v>
      </c>
      <c r="G132" s="148" t="s">
        <v>582</v>
      </c>
      <c r="H132" s="148" t="s">
        <v>394</v>
      </c>
      <c r="I132" s="148" t="s">
        <v>77</v>
      </c>
      <c r="J132" s="132">
        <v>1000</v>
      </c>
      <c r="K132" s="132">
        <v>0</v>
      </c>
      <c r="L132" s="132">
        <v>0</v>
      </c>
      <c r="M132" s="131" t="s">
        <v>416</v>
      </c>
      <c r="N132" s="131">
        <v>0</v>
      </c>
      <c r="O132" s="170">
        <f t="shared" si="21"/>
        <v>0</v>
      </c>
      <c r="P132" s="170">
        <f t="shared" si="24"/>
        <v>0</v>
      </c>
      <c r="Q132" s="170">
        <f t="shared" si="25"/>
        <v>0</v>
      </c>
      <c r="R132" s="228" t="str">
        <f t="shared" si="22"/>
        <v>-</v>
      </c>
      <c r="S132" s="228" t="str">
        <f t="shared" si="26"/>
        <v>-</v>
      </c>
      <c r="T132" s="131" t="s">
        <v>416</v>
      </c>
      <c r="U132" s="131">
        <v>0</v>
      </c>
      <c r="V132" s="170">
        <f t="shared" si="27"/>
        <v>0</v>
      </c>
      <c r="W132" s="170">
        <f t="shared" si="28"/>
        <v>0</v>
      </c>
      <c r="X132" s="170">
        <f t="shared" si="23"/>
        <v>0</v>
      </c>
      <c r="Y132" s="228" t="str">
        <f t="shared" si="29"/>
        <v>-</v>
      </c>
      <c r="Z132" s="228" t="str">
        <f t="shared" si="30"/>
        <v>-</v>
      </c>
      <c r="AA132" s="134"/>
    </row>
    <row r="133" spans="1:27" ht="15.75" customHeight="1">
      <c r="A133" s="440"/>
      <c r="B133" s="442"/>
      <c r="C133" s="442"/>
      <c r="D133" s="163" t="s">
        <v>528</v>
      </c>
      <c r="E133" s="184" t="s">
        <v>469</v>
      </c>
      <c r="F133" s="178" t="s">
        <v>581</v>
      </c>
      <c r="G133" s="148" t="s">
        <v>583</v>
      </c>
      <c r="H133" s="148" t="s">
        <v>394</v>
      </c>
      <c r="I133" s="148" t="s">
        <v>77</v>
      </c>
      <c r="J133" s="132">
        <v>1000</v>
      </c>
      <c r="K133" s="132">
        <v>0</v>
      </c>
      <c r="L133" s="132">
        <v>0</v>
      </c>
      <c r="M133" s="131" t="s">
        <v>416</v>
      </c>
      <c r="N133" s="131">
        <v>0</v>
      </c>
      <c r="O133" s="170">
        <f t="shared" si="21"/>
        <v>0</v>
      </c>
      <c r="P133" s="170">
        <f t="shared" si="24"/>
        <v>0</v>
      </c>
      <c r="Q133" s="170">
        <f t="shared" si="25"/>
        <v>0</v>
      </c>
      <c r="R133" s="228" t="str">
        <f t="shared" si="22"/>
        <v>-</v>
      </c>
      <c r="S133" s="228" t="str">
        <f t="shared" si="26"/>
        <v>-</v>
      </c>
      <c r="T133" s="131" t="s">
        <v>416</v>
      </c>
      <c r="U133" s="131">
        <v>0</v>
      </c>
      <c r="V133" s="170">
        <f t="shared" si="27"/>
        <v>0</v>
      </c>
      <c r="W133" s="170">
        <f t="shared" si="28"/>
        <v>0</v>
      </c>
      <c r="X133" s="170">
        <f t="shared" si="23"/>
        <v>0</v>
      </c>
      <c r="Y133" s="228" t="str">
        <f t="shared" si="29"/>
        <v>-</v>
      </c>
      <c r="Z133" s="228" t="str">
        <f t="shared" si="30"/>
        <v>-</v>
      </c>
      <c r="AA133" s="134"/>
    </row>
    <row r="134" spans="1:27" ht="15.75" customHeight="1">
      <c r="A134" s="440"/>
      <c r="B134" s="442"/>
      <c r="C134" s="442"/>
      <c r="D134" s="163" t="s">
        <v>528</v>
      </c>
      <c r="E134" s="184" t="s">
        <v>469</v>
      </c>
      <c r="F134" s="178" t="s">
        <v>581</v>
      </c>
      <c r="G134" s="148" t="s">
        <v>584</v>
      </c>
      <c r="H134" s="148" t="s">
        <v>394</v>
      </c>
      <c r="I134" s="148" t="s">
        <v>75</v>
      </c>
      <c r="J134" s="132">
        <v>500000</v>
      </c>
      <c r="K134" s="132">
        <v>0</v>
      </c>
      <c r="L134" s="132">
        <v>0</v>
      </c>
      <c r="M134" s="131" t="s">
        <v>416</v>
      </c>
      <c r="N134" s="131">
        <v>0</v>
      </c>
      <c r="O134" s="170">
        <f t="shared" si="21"/>
        <v>0</v>
      </c>
      <c r="P134" s="170">
        <f t="shared" si="24"/>
        <v>0</v>
      </c>
      <c r="Q134" s="170">
        <f t="shared" si="25"/>
        <v>0</v>
      </c>
      <c r="R134" s="228" t="str">
        <f t="shared" si="22"/>
        <v>-</v>
      </c>
      <c r="S134" s="228" t="str">
        <f t="shared" si="26"/>
        <v>-</v>
      </c>
      <c r="T134" s="131" t="s">
        <v>416</v>
      </c>
      <c r="U134" s="131">
        <v>0</v>
      </c>
      <c r="V134" s="170">
        <f t="shared" si="27"/>
        <v>0</v>
      </c>
      <c r="W134" s="170">
        <f t="shared" si="28"/>
        <v>0</v>
      </c>
      <c r="X134" s="170">
        <f t="shared" si="23"/>
        <v>0</v>
      </c>
      <c r="Y134" s="228" t="str">
        <f t="shared" si="29"/>
        <v>-</v>
      </c>
      <c r="Z134" s="228" t="str">
        <f t="shared" si="30"/>
        <v>-</v>
      </c>
      <c r="AA134" s="134"/>
    </row>
    <row r="135" spans="1:27" ht="15.75" customHeight="1">
      <c r="A135" s="440"/>
      <c r="B135" s="442"/>
      <c r="C135" s="442"/>
      <c r="D135" s="163" t="s">
        <v>528</v>
      </c>
      <c r="E135" s="184" t="s">
        <v>469</v>
      </c>
      <c r="F135" s="178" t="s">
        <v>581</v>
      </c>
      <c r="G135" s="148" t="s">
        <v>585</v>
      </c>
      <c r="H135" s="148" t="s">
        <v>394</v>
      </c>
      <c r="I135" s="148" t="s">
        <v>75</v>
      </c>
      <c r="J135" s="132">
        <v>500000</v>
      </c>
      <c r="K135" s="132">
        <v>0</v>
      </c>
      <c r="L135" s="132">
        <v>0</v>
      </c>
      <c r="M135" s="131" t="s">
        <v>416</v>
      </c>
      <c r="N135" s="131">
        <v>0</v>
      </c>
      <c r="O135" s="170">
        <f t="shared" si="21"/>
        <v>0</v>
      </c>
      <c r="P135" s="170">
        <f t="shared" si="24"/>
        <v>0</v>
      </c>
      <c r="Q135" s="170">
        <f t="shared" si="25"/>
        <v>0</v>
      </c>
      <c r="R135" s="228" t="str">
        <f t="shared" si="22"/>
        <v>-</v>
      </c>
      <c r="S135" s="228" t="str">
        <f t="shared" si="26"/>
        <v>-</v>
      </c>
      <c r="T135" s="131" t="s">
        <v>416</v>
      </c>
      <c r="U135" s="131">
        <v>0</v>
      </c>
      <c r="V135" s="170">
        <f t="shared" si="27"/>
        <v>0</v>
      </c>
      <c r="W135" s="170">
        <f t="shared" si="28"/>
        <v>0</v>
      </c>
      <c r="X135" s="170">
        <f t="shared" si="23"/>
        <v>0</v>
      </c>
      <c r="Y135" s="228" t="str">
        <f t="shared" si="29"/>
        <v>-</v>
      </c>
      <c r="Z135" s="228" t="str">
        <f t="shared" si="30"/>
        <v>-</v>
      </c>
      <c r="AA135" s="134"/>
    </row>
    <row r="136" spans="1:27" ht="15.75" customHeight="1">
      <c r="A136" s="440"/>
      <c r="B136" s="442"/>
      <c r="C136" s="442"/>
      <c r="D136" s="163" t="s">
        <v>528</v>
      </c>
      <c r="E136" s="184" t="s">
        <v>469</v>
      </c>
      <c r="F136" s="178" t="s">
        <v>586</v>
      </c>
      <c r="G136" s="148" t="s">
        <v>587</v>
      </c>
      <c r="H136" s="148" t="s">
        <v>394</v>
      </c>
      <c r="I136" s="148" t="s">
        <v>77</v>
      </c>
      <c r="J136" s="132">
        <v>1000</v>
      </c>
      <c r="K136" s="132">
        <v>0</v>
      </c>
      <c r="L136" s="132">
        <v>0</v>
      </c>
      <c r="M136" s="131" t="s">
        <v>416</v>
      </c>
      <c r="N136" s="131">
        <v>0</v>
      </c>
      <c r="O136" s="170">
        <f t="shared" si="21"/>
        <v>0</v>
      </c>
      <c r="P136" s="170">
        <f t="shared" si="24"/>
        <v>0</v>
      </c>
      <c r="Q136" s="170">
        <f t="shared" si="25"/>
        <v>0</v>
      </c>
      <c r="R136" s="228" t="str">
        <f t="shared" si="22"/>
        <v>-</v>
      </c>
      <c r="S136" s="228" t="str">
        <f t="shared" si="26"/>
        <v>-</v>
      </c>
      <c r="T136" s="131" t="s">
        <v>416</v>
      </c>
      <c r="U136" s="131">
        <v>0</v>
      </c>
      <c r="V136" s="170">
        <f t="shared" si="27"/>
        <v>0</v>
      </c>
      <c r="W136" s="170">
        <f t="shared" si="28"/>
        <v>0</v>
      </c>
      <c r="X136" s="170">
        <f t="shared" si="23"/>
        <v>0</v>
      </c>
      <c r="Y136" s="228" t="str">
        <f t="shared" si="29"/>
        <v>-</v>
      </c>
      <c r="Z136" s="228" t="str">
        <f t="shared" si="30"/>
        <v>-</v>
      </c>
      <c r="AA136" s="134"/>
    </row>
    <row r="137" spans="1:27" ht="15.75" customHeight="1">
      <c r="A137" s="440"/>
      <c r="B137" s="442"/>
      <c r="C137" s="442"/>
      <c r="D137" s="163" t="s">
        <v>528</v>
      </c>
      <c r="E137" s="184" t="s">
        <v>469</v>
      </c>
      <c r="F137" s="178" t="s">
        <v>586</v>
      </c>
      <c r="G137" s="148" t="s">
        <v>588</v>
      </c>
      <c r="H137" s="148" t="s">
        <v>394</v>
      </c>
      <c r="I137" s="148" t="s">
        <v>77</v>
      </c>
      <c r="J137" s="132">
        <v>1000</v>
      </c>
      <c r="K137" s="132">
        <v>0</v>
      </c>
      <c r="L137" s="132">
        <v>0</v>
      </c>
      <c r="M137" s="131" t="s">
        <v>416</v>
      </c>
      <c r="N137" s="131">
        <v>0</v>
      </c>
      <c r="O137" s="170">
        <f t="shared" si="21"/>
        <v>0</v>
      </c>
      <c r="P137" s="170">
        <f t="shared" si="24"/>
        <v>0</v>
      </c>
      <c r="Q137" s="170">
        <f t="shared" si="25"/>
        <v>0</v>
      </c>
      <c r="R137" s="228" t="str">
        <f t="shared" si="22"/>
        <v>-</v>
      </c>
      <c r="S137" s="228" t="str">
        <f t="shared" si="26"/>
        <v>-</v>
      </c>
      <c r="T137" s="131" t="s">
        <v>416</v>
      </c>
      <c r="U137" s="131">
        <v>0</v>
      </c>
      <c r="V137" s="170">
        <f t="shared" si="27"/>
        <v>0</v>
      </c>
      <c r="W137" s="170">
        <f t="shared" si="28"/>
        <v>0</v>
      </c>
      <c r="X137" s="170">
        <f t="shared" si="23"/>
        <v>0</v>
      </c>
      <c r="Y137" s="228" t="str">
        <f t="shared" si="29"/>
        <v>-</v>
      </c>
      <c r="Z137" s="228" t="str">
        <f t="shared" si="30"/>
        <v>-</v>
      </c>
      <c r="AA137" s="134"/>
    </row>
    <row r="138" spans="1:27" ht="15.75" customHeight="1">
      <c r="A138" s="440"/>
      <c r="B138" s="442"/>
      <c r="C138" s="442"/>
      <c r="D138" s="163" t="s">
        <v>528</v>
      </c>
      <c r="E138" s="184" t="s">
        <v>469</v>
      </c>
      <c r="F138" s="178" t="s">
        <v>586</v>
      </c>
      <c r="G138" s="148" t="s">
        <v>589</v>
      </c>
      <c r="H138" s="148" t="s">
        <v>394</v>
      </c>
      <c r="I138" s="148" t="s">
        <v>75</v>
      </c>
      <c r="J138" s="132">
        <v>4000000</v>
      </c>
      <c r="K138" s="132">
        <v>0</v>
      </c>
      <c r="L138" s="132">
        <v>0</v>
      </c>
      <c r="M138" s="131" t="s">
        <v>416</v>
      </c>
      <c r="N138" s="131">
        <v>0</v>
      </c>
      <c r="O138" s="170">
        <f t="shared" si="21"/>
        <v>0</v>
      </c>
      <c r="P138" s="170">
        <f t="shared" si="24"/>
        <v>0</v>
      </c>
      <c r="Q138" s="170">
        <f t="shared" si="25"/>
        <v>0</v>
      </c>
      <c r="R138" s="228" t="str">
        <f t="shared" si="22"/>
        <v>-</v>
      </c>
      <c r="S138" s="228" t="str">
        <f t="shared" si="26"/>
        <v>-</v>
      </c>
      <c r="T138" s="131" t="s">
        <v>416</v>
      </c>
      <c r="U138" s="131">
        <v>0</v>
      </c>
      <c r="V138" s="170">
        <f t="shared" si="27"/>
        <v>0</v>
      </c>
      <c r="W138" s="170">
        <f t="shared" si="28"/>
        <v>0</v>
      </c>
      <c r="X138" s="170">
        <f t="shared" si="23"/>
        <v>0</v>
      </c>
      <c r="Y138" s="228" t="str">
        <f t="shared" si="29"/>
        <v>-</v>
      </c>
      <c r="Z138" s="228" t="str">
        <f t="shared" si="30"/>
        <v>-</v>
      </c>
      <c r="AA138" s="134"/>
    </row>
    <row r="139" spans="1:27" ht="15.75" customHeight="1">
      <c r="A139" s="440"/>
      <c r="B139" s="442"/>
      <c r="C139" s="442"/>
      <c r="D139" s="163" t="s">
        <v>528</v>
      </c>
      <c r="E139" s="184" t="s">
        <v>469</v>
      </c>
      <c r="F139" s="178" t="s">
        <v>586</v>
      </c>
      <c r="G139" s="148" t="s">
        <v>590</v>
      </c>
      <c r="H139" s="148" t="s">
        <v>394</v>
      </c>
      <c r="I139" s="148" t="s">
        <v>75</v>
      </c>
      <c r="J139" s="132">
        <v>1000</v>
      </c>
      <c r="K139" s="132">
        <v>0</v>
      </c>
      <c r="L139" s="132">
        <v>0</v>
      </c>
      <c r="M139" s="131" t="s">
        <v>416</v>
      </c>
      <c r="N139" s="131">
        <v>0</v>
      </c>
      <c r="O139" s="170">
        <f t="shared" si="21"/>
        <v>0</v>
      </c>
      <c r="P139" s="170">
        <f t="shared" si="24"/>
        <v>0</v>
      </c>
      <c r="Q139" s="170">
        <f t="shared" si="25"/>
        <v>0</v>
      </c>
      <c r="R139" s="228" t="str">
        <f t="shared" si="22"/>
        <v>-</v>
      </c>
      <c r="S139" s="228" t="str">
        <f t="shared" si="26"/>
        <v>-</v>
      </c>
      <c r="T139" s="131" t="s">
        <v>416</v>
      </c>
      <c r="U139" s="131">
        <v>0</v>
      </c>
      <c r="V139" s="170">
        <f t="shared" si="27"/>
        <v>0</v>
      </c>
      <c r="W139" s="170">
        <f t="shared" si="28"/>
        <v>0</v>
      </c>
      <c r="X139" s="170">
        <f t="shared" si="23"/>
        <v>0</v>
      </c>
      <c r="Y139" s="228" t="str">
        <f t="shared" si="29"/>
        <v>-</v>
      </c>
      <c r="Z139" s="228" t="str">
        <f t="shared" si="30"/>
        <v>-</v>
      </c>
      <c r="AA139" s="134"/>
    </row>
    <row r="140" spans="1:27" ht="15.75" customHeight="1">
      <c r="A140" s="440"/>
      <c r="B140" s="442"/>
      <c r="C140" s="442"/>
      <c r="D140" s="163" t="s">
        <v>528</v>
      </c>
      <c r="E140" s="184" t="s">
        <v>469</v>
      </c>
      <c r="F140" s="178" t="s">
        <v>586</v>
      </c>
      <c r="G140" s="148" t="s">
        <v>591</v>
      </c>
      <c r="H140" s="148" t="s">
        <v>394</v>
      </c>
      <c r="I140" s="148" t="s">
        <v>75</v>
      </c>
      <c r="J140" s="132">
        <v>1000</v>
      </c>
      <c r="K140" s="132">
        <v>0</v>
      </c>
      <c r="L140" s="132">
        <v>0</v>
      </c>
      <c r="M140" s="131" t="s">
        <v>416</v>
      </c>
      <c r="N140" s="131">
        <v>0</v>
      </c>
      <c r="O140" s="170">
        <f t="shared" si="21"/>
        <v>0</v>
      </c>
      <c r="P140" s="170">
        <f t="shared" si="24"/>
        <v>0</v>
      </c>
      <c r="Q140" s="170">
        <f t="shared" si="25"/>
        <v>0</v>
      </c>
      <c r="R140" s="228" t="str">
        <f t="shared" si="22"/>
        <v>-</v>
      </c>
      <c r="S140" s="228" t="str">
        <f t="shared" si="26"/>
        <v>-</v>
      </c>
      <c r="T140" s="131" t="s">
        <v>416</v>
      </c>
      <c r="U140" s="131">
        <v>0</v>
      </c>
      <c r="V140" s="170">
        <f t="shared" si="27"/>
        <v>0</v>
      </c>
      <c r="W140" s="170">
        <f t="shared" si="28"/>
        <v>0</v>
      </c>
      <c r="X140" s="170">
        <f t="shared" si="23"/>
        <v>0</v>
      </c>
      <c r="Y140" s="228" t="str">
        <f t="shared" si="29"/>
        <v>-</v>
      </c>
      <c r="Z140" s="228" t="str">
        <f t="shared" si="30"/>
        <v>-</v>
      </c>
      <c r="AA140" s="134"/>
    </row>
    <row r="141" spans="1:27" ht="15.75" customHeight="1">
      <c r="A141" s="440"/>
      <c r="B141" s="442"/>
      <c r="C141" s="442"/>
      <c r="D141" s="163" t="s">
        <v>528</v>
      </c>
      <c r="E141" s="184" t="s">
        <v>469</v>
      </c>
      <c r="F141" s="178" t="s">
        <v>592</v>
      </c>
      <c r="G141" s="148" t="s">
        <v>593</v>
      </c>
      <c r="H141" s="148" t="s">
        <v>394</v>
      </c>
      <c r="I141" s="148" t="s">
        <v>77</v>
      </c>
      <c r="J141" s="132">
        <v>1000</v>
      </c>
      <c r="K141" s="132">
        <v>0</v>
      </c>
      <c r="L141" s="132">
        <v>0</v>
      </c>
      <c r="M141" s="131" t="s">
        <v>416</v>
      </c>
      <c r="N141" s="131">
        <v>0</v>
      </c>
      <c r="O141" s="170">
        <f t="shared" ref="O141:O174" si="31">J141*N141</f>
        <v>0</v>
      </c>
      <c r="P141" s="170">
        <f t="shared" si="24"/>
        <v>0</v>
      </c>
      <c r="Q141" s="170">
        <f t="shared" si="25"/>
        <v>0</v>
      </c>
      <c r="R141" s="228" t="str">
        <f t="shared" si="22"/>
        <v>-</v>
      </c>
      <c r="S141" s="228" t="str">
        <f t="shared" si="26"/>
        <v>-</v>
      </c>
      <c r="T141" s="131" t="s">
        <v>416</v>
      </c>
      <c r="U141" s="131">
        <v>0</v>
      </c>
      <c r="V141" s="170">
        <f t="shared" si="27"/>
        <v>0</v>
      </c>
      <c r="W141" s="170">
        <f t="shared" si="28"/>
        <v>0</v>
      </c>
      <c r="X141" s="170">
        <f t="shared" si="23"/>
        <v>0</v>
      </c>
      <c r="Y141" s="228" t="str">
        <f t="shared" si="29"/>
        <v>-</v>
      </c>
      <c r="Z141" s="228" t="str">
        <f t="shared" si="30"/>
        <v>-</v>
      </c>
      <c r="AA141" s="134"/>
    </row>
    <row r="142" spans="1:27" ht="15.75" customHeight="1">
      <c r="A142" s="440"/>
      <c r="B142" s="442"/>
      <c r="C142" s="442"/>
      <c r="D142" s="163" t="s">
        <v>528</v>
      </c>
      <c r="E142" s="184" t="s">
        <v>469</v>
      </c>
      <c r="F142" s="178" t="s">
        <v>592</v>
      </c>
      <c r="G142" s="148" t="s">
        <v>594</v>
      </c>
      <c r="H142" s="148" t="s">
        <v>394</v>
      </c>
      <c r="I142" s="148" t="s">
        <v>77</v>
      </c>
      <c r="J142" s="132">
        <v>1000</v>
      </c>
      <c r="K142" s="132">
        <v>0</v>
      </c>
      <c r="L142" s="132">
        <v>0</v>
      </c>
      <c r="M142" s="131" t="s">
        <v>416</v>
      </c>
      <c r="N142" s="131">
        <v>0</v>
      </c>
      <c r="O142" s="170">
        <f t="shared" si="31"/>
        <v>0</v>
      </c>
      <c r="P142" s="170">
        <f t="shared" si="24"/>
        <v>0</v>
      </c>
      <c r="Q142" s="170">
        <f t="shared" si="25"/>
        <v>0</v>
      </c>
      <c r="R142" s="228" t="str">
        <f t="shared" si="22"/>
        <v>-</v>
      </c>
      <c r="S142" s="228" t="str">
        <f t="shared" si="26"/>
        <v>-</v>
      </c>
      <c r="T142" s="131" t="s">
        <v>416</v>
      </c>
      <c r="U142" s="131">
        <v>0</v>
      </c>
      <c r="V142" s="170">
        <f t="shared" si="27"/>
        <v>0</v>
      </c>
      <c r="W142" s="170">
        <f t="shared" si="28"/>
        <v>0</v>
      </c>
      <c r="X142" s="170">
        <f t="shared" si="23"/>
        <v>0</v>
      </c>
      <c r="Y142" s="228" t="str">
        <f t="shared" si="29"/>
        <v>-</v>
      </c>
      <c r="Z142" s="228" t="str">
        <f t="shared" si="30"/>
        <v>-</v>
      </c>
      <c r="AA142" s="134"/>
    </row>
    <row r="143" spans="1:27" ht="15.75" customHeight="1">
      <c r="A143" s="440"/>
      <c r="B143" s="442"/>
      <c r="C143" s="442"/>
      <c r="D143" s="163" t="s">
        <v>528</v>
      </c>
      <c r="E143" s="184" t="s">
        <v>469</v>
      </c>
      <c r="F143" s="178" t="s">
        <v>592</v>
      </c>
      <c r="G143" s="148" t="s">
        <v>595</v>
      </c>
      <c r="H143" s="148" t="s">
        <v>394</v>
      </c>
      <c r="I143" s="148" t="s">
        <v>75</v>
      </c>
      <c r="J143" s="132">
        <v>50000</v>
      </c>
      <c r="K143" s="132">
        <v>0</v>
      </c>
      <c r="L143" s="132">
        <v>0</v>
      </c>
      <c r="M143" s="131" t="s">
        <v>416</v>
      </c>
      <c r="N143" s="131">
        <v>0</v>
      </c>
      <c r="O143" s="170">
        <f t="shared" si="31"/>
        <v>0</v>
      </c>
      <c r="P143" s="170">
        <f t="shared" si="24"/>
        <v>0</v>
      </c>
      <c r="Q143" s="170">
        <f t="shared" si="25"/>
        <v>0</v>
      </c>
      <c r="R143" s="228" t="str">
        <f t="shared" si="22"/>
        <v>-</v>
      </c>
      <c r="S143" s="228" t="str">
        <f t="shared" si="26"/>
        <v>-</v>
      </c>
      <c r="T143" s="131" t="s">
        <v>416</v>
      </c>
      <c r="U143" s="131">
        <v>0</v>
      </c>
      <c r="V143" s="170">
        <f t="shared" si="27"/>
        <v>0</v>
      </c>
      <c r="W143" s="170">
        <f t="shared" si="28"/>
        <v>0</v>
      </c>
      <c r="X143" s="170">
        <f t="shared" si="23"/>
        <v>0</v>
      </c>
      <c r="Y143" s="228" t="str">
        <f t="shared" si="29"/>
        <v>-</v>
      </c>
      <c r="Z143" s="228" t="str">
        <f t="shared" si="30"/>
        <v>-</v>
      </c>
      <c r="AA143" s="134"/>
    </row>
    <row r="144" spans="1:27" ht="15.75" customHeight="1">
      <c r="A144" s="440"/>
      <c r="B144" s="442"/>
      <c r="C144" s="442"/>
      <c r="D144" s="163" t="s">
        <v>528</v>
      </c>
      <c r="E144" s="184" t="s">
        <v>469</v>
      </c>
      <c r="F144" s="178" t="s">
        <v>592</v>
      </c>
      <c r="G144" s="148" t="s">
        <v>596</v>
      </c>
      <c r="H144" s="148" t="s">
        <v>394</v>
      </c>
      <c r="I144" s="148" t="s">
        <v>75</v>
      </c>
      <c r="J144" s="132">
        <v>1000</v>
      </c>
      <c r="K144" s="132">
        <v>0</v>
      </c>
      <c r="L144" s="132">
        <v>0</v>
      </c>
      <c r="M144" s="131" t="s">
        <v>416</v>
      </c>
      <c r="N144" s="131">
        <v>0</v>
      </c>
      <c r="O144" s="170">
        <f>J144*N144</f>
        <v>0</v>
      </c>
      <c r="P144" s="170">
        <f t="shared" si="24"/>
        <v>0</v>
      </c>
      <c r="Q144" s="170">
        <f t="shared" si="25"/>
        <v>0</v>
      </c>
      <c r="R144" s="228" t="str">
        <f t="shared" si="22"/>
        <v>-</v>
      </c>
      <c r="S144" s="228" t="str">
        <f t="shared" si="26"/>
        <v>-</v>
      </c>
      <c r="T144" s="131" t="s">
        <v>416</v>
      </c>
      <c r="U144" s="131">
        <v>0</v>
      </c>
      <c r="V144" s="170">
        <f t="shared" si="27"/>
        <v>0</v>
      </c>
      <c r="W144" s="170">
        <f t="shared" si="28"/>
        <v>0</v>
      </c>
      <c r="X144" s="170">
        <f t="shared" si="23"/>
        <v>0</v>
      </c>
      <c r="Y144" s="228" t="str">
        <f t="shared" si="29"/>
        <v>-</v>
      </c>
      <c r="Z144" s="228" t="str">
        <f t="shared" si="30"/>
        <v>-</v>
      </c>
      <c r="AA144" s="134"/>
    </row>
    <row r="145" spans="1:27" ht="15.75" customHeight="1">
      <c r="A145" s="440"/>
      <c r="B145" s="442"/>
      <c r="C145" s="442"/>
      <c r="D145" s="163" t="s">
        <v>528</v>
      </c>
      <c r="E145" s="184" t="s">
        <v>469</v>
      </c>
      <c r="F145" s="178" t="s">
        <v>597</v>
      </c>
      <c r="G145" s="148" t="s">
        <v>598</v>
      </c>
      <c r="H145" s="148" t="s">
        <v>394</v>
      </c>
      <c r="I145" s="148" t="s">
        <v>77</v>
      </c>
      <c r="J145" s="132">
        <v>1000</v>
      </c>
      <c r="K145" s="132">
        <v>0</v>
      </c>
      <c r="L145" s="132">
        <v>0</v>
      </c>
      <c r="M145" s="131" t="s">
        <v>416</v>
      </c>
      <c r="N145" s="131">
        <v>0</v>
      </c>
      <c r="O145" s="170">
        <f t="shared" si="31"/>
        <v>0</v>
      </c>
      <c r="P145" s="170">
        <f t="shared" si="24"/>
        <v>0</v>
      </c>
      <c r="Q145" s="170">
        <f t="shared" si="25"/>
        <v>0</v>
      </c>
      <c r="R145" s="228" t="str">
        <f t="shared" si="22"/>
        <v>-</v>
      </c>
      <c r="S145" s="228" t="str">
        <f t="shared" si="26"/>
        <v>-</v>
      </c>
      <c r="T145" s="131" t="s">
        <v>416</v>
      </c>
      <c r="U145" s="131">
        <v>0</v>
      </c>
      <c r="V145" s="170">
        <f t="shared" si="27"/>
        <v>0</v>
      </c>
      <c r="W145" s="170">
        <f t="shared" si="28"/>
        <v>0</v>
      </c>
      <c r="X145" s="170">
        <f t="shared" si="23"/>
        <v>0</v>
      </c>
      <c r="Y145" s="228" t="str">
        <f t="shared" si="29"/>
        <v>-</v>
      </c>
      <c r="Z145" s="228" t="str">
        <f t="shared" si="30"/>
        <v>-</v>
      </c>
      <c r="AA145" s="134"/>
    </row>
    <row r="146" spans="1:27" ht="15.75" customHeight="1">
      <c r="A146" s="440"/>
      <c r="B146" s="442"/>
      <c r="C146" s="442"/>
      <c r="D146" s="163" t="s">
        <v>528</v>
      </c>
      <c r="E146" s="184" t="s">
        <v>469</v>
      </c>
      <c r="F146" s="178" t="s">
        <v>597</v>
      </c>
      <c r="G146" s="148" t="s">
        <v>599</v>
      </c>
      <c r="H146" s="148" t="s">
        <v>394</v>
      </c>
      <c r="I146" s="148" t="s">
        <v>77</v>
      </c>
      <c r="J146" s="132">
        <v>1000</v>
      </c>
      <c r="K146" s="132">
        <v>0</v>
      </c>
      <c r="L146" s="132">
        <v>0</v>
      </c>
      <c r="M146" s="131" t="s">
        <v>416</v>
      </c>
      <c r="N146" s="131">
        <v>0</v>
      </c>
      <c r="O146" s="170">
        <f t="shared" si="31"/>
        <v>0</v>
      </c>
      <c r="P146" s="170">
        <f t="shared" si="24"/>
        <v>0</v>
      </c>
      <c r="Q146" s="170">
        <f t="shared" si="25"/>
        <v>0</v>
      </c>
      <c r="R146" s="228" t="str">
        <f t="shared" si="22"/>
        <v>-</v>
      </c>
      <c r="S146" s="228" t="str">
        <f t="shared" si="26"/>
        <v>-</v>
      </c>
      <c r="T146" s="131" t="s">
        <v>416</v>
      </c>
      <c r="U146" s="131">
        <v>0</v>
      </c>
      <c r="V146" s="170">
        <f t="shared" si="27"/>
        <v>0</v>
      </c>
      <c r="W146" s="170">
        <f t="shared" si="28"/>
        <v>0</v>
      </c>
      <c r="X146" s="170">
        <f t="shared" si="23"/>
        <v>0</v>
      </c>
      <c r="Y146" s="228" t="str">
        <f t="shared" si="29"/>
        <v>-</v>
      </c>
      <c r="Z146" s="228" t="str">
        <f t="shared" si="30"/>
        <v>-</v>
      </c>
      <c r="AA146" s="134"/>
    </row>
    <row r="147" spans="1:27" ht="15.75" customHeight="1">
      <c r="A147" s="440"/>
      <c r="B147" s="442"/>
      <c r="C147" s="442"/>
      <c r="D147" s="163" t="s">
        <v>528</v>
      </c>
      <c r="E147" s="184" t="s">
        <v>469</v>
      </c>
      <c r="F147" s="178" t="s">
        <v>597</v>
      </c>
      <c r="G147" s="148" t="s">
        <v>600</v>
      </c>
      <c r="H147" s="148" t="s">
        <v>394</v>
      </c>
      <c r="I147" s="148" t="s">
        <v>75</v>
      </c>
      <c r="J147" s="132">
        <v>500000</v>
      </c>
      <c r="K147" s="132">
        <v>0</v>
      </c>
      <c r="L147" s="132">
        <v>0</v>
      </c>
      <c r="M147" s="131" t="s">
        <v>416</v>
      </c>
      <c r="N147" s="131">
        <v>0</v>
      </c>
      <c r="O147" s="170">
        <f t="shared" si="31"/>
        <v>0</v>
      </c>
      <c r="P147" s="170">
        <f t="shared" si="24"/>
        <v>0</v>
      </c>
      <c r="Q147" s="170">
        <f t="shared" si="25"/>
        <v>0</v>
      </c>
      <c r="R147" s="228" t="str">
        <f t="shared" si="22"/>
        <v>-</v>
      </c>
      <c r="S147" s="228" t="str">
        <f t="shared" si="26"/>
        <v>-</v>
      </c>
      <c r="T147" s="131" t="s">
        <v>416</v>
      </c>
      <c r="U147" s="131">
        <v>0</v>
      </c>
      <c r="V147" s="170">
        <f t="shared" si="27"/>
        <v>0</v>
      </c>
      <c r="W147" s="170">
        <f t="shared" si="28"/>
        <v>0</v>
      </c>
      <c r="X147" s="170">
        <f t="shared" si="23"/>
        <v>0</v>
      </c>
      <c r="Y147" s="228" t="str">
        <f t="shared" si="29"/>
        <v>-</v>
      </c>
      <c r="Z147" s="228" t="str">
        <f t="shared" si="30"/>
        <v>-</v>
      </c>
      <c r="AA147" s="134"/>
    </row>
    <row r="148" spans="1:27" ht="15.75" customHeight="1">
      <c r="A148" s="440"/>
      <c r="B148" s="442"/>
      <c r="C148" s="442"/>
      <c r="D148" s="163" t="s">
        <v>528</v>
      </c>
      <c r="E148" s="184" t="s">
        <v>469</v>
      </c>
      <c r="F148" s="178" t="s">
        <v>597</v>
      </c>
      <c r="G148" s="148" t="s">
        <v>601</v>
      </c>
      <c r="H148" s="148" t="s">
        <v>394</v>
      </c>
      <c r="I148" s="148" t="s">
        <v>75</v>
      </c>
      <c r="J148" s="132">
        <v>1000</v>
      </c>
      <c r="K148" s="132">
        <v>0</v>
      </c>
      <c r="L148" s="132">
        <v>0</v>
      </c>
      <c r="M148" s="131" t="s">
        <v>416</v>
      </c>
      <c r="N148" s="131">
        <v>0</v>
      </c>
      <c r="O148" s="170">
        <f t="shared" si="31"/>
        <v>0</v>
      </c>
      <c r="P148" s="170">
        <f t="shared" si="24"/>
        <v>0</v>
      </c>
      <c r="Q148" s="170">
        <f t="shared" si="25"/>
        <v>0</v>
      </c>
      <c r="R148" s="228" t="str">
        <f t="shared" si="22"/>
        <v>-</v>
      </c>
      <c r="S148" s="228" t="str">
        <f t="shared" si="26"/>
        <v>-</v>
      </c>
      <c r="T148" s="131" t="s">
        <v>416</v>
      </c>
      <c r="U148" s="131">
        <v>0</v>
      </c>
      <c r="V148" s="170">
        <f t="shared" si="27"/>
        <v>0</v>
      </c>
      <c r="W148" s="170">
        <f t="shared" si="28"/>
        <v>0</v>
      </c>
      <c r="X148" s="170">
        <f t="shared" si="23"/>
        <v>0</v>
      </c>
      <c r="Y148" s="228" t="str">
        <f t="shared" si="29"/>
        <v>-</v>
      </c>
      <c r="Z148" s="228" t="str">
        <f t="shared" si="30"/>
        <v>-</v>
      </c>
      <c r="AA148" s="134"/>
    </row>
    <row r="149" spans="1:27" ht="15.75" customHeight="1">
      <c r="A149" s="440"/>
      <c r="B149" s="442"/>
      <c r="C149" s="442"/>
      <c r="D149" s="163" t="s">
        <v>528</v>
      </c>
      <c r="E149" s="184" t="s">
        <v>469</v>
      </c>
      <c r="F149" s="178" t="s">
        <v>597</v>
      </c>
      <c r="G149" s="148" t="s">
        <v>602</v>
      </c>
      <c r="H149" s="148" t="s">
        <v>394</v>
      </c>
      <c r="I149" s="148" t="s">
        <v>75</v>
      </c>
      <c r="J149" s="132">
        <v>1000</v>
      </c>
      <c r="K149" s="132">
        <v>0</v>
      </c>
      <c r="L149" s="132">
        <v>0</v>
      </c>
      <c r="M149" s="131" t="s">
        <v>416</v>
      </c>
      <c r="N149" s="131">
        <v>0</v>
      </c>
      <c r="O149" s="170">
        <f t="shared" si="31"/>
        <v>0</v>
      </c>
      <c r="P149" s="170">
        <f t="shared" si="24"/>
        <v>0</v>
      </c>
      <c r="Q149" s="170">
        <f t="shared" si="25"/>
        <v>0</v>
      </c>
      <c r="R149" s="228" t="str">
        <f t="shared" si="22"/>
        <v>-</v>
      </c>
      <c r="S149" s="228" t="str">
        <f t="shared" si="26"/>
        <v>-</v>
      </c>
      <c r="T149" s="131" t="s">
        <v>416</v>
      </c>
      <c r="U149" s="131">
        <v>0</v>
      </c>
      <c r="V149" s="170">
        <f t="shared" si="27"/>
        <v>0</v>
      </c>
      <c r="W149" s="170">
        <f t="shared" si="28"/>
        <v>0</v>
      </c>
      <c r="X149" s="170">
        <f t="shared" si="23"/>
        <v>0</v>
      </c>
      <c r="Y149" s="228" t="str">
        <f t="shared" si="29"/>
        <v>-</v>
      </c>
      <c r="Z149" s="228" t="str">
        <f t="shared" si="30"/>
        <v>-</v>
      </c>
      <c r="AA149" s="134"/>
    </row>
    <row r="150" spans="1:27" ht="15.75" customHeight="1">
      <c r="A150" s="440"/>
      <c r="B150" s="442"/>
      <c r="C150" s="442"/>
      <c r="D150" s="163" t="s">
        <v>528</v>
      </c>
      <c r="E150" s="184" t="s">
        <v>469</v>
      </c>
      <c r="F150" s="178" t="s">
        <v>603</v>
      </c>
      <c r="G150" s="148" t="s">
        <v>604</v>
      </c>
      <c r="H150" s="148" t="s">
        <v>394</v>
      </c>
      <c r="I150" s="148" t="s">
        <v>75</v>
      </c>
      <c r="J150" s="132">
        <v>6922754</v>
      </c>
      <c r="K150" s="132">
        <v>5019954.1800000006</v>
      </c>
      <c r="L150" s="132">
        <v>5019954.1800000006</v>
      </c>
      <c r="M150" s="131" t="s">
        <v>410</v>
      </c>
      <c r="N150" s="131">
        <v>0.23</v>
      </c>
      <c r="O150" s="170">
        <f t="shared" si="31"/>
        <v>1592233.4200000002</v>
      </c>
      <c r="P150" s="170">
        <f t="shared" si="24"/>
        <v>1154589.4614000001</v>
      </c>
      <c r="Q150" s="170">
        <f t="shared" si="25"/>
        <v>1154589.4614000001</v>
      </c>
      <c r="R150" s="228">
        <f t="shared" si="22"/>
        <v>0.72513831634057779</v>
      </c>
      <c r="S150" s="228">
        <f t="shared" si="26"/>
        <v>0.72513831634057779</v>
      </c>
      <c r="T150" s="131" t="s">
        <v>410</v>
      </c>
      <c r="U150" s="131">
        <v>0.09</v>
      </c>
      <c r="V150" s="170">
        <f t="shared" si="27"/>
        <v>623047.86</v>
      </c>
      <c r="W150" s="170">
        <f t="shared" si="28"/>
        <v>451795.87620000006</v>
      </c>
      <c r="X150" s="170">
        <f t="shared" si="23"/>
        <v>451795.87620000006</v>
      </c>
      <c r="Y150" s="228">
        <f t="shared" si="29"/>
        <v>0.7251383163405779</v>
      </c>
      <c r="Z150" s="228">
        <f t="shared" si="30"/>
        <v>0.7251383163405779</v>
      </c>
      <c r="AA150" s="134"/>
    </row>
    <row r="151" spans="1:27" ht="15.75" customHeight="1">
      <c r="A151" s="440"/>
      <c r="B151" s="442"/>
      <c r="C151" s="442"/>
      <c r="D151" s="163" t="s">
        <v>528</v>
      </c>
      <c r="E151" s="184" t="s">
        <v>469</v>
      </c>
      <c r="F151" s="178" t="s">
        <v>603</v>
      </c>
      <c r="G151" s="148" t="s">
        <v>605</v>
      </c>
      <c r="H151" s="148" t="s">
        <v>394</v>
      </c>
      <c r="I151" s="148" t="s">
        <v>75</v>
      </c>
      <c r="J151" s="132">
        <v>1000</v>
      </c>
      <c r="K151" s="132">
        <v>0</v>
      </c>
      <c r="L151" s="132">
        <v>0</v>
      </c>
      <c r="M151" s="131" t="s">
        <v>416</v>
      </c>
      <c r="N151" s="131">
        <v>0</v>
      </c>
      <c r="O151" s="170">
        <f t="shared" si="31"/>
        <v>0</v>
      </c>
      <c r="P151" s="170">
        <f t="shared" si="24"/>
        <v>0</v>
      </c>
      <c r="Q151" s="170">
        <f t="shared" si="25"/>
        <v>0</v>
      </c>
      <c r="R151" s="228" t="str">
        <f t="shared" si="22"/>
        <v>-</v>
      </c>
      <c r="S151" s="228" t="str">
        <f t="shared" si="26"/>
        <v>-</v>
      </c>
      <c r="T151" s="131" t="s">
        <v>416</v>
      </c>
      <c r="U151" s="131">
        <v>0</v>
      </c>
      <c r="V151" s="170">
        <f t="shared" si="27"/>
        <v>0</v>
      </c>
      <c r="W151" s="170">
        <f t="shared" si="28"/>
        <v>0</v>
      </c>
      <c r="X151" s="170">
        <f t="shared" si="23"/>
        <v>0</v>
      </c>
      <c r="Y151" s="228" t="str">
        <f t="shared" si="29"/>
        <v>-</v>
      </c>
      <c r="Z151" s="228" t="str">
        <f t="shared" si="30"/>
        <v>-</v>
      </c>
      <c r="AA151" s="134"/>
    </row>
    <row r="152" spans="1:27" ht="15.75" customHeight="1">
      <c r="A152" s="440"/>
      <c r="B152" s="442"/>
      <c r="C152" s="442"/>
      <c r="D152" s="163" t="s">
        <v>528</v>
      </c>
      <c r="E152" s="184" t="s">
        <v>469</v>
      </c>
      <c r="F152" s="178" t="s">
        <v>603</v>
      </c>
      <c r="G152" s="148" t="s">
        <v>606</v>
      </c>
      <c r="H152" s="148" t="s">
        <v>394</v>
      </c>
      <c r="I152" s="148" t="s">
        <v>75</v>
      </c>
      <c r="J152" s="132">
        <v>3000000</v>
      </c>
      <c r="K152" s="132">
        <v>5500604.9500000002</v>
      </c>
      <c r="L152" s="132">
        <v>2047078.06</v>
      </c>
      <c r="M152" s="131" t="s">
        <v>410</v>
      </c>
      <c r="N152" s="131">
        <v>0.23</v>
      </c>
      <c r="O152" s="170">
        <f t="shared" si="31"/>
        <v>690000</v>
      </c>
      <c r="P152" s="170">
        <f t="shared" si="24"/>
        <v>1265139.1385000001</v>
      </c>
      <c r="Q152" s="170">
        <f t="shared" si="25"/>
        <v>470827.95380000002</v>
      </c>
      <c r="R152" s="228">
        <f t="shared" si="22"/>
        <v>0.68235935333333331</v>
      </c>
      <c r="S152" s="228">
        <f t="shared" si="26"/>
        <v>1.8335349833333334</v>
      </c>
      <c r="T152" s="131" t="s">
        <v>410</v>
      </c>
      <c r="U152" s="131">
        <v>0.09</v>
      </c>
      <c r="V152" s="170">
        <f t="shared" si="27"/>
        <v>270000</v>
      </c>
      <c r="W152" s="170">
        <f t="shared" si="28"/>
        <v>495054.44549999997</v>
      </c>
      <c r="X152" s="170">
        <f t="shared" si="23"/>
        <v>184237.02539999998</v>
      </c>
      <c r="Y152" s="228">
        <f t="shared" si="29"/>
        <v>0.68235935333333331</v>
      </c>
      <c r="Z152" s="228">
        <f t="shared" si="30"/>
        <v>1.8335349833333332</v>
      </c>
      <c r="AA152" s="134"/>
    </row>
    <row r="153" spans="1:27" ht="15.75" customHeight="1">
      <c r="A153" s="440"/>
      <c r="B153" s="442"/>
      <c r="C153" s="442"/>
      <c r="D153" s="163" t="s">
        <v>528</v>
      </c>
      <c r="E153" s="184" t="s">
        <v>469</v>
      </c>
      <c r="F153" s="178" t="s">
        <v>607</v>
      </c>
      <c r="G153" s="148" t="s">
        <v>608</v>
      </c>
      <c r="H153" s="148" t="s">
        <v>394</v>
      </c>
      <c r="I153" s="148" t="s">
        <v>75</v>
      </c>
      <c r="J153" s="132">
        <v>1000</v>
      </c>
      <c r="K153" s="132">
        <v>0</v>
      </c>
      <c r="L153" s="132">
        <v>0</v>
      </c>
      <c r="M153" s="131" t="s">
        <v>416</v>
      </c>
      <c r="N153" s="131">
        <v>0</v>
      </c>
      <c r="O153" s="170">
        <f t="shared" si="31"/>
        <v>0</v>
      </c>
      <c r="P153" s="170">
        <f t="shared" si="24"/>
        <v>0</v>
      </c>
      <c r="Q153" s="170">
        <f t="shared" si="25"/>
        <v>0</v>
      </c>
      <c r="R153" s="228" t="str">
        <f t="shared" ref="R153:R175" si="32">IFERROR(Q153/O153, "-")</f>
        <v>-</v>
      </c>
      <c r="S153" s="228" t="str">
        <f t="shared" si="26"/>
        <v>-</v>
      </c>
      <c r="T153" s="131" t="s">
        <v>416</v>
      </c>
      <c r="U153" s="131">
        <v>0</v>
      </c>
      <c r="V153" s="170">
        <f t="shared" si="27"/>
        <v>0</v>
      </c>
      <c r="W153" s="170">
        <f t="shared" si="28"/>
        <v>0</v>
      </c>
      <c r="X153" s="170">
        <f t="shared" si="23"/>
        <v>0</v>
      </c>
      <c r="Y153" s="228" t="str">
        <f t="shared" si="29"/>
        <v>-</v>
      </c>
      <c r="Z153" s="228" t="str">
        <f t="shared" si="30"/>
        <v>-</v>
      </c>
      <c r="AA153" s="134"/>
    </row>
    <row r="154" spans="1:27" ht="15.75" customHeight="1">
      <c r="A154" s="440"/>
      <c r="B154" s="442"/>
      <c r="C154" s="442"/>
      <c r="D154" s="163" t="s">
        <v>528</v>
      </c>
      <c r="E154" s="184" t="s">
        <v>469</v>
      </c>
      <c r="F154" s="178" t="s">
        <v>607</v>
      </c>
      <c r="G154" s="148" t="s">
        <v>609</v>
      </c>
      <c r="H154" s="148" t="s">
        <v>394</v>
      </c>
      <c r="I154" s="148" t="s">
        <v>75</v>
      </c>
      <c r="J154" s="132">
        <v>100000</v>
      </c>
      <c r="K154" s="132">
        <v>2179504</v>
      </c>
      <c r="L154" s="132">
        <v>1715585.12</v>
      </c>
      <c r="M154" s="131" t="s">
        <v>410</v>
      </c>
      <c r="N154" s="131">
        <v>0.23</v>
      </c>
      <c r="O154" s="170">
        <f t="shared" si="31"/>
        <v>23000</v>
      </c>
      <c r="P154" s="170">
        <f t="shared" si="24"/>
        <v>501285.92000000004</v>
      </c>
      <c r="Q154" s="170">
        <f t="shared" si="25"/>
        <v>394584.57760000002</v>
      </c>
      <c r="R154" s="228">
        <f t="shared" si="32"/>
        <v>17.155851200000001</v>
      </c>
      <c r="S154" s="228">
        <f t="shared" si="26"/>
        <v>21.79504</v>
      </c>
      <c r="T154" s="131" t="s">
        <v>410</v>
      </c>
      <c r="U154" s="131">
        <v>0.09</v>
      </c>
      <c r="V154" s="170">
        <f t="shared" si="27"/>
        <v>9000</v>
      </c>
      <c r="W154" s="170">
        <f t="shared" si="28"/>
        <v>196155.36</v>
      </c>
      <c r="X154" s="170">
        <f t="shared" si="23"/>
        <v>154402.66080000001</v>
      </c>
      <c r="Y154" s="228">
        <f t="shared" si="29"/>
        <v>17.155851200000001</v>
      </c>
      <c r="Z154" s="228">
        <f t="shared" si="30"/>
        <v>21.79504</v>
      </c>
      <c r="AA154" s="134"/>
    </row>
    <row r="155" spans="1:27" ht="15.75" customHeight="1">
      <c r="A155" s="440"/>
      <c r="B155" s="442"/>
      <c r="C155" s="442"/>
      <c r="D155" s="163" t="s">
        <v>528</v>
      </c>
      <c r="E155" s="184" t="s">
        <v>469</v>
      </c>
      <c r="F155" s="178" t="s">
        <v>610</v>
      </c>
      <c r="G155" s="148" t="s">
        <v>611</v>
      </c>
      <c r="H155" s="148" t="s">
        <v>394</v>
      </c>
      <c r="I155" s="148" t="s">
        <v>75</v>
      </c>
      <c r="J155" s="132">
        <v>3743866</v>
      </c>
      <c r="K155" s="132">
        <v>3392042.89</v>
      </c>
      <c r="L155" s="132">
        <v>1820997.06</v>
      </c>
      <c r="M155" s="131" t="s">
        <v>410</v>
      </c>
      <c r="N155" s="131">
        <v>0.23</v>
      </c>
      <c r="O155" s="170">
        <f t="shared" si="31"/>
        <v>861089.18</v>
      </c>
      <c r="P155" s="170">
        <f t="shared" si="24"/>
        <v>780169.86470000003</v>
      </c>
      <c r="Q155" s="170">
        <f t="shared" si="25"/>
        <v>418829.32380000001</v>
      </c>
      <c r="R155" s="228">
        <f t="shared" si="32"/>
        <v>0.48639482823370278</v>
      </c>
      <c r="S155" s="228">
        <f t="shared" si="26"/>
        <v>0.90602678888614063</v>
      </c>
      <c r="T155" s="131" t="s">
        <v>410</v>
      </c>
      <c r="U155" s="131">
        <v>0.09</v>
      </c>
      <c r="V155" s="170">
        <f t="shared" si="27"/>
        <v>336947.94</v>
      </c>
      <c r="W155" s="170">
        <f t="shared" si="28"/>
        <v>305283.86009999999</v>
      </c>
      <c r="X155" s="170">
        <f t="shared" si="23"/>
        <v>163889.73540000001</v>
      </c>
      <c r="Y155" s="228">
        <f t="shared" si="29"/>
        <v>0.48639482823370284</v>
      </c>
      <c r="Z155" s="228">
        <f t="shared" si="30"/>
        <v>0.90602678888614063</v>
      </c>
      <c r="AA155" s="134"/>
    </row>
    <row r="156" spans="1:27" ht="15.75" customHeight="1">
      <c r="A156" s="440"/>
      <c r="B156" s="442"/>
      <c r="C156" s="442"/>
      <c r="D156" s="163" t="s">
        <v>528</v>
      </c>
      <c r="E156" s="184" t="s">
        <v>469</v>
      </c>
      <c r="F156" s="178" t="s">
        <v>610</v>
      </c>
      <c r="G156" s="148" t="s">
        <v>612</v>
      </c>
      <c r="H156" s="148" t="s">
        <v>394</v>
      </c>
      <c r="I156" s="148" t="s">
        <v>75</v>
      </c>
      <c r="J156" s="132">
        <v>16000001</v>
      </c>
      <c r="K156" s="132">
        <v>7400000</v>
      </c>
      <c r="L156" s="132">
        <v>7397976</v>
      </c>
      <c r="M156" s="131" t="s">
        <v>410</v>
      </c>
      <c r="N156" s="131">
        <v>0.23</v>
      </c>
      <c r="O156" s="170">
        <f t="shared" si="31"/>
        <v>3680000.23</v>
      </c>
      <c r="P156" s="170">
        <f t="shared" si="24"/>
        <v>1702000</v>
      </c>
      <c r="Q156" s="170">
        <f t="shared" si="25"/>
        <v>1701534.48</v>
      </c>
      <c r="R156" s="228">
        <f t="shared" si="32"/>
        <v>0.46237347110165805</v>
      </c>
      <c r="S156" s="228">
        <f t="shared" si="26"/>
        <v>0.46249997109375179</v>
      </c>
      <c r="T156" s="131" t="s">
        <v>410</v>
      </c>
      <c r="U156" s="131">
        <v>0.09</v>
      </c>
      <c r="V156" s="170">
        <f t="shared" si="27"/>
        <v>1440000.0899999999</v>
      </c>
      <c r="W156" s="170">
        <f t="shared" si="28"/>
        <v>666000</v>
      </c>
      <c r="X156" s="170">
        <f t="shared" si="23"/>
        <v>665817.84</v>
      </c>
      <c r="Y156" s="228">
        <f t="shared" si="29"/>
        <v>0.46237347110165811</v>
      </c>
      <c r="Z156" s="228">
        <f t="shared" si="30"/>
        <v>0.46249997109375185</v>
      </c>
      <c r="AA156" s="134"/>
    </row>
    <row r="157" spans="1:27" ht="15.75" customHeight="1">
      <c r="A157" s="440"/>
      <c r="B157" s="442"/>
      <c r="C157" s="442"/>
      <c r="D157" s="163" t="s">
        <v>528</v>
      </c>
      <c r="E157" s="184" t="s">
        <v>469</v>
      </c>
      <c r="F157" s="178" t="s">
        <v>613</v>
      </c>
      <c r="G157" s="148" t="s">
        <v>614</v>
      </c>
      <c r="H157" s="148" t="s">
        <v>394</v>
      </c>
      <c r="I157" s="148" t="s">
        <v>75</v>
      </c>
      <c r="J157" s="132">
        <v>4319000</v>
      </c>
      <c r="K157" s="132">
        <v>119696246.25999999</v>
      </c>
      <c r="L157" s="132">
        <v>67524629.900000006</v>
      </c>
      <c r="M157" s="131" t="s">
        <v>410</v>
      </c>
      <c r="N157" s="131">
        <v>0.65</v>
      </c>
      <c r="O157" s="170">
        <f t="shared" si="31"/>
        <v>2807350</v>
      </c>
      <c r="P157" s="170">
        <f t="shared" si="24"/>
        <v>77802560.068999991</v>
      </c>
      <c r="Q157" s="170">
        <f t="shared" si="25"/>
        <v>43891009.435000002</v>
      </c>
      <c r="R157" s="228">
        <f t="shared" si="32"/>
        <v>15.634320421393841</v>
      </c>
      <c r="S157" s="228">
        <f t="shared" si="26"/>
        <v>27.713879661958785</v>
      </c>
      <c r="T157" s="131" t="s">
        <v>410</v>
      </c>
      <c r="U157" s="131">
        <v>0.25</v>
      </c>
      <c r="V157" s="170">
        <f t="shared" si="27"/>
        <v>1079750</v>
      </c>
      <c r="W157" s="170">
        <f t="shared" si="28"/>
        <v>29924061.564999998</v>
      </c>
      <c r="X157" s="170">
        <f t="shared" si="23"/>
        <v>16881157.475000001</v>
      </c>
      <c r="Y157" s="228">
        <f t="shared" si="29"/>
        <v>15.634320421393843</v>
      </c>
      <c r="Z157" s="228">
        <f t="shared" si="30"/>
        <v>27.713879661958785</v>
      </c>
      <c r="AA157" s="134"/>
    </row>
    <row r="158" spans="1:27" ht="15.75" customHeight="1">
      <c r="A158" s="440"/>
      <c r="B158" s="442"/>
      <c r="C158" s="442"/>
      <c r="D158" s="163" t="s">
        <v>528</v>
      </c>
      <c r="E158" s="184" t="s">
        <v>469</v>
      </c>
      <c r="F158" s="178" t="s">
        <v>613</v>
      </c>
      <c r="G158" s="148" t="s">
        <v>615</v>
      </c>
      <c r="H158" s="148" t="s">
        <v>394</v>
      </c>
      <c r="I158" s="148" t="s">
        <v>75</v>
      </c>
      <c r="J158" s="132">
        <v>0</v>
      </c>
      <c r="K158" s="132">
        <v>3361317.12</v>
      </c>
      <c r="L158" s="132">
        <v>3361317.1199999996</v>
      </c>
      <c r="M158" s="131" t="s">
        <v>410</v>
      </c>
      <c r="N158" s="131">
        <v>0.65</v>
      </c>
      <c r="O158" s="170">
        <f t="shared" si="31"/>
        <v>0</v>
      </c>
      <c r="P158" s="170">
        <f t="shared" si="24"/>
        <v>2184856.128</v>
      </c>
      <c r="Q158" s="170">
        <f t="shared" si="25"/>
        <v>2184856.128</v>
      </c>
      <c r="R158" s="228" t="str">
        <f t="shared" si="32"/>
        <v>-</v>
      </c>
      <c r="S158" s="228" t="str">
        <f t="shared" si="26"/>
        <v>-</v>
      </c>
      <c r="T158" s="131" t="s">
        <v>410</v>
      </c>
      <c r="U158" s="131">
        <v>0.25</v>
      </c>
      <c r="V158" s="170">
        <f t="shared" si="27"/>
        <v>0</v>
      </c>
      <c r="W158" s="170">
        <f t="shared" si="28"/>
        <v>840329.28</v>
      </c>
      <c r="X158" s="170">
        <f t="shared" si="23"/>
        <v>840329.27999999991</v>
      </c>
      <c r="Y158" s="228" t="str">
        <f t="shared" si="29"/>
        <v>-</v>
      </c>
      <c r="Z158" s="228" t="str">
        <f t="shared" si="30"/>
        <v>-</v>
      </c>
      <c r="AA158" s="134"/>
    </row>
    <row r="159" spans="1:27" ht="15.75" customHeight="1">
      <c r="A159" s="440"/>
      <c r="B159" s="442"/>
      <c r="C159" s="442"/>
      <c r="D159" s="163" t="s">
        <v>528</v>
      </c>
      <c r="E159" s="184" t="s">
        <v>469</v>
      </c>
      <c r="F159" s="178" t="s">
        <v>613</v>
      </c>
      <c r="G159" s="148" t="s">
        <v>616</v>
      </c>
      <c r="H159" s="148" t="s">
        <v>394</v>
      </c>
      <c r="I159" s="148" t="s">
        <v>75</v>
      </c>
      <c r="J159" s="132">
        <v>0</v>
      </c>
      <c r="K159" s="132">
        <v>444668.39999999997</v>
      </c>
      <c r="L159" s="132">
        <v>444668.39999999997</v>
      </c>
      <c r="M159" s="131" t="s">
        <v>410</v>
      </c>
      <c r="N159" s="131">
        <v>0.65</v>
      </c>
      <c r="O159" s="170">
        <f t="shared" si="31"/>
        <v>0</v>
      </c>
      <c r="P159" s="170">
        <f t="shared" si="24"/>
        <v>289034.45999999996</v>
      </c>
      <c r="Q159" s="170">
        <f t="shared" si="25"/>
        <v>289034.45999999996</v>
      </c>
      <c r="R159" s="228" t="str">
        <f t="shared" si="32"/>
        <v>-</v>
      </c>
      <c r="S159" s="228" t="str">
        <f t="shared" si="26"/>
        <v>-</v>
      </c>
      <c r="T159" s="131" t="s">
        <v>410</v>
      </c>
      <c r="U159" s="131">
        <v>0.25</v>
      </c>
      <c r="V159" s="170">
        <f t="shared" si="27"/>
        <v>0</v>
      </c>
      <c r="W159" s="170">
        <f t="shared" si="28"/>
        <v>111167.09999999999</v>
      </c>
      <c r="X159" s="170">
        <f t="shared" si="23"/>
        <v>111167.09999999999</v>
      </c>
      <c r="Y159" s="228" t="str">
        <f t="shared" si="29"/>
        <v>-</v>
      </c>
      <c r="Z159" s="228" t="str">
        <f t="shared" si="30"/>
        <v>-</v>
      </c>
      <c r="AA159" s="134"/>
    </row>
    <row r="160" spans="1:27" ht="15.75" customHeight="1">
      <c r="A160" s="440"/>
      <c r="B160" s="442"/>
      <c r="C160" s="442"/>
      <c r="D160" s="163" t="s">
        <v>528</v>
      </c>
      <c r="E160" s="184" t="s">
        <v>469</v>
      </c>
      <c r="F160" s="178" t="s">
        <v>613</v>
      </c>
      <c r="G160" s="148" t="s">
        <v>617</v>
      </c>
      <c r="H160" s="148" t="s">
        <v>394</v>
      </c>
      <c r="I160" s="148" t="s">
        <v>75</v>
      </c>
      <c r="J160" s="132">
        <v>438370</v>
      </c>
      <c r="K160" s="132">
        <v>438370</v>
      </c>
      <c r="L160" s="132">
        <v>272719.14</v>
      </c>
      <c r="M160" s="131" t="s">
        <v>410</v>
      </c>
      <c r="N160" s="131">
        <v>0.65</v>
      </c>
      <c r="O160" s="170">
        <f t="shared" si="31"/>
        <v>284940.5</v>
      </c>
      <c r="P160" s="170">
        <f t="shared" si="24"/>
        <v>284940.5</v>
      </c>
      <c r="Q160" s="170">
        <f t="shared" si="25"/>
        <v>177267.44100000002</v>
      </c>
      <c r="R160" s="228">
        <f t="shared" si="32"/>
        <v>0.62212090243401696</v>
      </c>
      <c r="S160" s="228">
        <f t="shared" si="26"/>
        <v>1</v>
      </c>
      <c r="T160" s="131" t="s">
        <v>410</v>
      </c>
      <c r="U160" s="131">
        <v>0.25</v>
      </c>
      <c r="V160" s="170">
        <f t="shared" si="27"/>
        <v>109592.5</v>
      </c>
      <c r="W160" s="170">
        <f t="shared" si="28"/>
        <v>109592.5</v>
      </c>
      <c r="X160" s="170">
        <f t="shared" si="23"/>
        <v>68179.785000000003</v>
      </c>
      <c r="Y160" s="228">
        <f t="shared" si="29"/>
        <v>0.62212090243401696</v>
      </c>
      <c r="Z160" s="228">
        <f t="shared" si="30"/>
        <v>1</v>
      </c>
      <c r="AA160" s="134"/>
    </row>
    <row r="161" spans="1:27" ht="15.75" customHeight="1">
      <c r="A161" s="440"/>
      <c r="B161" s="442"/>
      <c r="C161" s="442"/>
      <c r="D161" s="163" t="s">
        <v>528</v>
      </c>
      <c r="E161" s="184" t="s">
        <v>469</v>
      </c>
      <c r="F161" s="178" t="s">
        <v>613</v>
      </c>
      <c r="G161" s="148" t="s">
        <v>618</v>
      </c>
      <c r="H161" s="148" t="s">
        <v>394</v>
      </c>
      <c r="I161" s="148" t="s">
        <v>75</v>
      </c>
      <c r="J161" s="132">
        <v>12060000</v>
      </c>
      <c r="K161" s="132">
        <v>5035936.0999999996</v>
      </c>
      <c r="L161" s="132">
        <v>5035936.0999999996</v>
      </c>
      <c r="M161" s="131" t="s">
        <v>410</v>
      </c>
      <c r="N161" s="131">
        <v>0.65</v>
      </c>
      <c r="O161" s="170">
        <f t="shared" si="31"/>
        <v>7839000</v>
      </c>
      <c r="P161" s="170">
        <f t="shared" si="24"/>
        <v>3273358.4649999999</v>
      </c>
      <c r="Q161" s="170">
        <f t="shared" si="25"/>
        <v>3273358.4649999999</v>
      </c>
      <c r="R161" s="228">
        <f t="shared" si="32"/>
        <v>0.41757347429519071</v>
      </c>
      <c r="S161" s="228">
        <f>IFERROR(P161/O161, "-")</f>
        <v>0.41757347429519071</v>
      </c>
      <c r="T161" s="131" t="s">
        <v>410</v>
      </c>
      <c r="U161" s="131">
        <v>0.25</v>
      </c>
      <c r="V161" s="170">
        <f t="shared" si="27"/>
        <v>3015000</v>
      </c>
      <c r="W161" s="170">
        <f t="shared" si="28"/>
        <v>1258984.0249999999</v>
      </c>
      <c r="X161" s="170">
        <f t="shared" si="23"/>
        <v>1258984.0249999999</v>
      </c>
      <c r="Y161" s="228">
        <f t="shared" si="29"/>
        <v>0.41757347429519071</v>
      </c>
      <c r="Z161" s="228">
        <f t="shared" si="30"/>
        <v>0.41757347429519071</v>
      </c>
      <c r="AA161" s="134"/>
    </row>
    <row r="162" spans="1:27" ht="15.75" customHeight="1">
      <c r="A162" s="440"/>
      <c r="B162" s="442"/>
      <c r="C162" s="442"/>
      <c r="D162" s="163" t="s">
        <v>528</v>
      </c>
      <c r="E162" s="184" t="s">
        <v>469</v>
      </c>
      <c r="F162" s="178" t="s">
        <v>613</v>
      </c>
      <c r="G162" s="148" t="s">
        <v>619</v>
      </c>
      <c r="H162" s="148" t="s">
        <v>394</v>
      </c>
      <c r="I162" s="148" t="s">
        <v>75</v>
      </c>
      <c r="J162" s="132">
        <v>50000</v>
      </c>
      <c r="K162" s="132">
        <v>394136934.18000001</v>
      </c>
      <c r="L162" s="132">
        <v>394136934.17999995</v>
      </c>
      <c r="M162" s="131" t="s">
        <v>410</v>
      </c>
      <c r="N162" s="131">
        <v>0.65</v>
      </c>
      <c r="O162" s="170">
        <f t="shared" si="31"/>
        <v>32500</v>
      </c>
      <c r="P162" s="170">
        <f t="shared" si="24"/>
        <v>256189007.21700001</v>
      </c>
      <c r="Q162" s="170">
        <f t="shared" si="25"/>
        <v>256189007.21699998</v>
      </c>
      <c r="R162" s="228">
        <f t="shared" si="32"/>
        <v>7882.7386835999996</v>
      </c>
      <c r="S162" s="228">
        <f t="shared" ref="S162:S175" si="33">IFERROR(P162/O162, "-")</f>
        <v>7882.7386836000005</v>
      </c>
      <c r="T162" s="131" t="s">
        <v>410</v>
      </c>
      <c r="U162" s="131">
        <v>0.25</v>
      </c>
      <c r="V162" s="170">
        <f t="shared" si="27"/>
        <v>12500</v>
      </c>
      <c r="W162" s="170">
        <f t="shared" si="28"/>
        <v>98534233.545000002</v>
      </c>
      <c r="X162" s="170">
        <f t="shared" si="23"/>
        <v>98534233.544999987</v>
      </c>
      <c r="Y162" s="228">
        <f t="shared" si="29"/>
        <v>7882.7386835999987</v>
      </c>
      <c r="Z162" s="228">
        <f t="shared" si="30"/>
        <v>7882.7386836000005</v>
      </c>
      <c r="AA162" s="134"/>
    </row>
    <row r="163" spans="1:27" ht="15.75" customHeight="1">
      <c r="A163" s="440"/>
      <c r="B163" s="442"/>
      <c r="C163" s="442"/>
      <c r="D163" s="163" t="s">
        <v>528</v>
      </c>
      <c r="E163" s="184" t="s">
        <v>469</v>
      </c>
      <c r="F163" s="178" t="s">
        <v>613</v>
      </c>
      <c r="G163" s="148" t="s">
        <v>620</v>
      </c>
      <c r="H163" s="148" t="s">
        <v>394</v>
      </c>
      <c r="I163" s="148" t="s">
        <v>75</v>
      </c>
      <c r="J163" s="132">
        <v>0</v>
      </c>
      <c r="K163" s="132">
        <v>533620</v>
      </c>
      <c r="L163" s="132">
        <v>533620</v>
      </c>
      <c r="M163" s="131" t="s">
        <v>410</v>
      </c>
      <c r="N163" s="131">
        <v>0.65</v>
      </c>
      <c r="O163" s="170">
        <f t="shared" si="31"/>
        <v>0</v>
      </c>
      <c r="P163" s="170">
        <f t="shared" si="24"/>
        <v>346853</v>
      </c>
      <c r="Q163" s="170">
        <f t="shared" si="25"/>
        <v>346853</v>
      </c>
      <c r="R163" s="228" t="str">
        <f t="shared" si="32"/>
        <v>-</v>
      </c>
      <c r="S163" s="228" t="str">
        <f t="shared" si="33"/>
        <v>-</v>
      </c>
      <c r="T163" s="131" t="s">
        <v>410</v>
      </c>
      <c r="U163" s="131">
        <v>0.25</v>
      </c>
      <c r="V163" s="170">
        <f t="shared" si="27"/>
        <v>0</v>
      </c>
      <c r="W163" s="170">
        <f t="shared" si="28"/>
        <v>133405</v>
      </c>
      <c r="X163" s="170">
        <f t="shared" si="23"/>
        <v>133405</v>
      </c>
      <c r="Y163" s="228" t="str">
        <f t="shared" si="29"/>
        <v>-</v>
      </c>
      <c r="Z163" s="228" t="str">
        <f t="shared" si="30"/>
        <v>-</v>
      </c>
      <c r="AA163" s="134"/>
    </row>
    <row r="164" spans="1:27" ht="15.75" customHeight="1">
      <c r="A164" s="440"/>
      <c r="B164" s="442"/>
      <c r="C164" s="442"/>
      <c r="D164" s="163" t="s">
        <v>528</v>
      </c>
      <c r="E164" s="184" t="s">
        <v>469</v>
      </c>
      <c r="F164" s="178" t="s">
        <v>613</v>
      </c>
      <c r="G164" s="148" t="s">
        <v>621</v>
      </c>
      <c r="H164" s="148" t="s">
        <v>394</v>
      </c>
      <c r="I164" s="148" t="s">
        <v>75</v>
      </c>
      <c r="J164" s="132">
        <v>0</v>
      </c>
      <c r="K164" s="132">
        <v>0</v>
      </c>
      <c r="L164" s="132">
        <v>0</v>
      </c>
      <c r="M164" s="131" t="s">
        <v>416</v>
      </c>
      <c r="N164" s="131">
        <v>0</v>
      </c>
      <c r="O164" s="170">
        <f t="shared" si="31"/>
        <v>0</v>
      </c>
      <c r="P164" s="170">
        <f t="shared" si="24"/>
        <v>0</v>
      </c>
      <c r="Q164" s="170">
        <f t="shared" si="25"/>
        <v>0</v>
      </c>
      <c r="R164" s="228" t="str">
        <f t="shared" si="32"/>
        <v>-</v>
      </c>
      <c r="S164" s="228" t="str">
        <f t="shared" si="33"/>
        <v>-</v>
      </c>
      <c r="T164" s="131" t="s">
        <v>416</v>
      </c>
      <c r="U164" s="131">
        <v>0</v>
      </c>
      <c r="V164" s="170">
        <f t="shared" si="27"/>
        <v>0</v>
      </c>
      <c r="W164" s="170">
        <f t="shared" si="28"/>
        <v>0</v>
      </c>
      <c r="X164" s="170">
        <f t="shared" si="23"/>
        <v>0</v>
      </c>
      <c r="Y164" s="228" t="str">
        <f t="shared" si="29"/>
        <v>-</v>
      </c>
      <c r="Z164" s="228" t="str">
        <f t="shared" si="30"/>
        <v>-</v>
      </c>
      <c r="AA164" s="134"/>
    </row>
    <row r="165" spans="1:27" ht="15.75" customHeight="1">
      <c r="A165" s="440"/>
      <c r="B165" s="442"/>
      <c r="C165" s="442"/>
      <c r="D165" s="163" t="s">
        <v>528</v>
      </c>
      <c r="E165" s="184" t="s">
        <v>469</v>
      </c>
      <c r="F165" s="178" t="s">
        <v>622</v>
      </c>
      <c r="G165" s="148" t="s">
        <v>623</v>
      </c>
      <c r="H165" s="148" t="s">
        <v>394</v>
      </c>
      <c r="I165" s="148" t="s">
        <v>75</v>
      </c>
      <c r="J165" s="132">
        <v>1000</v>
      </c>
      <c r="K165" s="132">
        <v>0</v>
      </c>
      <c r="L165" s="132">
        <v>0</v>
      </c>
      <c r="M165" s="131" t="s">
        <v>416</v>
      </c>
      <c r="N165" s="131">
        <v>0</v>
      </c>
      <c r="O165" s="170">
        <f t="shared" si="31"/>
        <v>0</v>
      </c>
      <c r="P165" s="170">
        <f t="shared" si="24"/>
        <v>0</v>
      </c>
      <c r="Q165" s="170">
        <f t="shared" si="25"/>
        <v>0</v>
      </c>
      <c r="R165" s="228" t="str">
        <f t="shared" si="32"/>
        <v>-</v>
      </c>
      <c r="S165" s="228" t="str">
        <f t="shared" si="33"/>
        <v>-</v>
      </c>
      <c r="T165" s="131" t="s">
        <v>416</v>
      </c>
      <c r="U165" s="131">
        <v>0</v>
      </c>
      <c r="V165" s="170">
        <f t="shared" si="27"/>
        <v>0</v>
      </c>
      <c r="W165" s="170">
        <f t="shared" si="28"/>
        <v>0</v>
      </c>
      <c r="X165" s="170">
        <f t="shared" si="23"/>
        <v>0</v>
      </c>
      <c r="Y165" s="228" t="str">
        <f t="shared" si="29"/>
        <v>-</v>
      </c>
      <c r="Z165" s="228" t="str">
        <f t="shared" si="30"/>
        <v>-</v>
      </c>
      <c r="AA165" s="134"/>
    </row>
    <row r="166" spans="1:27" ht="15.75" customHeight="1">
      <c r="A166" s="440"/>
      <c r="B166" s="442"/>
      <c r="C166" s="442"/>
      <c r="D166" s="163" t="s">
        <v>528</v>
      </c>
      <c r="E166" s="184" t="s">
        <v>469</v>
      </c>
      <c r="F166" s="178" t="s">
        <v>624</v>
      </c>
      <c r="G166" s="148" t="s">
        <v>625</v>
      </c>
      <c r="H166" s="148" t="s">
        <v>394</v>
      </c>
      <c r="I166" s="148" t="s">
        <v>75</v>
      </c>
      <c r="J166" s="132">
        <v>19891394</v>
      </c>
      <c r="K166" s="132">
        <v>21088243.030000001</v>
      </c>
      <c r="L166" s="132">
        <v>20733673.130000003</v>
      </c>
      <c r="M166" s="131" t="s">
        <v>410</v>
      </c>
      <c r="N166" s="131">
        <v>0.85</v>
      </c>
      <c r="O166" s="170">
        <f t="shared" si="31"/>
        <v>16907684.899999999</v>
      </c>
      <c r="P166" s="170">
        <f t="shared" si="24"/>
        <v>17925006.5755</v>
      </c>
      <c r="Q166" s="170">
        <f t="shared" si="25"/>
        <v>17623622.160500001</v>
      </c>
      <c r="R166" s="228">
        <f t="shared" si="32"/>
        <v>1.0423438965614982</v>
      </c>
      <c r="S166" s="228">
        <f t="shared" si="33"/>
        <v>1.0601691882429156</v>
      </c>
      <c r="T166" s="131" t="s">
        <v>416</v>
      </c>
      <c r="U166" s="131">
        <v>0</v>
      </c>
      <c r="V166" s="170">
        <f t="shared" si="27"/>
        <v>0</v>
      </c>
      <c r="W166" s="170">
        <f t="shared" si="28"/>
        <v>0</v>
      </c>
      <c r="X166" s="170">
        <f t="shared" si="23"/>
        <v>0</v>
      </c>
      <c r="Y166" s="228" t="str">
        <f t="shared" si="29"/>
        <v>-</v>
      </c>
      <c r="Z166" s="228" t="str">
        <f t="shared" si="30"/>
        <v>-</v>
      </c>
      <c r="AA166" s="134"/>
    </row>
    <row r="167" spans="1:27" ht="15.75" customHeight="1">
      <c r="A167" s="440"/>
      <c r="B167" s="442"/>
      <c r="C167" s="442"/>
      <c r="D167" s="163" t="s">
        <v>528</v>
      </c>
      <c r="E167" s="184" t="s">
        <v>469</v>
      </c>
      <c r="F167" s="178" t="s">
        <v>624</v>
      </c>
      <c r="G167" s="148" t="s">
        <v>626</v>
      </c>
      <c r="H167" s="148" t="s">
        <v>394</v>
      </c>
      <c r="I167" s="148" t="s">
        <v>75</v>
      </c>
      <c r="J167" s="132">
        <v>1000</v>
      </c>
      <c r="K167" s="132">
        <v>0</v>
      </c>
      <c r="L167" s="132">
        <v>0</v>
      </c>
      <c r="M167" s="131" t="s">
        <v>416</v>
      </c>
      <c r="N167" s="131">
        <v>0</v>
      </c>
      <c r="O167" s="170">
        <f t="shared" si="31"/>
        <v>0</v>
      </c>
      <c r="P167" s="170">
        <f t="shared" si="24"/>
        <v>0</v>
      </c>
      <c r="Q167" s="170">
        <f t="shared" si="25"/>
        <v>0</v>
      </c>
      <c r="R167" s="228" t="str">
        <f t="shared" si="32"/>
        <v>-</v>
      </c>
      <c r="S167" s="228" t="str">
        <f t="shared" si="33"/>
        <v>-</v>
      </c>
      <c r="T167" s="131" t="s">
        <v>416</v>
      </c>
      <c r="U167" s="131">
        <v>0</v>
      </c>
      <c r="V167" s="170">
        <f t="shared" si="27"/>
        <v>0</v>
      </c>
      <c r="W167" s="170">
        <f t="shared" si="28"/>
        <v>0</v>
      </c>
      <c r="X167" s="170">
        <f t="shared" si="23"/>
        <v>0</v>
      </c>
      <c r="Y167" s="228" t="str">
        <f t="shared" si="29"/>
        <v>-</v>
      </c>
      <c r="Z167" s="228" t="str">
        <f t="shared" si="30"/>
        <v>-</v>
      </c>
      <c r="AA167" s="134"/>
    </row>
    <row r="168" spans="1:27" ht="15.75" customHeight="1">
      <c r="A168" s="440"/>
      <c r="B168" s="442"/>
      <c r="C168" s="442"/>
      <c r="D168" s="163" t="s">
        <v>528</v>
      </c>
      <c r="E168" s="184" t="s">
        <v>469</v>
      </c>
      <c r="F168" s="178" t="s">
        <v>624</v>
      </c>
      <c r="G168" s="148" t="s">
        <v>627</v>
      </c>
      <c r="H168" s="148" t="s">
        <v>394</v>
      </c>
      <c r="I168" s="148" t="s">
        <v>75</v>
      </c>
      <c r="J168" s="132">
        <v>1000</v>
      </c>
      <c r="K168" s="132">
        <v>0</v>
      </c>
      <c r="L168" s="132">
        <v>0</v>
      </c>
      <c r="M168" s="131" t="s">
        <v>416</v>
      </c>
      <c r="N168" s="131">
        <v>0</v>
      </c>
      <c r="O168" s="170">
        <f t="shared" si="31"/>
        <v>0</v>
      </c>
      <c r="P168" s="170">
        <f t="shared" si="24"/>
        <v>0</v>
      </c>
      <c r="Q168" s="170">
        <f t="shared" si="25"/>
        <v>0</v>
      </c>
      <c r="R168" s="228" t="str">
        <f t="shared" si="32"/>
        <v>-</v>
      </c>
      <c r="S168" s="228" t="str">
        <f t="shared" si="33"/>
        <v>-</v>
      </c>
      <c r="T168" s="131" t="s">
        <v>416</v>
      </c>
      <c r="U168" s="131">
        <v>0</v>
      </c>
      <c r="V168" s="170">
        <f t="shared" si="27"/>
        <v>0</v>
      </c>
      <c r="W168" s="170">
        <f t="shared" si="28"/>
        <v>0</v>
      </c>
      <c r="X168" s="170">
        <f t="shared" si="23"/>
        <v>0</v>
      </c>
      <c r="Y168" s="228" t="str">
        <f t="shared" si="29"/>
        <v>-</v>
      </c>
      <c r="Z168" s="228" t="str">
        <f t="shared" si="30"/>
        <v>-</v>
      </c>
      <c r="AA168" s="134"/>
    </row>
    <row r="169" spans="1:27" ht="15.75" customHeight="1">
      <c r="A169" s="440"/>
      <c r="B169" s="442"/>
      <c r="C169" s="442"/>
      <c r="D169" s="163" t="s">
        <v>528</v>
      </c>
      <c r="E169" s="184" t="s">
        <v>469</v>
      </c>
      <c r="F169" s="178" t="s">
        <v>512</v>
      </c>
      <c r="G169" s="148" t="s">
        <v>628</v>
      </c>
      <c r="H169" s="148" t="s">
        <v>394</v>
      </c>
      <c r="I169" s="148" t="s">
        <v>75</v>
      </c>
      <c r="J169" s="132">
        <v>6838821</v>
      </c>
      <c r="K169" s="132">
        <v>3811506.31</v>
      </c>
      <c r="L169" s="132">
        <v>3551895.6599999997</v>
      </c>
      <c r="M169" s="131" t="s">
        <v>396</v>
      </c>
      <c r="N169" s="131">
        <v>1</v>
      </c>
      <c r="O169" s="170">
        <f t="shared" si="31"/>
        <v>6838821</v>
      </c>
      <c r="P169" s="170">
        <f t="shared" si="24"/>
        <v>3811506.31</v>
      </c>
      <c r="Q169" s="170">
        <f t="shared" si="25"/>
        <v>3551895.6599999997</v>
      </c>
      <c r="R169" s="228">
        <f t="shared" si="32"/>
        <v>0.51937251464835821</v>
      </c>
      <c r="S169" s="228">
        <f t="shared" si="33"/>
        <v>0.55733383137239589</v>
      </c>
      <c r="T169" s="131" t="s">
        <v>410</v>
      </c>
      <c r="U169" s="131">
        <v>0.4</v>
      </c>
      <c r="V169" s="170">
        <f t="shared" si="27"/>
        <v>2735528.4000000004</v>
      </c>
      <c r="W169" s="170">
        <f t="shared" si="28"/>
        <v>1524602.5240000002</v>
      </c>
      <c r="X169" s="170">
        <f t="shared" si="23"/>
        <v>1420758.264</v>
      </c>
      <c r="Y169" s="228">
        <f t="shared" si="29"/>
        <v>0.51937251464835821</v>
      </c>
      <c r="Z169" s="228">
        <f t="shared" si="30"/>
        <v>0.55733383137239589</v>
      </c>
      <c r="AA169" s="134"/>
    </row>
    <row r="170" spans="1:27" ht="15.75" customHeight="1">
      <c r="A170" s="440"/>
      <c r="B170" s="442"/>
      <c r="C170" s="442"/>
      <c r="D170" s="163" t="s">
        <v>528</v>
      </c>
      <c r="E170" s="184" t="s">
        <v>469</v>
      </c>
      <c r="F170" s="178" t="s">
        <v>512</v>
      </c>
      <c r="G170" s="148" t="s">
        <v>629</v>
      </c>
      <c r="H170" s="148" t="s">
        <v>394</v>
      </c>
      <c r="I170" s="148" t="s">
        <v>75</v>
      </c>
      <c r="J170" s="132">
        <v>1000</v>
      </c>
      <c r="K170" s="132">
        <v>0</v>
      </c>
      <c r="L170" s="132">
        <v>0</v>
      </c>
      <c r="M170" s="131" t="s">
        <v>416</v>
      </c>
      <c r="N170" s="131">
        <v>0</v>
      </c>
      <c r="O170" s="170">
        <f t="shared" si="31"/>
        <v>0</v>
      </c>
      <c r="P170" s="170">
        <f t="shared" si="24"/>
        <v>0</v>
      </c>
      <c r="Q170" s="170">
        <f t="shared" si="25"/>
        <v>0</v>
      </c>
      <c r="R170" s="228" t="str">
        <f t="shared" si="32"/>
        <v>-</v>
      </c>
      <c r="S170" s="228" t="str">
        <f t="shared" si="33"/>
        <v>-</v>
      </c>
      <c r="T170" s="131" t="s">
        <v>416</v>
      </c>
      <c r="U170" s="131">
        <v>0</v>
      </c>
      <c r="V170" s="170">
        <f t="shared" si="27"/>
        <v>0</v>
      </c>
      <c r="W170" s="170">
        <f t="shared" si="28"/>
        <v>0</v>
      </c>
      <c r="X170" s="170">
        <f t="shared" si="23"/>
        <v>0</v>
      </c>
      <c r="Y170" s="228" t="str">
        <f t="shared" si="29"/>
        <v>-</v>
      </c>
      <c r="Z170" s="228" t="str">
        <f t="shared" si="30"/>
        <v>-</v>
      </c>
      <c r="AA170" s="134"/>
    </row>
    <row r="171" spans="1:27" ht="15.75" customHeight="1">
      <c r="A171" s="440"/>
      <c r="B171" s="442"/>
      <c r="C171" s="442"/>
      <c r="D171" s="163" t="s">
        <v>528</v>
      </c>
      <c r="E171" s="184" t="s">
        <v>469</v>
      </c>
      <c r="F171" s="178" t="s">
        <v>512</v>
      </c>
      <c r="G171" s="148" t="s">
        <v>630</v>
      </c>
      <c r="H171" s="148" t="s">
        <v>394</v>
      </c>
      <c r="I171" s="148" t="s">
        <v>75</v>
      </c>
      <c r="J171" s="132">
        <v>0</v>
      </c>
      <c r="K171" s="132">
        <v>360000</v>
      </c>
      <c r="L171" s="132">
        <v>360000</v>
      </c>
      <c r="M171" s="131" t="s">
        <v>396</v>
      </c>
      <c r="N171" s="131">
        <v>1</v>
      </c>
      <c r="O171" s="170">
        <f t="shared" si="31"/>
        <v>0</v>
      </c>
      <c r="P171" s="170">
        <f t="shared" si="24"/>
        <v>360000</v>
      </c>
      <c r="Q171" s="170">
        <f t="shared" si="25"/>
        <v>360000</v>
      </c>
      <c r="R171" s="228" t="str">
        <f t="shared" si="32"/>
        <v>-</v>
      </c>
      <c r="S171" s="228" t="str">
        <f t="shared" si="33"/>
        <v>-</v>
      </c>
      <c r="T171" s="131" t="s">
        <v>410</v>
      </c>
      <c r="U171" s="131">
        <v>0.4</v>
      </c>
      <c r="V171" s="170">
        <f t="shared" si="27"/>
        <v>0</v>
      </c>
      <c r="W171" s="170">
        <f t="shared" si="28"/>
        <v>144000</v>
      </c>
      <c r="X171" s="170">
        <f t="shared" si="23"/>
        <v>144000</v>
      </c>
      <c r="Y171" s="228" t="str">
        <f t="shared" si="29"/>
        <v>-</v>
      </c>
      <c r="Z171" s="228" t="str">
        <f t="shared" si="30"/>
        <v>-</v>
      </c>
      <c r="AA171" s="134"/>
    </row>
    <row r="172" spans="1:27" ht="15.75" customHeight="1">
      <c r="A172" s="440"/>
      <c r="B172" s="442"/>
      <c r="C172" s="442"/>
      <c r="D172" s="163" t="s">
        <v>528</v>
      </c>
      <c r="E172" s="184" t="s">
        <v>469</v>
      </c>
      <c r="F172" s="178" t="s">
        <v>631</v>
      </c>
      <c r="G172" s="148" t="s">
        <v>632</v>
      </c>
      <c r="H172" s="148" t="s">
        <v>394</v>
      </c>
      <c r="I172" s="148" t="s">
        <v>75</v>
      </c>
      <c r="J172" s="132">
        <v>15474351</v>
      </c>
      <c r="K172" s="132">
        <v>14594088.330000002</v>
      </c>
      <c r="L172" s="132">
        <v>14428504.560000001</v>
      </c>
      <c r="M172" s="131" t="s">
        <v>410</v>
      </c>
      <c r="N172" s="131">
        <v>0.23</v>
      </c>
      <c r="O172" s="170">
        <f t="shared" si="31"/>
        <v>3559100.73</v>
      </c>
      <c r="P172" s="170">
        <f t="shared" si="24"/>
        <v>3356640.3159000007</v>
      </c>
      <c r="Q172" s="170">
        <f t="shared" si="25"/>
        <v>3318556.0488000005</v>
      </c>
      <c r="R172" s="228">
        <f t="shared" si="32"/>
        <v>0.93241419688618943</v>
      </c>
      <c r="S172" s="228">
        <f t="shared" si="33"/>
        <v>0.94311472771943738</v>
      </c>
      <c r="T172" s="131" t="s">
        <v>410</v>
      </c>
      <c r="U172" s="131">
        <v>0.09</v>
      </c>
      <c r="V172" s="170">
        <f t="shared" si="27"/>
        <v>1392691.5899999999</v>
      </c>
      <c r="W172" s="170">
        <f t="shared" si="28"/>
        <v>1313467.9497000002</v>
      </c>
      <c r="X172" s="170">
        <f t="shared" si="23"/>
        <v>1298565.4103999999</v>
      </c>
      <c r="Y172" s="228">
        <f t="shared" si="29"/>
        <v>0.93241419688618932</v>
      </c>
      <c r="Z172" s="228">
        <f t="shared" si="30"/>
        <v>0.94311472771943738</v>
      </c>
      <c r="AA172" s="134"/>
    </row>
    <row r="173" spans="1:27" ht="15.75" customHeight="1">
      <c r="A173" s="440"/>
      <c r="B173" s="442"/>
      <c r="C173" s="442"/>
      <c r="D173" s="163" t="s">
        <v>528</v>
      </c>
      <c r="E173" s="184" t="s">
        <v>469</v>
      </c>
      <c r="F173" s="178" t="s">
        <v>631</v>
      </c>
      <c r="G173" s="148" t="s">
        <v>633</v>
      </c>
      <c r="H173" s="148" t="s">
        <v>394</v>
      </c>
      <c r="I173" s="148" t="s">
        <v>75</v>
      </c>
      <c r="J173" s="132">
        <v>1000</v>
      </c>
      <c r="K173" s="132">
        <v>0</v>
      </c>
      <c r="L173" s="132">
        <v>0</v>
      </c>
      <c r="M173" s="131" t="s">
        <v>416</v>
      </c>
      <c r="N173" s="131">
        <v>0</v>
      </c>
      <c r="O173" s="170">
        <f t="shared" si="31"/>
        <v>0</v>
      </c>
      <c r="P173" s="170">
        <f t="shared" si="24"/>
        <v>0</v>
      </c>
      <c r="Q173" s="170">
        <f t="shared" si="25"/>
        <v>0</v>
      </c>
      <c r="R173" s="228" t="str">
        <f t="shared" si="32"/>
        <v>-</v>
      </c>
      <c r="S173" s="228" t="str">
        <f t="shared" si="33"/>
        <v>-</v>
      </c>
      <c r="T173" s="131" t="s">
        <v>416</v>
      </c>
      <c r="U173" s="131">
        <v>0</v>
      </c>
      <c r="V173" s="170">
        <f t="shared" si="27"/>
        <v>0</v>
      </c>
      <c r="W173" s="170">
        <f t="shared" si="28"/>
        <v>0</v>
      </c>
      <c r="X173" s="170">
        <f t="shared" si="23"/>
        <v>0</v>
      </c>
      <c r="Y173" s="228" t="str">
        <f t="shared" si="29"/>
        <v>-</v>
      </c>
      <c r="Z173" s="228" t="str">
        <f t="shared" si="30"/>
        <v>-</v>
      </c>
      <c r="AA173" s="134"/>
    </row>
    <row r="174" spans="1:27" ht="15.75" customHeight="1">
      <c r="A174" s="440"/>
      <c r="B174" s="442"/>
      <c r="C174" s="442"/>
      <c r="D174" s="247" t="s">
        <v>528</v>
      </c>
      <c r="E174" s="248" t="s">
        <v>492</v>
      </c>
      <c r="F174" s="214" t="s">
        <v>634</v>
      </c>
      <c r="G174" s="192" t="s">
        <v>635</v>
      </c>
      <c r="H174" s="192" t="s">
        <v>394</v>
      </c>
      <c r="I174" s="192" t="s">
        <v>75</v>
      </c>
      <c r="J174" s="132">
        <v>1100000</v>
      </c>
      <c r="K174" s="132">
        <v>339384</v>
      </c>
      <c r="L174" s="132">
        <v>305445.59999999998</v>
      </c>
      <c r="M174" s="131" t="s">
        <v>410</v>
      </c>
      <c r="N174" s="131">
        <v>0.23</v>
      </c>
      <c r="O174" s="170">
        <f t="shared" si="31"/>
        <v>253000</v>
      </c>
      <c r="P174" s="170">
        <f t="shared" si="24"/>
        <v>78058.320000000007</v>
      </c>
      <c r="Q174" s="170">
        <f t="shared" si="25"/>
        <v>70252.487999999998</v>
      </c>
      <c r="R174" s="228">
        <f t="shared" si="32"/>
        <v>0.27767781818181819</v>
      </c>
      <c r="S174" s="228">
        <f t="shared" si="33"/>
        <v>0.30853090909090913</v>
      </c>
      <c r="T174" s="131" t="s">
        <v>410</v>
      </c>
      <c r="U174" s="131">
        <v>0.09</v>
      </c>
      <c r="V174" s="170">
        <f>J174*U174</f>
        <v>99000</v>
      </c>
      <c r="W174" s="170">
        <f>K174*U174</f>
        <v>30544.559999999998</v>
      </c>
      <c r="X174" s="170">
        <f>L174*U174</f>
        <v>27490.103999999996</v>
      </c>
      <c r="Y174" s="228">
        <f t="shared" si="29"/>
        <v>0.27767781818181814</v>
      </c>
      <c r="Z174" s="228">
        <f t="shared" si="30"/>
        <v>0.30853090909090908</v>
      </c>
      <c r="AA174" s="134"/>
    </row>
    <row r="175" spans="1:27" s="139" customFormat="1" ht="15.75" customHeight="1">
      <c r="A175" s="283"/>
      <c r="B175" s="284"/>
      <c r="C175" s="283" t="s">
        <v>398</v>
      </c>
      <c r="D175" s="283"/>
      <c r="E175" s="284"/>
      <c r="F175" s="284"/>
      <c r="G175" s="284"/>
      <c r="H175" s="284"/>
      <c r="I175" s="284"/>
      <c r="J175" s="285">
        <f>SUM(J2:J174)</f>
        <v>1331001122</v>
      </c>
      <c r="K175" s="285">
        <f>SUM(K2:K174)</f>
        <v>1916263154.1299999</v>
      </c>
      <c r="L175" s="285">
        <f>SUM(L2:L174)</f>
        <v>1805482492.1299999</v>
      </c>
      <c r="M175" s="285"/>
      <c r="N175" s="285"/>
      <c r="O175" s="285">
        <f>SUM(O2:O174)</f>
        <v>768789878.50999999</v>
      </c>
      <c r="P175" s="285">
        <f>SUM(P2:P174)</f>
        <v>1130316574.8154998</v>
      </c>
      <c r="Q175" s="285">
        <f>SUM(Q2:Q174)</f>
        <v>1075308827.2392001</v>
      </c>
      <c r="R175" s="286">
        <f t="shared" si="32"/>
        <v>1.3987031532247378</v>
      </c>
      <c r="S175" s="286">
        <f t="shared" si="33"/>
        <v>1.4702542351444305</v>
      </c>
      <c r="T175" s="285"/>
      <c r="U175" s="285"/>
      <c r="V175" s="285">
        <f>SUM(V2:V174)</f>
        <v>272781549.10999995</v>
      </c>
      <c r="W175" s="285">
        <f>SUM(W2:W174)</f>
        <v>409923118.19099998</v>
      </c>
      <c r="X175" s="285">
        <f>SUM(X2:X174)</f>
        <v>389051987.72689998</v>
      </c>
      <c r="Y175" s="287">
        <f t="shared" si="29"/>
        <v>1.426240114099556</v>
      </c>
      <c r="Z175" s="287">
        <f>IFERROR(W175/V175, "-")</f>
        <v>1.502752365504374</v>
      </c>
      <c r="AA175" s="138"/>
    </row>
    <row r="176" spans="1:27" ht="15.75" customHeight="1">
      <c r="A176" s="164"/>
      <c r="B176" s="164"/>
      <c r="C176" s="164"/>
      <c r="D176" s="164"/>
      <c r="E176" s="188"/>
      <c r="N176" s="120" t="str">
        <f>IFERROR(VLOOKUP(F176,[1]BD_08!$F$2:$N$529,9,0),"")</f>
        <v/>
      </c>
      <c r="U176" s="120" t="str">
        <f>IFERROR(VLOOKUP(F176,[1]BD_08!$F$2:$U$529,16,0),"")</f>
        <v/>
      </c>
    </row>
    <row r="177" spans="1:21" ht="15.75" customHeight="1">
      <c r="A177" s="164"/>
      <c r="B177" s="164"/>
      <c r="C177" s="164"/>
      <c r="D177" s="164"/>
      <c r="E177" s="188"/>
      <c r="N177" s="120" t="str">
        <f>IFERROR(VLOOKUP(F177,[1]BD_08!$F$2:$N$529,9,0),"")</f>
        <v/>
      </c>
      <c r="U177" s="120" t="str">
        <f>IFERROR(VLOOKUP(F177,[1]BD_08!$F$2:$U$529,16,0),"")</f>
        <v/>
      </c>
    </row>
    <row r="178" spans="1:21" ht="15.75" customHeight="1">
      <c r="A178" s="164"/>
      <c r="B178" s="164"/>
      <c r="C178" s="164"/>
      <c r="D178" s="164"/>
      <c r="E178" s="188"/>
      <c r="N178" s="120" t="str">
        <f>IFERROR(VLOOKUP(F178,[1]BD_08!$F$2:$N$529,9,0),"")</f>
        <v/>
      </c>
      <c r="U178" s="120" t="str">
        <f>IFERROR(VLOOKUP(F178,[1]BD_08!$F$2:$U$529,16,0),"")</f>
        <v/>
      </c>
    </row>
    <row r="179" spans="1:21" ht="15.75" customHeight="1">
      <c r="A179" s="164"/>
      <c r="B179" s="164"/>
      <c r="C179" s="164"/>
      <c r="D179" s="164"/>
      <c r="E179" s="188"/>
      <c r="N179" s="120" t="str">
        <f>IFERROR(VLOOKUP(F179,[1]BD_08!$F$2:$N$529,9,0),"")</f>
        <v/>
      </c>
      <c r="U179" s="120" t="str">
        <f>IFERROR(VLOOKUP(F179,[1]BD_08!$F$2:$U$529,16,0),"")</f>
        <v/>
      </c>
    </row>
    <row r="180" spans="1:21" ht="15.75" customHeight="1">
      <c r="A180" s="164"/>
      <c r="B180" s="164"/>
      <c r="C180" s="164"/>
      <c r="D180" s="164"/>
      <c r="E180" s="188"/>
      <c r="N180" s="120" t="str">
        <f>IFERROR(VLOOKUP(F180,[1]BD_08!$F$2:$N$529,9,0),"")</f>
        <v/>
      </c>
      <c r="U180" s="120" t="str">
        <f>IFERROR(VLOOKUP(F180,[1]BD_08!$F$2:$U$529,16,0),"")</f>
        <v/>
      </c>
    </row>
    <row r="181" spans="1:21" ht="15.75" customHeight="1">
      <c r="A181" s="164"/>
      <c r="B181" s="164"/>
      <c r="C181" s="164"/>
      <c r="D181" s="164"/>
      <c r="E181" s="188"/>
      <c r="N181" s="120" t="str">
        <f>IFERROR(VLOOKUP(F181,[1]BD_08!$F$2:$N$529,9,0),"")</f>
        <v/>
      </c>
      <c r="U181" s="120" t="str">
        <f>IFERROR(VLOOKUP(F181,[1]BD_08!$F$2:$U$529,16,0),"")</f>
        <v/>
      </c>
    </row>
    <row r="182" spans="1:21" ht="15.75" customHeight="1">
      <c r="A182" s="164"/>
      <c r="B182" s="164"/>
      <c r="C182" s="164"/>
      <c r="D182" s="164"/>
      <c r="E182" s="188"/>
      <c r="N182" s="120" t="str">
        <f>IFERROR(VLOOKUP(F182,[1]BD_08!$F$2:$N$529,9,0),"")</f>
        <v/>
      </c>
      <c r="U182" s="120" t="str">
        <f>IFERROR(VLOOKUP(F182,[1]BD_08!$F$2:$U$529,16,0),"")</f>
        <v/>
      </c>
    </row>
    <row r="183" spans="1:21" ht="15.75" customHeight="1">
      <c r="A183" s="164"/>
      <c r="B183" s="164"/>
      <c r="C183" s="164"/>
      <c r="D183" s="164"/>
      <c r="E183" s="188"/>
      <c r="N183" s="120" t="str">
        <f>IFERROR(VLOOKUP(F183,[1]BD_08!$F$2:$N$529,9,0),"")</f>
        <v/>
      </c>
      <c r="U183" s="120" t="str">
        <f>IFERROR(VLOOKUP(F183,[1]BD_08!$F$2:$U$529,16,0),"")</f>
        <v/>
      </c>
    </row>
    <row r="184" spans="1:21" ht="15.75" customHeight="1">
      <c r="A184" s="164"/>
      <c r="B184" s="164"/>
      <c r="C184" s="164"/>
      <c r="D184" s="164"/>
      <c r="E184" s="188"/>
      <c r="N184" s="120" t="str">
        <f>IFERROR(VLOOKUP(F184,[1]BD_08!$F$2:$N$529,9,0),"")</f>
        <v/>
      </c>
      <c r="U184" s="120" t="str">
        <f>IFERROR(VLOOKUP(F184,[1]BD_08!$F$2:$U$529,16,0),"")</f>
        <v/>
      </c>
    </row>
    <row r="185" spans="1:21" ht="15.75" customHeight="1">
      <c r="A185" s="164"/>
      <c r="B185" s="164"/>
      <c r="C185" s="164"/>
      <c r="D185" s="164"/>
      <c r="E185" s="188"/>
      <c r="N185" s="120" t="str">
        <f>IFERROR(VLOOKUP(F185,[1]BD_08!$F$2:$N$529,9,0),"")</f>
        <v/>
      </c>
      <c r="U185" s="120" t="str">
        <f>IFERROR(VLOOKUP(F185,[1]BD_08!$F$2:$U$529,16,0),"")</f>
        <v/>
      </c>
    </row>
    <row r="186" spans="1:21" ht="15.75" customHeight="1">
      <c r="A186" s="164"/>
      <c r="B186" s="164"/>
      <c r="C186" s="164"/>
      <c r="D186" s="164"/>
      <c r="E186" s="188"/>
      <c r="N186" s="120" t="str">
        <f>IFERROR(VLOOKUP(F186,[1]BD_08!$F$2:$N$529,9,0),"")</f>
        <v/>
      </c>
      <c r="U186" s="120" t="str">
        <f>IFERROR(VLOOKUP(F186,[1]BD_08!$F$2:$U$529,16,0),"")</f>
        <v/>
      </c>
    </row>
    <row r="187" spans="1:21" ht="15.75" customHeight="1">
      <c r="A187" s="164"/>
      <c r="B187" s="164"/>
      <c r="C187" s="164"/>
      <c r="D187" s="164"/>
      <c r="E187" s="188"/>
      <c r="N187" s="120" t="str">
        <f>IFERROR(VLOOKUP(F187,[1]BD_08!$F$2:$N$529,9,0),"")</f>
        <v/>
      </c>
      <c r="U187" s="120" t="str">
        <f>IFERROR(VLOOKUP(F187,[1]BD_08!$F$2:$U$529,16,0),"")</f>
        <v/>
      </c>
    </row>
    <row r="188" spans="1:21" ht="15.75" customHeight="1">
      <c r="A188" s="164"/>
      <c r="B188" s="164"/>
      <c r="C188" s="164"/>
      <c r="D188" s="164"/>
      <c r="E188" s="188"/>
      <c r="N188" s="120" t="str">
        <f>IFERROR(VLOOKUP(F188,[1]BD_08!$F$2:$N$529,9,0),"")</f>
        <v/>
      </c>
      <c r="U188" s="120" t="str">
        <f>IFERROR(VLOOKUP(F188,[1]BD_08!$F$2:$U$529,16,0),"")</f>
        <v/>
      </c>
    </row>
    <row r="189" spans="1:21" ht="15.75" customHeight="1">
      <c r="A189" s="164"/>
      <c r="B189" s="164"/>
      <c r="C189" s="164"/>
      <c r="D189" s="164"/>
      <c r="E189" s="188"/>
      <c r="N189" s="120" t="str">
        <f>IFERROR(VLOOKUP(F189,[1]BD_08!$F$2:$N$529,9,0),"")</f>
        <v/>
      </c>
      <c r="U189" s="120" t="str">
        <f>IFERROR(VLOOKUP(F189,[1]BD_08!$F$2:$U$529,16,0),"")</f>
        <v/>
      </c>
    </row>
    <row r="190" spans="1:21" ht="15.75" customHeight="1">
      <c r="A190" s="164"/>
      <c r="B190" s="164"/>
      <c r="C190" s="164"/>
      <c r="D190" s="164"/>
      <c r="E190" s="188"/>
      <c r="N190" s="120" t="str">
        <f>IFERROR(VLOOKUP(F190,[1]BD_08!$F$2:$N$529,9,0),"")</f>
        <v/>
      </c>
      <c r="U190" s="120" t="str">
        <f>IFERROR(VLOOKUP(F190,[1]BD_08!$F$2:$U$529,16,0),"")</f>
        <v/>
      </c>
    </row>
    <row r="191" spans="1:21" ht="15.75" customHeight="1">
      <c r="A191" s="164"/>
      <c r="B191" s="164"/>
      <c r="C191" s="164"/>
      <c r="D191" s="164"/>
      <c r="E191" s="188"/>
      <c r="N191" s="120" t="str">
        <f>IFERROR(VLOOKUP(F191,[1]BD_08!$F$2:$N$529,9,0),"")</f>
        <v/>
      </c>
      <c r="U191" s="120" t="str">
        <f>IFERROR(VLOOKUP(F191,[1]BD_08!$F$2:$U$529,16,0),"")</f>
        <v/>
      </c>
    </row>
    <row r="192" spans="1:21" ht="15.75" customHeight="1">
      <c r="A192" s="164"/>
      <c r="B192" s="164"/>
      <c r="C192" s="164"/>
      <c r="D192" s="164"/>
      <c r="E192" s="188"/>
      <c r="N192" s="120" t="str">
        <f>IFERROR(VLOOKUP(F192,[1]BD_08!$F$2:$N$529,9,0),"")</f>
        <v/>
      </c>
      <c r="U192" s="120" t="str">
        <f>IFERROR(VLOOKUP(F192,[1]BD_08!$F$2:$U$529,16,0),"")</f>
        <v/>
      </c>
    </row>
    <row r="193" spans="1:21" ht="15.75" customHeight="1">
      <c r="A193" s="164"/>
      <c r="B193" s="164"/>
      <c r="C193" s="164"/>
      <c r="D193" s="164"/>
      <c r="E193" s="188"/>
      <c r="N193" s="120" t="str">
        <f>IFERROR(VLOOKUP(F193,[1]BD_08!$F$2:$N$529,9,0),"")</f>
        <v/>
      </c>
      <c r="U193" s="120" t="str">
        <f>IFERROR(VLOOKUP(F193,[1]BD_08!$F$2:$U$529,16,0),"")</f>
        <v/>
      </c>
    </row>
    <row r="194" spans="1:21" ht="15.75" customHeight="1">
      <c r="A194" s="164"/>
      <c r="B194" s="164"/>
      <c r="C194" s="164"/>
      <c r="D194" s="164"/>
      <c r="E194" s="188"/>
      <c r="N194" s="120" t="str">
        <f>IFERROR(VLOOKUP(F194,[1]BD_08!$F$2:$N$529,9,0),"")</f>
        <v/>
      </c>
      <c r="U194" s="120" t="str">
        <f>IFERROR(VLOOKUP(F194,[1]BD_08!$F$2:$U$529,16,0),"")</f>
        <v/>
      </c>
    </row>
    <row r="195" spans="1:21" ht="15.75" customHeight="1">
      <c r="A195" s="164"/>
      <c r="B195" s="164"/>
      <c r="C195" s="164"/>
      <c r="D195" s="164"/>
      <c r="E195" s="188"/>
      <c r="N195" s="120" t="str">
        <f>IFERROR(VLOOKUP(F195,[1]BD_08!$F$2:$N$529,9,0),"")</f>
        <v/>
      </c>
      <c r="U195" s="120" t="str">
        <f>IFERROR(VLOOKUP(F195,[1]BD_08!$F$2:$U$529,16,0),"")</f>
        <v/>
      </c>
    </row>
    <row r="196" spans="1:21" ht="15.75" customHeight="1">
      <c r="A196" s="164"/>
      <c r="B196" s="164"/>
      <c r="C196" s="164"/>
      <c r="D196" s="164"/>
      <c r="E196" s="188"/>
      <c r="N196" s="120" t="str">
        <f>IFERROR(VLOOKUP(F196,[1]BD_08!$F$2:$N$529,9,0),"")</f>
        <v/>
      </c>
      <c r="U196" s="120" t="str">
        <f>IFERROR(VLOOKUP(F196,[1]BD_08!$F$2:$U$529,16,0),"")</f>
        <v/>
      </c>
    </row>
    <row r="197" spans="1:21" ht="15.75" customHeight="1">
      <c r="A197" s="164"/>
      <c r="B197" s="164"/>
      <c r="C197" s="164"/>
      <c r="D197" s="164"/>
      <c r="E197" s="188"/>
      <c r="N197" s="120" t="str">
        <f>IFERROR(VLOOKUP(F197,[1]BD_08!$F$2:$N$529,9,0),"")</f>
        <v/>
      </c>
      <c r="U197" s="120" t="str">
        <f>IFERROR(VLOOKUP(F197,[1]BD_08!$F$2:$U$529,16,0),"")</f>
        <v/>
      </c>
    </row>
    <row r="198" spans="1:21" ht="15.75" customHeight="1">
      <c r="A198" s="164"/>
      <c r="B198" s="164"/>
      <c r="C198" s="164"/>
      <c r="D198" s="164"/>
      <c r="E198" s="188"/>
      <c r="N198" s="120" t="str">
        <f>IFERROR(VLOOKUP(F198,[1]BD_08!$F$2:$N$529,9,0),"")</f>
        <v/>
      </c>
      <c r="U198" s="120" t="str">
        <f>IFERROR(VLOOKUP(F198,[1]BD_08!$F$2:$U$529,16,0),"")</f>
        <v/>
      </c>
    </row>
    <row r="199" spans="1:21" ht="15.75" customHeight="1">
      <c r="A199" s="164"/>
      <c r="B199" s="164"/>
      <c r="C199" s="164"/>
      <c r="D199" s="164"/>
      <c r="E199" s="188"/>
      <c r="N199" s="120" t="str">
        <f>IFERROR(VLOOKUP(F199,[1]BD_08!$F$2:$N$529,9,0),"")</f>
        <v/>
      </c>
      <c r="U199" s="120" t="str">
        <f>IFERROR(VLOOKUP(F199,[1]BD_08!$F$2:$U$529,16,0),"")</f>
        <v/>
      </c>
    </row>
    <row r="200" spans="1:21" ht="15.75" customHeight="1">
      <c r="A200" s="164"/>
      <c r="B200" s="164"/>
      <c r="C200" s="164"/>
      <c r="D200" s="164"/>
      <c r="E200" s="188"/>
      <c r="N200" s="120" t="str">
        <f>IFERROR(VLOOKUP(F200,[1]BD_08!$F$2:$N$529,9,0),"")</f>
        <v/>
      </c>
      <c r="U200" s="120" t="str">
        <f>IFERROR(VLOOKUP(F200,[1]BD_08!$F$2:$U$529,16,0),"")</f>
        <v/>
      </c>
    </row>
    <row r="201" spans="1:21" ht="15.75" customHeight="1">
      <c r="A201" s="164"/>
      <c r="B201" s="164"/>
      <c r="C201" s="164"/>
      <c r="D201" s="164"/>
      <c r="E201" s="188"/>
      <c r="N201" s="120" t="str">
        <f>IFERROR(VLOOKUP(F201,[1]BD_08!$F$2:$N$529,9,0),"")</f>
        <v/>
      </c>
      <c r="U201" s="120" t="str">
        <f>IFERROR(VLOOKUP(F201,[1]BD_08!$F$2:$U$529,16,0),"")</f>
        <v/>
      </c>
    </row>
    <row r="202" spans="1:21" ht="15.75" customHeight="1">
      <c r="A202" s="164"/>
      <c r="B202" s="164"/>
      <c r="C202" s="164"/>
      <c r="D202" s="164"/>
      <c r="E202" s="188"/>
      <c r="N202" s="120" t="str">
        <f>IFERROR(VLOOKUP(F202,[1]BD_08!$F$2:$N$529,9,0),"")</f>
        <v/>
      </c>
      <c r="U202" s="120" t="str">
        <f>IFERROR(VLOOKUP(F202,[1]BD_08!$F$2:$U$529,16,0),"")</f>
        <v/>
      </c>
    </row>
    <row r="203" spans="1:21" ht="15.75" customHeight="1">
      <c r="A203" s="164"/>
      <c r="B203" s="164"/>
      <c r="C203" s="164"/>
      <c r="D203" s="164"/>
      <c r="E203" s="188"/>
      <c r="N203" s="120" t="str">
        <f>IFERROR(VLOOKUP(F203,[1]BD_08!$F$2:$N$529,9,0),"")</f>
        <v/>
      </c>
      <c r="U203" s="120" t="str">
        <f>IFERROR(VLOOKUP(F203,[1]BD_08!$F$2:$U$529,16,0),"")</f>
        <v/>
      </c>
    </row>
    <row r="204" spans="1:21" ht="15.75" customHeight="1">
      <c r="A204" s="164"/>
      <c r="B204" s="164"/>
      <c r="C204" s="164"/>
      <c r="D204" s="164"/>
      <c r="E204" s="188"/>
      <c r="N204" s="120" t="str">
        <f>IFERROR(VLOOKUP(F204,[1]BD_08!$F$2:$N$529,9,0),"")</f>
        <v/>
      </c>
      <c r="U204" s="120" t="str">
        <f>IFERROR(VLOOKUP(F204,[1]BD_08!$F$2:$U$529,16,0),"")</f>
        <v/>
      </c>
    </row>
    <row r="205" spans="1:21" ht="15.75" customHeight="1">
      <c r="A205" s="164"/>
      <c r="B205" s="164"/>
      <c r="C205" s="164"/>
      <c r="D205" s="164"/>
      <c r="E205" s="188"/>
      <c r="N205" s="120" t="str">
        <f>IFERROR(VLOOKUP(F205,[1]BD_08!$F$2:$N$529,9,0),"")</f>
        <v/>
      </c>
      <c r="U205" s="120" t="str">
        <f>IFERROR(VLOOKUP(F205,[1]BD_08!$F$2:$U$529,16,0),"")</f>
        <v/>
      </c>
    </row>
    <row r="206" spans="1:21" ht="15.75" customHeight="1">
      <c r="A206" s="164"/>
      <c r="B206" s="164"/>
      <c r="C206" s="164"/>
      <c r="D206" s="164"/>
      <c r="E206" s="188"/>
      <c r="N206" s="120" t="str">
        <f>IFERROR(VLOOKUP(F206,[1]BD_08!$F$2:$N$529,9,0),"")</f>
        <v/>
      </c>
      <c r="U206" s="120" t="str">
        <f>IFERROR(VLOOKUP(F206,[1]BD_08!$F$2:$U$529,16,0),"")</f>
        <v/>
      </c>
    </row>
    <row r="207" spans="1:21" ht="15.75" customHeight="1">
      <c r="A207" s="164"/>
      <c r="B207" s="164"/>
      <c r="C207" s="164"/>
      <c r="D207" s="164"/>
      <c r="E207" s="188"/>
      <c r="N207" s="120" t="str">
        <f>IFERROR(VLOOKUP(F207,[1]BD_08!$F$2:$N$529,9,0),"")</f>
        <v/>
      </c>
      <c r="U207" s="120" t="str">
        <f>IFERROR(VLOOKUP(F207,[1]BD_08!$F$2:$U$529,16,0),"")</f>
        <v/>
      </c>
    </row>
    <row r="208" spans="1:21" ht="15.75" customHeight="1">
      <c r="A208" s="164"/>
      <c r="B208" s="164"/>
      <c r="C208" s="164"/>
      <c r="D208" s="164"/>
      <c r="E208" s="188"/>
      <c r="N208" s="120" t="str">
        <f>IFERROR(VLOOKUP(F208,[1]BD_08!$F$2:$N$529,9,0),"")</f>
        <v/>
      </c>
      <c r="U208" s="120" t="str">
        <f>IFERROR(VLOOKUP(F208,[1]BD_08!$F$2:$U$529,16,0),"")</f>
        <v/>
      </c>
    </row>
    <row r="209" spans="1:21" ht="15.75" customHeight="1">
      <c r="A209" s="164"/>
      <c r="B209" s="164"/>
      <c r="C209" s="164"/>
      <c r="D209" s="164"/>
      <c r="E209" s="188"/>
      <c r="N209" s="120" t="str">
        <f>IFERROR(VLOOKUP(F209,[1]BD_08!$F$2:$N$529,9,0),"")</f>
        <v/>
      </c>
      <c r="U209" s="120" t="str">
        <f>IFERROR(VLOOKUP(F209,[1]BD_08!$F$2:$U$529,16,0),"")</f>
        <v/>
      </c>
    </row>
    <row r="210" spans="1:21" ht="15.75" customHeight="1">
      <c r="A210" s="164"/>
      <c r="B210" s="164"/>
      <c r="C210" s="164"/>
      <c r="D210" s="164"/>
      <c r="E210" s="188"/>
      <c r="N210" s="120" t="str">
        <f>IFERROR(VLOOKUP(F210,[1]BD_08!$F$2:$N$529,9,0),"")</f>
        <v/>
      </c>
      <c r="U210" s="120" t="str">
        <f>IFERROR(VLOOKUP(F210,[1]BD_08!$F$2:$U$529,16,0),"")</f>
        <v/>
      </c>
    </row>
    <row r="211" spans="1:21" ht="15.75" customHeight="1">
      <c r="A211" s="164"/>
      <c r="B211" s="164"/>
      <c r="C211" s="164"/>
      <c r="D211" s="164"/>
      <c r="E211" s="188"/>
      <c r="N211" s="120" t="str">
        <f>IFERROR(VLOOKUP(F211,[1]BD_08!$F$2:$N$529,9,0),"")</f>
        <v/>
      </c>
      <c r="U211" s="120" t="str">
        <f>IFERROR(VLOOKUP(F211,[1]BD_08!$F$2:$U$529,16,0),"")</f>
        <v/>
      </c>
    </row>
    <row r="212" spans="1:21" ht="15.75" customHeight="1">
      <c r="A212" s="164"/>
      <c r="B212" s="164"/>
      <c r="C212" s="164"/>
      <c r="D212" s="164"/>
      <c r="E212" s="188"/>
      <c r="N212" s="120" t="str">
        <f>IFERROR(VLOOKUP(F212,[1]BD_08!$F$2:$N$529,9,0),"")</f>
        <v/>
      </c>
      <c r="U212" s="120" t="str">
        <f>IFERROR(VLOOKUP(F212,[1]BD_08!$F$2:$U$529,16,0),"")</f>
        <v/>
      </c>
    </row>
    <row r="213" spans="1:21" ht="15.75" customHeight="1">
      <c r="A213" s="164"/>
      <c r="B213" s="164"/>
      <c r="C213" s="164"/>
      <c r="D213" s="164"/>
      <c r="E213" s="188"/>
      <c r="N213" s="120" t="str">
        <f>IFERROR(VLOOKUP(F213,[1]BD_08!$F$2:$N$529,9,0),"")</f>
        <v/>
      </c>
      <c r="U213" s="120" t="str">
        <f>IFERROR(VLOOKUP(F213,[1]BD_08!$F$2:$U$529,16,0),"")</f>
        <v/>
      </c>
    </row>
    <row r="214" spans="1:21" ht="15.75" customHeight="1">
      <c r="A214" s="164"/>
      <c r="B214" s="164"/>
      <c r="C214" s="164"/>
      <c r="D214" s="164"/>
      <c r="E214" s="188"/>
      <c r="N214" s="120" t="str">
        <f>IFERROR(VLOOKUP(F214,[1]BD_08!$F$2:$N$529,9,0),"")</f>
        <v/>
      </c>
      <c r="U214" s="120" t="str">
        <f>IFERROR(VLOOKUP(F214,[1]BD_08!$F$2:$U$529,16,0),"")</f>
        <v/>
      </c>
    </row>
    <row r="215" spans="1:21" ht="15.75" customHeight="1">
      <c r="A215" s="164"/>
      <c r="B215" s="164"/>
      <c r="C215" s="164"/>
      <c r="D215" s="164"/>
      <c r="E215" s="188"/>
      <c r="N215" s="120" t="str">
        <f>IFERROR(VLOOKUP(F215,[1]BD_08!$F$2:$N$529,9,0),"")</f>
        <v/>
      </c>
      <c r="U215" s="120" t="str">
        <f>IFERROR(VLOOKUP(F215,[1]BD_08!$F$2:$U$529,16,0),"")</f>
        <v/>
      </c>
    </row>
    <row r="216" spans="1:21" ht="15.75" customHeight="1">
      <c r="A216" s="164"/>
      <c r="B216" s="164"/>
      <c r="C216" s="164"/>
      <c r="D216" s="164"/>
      <c r="E216" s="188"/>
      <c r="N216" s="120" t="str">
        <f>IFERROR(VLOOKUP(F216,[1]BD_08!$F$2:$N$529,9,0),"")</f>
        <v/>
      </c>
      <c r="U216" s="120" t="str">
        <f>IFERROR(VLOOKUP(F216,[1]BD_08!$F$2:$U$529,16,0),"")</f>
        <v/>
      </c>
    </row>
    <row r="217" spans="1:21" ht="15.75" customHeight="1">
      <c r="A217" s="164"/>
      <c r="B217" s="164"/>
      <c r="C217" s="164"/>
      <c r="D217" s="164"/>
      <c r="E217" s="188"/>
      <c r="N217" s="120" t="str">
        <f>IFERROR(VLOOKUP(F217,[1]BD_08!$F$2:$N$529,9,0),"")</f>
        <v/>
      </c>
      <c r="U217" s="120" t="str">
        <f>IFERROR(VLOOKUP(F217,[1]BD_08!$F$2:$U$529,16,0),"")</f>
        <v/>
      </c>
    </row>
    <row r="218" spans="1:21" ht="15.75" customHeight="1">
      <c r="A218" s="164"/>
      <c r="B218" s="164"/>
      <c r="C218" s="164"/>
      <c r="D218" s="164"/>
      <c r="E218" s="188"/>
      <c r="N218" s="120" t="str">
        <f>IFERROR(VLOOKUP(F218,[1]BD_08!$F$2:$N$529,9,0),"")</f>
        <v/>
      </c>
      <c r="U218" s="120" t="str">
        <f>IFERROR(VLOOKUP(F218,[1]BD_08!$F$2:$U$529,16,0),"")</f>
        <v/>
      </c>
    </row>
    <row r="219" spans="1:21" ht="15.75" customHeight="1">
      <c r="A219" s="164"/>
      <c r="B219" s="164"/>
      <c r="C219" s="164"/>
      <c r="D219" s="164"/>
      <c r="E219" s="188"/>
      <c r="N219" s="120" t="str">
        <f>IFERROR(VLOOKUP(F219,[1]BD_08!$F$2:$N$529,9,0),"")</f>
        <v/>
      </c>
      <c r="U219" s="120" t="str">
        <f>IFERROR(VLOOKUP(F219,[1]BD_08!$F$2:$U$529,16,0),"")</f>
        <v/>
      </c>
    </row>
    <row r="220" spans="1:21" ht="15.75" customHeight="1">
      <c r="A220" s="164"/>
      <c r="B220" s="164"/>
      <c r="C220" s="164"/>
      <c r="D220" s="164"/>
      <c r="E220" s="188"/>
      <c r="N220" s="120" t="str">
        <f>IFERROR(VLOOKUP(F220,[1]BD_08!$F$2:$N$529,9,0),"")</f>
        <v/>
      </c>
      <c r="U220" s="120" t="str">
        <f>IFERROR(VLOOKUP(F220,[1]BD_08!$F$2:$U$529,16,0),"")</f>
        <v/>
      </c>
    </row>
    <row r="221" spans="1:21" ht="15.75" customHeight="1">
      <c r="A221" s="164"/>
      <c r="B221" s="164"/>
      <c r="C221" s="164"/>
      <c r="D221" s="164"/>
      <c r="E221" s="188"/>
      <c r="N221" s="120" t="str">
        <f>IFERROR(VLOOKUP(F221,[1]BD_08!$F$2:$N$529,9,0),"")</f>
        <v/>
      </c>
      <c r="U221" s="120" t="str">
        <f>IFERROR(VLOOKUP(F221,[1]BD_08!$F$2:$U$529,16,0),"")</f>
        <v/>
      </c>
    </row>
    <row r="222" spans="1:21" ht="15.75" customHeight="1">
      <c r="A222" s="164"/>
      <c r="B222" s="164"/>
      <c r="C222" s="164"/>
      <c r="D222" s="164"/>
      <c r="E222" s="188"/>
      <c r="N222" s="120" t="str">
        <f>IFERROR(VLOOKUP(F222,[1]BD_08!$F$2:$N$529,9,0),"")</f>
        <v/>
      </c>
      <c r="U222" s="120" t="str">
        <f>IFERROR(VLOOKUP(F222,[1]BD_08!$F$2:$U$529,16,0),"")</f>
        <v/>
      </c>
    </row>
    <row r="223" spans="1:21" ht="15.75" customHeight="1">
      <c r="A223" s="164"/>
      <c r="B223" s="164"/>
      <c r="C223" s="164"/>
      <c r="D223" s="164"/>
      <c r="E223" s="188"/>
      <c r="N223" s="120" t="str">
        <f>IFERROR(VLOOKUP(F223,[1]BD_08!$F$2:$N$529,9,0),"")</f>
        <v/>
      </c>
      <c r="U223" s="120" t="str">
        <f>IFERROR(VLOOKUP(F223,[1]BD_08!$F$2:$U$529,16,0),"")</f>
        <v/>
      </c>
    </row>
    <row r="224" spans="1:21" ht="15.75" customHeight="1">
      <c r="A224" s="164"/>
      <c r="B224" s="164"/>
      <c r="C224" s="164"/>
      <c r="D224" s="164"/>
      <c r="E224" s="188"/>
      <c r="N224" s="120" t="str">
        <f>IFERROR(VLOOKUP(F224,[1]BD_08!$F$2:$N$529,9,0),"")</f>
        <v/>
      </c>
      <c r="U224" s="120" t="str">
        <f>IFERROR(VLOOKUP(F224,[1]BD_08!$F$2:$U$529,16,0),"")</f>
        <v/>
      </c>
    </row>
    <row r="225" spans="1:21" ht="15.75" customHeight="1">
      <c r="A225" s="164"/>
      <c r="B225" s="164"/>
      <c r="C225" s="164"/>
      <c r="D225" s="164"/>
      <c r="E225" s="188"/>
      <c r="N225" s="120" t="str">
        <f>IFERROR(VLOOKUP(F225,[1]BD_08!$F$2:$N$529,9,0),"")</f>
        <v/>
      </c>
      <c r="U225" s="120" t="str">
        <f>IFERROR(VLOOKUP(F225,[1]BD_08!$F$2:$U$529,16,0),"")</f>
        <v/>
      </c>
    </row>
    <row r="226" spans="1:21" ht="15.75" customHeight="1">
      <c r="A226" s="164"/>
      <c r="B226" s="164"/>
      <c r="C226" s="164"/>
      <c r="D226" s="164"/>
      <c r="E226" s="188"/>
      <c r="N226" s="120" t="str">
        <f>IFERROR(VLOOKUP(F226,[1]BD_08!$F$2:$N$529,9,0),"")</f>
        <v/>
      </c>
      <c r="U226" s="120" t="str">
        <f>IFERROR(VLOOKUP(F226,[1]BD_08!$F$2:$U$529,16,0),"")</f>
        <v/>
      </c>
    </row>
    <row r="227" spans="1:21" ht="15.75" customHeight="1">
      <c r="A227" s="164"/>
      <c r="B227" s="164"/>
      <c r="C227" s="164"/>
      <c r="D227" s="164"/>
      <c r="E227" s="188"/>
      <c r="N227" s="120" t="str">
        <f>IFERROR(VLOOKUP(F227,[1]BD_08!$F$2:$N$529,9,0),"")</f>
        <v/>
      </c>
      <c r="U227" s="120" t="str">
        <f>IFERROR(VLOOKUP(F227,[1]BD_08!$F$2:$U$529,16,0),"")</f>
        <v/>
      </c>
    </row>
    <row r="228" spans="1:21" ht="15.75" customHeight="1">
      <c r="A228" s="164"/>
      <c r="B228" s="164"/>
      <c r="C228" s="164"/>
      <c r="D228" s="164"/>
      <c r="E228" s="188"/>
      <c r="N228" s="120" t="str">
        <f>IFERROR(VLOOKUP(F228,[1]BD_08!$F$2:$N$529,9,0),"")</f>
        <v/>
      </c>
      <c r="U228" s="120" t="str">
        <f>IFERROR(VLOOKUP(F228,[1]BD_08!$F$2:$U$529,16,0),"")</f>
        <v/>
      </c>
    </row>
    <row r="229" spans="1:21" ht="15.75" customHeight="1">
      <c r="A229" s="164"/>
      <c r="B229" s="164"/>
      <c r="C229" s="164"/>
      <c r="D229" s="164"/>
      <c r="E229" s="188"/>
      <c r="N229" s="120" t="str">
        <f>IFERROR(VLOOKUP(F229,[1]BD_08!$F$2:$N$529,9,0),"")</f>
        <v/>
      </c>
      <c r="U229" s="120" t="str">
        <f>IFERROR(VLOOKUP(F229,[1]BD_08!$F$2:$U$529,16,0),"")</f>
        <v/>
      </c>
    </row>
    <row r="230" spans="1:21" ht="15.75" customHeight="1">
      <c r="A230" s="164"/>
      <c r="B230" s="164"/>
      <c r="C230" s="164"/>
      <c r="D230" s="164"/>
      <c r="E230" s="188"/>
      <c r="N230" s="120" t="str">
        <f>IFERROR(VLOOKUP(F230,[1]BD_08!$F$2:$N$529,9,0),"")</f>
        <v/>
      </c>
      <c r="U230" s="120" t="str">
        <f>IFERROR(VLOOKUP(F230,[1]BD_08!$F$2:$U$529,16,0),"")</f>
        <v/>
      </c>
    </row>
    <row r="231" spans="1:21" ht="15.75" customHeight="1">
      <c r="A231" s="164"/>
      <c r="B231" s="164"/>
      <c r="C231" s="164"/>
      <c r="D231" s="164"/>
      <c r="E231" s="188"/>
      <c r="N231" s="120" t="str">
        <f>IFERROR(VLOOKUP(F231,[1]BD_08!$F$2:$N$529,9,0),"")</f>
        <v/>
      </c>
      <c r="U231" s="120" t="str">
        <f>IFERROR(VLOOKUP(F231,[1]BD_08!$F$2:$U$529,16,0),"")</f>
        <v/>
      </c>
    </row>
    <row r="232" spans="1:21" ht="15.75" customHeight="1">
      <c r="A232" s="164"/>
      <c r="B232" s="164"/>
      <c r="C232" s="164"/>
      <c r="D232" s="164"/>
      <c r="E232" s="188"/>
      <c r="N232" s="120" t="str">
        <f>IFERROR(VLOOKUP(F232,[1]BD_08!$F$2:$N$529,9,0),"")</f>
        <v/>
      </c>
      <c r="U232" s="120" t="str">
        <f>IFERROR(VLOOKUP(F232,[1]BD_08!$F$2:$U$529,16,0),"")</f>
        <v/>
      </c>
    </row>
    <row r="233" spans="1:21" ht="15.75" customHeight="1">
      <c r="A233" s="164"/>
      <c r="B233" s="164"/>
      <c r="C233" s="164"/>
      <c r="D233" s="164"/>
      <c r="E233" s="188"/>
      <c r="N233" s="120" t="str">
        <f>IFERROR(VLOOKUP(F233,[1]BD_08!$F$2:$N$529,9,0),"")</f>
        <v/>
      </c>
      <c r="U233" s="120" t="str">
        <f>IFERROR(VLOOKUP(F233,[1]BD_08!$F$2:$U$529,16,0),"")</f>
        <v/>
      </c>
    </row>
    <row r="234" spans="1:21" ht="15.75" customHeight="1">
      <c r="A234" s="164"/>
      <c r="B234" s="164"/>
      <c r="C234" s="164"/>
      <c r="D234" s="164"/>
      <c r="E234" s="188"/>
      <c r="N234" s="120" t="str">
        <f>IFERROR(VLOOKUP(F234,[1]BD_08!$F$2:$N$529,9,0),"")</f>
        <v/>
      </c>
      <c r="U234" s="120" t="str">
        <f>IFERROR(VLOOKUP(F234,[1]BD_08!$F$2:$U$529,16,0),"")</f>
        <v/>
      </c>
    </row>
    <row r="235" spans="1:21" ht="15.75" customHeight="1">
      <c r="A235" s="164"/>
      <c r="B235" s="164"/>
      <c r="C235" s="164"/>
      <c r="D235" s="164"/>
      <c r="E235" s="188"/>
      <c r="N235" s="120" t="str">
        <f>IFERROR(VLOOKUP(F235,[1]BD_08!$F$2:$N$529,9,0),"")</f>
        <v/>
      </c>
      <c r="U235" s="120" t="str">
        <f>IFERROR(VLOOKUP(F235,[1]BD_08!$F$2:$U$529,16,0),"")</f>
        <v/>
      </c>
    </row>
    <row r="236" spans="1:21" ht="15.75" customHeight="1">
      <c r="A236" s="164"/>
      <c r="B236" s="164"/>
      <c r="C236" s="164"/>
      <c r="D236" s="164"/>
      <c r="E236" s="188"/>
      <c r="N236" s="120" t="str">
        <f>IFERROR(VLOOKUP(F236,[1]BD_08!$F$2:$N$529,9,0),"")</f>
        <v/>
      </c>
      <c r="U236" s="120" t="str">
        <f>IFERROR(VLOOKUP(F236,[1]BD_08!$F$2:$U$529,16,0),"")</f>
        <v/>
      </c>
    </row>
    <row r="237" spans="1:21" ht="15.75" customHeight="1">
      <c r="A237" s="164"/>
      <c r="B237" s="164"/>
      <c r="C237" s="164"/>
      <c r="D237" s="164"/>
      <c r="E237" s="188"/>
      <c r="N237" s="120" t="str">
        <f>IFERROR(VLOOKUP(F237,[1]BD_08!$F$2:$N$529,9,0),"")</f>
        <v/>
      </c>
      <c r="U237" s="120" t="str">
        <f>IFERROR(VLOOKUP(F237,[1]BD_08!$F$2:$U$529,16,0),"")</f>
        <v/>
      </c>
    </row>
    <row r="238" spans="1:21" ht="15.75" customHeight="1">
      <c r="A238" s="164"/>
      <c r="B238" s="164"/>
      <c r="C238" s="164"/>
      <c r="D238" s="164"/>
      <c r="E238" s="188"/>
      <c r="N238" s="120" t="str">
        <f>IFERROR(VLOOKUP(F238,[1]BD_08!$F$2:$N$529,9,0),"")</f>
        <v/>
      </c>
      <c r="U238" s="120" t="str">
        <f>IFERROR(VLOOKUP(F238,[1]BD_08!$F$2:$U$529,16,0),"")</f>
        <v/>
      </c>
    </row>
    <row r="239" spans="1:21" ht="15.75" customHeight="1">
      <c r="A239" s="164"/>
      <c r="B239" s="164"/>
      <c r="C239" s="164"/>
      <c r="D239" s="164"/>
      <c r="E239" s="188"/>
      <c r="N239" s="120" t="str">
        <f>IFERROR(VLOOKUP(F239,[1]BD_08!$F$2:$N$529,9,0),"")</f>
        <v/>
      </c>
      <c r="U239" s="120" t="str">
        <f>IFERROR(VLOOKUP(F239,[1]BD_08!$F$2:$U$529,16,0),"")</f>
        <v/>
      </c>
    </row>
    <row r="240" spans="1:21" ht="15.75" customHeight="1">
      <c r="A240" s="164"/>
      <c r="B240" s="164"/>
      <c r="C240" s="164"/>
      <c r="D240" s="164"/>
      <c r="E240" s="188"/>
      <c r="N240" s="120" t="str">
        <f>IFERROR(VLOOKUP(F240,[1]BD_08!$F$2:$N$529,9,0),"")</f>
        <v/>
      </c>
      <c r="U240" s="120" t="str">
        <f>IFERROR(VLOOKUP(F240,[1]BD_08!$F$2:$U$529,16,0),"")</f>
        <v/>
      </c>
    </row>
    <row r="241" spans="1:21" ht="15.75" customHeight="1">
      <c r="A241" s="164"/>
      <c r="B241" s="164"/>
      <c r="C241" s="164"/>
      <c r="D241" s="164"/>
      <c r="E241" s="188"/>
      <c r="N241" s="120" t="str">
        <f>IFERROR(VLOOKUP(F241,[1]BD_08!$F$2:$N$529,9,0),"")</f>
        <v/>
      </c>
      <c r="U241" s="120" t="str">
        <f>IFERROR(VLOOKUP(F241,[1]BD_08!$F$2:$U$529,16,0),"")</f>
        <v/>
      </c>
    </row>
    <row r="242" spans="1:21" ht="15.75" customHeight="1">
      <c r="A242" s="164"/>
      <c r="B242" s="164"/>
      <c r="C242" s="164"/>
      <c r="D242" s="164"/>
      <c r="E242" s="188"/>
      <c r="N242" s="120" t="str">
        <f>IFERROR(VLOOKUP(F242,[1]BD_08!$F$2:$N$529,9,0),"")</f>
        <v/>
      </c>
      <c r="U242" s="120" t="str">
        <f>IFERROR(VLOOKUP(F242,[1]BD_08!$F$2:$U$529,16,0),"")</f>
        <v/>
      </c>
    </row>
    <row r="243" spans="1:21" ht="15.75" customHeight="1">
      <c r="A243" s="164"/>
      <c r="B243" s="164"/>
      <c r="C243" s="164"/>
      <c r="D243" s="164"/>
      <c r="E243" s="188"/>
      <c r="N243" s="120" t="str">
        <f>IFERROR(VLOOKUP(F243,[1]BD_08!$F$2:$N$529,9,0),"")</f>
        <v/>
      </c>
      <c r="U243" s="120" t="str">
        <f>IFERROR(VLOOKUP(F243,[1]BD_08!$F$2:$U$529,16,0),"")</f>
        <v/>
      </c>
    </row>
    <row r="244" spans="1:21" ht="15.75" customHeight="1">
      <c r="A244" s="164"/>
      <c r="B244" s="164"/>
      <c r="C244" s="164"/>
      <c r="D244" s="164"/>
      <c r="E244" s="188"/>
      <c r="N244" s="120" t="str">
        <f>IFERROR(VLOOKUP(F244,[1]BD_08!$F$2:$N$529,9,0),"")</f>
        <v/>
      </c>
      <c r="U244" s="120" t="str">
        <f>IFERROR(VLOOKUP(F244,[1]BD_08!$F$2:$U$529,16,0),"")</f>
        <v/>
      </c>
    </row>
    <row r="245" spans="1:21" ht="15.75" customHeight="1">
      <c r="A245" s="164"/>
      <c r="B245" s="164"/>
      <c r="C245" s="164"/>
      <c r="D245" s="164"/>
      <c r="E245" s="188"/>
      <c r="N245" s="120" t="str">
        <f>IFERROR(VLOOKUP(F245,[1]BD_08!$F$2:$N$529,9,0),"")</f>
        <v/>
      </c>
      <c r="U245" s="120" t="str">
        <f>IFERROR(VLOOKUP(F245,[1]BD_08!$F$2:$U$529,16,0),"")</f>
        <v/>
      </c>
    </row>
    <row r="246" spans="1:21" ht="15.75" customHeight="1">
      <c r="A246" s="164"/>
      <c r="B246" s="164"/>
      <c r="C246" s="164"/>
      <c r="D246" s="164"/>
      <c r="E246" s="188"/>
      <c r="N246" s="120" t="str">
        <f>IFERROR(VLOOKUP(F246,[1]BD_08!$F$2:$N$529,9,0),"")</f>
        <v/>
      </c>
      <c r="U246" s="120" t="str">
        <f>IFERROR(VLOOKUP(F246,[1]BD_08!$F$2:$U$529,16,0),"")</f>
        <v/>
      </c>
    </row>
    <row r="247" spans="1:21" ht="15.75" customHeight="1">
      <c r="A247" s="164"/>
      <c r="B247" s="164"/>
      <c r="C247" s="164"/>
      <c r="D247" s="164"/>
      <c r="E247" s="188"/>
      <c r="N247" s="120" t="str">
        <f>IFERROR(VLOOKUP(F247,[1]BD_08!$F$2:$N$529,9,0),"")</f>
        <v/>
      </c>
      <c r="U247" s="120" t="str">
        <f>IFERROR(VLOOKUP(F247,[1]BD_08!$F$2:$U$529,16,0),"")</f>
        <v/>
      </c>
    </row>
    <row r="248" spans="1:21" ht="15.75" customHeight="1">
      <c r="A248" s="164"/>
      <c r="B248" s="164"/>
      <c r="C248" s="164"/>
      <c r="D248" s="164"/>
      <c r="E248" s="188"/>
      <c r="N248" s="120" t="str">
        <f>IFERROR(VLOOKUP(F248,[1]BD_08!$F$2:$N$529,9,0),"")</f>
        <v/>
      </c>
      <c r="U248" s="120" t="str">
        <f>IFERROR(VLOOKUP(F248,[1]BD_08!$F$2:$U$529,16,0),"")</f>
        <v/>
      </c>
    </row>
    <row r="249" spans="1:21" ht="15.75" customHeight="1">
      <c r="A249" s="164"/>
      <c r="B249" s="164"/>
      <c r="C249" s="164"/>
      <c r="D249" s="164"/>
      <c r="E249" s="188"/>
      <c r="N249" s="120" t="str">
        <f>IFERROR(VLOOKUP(F249,[1]BD_08!$F$2:$N$529,9,0),"")</f>
        <v/>
      </c>
      <c r="U249" s="120" t="str">
        <f>IFERROR(VLOOKUP(F249,[1]BD_08!$F$2:$U$529,16,0),"")</f>
        <v/>
      </c>
    </row>
    <row r="250" spans="1:21" ht="15.75" customHeight="1">
      <c r="A250" s="164"/>
      <c r="B250" s="164"/>
      <c r="C250" s="164"/>
      <c r="D250" s="164"/>
      <c r="E250" s="188"/>
      <c r="N250" s="120" t="str">
        <f>IFERROR(VLOOKUP(F250,[1]BD_08!$F$2:$N$529,9,0),"")</f>
        <v/>
      </c>
      <c r="U250" s="120" t="str">
        <f>IFERROR(VLOOKUP(F250,[1]BD_08!$F$2:$U$529,16,0),"")</f>
        <v/>
      </c>
    </row>
    <row r="251" spans="1:21" ht="15.75" customHeight="1">
      <c r="A251" s="164"/>
      <c r="B251" s="164"/>
      <c r="C251" s="164"/>
      <c r="D251" s="164"/>
      <c r="E251" s="188"/>
      <c r="N251" s="120" t="str">
        <f>IFERROR(VLOOKUP(F251,[1]BD_08!$F$2:$N$529,9,0),"")</f>
        <v/>
      </c>
      <c r="U251" s="120" t="str">
        <f>IFERROR(VLOOKUP(F251,[1]BD_08!$F$2:$U$529,16,0),"")</f>
        <v/>
      </c>
    </row>
    <row r="252" spans="1:21" ht="15.75" customHeight="1">
      <c r="A252" s="164"/>
      <c r="B252" s="164"/>
      <c r="C252" s="164"/>
      <c r="D252" s="164"/>
      <c r="E252" s="188"/>
      <c r="N252" s="120" t="str">
        <f>IFERROR(VLOOKUP(F252,[1]BD_08!$F$2:$N$529,9,0),"")</f>
        <v/>
      </c>
      <c r="U252" s="120" t="str">
        <f>IFERROR(VLOOKUP(F252,[1]BD_08!$F$2:$U$529,16,0),"")</f>
        <v/>
      </c>
    </row>
    <row r="253" spans="1:21" ht="15.75" customHeight="1">
      <c r="A253" s="164"/>
      <c r="B253" s="164"/>
      <c r="C253" s="164"/>
      <c r="D253" s="164"/>
      <c r="E253" s="188"/>
      <c r="N253" s="120" t="str">
        <f>IFERROR(VLOOKUP(F253,[1]BD_08!$F$2:$N$529,9,0),"")</f>
        <v/>
      </c>
      <c r="U253" s="120" t="str">
        <f>IFERROR(VLOOKUP(F253,[1]BD_08!$F$2:$U$529,16,0),"")</f>
        <v/>
      </c>
    </row>
    <row r="254" spans="1:21" ht="15.75" customHeight="1">
      <c r="A254" s="164"/>
      <c r="B254" s="164"/>
      <c r="C254" s="164"/>
      <c r="D254" s="164"/>
      <c r="E254" s="188"/>
      <c r="N254" s="120" t="str">
        <f>IFERROR(VLOOKUP(F254,[1]BD_08!$F$2:$N$529,9,0),"")</f>
        <v/>
      </c>
      <c r="U254" s="120" t="str">
        <f>IFERROR(VLOOKUP(F254,[1]BD_08!$F$2:$U$529,16,0),"")</f>
        <v/>
      </c>
    </row>
    <row r="255" spans="1:21" ht="15.75" customHeight="1">
      <c r="A255" s="164"/>
      <c r="B255" s="164"/>
      <c r="C255" s="164"/>
      <c r="D255" s="164"/>
      <c r="E255" s="188"/>
      <c r="N255" s="120" t="str">
        <f>IFERROR(VLOOKUP(F255,[1]BD_08!$F$2:$N$529,9,0),"")</f>
        <v/>
      </c>
      <c r="U255" s="120" t="str">
        <f>IFERROR(VLOOKUP(F255,[1]BD_08!$F$2:$U$529,16,0),"")</f>
        <v/>
      </c>
    </row>
    <row r="256" spans="1:21" ht="15.75" customHeight="1">
      <c r="A256" s="164"/>
      <c r="B256" s="164"/>
      <c r="C256" s="164"/>
      <c r="D256" s="164"/>
      <c r="E256" s="188"/>
      <c r="N256" s="120" t="str">
        <f>IFERROR(VLOOKUP(F256,[1]BD_08!$F$2:$N$529,9,0),"")</f>
        <v/>
      </c>
      <c r="U256" s="120" t="str">
        <f>IFERROR(VLOOKUP(F256,[1]BD_08!$F$2:$U$529,16,0),"")</f>
        <v/>
      </c>
    </row>
    <row r="257" spans="1:21" ht="15.75" customHeight="1">
      <c r="A257" s="164"/>
      <c r="B257" s="164"/>
      <c r="C257" s="164"/>
      <c r="D257" s="164"/>
      <c r="E257" s="188"/>
      <c r="N257" s="120" t="str">
        <f>IFERROR(VLOOKUP(F257,[1]BD_08!$F$2:$N$529,9,0),"")</f>
        <v/>
      </c>
      <c r="U257" s="120" t="str">
        <f>IFERROR(VLOOKUP(F257,[1]BD_08!$F$2:$U$529,16,0),"")</f>
        <v/>
      </c>
    </row>
    <row r="258" spans="1:21" ht="15.75" customHeight="1">
      <c r="A258" s="164"/>
      <c r="B258" s="164"/>
      <c r="C258" s="164"/>
      <c r="D258" s="164"/>
      <c r="E258" s="188"/>
      <c r="N258" s="120" t="str">
        <f>IFERROR(VLOOKUP(F258,[1]BD_08!$F$2:$N$529,9,0),"")</f>
        <v/>
      </c>
      <c r="U258" s="120" t="str">
        <f>IFERROR(VLOOKUP(F258,[1]BD_08!$F$2:$U$529,16,0),"")</f>
        <v/>
      </c>
    </row>
    <row r="259" spans="1:21" ht="15.75" customHeight="1">
      <c r="A259" s="164"/>
      <c r="B259" s="164"/>
      <c r="C259" s="164"/>
      <c r="D259" s="164"/>
      <c r="E259" s="188"/>
      <c r="N259" s="120" t="str">
        <f>IFERROR(VLOOKUP(F259,[1]BD_08!$F$2:$N$529,9,0),"")</f>
        <v/>
      </c>
      <c r="U259" s="120" t="str">
        <f>IFERROR(VLOOKUP(F259,[1]BD_08!$F$2:$U$529,16,0),"")</f>
        <v/>
      </c>
    </row>
    <row r="260" spans="1:21" ht="15.75" customHeight="1">
      <c r="A260" s="164"/>
      <c r="B260" s="164"/>
      <c r="C260" s="164"/>
      <c r="D260" s="164"/>
      <c r="E260" s="188"/>
      <c r="N260" s="120" t="str">
        <f>IFERROR(VLOOKUP(F260,[1]BD_08!$F$2:$N$529,9,0),"")</f>
        <v/>
      </c>
      <c r="U260" s="120" t="str">
        <f>IFERROR(VLOOKUP(F260,[1]BD_08!$F$2:$U$529,16,0),"")</f>
        <v/>
      </c>
    </row>
    <row r="261" spans="1:21" ht="15.75" customHeight="1">
      <c r="A261" s="164"/>
      <c r="B261" s="164"/>
      <c r="C261" s="164"/>
      <c r="D261" s="164"/>
      <c r="E261" s="188"/>
      <c r="N261" s="120" t="str">
        <f>IFERROR(VLOOKUP(F261,[1]BD_08!$F$2:$N$529,9,0),"")</f>
        <v/>
      </c>
      <c r="U261" s="120" t="str">
        <f>IFERROR(VLOOKUP(F261,[1]BD_08!$F$2:$U$529,16,0),"")</f>
        <v/>
      </c>
    </row>
    <row r="262" spans="1:21" ht="15.75" customHeight="1">
      <c r="A262" s="164"/>
      <c r="B262" s="164"/>
      <c r="C262" s="164"/>
      <c r="D262" s="164"/>
      <c r="E262" s="188"/>
      <c r="N262" s="120" t="str">
        <f>IFERROR(VLOOKUP(F262,[1]BD_08!$F$2:$N$529,9,0),"")</f>
        <v/>
      </c>
      <c r="U262" s="120" t="str">
        <f>IFERROR(VLOOKUP(F262,[1]BD_08!$F$2:$U$529,16,0),"")</f>
        <v/>
      </c>
    </row>
    <row r="263" spans="1:21" ht="15.75" customHeight="1">
      <c r="A263" s="164"/>
      <c r="B263" s="164"/>
      <c r="C263" s="164"/>
      <c r="D263" s="164"/>
      <c r="E263" s="188"/>
      <c r="N263" s="120" t="str">
        <f>IFERROR(VLOOKUP(F263,[1]BD_08!$F$2:$N$529,9,0),"")</f>
        <v/>
      </c>
      <c r="U263" s="120" t="str">
        <f>IFERROR(VLOOKUP(F263,[1]BD_08!$F$2:$U$529,16,0),"")</f>
        <v/>
      </c>
    </row>
    <row r="264" spans="1:21" ht="15.75" customHeight="1">
      <c r="A264" s="164"/>
      <c r="B264" s="164"/>
      <c r="C264" s="164"/>
      <c r="D264" s="164"/>
      <c r="E264" s="188"/>
      <c r="N264" s="120" t="str">
        <f>IFERROR(VLOOKUP(F264,[1]BD_08!$F$2:$N$529,9,0),"")</f>
        <v/>
      </c>
      <c r="U264" s="120" t="str">
        <f>IFERROR(VLOOKUP(F264,[1]BD_08!$F$2:$U$529,16,0),"")</f>
        <v/>
      </c>
    </row>
    <row r="265" spans="1:21" ht="15.75" customHeight="1">
      <c r="A265" s="164"/>
      <c r="B265" s="164"/>
      <c r="C265" s="164"/>
      <c r="D265" s="164"/>
      <c r="E265" s="188"/>
      <c r="N265" s="120" t="str">
        <f>IFERROR(VLOOKUP(F265,[1]BD_08!$F$2:$N$529,9,0),"")</f>
        <v/>
      </c>
      <c r="U265" s="120" t="str">
        <f>IFERROR(VLOOKUP(F265,[1]BD_08!$F$2:$U$529,16,0),"")</f>
        <v/>
      </c>
    </row>
    <row r="266" spans="1:21" ht="15.75" customHeight="1">
      <c r="A266" s="164"/>
      <c r="B266" s="164"/>
      <c r="C266" s="164"/>
      <c r="D266" s="164"/>
      <c r="E266" s="188"/>
      <c r="N266" s="120" t="str">
        <f>IFERROR(VLOOKUP(F266,[1]BD_08!$F$2:$N$529,9,0),"")</f>
        <v/>
      </c>
      <c r="U266" s="120" t="str">
        <f>IFERROR(VLOOKUP(F266,[1]BD_08!$F$2:$U$529,16,0),"")</f>
        <v/>
      </c>
    </row>
    <row r="267" spans="1:21" ht="15.75" customHeight="1">
      <c r="A267" s="164"/>
      <c r="B267" s="164"/>
      <c r="C267" s="164"/>
      <c r="D267" s="164"/>
      <c r="E267" s="188"/>
      <c r="N267" s="120" t="str">
        <f>IFERROR(VLOOKUP(F267,[1]BD_08!$F$2:$N$529,9,0),"")</f>
        <v/>
      </c>
      <c r="U267" s="120" t="str">
        <f>IFERROR(VLOOKUP(F267,[1]BD_08!$F$2:$U$529,16,0),"")</f>
        <v/>
      </c>
    </row>
    <row r="268" spans="1:21" ht="15.75" customHeight="1">
      <c r="A268" s="164"/>
      <c r="B268" s="164"/>
      <c r="C268" s="164"/>
      <c r="D268" s="164"/>
      <c r="E268" s="188"/>
      <c r="N268" s="120" t="str">
        <f>IFERROR(VLOOKUP(F268,[1]BD_08!$F$2:$N$529,9,0),"")</f>
        <v/>
      </c>
      <c r="U268" s="120" t="str">
        <f>IFERROR(VLOOKUP(F268,[1]BD_08!$F$2:$U$529,16,0),"")</f>
        <v/>
      </c>
    </row>
    <row r="269" spans="1:21" ht="15.75" customHeight="1">
      <c r="A269" s="164"/>
      <c r="B269" s="164"/>
      <c r="C269" s="164"/>
      <c r="D269" s="164"/>
      <c r="E269" s="188"/>
      <c r="N269" s="120" t="str">
        <f>IFERROR(VLOOKUP(F269,[1]BD_08!$F$2:$N$529,9,0),"")</f>
        <v/>
      </c>
      <c r="U269" s="120" t="str">
        <f>IFERROR(VLOOKUP(F269,[1]BD_08!$F$2:$U$529,16,0),"")</f>
        <v/>
      </c>
    </row>
    <row r="270" spans="1:21" ht="15.75" customHeight="1">
      <c r="A270" s="164"/>
      <c r="B270" s="164"/>
      <c r="C270" s="164"/>
      <c r="D270" s="164"/>
      <c r="E270" s="188"/>
      <c r="N270" s="120" t="str">
        <f>IFERROR(VLOOKUP(F270,[1]BD_08!$F$2:$N$529,9,0),"")</f>
        <v/>
      </c>
      <c r="U270" s="120" t="str">
        <f>IFERROR(VLOOKUP(F270,[1]BD_08!$F$2:$U$529,16,0),"")</f>
        <v/>
      </c>
    </row>
    <row r="271" spans="1:21" ht="15.75" customHeight="1">
      <c r="A271" s="164"/>
      <c r="B271" s="164"/>
      <c r="C271" s="164"/>
      <c r="D271" s="164"/>
      <c r="E271" s="188"/>
      <c r="N271" s="120" t="str">
        <f>IFERROR(VLOOKUP(F271,[1]BD_08!$F$2:$N$529,9,0),"")</f>
        <v/>
      </c>
      <c r="U271" s="120" t="str">
        <f>IFERROR(VLOOKUP(F271,[1]BD_08!$F$2:$U$529,16,0),"")</f>
        <v/>
      </c>
    </row>
    <row r="272" spans="1:21" ht="15.75" customHeight="1">
      <c r="A272" s="164"/>
      <c r="B272" s="164"/>
      <c r="C272" s="164"/>
      <c r="D272" s="164"/>
      <c r="E272" s="188"/>
      <c r="N272" s="120" t="str">
        <f>IFERROR(VLOOKUP(F272,[1]BD_08!$F$2:$N$529,9,0),"")</f>
        <v/>
      </c>
      <c r="U272" s="120" t="str">
        <f>IFERROR(VLOOKUP(F272,[1]BD_08!$F$2:$U$529,16,0),"")</f>
        <v/>
      </c>
    </row>
    <row r="273" spans="1:21" ht="15.75" customHeight="1">
      <c r="A273" s="164"/>
      <c r="B273" s="164"/>
      <c r="C273" s="164"/>
      <c r="D273" s="164"/>
      <c r="E273" s="188"/>
      <c r="N273" s="120" t="str">
        <f>IFERROR(VLOOKUP(F273,[1]BD_08!$F$2:$N$529,9,0),"")</f>
        <v/>
      </c>
      <c r="U273" s="120" t="str">
        <f>IFERROR(VLOOKUP(F273,[1]BD_08!$F$2:$U$529,16,0),"")</f>
        <v/>
      </c>
    </row>
    <row r="274" spans="1:21" ht="15.75" customHeight="1">
      <c r="A274" s="164"/>
      <c r="B274" s="164"/>
      <c r="C274" s="164"/>
      <c r="D274" s="164"/>
      <c r="E274" s="188"/>
      <c r="N274" s="120" t="str">
        <f>IFERROR(VLOOKUP(F274,[1]BD_08!$F$2:$N$529,9,0),"")</f>
        <v/>
      </c>
      <c r="U274" s="120" t="str">
        <f>IFERROR(VLOOKUP(F274,[1]BD_08!$F$2:$U$529,16,0),"")</f>
        <v/>
      </c>
    </row>
    <row r="275" spans="1:21" ht="15.75" customHeight="1">
      <c r="A275" s="164"/>
      <c r="B275" s="164"/>
      <c r="C275" s="164"/>
      <c r="D275" s="164"/>
      <c r="E275" s="188"/>
      <c r="N275" s="120" t="str">
        <f>IFERROR(VLOOKUP(F275,[1]BD_08!$F$2:$N$529,9,0),"")</f>
        <v/>
      </c>
      <c r="U275" s="120" t="str">
        <f>IFERROR(VLOOKUP(F275,[1]BD_08!$F$2:$U$529,16,0),"")</f>
        <v/>
      </c>
    </row>
    <row r="276" spans="1:21" ht="15.75" customHeight="1">
      <c r="A276" s="164"/>
      <c r="B276" s="164"/>
      <c r="C276" s="164"/>
      <c r="D276" s="164"/>
      <c r="E276" s="188"/>
      <c r="N276" s="120" t="str">
        <f>IFERROR(VLOOKUP(F276,[1]BD_08!$F$2:$N$529,9,0),"")</f>
        <v/>
      </c>
      <c r="U276" s="120" t="str">
        <f>IFERROR(VLOOKUP(F276,[1]BD_08!$F$2:$U$529,16,0),"")</f>
        <v/>
      </c>
    </row>
    <row r="277" spans="1:21" ht="15.75" customHeight="1">
      <c r="A277" s="164"/>
      <c r="B277" s="164"/>
      <c r="C277" s="164"/>
      <c r="D277" s="164"/>
      <c r="E277" s="188"/>
      <c r="N277" s="120" t="str">
        <f>IFERROR(VLOOKUP(F277,[1]BD_08!$F$2:$N$529,9,0),"")</f>
        <v/>
      </c>
      <c r="U277" s="120" t="str">
        <f>IFERROR(VLOOKUP(F277,[1]BD_08!$F$2:$U$529,16,0),"")</f>
        <v/>
      </c>
    </row>
    <row r="278" spans="1:21" ht="15.75" customHeight="1">
      <c r="A278" s="164"/>
      <c r="B278" s="164"/>
      <c r="C278" s="164"/>
      <c r="D278" s="164"/>
      <c r="E278" s="188"/>
      <c r="N278" s="120" t="str">
        <f>IFERROR(VLOOKUP(F278,[1]BD_08!$F$2:$N$529,9,0),"")</f>
        <v/>
      </c>
      <c r="U278" s="120" t="str">
        <f>IFERROR(VLOOKUP(F278,[1]BD_08!$F$2:$U$529,16,0),"")</f>
        <v/>
      </c>
    </row>
    <row r="279" spans="1:21" ht="15.75" customHeight="1">
      <c r="A279" s="164"/>
      <c r="B279" s="164"/>
      <c r="C279" s="164"/>
      <c r="D279" s="164"/>
      <c r="E279" s="188"/>
      <c r="N279" s="120" t="str">
        <f>IFERROR(VLOOKUP(F279,[1]BD_08!$F$2:$N$529,9,0),"")</f>
        <v/>
      </c>
      <c r="U279" s="120" t="str">
        <f>IFERROR(VLOOKUP(F279,[1]BD_08!$F$2:$U$529,16,0),"")</f>
        <v/>
      </c>
    </row>
    <row r="280" spans="1:21" ht="15.75" customHeight="1">
      <c r="A280" s="164"/>
      <c r="B280" s="164"/>
      <c r="C280" s="164"/>
      <c r="D280" s="164"/>
      <c r="E280" s="188"/>
      <c r="N280" s="120" t="str">
        <f>IFERROR(VLOOKUP(F280,[1]BD_08!$F$2:$N$529,9,0),"")</f>
        <v/>
      </c>
      <c r="U280" s="120" t="str">
        <f>IFERROR(VLOOKUP(F280,[1]BD_08!$F$2:$U$529,16,0),"")</f>
        <v/>
      </c>
    </row>
    <row r="281" spans="1:21" ht="15.75" customHeight="1">
      <c r="A281" s="164"/>
      <c r="B281" s="164"/>
      <c r="C281" s="164"/>
      <c r="D281" s="164"/>
      <c r="E281" s="188"/>
      <c r="N281" s="120" t="str">
        <f>IFERROR(VLOOKUP(F281,[1]BD_08!$F$2:$N$529,9,0),"")</f>
        <v/>
      </c>
      <c r="U281" s="120" t="str">
        <f>IFERROR(VLOOKUP(F281,[1]BD_08!$F$2:$U$529,16,0),"")</f>
        <v/>
      </c>
    </row>
    <row r="282" spans="1:21" ht="15.75" customHeight="1">
      <c r="A282" s="164"/>
      <c r="B282" s="164"/>
      <c r="C282" s="164"/>
      <c r="D282" s="164"/>
      <c r="E282" s="188"/>
      <c r="N282" s="120" t="str">
        <f>IFERROR(VLOOKUP(F282,[1]BD_08!$F$2:$N$529,9,0),"")</f>
        <v/>
      </c>
      <c r="U282" s="120" t="str">
        <f>IFERROR(VLOOKUP(F282,[1]BD_08!$F$2:$U$529,16,0),"")</f>
        <v/>
      </c>
    </row>
    <row r="283" spans="1:21" ht="15.75" customHeight="1">
      <c r="A283" s="164"/>
      <c r="B283" s="164"/>
      <c r="C283" s="164"/>
      <c r="D283" s="164"/>
      <c r="E283" s="188"/>
      <c r="N283" s="120" t="str">
        <f>IFERROR(VLOOKUP(F283,[1]BD_08!$F$2:$N$529,9,0),"")</f>
        <v/>
      </c>
      <c r="U283" s="120" t="str">
        <f>IFERROR(VLOOKUP(F283,[1]BD_08!$F$2:$U$529,16,0),"")</f>
        <v/>
      </c>
    </row>
    <row r="284" spans="1:21" ht="15.75" customHeight="1">
      <c r="A284" s="164"/>
      <c r="B284" s="164"/>
      <c r="C284" s="164"/>
      <c r="D284" s="164"/>
      <c r="E284" s="188"/>
      <c r="N284" s="120" t="str">
        <f>IFERROR(VLOOKUP(F284,[1]BD_08!$F$2:$N$529,9,0),"")</f>
        <v/>
      </c>
      <c r="U284" s="120" t="str">
        <f>IFERROR(VLOOKUP(F284,[1]BD_08!$F$2:$U$529,16,0),"")</f>
        <v/>
      </c>
    </row>
    <row r="285" spans="1:21" ht="15.75" customHeight="1">
      <c r="A285" s="164"/>
      <c r="B285" s="164"/>
      <c r="C285" s="164"/>
      <c r="D285" s="164"/>
      <c r="E285" s="188"/>
      <c r="N285" s="120" t="str">
        <f>IFERROR(VLOOKUP(F285,[1]BD_08!$F$2:$N$529,9,0),"")</f>
        <v/>
      </c>
      <c r="U285" s="120" t="str">
        <f>IFERROR(VLOOKUP(F285,[1]BD_08!$F$2:$U$529,16,0),"")</f>
        <v/>
      </c>
    </row>
    <row r="286" spans="1:21" ht="15.75" customHeight="1">
      <c r="A286" s="164"/>
      <c r="B286" s="164"/>
      <c r="C286" s="164"/>
      <c r="D286" s="164"/>
      <c r="E286" s="188"/>
      <c r="N286" s="120" t="str">
        <f>IFERROR(VLOOKUP(F286,[1]BD_08!$F$2:$N$529,9,0),"")</f>
        <v/>
      </c>
      <c r="U286" s="120" t="str">
        <f>IFERROR(VLOOKUP(F286,[1]BD_08!$F$2:$U$529,16,0),"")</f>
        <v/>
      </c>
    </row>
    <row r="287" spans="1:21" ht="15.75" customHeight="1">
      <c r="A287" s="164"/>
      <c r="B287" s="164"/>
      <c r="C287" s="164"/>
      <c r="D287" s="164"/>
      <c r="E287" s="188"/>
      <c r="N287" s="120" t="str">
        <f>IFERROR(VLOOKUP(F287,[1]BD_08!$F$2:$N$529,9,0),"")</f>
        <v/>
      </c>
      <c r="U287" s="120" t="str">
        <f>IFERROR(VLOOKUP(F287,[1]BD_08!$F$2:$U$529,16,0),"")</f>
        <v/>
      </c>
    </row>
    <row r="288" spans="1:21" ht="15.75" customHeight="1">
      <c r="A288" s="164"/>
      <c r="B288" s="164"/>
      <c r="C288" s="164"/>
      <c r="D288" s="164"/>
      <c r="E288" s="188"/>
      <c r="N288" s="120" t="str">
        <f>IFERROR(VLOOKUP(F288,[1]BD_08!$F$2:$N$529,9,0),"")</f>
        <v/>
      </c>
      <c r="U288" s="120" t="str">
        <f>IFERROR(VLOOKUP(F288,[1]BD_08!$F$2:$U$529,16,0),"")</f>
        <v/>
      </c>
    </row>
    <row r="289" spans="1:21" ht="15.75" customHeight="1">
      <c r="A289" s="164"/>
      <c r="B289" s="164"/>
      <c r="C289" s="164"/>
      <c r="D289" s="164"/>
      <c r="E289" s="188"/>
      <c r="N289" s="120" t="str">
        <f>IFERROR(VLOOKUP(F289,[1]BD_08!$F$2:$N$529,9,0),"")</f>
        <v/>
      </c>
      <c r="U289" s="120" t="str">
        <f>IFERROR(VLOOKUP(F289,[1]BD_08!$F$2:$U$529,16,0),"")</f>
        <v/>
      </c>
    </row>
    <row r="290" spans="1:21" ht="15.75" customHeight="1">
      <c r="A290" s="164"/>
      <c r="B290" s="164"/>
      <c r="C290" s="164"/>
      <c r="D290" s="164"/>
      <c r="E290" s="188"/>
      <c r="N290" s="120" t="str">
        <f>IFERROR(VLOOKUP(F290,[1]BD_08!$F$2:$N$529,9,0),"")</f>
        <v/>
      </c>
      <c r="U290" s="120" t="str">
        <f>IFERROR(VLOOKUP(F290,[1]BD_08!$F$2:$U$529,16,0),"")</f>
        <v/>
      </c>
    </row>
    <row r="291" spans="1:21" ht="15.75" customHeight="1">
      <c r="A291" s="164"/>
      <c r="B291" s="164"/>
      <c r="C291" s="164"/>
      <c r="D291" s="164"/>
      <c r="E291" s="188"/>
      <c r="N291" s="120" t="str">
        <f>IFERROR(VLOOKUP(F291,[1]BD_08!$F$2:$N$529,9,0),"")</f>
        <v/>
      </c>
      <c r="U291" s="120" t="str">
        <f>IFERROR(VLOOKUP(F291,[1]BD_08!$F$2:$U$529,16,0),"")</f>
        <v/>
      </c>
    </row>
    <row r="292" spans="1:21" ht="15.75" customHeight="1">
      <c r="A292" s="164"/>
      <c r="B292" s="164"/>
      <c r="C292" s="164"/>
      <c r="D292" s="164"/>
      <c r="E292" s="188"/>
      <c r="N292" s="120" t="str">
        <f>IFERROR(VLOOKUP(F292,[1]BD_08!$F$2:$N$529,9,0),"")</f>
        <v/>
      </c>
      <c r="U292" s="120" t="str">
        <f>IFERROR(VLOOKUP(F292,[1]BD_08!$F$2:$U$529,16,0),"")</f>
        <v/>
      </c>
    </row>
    <row r="293" spans="1:21" ht="15.75" customHeight="1">
      <c r="A293" s="164"/>
      <c r="B293" s="164"/>
      <c r="C293" s="164"/>
      <c r="D293" s="164"/>
      <c r="E293" s="188"/>
      <c r="N293" s="120" t="str">
        <f>IFERROR(VLOOKUP(F293,[1]BD_08!$F$2:$N$529,9,0),"")</f>
        <v/>
      </c>
      <c r="U293" s="120" t="str">
        <f>IFERROR(VLOOKUP(F293,[1]BD_08!$F$2:$U$529,16,0),"")</f>
        <v/>
      </c>
    </row>
    <row r="294" spans="1:21" ht="15.75" customHeight="1">
      <c r="A294" s="164"/>
      <c r="B294" s="164"/>
      <c r="C294" s="164"/>
      <c r="D294" s="164"/>
      <c r="E294" s="188"/>
      <c r="N294" s="120" t="str">
        <f>IFERROR(VLOOKUP(F294,[1]BD_08!$F$2:$N$529,9,0),"")</f>
        <v/>
      </c>
      <c r="U294" s="120" t="str">
        <f>IFERROR(VLOOKUP(F294,[1]BD_08!$F$2:$U$529,16,0),"")</f>
        <v/>
      </c>
    </row>
    <row r="295" spans="1:21" ht="15.75" customHeight="1">
      <c r="A295" s="164"/>
      <c r="B295" s="164"/>
      <c r="C295" s="164"/>
      <c r="D295" s="164"/>
      <c r="E295" s="188"/>
      <c r="N295" s="120" t="str">
        <f>IFERROR(VLOOKUP(F295,[1]BD_08!$F$2:$N$529,9,0),"")</f>
        <v/>
      </c>
      <c r="U295" s="120" t="str">
        <f>IFERROR(VLOOKUP(F295,[1]BD_08!$F$2:$U$529,16,0),"")</f>
        <v/>
      </c>
    </row>
    <row r="296" spans="1:21" ht="15.75" customHeight="1">
      <c r="A296" s="164"/>
      <c r="B296" s="164"/>
      <c r="C296" s="164"/>
      <c r="D296" s="164"/>
      <c r="E296" s="188"/>
      <c r="N296" s="120" t="str">
        <f>IFERROR(VLOOKUP(F296,[1]BD_08!$F$2:$N$529,9,0),"")</f>
        <v/>
      </c>
      <c r="U296" s="120" t="str">
        <f>IFERROR(VLOOKUP(F296,[1]BD_08!$F$2:$U$529,16,0),"")</f>
        <v/>
      </c>
    </row>
    <row r="297" spans="1:21" ht="15.75" customHeight="1">
      <c r="A297" s="164"/>
      <c r="B297" s="164"/>
      <c r="C297" s="164"/>
      <c r="D297" s="164"/>
      <c r="E297" s="188"/>
      <c r="N297" s="120" t="str">
        <f>IFERROR(VLOOKUP(F297,[1]BD_08!$F$2:$N$529,9,0),"")</f>
        <v/>
      </c>
      <c r="U297" s="120" t="str">
        <f>IFERROR(VLOOKUP(F297,[1]BD_08!$F$2:$U$529,16,0),"")</f>
        <v/>
      </c>
    </row>
    <row r="298" spans="1:21" ht="15.75" customHeight="1">
      <c r="A298" s="164"/>
      <c r="B298" s="164"/>
      <c r="C298" s="164"/>
      <c r="D298" s="164"/>
      <c r="E298" s="188"/>
      <c r="N298" s="120" t="str">
        <f>IFERROR(VLOOKUP(F298,[1]BD_08!$F$2:$N$529,9,0),"")</f>
        <v/>
      </c>
      <c r="U298" s="120" t="str">
        <f>IFERROR(VLOOKUP(F298,[1]BD_08!$F$2:$U$529,16,0),"")</f>
        <v/>
      </c>
    </row>
    <row r="299" spans="1:21" ht="15.75" customHeight="1">
      <c r="A299" s="164"/>
      <c r="B299" s="164"/>
      <c r="C299" s="164"/>
      <c r="D299" s="164"/>
      <c r="E299" s="188"/>
      <c r="N299" s="120" t="str">
        <f>IFERROR(VLOOKUP(F299,[1]BD_08!$F$2:$N$529,9,0),"")</f>
        <v/>
      </c>
      <c r="U299" s="120" t="str">
        <f>IFERROR(VLOOKUP(F299,[1]BD_08!$F$2:$U$529,16,0),"")</f>
        <v/>
      </c>
    </row>
    <row r="300" spans="1:21" ht="15.75" customHeight="1">
      <c r="A300" s="164"/>
      <c r="B300" s="164"/>
      <c r="C300" s="164"/>
      <c r="D300" s="164"/>
      <c r="E300" s="188"/>
      <c r="N300" s="120" t="str">
        <f>IFERROR(VLOOKUP(F300,[1]BD_08!$F$2:$N$529,9,0),"")</f>
        <v/>
      </c>
      <c r="U300" s="120" t="str">
        <f>IFERROR(VLOOKUP(F300,[1]BD_08!$F$2:$U$529,16,0),"")</f>
        <v/>
      </c>
    </row>
    <row r="301" spans="1:21" ht="15.75" customHeight="1">
      <c r="A301" s="164"/>
      <c r="B301" s="164"/>
      <c r="C301" s="164"/>
      <c r="D301" s="164"/>
      <c r="E301" s="188"/>
      <c r="N301" s="120" t="str">
        <f>IFERROR(VLOOKUP(F301,[1]BD_08!$F$2:$N$529,9,0),"")</f>
        <v/>
      </c>
      <c r="U301" s="120" t="str">
        <f>IFERROR(VLOOKUP(F301,[1]BD_08!$F$2:$U$529,16,0),"")</f>
        <v/>
      </c>
    </row>
    <row r="302" spans="1:21" ht="15.75" customHeight="1">
      <c r="A302" s="164"/>
      <c r="B302" s="164"/>
      <c r="C302" s="164"/>
      <c r="D302" s="164"/>
      <c r="E302" s="188"/>
      <c r="N302" s="120" t="str">
        <f>IFERROR(VLOOKUP(F302,[1]BD_08!$F$2:$N$529,9,0),"")</f>
        <v/>
      </c>
      <c r="U302" s="120" t="str">
        <f>IFERROR(VLOOKUP(F302,[1]BD_08!$F$2:$U$529,16,0),"")</f>
        <v/>
      </c>
    </row>
    <row r="303" spans="1:21" ht="15.75" customHeight="1">
      <c r="A303" s="164"/>
      <c r="B303" s="164"/>
      <c r="C303" s="164"/>
      <c r="D303" s="164"/>
      <c r="E303" s="188"/>
      <c r="N303" s="120" t="str">
        <f>IFERROR(VLOOKUP(F303,[1]BD_08!$F$2:$N$529,9,0),"")</f>
        <v/>
      </c>
      <c r="U303" s="120" t="str">
        <f>IFERROR(VLOOKUP(F303,[1]BD_08!$F$2:$U$529,16,0),"")</f>
        <v/>
      </c>
    </row>
    <row r="304" spans="1:21" ht="15.75" customHeight="1">
      <c r="A304" s="164"/>
      <c r="B304" s="164"/>
      <c r="C304" s="164"/>
      <c r="D304" s="164"/>
      <c r="E304" s="188"/>
      <c r="N304" s="120" t="str">
        <f>IFERROR(VLOOKUP(F304,[1]BD_08!$F$2:$N$529,9,0),"")</f>
        <v/>
      </c>
      <c r="U304" s="120" t="str">
        <f>IFERROR(VLOOKUP(F304,[1]BD_08!$F$2:$U$529,16,0),"")</f>
        <v/>
      </c>
    </row>
    <row r="305" spans="1:21" ht="15.75" customHeight="1">
      <c r="A305" s="164"/>
      <c r="B305" s="164"/>
      <c r="C305" s="164"/>
      <c r="D305" s="164"/>
      <c r="E305" s="188"/>
      <c r="N305" s="120" t="str">
        <f>IFERROR(VLOOKUP(F305,[1]BD_08!$F$2:$N$529,9,0),"")</f>
        <v/>
      </c>
      <c r="U305" s="120" t="str">
        <f>IFERROR(VLOOKUP(F305,[1]BD_08!$F$2:$U$529,16,0),"")</f>
        <v/>
      </c>
    </row>
    <row r="306" spans="1:21" ht="15.75" customHeight="1">
      <c r="A306" s="164"/>
      <c r="B306" s="164"/>
      <c r="C306" s="164"/>
      <c r="D306" s="164"/>
      <c r="E306" s="188"/>
      <c r="N306" s="120" t="str">
        <f>IFERROR(VLOOKUP(F306,[1]BD_08!$F$2:$N$529,9,0),"")</f>
        <v/>
      </c>
      <c r="U306" s="120" t="str">
        <f>IFERROR(VLOOKUP(F306,[1]BD_08!$F$2:$U$529,16,0),"")</f>
        <v/>
      </c>
    </row>
    <row r="307" spans="1:21" ht="15.75" customHeight="1">
      <c r="A307" s="164"/>
      <c r="B307" s="164"/>
      <c r="C307" s="164"/>
      <c r="D307" s="164"/>
      <c r="E307" s="188"/>
      <c r="N307" s="120" t="str">
        <f>IFERROR(VLOOKUP(F307,[1]BD_08!$F$2:$N$529,9,0),"")</f>
        <v/>
      </c>
      <c r="U307" s="120" t="str">
        <f>IFERROR(VLOOKUP(F307,[1]BD_08!$F$2:$U$529,16,0),"")</f>
        <v/>
      </c>
    </row>
    <row r="308" spans="1:21" ht="15.75" customHeight="1">
      <c r="A308" s="164"/>
      <c r="B308" s="164"/>
      <c r="C308" s="164"/>
      <c r="D308" s="164"/>
      <c r="E308" s="188"/>
      <c r="N308" s="120" t="str">
        <f>IFERROR(VLOOKUP(F308,[1]BD_08!$F$2:$N$529,9,0),"")</f>
        <v/>
      </c>
      <c r="U308" s="120" t="str">
        <f>IFERROR(VLOOKUP(F308,[1]BD_08!$F$2:$U$529,16,0),"")</f>
        <v/>
      </c>
    </row>
    <row r="309" spans="1:21" ht="15.75" customHeight="1">
      <c r="A309" s="164"/>
      <c r="B309" s="164"/>
      <c r="C309" s="164"/>
      <c r="D309" s="164"/>
      <c r="E309" s="188"/>
      <c r="N309" s="120" t="str">
        <f>IFERROR(VLOOKUP(F309,[1]BD_08!$F$2:$N$529,9,0),"")</f>
        <v/>
      </c>
      <c r="U309" s="120" t="str">
        <f>IFERROR(VLOOKUP(F309,[1]BD_08!$F$2:$U$529,16,0),"")</f>
        <v/>
      </c>
    </row>
    <row r="310" spans="1:21" ht="15.75" customHeight="1">
      <c r="A310" s="164"/>
      <c r="B310" s="164"/>
      <c r="C310" s="164"/>
      <c r="D310" s="164"/>
      <c r="E310" s="188"/>
      <c r="N310" s="120" t="str">
        <f>IFERROR(VLOOKUP(F310,[1]BD_08!$F$2:$N$529,9,0),"")</f>
        <v/>
      </c>
      <c r="U310" s="120" t="str">
        <f>IFERROR(VLOOKUP(F310,[1]BD_08!$F$2:$U$529,16,0),"")</f>
        <v/>
      </c>
    </row>
    <row r="311" spans="1:21" ht="15.75" customHeight="1">
      <c r="A311" s="164"/>
      <c r="B311" s="164"/>
      <c r="C311" s="164"/>
      <c r="D311" s="164"/>
      <c r="E311" s="188"/>
      <c r="N311" s="120" t="str">
        <f>IFERROR(VLOOKUP(F311,[1]BD_08!$F$2:$N$529,9,0),"")</f>
        <v/>
      </c>
      <c r="U311" s="120" t="str">
        <f>IFERROR(VLOOKUP(F311,[1]BD_08!$F$2:$U$529,16,0),"")</f>
        <v/>
      </c>
    </row>
    <row r="312" spans="1:21" ht="15.75" customHeight="1">
      <c r="A312" s="164"/>
      <c r="B312" s="164"/>
      <c r="C312" s="164"/>
      <c r="D312" s="164"/>
      <c r="E312" s="188"/>
      <c r="N312" s="120" t="str">
        <f>IFERROR(VLOOKUP(F312,[1]BD_08!$F$2:$N$529,9,0),"")</f>
        <v/>
      </c>
      <c r="U312" s="120" t="str">
        <f>IFERROR(VLOOKUP(F312,[1]BD_08!$F$2:$U$529,16,0),"")</f>
        <v/>
      </c>
    </row>
    <row r="313" spans="1:21" ht="15.75" customHeight="1">
      <c r="A313" s="164"/>
      <c r="B313" s="164"/>
      <c r="C313" s="164"/>
      <c r="D313" s="164"/>
      <c r="E313" s="188"/>
      <c r="N313" s="120" t="str">
        <f>IFERROR(VLOOKUP(F313,[1]BD_08!$F$2:$N$529,9,0),"")</f>
        <v/>
      </c>
      <c r="U313" s="120" t="str">
        <f>IFERROR(VLOOKUP(F313,[1]BD_08!$F$2:$U$529,16,0),"")</f>
        <v/>
      </c>
    </row>
    <row r="314" spans="1:21" ht="15.75" customHeight="1">
      <c r="A314" s="164"/>
      <c r="B314" s="164"/>
      <c r="C314" s="164"/>
      <c r="D314" s="164"/>
      <c r="E314" s="188"/>
      <c r="N314" s="120" t="str">
        <f>IFERROR(VLOOKUP(F314,[1]BD_08!$F$2:$N$529,9,0),"")</f>
        <v/>
      </c>
      <c r="U314" s="120" t="str">
        <f>IFERROR(VLOOKUP(F314,[1]BD_08!$F$2:$U$529,16,0),"")</f>
        <v/>
      </c>
    </row>
    <row r="315" spans="1:21" ht="15.75" customHeight="1">
      <c r="A315" s="164"/>
      <c r="B315" s="164"/>
      <c r="C315" s="164"/>
      <c r="D315" s="164"/>
      <c r="E315" s="188"/>
      <c r="N315" s="120" t="str">
        <f>IFERROR(VLOOKUP(F315,[1]BD_08!$F$2:$N$529,9,0),"")</f>
        <v/>
      </c>
      <c r="U315" s="120" t="str">
        <f>IFERROR(VLOOKUP(F315,[1]BD_08!$F$2:$U$529,16,0),"")</f>
        <v/>
      </c>
    </row>
    <row r="316" spans="1:21" ht="15.75" customHeight="1">
      <c r="A316" s="164"/>
      <c r="B316" s="164"/>
      <c r="C316" s="164"/>
      <c r="D316" s="164"/>
      <c r="E316" s="188"/>
      <c r="N316" s="120" t="str">
        <f>IFERROR(VLOOKUP(F316,[1]BD_08!$F$2:$N$529,9,0),"")</f>
        <v/>
      </c>
      <c r="U316" s="120" t="str">
        <f>IFERROR(VLOOKUP(F316,[1]BD_08!$F$2:$U$529,16,0),"")</f>
        <v/>
      </c>
    </row>
    <row r="317" spans="1:21" ht="15.75" customHeight="1">
      <c r="A317" s="164"/>
      <c r="B317" s="164"/>
      <c r="C317" s="164"/>
      <c r="D317" s="164"/>
      <c r="E317" s="188"/>
      <c r="N317" s="120" t="str">
        <f>IFERROR(VLOOKUP(F317,[1]BD_08!$F$2:$N$529,9,0),"")</f>
        <v/>
      </c>
      <c r="U317" s="120" t="str">
        <f>IFERROR(VLOOKUP(F317,[1]BD_08!$F$2:$U$529,16,0),"")</f>
        <v/>
      </c>
    </row>
    <row r="318" spans="1:21" ht="15.75" customHeight="1">
      <c r="A318" s="164"/>
      <c r="B318" s="164"/>
      <c r="C318" s="164"/>
      <c r="D318" s="164"/>
      <c r="E318" s="188"/>
      <c r="N318" s="120" t="str">
        <f>IFERROR(VLOOKUP(F318,[1]BD_08!$F$2:$N$529,9,0),"")</f>
        <v/>
      </c>
      <c r="U318" s="120" t="str">
        <f>IFERROR(VLOOKUP(F318,[1]BD_08!$F$2:$U$529,16,0),"")</f>
        <v/>
      </c>
    </row>
    <row r="319" spans="1:21" ht="15.75" customHeight="1">
      <c r="A319" s="164"/>
      <c r="B319" s="164"/>
      <c r="C319" s="164"/>
      <c r="D319" s="164"/>
      <c r="E319" s="188"/>
      <c r="N319" s="120" t="str">
        <f>IFERROR(VLOOKUP(F319,[1]BD_08!$F$2:$N$529,9,0),"")</f>
        <v/>
      </c>
      <c r="U319" s="120" t="str">
        <f>IFERROR(VLOOKUP(F319,[1]BD_08!$F$2:$U$529,16,0),"")</f>
        <v/>
      </c>
    </row>
    <row r="320" spans="1:21" ht="15.75" customHeight="1">
      <c r="A320" s="164"/>
      <c r="B320" s="164"/>
      <c r="C320" s="164"/>
      <c r="D320" s="164"/>
      <c r="E320" s="188"/>
      <c r="N320" s="120" t="str">
        <f>IFERROR(VLOOKUP(F320,[1]BD_08!$F$2:$N$529,9,0),"")</f>
        <v/>
      </c>
      <c r="U320" s="120" t="str">
        <f>IFERROR(VLOOKUP(F320,[1]BD_08!$F$2:$U$529,16,0),"")</f>
        <v/>
      </c>
    </row>
    <row r="321" spans="1:21" ht="15.75" customHeight="1">
      <c r="A321" s="164"/>
      <c r="B321" s="164"/>
      <c r="C321" s="164"/>
      <c r="D321" s="164"/>
      <c r="E321" s="188"/>
      <c r="N321" s="120" t="str">
        <f>IFERROR(VLOOKUP(F321,[1]BD_08!$F$2:$N$529,9,0),"")</f>
        <v/>
      </c>
      <c r="U321" s="120" t="str">
        <f>IFERROR(VLOOKUP(F321,[1]BD_08!$F$2:$U$529,16,0),"")</f>
        <v/>
      </c>
    </row>
    <row r="322" spans="1:21" ht="15.75" customHeight="1">
      <c r="A322" s="164"/>
      <c r="B322" s="164"/>
      <c r="C322" s="164"/>
      <c r="D322" s="164"/>
      <c r="E322" s="188"/>
      <c r="N322" s="120" t="str">
        <f>IFERROR(VLOOKUP(F322,[1]BD_08!$F$2:$N$529,9,0),"")</f>
        <v/>
      </c>
      <c r="U322" s="120" t="str">
        <f>IFERROR(VLOOKUP(F322,[1]BD_08!$F$2:$U$529,16,0),"")</f>
        <v/>
      </c>
    </row>
    <row r="323" spans="1:21" ht="15.75" customHeight="1">
      <c r="A323" s="164"/>
      <c r="B323" s="164"/>
      <c r="C323" s="164"/>
      <c r="D323" s="164"/>
      <c r="E323" s="188"/>
      <c r="N323" s="120" t="str">
        <f>IFERROR(VLOOKUP(F323,[1]BD_08!$F$2:$N$529,9,0),"")</f>
        <v/>
      </c>
      <c r="U323" s="120" t="str">
        <f>IFERROR(VLOOKUP(F323,[1]BD_08!$F$2:$U$529,16,0),"")</f>
        <v/>
      </c>
    </row>
    <row r="324" spans="1:21" ht="15.75" customHeight="1">
      <c r="A324" s="164"/>
      <c r="B324" s="164"/>
      <c r="C324" s="164"/>
      <c r="D324" s="164"/>
      <c r="E324" s="188"/>
      <c r="N324" s="120" t="str">
        <f>IFERROR(VLOOKUP(F324,[1]BD_08!$F$2:$N$529,9,0),"")</f>
        <v/>
      </c>
      <c r="U324" s="120" t="str">
        <f>IFERROR(VLOOKUP(F324,[1]BD_08!$F$2:$U$529,16,0),"")</f>
        <v/>
      </c>
    </row>
    <row r="325" spans="1:21" ht="15.75" customHeight="1">
      <c r="A325" s="164"/>
      <c r="B325" s="164"/>
      <c r="C325" s="164"/>
      <c r="D325" s="164"/>
      <c r="E325" s="188"/>
      <c r="N325" s="120" t="str">
        <f>IFERROR(VLOOKUP(F325,[1]BD_08!$F$2:$N$529,9,0),"")</f>
        <v/>
      </c>
      <c r="U325" s="120" t="str">
        <f>IFERROR(VLOOKUP(F325,[1]BD_08!$F$2:$U$529,16,0),"")</f>
        <v/>
      </c>
    </row>
    <row r="326" spans="1:21" ht="15.75" customHeight="1">
      <c r="A326" s="164"/>
      <c r="B326" s="164"/>
      <c r="C326" s="164"/>
      <c r="D326" s="164"/>
      <c r="E326" s="188"/>
      <c r="N326" s="120" t="str">
        <f>IFERROR(VLOOKUP(F326,[1]BD_08!$F$2:$N$529,9,0),"")</f>
        <v/>
      </c>
      <c r="U326" s="120" t="str">
        <f>IFERROR(VLOOKUP(F326,[1]BD_08!$F$2:$U$529,16,0),"")</f>
        <v/>
      </c>
    </row>
    <row r="327" spans="1:21" ht="15.75" customHeight="1">
      <c r="A327" s="164"/>
      <c r="B327" s="164"/>
      <c r="C327" s="164"/>
      <c r="D327" s="164"/>
      <c r="E327" s="188"/>
      <c r="N327" s="120" t="str">
        <f>IFERROR(VLOOKUP(F327,[1]BD_08!$F$2:$N$529,9,0),"")</f>
        <v/>
      </c>
      <c r="U327" s="120" t="str">
        <f>IFERROR(VLOOKUP(F327,[1]BD_08!$F$2:$U$529,16,0),"")</f>
        <v/>
      </c>
    </row>
    <row r="328" spans="1:21" ht="15.75" customHeight="1">
      <c r="A328" s="164"/>
      <c r="B328" s="164"/>
      <c r="C328" s="164"/>
      <c r="D328" s="164"/>
      <c r="E328" s="188"/>
      <c r="N328" s="120" t="str">
        <f>IFERROR(VLOOKUP(F328,[1]BD_08!$F$2:$N$529,9,0),"")</f>
        <v/>
      </c>
      <c r="U328" s="120" t="str">
        <f>IFERROR(VLOOKUP(F328,[1]BD_08!$F$2:$U$529,16,0),"")</f>
        <v/>
      </c>
    </row>
    <row r="329" spans="1:21" ht="15.75" customHeight="1">
      <c r="A329" s="164"/>
      <c r="B329" s="164"/>
      <c r="C329" s="164"/>
      <c r="D329" s="164"/>
      <c r="E329" s="188"/>
      <c r="N329" s="120" t="str">
        <f>IFERROR(VLOOKUP(F329,[1]BD_08!$F$2:$N$529,9,0),"")</f>
        <v/>
      </c>
      <c r="U329" s="120" t="str">
        <f>IFERROR(VLOOKUP(F329,[1]BD_08!$F$2:$U$529,16,0),"")</f>
        <v/>
      </c>
    </row>
    <row r="330" spans="1:21" ht="15.75" customHeight="1">
      <c r="A330" s="164"/>
      <c r="B330" s="164"/>
      <c r="C330" s="164"/>
      <c r="D330" s="164"/>
      <c r="E330" s="188"/>
      <c r="N330" s="120" t="str">
        <f>IFERROR(VLOOKUP(F330,[1]BD_08!$F$2:$N$529,9,0),"")</f>
        <v/>
      </c>
      <c r="U330" s="120" t="str">
        <f>IFERROR(VLOOKUP(F330,[1]BD_08!$F$2:$U$529,16,0),"")</f>
        <v/>
      </c>
    </row>
    <row r="331" spans="1:21" ht="15.75" customHeight="1">
      <c r="A331" s="164"/>
      <c r="B331" s="164"/>
      <c r="C331" s="164"/>
      <c r="D331" s="164"/>
      <c r="E331" s="188"/>
      <c r="N331" s="120" t="str">
        <f>IFERROR(VLOOKUP(F331,[1]BD_08!$F$2:$N$529,9,0),"")</f>
        <v/>
      </c>
      <c r="U331" s="120" t="str">
        <f>IFERROR(VLOOKUP(F331,[1]BD_08!$F$2:$U$529,16,0),"")</f>
        <v/>
      </c>
    </row>
    <row r="332" spans="1:21" ht="15.75" customHeight="1">
      <c r="A332" s="164"/>
      <c r="B332" s="164"/>
      <c r="C332" s="164"/>
      <c r="D332" s="164"/>
      <c r="E332" s="188"/>
      <c r="N332" s="120" t="str">
        <f>IFERROR(VLOOKUP(F332,[1]BD_08!$F$2:$N$529,9,0),"")</f>
        <v/>
      </c>
      <c r="U332" s="120" t="str">
        <f>IFERROR(VLOOKUP(F332,[1]BD_08!$F$2:$U$529,16,0),"")</f>
        <v/>
      </c>
    </row>
    <row r="333" spans="1:21" ht="15.75" customHeight="1">
      <c r="A333" s="164"/>
      <c r="B333" s="164"/>
      <c r="C333" s="164"/>
      <c r="D333" s="164"/>
      <c r="E333" s="188"/>
      <c r="N333" s="120" t="str">
        <f>IFERROR(VLOOKUP(F333,[1]BD_08!$F$2:$N$529,9,0),"")</f>
        <v/>
      </c>
      <c r="U333" s="120" t="str">
        <f>IFERROR(VLOOKUP(F333,[1]BD_08!$F$2:$U$529,16,0),"")</f>
        <v/>
      </c>
    </row>
    <row r="334" spans="1:21" ht="15.75" customHeight="1">
      <c r="A334" s="164"/>
      <c r="B334" s="164"/>
      <c r="C334" s="164"/>
      <c r="D334" s="164"/>
      <c r="E334" s="188"/>
      <c r="N334" s="120" t="str">
        <f>IFERROR(VLOOKUP(F334,[1]BD_08!$F$2:$N$529,9,0),"")</f>
        <v/>
      </c>
      <c r="U334" s="120" t="str">
        <f>IFERROR(VLOOKUP(F334,[1]BD_08!$F$2:$U$529,16,0),"")</f>
        <v/>
      </c>
    </row>
    <row r="335" spans="1:21" ht="15.75" customHeight="1">
      <c r="A335" s="164"/>
      <c r="B335" s="164"/>
      <c r="C335" s="164"/>
      <c r="D335" s="164"/>
      <c r="E335" s="188"/>
      <c r="N335" s="120" t="str">
        <f>IFERROR(VLOOKUP(F335,[1]BD_08!$F$2:$N$529,9,0),"")</f>
        <v/>
      </c>
      <c r="U335" s="120" t="str">
        <f>IFERROR(VLOOKUP(F335,[1]BD_08!$F$2:$U$529,16,0),"")</f>
        <v/>
      </c>
    </row>
    <row r="336" spans="1:21" ht="15.75" customHeight="1">
      <c r="A336" s="164"/>
      <c r="B336" s="164"/>
      <c r="C336" s="164"/>
      <c r="D336" s="164"/>
      <c r="E336" s="188"/>
      <c r="N336" s="120" t="str">
        <f>IFERROR(VLOOKUP(F336,[1]BD_08!$F$2:$N$529,9,0),"")</f>
        <v/>
      </c>
      <c r="U336" s="120" t="str">
        <f>IFERROR(VLOOKUP(F336,[1]BD_08!$F$2:$U$529,16,0),"")</f>
        <v/>
      </c>
    </row>
    <row r="337" spans="1:21" ht="15.75" customHeight="1">
      <c r="A337" s="164"/>
      <c r="B337" s="164"/>
      <c r="C337" s="164"/>
      <c r="D337" s="164"/>
      <c r="E337" s="188"/>
      <c r="N337" s="120" t="str">
        <f>IFERROR(VLOOKUP(F337,[1]BD_08!$F$2:$N$529,9,0),"")</f>
        <v/>
      </c>
      <c r="U337" s="120" t="str">
        <f>IFERROR(VLOOKUP(F337,[1]BD_08!$F$2:$U$529,16,0),"")</f>
        <v/>
      </c>
    </row>
    <row r="338" spans="1:21" ht="15.75" customHeight="1">
      <c r="A338" s="164"/>
      <c r="B338" s="164"/>
      <c r="C338" s="164"/>
      <c r="D338" s="164"/>
      <c r="E338" s="188"/>
      <c r="N338" s="120" t="str">
        <f>IFERROR(VLOOKUP(F338,[1]BD_08!$F$2:$N$529,9,0),"")</f>
        <v/>
      </c>
      <c r="U338" s="120" t="str">
        <f>IFERROR(VLOOKUP(F338,[1]BD_08!$F$2:$U$529,16,0),"")</f>
        <v/>
      </c>
    </row>
    <row r="339" spans="1:21" ht="15.75" customHeight="1">
      <c r="A339" s="164"/>
      <c r="B339" s="164"/>
      <c r="C339" s="164"/>
      <c r="D339" s="164"/>
      <c r="E339" s="188"/>
      <c r="N339" s="120" t="str">
        <f>IFERROR(VLOOKUP(F339,[1]BD_08!$F$2:$N$529,9,0),"")</f>
        <v/>
      </c>
      <c r="U339" s="120" t="str">
        <f>IFERROR(VLOOKUP(F339,[1]BD_08!$F$2:$U$529,16,0),"")</f>
        <v/>
      </c>
    </row>
    <row r="340" spans="1:21" ht="15.75" customHeight="1">
      <c r="A340" s="164"/>
      <c r="B340" s="164"/>
      <c r="C340" s="164"/>
      <c r="D340" s="164"/>
      <c r="E340" s="188"/>
      <c r="N340" s="120" t="str">
        <f>IFERROR(VLOOKUP(F340,[1]BD_08!$F$2:$N$529,9,0),"")</f>
        <v/>
      </c>
      <c r="U340" s="120" t="str">
        <f>IFERROR(VLOOKUP(F340,[1]BD_08!$F$2:$U$529,16,0),"")</f>
        <v/>
      </c>
    </row>
    <row r="341" spans="1:21" ht="15.75" customHeight="1">
      <c r="A341" s="164"/>
      <c r="B341" s="164"/>
      <c r="C341" s="164"/>
      <c r="D341" s="164"/>
      <c r="E341" s="188"/>
      <c r="N341" s="120" t="str">
        <f>IFERROR(VLOOKUP(F341,[1]BD_08!$F$2:$N$529,9,0),"")</f>
        <v/>
      </c>
      <c r="U341" s="120" t="str">
        <f>IFERROR(VLOOKUP(F341,[1]BD_08!$F$2:$U$529,16,0),"")</f>
        <v/>
      </c>
    </row>
    <row r="342" spans="1:21" ht="15.75" customHeight="1">
      <c r="A342" s="164"/>
      <c r="B342" s="164"/>
      <c r="C342" s="164"/>
      <c r="D342" s="164"/>
      <c r="E342" s="188"/>
      <c r="N342" s="120" t="str">
        <f>IFERROR(VLOOKUP(F342,[1]BD_08!$F$2:$N$529,9,0),"")</f>
        <v/>
      </c>
      <c r="U342" s="120" t="str">
        <f>IFERROR(VLOOKUP(F342,[1]BD_08!$F$2:$U$529,16,0),"")</f>
        <v/>
      </c>
    </row>
    <row r="343" spans="1:21" ht="15.75" customHeight="1">
      <c r="A343" s="164"/>
      <c r="B343" s="164"/>
      <c r="C343" s="164"/>
      <c r="D343" s="164"/>
      <c r="E343" s="188"/>
      <c r="N343" s="120" t="str">
        <f>IFERROR(VLOOKUP(F343,[1]BD_08!$F$2:$N$529,9,0),"")</f>
        <v/>
      </c>
      <c r="U343" s="120" t="str">
        <f>IFERROR(VLOOKUP(F343,[1]BD_08!$F$2:$U$529,16,0),"")</f>
        <v/>
      </c>
    </row>
    <row r="344" spans="1:21" ht="15.75" customHeight="1">
      <c r="A344" s="164"/>
      <c r="B344" s="164"/>
      <c r="C344" s="164"/>
      <c r="D344" s="164"/>
      <c r="E344" s="188"/>
      <c r="N344" s="120" t="str">
        <f>IFERROR(VLOOKUP(F344,[1]BD_08!$F$2:$N$529,9,0),"")</f>
        <v/>
      </c>
      <c r="U344" s="120" t="str">
        <f>IFERROR(VLOOKUP(F344,[1]BD_08!$F$2:$U$529,16,0),"")</f>
        <v/>
      </c>
    </row>
    <row r="345" spans="1:21" ht="15.75" customHeight="1">
      <c r="A345" s="164"/>
      <c r="B345" s="164"/>
      <c r="C345" s="164"/>
      <c r="D345" s="164"/>
      <c r="E345" s="188"/>
      <c r="N345" s="120" t="str">
        <f>IFERROR(VLOOKUP(F345,[1]BD_08!$F$2:$N$529,9,0),"")</f>
        <v/>
      </c>
      <c r="U345" s="120" t="str">
        <f>IFERROR(VLOOKUP(F345,[1]BD_08!$F$2:$U$529,16,0),"")</f>
        <v/>
      </c>
    </row>
    <row r="346" spans="1:21" ht="15.75" customHeight="1">
      <c r="A346" s="164"/>
      <c r="B346" s="164"/>
      <c r="C346" s="164"/>
      <c r="D346" s="164"/>
      <c r="E346" s="188"/>
      <c r="N346" s="120" t="str">
        <f>IFERROR(VLOOKUP(F346,[1]BD_08!$F$2:$N$529,9,0),"")</f>
        <v/>
      </c>
      <c r="U346" s="120" t="str">
        <f>IFERROR(VLOOKUP(F346,[1]BD_08!$F$2:$U$529,16,0),"")</f>
        <v/>
      </c>
    </row>
    <row r="347" spans="1:21" ht="15.75" customHeight="1">
      <c r="A347" s="164"/>
      <c r="B347" s="164"/>
      <c r="C347" s="164"/>
      <c r="D347" s="164"/>
      <c r="E347" s="188"/>
      <c r="N347" s="120" t="str">
        <f>IFERROR(VLOOKUP(F347,[1]BD_08!$F$2:$N$529,9,0),"")</f>
        <v/>
      </c>
      <c r="U347" s="120" t="str">
        <f>IFERROR(VLOOKUP(F347,[1]BD_08!$F$2:$U$529,16,0),"")</f>
        <v/>
      </c>
    </row>
    <row r="348" spans="1:21" ht="15.75" customHeight="1">
      <c r="A348" s="164"/>
      <c r="B348" s="164"/>
      <c r="C348" s="164"/>
      <c r="D348" s="164"/>
      <c r="E348" s="188"/>
      <c r="N348" s="120" t="str">
        <f>IFERROR(VLOOKUP(F348,[1]BD_08!$F$2:$N$529,9,0),"")</f>
        <v/>
      </c>
      <c r="U348" s="120" t="str">
        <f>IFERROR(VLOOKUP(F348,[1]BD_08!$F$2:$U$529,16,0),"")</f>
        <v/>
      </c>
    </row>
    <row r="349" spans="1:21" ht="15.75" customHeight="1">
      <c r="A349" s="164"/>
      <c r="B349" s="164"/>
      <c r="C349" s="164"/>
      <c r="D349" s="164"/>
      <c r="E349" s="188"/>
      <c r="N349" s="120" t="str">
        <f>IFERROR(VLOOKUP(F349,[1]BD_08!$F$2:$N$529,9,0),"")</f>
        <v/>
      </c>
      <c r="U349" s="120" t="str">
        <f>IFERROR(VLOOKUP(F349,[1]BD_08!$F$2:$U$529,16,0),"")</f>
        <v/>
      </c>
    </row>
    <row r="350" spans="1:21" ht="15.75" customHeight="1">
      <c r="A350" s="164"/>
      <c r="B350" s="164"/>
      <c r="C350" s="164"/>
      <c r="D350" s="164"/>
      <c r="E350" s="188"/>
      <c r="N350" s="120" t="str">
        <f>IFERROR(VLOOKUP(F350,[1]BD_08!$F$2:$N$529,9,0),"")</f>
        <v/>
      </c>
      <c r="U350" s="120" t="str">
        <f>IFERROR(VLOOKUP(F350,[1]BD_08!$F$2:$U$529,16,0),"")</f>
        <v/>
      </c>
    </row>
    <row r="351" spans="1:21" ht="15.75" customHeight="1">
      <c r="A351" s="164"/>
      <c r="B351" s="164"/>
      <c r="C351" s="164"/>
      <c r="D351" s="164"/>
      <c r="E351" s="188"/>
      <c r="N351" s="120" t="str">
        <f>IFERROR(VLOOKUP(F351,[1]BD_08!$F$2:$N$529,9,0),"")</f>
        <v/>
      </c>
      <c r="U351" s="120" t="str">
        <f>IFERROR(VLOOKUP(F351,[1]BD_08!$F$2:$U$529,16,0),"")</f>
        <v/>
      </c>
    </row>
    <row r="352" spans="1:21" ht="15.75" customHeight="1">
      <c r="A352" s="164"/>
      <c r="B352" s="164"/>
      <c r="C352" s="164"/>
      <c r="D352" s="164"/>
      <c r="E352" s="188"/>
      <c r="N352" s="120" t="str">
        <f>IFERROR(VLOOKUP(F352,[1]BD_08!$F$2:$N$529,9,0),"")</f>
        <v/>
      </c>
      <c r="U352" s="120" t="str">
        <f>IFERROR(VLOOKUP(F352,[1]BD_08!$F$2:$U$529,16,0),"")</f>
        <v/>
      </c>
    </row>
    <row r="353" spans="1:21" ht="15.75" customHeight="1">
      <c r="A353" s="164"/>
      <c r="B353" s="164"/>
      <c r="C353" s="164"/>
      <c r="D353" s="164"/>
      <c r="E353" s="188"/>
      <c r="N353" s="120" t="str">
        <f>IFERROR(VLOOKUP(F353,[1]BD_08!$F$2:$N$529,9,0),"")</f>
        <v/>
      </c>
      <c r="U353" s="120" t="str">
        <f>IFERROR(VLOOKUP(F353,[1]BD_08!$F$2:$U$529,16,0),"")</f>
        <v/>
      </c>
    </row>
    <row r="354" spans="1:21" ht="15.75" customHeight="1">
      <c r="A354" s="164"/>
      <c r="B354" s="164"/>
      <c r="C354" s="164"/>
      <c r="D354" s="164"/>
      <c r="E354" s="188"/>
      <c r="N354" s="120" t="str">
        <f>IFERROR(VLOOKUP(F354,[1]BD_08!$F$2:$N$529,9,0),"")</f>
        <v/>
      </c>
      <c r="U354" s="120" t="str">
        <f>IFERROR(VLOOKUP(F354,[1]BD_08!$F$2:$U$529,16,0),"")</f>
        <v/>
      </c>
    </row>
    <row r="355" spans="1:21" ht="15.75" customHeight="1">
      <c r="A355" s="164"/>
      <c r="B355" s="164"/>
      <c r="C355" s="164"/>
      <c r="D355" s="164"/>
      <c r="E355" s="188"/>
      <c r="N355" s="120" t="str">
        <f>IFERROR(VLOOKUP(F355,[1]BD_08!$F$2:$N$529,9,0),"")</f>
        <v/>
      </c>
      <c r="U355" s="120" t="str">
        <f>IFERROR(VLOOKUP(F355,[1]BD_08!$F$2:$U$529,16,0),"")</f>
        <v/>
      </c>
    </row>
    <row r="356" spans="1:21" ht="15.75" customHeight="1">
      <c r="A356" s="164"/>
      <c r="B356" s="164"/>
      <c r="C356" s="164"/>
      <c r="D356" s="164"/>
      <c r="E356" s="188"/>
      <c r="N356" s="120" t="str">
        <f>IFERROR(VLOOKUP(F356,[1]BD_08!$F$2:$N$529,9,0),"")</f>
        <v/>
      </c>
      <c r="U356" s="120" t="str">
        <f>IFERROR(VLOOKUP(F356,[1]BD_08!$F$2:$U$529,16,0),"")</f>
        <v/>
      </c>
    </row>
    <row r="357" spans="1:21" ht="15.75" customHeight="1">
      <c r="A357" s="164"/>
      <c r="B357" s="164"/>
      <c r="C357" s="164"/>
      <c r="D357" s="164"/>
      <c r="E357" s="188"/>
      <c r="N357" s="120" t="str">
        <f>IFERROR(VLOOKUP(F357,[1]BD_08!$F$2:$N$529,9,0),"")</f>
        <v/>
      </c>
      <c r="U357" s="120" t="str">
        <f>IFERROR(VLOOKUP(F357,[1]BD_08!$F$2:$U$529,16,0),"")</f>
        <v/>
      </c>
    </row>
    <row r="358" spans="1:21" ht="15.75" customHeight="1">
      <c r="A358" s="164"/>
      <c r="B358" s="164"/>
      <c r="C358" s="164"/>
      <c r="D358" s="164"/>
      <c r="E358" s="188"/>
      <c r="N358" s="120" t="str">
        <f>IFERROR(VLOOKUP(F358,[1]BD_08!$F$2:$N$529,9,0),"")</f>
        <v/>
      </c>
      <c r="U358" s="120" t="str">
        <f>IFERROR(VLOOKUP(F358,[1]BD_08!$F$2:$U$529,16,0),"")</f>
        <v/>
      </c>
    </row>
    <row r="359" spans="1:21" ht="15.75" customHeight="1">
      <c r="A359" s="164"/>
      <c r="B359" s="164"/>
      <c r="C359" s="164"/>
      <c r="D359" s="164"/>
      <c r="E359" s="188"/>
      <c r="N359" s="120" t="str">
        <f>IFERROR(VLOOKUP(F359,[1]BD_08!$F$2:$N$529,9,0),"")</f>
        <v/>
      </c>
      <c r="U359" s="120" t="str">
        <f>IFERROR(VLOOKUP(F359,[1]BD_08!$F$2:$U$529,16,0),"")</f>
        <v/>
      </c>
    </row>
    <row r="360" spans="1:21" ht="15.75" customHeight="1">
      <c r="A360" s="164"/>
      <c r="B360" s="164"/>
      <c r="C360" s="164"/>
      <c r="D360" s="164"/>
      <c r="E360" s="188"/>
      <c r="N360" s="120" t="str">
        <f>IFERROR(VLOOKUP(F360,[1]BD_08!$F$2:$N$529,9,0),"")</f>
        <v/>
      </c>
      <c r="U360" s="120" t="str">
        <f>IFERROR(VLOOKUP(F360,[1]BD_08!$F$2:$U$529,16,0),"")</f>
        <v/>
      </c>
    </row>
    <row r="361" spans="1:21" ht="15.75" customHeight="1">
      <c r="A361" s="164"/>
      <c r="B361" s="164"/>
      <c r="C361" s="164"/>
      <c r="D361" s="164"/>
      <c r="E361" s="188"/>
      <c r="N361" s="120" t="str">
        <f>IFERROR(VLOOKUP(F361,[1]BD_08!$F$2:$N$529,9,0),"")</f>
        <v/>
      </c>
      <c r="U361" s="120" t="str">
        <f>IFERROR(VLOOKUP(F361,[1]BD_08!$F$2:$U$529,16,0),"")</f>
        <v/>
      </c>
    </row>
    <row r="362" spans="1:21" ht="15.75" customHeight="1">
      <c r="A362" s="164"/>
      <c r="B362" s="164"/>
      <c r="C362" s="164"/>
      <c r="D362" s="164"/>
      <c r="E362" s="188"/>
      <c r="N362" s="120" t="str">
        <f>IFERROR(VLOOKUP(F362,[1]BD_08!$F$2:$N$529,9,0),"")</f>
        <v/>
      </c>
      <c r="U362" s="120" t="str">
        <f>IFERROR(VLOOKUP(F362,[1]BD_08!$F$2:$U$529,16,0),"")</f>
        <v/>
      </c>
    </row>
    <row r="363" spans="1:21" ht="15.75" customHeight="1">
      <c r="A363" s="164"/>
      <c r="B363" s="164"/>
      <c r="C363" s="164"/>
      <c r="D363" s="164"/>
      <c r="E363" s="188"/>
      <c r="N363" s="120" t="str">
        <f>IFERROR(VLOOKUP(F363,[1]BD_08!$F$2:$N$529,9,0),"")</f>
        <v/>
      </c>
      <c r="U363" s="120" t="str">
        <f>IFERROR(VLOOKUP(F363,[1]BD_08!$F$2:$U$529,16,0),"")</f>
        <v/>
      </c>
    </row>
    <row r="364" spans="1:21" ht="15.75" customHeight="1">
      <c r="A364" s="164"/>
      <c r="B364" s="164"/>
      <c r="C364" s="164"/>
      <c r="D364" s="164"/>
      <c r="E364" s="188"/>
      <c r="N364" s="120" t="str">
        <f>IFERROR(VLOOKUP(F364,[1]BD_08!$F$2:$N$529,9,0),"")</f>
        <v/>
      </c>
      <c r="U364" s="120" t="str">
        <f>IFERROR(VLOOKUP(F364,[1]BD_08!$F$2:$U$529,16,0),"")</f>
        <v/>
      </c>
    </row>
    <row r="365" spans="1:21" ht="15.75" customHeight="1">
      <c r="A365" s="164"/>
      <c r="B365" s="164"/>
      <c r="C365" s="164"/>
      <c r="D365" s="164"/>
      <c r="E365" s="188"/>
      <c r="N365" s="120" t="str">
        <f>IFERROR(VLOOKUP(F365,[1]BD_08!$F$2:$N$529,9,0),"")</f>
        <v/>
      </c>
      <c r="U365" s="120" t="str">
        <f>IFERROR(VLOOKUP(F365,[1]BD_08!$F$2:$U$529,16,0),"")</f>
        <v/>
      </c>
    </row>
    <row r="366" spans="1:21" ht="15.75" customHeight="1">
      <c r="A366" s="164"/>
      <c r="B366" s="164"/>
      <c r="C366" s="164"/>
      <c r="D366" s="164"/>
      <c r="E366" s="188"/>
      <c r="N366" s="120" t="str">
        <f>IFERROR(VLOOKUP(F366,[1]BD_08!$F$2:$N$529,9,0),"")</f>
        <v/>
      </c>
      <c r="U366" s="120" t="str">
        <f>IFERROR(VLOOKUP(F366,[1]BD_08!$F$2:$U$529,16,0),"")</f>
        <v/>
      </c>
    </row>
    <row r="367" spans="1:21" ht="15.75" customHeight="1">
      <c r="A367" s="164"/>
      <c r="B367" s="164"/>
      <c r="C367" s="164"/>
      <c r="D367" s="164"/>
      <c r="E367" s="188"/>
      <c r="N367" s="120" t="str">
        <f>IFERROR(VLOOKUP(F367,[1]BD_08!$F$2:$N$529,9,0),"")</f>
        <v/>
      </c>
      <c r="U367" s="120" t="str">
        <f>IFERROR(VLOOKUP(F367,[1]BD_08!$F$2:$U$529,16,0),"")</f>
        <v/>
      </c>
    </row>
    <row r="368" spans="1:21" ht="15.75" customHeight="1">
      <c r="A368" s="164"/>
      <c r="B368" s="164"/>
      <c r="C368" s="164"/>
      <c r="D368" s="164"/>
      <c r="E368" s="188"/>
      <c r="N368" s="120" t="str">
        <f>IFERROR(VLOOKUP(F368,[1]BD_08!$F$2:$N$529,9,0),"")</f>
        <v/>
      </c>
      <c r="U368" s="120" t="str">
        <f>IFERROR(VLOOKUP(F368,[1]BD_08!$F$2:$U$529,16,0),"")</f>
        <v/>
      </c>
    </row>
    <row r="369" spans="1:21" ht="15.75" customHeight="1">
      <c r="A369" s="164"/>
      <c r="B369" s="164"/>
      <c r="C369" s="164"/>
      <c r="D369" s="164"/>
      <c r="E369" s="188"/>
      <c r="N369" s="120" t="str">
        <f>IFERROR(VLOOKUP(F369,[1]BD_08!$F$2:$N$529,9,0),"")</f>
        <v/>
      </c>
      <c r="U369" s="120" t="str">
        <f>IFERROR(VLOOKUP(F369,[1]BD_08!$F$2:$U$529,16,0),"")</f>
        <v/>
      </c>
    </row>
    <row r="370" spans="1:21" ht="15.75" customHeight="1">
      <c r="A370" s="164"/>
      <c r="B370" s="164"/>
      <c r="C370" s="164"/>
      <c r="D370" s="164"/>
      <c r="E370" s="188"/>
      <c r="N370" s="120" t="str">
        <f>IFERROR(VLOOKUP(F370,[1]BD_08!$F$2:$N$529,9,0),"")</f>
        <v/>
      </c>
      <c r="U370" s="120" t="str">
        <f>IFERROR(VLOOKUP(F370,[1]BD_08!$F$2:$U$529,16,0),"")</f>
        <v/>
      </c>
    </row>
    <row r="371" spans="1:21" ht="15.75" customHeight="1">
      <c r="A371" s="164"/>
      <c r="B371" s="164"/>
      <c r="C371" s="164"/>
      <c r="D371" s="164"/>
      <c r="E371" s="188"/>
      <c r="N371" s="120" t="str">
        <f>IFERROR(VLOOKUP(F371,[1]BD_08!$F$2:$N$529,9,0),"")</f>
        <v/>
      </c>
      <c r="U371" s="120" t="str">
        <f>IFERROR(VLOOKUP(F371,[1]BD_08!$F$2:$U$529,16,0),"")</f>
        <v/>
      </c>
    </row>
    <row r="372" spans="1:21" ht="15.75" customHeight="1">
      <c r="A372" s="164"/>
      <c r="B372" s="164"/>
      <c r="C372" s="164"/>
      <c r="D372" s="164"/>
      <c r="E372" s="188"/>
      <c r="N372" s="120" t="str">
        <f>IFERROR(VLOOKUP(F372,[1]BD_08!$F$2:$N$529,9,0),"")</f>
        <v/>
      </c>
      <c r="U372" s="120" t="str">
        <f>IFERROR(VLOOKUP(F372,[1]BD_08!$F$2:$U$529,16,0),"")</f>
        <v/>
      </c>
    </row>
    <row r="373" spans="1:21" ht="15.75" customHeight="1">
      <c r="A373" s="164"/>
      <c r="B373" s="164"/>
      <c r="C373" s="164"/>
      <c r="D373" s="164"/>
      <c r="E373" s="188"/>
      <c r="N373" s="120" t="str">
        <f>IFERROR(VLOOKUP(F373,[1]BD_08!$F$2:$N$529,9,0),"")</f>
        <v/>
      </c>
      <c r="U373" s="120" t="str">
        <f>IFERROR(VLOOKUP(F373,[1]BD_08!$F$2:$U$529,16,0),"")</f>
        <v/>
      </c>
    </row>
    <row r="374" spans="1:21" ht="15.75" customHeight="1">
      <c r="A374" s="165"/>
      <c r="B374" s="165"/>
      <c r="C374" s="165"/>
      <c r="D374" s="164"/>
      <c r="E374" s="188"/>
      <c r="N374" s="120" t="str">
        <f>IFERROR(VLOOKUP(F374,[1]BD_08!$F$2:$N$529,9,0),"")</f>
        <v/>
      </c>
      <c r="U374" s="120" t="str">
        <f>IFERROR(VLOOKUP(F374,[1]BD_08!$F$2:$U$529,16,0),"")</f>
        <v/>
      </c>
    </row>
    <row r="375" spans="1:21" ht="15.75" customHeight="1">
      <c r="A375" s="165"/>
      <c r="B375" s="165"/>
      <c r="C375" s="165"/>
      <c r="D375" s="164"/>
      <c r="E375" s="188"/>
      <c r="N375" s="120" t="str">
        <f>IFERROR(VLOOKUP(F375,[1]BD_08!$F$2:$N$529,9,0),"")</f>
        <v/>
      </c>
      <c r="U375" s="120" t="str">
        <f>IFERROR(VLOOKUP(F375,[1]BD_08!$F$2:$U$529,16,0),"")</f>
        <v/>
      </c>
    </row>
    <row r="376" spans="1:21" ht="15.75" customHeight="1">
      <c r="A376" s="165"/>
      <c r="B376" s="165"/>
      <c r="C376" s="165"/>
      <c r="D376" s="164"/>
      <c r="E376" s="188"/>
      <c r="N376" s="120" t="str">
        <f>IFERROR(VLOOKUP(F376,[1]BD_08!$F$2:$N$529,9,0),"")</f>
        <v/>
      </c>
      <c r="U376" s="120" t="str">
        <f>IFERROR(VLOOKUP(F376,[1]BD_08!$F$2:$U$529,16,0),"")</f>
        <v/>
      </c>
    </row>
    <row r="377" spans="1:21" ht="15.75" customHeight="1">
      <c r="A377" s="165"/>
      <c r="B377" s="165"/>
      <c r="C377" s="165"/>
      <c r="D377" s="164"/>
      <c r="E377" s="188"/>
      <c r="N377" s="120" t="str">
        <f>IFERROR(VLOOKUP(F377,[1]BD_08!$F$2:$N$529,9,0),"")</f>
        <v/>
      </c>
      <c r="U377" s="120" t="str">
        <f>IFERROR(VLOOKUP(F377,[1]BD_08!$F$2:$U$529,16,0),"")</f>
        <v/>
      </c>
    </row>
    <row r="378" spans="1:21" ht="15.75" customHeight="1">
      <c r="A378" s="165"/>
      <c r="B378" s="165"/>
      <c r="C378" s="165"/>
      <c r="D378" s="164"/>
      <c r="E378" s="188"/>
      <c r="N378" s="120" t="str">
        <f>IFERROR(VLOOKUP(F378,[1]BD_08!$F$2:$N$529,9,0),"")</f>
        <v/>
      </c>
      <c r="U378" s="120" t="str">
        <f>IFERROR(VLOOKUP(F378,[1]BD_08!$F$2:$U$529,16,0),"")</f>
        <v/>
      </c>
    </row>
    <row r="379" spans="1:21" ht="15.75" customHeight="1">
      <c r="A379" s="165"/>
      <c r="B379" s="165"/>
      <c r="C379" s="165"/>
      <c r="D379" s="164"/>
      <c r="E379" s="188"/>
      <c r="N379" s="120" t="str">
        <f>IFERROR(VLOOKUP(F379,[1]BD_08!$F$2:$N$529,9,0),"")</f>
        <v/>
      </c>
      <c r="U379" s="120" t="str">
        <f>IFERROR(VLOOKUP(F379,[1]BD_08!$F$2:$U$529,16,0),"")</f>
        <v/>
      </c>
    </row>
    <row r="380" spans="1:21" ht="15.75" customHeight="1">
      <c r="A380" s="165"/>
      <c r="B380" s="165"/>
      <c r="C380" s="165"/>
      <c r="D380" s="164"/>
      <c r="E380" s="188"/>
      <c r="N380" s="120" t="str">
        <f>IFERROR(VLOOKUP(F380,[1]BD_08!$F$2:$N$529,9,0),"")</f>
        <v/>
      </c>
      <c r="U380" s="120" t="str">
        <f>IFERROR(VLOOKUP(F380,[1]BD_08!$F$2:$U$529,16,0),"")</f>
        <v/>
      </c>
    </row>
    <row r="381" spans="1:21" ht="15.75" customHeight="1">
      <c r="A381" s="165"/>
      <c r="B381" s="165"/>
      <c r="C381" s="165"/>
      <c r="D381" s="164"/>
      <c r="E381" s="188"/>
      <c r="N381" s="120" t="str">
        <f>IFERROR(VLOOKUP(F381,[1]BD_08!$F$2:$N$529,9,0),"")</f>
        <v/>
      </c>
      <c r="U381" s="120" t="str">
        <f>IFERROR(VLOOKUP(F381,[1]BD_08!$F$2:$U$529,16,0),"")</f>
        <v/>
      </c>
    </row>
    <row r="382" spans="1:21" ht="15.75" customHeight="1">
      <c r="A382" s="165"/>
      <c r="B382" s="165"/>
      <c r="C382" s="165"/>
      <c r="D382" s="164"/>
      <c r="E382" s="188"/>
      <c r="N382" s="120" t="str">
        <f>IFERROR(VLOOKUP(F382,[1]BD_08!$F$2:$N$529,9,0),"")</f>
        <v/>
      </c>
      <c r="U382" s="120" t="str">
        <f>IFERROR(VLOOKUP(F382,[1]BD_08!$F$2:$U$529,16,0),"")</f>
        <v/>
      </c>
    </row>
    <row r="383" spans="1:21" ht="15.75" customHeight="1">
      <c r="A383" s="165"/>
      <c r="B383" s="165"/>
      <c r="C383" s="165"/>
      <c r="D383" s="164"/>
      <c r="E383" s="188"/>
      <c r="N383" s="120" t="str">
        <f>IFERROR(VLOOKUP(F383,[1]BD_08!$F$2:$N$529,9,0),"")</f>
        <v/>
      </c>
      <c r="U383" s="120" t="str">
        <f>IFERROR(VLOOKUP(F383,[1]BD_08!$F$2:$U$529,16,0),"")</f>
        <v/>
      </c>
    </row>
    <row r="384" spans="1:21" ht="15.75" customHeight="1">
      <c r="A384" s="165"/>
      <c r="B384" s="165"/>
      <c r="C384" s="165"/>
      <c r="D384" s="164"/>
      <c r="E384" s="188"/>
      <c r="N384" s="120" t="str">
        <f>IFERROR(VLOOKUP(F384,[1]BD_08!$F$2:$N$529,9,0),"")</f>
        <v/>
      </c>
      <c r="U384" s="120" t="str">
        <f>IFERROR(VLOOKUP(F384,[1]BD_08!$F$2:$U$529,16,0),"")</f>
        <v/>
      </c>
    </row>
    <row r="385" spans="1:21" ht="15.75" customHeight="1">
      <c r="A385" s="165"/>
      <c r="B385" s="165"/>
      <c r="C385" s="165"/>
      <c r="D385" s="164"/>
      <c r="E385" s="188"/>
      <c r="N385" s="120" t="str">
        <f>IFERROR(VLOOKUP(F385,[1]BD_08!$F$2:$N$529,9,0),"")</f>
        <v/>
      </c>
      <c r="U385" s="120" t="str">
        <f>IFERROR(VLOOKUP(F385,[1]BD_08!$F$2:$U$529,16,0),"")</f>
        <v/>
      </c>
    </row>
    <row r="386" spans="1:21" ht="15.75" customHeight="1">
      <c r="A386" s="165"/>
      <c r="B386" s="165"/>
      <c r="C386" s="165"/>
      <c r="D386" s="164"/>
      <c r="E386" s="188"/>
      <c r="N386" s="120" t="str">
        <f>IFERROR(VLOOKUP(F386,[1]BD_08!$F$2:$N$529,9,0),"")</f>
        <v/>
      </c>
      <c r="U386" s="120" t="str">
        <f>IFERROR(VLOOKUP(F386,[1]BD_08!$F$2:$U$529,16,0),"")</f>
        <v/>
      </c>
    </row>
    <row r="387" spans="1:21" ht="15.75" customHeight="1">
      <c r="A387" s="165"/>
      <c r="B387" s="165"/>
      <c r="C387" s="165"/>
      <c r="D387" s="164"/>
      <c r="E387" s="188"/>
      <c r="N387" s="120" t="str">
        <f>IFERROR(VLOOKUP(F387,[1]BD_08!$F$2:$N$529,9,0),"")</f>
        <v/>
      </c>
      <c r="U387" s="120" t="str">
        <f>IFERROR(VLOOKUP(F387,[1]BD_08!$F$2:$U$529,16,0),"")</f>
        <v/>
      </c>
    </row>
    <row r="388" spans="1:21" ht="15.75" customHeight="1">
      <c r="A388" s="165"/>
      <c r="B388" s="165"/>
      <c r="C388" s="165"/>
      <c r="D388" s="164"/>
      <c r="E388" s="188"/>
      <c r="N388" s="120" t="str">
        <f>IFERROR(VLOOKUP(F388,[1]BD_08!$F$2:$N$529,9,0),"")</f>
        <v/>
      </c>
      <c r="U388" s="120" t="str">
        <f>IFERROR(VLOOKUP(F388,[1]BD_08!$F$2:$U$529,16,0),"")</f>
        <v/>
      </c>
    </row>
    <row r="389" spans="1:21" ht="15.75" customHeight="1">
      <c r="A389" s="165"/>
      <c r="B389" s="165"/>
      <c r="C389" s="165"/>
      <c r="D389" s="164"/>
      <c r="E389" s="188"/>
      <c r="N389" s="120" t="str">
        <f>IFERROR(VLOOKUP(F389,[1]BD_08!$F$2:$N$529,9,0),"")</f>
        <v/>
      </c>
      <c r="U389" s="120" t="str">
        <f>IFERROR(VLOOKUP(F389,[1]BD_08!$F$2:$U$529,16,0),"")</f>
        <v/>
      </c>
    </row>
    <row r="390" spans="1:21" ht="15.75" customHeight="1">
      <c r="A390" s="165"/>
      <c r="B390" s="165"/>
      <c r="C390" s="165"/>
      <c r="D390" s="164"/>
      <c r="E390" s="188"/>
      <c r="N390" s="120" t="str">
        <f>IFERROR(VLOOKUP(F390,[1]BD_08!$F$2:$N$529,9,0),"")</f>
        <v/>
      </c>
      <c r="U390" s="120" t="str">
        <f>IFERROR(VLOOKUP(F390,[1]BD_08!$F$2:$U$529,16,0),"")</f>
        <v/>
      </c>
    </row>
    <row r="391" spans="1:21" ht="15.75" customHeight="1">
      <c r="A391" s="165"/>
      <c r="B391" s="165"/>
      <c r="C391" s="165"/>
      <c r="D391" s="164"/>
      <c r="E391" s="188"/>
      <c r="N391" s="120" t="str">
        <f>IFERROR(VLOOKUP(F391,[1]BD_08!$F$2:$N$529,9,0),"")</f>
        <v/>
      </c>
      <c r="U391" s="120" t="str">
        <f>IFERROR(VLOOKUP(F391,[1]BD_08!$F$2:$U$529,16,0),"")</f>
        <v/>
      </c>
    </row>
    <row r="392" spans="1:21" ht="15.75" customHeight="1">
      <c r="A392" s="165"/>
      <c r="B392" s="165"/>
      <c r="C392" s="165"/>
      <c r="D392" s="164"/>
      <c r="E392" s="188"/>
      <c r="N392" s="120" t="str">
        <f>IFERROR(VLOOKUP(F392,[1]BD_08!$F$2:$N$529,9,0),"")</f>
        <v/>
      </c>
      <c r="U392" s="120" t="str">
        <f>IFERROR(VLOOKUP(F392,[1]BD_08!$F$2:$U$529,16,0),"")</f>
        <v/>
      </c>
    </row>
    <row r="393" spans="1:21" ht="15.75" customHeight="1">
      <c r="A393" s="165"/>
      <c r="B393" s="165"/>
      <c r="C393" s="165"/>
      <c r="D393" s="164"/>
      <c r="E393" s="188"/>
      <c r="N393" s="120" t="str">
        <f>IFERROR(VLOOKUP(F393,[1]BD_08!$F$2:$N$529,9,0),"")</f>
        <v/>
      </c>
      <c r="U393" s="120" t="str">
        <f>IFERROR(VLOOKUP(F393,[1]BD_08!$F$2:$U$529,16,0),"")</f>
        <v/>
      </c>
    </row>
    <row r="394" spans="1:21" ht="15.75" customHeight="1">
      <c r="A394" s="165"/>
      <c r="B394" s="165"/>
      <c r="C394" s="165"/>
      <c r="D394" s="164"/>
      <c r="E394" s="188"/>
      <c r="N394" s="120" t="str">
        <f>IFERROR(VLOOKUP(F394,[1]BD_08!$F$2:$N$529,9,0),"")</f>
        <v/>
      </c>
      <c r="U394" s="120" t="str">
        <f>IFERROR(VLOOKUP(F394,[1]BD_08!$F$2:$U$529,16,0),"")</f>
        <v/>
      </c>
    </row>
    <row r="395" spans="1:21" ht="15.75" customHeight="1">
      <c r="A395" s="165"/>
      <c r="B395" s="165"/>
      <c r="C395" s="165"/>
      <c r="D395" s="164"/>
      <c r="E395" s="188"/>
      <c r="N395" s="120" t="str">
        <f>IFERROR(VLOOKUP(F395,[1]BD_08!$F$2:$N$529,9,0),"")</f>
        <v/>
      </c>
      <c r="U395" s="120" t="str">
        <f>IFERROR(VLOOKUP(F395,[1]BD_08!$F$2:$U$529,16,0),"")</f>
        <v/>
      </c>
    </row>
    <row r="396" spans="1:21" ht="15.75" customHeight="1">
      <c r="A396" s="165"/>
      <c r="B396" s="165"/>
      <c r="C396" s="165"/>
      <c r="D396" s="164"/>
      <c r="E396" s="188"/>
      <c r="N396" s="120" t="str">
        <f>IFERROR(VLOOKUP(F396,[1]BD_08!$F$2:$N$529,9,0),"")</f>
        <v/>
      </c>
      <c r="U396" s="120" t="str">
        <f>IFERROR(VLOOKUP(F396,[1]BD_08!$F$2:$U$529,16,0),"")</f>
        <v/>
      </c>
    </row>
    <row r="397" spans="1:21" ht="15.75" customHeight="1">
      <c r="A397" s="165"/>
      <c r="B397" s="165"/>
      <c r="C397" s="165"/>
      <c r="D397" s="164"/>
      <c r="E397" s="188"/>
      <c r="N397" s="120" t="str">
        <f>IFERROR(VLOOKUP(F397,[1]BD_08!$F$2:$N$529,9,0),"")</f>
        <v/>
      </c>
      <c r="U397" s="120" t="str">
        <f>IFERROR(VLOOKUP(F397,[1]BD_08!$F$2:$U$529,16,0),"")</f>
        <v/>
      </c>
    </row>
    <row r="398" spans="1:21" ht="15.75" customHeight="1">
      <c r="A398" s="165"/>
      <c r="B398" s="165"/>
      <c r="C398" s="165"/>
      <c r="D398" s="164"/>
      <c r="E398" s="188"/>
      <c r="N398" s="120" t="str">
        <f>IFERROR(VLOOKUP(F398,[1]BD_08!$F$2:$N$529,9,0),"")</f>
        <v/>
      </c>
      <c r="U398" s="120" t="str">
        <f>IFERROR(VLOOKUP(F398,[1]BD_08!$F$2:$U$529,16,0),"")</f>
        <v/>
      </c>
    </row>
    <row r="399" spans="1:21" ht="15.75" customHeight="1">
      <c r="A399" s="165"/>
      <c r="B399" s="165"/>
      <c r="C399" s="165"/>
      <c r="D399" s="164"/>
      <c r="E399" s="188"/>
      <c r="N399" s="120" t="str">
        <f>IFERROR(VLOOKUP(F399,[1]BD_08!$F$2:$N$529,9,0),"")</f>
        <v/>
      </c>
      <c r="U399" s="120" t="str">
        <f>IFERROR(VLOOKUP(F399,[1]BD_08!$F$2:$U$529,16,0),"")</f>
        <v/>
      </c>
    </row>
    <row r="400" spans="1:21" ht="15.75" customHeight="1">
      <c r="A400" s="165"/>
      <c r="B400" s="165"/>
      <c r="C400" s="165"/>
      <c r="D400" s="164"/>
      <c r="E400" s="188"/>
      <c r="N400" s="120" t="str">
        <f>IFERROR(VLOOKUP(F400,[1]BD_08!$F$2:$N$529,9,0),"")</f>
        <v/>
      </c>
      <c r="U400" s="120" t="str">
        <f>IFERROR(VLOOKUP(F400,[1]BD_08!$F$2:$U$529,16,0),"")</f>
        <v/>
      </c>
    </row>
    <row r="401" spans="1:21" ht="15.75" customHeight="1">
      <c r="A401" s="165"/>
      <c r="B401" s="165"/>
      <c r="C401" s="165"/>
      <c r="D401" s="164"/>
      <c r="E401" s="188"/>
      <c r="N401" s="120" t="str">
        <f>IFERROR(VLOOKUP(F401,[1]BD_08!$F$2:$N$529,9,0),"")</f>
        <v/>
      </c>
      <c r="U401" s="120" t="str">
        <f>IFERROR(VLOOKUP(F401,[1]BD_08!$F$2:$U$529,16,0),"")</f>
        <v/>
      </c>
    </row>
    <row r="402" spans="1:21" ht="15.75" customHeight="1">
      <c r="A402" s="165"/>
      <c r="B402" s="165"/>
      <c r="C402" s="165"/>
      <c r="D402" s="164"/>
      <c r="E402" s="188"/>
      <c r="N402" s="120" t="str">
        <f>IFERROR(VLOOKUP(F402,[1]BD_08!$F$2:$N$529,9,0),"")</f>
        <v/>
      </c>
      <c r="U402" s="120" t="str">
        <f>IFERROR(VLOOKUP(F402,[1]BD_08!$F$2:$U$529,16,0),"")</f>
        <v/>
      </c>
    </row>
    <row r="403" spans="1:21" ht="15.75" customHeight="1">
      <c r="A403" s="165"/>
      <c r="B403" s="165"/>
      <c r="C403" s="165"/>
      <c r="D403" s="164"/>
      <c r="E403" s="188"/>
      <c r="N403" s="120" t="str">
        <f>IFERROR(VLOOKUP(F403,[1]BD_08!$F$2:$N$529,9,0),"")</f>
        <v/>
      </c>
      <c r="U403" s="120" t="str">
        <f>IFERROR(VLOOKUP(F403,[1]BD_08!$F$2:$U$529,16,0),"")</f>
        <v/>
      </c>
    </row>
    <row r="404" spans="1:21" ht="15.75" customHeight="1">
      <c r="A404" s="165"/>
      <c r="B404" s="165"/>
      <c r="C404" s="165"/>
      <c r="D404" s="164"/>
      <c r="E404" s="188"/>
      <c r="N404" s="120" t="str">
        <f>IFERROR(VLOOKUP(F404,[1]BD_08!$F$2:$N$529,9,0),"")</f>
        <v/>
      </c>
      <c r="U404" s="120" t="str">
        <f>IFERROR(VLOOKUP(F404,[1]BD_08!$F$2:$U$529,16,0),"")</f>
        <v/>
      </c>
    </row>
    <row r="405" spans="1:21" ht="15.75" customHeight="1">
      <c r="A405" s="165"/>
      <c r="B405" s="165"/>
      <c r="C405" s="165"/>
      <c r="D405" s="164"/>
      <c r="E405" s="188"/>
      <c r="N405" s="120" t="str">
        <f>IFERROR(VLOOKUP(F405,[1]BD_08!$F$2:$N$529,9,0),"")</f>
        <v/>
      </c>
      <c r="U405" s="120" t="str">
        <f>IFERROR(VLOOKUP(F405,[1]BD_08!$F$2:$U$529,16,0),"")</f>
        <v/>
      </c>
    </row>
    <row r="406" spans="1:21" ht="15.75" customHeight="1">
      <c r="A406" s="165"/>
      <c r="B406" s="165"/>
      <c r="C406" s="165"/>
      <c r="D406" s="164"/>
      <c r="E406" s="188"/>
      <c r="N406" s="120" t="str">
        <f>IFERROR(VLOOKUP(F406,[1]BD_08!$F$2:$N$529,9,0),"")</f>
        <v/>
      </c>
      <c r="U406" s="120" t="str">
        <f>IFERROR(VLOOKUP(F406,[1]BD_08!$F$2:$U$529,16,0),"")</f>
        <v/>
      </c>
    </row>
    <row r="407" spans="1:21" ht="15.75" customHeight="1">
      <c r="A407" s="165"/>
      <c r="B407" s="165"/>
      <c r="C407" s="165"/>
      <c r="D407" s="164"/>
      <c r="E407" s="188"/>
      <c r="N407" s="120" t="str">
        <f>IFERROR(VLOOKUP(F407,[1]BD_08!$F$2:$N$529,9,0),"")</f>
        <v/>
      </c>
      <c r="U407" s="120" t="str">
        <f>IFERROR(VLOOKUP(F407,[1]BD_08!$F$2:$U$529,16,0),"")</f>
        <v/>
      </c>
    </row>
    <row r="408" spans="1:21" ht="15.75" customHeight="1">
      <c r="A408" s="165"/>
      <c r="B408" s="165"/>
      <c r="C408" s="165"/>
      <c r="D408" s="164"/>
      <c r="E408" s="188"/>
      <c r="N408" s="120" t="str">
        <f>IFERROR(VLOOKUP(F408,[1]BD_08!$F$2:$N$529,9,0),"")</f>
        <v/>
      </c>
      <c r="U408" s="120" t="str">
        <f>IFERROR(VLOOKUP(F408,[1]BD_08!$F$2:$U$529,16,0),"")</f>
        <v/>
      </c>
    </row>
    <row r="409" spans="1:21" ht="15.75" customHeight="1">
      <c r="A409" s="165"/>
      <c r="B409" s="165"/>
      <c r="C409" s="165"/>
      <c r="D409" s="164"/>
      <c r="E409" s="188"/>
      <c r="N409" s="120" t="str">
        <f>IFERROR(VLOOKUP(F409,[1]BD_08!$F$2:$N$529,9,0),"")</f>
        <v/>
      </c>
      <c r="U409" s="120" t="str">
        <f>IFERROR(VLOOKUP(F409,[1]BD_08!$F$2:$U$529,16,0),"")</f>
        <v/>
      </c>
    </row>
    <row r="410" spans="1:21" ht="15.75" customHeight="1">
      <c r="A410" s="165"/>
      <c r="B410" s="165"/>
      <c r="C410" s="165"/>
      <c r="D410" s="164"/>
      <c r="E410" s="188"/>
      <c r="N410" s="120" t="str">
        <f>IFERROR(VLOOKUP(F410,[1]BD_08!$F$2:$N$529,9,0),"")</f>
        <v/>
      </c>
      <c r="U410" s="120" t="str">
        <f>IFERROR(VLOOKUP(F410,[1]BD_08!$F$2:$U$529,16,0),"")</f>
        <v/>
      </c>
    </row>
    <row r="411" spans="1:21" ht="15.75" customHeight="1">
      <c r="A411" s="165"/>
      <c r="B411" s="165"/>
      <c r="C411" s="165"/>
      <c r="D411" s="164"/>
      <c r="E411" s="188"/>
      <c r="N411" s="120" t="str">
        <f>IFERROR(VLOOKUP(F411,[1]BD_08!$F$2:$N$529,9,0),"")</f>
        <v/>
      </c>
      <c r="U411" s="120" t="str">
        <f>IFERROR(VLOOKUP(F411,[1]BD_08!$F$2:$U$529,16,0),"")</f>
        <v/>
      </c>
    </row>
    <row r="412" spans="1:21" ht="15.75" customHeight="1">
      <c r="A412" s="165"/>
      <c r="B412" s="165"/>
      <c r="C412" s="165"/>
      <c r="D412" s="164"/>
      <c r="E412" s="188"/>
      <c r="N412" s="120" t="str">
        <f>IFERROR(VLOOKUP(F412,[1]BD_08!$F$2:$N$529,9,0),"")</f>
        <v/>
      </c>
      <c r="U412" s="120" t="str">
        <f>IFERROR(VLOOKUP(F412,[1]BD_08!$F$2:$U$529,16,0),"")</f>
        <v/>
      </c>
    </row>
    <row r="413" spans="1:21" ht="15.75" customHeight="1">
      <c r="A413" s="165"/>
      <c r="B413" s="165"/>
      <c r="C413" s="165"/>
      <c r="D413" s="164"/>
      <c r="E413" s="188"/>
      <c r="N413" s="120" t="str">
        <f>IFERROR(VLOOKUP(F413,[1]BD_08!$F$2:$N$529,9,0),"")</f>
        <v/>
      </c>
      <c r="U413" s="120" t="str">
        <f>IFERROR(VLOOKUP(F413,[1]BD_08!$F$2:$U$529,16,0),"")</f>
        <v/>
      </c>
    </row>
    <row r="414" spans="1:21" ht="15.75" customHeight="1">
      <c r="A414" s="165"/>
      <c r="B414" s="165"/>
      <c r="C414" s="165"/>
      <c r="D414" s="164"/>
      <c r="E414" s="188"/>
      <c r="N414" s="120" t="str">
        <f>IFERROR(VLOOKUP(F414,[1]BD_08!$F$2:$N$529,9,0),"")</f>
        <v/>
      </c>
      <c r="U414" s="120" t="str">
        <f>IFERROR(VLOOKUP(F414,[1]BD_08!$F$2:$U$529,16,0),"")</f>
        <v/>
      </c>
    </row>
    <row r="415" spans="1:21" ht="15.75" customHeight="1">
      <c r="A415" s="165"/>
      <c r="B415" s="165"/>
      <c r="C415" s="165"/>
      <c r="D415" s="164"/>
      <c r="E415" s="188"/>
      <c r="N415" s="120" t="str">
        <f>IFERROR(VLOOKUP(F415,[1]BD_08!$F$2:$N$529,9,0),"")</f>
        <v/>
      </c>
      <c r="U415" s="120" t="str">
        <f>IFERROR(VLOOKUP(F415,[1]BD_08!$F$2:$U$529,16,0),"")</f>
        <v/>
      </c>
    </row>
    <row r="416" spans="1:21" ht="15.75" customHeight="1">
      <c r="A416" s="165"/>
      <c r="B416" s="165"/>
      <c r="C416" s="165"/>
      <c r="D416" s="164"/>
      <c r="E416" s="188"/>
      <c r="N416" s="120" t="str">
        <f>IFERROR(VLOOKUP(F416,[1]BD_08!$F$2:$N$529,9,0),"")</f>
        <v/>
      </c>
      <c r="U416" s="120" t="str">
        <f>IFERROR(VLOOKUP(F416,[1]BD_08!$F$2:$U$529,16,0),"")</f>
        <v/>
      </c>
    </row>
    <row r="417" spans="1:21" ht="15.75" customHeight="1">
      <c r="A417" s="165"/>
      <c r="B417" s="165"/>
      <c r="C417" s="165"/>
      <c r="D417" s="164"/>
      <c r="E417" s="188"/>
      <c r="N417" s="120" t="str">
        <f>IFERROR(VLOOKUP(F417,[1]BD_08!$F$2:$N$529,9,0),"")</f>
        <v/>
      </c>
      <c r="U417" s="120" t="str">
        <f>IFERROR(VLOOKUP(F417,[1]BD_08!$F$2:$U$529,16,0),"")</f>
        <v/>
      </c>
    </row>
    <row r="418" spans="1:21" ht="15.75" customHeight="1">
      <c r="A418" s="165"/>
      <c r="B418" s="165"/>
      <c r="C418" s="165"/>
      <c r="D418" s="164"/>
      <c r="E418" s="188"/>
      <c r="N418" s="120" t="str">
        <f>IFERROR(VLOOKUP(F418,[1]BD_08!$F$2:$N$529,9,0),"")</f>
        <v/>
      </c>
      <c r="U418" s="120" t="str">
        <f>IFERROR(VLOOKUP(F418,[1]BD_08!$F$2:$U$529,16,0),"")</f>
        <v/>
      </c>
    </row>
    <row r="419" spans="1:21" ht="15.75" customHeight="1">
      <c r="A419" s="165"/>
      <c r="B419" s="165"/>
      <c r="C419" s="165"/>
      <c r="D419" s="164"/>
      <c r="E419" s="188"/>
      <c r="N419" s="120" t="str">
        <f>IFERROR(VLOOKUP(F419,[1]BD_08!$F$2:$N$529,9,0),"")</f>
        <v/>
      </c>
      <c r="U419" s="120" t="str">
        <f>IFERROR(VLOOKUP(F419,[1]BD_08!$F$2:$U$529,16,0),"")</f>
        <v/>
      </c>
    </row>
    <row r="420" spans="1:21" ht="15.75" customHeight="1">
      <c r="A420" s="165"/>
      <c r="B420" s="165"/>
      <c r="C420" s="165"/>
      <c r="D420" s="164"/>
      <c r="E420" s="188"/>
      <c r="N420" s="120" t="str">
        <f>IFERROR(VLOOKUP(F420,[1]BD_08!$F$2:$N$529,9,0),"")</f>
        <v/>
      </c>
      <c r="U420" s="120" t="str">
        <f>IFERROR(VLOOKUP(F420,[1]BD_08!$F$2:$U$529,16,0),"")</f>
        <v/>
      </c>
    </row>
    <row r="421" spans="1:21" ht="15.75" customHeight="1">
      <c r="A421" s="165"/>
      <c r="B421" s="165"/>
      <c r="C421" s="165"/>
      <c r="D421" s="164"/>
      <c r="E421" s="188"/>
      <c r="N421" s="120" t="str">
        <f>IFERROR(VLOOKUP(F421,[1]BD_08!$F$2:$N$529,9,0),"")</f>
        <v/>
      </c>
      <c r="U421" s="120" t="str">
        <f>IFERROR(VLOOKUP(F421,[1]BD_08!$F$2:$U$529,16,0),"")</f>
        <v/>
      </c>
    </row>
    <row r="422" spans="1:21" ht="15.75" customHeight="1">
      <c r="A422" s="165"/>
      <c r="B422" s="165"/>
      <c r="C422" s="165"/>
      <c r="D422" s="164"/>
      <c r="E422" s="188"/>
      <c r="N422" s="120" t="str">
        <f>IFERROR(VLOOKUP(F422,[1]BD_08!$F$2:$N$529,9,0),"")</f>
        <v/>
      </c>
      <c r="U422" s="120" t="str">
        <f>IFERROR(VLOOKUP(F422,[1]BD_08!$F$2:$U$529,16,0),"")</f>
        <v/>
      </c>
    </row>
    <row r="423" spans="1:21" ht="15.75" customHeight="1">
      <c r="A423" s="165"/>
      <c r="B423" s="165"/>
      <c r="C423" s="165"/>
      <c r="D423" s="164"/>
      <c r="E423" s="188"/>
      <c r="N423" s="120" t="str">
        <f>IFERROR(VLOOKUP(F423,[1]BD_08!$F$2:$N$529,9,0),"")</f>
        <v/>
      </c>
      <c r="U423" s="120" t="str">
        <f>IFERROR(VLOOKUP(F423,[1]BD_08!$F$2:$U$529,16,0),"")</f>
        <v/>
      </c>
    </row>
    <row r="424" spans="1:21" ht="15.75" customHeight="1">
      <c r="A424" s="165"/>
      <c r="B424" s="165"/>
      <c r="C424" s="165"/>
      <c r="D424" s="164"/>
      <c r="E424" s="188"/>
      <c r="N424" s="120" t="str">
        <f>IFERROR(VLOOKUP(F424,[1]BD_08!$F$2:$N$529,9,0),"")</f>
        <v/>
      </c>
      <c r="U424" s="120" t="str">
        <f>IFERROR(VLOOKUP(F424,[1]BD_08!$F$2:$U$529,16,0),"")</f>
        <v/>
      </c>
    </row>
    <row r="425" spans="1:21" ht="15.75" customHeight="1">
      <c r="A425" s="165"/>
      <c r="B425" s="165"/>
      <c r="C425" s="165"/>
      <c r="D425" s="164"/>
      <c r="E425" s="188"/>
      <c r="N425" s="120" t="str">
        <f>IFERROR(VLOOKUP(F425,[1]BD_08!$F$2:$N$529,9,0),"")</f>
        <v/>
      </c>
      <c r="U425" s="120" t="str">
        <f>IFERROR(VLOOKUP(F425,[1]BD_08!$F$2:$U$529,16,0),"")</f>
        <v/>
      </c>
    </row>
    <row r="426" spans="1:21" ht="15.75" customHeight="1">
      <c r="A426" s="165"/>
      <c r="B426" s="165"/>
      <c r="C426" s="165"/>
      <c r="D426" s="164"/>
      <c r="E426" s="188"/>
      <c r="N426" s="120" t="str">
        <f>IFERROR(VLOOKUP(F426,[1]BD_08!$F$2:$N$529,9,0),"")</f>
        <v/>
      </c>
      <c r="U426" s="120" t="str">
        <f>IFERROR(VLOOKUP(F426,[1]BD_08!$F$2:$U$529,16,0),"")</f>
        <v/>
      </c>
    </row>
    <row r="427" spans="1:21" ht="15.75" customHeight="1">
      <c r="A427" s="165"/>
      <c r="B427" s="165"/>
      <c r="C427" s="165"/>
      <c r="D427" s="164"/>
      <c r="E427" s="188"/>
      <c r="N427" s="120" t="str">
        <f>IFERROR(VLOOKUP(F427,[1]BD_08!$F$2:$N$529,9,0),"")</f>
        <v/>
      </c>
      <c r="U427" s="120" t="str">
        <f>IFERROR(VLOOKUP(F427,[1]BD_08!$F$2:$U$529,16,0),"")</f>
        <v/>
      </c>
    </row>
    <row r="428" spans="1:21" ht="15.75" customHeight="1">
      <c r="A428" s="165"/>
      <c r="B428" s="165"/>
      <c r="C428" s="165"/>
      <c r="D428" s="164"/>
      <c r="E428" s="188"/>
      <c r="N428" s="120" t="str">
        <f>IFERROR(VLOOKUP(F428,[1]BD_08!$F$2:$N$529,9,0),"")</f>
        <v/>
      </c>
      <c r="U428" s="120" t="str">
        <f>IFERROR(VLOOKUP(F428,[1]BD_08!$F$2:$U$529,16,0),"")</f>
        <v/>
      </c>
    </row>
    <row r="429" spans="1:21" ht="15.75" customHeight="1">
      <c r="A429" s="165"/>
      <c r="B429" s="165"/>
      <c r="C429" s="165"/>
      <c r="D429" s="164"/>
      <c r="E429" s="188"/>
      <c r="N429" s="120" t="str">
        <f>IFERROR(VLOOKUP(F429,[1]BD_08!$F$2:$N$529,9,0),"")</f>
        <v/>
      </c>
      <c r="U429" s="120" t="str">
        <f>IFERROR(VLOOKUP(F429,[1]BD_08!$F$2:$U$529,16,0),"")</f>
        <v/>
      </c>
    </row>
    <row r="430" spans="1:21" ht="15.75" customHeight="1">
      <c r="A430" s="165"/>
      <c r="B430" s="165"/>
      <c r="C430" s="165"/>
      <c r="D430" s="164"/>
      <c r="E430" s="188"/>
      <c r="N430" s="120" t="str">
        <f>IFERROR(VLOOKUP(F430,[1]BD_08!$F$2:$N$529,9,0),"")</f>
        <v/>
      </c>
      <c r="U430" s="120" t="str">
        <f>IFERROR(VLOOKUP(F430,[1]BD_08!$F$2:$U$529,16,0),"")</f>
        <v/>
      </c>
    </row>
    <row r="431" spans="1:21" ht="15.75" customHeight="1">
      <c r="A431" s="165"/>
      <c r="B431" s="165"/>
      <c r="C431" s="165"/>
      <c r="D431" s="164"/>
      <c r="E431" s="188"/>
      <c r="N431" s="120" t="str">
        <f>IFERROR(VLOOKUP(F431,[1]BD_08!$F$2:$N$529,9,0),"")</f>
        <v/>
      </c>
      <c r="U431" s="120" t="str">
        <f>IFERROR(VLOOKUP(F431,[1]BD_08!$F$2:$U$529,16,0),"")</f>
        <v/>
      </c>
    </row>
    <row r="432" spans="1:21" ht="15.75" customHeight="1">
      <c r="A432" s="165"/>
      <c r="B432" s="165"/>
      <c r="C432" s="165"/>
      <c r="D432" s="164"/>
      <c r="E432" s="188"/>
      <c r="N432" s="120" t="str">
        <f>IFERROR(VLOOKUP(F432,[1]BD_08!$F$2:$N$529,9,0),"")</f>
        <v/>
      </c>
      <c r="U432" s="120" t="str">
        <f>IFERROR(VLOOKUP(F432,[1]BD_08!$F$2:$U$529,16,0),"")</f>
        <v/>
      </c>
    </row>
    <row r="433" spans="1:21" ht="15.75" customHeight="1">
      <c r="A433" s="165"/>
      <c r="B433" s="165"/>
      <c r="C433" s="165"/>
      <c r="D433" s="164"/>
      <c r="E433" s="188"/>
      <c r="N433" s="120" t="str">
        <f>IFERROR(VLOOKUP(F433,[1]BD_08!$F$2:$N$529,9,0),"")</f>
        <v/>
      </c>
      <c r="U433" s="120" t="str">
        <f>IFERROR(VLOOKUP(F433,[1]BD_08!$F$2:$U$529,16,0),"")</f>
        <v/>
      </c>
    </row>
    <row r="434" spans="1:21" ht="15.75" customHeight="1">
      <c r="A434" s="165"/>
      <c r="B434" s="165"/>
      <c r="C434" s="165"/>
      <c r="D434" s="164"/>
      <c r="E434" s="188"/>
      <c r="N434" s="120" t="str">
        <f>IFERROR(VLOOKUP(F434,[1]BD_08!$F$2:$N$529,9,0),"")</f>
        <v/>
      </c>
      <c r="U434" s="120" t="str">
        <f>IFERROR(VLOOKUP(F434,[1]BD_08!$F$2:$U$529,16,0),"")</f>
        <v/>
      </c>
    </row>
    <row r="435" spans="1:21" ht="15.75" customHeight="1">
      <c r="A435" s="165"/>
      <c r="B435" s="165"/>
      <c r="C435" s="165"/>
      <c r="D435" s="164"/>
      <c r="E435" s="188"/>
      <c r="N435" s="120" t="str">
        <f>IFERROR(VLOOKUP(F435,[1]BD_08!$F$2:$N$529,9,0),"")</f>
        <v/>
      </c>
      <c r="U435" s="120" t="str">
        <f>IFERROR(VLOOKUP(F435,[1]BD_08!$F$2:$U$529,16,0),"")</f>
        <v/>
      </c>
    </row>
    <row r="436" spans="1:21" ht="15.75" customHeight="1">
      <c r="A436" s="165"/>
      <c r="B436" s="165"/>
      <c r="C436" s="165"/>
      <c r="D436" s="164"/>
      <c r="E436" s="188"/>
      <c r="N436" s="120" t="str">
        <f>IFERROR(VLOOKUP(F436,[1]BD_08!$F$2:$N$529,9,0),"")</f>
        <v/>
      </c>
      <c r="U436" s="120" t="str">
        <f>IFERROR(VLOOKUP(F436,[1]BD_08!$F$2:$U$529,16,0),"")</f>
        <v/>
      </c>
    </row>
    <row r="437" spans="1:21" ht="15.75" customHeight="1">
      <c r="A437" s="165"/>
      <c r="B437" s="165"/>
      <c r="C437" s="165"/>
      <c r="D437" s="164"/>
      <c r="E437" s="188"/>
      <c r="N437" s="120" t="str">
        <f>IFERROR(VLOOKUP(F437,[1]BD_08!$F$2:$N$529,9,0),"")</f>
        <v/>
      </c>
      <c r="U437" s="120" t="str">
        <f>IFERROR(VLOOKUP(F437,[1]BD_08!$F$2:$U$529,16,0),"")</f>
        <v/>
      </c>
    </row>
    <row r="438" spans="1:21" ht="15.75" customHeight="1">
      <c r="A438" s="165"/>
      <c r="B438" s="165"/>
      <c r="C438" s="165"/>
      <c r="D438" s="164"/>
      <c r="E438" s="188"/>
      <c r="N438" s="120" t="str">
        <f>IFERROR(VLOOKUP(F438,[1]BD_08!$F$2:$N$529,9,0),"")</f>
        <v/>
      </c>
      <c r="U438" s="120" t="str">
        <f>IFERROR(VLOOKUP(F438,[1]BD_08!$F$2:$U$529,16,0),"")</f>
        <v/>
      </c>
    </row>
    <row r="439" spans="1:21" ht="15.75" customHeight="1">
      <c r="A439" s="165"/>
      <c r="B439" s="165"/>
      <c r="C439" s="165"/>
      <c r="D439" s="164"/>
      <c r="E439" s="188"/>
      <c r="N439" s="120" t="str">
        <f>IFERROR(VLOOKUP(F439,[1]BD_08!$F$2:$N$529,9,0),"")</f>
        <v/>
      </c>
      <c r="U439" s="120" t="str">
        <f>IFERROR(VLOOKUP(F439,[1]BD_08!$F$2:$U$529,16,0),"")</f>
        <v/>
      </c>
    </row>
    <row r="440" spans="1:21" ht="15.75" customHeight="1">
      <c r="A440" s="165"/>
      <c r="B440" s="165"/>
      <c r="C440" s="165"/>
      <c r="D440" s="164"/>
      <c r="E440" s="188"/>
      <c r="N440" s="120" t="str">
        <f>IFERROR(VLOOKUP(F440,[1]BD_08!$F$2:$N$529,9,0),"")</f>
        <v/>
      </c>
      <c r="U440" s="120" t="str">
        <f>IFERROR(VLOOKUP(F440,[1]BD_08!$F$2:$U$529,16,0),"")</f>
        <v/>
      </c>
    </row>
    <row r="441" spans="1:21" ht="15.75" customHeight="1">
      <c r="A441" s="165"/>
      <c r="B441" s="165"/>
      <c r="C441" s="165"/>
      <c r="D441" s="164"/>
      <c r="E441" s="188"/>
      <c r="N441" s="120" t="str">
        <f>IFERROR(VLOOKUP(F441,[1]BD_08!$F$2:$N$529,9,0),"")</f>
        <v/>
      </c>
      <c r="U441" s="120" t="str">
        <f>IFERROR(VLOOKUP(F441,[1]BD_08!$F$2:$U$529,16,0),"")</f>
        <v/>
      </c>
    </row>
    <row r="442" spans="1:21" ht="15.75" customHeight="1">
      <c r="A442" s="165"/>
      <c r="B442" s="165"/>
      <c r="C442" s="165"/>
      <c r="D442" s="164"/>
      <c r="E442" s="188"/>
      <c r="N442" s="120" t="str">
        <f>IFERROR(VLOOKUP(F442,[1]BD_08!$F$2:$N$529,9,0),"")</f>
        <v/>
      </c>
      <c r="U442" s="120" t="str">
        <f>IFERROR(VLOOKUP(F442,[1]BD_08!$F$2:$U$529,16,0),"")</f>
        <v/>
      </c>
    </row>
    <row r="443" spans="1:21" ht="15.75" customHeight="1">
      <c r="A443" s="165"/>
      <c r="B443" s="165"/>
      <c r="C443" s="165"/>
      <c r="D443" s="164"/>
      <c r="E443" s="188"/>
      <c r="N443" s="120" t="str">
        <f>IFERROR(VLOOKUP(F443,[1]BD_08!$F$2:$N$529,9,0),"")</f>
        <v/>
      </c>
      <c r="U443" s="120" t="str">
        <f>IFERROR(VLOOKUP(F443,[1]BD_08!$F$2:$U$529,16,0),"")</f>
        <v/>
      </c>
    </row>
    <row r="444" spans="1:21" ht="15.75" customHeight="1">
      <c r="A444" s="165"/>
      <c r="B444" s="165"/>
      <c r="C444" s="165"/>
      <c r="D444" s="164"/>
      <c r="E444" s="188"/>
      <c r="N444" s="120" t="str">
        <f>IFERROR(VLOOKUP(F444,[1]BD_08!$F$2:$N$529,9,0),"")</f>
        <v/>
      </c>
      <c r="U444" s="120" t="str">
        <f>IFERROR(VLOOKUP(F444,[1]BD_08!$F$2:$U$529,16,0),"")</f>
        <v/>
      </c>
    </row>
    <row r="445" spans="1:21" ht="15.75" customHeight="1">
      <c r="A445" s="165"/>
      <c r="B445" s="165"/>
      <c r="C445" s="165"/>
      <c r="D445" s="164"/>
      <c r="E445" s="188"/>
      <c r="N445" s="120" t="str">
        <f>IFERROR(VLOOKUP(F445,[1]BD_08!$F$2:$N$529,9,0),"")</f>
        <v/>
      </c>
      <c r="U445" s="120" t="str">
        <f>IFERROR(VLOOKUP(F445,[1]BD_08!$F$2:$U$529,16,0),"")</f>
        <v/>
      </c>
    </row>
    <row r="446" spans="1:21" ht="15.75" customHeight="1">
      <c r="A446" s="165"/>
      <c r="B446" s="165"/>
      <c r="C446" s="165"/>
      <c r="D446" s="164"/>
      <c r="E446" s="188"/>
      <c r="N446" s="120" t="str">
        <f>IFERROR(VLOOKUP(F446,[1]BD_08!$F$2:$N$529,9,0),"")</f>
        <v/>
      </c>
      <c r="U446" s="120" t="str">
        <f>IFERROR(VLOOKUP(F446,[1]BD_08!$F$2:$U$529,16,0),"")</f>
        <v/>
      </c>
    </row>
    <row r="447" spans="1:21" ht="15.75" customHeight="1">
      <c r="A447" s="165"/>
      <c r="B447" s="165"/>
      <c r="C447" s="165"/>
      <c r="D447" s="164"/>
      <c r="E447" s="188"/>
      <c r="N447" s="120" t="str">
        <f>IFERROR(VLOOKUP(F447,[1]BD_08!$F$2:$N$529,9,0),"")</f>
        <v/>
      </c>
      <c r="U447" s="120" t="str">
        <f>IFERROR(VLOOKUP(F447,[1]BD_08!$F$2:$U$529,16,0),"")</f>
        <v/>
      </c>
    </row>
    <row r="448" spans="1:21" ht="15.75" customHeight="1">
      <c r="A448" s="165"/>
      <c r="B448" s="165"/>
      <c r="C448" s="165"/>
      <c r="D448" s="164"/>
      <c r="E448" s="188"/>
      <c r="N448" s="120" t="str">
        <f>IFERROR(VLOOKUP(F448,[1]BD_08!$F$2:$N$529,9,0),"")</f>
        <v/>
      </c>
      <c r="U448" s="120" t="str">
        <f>IFERROR(VLOOKUP(F448,[1]BD_08!$F$2:$U$529,16,0),"")</f>
        <v/>
      </c>
    </row>
    <row r="449" spans="1:21" ht="15.75" customHeight="1">
      <c r="A449" s="165"/>
      <c r="B449" s="165"/>
      <c r="C449" s="165"/>
      <c r="D449" s="164"/>
      <c r="E449" s="188"/>
      <c r="N449" s="120" t="str">
        <f>IFERROR(VLOOKUP(F449,[1]BD_08!$F$2:$N$529,9,0),"")</f>
        <v/>
      </c>
      <c r="U449" s="120" t="str">
        <f>IFERROR(VLOOKUP(F449,[1]BD_08!$F$2:$U$529,16,0),"")</f>
        <v/>
      </c>
    </row>
    <row r="450" spans="1:21" ht="15.75" customHeight="1">
      <c r="A450" s="165"/>
      <c r="B450" s="165"/>
      <c r="C450" s="165"/>
      <c r="D450" s="164"/>
      <c r="E450" s="188"/>
      <c r="N450" s="120" t="str">
        <f>IFERROR(VLOOKUP(F450,[1]BD_08!$F$2:$N$529,9,0),"")</f>
        <v/>
      </c>
      <c r="U450" s="120" t="str">
        <f>IFERROR(VLOOKUP(F450,[1]BD_08!$F$2:$U$529,16,0),"")</f>
        <v/>
      </c>
    </row>
    <row r="451" spans="1:21" ht="15.75" customHeight="1">
      <c r="A451" s="165"/>
      <c r="B451" s="165"/>
      <c r="C451" s="165"/>
      <c r="D451" s="164"/>
      <c r="E451" s="188"/>
      <c r="N451" s="120" t="str">
        <f>IFERROR(VLOOKUP(F451,[1]BD_08!$F$2:$N$529,9,0),"")</f>
        <v/>
      </c>
      <c r="U451" s="120" t="str">
        <f>IFERROR(VLOOKUP(F451,[1]BD_08!$F$2:$U$529,16,0),"")</f>
        <v/>
      </c>
    </row>
    <row r="452" spans="1:21" ht="15.75" customHeight="1">
      <c r="A452" s="165"/>
      <c r="B452" s="165"/>
      <c r="C452" s="165"/>
      <c r="D452" s="164"/>
      <c r="E452" s="188"/>
      <c r="N452" s="120" t="str">
        <f>IFERROR(VLOOKUP(F452,[1]BD_08!$F$2:$N$529,9,0),"")</f>
        <v/>
      </c>
      <c r="U452" s="120" t="str">
        <f>IFERROR(VLOOKUP(F452,[1]BD_08!$F$2:$U$529,16,0),"")</f>
        <v/>
      </c>
    </row>
    <row r="453" spans="1:21" ht="15.75" customHeight="1">
      <c r="A453" s="165"/>
      <c r="B453" s="165"/>
      <c r="C453" s="165"/>
      <c r="D453" s="164"/>
      <c r="E453" s="188"/>
      <c r="N453" s="120" t="str">
        <f>IFERROR(VLOOKUP(F453,[1]BD_08!$F$2:$N$529,9,0),"")</f>
        <v/>
      </c>
      <c r="U453" s="120" t="str">
        <f>IFERROR(VLOOKUP(F453,[1]BD_08!$F$2:$U$529,16,0),"")</f>
        <v/>
      </c>
    </row>
    <row r="454" spans="1:21" ht="15.75" customHeight="1">
      <c r="A454" s="165"/>
      <c r="B454" s="165"/>
      <c r="C454" s="165"/>
      <c r="D454" s="164"/>
      <c r="E454" s="188"/>
      <c r="N454" s="120" t="str">
        <f>IFERROR(VLOOKUP(F454,[1]BD_08!$F$2:$N$529,9,0),"")</f>
        <v/>
      </c>
      <c r="U454" s="120" t="str">
        <f>IFERROR(VLOOKUP(F454,[1]BD_08!$F$2:$U$529,16,0),"")</f>
        <v/>
      </c>
    </row>
    <row r="455" spans="1:21" ht="15.75" customHeight="1">
      <c r="A455" s="165"/>
      <c r="B455" s="165"/>
      <c r="C455" s="165"/>
      <c r="D455" s="164"/>
      <c r="E455" s="188"/>
      <c r="N455" s="120" t="str">
        <f>IFERROR(VLOOKUP(F455,[1]BD_08!$F$2:$N$529,9,0),"")</f>
        <v/>
      </c>
      <c r="U455" s="120" t="str">
        <f>IFERROR(VLOOKUP(F455,[1]BD_08!$F$2:$U$529,16,0),"")</f>
        <v/>
      </c>
    </row>
    <row r="456" spans="1:21" ht="15.75" customHeight="1">
      <c r="A456" s="165"/>
      <c r="B456" s="165"/>
      <c r="C456" s="165"/>
      <c r="D456" s="164"/>
      <c r="E456" s="188"/>
      <c r="N456" s="120" t="str">
        <f>IFERROR(VLOOKUP(F456,[1]BD_08!$F$2:$N$529,9,0),"")</f>
        <v/>
      </c>
      <c r="U456" s="120" t="str">
        <f>IFERROR(VLOOKUP(F456,[1]BD_08!$F$2:$U$529,16,0),"")</f>
        <v/>
      </c>
    </row>
    <row r="457" spans="1:21" ht="15.75" customHeight="1">
      <c r="A457" s="165"/>
      <c r="B457" s="165"/>
      <c r="C457" s="165"/>
      <c r="D457" s="164"/>
      <c r="E457" s="188"/>
      <c r="N457" s="120" t="str">
        <f>IFERROR(VLOOKUP(F457,[1]BD_08!$F$2:$N$529,9,0),"")</f>
        <v/>
      </c>
      <c r="U457" s="120" t="str">
        <f>IFERROR(VLOOKUP(F457,[1]BD_08!$F$2:$U$529,16,0),"")</f>
        <v/>
      </c>
    </row>
    <row r="458" spans="1:21" ht="15.75" customHeight="1">
      <c r="A458" s="165"/>
      <c r="B458" s="165"/>
      <c r="C458" s="165"/>
      <c r="D458" s="164"/>
      <c r="E458" s="188"/>
      <c r="N458" s="120" t="str">
        <f>IFERROR(VLOOKUP(F458,[1]BD_08!$F$2:$N$529,9,0),"")</f>
        <v/>
      </c>
      <c r="U458" s="120" t="str">
        <f>IFERROR(VLOOKUP(F458,[1]BD_08!$F$2:$U$529,16,0),"")</f>
        <v/>
      </c>
    </row>
    <row r="459" spans="1:21" ht="15.75" customHeight="1">
      <c r="A459" s="165"/>
      <c r="B459" s="165"/>
      <c r="C459" s="165"/>
      <c r="D459" s="164"/>
      <c r="E459" s="188"/>
      <c r="N459" s="120" t="str">
        <f>IFERROR(VLOOKUP(F459,[1]BD_08!$F$2:$N$529,9,0),"")</f>
        <v/>
      </c>
      <c r="U459" s="120" t="str">
        <f>IFERROR(VLOOKUP(F459,[1]BD_08!$F$2:$U$529,16,0),"")</f>
        <v/>
      </c>
    </row>
    <row r="460" spans="1:21" ht="15.75" customHeight="1">
      <c r="A460" s="165"/>
      <c r="B460" s="165"/>
      <c r="C460" s="165"/>
      <c r="D460" s="164"/>
      <c r="E460" s="188"/>
      <c r="N460" s="120" t="str">
        <f>IFERROR(VLOOKUP(F460,[1]BD_08!$F$2:$N$529,9,0),"")</f>
        <v/>
      </c>
      <c r="U460" s="120" t="str">
        <f>IFERROR(VLOOKUP(F460,[1]BD_08!$F$2:$U$529,16,0),"")</f>
        <v/>
      </c>
    </row>
    <row r="461" spans="1:21" ht="15.75" customHeight="1">
      <c r="A461" s="165"/>
      <c r="B461" s="165"/>
      <c r="C461" s="165"/>
      <c r="D461" s="164"/>
      <c r="E461" s="188"/>
      <c r="N461" s="120" t="str">
        <f>IFERROR(VLOOKUP(F461,[1]BD_08!$F$2:$N$529,9,0),"")</f>
        <v/>
      </c>
      <c r="U461" s="120" t="str">
        <f>IFERROR(VLOOKUP(F461,[1]BD_08!$F$2:$U$529,16,0),"")</f>
        <v/>
      </c>
    </row>
    <row r="462" spans="1:21" ht="15.75" customHeight="1">
      <c r="A462" s="165"/>
      <c r="B462" s="165"/>
      <c r="C462" s="165"/>
      <c r="D462" s="164"/>
      <c r="E462" s="188"/>
      <c r="N462" s="120" t="str">
        <f>IFERROR(VLOOKUP(F462,[1]BD_08!$F$2:$N$529,9,0),"")</f>
        <v/>
      </c>
      <c r="U462" s="120" t="str">
        <f>IFERROR(VLOOKUP(F462,[1]BD_08!$F$2:$U$529,16,0),"")</f>
        <v/>
      </c>
    </row>
    <row r="463" spans="1:21" ht="15.75" customHeight="1">
      <c r="A463" s="165"/>
      <c r="B463" s="165"/>
      <c r="C463" s="165"/>
      <c r="D463" s="164"/>
      <c r="E463" s="188"/>
      <c r="N463" s="120" t="str">
        <f>IFERROR(VLOOKUP(F463,[1]BD_08!$F$2:$N$529,9,0),"")</f>
        <v/>
      </c>
      <c r="U463" s="120" t="str">
        <f>IFERROR(VLOOKUP(F463,[1]BD_08!$F$2:$U$529,16,0),"")</f>
        <v/>
      </c>
    </row>
    <row r="464" spans="1:21" ht="15.75" customHeight="1">
      <c r="A464" s="122"/>
      <c r="B464" s="122"/>
      <c r="C464" s="122"/>
    </row>
    <row r="465" spans="1:3" ht="15.75" customHeight="1">
      <c r="A465" s="122"/>
      <c r="B465" s="122"/>
      <c r="C465" s="122"/>
    </row>
    <row r="466" spans="1:3" ht="15.75" customHeight="1">
      <c r="A466" s="122"/>
      <c r="B466" s="122"/>
      <c r="C466" s="122"/>
    </row>
    <row r="467" spans="1:3" ht="15.75" customHeight="1">
      <c r="A467" s="122"/>
      <c r="B467" s="122"/>
      <c r="C467" s="122"/>
    </row>
    <row r="468" spans="1:3" ht="15.75" customHeight="1">
      <c r="A468" s="122"/>
      <c r="B468" s="122"/>
      <c r="C468" s="122"/>
    </row>
    <row r="469" spans="1:3" ht="15.75" customHeight="1">
      <c r="A469" s="122"/>
      <c r="B469" s="122"/>
      <c r="C469" s="122"/>
    </row>
    <row r="470" spans="1:3" ht="15.75" customHeight="1">
      <c r="A470" s="122"/>
      <c r="B470" s="122"/>
      <c r="C470" s="122"/>
    </row>
    <row r="471" spans="1:3" ht="15.75" customHeight="1">
      <c r="A471" s="122"/>
      <c r="B471" s="122"/>
      <c r="C471" s="122"/>
    </row>
    <row r="472" spans="1:3" ht="15.75" customHeight="1">
      <c r="A472" s="122"/>
      <c r="B472" s="122"/>
      <c r="C472" s="122"/>
    </row>
    <row r="473" spans="1:3" ht="15.75" customHeight="1">
      <c r="A473" s="122"/>
      <c r="B473" s="122"/>
      <c r="C473" s="122"/>
    </row>
    <row r="474" spans="1:3" ht="15.75" customHeight="1">
      <c r="A474" s="122"/>
      <c r="B474" s="122"/>
      <c r="C474" s="122"/>
    </row>
    <row r="475" spans="1:3" ht="15.75" customHeight="1">
      <c r="A475" s="122"/>
      <c r="B475" s="122"/>
      <c r="C475" s="122"/>
    </row>
    <row r="476" spans="1:3" ht="15.75" customHeight="1">
      <c r="A476" s="122"/>
      <c r="B476" s="122"/>
      <c r="C476" s="122"/>
    </row>
    <row r="477" spans="1:3" ht="15.75" customHeight="1">
      <c r="A477" s="122"/>
      <c r="B477" s="122"/>
      <c r="C477" s="122"/>
    </row>
    <row r="478" spans="1:3" ht="15.75" customHeight="1">
      <c r="A478" s="122"/>
      <c r="B478" s="122"/>
      <c r="C478" s="122"/>
    </row>
    <row r="479" spans="1:3" ht="15.75" customHeight="1">
      <c r="A479" s="122"/>
      <c r="B479" s="122"/>
      <c r="C479" s="122"/>
    </row>
    <row r="480" spans="1:3" ht="15.75" customHeight="1">
      <c r="A480" s="122"/>
      <c r="B480" s="122"/>
      <c r="C480" s="122"/>
    </row>
    <row r="481" spans="1:3" ht="15.75" customHeight="1">
      <c r="A481" s="122"/>
      <c r="B481" s="122"/>
      <c r="C481" s="122"/>
    </row>
    <row r="482" spans="1:3" ht="15.75" customHeight="1">
      <c r="A482" s="122"/>
      <c r="B482" s="122"/>
      <c r="C482" s="122"/>
    </row>
    <row r="483" spans="1:3" ht="15.75" customHeight="1">
      <c r="A483" s="122"/>
      <c r="B483" s="122"/>
      <c r="C483" s="122"/>
    </row>
    <row r="484" spans="1:3" ht="15.75" customHeight="1">
      <c r="A484" s="122"/>
      <c r="B484" s="122"/>
      <c r="C484" s="122"/>
    </row>
    <row r="485" spans="1:3" ht="15.75" customHeight="1">
      <c r="A485" s="122"/>
      <c r="B485" s="122"/>
      <c r="C485" s="122"/>
    </row>
    <row r="486" spans="1:3" ht="15.75" customHeight="1">
      <c r="A486" s="122"/>
      <c r="B486" s="122"/>
      <c r="C486" s="122"/>
    </row>
    <row r="487" spans="1:3" ht="15.75" customHeight="1">
      <c r="A487" s="122"/>
      <c r="B487" s="122"/>
      <c r="C487" s="122"/>
    </row>
    <row r="488" spans="1:3" ht="15.75" customHeight="1">
      <c r="A488" s="122"/>
      <c r="B488" s="122"/>
      <c r="C488" s="122"/>
    </row>
    <row r="489" spans="1:3" ht="15.75" customHeight="1">
      <c r="A489" s="122"/>
      <c r="B489" s="122"/>
      <c r="C489" s="122"/>
    </row>
    <row r="490" spans="1:3" ht="15.75" customHeight="1">
      <c r="A490" s="122"/>
      <c r="B490" s="122"/>
      <c r="C490" s="122"/>
    </row>
    <row r="491" spans="1:3" ht="15.75" customHeight="1">
      <c r="A491" s="122"/>
      <c r="B491" s="122"/>
      <c r="C491" s="122"/>
    </row>
    <row r="492" spans="1:3" ht="15.75" customHeight="1">
      <c r="A492" s="122"/>
      <c r="B492" s="122"/>
      <c r="C492" s="122"/>
    </row>
    <row r="493" spans="1:3" ht="15.75" customHeight="1">
      <c r="A493" s="122"/>
      <c r="B493" s="122"/>
      <c r="C493" s="122"/>
    </row>
    <row r="494" spans="1:3" ht="15.75" customHeight="1">
      <c r="A494" s="122"/>
      <c r="B494" s="122"/>
      <c r="C494" s="122"/>
    </row>
    <row r="495" spans="1:3" ht="15.75" customHeight="1">
      <c r="A495" s="122"/>
      <c r="B495" s="122"/>
      <c r="C495" s="122"/>
    </row>
    <row r="496" spans="1:3" ht="15.75" customHeight="1">
      <c r="A496" s="122"/>
      <c r="B496" s="122"/>
      <c r="C496" s="122"/>
    </row>
    <row r="497" spans="1:3" ht="15.75" customHeight="1">
      <c r="A497" s="122"/>
      <c r="B497" s="122"/>
      <c r="C497" s="122"/>
    </row>
    <row r="498" spans="1:3" ht="15.75" customHeight="1">
      <c r="A498" s="122"/>
      <c r="B498" s="122"/>
      <c r="C498" s="122"/>
    </row>
    <row r="499" spans="1:3" ht="15.75" customHeight="1">
      <c r="A499" s="122"/>
      <c r="B499" s="122"/>
      <c r="C499" s="122"/>
    </row>
    <row r="500" spans="1:3" ht="15.75" customHeight="1">
      <c r="A500" s="122"/>
      <c r="B500" s="122"/>
      <c r="C500" s="122"/>
    </row>
    <row r="501" spans="1:3" ht="15.75" customHeight="1">
      <c r="A501" s="122"/>
      <c r="B501" s="122"/>
      <c r="C501" s="122"/>
    </row>
    <row r="502" spans="1:3" ht="15.75" customHeight="1">
      <c r="A502" s="122"/>
      <c r="B502" s="122"/>
      <c r="C502" s="122"/>
    </row>
    <row r="503" spans="1:3" ht="15.75" customHeight="1">
      <c r="A503" s="122"/>
      <c r="B503" s="122"/>
      <c r="C503" s="122"/>
    </row>
    <row r="504" spans="1:3" ht="15.75" customHeight="1">
      <c r="A504" s="122"/>
      <c r="B504" s="122"/>
      <c r="C504" s="122"/>
    </row>
    <row r="505" spans="1:3" ht="15.75" customHeight="1">
      <c r="A505" s="122"/>
      <c r="B505" s="122"/>
      <c r="C505" s="122"/>
    </row>
    <row r="506" spans="1:3" ht="15.75" customHeight="1">
      <c r="A506" s="122"/>
      <c r="B506" s="122"/>
      <c r="C506" s="122"/>
    </row>
    <row r="507" spans="1:3" ht="15.75" customHeight="1">
      <c r="A507" s="122"/>
      <c r="B507" s="122"/>
      <c r="C507" s="122"/>
    </row>
    <row r="508" spans="1:3" ht="15.75" customHeight="1">
      <c r="A508" s="122"/>
      <c r="B508" s="122"/>
      <c r="C508" s="122"/>
    </row>
    <row r="509" spans="1:3" ht="15.75" customHeight="1">
      <c r="A509" s="122"/>
      <c r="B509" s="122"/>
      <c r="C509" s="122"/>
    </row>
    <row r="510" spans="1:3" ht="15.75" customHeight="1">
      <c r="A510" s="122"/>
      <c r="B510" s="122"/>
      <c r="C510" s="122"/>
    </row>
    <row r="511" spans="1:3" ht="15.75" customHeight="1">
      <c r="A511" s="122"/>
      <c r="B511" s="122"/>
      <c r="C511" s="122"/>
    </row>
    <row r="512" spans="1:3" ht="15.75" customHeight="1">
      <c r="A512" s="122"/>
      <c r="B512" s="122"/>
      <c r="C512" s="122"/>
    </row>
    <row r="513" spans="1:3" ht="15.75" customHeight="1">
      <c r="A513" s="122"/>
      <c r="B513" s="122"/>
      <c r="C513" s="122"/>
    </row>
    <row r="514" spans="1:3" ht="15.75" customHeight="1">
      <c r="A514" s="122"/>
      <c r="B514" s="122"/>
      <c r="C514" s="122"/>
    </row>
    <row r="515" spans="1:3" ht="15.75" customHeight="1">
      <c r="A515" s="122"/>
      <c r="B515" s="122"/>
      <c r="C515" s="122"/>
    </row>
    <row r="516" spans="1:3" ht="15.75" customHeight="1">
      <c r="A516" s="122"/>
      <c r="B516" s="122"/>
      <c r="C516" s="122"/>
    </row>
    <row r="517" spans="1:3" ht="15.75" customHeight="1">
      <c r="A517" s="122"/>
      <c r="B517" s="122"/>
      <c r="C517" s="122"/>
    </row>
    <row r="518" spans="1:3" ht="15.75" customHeight="1">
      <c r="A518" s="122"/>
      <c r="B518" s="122"/>
      <c r="C518" s="122"/>
    </row>
    <row r="519" spans="1:3" ht="15.75" customHeight="1">
      <c r="A519" s="122"/>
      <c r="B519" s="122"/>
      <c r="C519" s="122"/>
    </row>
    <row r="520" spans="1:3" ht="15.75" customHeight="1">
      <c r="A520" s="122"/>
      <c r="B520" s="122"/>
      <c r="C520" s="122"/>
    </row>
    <row r="521" spans="1:3" ht="15.75" customHeight="1">
      <c r="A521" s="122"/>
      <c r="B521" s="122"/>
      <c r="C521" s="122"/>
    </row>
    <row r="522" spans="1:3" ht="15.75" customHeight="1">
      <c r="A522" s="122"/>
      <c r="B522" s="122"/>
      <c r="C522" s="122"/>
    </row>
    <row r="523" spans="1:3" ht="15.75" customHeight="1">
      <c r="A523" s="122"/>
      <c r="B523" s="122"/>
      <c r="C523" s="122"/>
    </row>
    <row r="524" spans="1:3" ht="15.75" customHeight="1">
      <c r="A524" s="122"/>
      <c r="B524" s="122"/>
      <c r="C524" s="122"/>
    </row>
    <row r="525" spans="1:3" ht="15.75" customHeight="1">
      <c r="A525" s="122"/>
      <c r="B525" s="122"/>
      <c r="C525" s="122"/>
    </row>
    <row r="526" spans="1:3" ht="15.75" customHeight="1">
      <c r="A526" s="122"/>
      <c r="B526" s="122"/>
      <c r="C526" s="122"/>
    </row>
    <row r="527" spans="1:3" ht="15.75" customHeight="1">
      <c r="A527" s="122"/>
      <c r="B527" s="122"/>
      <c r="C527" s="122"/>
    </row>
    <row r="528" spans="1:3" ht="15.75" customHeight="1">
      <c r="A528" s="122"/>
      <c r="B528" s="122"/>
      <c r="C528" s="122"/>
    </row>
    <row r="529" spans="1:3" ht="15.75" customHeight="1">
      <c r="A529" s="122"/>
      <c r="B529" s="122"/>
      <c r="C529" s="122"/>
    </row>
    <row r="530" spans="1:3" ht="15.75" customHeight="1">
      <c r="A530" s="122"/>
      <c r="B530" s="122"/>
      <c r="C530" s="122"/>
    </row>
    <row r="531" spans="1:3" ht="15.75" customHeight="1">
      <c r="A531" s="122"/>
      <c r="B531" s="122"/>
      <c r="C531" s="122"/>
    </row>
    <row r="532" spans="1:3" ht="15.75" customHeight="1">
      <c r="A532" s="122"/>
      <c r="B532" s="122"/>
      <c r="C532" s="122"/>
    </row>
    <row r="533" spans="1:3" ht="15.75" customHeight="1">
      <c r="A533" s="122"/>
      <c r="B533" s="122"/>
      <c r="C533" s="122"/>
    </row>
    <row r="534" spans="1:3" ht="15.75" customHeight="1">
      <c r="A534" s="122"/>
      <c r="B534" s="122"/>
      <c r="C534" s="122"/>
    </row>
    <row r="535" spans="1:3" ht="15.75" customHeight="1">
      <c r="A535" s="122"/>
      <c r="B535" s="122"/>
      <c r="C535" s="122"/>
    </row>
    <row r="536" spans="1:3" ht="15.75" customHeight="1">
      <c r="A536" s="122"/>
      <c r="B536" s="122"/>
      <c r="C536" s="122"/>
    </row>
    <row r="537" spans="1:3" ht="15.75" customHeight="1">
      <c r="A537" s="122"/>
      <c r="B537" s="122"/>
      <c r="C537" s="122"/>
    </row>
    <row r="538" spans="1:3" ht="15.75" customHeight="1">
      <c r="A538" s="122"/>
      <c r="B538" s="122"/>
      <c r="C538" s="122"/>
    </row>
    <row r="539" spans="1:3" ht="15.75" customHeight="1">
      <c r="A539" s="122"/>
      <c r="B539" s="122"/>
      <c r="C539" s="122"/>
    </row>
    <row r="540" spans="1:3" ht="15.75" customHeight="1">
      <c r="A540" s="122"/>
      <c r="B540" s="122"/>
      <c r="C540" s="122"/>
    </row>
    <row r="541" spans="1:3" ht="15.75" customHeight="1">
      <c r="A541" s="122"/>
      <c r="B541" s="122"/>
      <c r="C541" s="122"/>
    </row>
    <row r="542" spans="1:3" ht="15.75" customHeight="1">
      <c r="A542" s="122"/>
      <c r="B542" s="122"/>
      <c r="C542" s="122"/>
    </row>
    <row r="543" spans="1:3" ht="15.75" customHeight="1">
      <c r="A543" s="122"/>
      <c r="B543" s="122"/>
      <c r="C543" s="122"/>
    </row>
    <row r="544" spans="1:3" ht="15.75" customHeight="1">
      <c r="A544" s="122"/>
      <c r="B544" s="122"/>
      <c r="C544" s="122"/>
    </row>
    <row r="545" spans="1:3" ht="15.75" customHeight="1">
      <c r="A545" s="122"/>
      <c r="B545" s="122"/>
      <c r="C545" s="122"/>
    </row>
    <row r="546" spans="1:3" ht="15.75" customHeight="1">
      <c r="A546" s="122"/>
      <c r="B546" s="122"/>
      <c r="C546" s="122"/>
    </row>
    <row r="547" spans="1:3" ht="15.75" customHeight="1">
      <c r="A547" s="122"/>
      <c r="B547" s="122"/>
      <c r="C547" s="122"/>
    </row>
    <row r="548" spans="1:3" ht="15.75" customHeight="1">
      <c r="A548" s="122"/>
      <c r="B548" s="122"/>
      <c r="C548" s="122"/>
    </row>
    <row r="549" spans="1:3" ht="15.75" customHeight="1">
      <c r="A549" s="122"/>
      <c r="B549" s="122"/>
      <c r="C549" s="122"/>
    </row>
    <row r="550" spans="1:3" ht="15.75" customHeight="1">
      <c r="A550" s="122"/>
      <c r="B550" s="122"/>
      <c r="C550" s="122"/>
    </row>
    <row r="551" spans="1:3" ht="15.75" customHeight="1">
      <c r="A551" s="122"/>
      <c r="B551" s="122"/>
      <c r="C551" s="122"/>
    </row>
    <row r="552" spans="1:3" ht="15.75" customHeight="1">
      <c r="A552" s="122"/>
      <c r="B552" s="122"/>
      <c r="C552" s="122"/>
    </row>
    <row r="553" spans="1:3" ht="15.75" customHeight="1">
      <c r="A553" s="122"/>
      <c r="B553" s="122"/>
      <c r="C553" s="122"/>
    </row>
    <row r="554" spans="1:3" ht="15.75" customHeight="1">
      <c r="A554" s="122"/>
      <c r="B554" s="122"/>
      <c r="C554" s="122"/>
    </row>
    <row r="555" spans="1:3" ht="15.75" customHeight="1">
      <c r="A555" s="122"/>
      <c r="B555" s="122"/>
      <c r="C555" s="122"/>
    </row>
    <row r="556" spans="1:3" ht="15.75" customHeight="1">
      <c r="A556" s="122"/>
      <c r="B556" s="122"/>
      <c r="C556" s="122"/>
    </row>
    <row r="557" spans="1:3" ht="15.75" customHeight="1">
      <c r="A557" s="122"/>
      <c r="B557" s="122"/>
      <c r="C557" s="122"/>
    </row>
    <row r="558" spans="1:3" ht="15.75" customHeight="1">
      <c r="A558" s="122"/>
      <c r="B558" s="122"/>
      <c r="C558" s="122"/>
    </row>
    <row r="559" spans="1:3" ht="15.75" customHeight="1">
      <c r="A559" s="122"/>
      <c r="B559" s="122"/>
      <c r="C559" s="122"/>
    </row>
    <row r="560" spans="1:3" ht="15.75" customHeight="1">
      <c r="A560" s="122"/>
      <c r="B560" s="122"/>
      <c r="C560" s="122"/>
    </row>
    <row r="561" spans="1:3" ht="15.75" customHeight="1">
      <c r="A561" s="122"/>
      <c r="B561" s="122"/>
      <c r="C561" s="122"/>
    </row>
    <row r="562" spans="1:3" ht="15.75" customHeight="1">
      <c r="A562" s="122"/>
      <c r="B562" s="122"/>
      <c r="C562" s="122"/>
    </row>
    <row r="563" spans="1:3" ht="15.75" customHeight="1">
      <c r="A563" s="122"/>
      <c r="B563" s="122"/>
      <c r="C563" s="122"/>
    </row>
    <row r="564" spans="1:3" ht="15.75" customHeight="1">
      <c r="A564" s="122"/>
      <c r="B564" s="122"/>
      <c r="C564" s="122"/>
    </row>
    <row r="565" spans="1:3" ht="15.75" customHeight="1">
      <c r="A565" s="122"/>
      <c r="B565" s="122"/>
      <c r="C565" s="122"/>
    </row>
    <row r="566" spans="1:3" ht="15.75" customHeight="1">
      <c r="A566" s="122"/>
      <c r="B566" s="122"/>
      <c r="C566" s="122"/>
    </row>
    <row r="567" spans="1:3" ht="15.75" customHeight="1">
      <c r="A567" s="122"/>
      <c r="B567" s="122"/>
      <c r="C567" s="122"/>
    </row>
    <row r="568" spans="1:3" ht="15.75" customHeight="1">
      <c r="A568" s="122"/>
      <c r="B568" s="122"/>
      <c r="C568" s="122"/>
    </row>
    <row r="569" spans="1:3" ht="15.75" customHeight="1">
      <c r="A569" s="122"/>
      <c r="B569" s="122"/>
      <c r="C569" s="122"/>
    </row>
    <row r="570" spans="1:3" ht="15.75" customHeight="1">
      <c r="A570" s="122"/>
      <c r="B570" s="122"/>
      <c r="C570" s="122"/>
    </row>
    <row r="571" spans="1:3" ht="15.75" customHeight="1">
      <c r="A571" s="122"/>
      <c r="B571" s="122"/>
      <c r="C571" s="122"/>
    </row>
    <row r="572" spans="1:3" ht="15.75" customHeight="1">
      <c r="A572" s="122"/>
      <c r="B572" s="122"/>
      <c r="C572" s="122"/>
    </row>
    <row r="573" spans="1:3" ht="15.75" customHeight="1">
      <c r="A573" s="122"/>
      <c r="B573" s="122"/>
      <c r="C573" s="122"/>
    </row>
    <row r="574" spans="1:3" ht="15.75" customHeight="1">
      <c r="A574" s="122"/>
      <c r="B574" s="122"/>
      <c r="C574" s="122"/>
    </row>
    <row r="575" spans="1:3" ht="15.75" customHeight="1">
      <c r="A575" s="122"/>
      <c r="B575" s="122"/>
      <c r="C575" s="122"/>
    </row>
    <row r="576" spans="1:3" ht="15.75" customHeight="1">
      <c r="A576" s="122"/>
      <c r="B576" s="122"/>
      <c r="C576" s="122"/>
    </row>
    <row r="577" spans="1:3" ht="15.75" customHeight="1">
      <c r="A577" s="122"/>
      <c r="B577" s="122"/>
      <c r="C577" s="122"/>
    </row>
    <row r="578" spans="1:3" ht="15.75" customHeight="1">
      <c r="A578" s="122"/>
      <c r="B578" s="122"/>
      <c r="C578" s="122"/>
    </row>
    <row r="579" spans="1:3" ht="15.75" customHeight="1">
      <c r="A579" s="122"/>
      <c r="B579" s="122"/>
      <c r="C579" s="122"/>
    </row>
    <row r="580" spans="1:3" ht="15.75" customHeight="1">
      <c r="A580" s="122"/>
      <c r="B580" s="122"/>
      <c r="C580" s="122"/>
    </row>
    <row r="581" spans="1:3" ht="15.75" customHeight="1">
      <c r="A581" s="122"/>
      <c r="B581" s="122"/>
      <c r="C581" s="122"/>
    </row>
    <row r="582" spans="1:3" ht="15.75" customHeight="1">
      <c r="A582" s="122"/>
      <c r="B582" s="122"/>
      <c r="C582" s="122"/>
    </row>
    <row r="583" spans="1:3" ht="15.75" customHeight="1">
      <c r="A583" s="122"/>
      <c r="B583" s="122"/>
      <c r="C583" s="122"/>
    </row>
    <row r="584" spans="1:3" ht="15.75" customHeight="1">
      <c r="A584" s="122"/>
      <c r="B584" s="122"/>
      <c r="C584" s="122"/>
    </row>
    <row r="585" spans="1:3" ht="15.75" customHeight="1">
      <c r="A585" s="122"/>
      <c r="B585" s="122"/>
      <c r="C585" s="122"/>
    </row>
    <row r="586" spans="1:3" ht="15.75" customHeight="1">
      <c r="A586" s="122"/>
      <c r="B586" s="122"/>
      <c r="C586" s="122"/>
    </row>
    <row r="587" spans="1:3" ht="15.75" customHeight="1">
      <c r="A587" s="122"/>
      <c r="B587" s="122"/>
      <c r="C587" s="122"/>
    </row>
    <row r="588" spans="1:3" ht="15.75" customHeight="1">
      <c r="A588" s="122"/>
      <c r="B588" s="122"/>
      <c r="C588" s="122"/>
    </row>
    <row r="589" spans="1:3" ht="15.75" customHeight="1">
      <c r="A589" s="122"/>
      <c r="B589" s="122"/>
      <c r="C589" s="122"/>
    </row>
    <row r="590" spans="1:3" ht="15.75" customHeight="1">
      <c r="A590" s="122"/>
      <c r="B590" s="122"/>
      <c r="C590" s="122"/>
    </row>
    <row r="591" spans="1:3" ht="15.75" customHeight="1">
      <c r="A591" s="122"/>
      <c r="B591" s="122"/>
      <c r="C591" s="122"/>
    </row>
    <row r="592" spans="1:3" ht="15.75" customHeight="1">
      <c r="A592" s="122"/>
      <c r="B592" s="122"/>
      <c r="C592" s="122"/>
    </row>
    <row r="593" spans="1:3" ht="15.75" customHeight="1">
      <c r="A593" s="122"/>
      <c r="B593" s="122"/>
      <c r="C593" s="122"/>
    </row>
    <row r="594" spans="1:3" ht="15.75" customHeight="1">
      <c r="A594" s="122"/>
      <c r="B594" s="122"/>
      <c r="C594" s="122"/>
    </row>
    <row r="595" spans="1:3" ht="15.75" customHeight="1">
      <c r="A595" s="122"/>
      <c r="B595" s="122"/>
      <c r="C595" s="122"/>
    </row>
    <row r="596" spans="1:3" ht="15.75" customHeight="1">
      <c r="A596" s="122"/>
      <c r="B596" s="122"/>
      <c r="C596" s="122"/>
    </row>
    <row r="597" spans="1:3" ht="15.75" customHeight="1">
      <c r="A597" s="122"/>
      <c r="B597" s="122"/>
      <c r="C597" s="122"/>
    </row>
    <row r="598" spans="1:3" ht="15.75" customHeight="1">
      <c r="A598" s="122"/>
      <c r="B598" s="122"/>
      <c r="C598" s="122"/>
    </row>
    <row r="599" spans="1:3" ht="15.75" customHeight="1">
      <c r="A599" s="122"/>
      <c r="B599" s="122"/>
      <c r="C599" s="122"/>
    </row>
    <row r="600" spans="1:3" ht="15.75" customHeight="1">
      <c r="A600" s="122"/>
      <c r="B600" s="122"/>
      <c r="C600" s="122"/>
    </row>
    <row r="601" spans="1:3" ht="15.75" customHeight="1">
      <c r="A601" s="122"/>
      <c r="B601" s="122"/>
      <c r="C601" s="122"/>
    </row>
    <row r="602" spans="1:3" ht="15.75" customHeight="1">
      <c r="A602" s="122"/>
      <c r="B602" s="122"/>
      <c r="C602" s="122"/>
    </row>
    <row r="603" spans="1:3" ht="15.75" customHeight="1">
      <c r="A603" s="122"/>
      <c r="B603" s="122"/>
      <c r="C603" s="122"/>
    </row>
    <row r="604" spans="1:3" ht="15.75" customHeight="1">
      <c r="A604" s="122"/>
      <c r="B604" s="122"/>
      <c r="C604" s="122"/>
    </row>
    <row r="605" spans="1:3" ht="15.75" customHeight="1">
      <c r="A605" s="122"/>
      <c r="B605" s="122"/>
      <c r="C605" s="122"/>
    </row>
    <row r="606" spans="1:3" ht="15.75" customHeight="1">
      <c r="A606" s="122"/>
      <c r="B606" s="122"/>
      <c r="C606" s="122"/>
    </row>
    <row r="607" spans="1:3" ht="15.75" customHeight="1">
      <c r="A607" s="122"/>
      <c r="B607" s="122"/>
      <c r="C607" s="122"/>
    </row>
    <row r="608" spans="1:3" ht="15.75" customHeight="1">
      <c r="A608" s="122"/>
      <c r="B608" s="122"/>
      <c r="C608" s="122"/>
    </row>
    <row r="609" spans="1:3" ht="15.75" customHeight="1">
      <c r="A609" s="122"/>
      <c r="B609" s="122"/>
      <c r="C609" s="122"/>
    </row>
    <row r="610" spans="1:3" ht="15.75" customHeight="1">
      <c r="A610" s="122"/>
      <c r="B610" s="122"/>
      <c r="C610" s="122"/>
    </row>
    <row r="611" spans="1:3" ht="15.75" customHeight="1">
      <c r="A611" s="122"/>
      <c r="B611" s="122"/>
      <c r="C611" s="122"/>
    </row>
    <row r="612" spans="1:3" ht="15.75" customHeight="1">
      <c r="A612" s="122"/>
      <c r="B612" s="122"/>
      <c r="C612" s="122"/>
    </row>
    <row r="613" spans="1:3" ht="15.75" customHeight="1">
      <c r="A613" s="122"/>
      <c r="B613" s="122"/>
      <c r="C613" s="122"/>
    </row>
    <row r="614" spans="1:3" ht="15.75" customHeight="1">
      <c r="A614" s="122"/>
      <c r="B614" s="122"/>
      <c r="C614" s="122"/>
    </row>
    <row r="615" spans="1:3" ht="15.75" customHeight="1">
      <c r="A615" s="122"/>
      <c r="B615" s="122"/>
      <c r="C615" s="122"/>
    </row>
    <row r="616" spans="1:3" ht="15.75" customHeight="1">
      <c r="A616" s="122"/>
      <c r="B616" s="122"/>
      <c r="C616" s="122"/>
    </row>
    <row r="617" spans="1:3" ht="15.75" customHeight="1">
      <c r="A617" s="122"/>
      <c r="B617" s="122"/>
      <c r="C617" s="122"/>
    </row>
    <row r="618" spans="1:3" ht="15.75" customHeight="1">
      <c r="A618" s="122"/>
      <c r="B618" s="122"/>
      <c r="C618" s="122"/>
    </row>
    <row r="619" spans="1:3" ht="15.75" customHeight="1">
      <c r="A619" s="122"/>
      <c r="B619" s="122"/>
      <c r="C619" s="122"/>
    </row>
    <row r="620" spans="1:3" ht="15.75" customHeight="1">
      <c r="A620" s="122"/>
      <c r="B620" s="122"/>
      <c r="C620" s="122"/>
    </row>
    <row r="621" spans="1:3" ht="15.75" customHeight="1">
      <c r="A621" s="122"/>
      <c r="B621" s="122"/>
      <c r="C621" s="122"/>
    </row>
    <row r="622" spans="1:3" ht="15.75" customHeight="1">
      <c r="A622" s="122"/>
      <c r="B622" s="122"/>
      <c r="C622" s="122"/>
    </row>
    <row r="623" spans="1:3" ht="15.75" customHeight="1">
      <c r="A623" s="122"/>
      <c r="B623" s="122"/>
      <c r="C623" s="122"/>
    </row>
    <row r="624" spans="1:3" ht="15.75" customHeight="1">
      <c r="A624" s="122"/>
      <c r="B624" s="122"/>
      <c r="C624" s="122"/>
    </row>
    <row r="625" spans="1:3" ht="15.75" customHeight="1">
      <c r="A625" s="122"/>
      <c r="B625" s="122"/>
      <c r="C625" s="122"/>
    </row>
    <row r="626" spans="1:3" ht="15.75" customHeight="1">
      <c r="A626" s="122"/>
      <c r="B626" s="122"/>
      <c r="C626" s="122"/>
    </row>
    <row r="627" spans="1:3" ht="15.75" customHeight="1">
      <c r="A627" s="122"/>
      <c r="B627" s="122"/>
      <c r="C627" s="122"/>
    </row>
    <row r="628" spans="1:3" ht="15.75" customHeight="1">
      <c r="A628" s="122"/>
      <c r="B628" s="122"/>
      <c r="C628" s="122"/>
    </row>
    <row r="629" spans="1:3" ht="15.75" customHeight="1">
      <c r="A629" s="122"/>
      <c r="B629" s="122"/>
      <c r="C629" s="122"/>
    </row>
    <row r="630" spans="1:3" ht="15.75" customHeight="1">
      <c r="A630" s="122"/>
      <c r="B630" s="122"/>
      <c r="C630" s="122"/>
    </row>
    <row r="631" spans="1:3" ht="15.75" customHeight="1">
      <c r="A631" s="122"/>
      <c r="B631" s="122"/>
      <c r="C631" s="122"/>
    </row>
    <row r="632" spans="1:3" ht="15.75" customHeight="1">
      <c r="A632" s="122"/>
      <c r="B632" s="122"/>
      <c r="C632" s="122"/>
    </row>
    <row r="633" spans="1:3" ht="15.75" customHeight="1">
      <c r="A633" s="122"/>
      <c r="B633" s="122"/>
      <c r="C633" s="122"/>
    </row>
    <row r="634" spans="1:3" ht="15.75" customHeight="1">
      <c r="A634" s="122"/>
      <c r="B634" s="122"/>
      <c r="C634" s="122"/>
    </row>
    <row r="635" spans="1:3" ht="15.75" customHeight="1">
      <c r="A635" s="122"/>
      <c r="B635" s="122"/>
      <c r="C635" s="122"/>
    </row>
    <row r="636" spans="1:3" ht="15.75" customHeight="1">
      <c r="A636" s="122"/>
      <c r="B636" s="122"/>
      <c r="C636" s="122"/>
    </row>
    <row r="637" spans="1:3" ht="15.75" customHeight="1">
      <c r="A637" s="122"/>
      <c r="B637" s="122"/>
      <c r="C637" s="122"/>
    </row>
    <row r="638" spans="1:3" ht="15.75" customHeight="1">
      <c r="A638" s="122"/>
      <c r="B638" s="122"/>
      <c r="C638" s="122"/>
    </row>
    <row r="639" spans="1:3" ht="15.75" customHeight="1">
      <c r="A639" s="122"/>
      <c r="B639" s="122"/>
      <c r="C639" s="122"/>
    </row>
    <row r="640" spans="1:3" ht="15.75" customHeight="1">
      <c r="A640" s="122"/>
      <c r="B640" s="122"/>
      <c r="C640" s="122"/>
    </row>
    <row r="641" spans="1:3" ht="15.75" customHeight="1">
      <c r="A641" s="122"/>
      <c r="B641" s="122"/>
      <c r="C641" s="122"/>
    </row>
    <row r="642" spans="1:3" ht="15.75" customHeight="1">
      <c r="A642" s="122"/>
      <c r="B642" s="122"/>
      <c r="C642" s="122"/>
    </row>
    <row r="643" spans="1:3" ht="15.75" customHeight="1">
      <c r="A643" s="122"/>
      <c r="B643" s="122"/>
      <c r="C643" s="122"/>
    </row>
    <row r="644" spans="1:3" ht="15.75" customHeight="1">
      <c r="A644" s="122"/>
      <c r="B644" s="122"/>
      <c r="C644" s="122"/>
    </row>
    <row r="645" spans="1:3" ht="15.75" customHeight="1">
      <c r="A645" s="122"/>
      <c r="B645" s="122"/>
      <c r="C645" s="122"/>
    </row>
    <row r="646" spans="1:3" ht="15.75" customHeight="1">
      <c r="A646" s="122"/>
      <c r="B646" s="122"/>
      <c r="C646" s="122"/>
    </row>
    <row r="647" spans="1:3" ht="15.75" customHeight="1">
      <c r="A647" s="122"/>
      <c r="B647" s="122"/>
      <c r="C647" s="122"/>
    </row>
    <row r="648" spans="1:3" ht="15.75" customHeight="1">
      <c r="A648" s="122"/>
      <c r="B648" s="122"/>
      <c r="C648" s="122"/>
    </row>
    <row r="649" spans="1:3" ht="15.75" customHeight="1">
      <c r="A649" s="122"/>
      <c r="B649" s="122"/>
      <c r="C649" s="122"/>
    </row>
    <row r="650" spans="1:3" ht="15.75" customHeight="1">
      <c r="A650" s="122"/>
      <c r="B650" s="122"/>
      <c r="C650" s="122"/>
    </row>
    <row r="651" spans="1:3" ht="15.75" customHeight="1">
      <c r="A651" s="122"/>
      <c r="B651" s="122"/>
      <c r="C651" s="122"/>
    </row>
    <row r="652" spans="1:3" ht="15.75" customHeight="1">
      <c r="A652" s="122"/>
      <c r="B652" s="122"/>
      <c r="C652" s="122"/>
    </row>
    <row r="653" spans="1:3" ht="15.75" customHeight="1">
      <c r="A653" s="122"/>
      <c r="B653" s="122"/>
      <c r="C653" s="122"/>
    </row>
    <row r="654" spans="1:3" ht="15.75" customHeight="1">
      <c r="A654" s="122"/>
      <c r="B654" s="122"/>
      <c r="C654" s="122"/>
    </row>
    <row r="655" spans="1:3" ht="15.75" customHeight="1">
      <c r="A655" s="122"/>
      <c r="B655" s="122"/>
      <c r="C655" s="122"/>
    </row>
    <row r="656" spans="1:3" ht="15.75" customHeight="1">
      <c r="A656" s="122"/>
      <c r="B656" s="122"/>
      <c r="C656" s="122"/>
    </row>
    <row r="657" spans="1:3" ht="15.75" customHeight="1">
      <c r="A657" s="122"/>
      <c r="B657" s="122"/>
      <c r="C657" s="122"/>
    </row>
    <row r="658" spans="1:3" ht="15.75" customHeight="1">
      <c r="A658" s="122"/>
      <c r="B658" s="122"/>
      <c r="C658" s="122"/>
    </row>
    <row r="659" spans="1:3" ht="15.75" customHeight="1">
      <c r="A659" s="122"/>
      <c r="B659" s="122"/>
      <c r="C659" s="122"/>
    </row>
    <row r="660" spans="1:3" ht="15.75" customHeight="1">
      <c r="A660" s="122"/>
      <c r="B660" s="122"/>
      <c r="C660" s="122"/>
    </row>
    <row r="661" spans="1:3" ht="15.75" customHeight="1">
      <c r="A661" s="122"/>
      <c r="B661" s="122"/>
      <c r="C661" s="122"/>
    </row>
    <row r="662" spans="1:3" ht="15.75" customHeight="1">
      <c r="A662" s="122"/>
      <c r="B662" s="122"/>
      <c r="C662" s="122"/>
    </row>
    <row r="663" spans="1:3" ht="15.75" customHeight="1">
      <c r="A663" s="122"/>
      <c r="B663" s="122"/>
      <c r="C663" s="122"/>
    </row>
    <row r="664" spans="1:3" ht="15.75" customHeight="1">
      <c r="A664" s="122"/>
      <c r="B664" s="122"/>
      <c r="C664" s="122"/>
    </row>
    <row r="665" spans="1:3" ht="15.75" customHeight="1">
      <c r="A665" s="122"/>
      <c r="B665" s="122"/>
      <c r="C665" s="122"/>
    </row>
    <row r="666" spans="1:3" ht="15.75" customHeight="1">
      <c r="A666" s="122"/>
      <c r="B666" s="122"/>
      <c r="C666" s="122"/>
    </row>
    <row r="667" spans="1:3" ht="15.75" customHeight="1">
      <c r="A667" s="122"/>
      <c r="B667" s="122"/>
      <c r="C667" s="122"/>
    </row>
    <row r="668" spans="1:3" ht="15.75" customHeight="1">
      <c r="A668" s="122"/>
      <c r="B668" s="122"/>
      <c r="C668" s="122"/>
    </row>
    <row r="669" spans="1:3" ht="15.75" customHeight="1">
      <c r="A669" s="122"/>
      <c r="B669" s="122"/>
      <c r="C669" s="122"/>
    </row>
    <row r="670" spans="1:3" ht="15.75" customHeight="1">
      <c r="A670" s="122"/>
      <c r="B670" s="122"/>
      <c r="C670" s="122"/>
    </row>
    <row r="671" spans="1:3" ht="15.75" customHeight="1">
      <c r="A671" s="122"/>
      <c r="B671" s="122"/>
      <c r="C671" s="122"/>
    </row>
    <row r="672" spans="1:3" ht="15.75" customHeight="1">
      <c r="A672" s="122"/>
      <c r="B672" s="122"/>
      <c r="C672" s="122"/>
    </row>
    <row r="673" spans="1:3" ht="15.75" customHeight="1">
      <c r="A673" s="122"/>
      <c r="B673" s="122"/>
      <c r="C673" s="122"/>
    </row>
    <row r="674" spans="1:3" ht="15.75" customHeight="1">
      <c r="A674" s="122"/>
      <c r="B674" s="122"/>
      <c r="C674" s="122"/>
    </row>
    <row r="675" spans="1:3" ht="15.75" customHeight="1">
      <c r="A675" s="122"/>
      <c r="B675" s="122"/>
      <c r="C675" s="122"/>
    </row>
    <row r="676" spans="1:3" ht="15.75" customHeight="1">
      <c r="A676" s="122"/>
      <c r="B676" s="122"/>
      <c r="C676" s="122"/>
    </row>
    <row r="677" spans="1:3" ht="15.75" customHeight="1">
      <c r="A677" s="122"/>
      <c r="B677" s="122"/>
      <c r="C677" s="122"/>
    </row>
    <row r="678" spans="1:3" ht="15.75" customHeight="1">
      <c r="A678" s="122"/>
      <c r="B678" s="122"/>
      <c r="C678" s="122"/>
    </row>
    <row r="679" spans="1:3" ht="15.75" customHeight="1">
      <c r="A679" s="122"/>
      <c r="B679" s="122"/>
      <c r="C679" s="122"/>
    </row>
    <row r="680" spans="1:3" ht="15.75" customHeight="1">
      <c r="A680" s="122"/>
      <c r="B680" s="122"/>
      <c r="C680" s="122"/>
    </row>
    <row r="681" spans="1:3" ht="15.75" customHeight="1">
      <c r="A681" s="122"/>
      <c r="B681" s="122"/>
      <c r="C681" s="122"/>
    </row>
    <row r="682" spans="1:3" ht="15.75" customHeight="1">
      <c r="A682" s="122"/>
      <c r="B682" s="122"/>
      <c r="C682" s="122"/>
    </row>
    <row r="683" spans="1:3" ht="15.75" customHeight="1">
      <c r="A683" s="122"/>
      <c r="B683" s="122"/>
      <c r="C683" s="122"/>
    </row>
    <row r="684" spans="1:3" ht="15.75" customHeight="1">
      <c r="A684" s="122"/>
      <c r="B684" s="122"/>
      <c r="C684" s="122"/>
    </row>
    <row r="685" spans="1:3" ht="15.75" customHeight="1">
      <c r="A685" s="122"/>
      <c r="B685" s="122"/>
      <c r="C685" s="122"/>
    </row>
    <row r="686" spans="1:3" ht="15.75" customHeight="1">
      <c r="A686" s="122"/>
      <c r="B686" s="122"/>
      <c r="C686" s="122"/>
    </row>
    <row r="687" spans="1:3" ht="15.75" customHeight="1">
      <c r="A687" s="122"/>
      <c r="B687" s="122"/>
      <c r="C687" s="122"/>
    </row>
    <row r="688" spans="1:3" ht="15.75" customHeight="1">
      <c r="A688" s="122"/>
      <c r="B688" s="122"/>
      <c r="C688" s="122"/>
    </row>
    <row r="689" spans="1:3" ht="15.75" customHeight="1">
      <c r="A689" s="122"/>
      <c r="B689" s="122"/>
      <c r="C689" s="122"/>
    </row>
    <row r="690" spans="1:3" ht="15.75" customHeight="1">
      <c r="A690" s="122"/>
      <c r="B690" s="122"/>
      <c r="C690" s="122"/>
    </row>
    <row r="691" spans="1:3" ht="15.75" customHeight="1">
      <c r="A691" s="122"/>
      <c r="B691" s="122"/>
      <c r="C691" s="122"/>
    </row>
    <row r="692" spans="1:3" ht="15.75" customHeight="1">
      <c r="A692" s="122"/>
      <c r="B692" s="122"/>
      <c r="C692" s="122"/>
    </row>
    <row r="693" spans="1:3" ht="15.75" customHeight="1">
      <c r="A693" s="122"/>
      <c r="B693" s="122"/>
      <c r="C693" s="122"/>
    </row>
    <row r="694" spans="1:3" ht="15.75" customHeight="1">
      <c r="A694" s="122"/>
      <c r="B694" s="122"/>
      <c r="C694" s="122"/>
    </row>
    <row r="695" spans="1:3" ht="15.75" customHeight="1">
      <c r="A695" s="122"/>
      <c r="B695" s="122"/>
      <c r="C695" s="122"/>
    </row>
    <row r="696" spans="1:3" ht="15.75" customHeight="1">
      <c r="A696" s="122"/>
      <c r="B696" s="122"/>
      <c r="C696" s="122"/>
    </row>
    <row r="697" spans="1:3" ht="15.75" customHeight="1">
      <c r="A697" s="122"/>
      <c r="B697" s="122"/>
      <c r="C697" s="122"/>
    </row>
    <row r="698" spans="1:3" ht="15.75" customHeight="1">
      <c r="A698" s="122"/>
      <c r="B698" s="122"/>
      <c r="C698" s="122"/>
    </row>
    <row r="699" spans="1:3" ht="15.75" customHeight="1">
      <c r="A699" s="122"/>
      <c r="B699" s="122"/>
      <c r="C699" s="122"/>
    </row>
    <row r="700" spans="1:3" ht="15.75" customHeight="1">
      <c r="A700" s="122"/>
      <c r="B700" s="122"/>
      <c r="C700" s="122"/>
    </row>
    <row r="701" spans="1:3" ht="15.75" customHeight="1">
      <c r="A701" s="122"/>
      <c r="B701" s="122"/>
      <c r="C701" s="122"/>
    </row>
    <row r="702" spans="1:3" ht="15.75" customHeight="1">
      <c r="A702" s="122"/>
      <c r="B702" s="122"/>
      <c r="C702" s="122"/>
    </row>
    <row r="703" spans="1:3" ht="15.75" customHeight="1">
      <c r="A703" s="122"/>
      <c r="B703" s="122"/>
      <c r="C703" s="122"/>
    </row>
    <row r="704" spans="1:3" ht="15.75" customHeight="1">
      <c r="A704" s="122"/>
      <c r="B704" s="122"/>
      <c r="C704" s="122"/>
    </row>
    <row r="705" spans="1:3" ht="15.75" customHeight="1">
      <c r="A705" s="122"/>
      <c r="B705" s="122"/>
      <c r="C705" s="122"/>
    </row>
    <row r="706" spans="1:3" ht="15.75" customHeight="1">
      <c r="A706" s="122"/>
      <c r="B706" s="122"/>
      <c r="C706" s="122"/>
    </row>
    <row r="707" spans="1:3" ht="15.75" customHeight="1">
      <c r="A707" s="122"/>
      <c r="B707" s="122"/>
      <c r="C707" s="122"/>
    </row>
    <row r="708" spans="1:3" ht="15.75" customHeight="1">
      <c r="A708" s="122"/>
      <c r="B708" s="122"/>
      <c r="C708" s="122"/>
    </row>
    <row r="709" spans="1:3" ht="15.75" customHeight="1">
      <c r="A709" s="122"/>
      <c r="B709" s="122"/>
      <c r="C709" s="122"/>
    </row>
    <row r="710" spans="1:3" ht="15.75" customHeight="1">
      <c r="A710" s="122"/>
      <c r="B710" s="122"/>
      <c r="C710" s="122"/>
    </row>
    <row r="711" spans="1:3" ht="15.75" customHeight="1">
      <c r="A711" s="122"/>
      <c r="B711" s="122"/>
      <c r="C711" s="122"/>
    </row>
    <row r="712" spans="1:3" ht="15.75" customHeight="1">
      <c r="A712" s="122"/>
      <c r="B712" s="122"/>
      <c r="C712" s="122"/>
    </row>
    <row r="713" spans="1:3" ht="15.75" customHeight="1">
      <c r="A713" s="122"/>
      <c r="B713" s="122"/>
      <c r="C713" s="122"/>
    </row>
    <row r="714" spans="1:3" ht="15.75" customHeight="1">
      <c r="A714" s="122"/>
      <c r="B714" s="122"/>
      <c r="C714" s="122"/>
    </row>
    <row r="715" spans="1:3" ht="15.75" customHeight="1">
      <c r="A715" s="122"/>
      <c r="B715" s="122"/>
      <c r="C715" s="122"/>
    </row>
    <row r="716" spans="1:3" ht="15.75" customHeight="1">
      <c r="A716" s="122"/>
      <c r="B716" s="122"/>
      <c r="C716" s="122"/>
    </row>
    <row r="717" spans="1:3" ht="15.75" customHeight="1">
      <c r="A717" s="122"/>
      <c r="B717" s="122"/>
      <c r="C717" s="122"/>
    </row>
    <row r="718" spans="1:3" ht="15.75" customHeight="1">
      <c r="A718" s="122"/>
      <c r="B718" s="122"/>
      <c r="C718" s="122"/>
    </row>
    <row r="719" spans="1:3" ht="15.75" customHeight="1">
      <c r="A719" s="122"/>
      <c r="B719" s="122"/>
      <c r="C719" s="122"/>
    </row>
    <row r="720" spans="1:3" ht="15.75" customHeight="1">
      <c r="A720" s="122"/>
      <c r="B720" s="122"/>
      <c r="C720" s="122"/>
    </row>
    <row r="721" spans="1:3" ht="15.75" customHeight="1">
      <c r="A721" s="122"/>
      <c r="B721" s="122"/>
      <c r="C721" s="122"/>
    </row>
    <row r="722" spans="1:3" ht="15.75" customHeight="1">
      <c r="A722" s="122"/>
      <c r="B722" s="122"/>
      <c r="C722" s="122"/>
    </row>
    <row r="723" spans="1:3" ht="15.75" customHeight="1">
      <c r="A723" s="122"/>
      <c r="B723" s="122"/>
      <c r="C723" s="122"/>
    </row>
    <row r="724" spans="1:3" ht="15.75" customHeight="1">
      <c r="A724" s="122"/>
      <c r="B724" s="122"/>
      <c r="C724" s="122"/>
    </row>
    <row r="725" spans="1:3" ht="15.75" customHeight="1">
      <c r="A725" s="122"/>
      <c r="B725" s="122"/>
      <c r="C725" s="122"/>
    </row>
    <row r="726" spans="1:3" ht="15.75" customHeight="1">
      <c r="A726" s="122"/>
      <c r="B726" s="122"/>
      <c r="C726" s="122"/>
    </row>
    <row r="727" spans="1:3" ht="15.75" customHeight="1">
      <c r="A727" s="122"/>
      <c r="B727" s="122"/>
      <c r="C727" s="122"/>
    </row>
    <row r="728" spans="1:3" ht="15.75" customHeight="1">
      <c r="A728" s="122"/>
      <c r="B728" s="122"/>
      <c r="C728" s="122"/>
    </row>
    <row r="729" spans="1:3" ht="15.75" customHeight="1">
      <c r="A729" s="122"/>
      <c r="B729" s="122"/>
      <c r="C729" s="122"/>
    </row>
    <row r="730" spans="1:3" ht="15.75" customHeight="1">
      <c r="A730" s="122"/>
      <c r="B730" s="122"/>
      <c r="C730" s="122"/>
    </row>
    <row r="731" spans="1:3" ht="15.75" customHeight="1">
      <c r="A731" s="122"/>
      <c r="B731" s="122"/>
      <c r="C731" s="122"/>
    </row>
    <row r="732" spans="1:3" ht="15.75" customHeight="1">
      <c r="A732" s="122"/>
      <c r="B732" s="122"/>
      <c r="C732" s="122"/>
    </row>
    <row r="733" spans="1:3" ht="15.75" customHeight="1">
      <c r="A733" s="122"/>
      <c r="B733" s="122"/>
      <c r="C733" s="122"/>
    </row>
    <row r="734" spans="1:3" ht="15.75" customHeight="1">
      <c r="A734" s="122"/>
      <c r="B734" s="122"/>
      <c r="C734" s="122"/>
    </row>
    <row r="735" spans="1:3" ht="15.75" customHeight="1">
      <c r="A735" s="122"/>
      <c r="B735" s="122"/>
      <c r="C735" s="122"/>
    </row>
    <row r="736" spans="1:3" ht="15.75" customHeight="1">
      <c r="A736" s="122"/>
      <c r="B736" s="122"/>
      <c r="C736" s="122"/>
    </row>
    <row r="737" spans="1:3" ht="15.75" customHeight="1">
      <c r="A737" s="122"/>
      <c r="B737" s="122"/>
      <c r="C737" s="122"/>
    </row>
    <row r="738" spans="1:3" ht="15.75" customHeight="1">
      <c r="A738" s="122"/>
      <c r="B738" s="122"/>
      <c r="C738" s="122"/>
    </row>
    <row r="739" spans="1:3" ht="15.75" customHeight="1">
      <c r="A739" s="122"/>
      <c r="B739" s="122"/>
      <c r="C739" s="122"/>
    </row>
    <row r="740" spans="1:3" ht="15.75" customHeight="1">
      <c r="A740" s="122"/>
      <c r="B740" s="122"/>
      <c r="C740" s="122"/>
    </row>
    <row r="741" spans="1:3" ht="15.75" customHeight="1">
      <c r="A741" s="122"/>
      <c r="B741" s="122"/>
      <c r="C741" s="122"/>
    </row>
    <row r="742" spans="1:3" ht="15.75" customHeight="1">
      <c r="A742" s="122"/>
      <c r="B742" s="122"/>
      <c r="C742" s="122"/>
    </row>
    <row r="743" spans="1:3" ht="15.75" customHeight="1">
      <c r="A743" s="122"/>
      <c r="B743" s="122"/>
      <c r="C743" s="122"/>
    </row>
    <row r="744" spans="1:3" ht="15.75" customHeight="1">
      <c r="A744" s="122"/>
      <c r="B744" s="122"/>
      <c r="C744" s="122"/>
    </row>
    <row r="745" spans="1:3" ht="15.75" customHeight="1">
      <c r="A745" s="122"/>
      <c r="B745" s="122"/>
      <c r="C745" s="122"/>
    </row>
    <row r="746" spans="1:3" ht="15.75" customHeight="1">
      <c r="A746" s="122"/>
      <c r="B746" s="122"/>
      <c r="C746" s="122"/>
    </row>
    <row r="747" spans="1:3" ht="15.75" customHeight="1">
      <c r="A747" s="122"/>
      <c r="B747" s="122"/>
      <c r="C747" s="122"/>
    </row>
    <row r="748" spans="1:3" ht="15.75" customHeight="1">
      <c r="A748" s="122"/>
      <c r="B748" s="122"/>
      <c r="C748" s="122"/>
    </row>
    <row r="749" spans="1:3" ht="15.75" customHeight="1">
      <c r="A749" s="122"/>
      <c r="B749" s="122"/>
      <c r="C749" s="122"/>
    </row>
    <row r="750" spans="1:3" ht="15.75" customHeight="1">
      <c r="A750" s="122"/>
      <c r="B750" s="122"/>
      <c r="C750" s="122"/>
    </row>
    <row r="751" spans="1:3" ht="15.75" customHeight="1">
      <c r="A751" s="122"/>
      <c r="B751" s="122"/>
      <c r="C751" s="122"/>
    </row>
    <row r="752" spans="1:3" ht="15.75" customHeight="1">
      <c r="A752" s="122"/>
      <c r="B752" s="122"/>
      <c r="C752" s="122"/>
    </row>
    <row r="753" spans="1:3" ht="15.75" customHeight="1">
      <c r="A753" s="122"/>
      <c r="B753" s="122"/>
      <c r="C753" s="122"/>
    </row>
    <row r="754" spans="1:3" ht="15.75" customHeight="1">
      <c r="A754" s="122"/>
      <c r="B754" s="122"/>
      <c r="C754" s="122"/>
    </row>
    <row r="755" spans="1:3" ht="15.75" customHeight="1">
      <c r="A755" s="122"/>
      <c r="B755" s="122"/>
      <c r="C755" s="122"/>
    </row>
    <row r="756" spans="1:3" ht="15.75" customHeight="1">
      <c r="A756" s="122"/>
      <c r="B756" s="122"/>
      <c r="C756" s="122"/>
    </row>
    <row r="757" spans="1:3" ht="15.75" customHeight="1">
      <c r="A757" s="122"/>
      <c r="B757" s="122"/>
      <c r="C757" s="122"/>
    </row>
    <row r="758" spans="1:3" ht="15.75" customHeight="1">
      <c r="A758" s="122"/>
      <c r="B758" s="122"/>
      <c r="C758" s="122"/>
    </row>
    <row r="759" spans="1:3" ht="15.75" customHeight="1">
      <c r="A759" s="122"/>
      <c r="B759" s="122"/>
      <c r="C759" s="122"/>
    </row>
    <row r="760" spans="1:3" ht="15.75" customHeight="1">
      <c r="A760" s="122"/>
      <c r="B760" s="122"/>
      <c r="C760" s="122"/>
    </row>
    <row r="761" spans="1:3" ht="15.75" customHeight="1">
      <c r="A761" s="122"/>
      <c r="B761" s="122"/>
      <c r="C761" s="122"/>
    </row>
    <row r="762" spans="1:3" ht="15.75" customHeight="1">
      <c r="A762" s="122"/>
      <c r="B762" s="122"/>
      <c r="C762" s="122"/>
    </row>
    <row r="763" spans="1:3" ht="15.75" customHeight="1">
      <c r="A763" s="122"/>
      <c r="B763" s="122"/>
      <c r="C763" s="122"/>
    </row>
    <row r="764" spans="1:3" ht="15.75" customHeight="1">
      <c r="A764" s="122"/>
      <c r="B764" s="122"/>
      <c r="C764" s="122"/>
    </row>
    <row r="765" spans="1:3" ht="15.75" customHeight="1">
      <c r="A765" s="122"/>
      <c r="B765" s="122"/>
      <c r="C765" s="122"/>
    </row>
    <row r="766" spans="1:3" ht="15.75" customHeight="1">
      <c r="A766" s="122"/>
      <c r="B766" s="122"/>
      <c r="C766" s="122"/>
    </row>
    <row r="767" spans="1:3" ht="15.75" customHeight="1">
      <c r="A767" s="122"/>
      <c r="B767" s="122"/>
      <c r="C767" s="122"/>
    </row>
    <row r="768" spans="1:3" ht="15.75" customHeight="1">
      <c r="A768" s="122"/>
      <c r="B768" s="122"/>
      <c r="C768" s="122"/>
    </row>
    <row r="769" spans="1:3" ht="15.75" customHeight="1">
      <c r="A769" s="122"/>
      <c r="B769" s="122"/>
      <c r="C769" s="122"/>
    </row>
    <row r="770" spans="1:3" ht="15.75" customHeight="1">
      <c r="A770" s="122"/>
      <c r="B770" s="122"/>
      <c r="C770" s="122"/>
    </row>
    <row r="771" spans="1:3" ht="15.75" customHeight="1">
      <c r="A771" s="122"/>
      <c r="B771" s="122"/>
      <c r="C771" s="122"/>
    </row>
    <row r="772" spans="1:3" ht="15.75" customHeight="1">
      <c r="A772" s="122"/>
      <c r="B772" s="122"/>
      <c r="C772" s="122"/>
    </row>
    <row r="773" spans="1:3" ht="15.75" customHeight="1">
      <c r="A773" s="122"/>
      <c r="B773" s="122"/>
      <c r="C773" s="122"/>
    </row>
    <row r="774" spans="1:3" ht="15.75" customHeight="1">
      <c r="A774" s="122"/>
      <c r="B774" s="122"/>
      <c r="C774" s="122"/>
    </row>
    <row r="775" spans="1:3" ht="15.75" customHeight="1">
      <c r="A775" s="122"/>
      <c r="B775" s="122"/>
      <c r="C775" s="122"/>
    </row>
    <row r="776" spans="1:3" ht="15.75" customHeight="1">
      <c r="A776" s="122"/>
      <c r="B776" s="122"/>
      <c r="C776" s="122"/>
    </row>
    <row r="777" spans="1:3" ht="15.75" customHeight="1">
      <c r="A777" s="122"/>
      <c r="B777" s="122"/>
      <c r="C777" s="122"/>
    </row>
    <row r="778" spans="1:3" ht="15.75" customHeight="1">
      <c r="A778" s="122"/>
      <c r="B778" s="122"/>
      <c r="C778" s="122"/>
    </row>
    <row r="779" spans="1:3" ht="15.75" customHeight="1">
      <c r="A779" s="122"/>
      <c r="B779" s="122"/>
      <c r="C779" s="122"/>
    </row>
    <row r="780" spans="1:3" ht="15.75" customHeight="1">
      <c r="A780" s="122"/>
      <c r="B780" s="122"/>
      <c r="C780" s="122"/>
    </row>
    <row r="781" spans="1:3" ht="15.75" customHeight="1">
      <c r="A781" s="122"/>
      <c r="B781" s="122"/>
      <c r="C781" s="122"/>
    </row>
    <row r="782" spans="1:3" ht="15.75" customHeight="1">
      <c r="A782" s="122"/>
      <c r="B782" s="122"/>
      <c r="C782" s="122"/>
    </row>
    <row r="783" spans="1:3" ht="15.75" customHeight="1">
      <c r="A783" s="122"/>
      <c r="B783" s="122"/>
      <c r="C783" s="122"/>
    </row>
    <row r="784" spans="1:3" ht="15.75" customHeight="1">
      <c r="A784" s="122"/>
      <c r="B784" s="122"/>
      <c r="C784" s="122"/>
    </row>
    <row r="785" spans="1:3" ht="15.75" customHeight="1">
      <c r="A785" s="122"/>
      <c r="B785" s="122"/>
      <c r="C785" s="122"/>
    </row>
    <row r="786" spans="1:3" ht="15.75" customHeight="1">
      <c r="A786" s="122"/>
      <c r="B786" s="122"/>
      <c r="C786" s="122"/>
    </row>
    <row r="787" spans="1:3" ht="15.75" customHeight="1">
      <c r="A787" s="122"/>
      <c r="B787" s="122"/>
      <c r="C787" s="122"/>
    </row>
    <row r="788" spans="1:3" ht="15.75" customHeight="1">
      <c r="A788" s="122"/>
      <c r="B788" s="122"/>
      <c r="C788" s="122"/>
    </row>
    <row r="789" spans="1:3" ht="15.75" customHeight="1">
      <c r="A789" s="122"/>
      <c r="B789" s="122"/>
      <c r="C789" s="122"/>
    </row>
    <row r="790" spans="1:3" ht="15.75" customHeight="1">
      <c r="A790" s="122"/>
      <c r="B790" s="122"/>
      <c r="C790" s="122"/>
    </row>
    <row r="791" spans="1:3" ht="15.75" customHeight="1">
      <c r="A791" s="122"/>
      <c r="B791" s="122"/>
      <c r="C791" s="122"/>
    </row>
    <row r="792" spans="1:3" ht="15.75" customHeight="1">
      <c r="A792" s="122"/>
      <c r="B792" s="122"/>
      <c r="C792" s="122"/>
    </row>
    <row r="793" spans="1:3" ht="15.75" customHeight="1">
      <c r="A793" s="122"/>
      <c r="B793" s="122"/>
      <c r="C793" s="122"/>
    </row>
    <row r="794" spans="1:3" ht="15.75" customHeight="1">
      <c r="A794" s="122"/>
      <c r="B794" s="122"/>
      <c r="C794" s="122"/>
    </row>
    <row r="795" spans="1:3" ht="15.75" customHeight="1">
      <c r="A795" s="122"/>
      <c r="B795" s="122"/>
      <c r="C795" s="122"/>
    </row>
    <row r="796" spans="1:3" ht="15.75" customHeight="1">
      <c r="A796" s="122"/>
      <c r="B796" s="122"/>
      <c r="C796" s="122"/>
    </row>
    <row r="797" spans="1:3" ht="15.75" customHeight="1">
      <c r="A797" s="122"/>
      <c r="B797" s="122"/>
      <c r="C797" s="122"/>
    </row>
    <row r="798" spans="1:3" ht="15.75" customHeight="1">
      <c r="A798" s="122"/>
      <c r="B798" s="122"/>
      <c r="C798" s="122"/>
    </row>
    <row r="799" spans="1:3" ht="15.75" customHeight="1">
      <c r="A799" s="122"/>
      <c r="B799" s="122"/>
      <c r="C799" s="122"/>
    </row>
    <row r="800" spans="1:3" ht="15.75" customHeight="1">
      <c r="A800" s="122"/>
      <c r="B800" s="122"/>
      <c r="C800" s="122"/>
    </row>
    <row r="801" spans="1:3" ht="15.75" customHeight="1">
      <c r="A801" s="122"/>
      <c r="B801" s="122"/>
      <c r="C801" s="122"/>
    </row>
    <row r="802" spans="1:3" ht="15.75" customHeight="1">
      <c r="A802" s="122"/>
      <c r="B802" s="122"/>
      <c r="C802" s="122"/>
    </row>
    <row r="803" spans="1:3" ht="15.75" customHeight="1">
      <c r="A803" s="122"/>
      <c r="B803" s="122"/>
      <c r="C803" s="122"/>
    </row>
    <row r="804" spans="1:3" ht="15.75" customHeight="1">
      <c r="A804" s="122"/>
      <c r="B804" s="122"/>
      <c r="C804" s="122"/>
    </row>
    <row r="805" spans="1:3" ht="15.75" customHeight="1">
      <c r="A805" s="122"/>
      <c r="B805" s="122"/>
      <c r="C805" s="122"/>
    </row>
    <row r="806" spans="1:3" ht="15.75" customHeight="1">
      <c r="A806" s="122"/>
      <c r="B806" s="122"/>
      <c r="C806" s="122"/>
    </row>
    <row r="807" spans="1:3" ht="15.75" customHeight="1">
      <c r="A807" s="122"/>
      <c r="B807" s="122"/>
      <c r="C807" s="122"/>
    </row>
    <row r="808" spans="1:3" ht="15.75" customHeight="1">
      <c r="A808" s="122"/>
      <c r="B808" s="122"/>
      <c r="C808" s="122"/>
    </row>
    <row r="809" spans="1:3" ht="15.75" customHeight="1">
      <c r="A809" s="122"/>
      <c r="B809" s="122"/>
      <c r="C809" s="122"/>
    </row>
    <row r="810" spans="1:3" ht="15.75" customHeight="1">
      <c r="A810" s="122"/>
      <c r="B810" s="122"/>
      <c r="C810" s="122"/>
    </row>
    <row r="811" spans="1:3" ht="15.75" customHeight="1">
      <c r="A811" s="122"/>
      <c r="B811" s="122"/>
      <c r="C811" s="122"/>
    </row>
    <row r="812" spans="1:3" ht="15.75" customHeight="1">
      <c r="A812" s="122"/>
      <c r="B812" s="122"/>
      <c r="C812" s="122"/>
    </row>
    <row r="813" spans="1:3" ht="15.75" customHeight="1">
      <c r="A813" s="122"/>
      <c r="B813" s="122"/>
      <c r="C813" s="122"/>
    </row>
    <row r="814" spans="1:3" ht="15.75" customHeight="1">
      <c r="A814" s="122"/>
      <c r="B814" s="122"/>
      <c r="C814" s="122"/>
    </row>
    <row r="815" spans="1:3" ht="15.75" customHeight="1">
      <c r="A815" s="122"/>
      <c r="B815" s="122"/>
      <c r="C815" s="122"/>
    </row>
    <row r="816" spans="1:3" ht="15.75" customHeight="1">
      <c r="A816" s="122"/>
      <c r="B816" s="122"/>
      <c r="C816" s="122"/>
    </row>
    <row r="817" spans="1:3" ht="15.75" customHeight="1">
      <c r="A817" s="122"/>
      <c r="B817" s="122"/>
      <c r="C817" s="122"/>
    </row>
    <row r="818" spans="1:3" ht="15.75" customHeight="1">
      <c r="A818" s="122"/>
      <c r="B818" s="122"/>
      <c r="C818" s="122"/>
    </row>
    <row r="819" spans="1:3" ht="15.75" customHeight="1">
      <c r="A819" s="122"/>
      <c r="B819" s="122"/>
      <c r="C819" s="122"/>
    </row>
    <row r="820" spans="1:3" ht="15.75" customHeight="1">
      <c r="A820" s="122"/>
      <c r="B820" s="122"/>
      <c r="C820" s="122"/>
    </row>
    <row r="821" spans="1:3" ht="15.75" customHeight="1">
      <c r="A821" s="122"/>
      <c r="B821" s="122"/>
      <c r="C821" s="122"/>
    </row>
    <row r="822" spans="1:3" ht="15.75" customHeight="1">
      <c r="A822" s="122"/>
      <c r="B822" s="122"/>
      <c r="C822" s="122"/>
    </row>
    <row r="823" spans="1:3" ht="15.75" customHeight="1">
      <c r="A823" s="122"/>
      <c r="B823" s="122"/>
      <c r="C823" s="122"/>
    </row>
    <row r="824" spans="1:3" ht="15.75" customHeight="1">
      <c r="A824" s="122"/>
      <c r="B824" s="122"/>
      <c r="C824" s="122"/>
    </row>
    <row r="825" spans="1:3" ht="15.75" customHeight="1">
      <c r="A825" s="122"/>
      <c r="B825" s="122"/>
      <c r="C825" s="122"/>
    </row>
    <row r="826" spans="1:3" ht="15.75" customHeight="1">
      <c r="A826" s="122"/>
      <c r="B826" s="122"/>
      <c r="C826" s="122"/>
    </row>
    <row r="827" spans="1:3" ht="15.75" customHeight="1">
      <c r="A827" s="122"/>
      <c r="B827" s="122"/>
      <c r="C827" s="122"/>
    </row>
    <row r="828" spans="1:3" ht="15.75" customHeight="1">
      <c r="A828" s="122"/>
      <c r="B828" s="122"/>
      <c r="C828" s="122"/>
    </row>
    <row r="829" spans="1:3" ht="15.75" customHeight="1">
      <c r="A829" s="122"/>
      <c r="B829" s="122"/>
      <c r="C829" s="122"/>
    </row>
    <row r="830" spans="1:3" ht="15.75" customHeight="1">
      <c r="A830" s="122"/>
      <c r="B830" s="122"/>
      <c r="C830" s="122"/>
    </row>
    <row r="831" spans="1:3" ht="15.75" customHeight="1">
      <c r="A831" s="122"/>
      <c r="B831" s="122"/>
      <c r="C831" s="122"/>
    </row>
    <row r="832" spans="1:3" ht="15.75" customHeight="1">
      <c r="A832" s="122"/>
      <c r="B832" s="122"/>
      <c r="C832" s="122"/>
    </row>
    <row r="833" spans="1:3" ht="15.75" customHeight="1">
      <c r="A833" s="122"/>
      <c r="B833" s="122"/>
      <c r="C833" s="122"/>
    </row>
    <row r="834" spans="1:3" ht="15.75" customHeight="1">
      <c r="A834" s="122"/>
      <c r="B834" s="122"/>
      <c r="C834" s="122"/>
    </row>
    <row r="835" spans="1:3" ht="15.75" customHeight="1">
      <c r="A835" s="122"/>
      <c r="B835" s="122"/>
      <c r="C835" s="122"/>
    </row>
    <row r="836" spans="1:3" ht="15.75" customHeight="1">
      <c r="A836" s="122"/>
      <c r="B836" s="122"/>
      <c r="C836" s="122"/>
    </row>
    <row r="837" spans="1:3" ht="15.75" customHeight="1">
      <c r="A837" s="122"/>
      <c r="B837" s="122"/>
      <c r="C837" s="122"/>
    </row>
    <row r="838" spans="1:3" ht="15.75" customHeight="1">
      <c r="A838" s="122"/>
      <c r="B838" s="122"/>
      <c r="C838" s="122"/>
    </row>
    <row r="839" spans="1:3" ht="15.75" customHeight="1">
      <c r="A839" s="122"/>
      <c r="B839" s="122"/>
      <c r="C839" s="122"/>
    </row>
    <row r="840" spans="1:3" ht="15.75" customHeight="1">
      <c r="A840" s="122"/>
      <c r="B840" s="122"/>
      <c r="C840" s="122"/>
    </row>
    <row r="841" spans="1:3" ht="15.75" customHeight="1">
      <c r="A841" s="122"/>
      <c r="B841" s="122"/>
      <c r="C841" s="122"/>
    </row>
    <row r="842" spans="1:3" ht="15.75" customHeight="1">
      <c r="A842" s="122"/>
      <c r="B842" s="122"/>
      <c r="C842" s="122"/>
    </row>
    <row r="843" spans="1:3" ht="15.75" customHeight="1">
      <c r="A843" s="122"/>
      <c r="B843" s="122"/>
      <c r="C843" s="122"/>
    </row>
    <row r="844" spans="1:3" ht="15.75" customHeight="1">
      <c r="A844" s="122"/>
      <c r="B844" s="122"/>
      <c r="C844" s="122"/>
    </row>
    <row r="845" spans="1:3" ht="15.75" customHeight="1">
      <c r="A845" s="122"/>
      <c r="B845" s="122"/>
      <c r="C845" s="122"/>
    </row>
    <row r="846" spans="1:3" ht="15.75" customHeight="1">
      <c r="A846" s="122"/>
      <c r="B846" s="122"/>
      <c r="C846" s="122"/>
    </row>
    <row r="847" spans="1:3" ht="15.75" customHeight="1">
      <c r="A847" s="122"/>
      <c r="B847" s="122"/>
      <c r="C847" s="122"/>
    </row>
    <row r="848" spans="1:3" ht="15.75" customHeight="1">
      <c r="A848" s="122"/>
      <c r="B848" s="122"/>
      <c r="C848" s="122"/>
    </row>
    <row r="849" spans="1:3" ht="15.75" customHeight="1">
      <c r="A849" s="122"/>
      <c r="B849" s="122"/>
      <c r="C849" s="122"/>
    </row>
    <row r="850" spans="1:3" ht="15.75" customHeight="1">
      <c r="A850" s="122"/>
      <c r="B850" s="122"/>
      <c r="C850" s="122"/>
    </row>
    <row r="851" spans="1:3" ht="15.75" customHeight="1">
      <c r="A851" s="122"/>
      <c r="B851" s="122"/>
      <c r="C851" s="122"/>
    </row>
    <row r="852" spans="1:3" ht="15.75" customHeight="1">
      <c r="A852" s="122"/>
      <c r="B852" s="122"/>
      <c r="C852" s="122"/>
    </row>
    <row r="853" spans="1:3" ht="15.75" customHeight="1">
      <c r="A853" s="122"/>
      <c r="B853" s="122"/>
      <c r="C853" s="122"/>
    </row>
    <row r="854" spans="1:3" ht="15.75" customHeight="1">
      <c r="A854" s="122"/>
      <c r="B854" s="122"/>
      <c r="C854" s="122"/>
    </row>
    <row r="855" spans="1:3" ht="15.75" customHeight="1">
      <c r="A855" s="122"/>
      <c r="B855" s="122"/>
      <c r="C855" s="122"/>
    </row>
    <row r="856" spans="1:3" ht="15.75" customHeight="1">
      <c r="A856" s="122"/>
      <c r="B856" s="122"/>
      <c r="C856" s="122"/>
    </row>
    <row r="857" spans="1:3" ht="15.75" customHeight="1">
      <c r="A857" s="122"/>
      <c r="B857" s="122"/>
      <c r="C857" s="122"/>
    </row>
    <row r="858" spans="1:3" ht="15.75" customHeight="1">
      <c r="A858" s="122"/>
      <c r="B858" s="122"/>
      <c r="C858" s="122"/>
    </row>
    <row r="859" spans="1:3" ht="15.75" customHeight="1">
      <c r="A859" s="122"/>
      <c r="B859" s="122"/>
      <c r="C859" s="122"/>
    </row>
    <row r="860" spans="1:3" ht="15.75" customHeight="1">
      <c r="A860" s="122"/>
      <c r="B860" s="122"/>
      <c r="C860" s="122"/>
    </row>
    <row r="861" spans="1:3" ht="15.75" customHeight="1">
      <c r="A861" s="122"/>
      <c r="B861" s="122"/>
      <c r="C861" s="122"/>
    </row>
    <row r="862" spans="1:3" ht="15.75" customHeight="1">
      <c r="A862" s="122"/>
      <c r="B862" s="122"/>
      <c r="C862" s="122"/>
    </row>
    <row r="863" spans="1:3" ht="15.75" customHeight="1">
      <c r="A863" s="122"/>
      <c r="B863" s="122"/>
      <c r="C863" s="122"/>
    </row>
    <row r="864" spans="1:3" ht="15.75" customHeight="1">
      <c r="A864" s="122"/>
      <c r="B864" s="122"/>
      <c r="C864" s="122"/>
    </row>
    <row r="865" spans="1:3" ht="15.75" customHeight="1">
      <c r="A865" s="122"/>
      <c r="B865" s="122"/>
      <c r="C865" s="122"/>
    </row>
    <row r="866" spans="1:3" ht="15.75" customHeight="1">
      <c r="A866" s="122"/>
      <c r="B866" s="122"/>
      <c r="C866" s="122"/>
    </row>
    <row r="867" spans="1:3" ht="15.75" customHeight="1">
      <c r="A867" s="122"/>
      <c r="B867" s="122"/>
      <c r="C867" s="122"/>
    </row>
    <row r="868" spans="1:3" ht="15.75" customHeight="1">
      <c r="A868" s="122"/>
      <c r="B868" s="122"/>
      <c r="C868" s="122"/>
    </row>
    <row r="869" spans="1:3" ht="15.75" customHeight="1">
      <c r="A869" s="122"/>
      <c r="B869" s="122"/>
      <c r="C869" s="122"/>
    </row>
    <row r="870" spans="1:3" ht="15.75" customHeight="1">
      <c r="A870" s="122"/>
      <c r="B870" s="122"/>
      <c r="C870" s="122"/>
    </row>
    <row r="871" spans="1:3" ht="15.75" customHeight="1">
      <c r="A871" s="122"/>
      <c r="B871" s="122"/>
      <c r="C871" s="122"/>
    </row>
    <row r="872" spans="1:3" ht="15.75" customHeight="1">
      <c r="A872" s="122"/>
      <c r="B872" s="122"/>
      <c r="C872" s="122"/>
    </row>
    <row r="873" spans="1:3" ht="15.75" customHeight="1">
      <c r="A873" s="122"/>
      <c r="B873" s="122"/>
      <c r="C873" s="122"/>
    </row>
    <row r="874" spans="1:3" ht="15.75" customHeight="1">
      <c r="A874" s="122"/>
      <c r="B874" s="122"/>
      <c r="C874" s="122"/>
    </row>
    <row r="875" spans="1:3" ht="15.75" customHeight="1">
      <c r="A875" s="122"/>
      <c r="B875" s="122"/>
      <c r="C875" s="122"/>
    </row>
    <row r="876" spans="1:3" ht="15.75" customHeight="1">
      <c r="A876" s="122"/>
      <c r="B876" s="122"/>
      <c r="C876" s="122"/>
    </row>
    <row r="877" spans="1:3" ht="15.75" customHeight="1">
      <c r="A877" s="122"/>
      <c r="B877" s="122"/>
      <c r="C877" s="122"/>
    </row>
    <row r="878" spans="1:3" ht="15.75" customHeight="1">
      <c r="A878" s="122"/>
      <c r="B878" s="122"/>
      <c r="C878" s="122"/>
    </row>
    <row r="879" spans="1:3" ht="15.75" customHeight="1">
      <c r="A879" s="122"/>
      <c r="B879" s="122"/>
      <c r="C879" s="122"/>
    </row>
    <row r="880" spans="1:3" ht="15.75" customHeight="1">
      <c r="A880" s="122"/>
      <c r="B880" s="122"/>
      <c r="C880" s="122"/>
    </row>
    <row r="881" spans="1:3" ht="15.75" customHeight="1">
      <c r="A881" s="122"/>
      <c r="B881" s="122"/>
      <c r="C881" s="122"/>
    </row>
    <row r="882" spans="1:3" ht="15.75" customHeight="1">
      <c r="A882" s="122"/>
      <c r="B882" s="122"/>
      <c r="C882" s="122"/>
    </row>
    <row r="883" spans="1:3" ht="15.75" customHeight="1">
      <c r="A883" s="122"/>
      <c r="B883" s="122"/>
      <c r="C883" s="122"/>
    </row>
    <row r="884" spans="1:3" ht="15.75" customHeight="1">
      <c r="A884" s="122"/>
      <c r="B884" s="122"/>
      <c r="C884" s="122"/>
    </row>
    <row r="885" spans="1:3" ht="15.75" customHeight="1">
      <c r="A885" s="122"/>
      <c r="B885" s="122"/>
      <c r="C885" s="122"/>
    </row>
    <row r="886" spans="1:3" ht="15.75" customHeight="1">
      <c r="A886" s="122"/>
      <c r="B886" s="122"/>
      <c r="C886" s="122"/>
    </row>
    <row r="887" spans="1:3" ht="15.75" customHeight="1">
      <c r="A887" s="122"/>
      <c r="B887" s="122"/>
      <c r="C887" s="122"/>
    </row>
    <row r="888" spans="1:3" ht="15.75" customHeight="1">
      <c r="A888" s="122"/>
      <c r="B888" s="122"/>
      <c r="C888" s="122"/>
    </row>
    <row r="889" spans="1:3" ht="15.75" customHeight="1">
      <c r="A889" s="122"/>
      <c r="B889" s="122"/>
      <c r="C889" s="122"/>
    </row>
    <row r="890" spans="1:3" ht="15.75" customHeight="1">
      <c r="A890" s="122"/>
      <c r="B890" s="122"/>
      <c r="C890" s="122"/>
    </row>
    <row r="891" spans="1:3" ht="15.75" customHeight="1">
      <c r="A891" s="122"/>
      <c r="B891" s="122"/>
      <c r="C891" s="122"/>
    </row>
    <row r="892" spans="1:3" ht="15.75" customHeight="1">
      <c r="A892" s="122"/>
      <c r="B892" s="122"/>
      <c r="C892" s="122"/>
    </row>
    <row r="893" spans="1:3" ht="15.75" customHeight="1">
      <c r="A893" s="122"/>
      <c r="B893" s="122"/>
      <c r="C893" s="122"/>
    </row>
    <row r="894" spans="1:3" ht="15.75" customHeight="1">
      <c r="A894" s="122"/>
      <c r="B894" s="122"/>
      <c r="C894" s="122"/>
    </row>
    <row r="895" spans="1:3" ht="15.75" customHeight="1">
      <c r="A895" s="122"/>
      <c r="B895" s="122"/>
      <c r="C895" s="122"/>
    </row>
    <row r="896" spans="1:3" ht="15.75" customHeight="1">
      <c r="A896" s="122"/>
      <c r="B896" s="122"/>
      <c r="C896" s="122"/>
    </row>
    <row r="897" spans="1:3" ht="15.75" customHeight="1">
      <c r="A897" s="122"/>
      <c r="B897" s="122"/>
      <c r="C897" s="122"/>
    </row>
    <row r="898" spans="1:3" ht="15.75" customHeight="1">
      <c r="A898" s="122"/>
      <c r="B898" s="122"/>
      <c r="C898" s="122"/>
    </row>
    <row r="899" spans="1:3" ht="15.75" customHeight="1">
      <c r="A899" s="122"/>
      <c r="B899" s="122"/>
      <c r="C899" s="122"/>
    </row>
    <row r="900" spans="1:3" ht="15.75" customHeight="1">
      <c r="A900" s="122"/>
      <c r="B900" s="122"/>
      <c r="C900" s="122"/>
    </row>
    <row r="901" spans="1:3" ht="15.75" customHeight="1">
      <c r="A901" s="122"/>
      <c r="B901" s="122"/>
      <c r="C901" s="122"/>
    </row>
    <row r="902" spans="1:3" ht="15.75" customHeight="1">
      <c r="A902" s="122"/>
      <c r="B902" s="122"/>
      <c r="C902" s="122"/>
    </row>
    <row r="903" spans="1:3" ht="15.75" customHeight="1">
      <c r="A903" s="122"/>
      <c r="B903" s="122"/>
      <c r="C903" s="122"/>
    </row>
    <row r="904" spans="1:3" ht="15.75" customHeight="1">
      <c r="A904" s="122"/>
      <c r="B904" s="122"/>
      <c r="C904" s="122"/>
    </row>
    <row r="905" spans="1:3" ht="15.75" customHeight="1">
      <c r="A905" s="122"/>
      <c r="B905" s="122"/>
      <c r="C905" s="122"/>
    </row>
    <row r="906" spans="1:3" ht="15.75" customHeight="1">
      <c r="A906" s="122"/>
      <c r="B906" s="122"/>
      <c r="C906" s="122"/>
    </row>
    <row r="907" spans="1:3" ht="15.75" customHeight="1">
      <c r="A907" s="122"/>
      <c r="B907" s="122"/>
      <c r="C907" s="122"/>
    </row>
    <row r="908" spans="1:3" ht="15.75" customHeight="1">
      <c r="A908" s="122"/>
      <c r="B908" s="122"/>
      <c r="C908" s="122"/>
    </row>
    <row r="909" spans="1:3" ht="15.75" customHeight="1">
      <c r="A909" s="122"/>
      <c r="B909" s="122"/>
      <c r="C909" s="122"/>
    </row>
    <row r="910" spans="1:3" ht="15.75" customHeight="1">
      <c r="A910" s="122"/>
      <c r="B910" s="122"/>
      <c r="C910" s="122"/>
    </row>
    <row r="911" spans="1:3" ht="15.75" customHeight="1">
      <c r="A911" s="122"/>
      <c r="B911" s="122"/>
      <c r="C911" s="122"/>
    </row>
    <row r="912" spans="1:3" ht="15.75" customHeight="1">
      <c r="A912" s="122"/>
      <c r="B912" s="122"/>
      <c r="C912" s="122"/>
    </row>
    <row r="913" spans="1:3" ht="15.75" customHeight="1">
      <c r="A913" s="122"/>
      <c r="B913" s="122"/>
      <c r="C913" s="122"/>
    </row>
    <row r="914" spans="1:3" ht="15.75" customHeight="1">
      <c r="A914" s="122"/>
      <c r="B914" s="122"/>
      <c r="C914" s="122"/>
    </row>
    <row r="915" spans="1:3" ht="15.75" customHeight="1">
      <c r="A915" s="122"/>
      <c r="B915" s="122"/>
      <c r="C915" s="122"/>
    </row>
    <row r="916" spans="1:3" ht="15.75" customHeight="1">
      <c r="A916" s="122"/>
      <c r="B916" s="122"/>
      <c r="C916" s="122"/>
    </row>
    <row r="917" spans="1:3" ht="15.75" customHeight="1">
      <c r="A917" s="122"/>
      <c r="B917" s="122"/>
      <c r="C917" s="122"/>
    </row>
    <row r="918" spans="1:3" ht="15.75" customHeight="1">
      <c r="A918" s="122"/>
      <c r="B918" s="122"/>
      <c r="C918" s="122"/>
    </row>
    <row r="919" spans="1:3" ht="15.75" customHeight="1">
      <c r="A919" s="122"/>
      <c r="B919" s="122"/>
      <c r="C919" s="122"/>
    </row>
    <row r="920" spans="1:3" ht="15.75" customHeight="1">
      <c r="A920" s="122"/>
      <c r="B920" s="122"/>
      <c r="C920" s="122"/>
    </row>
    <row r="921" spans="1:3" ht="15.75" customHeight="1">
      <c r="A921" s="122"/>
      <c r="B921" s="122"/>
      <c r="C921" s="122"/>
    </row>
    <row r="922" spans="1:3" ht="15.75" customHeight="1">
      <c r="A922" s="122"/>
      <c r="B922" s="122"/>
      <c r="C922" s="122"/>
    </row>
    <row r="923" spans="1:3" ht="15.75" customHeight="1">
      <c r="A923" s="122"/>
      <c r="B923" s="122"/>
      <c r="C923" s="122"/>
    </row>
    <row r="924" spans="1:3" ht="15.75" customHeight="1">
      <c r="A924" s="122"/>
      <c r="B924" s="122"/>
      <c r="C924" s="122"/>
    </row>
    <row r="925" spans="1:3" ht="15.75" customHeight="1">
      <c r="A925" s="122"/>
      <c r="B925" s="122"/>
      <c r="C925" s="122"/>
    </row>
    <row r="926" spans="1:3" ht="15.75" customHeight="1">
      <c r="A926" s="122"/>
      <c r="B926" s="122"/>
      <c r="C926" s="122"/>
    </row>
    <row r="927" spans="1:3" ht="15.75" customHeight="1">
      <c r="A927" s="122"/>
      <c r="B927" s="122"/>
      <c r="C927" s="122"/>
    </row>
    <row r="928" spans="1:3" ht="15.75" customHeight="1">
      <c r="A928" s="122"/>
      <c r="B928" s="122"/>
      <c r="C928" s="122"/>
    </row>
    <row r="929" spans="1:3" ht="15.75" customHeight="1">
      <c r="A929" s="122"/>
      <c r="B929" s="122"/>
      <c r="C929" s="122"/>
    </row>
    <row r="930" spans="1:3" ht="15.75" customHeight="1">
      <c r="A930" s="122"/>
      <c r="B930" s="122"/>
      <c r="C930" s="122"/>
    </row>
    <row r="931" spans="1:3" ht="15.75" customHeight="1">
      <c r="A931" s="122"/>
      <c r="B931" s="122"/>
      <c r="C931" s="122"/>
    </row>
    <row r="932" spans="1:3" ht="15.75" customHeight="1">
      <c r="A932" s="122"/>
      <c r="B932" s="122"/>
      <c r="C932" s="122"/>
    </row>
    <row r="933" spans="1:3" ht="15.75" customHeight="1">
      <c r="A933" s="122"/>
      <c r="B933" s="122"/>
      <c r="C933" s="122"/>
    </row>
    <row r="934" spans="1:3" ht="15.75" customHeight="1">
      <c r="A934" s="122"/>
      <c r="B934" s="122"/>
      <c r="C934" s="122"/>
    </row>
    <row r="935" spans="1:3" ht="15.75" customHeight="1">
      <c r="A935" s="122"/>
      <c r="B935" s="122"/>
      <c r="C935" s="122"/>
    </row>
    <row r="936" spans="1:3" ht="15.75" customHeight="1">
      <c r="A936" s="122"/>
      <c r="B936" s="122"/>
      <c r="C936" s="122"/>
    </row>
    <row r="937" spans="1:3" ht="15.75" customHeight="1">
      <c r="A937" s="122"/>
      <c r="B937" s="122"/>
      <c r="C937" s="122"/>
    </row>
    <row r="938" spans="1:3" ht="15.75" customHeight="1">
      <c r="A938" s="122"/>
      <c r="B938" s="122"/>
      <c r="C938" s="122"/>
    </row>
    <row r="939" spans="1:3" ht="15.75" customHeight="1">
      <c r="A939" s="122"/>
      <c r="B939" s="122"/>
      <c r="C939" s="122"/>
    </row>
    <row r="940" spans="1:3" ht="15.75" customHeight="1">
      <c r="A940" s="122"/>
      <c r="B940" s="122"/>
      <c r="C940" s="122"/>
    </row>
    <row r="941" spans="1:3" ht="15.75" customHeight="1">
      <c r="A941" s="122"/>
      <c r="B941" s="122"/>
      <c r="C941" s="122"/>
    </row>
    <row r="942" spans="1:3" ht="15.75" customHeight="1">
      <c r="A942" s="122"/>
      <c r="B942" s="122"/>
      <c r="C942" s="122"/>
    </row>
    <row r="943" spans="1:3" ht="15.75" customHeight="1">
      <c r="A943" s="122"/>
      <c r="B943" s="122"/>
      <c r="C943" s="122"/>
    </row>
    <row r="944" spans="1:3" ht="15.75" customHeight="1">
      <c r="A944" s="122"/>
      <c r="B944" s="122"/>
      <c r="C944" s="122"/>
    </row>
    <row r="945" spans="1:3" ht="15.75" customHeight="1">
      <c r="A945" s="122"/>
      <c r="B945" s="122"/>
      <c r="C945" s="122"/>
    </row>
    <row r="946" spans="1:3" ht="15.75" customHeight="1">
      <c r="A946" s="122"/>
      <c r="B946" s="122"/>
      <c r="C946" s="122"/>
    </row>
    <row r="947" spans="1:3" ht="15.75" customHeight="1">
      <c r="A947" s="122"/>
      <c r="B947" s="122"/>
      <c r="C947" s="122"/>
    </row>
    <row r="948" spans="1:3" ht="15.75" customHeight="1">
      <c r="A948" s="122"/>
      <c r="B948" s="122"/>
      <c r="C948" s="122"/>
    </row>
    <row r="949" spans="1:3" ht="15.75" customHeight="1">
      <c r="A949" s="122"/>
      <c r="B949" s="122"/>
      <c r="C949" s="122"/>
    </row>
    <row r="950" spans="1:3" ht="15.75" customHeight="1">
      <c r="A950" s="122"/>
      <c r="B950" s="122"/>
      <c r="C950" s="122"/>
    </row>
    <row r="951" spans="1:3" ht="15.75" customHeight="1">
      <c r="A951" s="122"/>
      <c r="B951" s="122"/>
      <c r="C951" s="122"/>
    </row>
    <row r="952" spans="1:3" ht="15.75" customHeight="1">
      <c r="A952" s="122"/>
      <c r="B952" s="122"/>
      <c r="C952" s="122"/>
    </row>
    <row r="953" spans="1:3" ht="15.75" customHeight="1">
      <c r="A953" s="122"/>
      <c r="B953" s="122"/>
      <c r="C953" s="122"/>
    </row>
    <row r="954" spans="1:3" ht="15.75" customHeight="1">
      <c r="A954" s="122"/>
      <c r="B954" s="122"/>
      <c r="C954" s="122"/>
    </row>
    <row r="955" spans="1:3" ht="15.75" customHeight="1">
      <c r="A955" s="122"/>
      <c r="B955" s="122"/>
      <c r="C955" s="122"/>
    </row>
    <row r="956" spans="1:3" ht="15.75" customHeight="1">
      <c r="A956" s="122"/>
      <c r="B956" s="122"/>
      <c r="C956" s="122"/>
    </row>
    <row r="957" spans="1:3" ht="15.75" customHeight="1">
      <c r="A957" s="122"/>
      <c r="B957" s="122"/>
      <c r="C957" s="122"/>
    </row>
    <row r="958" spans="1:3" ht="15.75" customHeight="1">
      <c r="A958" s="122"/>
      <c r="B958" s="122"/>
      <c r="C958" s="122"/>
    </row>
    <row r="959" spans="1:3" ht="15.75" customHeight="1">
      <c r="A959" s="122"/>
      <c r="B959" s="122"/>
      <c r="C959" s="122"/>
    </row>
    <row r="960" spans="1:3" ht="15.75" customHeight="1">
      <c r="A960" s="122"/>
      <c r="B960" s="122"/>
      <c r="C960" s="122"/>
    </row>
    <row r="961" spans="1:3" ht="15.75" customHeight="1">
      <c r="A961" s="122"/>
      <c r="B961" s="122"/>
      <c r="C961" s="122"/>
    </row>
    <row r="962" spans="1:3" ht="15.75" customHeight="1">
      <c r="A962" s="122"/>
      <c r="B962" s="122"/>
      <c r="C962" s="122"/>
    </row>
    <row r="963" spans="1:3" ht="15.75" customHeight="1">
      <c r="A963" s="122"/>
      <c r="B963" s="122"/>
      <c r="C963" s="122"/>
    </row>
    <row r="964" spans="1:3" ht="15.75" customHeight="1">
      <c r="A964" s="122"/>
      <c r="B964" s="122"/>
      <c r="C964" s="122"/>
    </row>
    <row r="965" spans="1:3" ht="15.75" customHeight="1">
      <c r="A965" s="122"/>
      <c r="B965" s="122"/>
      <c r="C965" s="122"/>
    </row>
    <row r="966" spans="1:3" ht="15.75" customHeight="1">
      <c r="A966" s="122"/>
      <c r="B966" s="122"/>
      <c r="C966" s="122"/>
    </row>
    <row r="967" spans="1:3" ht="15.75" customHeight="1">
      <c r="A967" s="122"/>
      <c r="B967" s="122"/>
      <c r="C967" s="122"/>
    </row>
    <row r="968" spans="1:3" ht="15.75" customHeight="1">
      <c r="A968" s="122"/>
      <c r="B968" s="122"/>
      <c r="C968" s="122"/>
    </row>
    <row r="969" spans="1:3" ht="15.75" customHeight="1">
      <c r="A969" s="122"/>
      <c r="B969" s="122"/>
      <c r="C969" s="122"/>
    </row>
    <row r="970" spans="1:3" ht="15.75" customHeight="1">
      <c r="A970" s="122"/>
      <c r="B970" s="122"/>
      <c r="C970" s="122"/>
    </row>
    <row r="971" spans="1:3" ht="15.75" customHeight="1">
      <c r="A971" s="122"/>
      <c r="B971" s="122"/>
      <c r="C971" s="122"/>
    </row>
    <row r="972" spans="1:3" ht="15.75" customHeight="1">
      <c r="A972" s="122"/>
      <c r="B972" s="122"/>
      <c r="C972" s="122"/>
    </row>
    <row r="973" spans="1:3" ht="15.75" customHeight="1">
      <c r="A973" s="122"/>
      <c r="B973" s="122"/>
      <c r="C973" s="122"/>
    </row>
    <row r="974" spans="1:3" ht="15.75" customHeight="1">
      <c r="A974" s="122"/>
      <c r="B974" s="122"/>
      <c r="C974" s="122"/>
    </row>
    <row r="975" spans="1:3" ht="15.75" customHeight="1">
      <c r="A975" s="122"/>
      <c r="B975" s="122"/>
      <c r="C975" s="122"/>
    </row>
    <row r="976" spans="1:3" ht="15.75" customHeight="1">
      <c r="A976" s="122"/>
      <c r="B976" s="122"/>
      <c r="C976" s="122"/>
    </row>
    <row r="977" spans="1:3" ht="15.75" customHeight="1">
      <c r="A977" s="122"/>
      <c r="B977" s="122"/>
      <c r="C977" s="122"/>
    </row>
    <row r="978" spans="1:3" ht="15.75" customHeight="1">
      <c r="A978" s="122"/>
      <c r="B978" s="122"/>
      <c r="C978" s="122"/>
    </row>
    <row r="979" spans="1:3" ht="15.75" customHeight="1">
      <c r="A979" s="122"/>
      <c r="B979" s="122"/>
      <c r="C979" s="122"/>
    </row>
    <row r="980" spans="1:3" ht="15.75" customHeight="1">
      <c r="A980" s="122"/>
      <c r="B980" s="122"/>
      <c r="C980" s="122"/>
    </row>
    <row r="981" spans="1:3" ht="15.75" customHeight="1">
      <c r="A981" s="122"/>
      <c r="B981" s="122"/>
      <c r="C981" s="122"/>
    </row>
    <row r="982" spans="1:3" ht="15.75" customHeight="1">
      <c r="A982" s="122"/>
      <c r="B982" s="122"/>
      <c r="C982" s="122"/>
    </row>
    <row r="983" spans="1:3" ht="15.75" customHeight="1">
      <c r="A983" s="122"/>
      <c r="B983" s="122"/>
      <c r="C983" s="122"/>
    </row>
    <row r="984" spans="1:3" ht="15.75" customHeight="1">
      <c r="A984" s="122"/>
      <c r="B984" s="122"/>
      <c r="C984" s="122"/>
    </row>
    <row r="985" spans="1:3" ht="15.75" customHeight="1">
      <c r="A985" s="122"/>
      <c r="B985" s="122"/>
      <c r="C985" s="122"/>
    </row>
    <row r="986" spans="1:3" ht="15.75" customHeight="1">
      <c r="A986" s="122"/>
      <c r="B986" s="122"/>
      <c r="C986" s="122"/>
    </row>
    <row r="987" spans="1:3" ht="15.75" customHeight="1">
      <c r="A987" s="122"/>
      <c r="B987" s="122"/>
      <c r="C987" s="122"/>
    </row>
    <row r="988" spans="1:3" ht="15.75" customHeight="1">
      <c r="A988" s="122"/>
      <c r="B988" s="122"/>
      <c r="C988" s="122"/>
    </row>
    <row r="989" spans="1:3" ht="15.75" customHeight="1">
      <c r="A989" s="122"/>
      <c r="B989" s="122"/>
      <c r="C989" s="122"/>
    </row>
    <row r="990" spans="1:3" ht="15.75" customHeight="1">
      <c r="A990" s="122"/>
      <c r="B990" s="122"/>
      <c r="C990" s="122"/>
    </row>
    <row r="991" spans="1:3" ht="15.75" customHeight="1">
      <c r="A991" s="122"/>
      <c r="B991" s="122"/>
      <c r="C991" s="122"/>
    </row>
  </sheetData>
  <autoFilter ref="A1:Z463" xr:uid="{00000000-0009-0000-0000-000001000000}"/>
  <mergeCells count="3">
    <mergeCell ref="A2:A174"/>
    <mergeCell ref="B2:B174"/>
    <mergeCell ref="C2:C174"/>
  </mergeCells>
  <conditionalFormatting sqref="N176:N1048576 N2:N174">
    <cfRule type="colorScale" priority="18">
      <colorScale>
        <cfvo type="min"/>
        <cfvo type="max"/>
        <color rgb="FFFFEF9C"/>
        <color rgb="FF63BE7B"/>
      </colorScale>
    </cfRule>
  </conditionalFormatting>
  <conditionalFormatting sqref="U176:U1048576 U2:U174">
    <cfRule type="colorScale" priority="17">
      <colorScale>
        <cfvo type="min"/>
        <cfvo type="max"/>
        <color rgb="FFFFEF9C"/>
        <color rgb="FF63BE7B"/>
      </colorScale>
    </cfRule>
  </conditionalFormatting>
  <conditionalFormatting sqref="R2:R1048576">
    <cfRule type="cellIs" dxfId="39" priority="16" operator="greaterThan">
      <formula>"0,80"</formula>
    </cfRule>
  </conditionalFormatting>
  <conditionalFormatting sqref="H176:H1048576 H2:H174">
    <cfRule type="cellIs" dxfId="38" priority="13" operator="equal">
      <formula>"Emenda"</formula>
    </cfRule>
  </conditionalFormatting>
  <conditionalFormatting sqref="H175">
    <cfRule type="cellIs" dxfId="37" priority="7" operator="equal">
      <formula>"Emenda"</formula>
    </cfRule>
  </conditionalFormatting>
  <conditionalFormatting sqref="H1">
    <cfRule type="cellIs" dxfId="36" priority="4" operator="equal">
      <formula>"Emenda"</formula>
    </cfRule>
  </conditionalFormatting>
  <conditionalFormatting sqref="H1">
    <cfRule type="cellIs" dxfId="35" priority="3" operator="equal">
      <formula>"Emenda"</formula>
    </cfRule>
  </conditionalFormatting>
  <conditionalFormatting sqref="N1">
    <cfRule type="colorScale" priority="2">
      <colorScale>
        <cfvo type="min"/>
        <cfvo type="max"/>
        <color rgb="FFFFEF9C"/>
        <color rgb="FF63BE7B"/>
      </colorScale>
    </cfRule>
  </conditionalFormatting>
  <conditionalFormatting sqref="U1">
    <cfRule type="colorScale" priority="1">
      <colorScale>
        <cfvo type="min"/>
        <cfvo type="max"/>
        <color rgb="FFFFEF9C"/>
        <color rgb="FF63BE7B"/>
      </colorScale>
    </cfRule>
  </conditionalFormatting>
  <dataValidations count="26">
    <dataValidation allowBlank="1" showInputMessage="1" showErrorMessage="1" promptTitle="ODS | Objetivos de Desenvolvimento Sustentável:" prompt="Os Objetivos de Desenvolvimento Sustentável (ODS) são um apelo global à ação para acabar com a pobreza, proteger o meio ambiente e o clima e garantir que as pessoas, em todos os lugares, possam desfrutar de paz e de prosperidade." sqref="B1" xr:uid="{D8AFE68B-76BD-44C9-B443-AE3C37F80412}"/>
    <dataValidation allowBlank="1" showInputMessage="1" showErrorMessage="1" promptTitle="Orçamento OCA | (a) " prompt="Valor da ação aprovado na LOA multiplicado pelo Índice OCA. Valor referente ao orçamento dotado para o público-alvo Criança e Adolescente de 0 a 18 anos. É o valor da ação aprovado na LOA multiplicado pelo Índice OCA. _x000a__x000a_ (a) = Orçamento (LOA) x Índice OCA" sqref="O1" xr:uid="{3BA49EB0-2C16-4BCA-A426-9D291FB1CF6A}"/>
    <dataValidation allowBlank="1" showInputMessage="1" showErrorMessage="1" promptTitle="Orçamento OPI | (a) " prompt="Valor da ação aprovado na LOA multiplicado pelo Índice OPI. Valor referente ao orçamento dotado para o público-alvo Criança e Adolescente de 0 a 18 anos. É o valor da ação aprovado na LOA multiplicado pelo Índice OPI. _x000a__x000a_ (a) = Orçamento (LOA) x Índice OPI" sqref="V1" xr:uid="{D2CADAA6-6BE3-441A-9377-F690C4F1F520}"/>
    <dataValidation allowBlank="1" showInputMessage="1" showErrorMessage="1" promptTitle="Empenhado OCA | (b) " prompt="Valor empenhado para a ação durante o ano multiplicado pelo Índice OCA. Valor empenhado para o público-alvo Criança e Adolescente de 0 a 18 anos. É o valor empenhado multiplicado pelo Índice OCA. _x000a_(b) = Empenhado x Índice OCA " sqref="P1" xr:uid="{6912F066-265D-4C11-8590-2E651B48D972}"/>
    <dataValidation allowBlank="1" showInputMessage="1" showErrorMessage="1" promptTitle="Empenhado_OPI | (b) " prompt="Valor empenhado para a ação durante o ano multiplicado pelo Índice OPI. Valor empenhado para o público-alvo Criança de 0 a 6 anos. É o valor empenhado multiplicado pelo Índice OPI. _x000a__x000a_(b) = Empenhado x Índice OPI " sqref="W1" xr:uid="{972FE2A0-A470-4C42-94B2-CE4AA2A9BD85}"/>
    <dataValidation allowBlank="1" showInputMessage="1" showErrorMessage="1" promptTitle="Liquidado_OCA | (c) " prompt="Valor liquidado para a ação durante o ano multiplicado pelo Índice OCA. Valor liquidado para o público-alvo Criança e Adolescente de 0 a 18 anos. É o valor liquidado multiplicado pelo Índice OCA. _x000a__x000a_(c) = Liquidado x Índice OCA " sqref="Q1" xr:uid="{09B63602-ACDD-4A25-B082-ECA00C6D3276}"/>
    <dataValidation allowBlank="1" showInputMessage="1" showErrorMessage="1" promptTitle="Liquidado_OPI | (c) " prompt="Valor liquidado para a ação durante o ano multiplicado pelo Índice OPI. Valor liquidado para o público-alvo criança de 0 a 6 anos. É o valor liquidado multiplicado pelo Índice OPI. _x000a__x000a_(c) = Liquidado x Índice OPI " sqref="X1" xr:uid="{3172A201-2484-46F0-A618-8003AEE72216}"/>
    <dataValidation allowBlank="1" showInputMessage="1" showErrorMessage="1" promptTitle="Percentual de Execução - Empenho " prompt="(b)/(a). Percentual de execução orçamentária da ação, baseado no valor anual empenhado proporcional sobre o valor proporcionalmente orçado para ela na LOA. Fórmula de cálculo: Valor Empenhado (OPI) dividido pela dotação orçamentária inicial." sqref="Z1" xr:uid="{87308BAC-A7F8-4205-B4D4-8AF4CF21C1DE}"/>
    <dataValidation allowBlank="1" showInputMessage="1" showErrorMessage="1" promptTitle="Percentual de Execução - Empenho" prompt=" (b)/(a).  Percentual de execução orçamentária da ação, baseado no valor anual empenhado proporcional sobre o valor proporcionalmente orçado para ela na LOA. Fórmula de cálculo: Valor Empenhado (OCA) dividido pela dotação orçamentária inicial." sqref="S1" xr:uid="{774785EF-60BB-47F9-A2B7-02FB602F9986}"/>
    <dataValidation allowBlank="1" showInputMessage="1" showErrorMessage="1" promptTitle="Percentual de Execução - Liquidação" prompt="(c)/(a). Percentual de execução orçamentária da ação, baseado no valor anual liquidado proporcional sobre o valor proporcionalmente orçado para ela na LOA._x000a_Fórmula de cálculo: Valor Liquidado (OPI) dividido pela dotação orçamentária inicial." sqref="Y1" xr:uid="{4FC17FDA-E76C-4272-9BB6-AB013B0DD7BD}"/>
    <dataValidation allowBlank="1" showInputMessage="1" showErrorMessage="1" promptTitle="Percentual de Execução - Liquidação" prompt="(c)/(a). Traz o percentual de execução orçamentária da ação, baseado no valor anual liquidado proporcional sobre o valor proporcionalmente orçado para ela na LOA. Fórmula de cálculo: Valor Liquidado (OCA) dividido pela dotação orçamentária inicial." sqref="R1" xr:uid="{E75E2B75-38D4-44D1-9F25-6527D0564F09}"/>
    <dataValidation allowBlank="1" showInputMessage="1" showErrorMessage="1" promptTitle="Índice OCA " prompt="Número que espelha a exclusividade ou não da ação. _x000a__x000a_EX | Valor: 1,0 _x000a__x000a_NEX |Valor: Variavel  _x000a__x000a_NINC | Valor: 0,0 " sqref="N1" xr:uid="{054202B4-C113-419A-A281-DFC47B8DA361}"/>
    <dataValidation allowBlank="1" showInputMessage="1" showErrorMessage="1" promptTitle="Índice OPI " prompt="Número que espelha a exclusividade  ou não da ação. _x000a__x000a_EX | Valor: 1,0 _x000a__x000a_NEX |Valor: Variavel  _x000a__x000a_NINC | Valor: 0,0 " sqref="U1" xr:uid="{837042AB-226F-4428-8DAD-7A653000AFFC}"/>
    <dataValidation allowBlank="1" showInputMessage="1" showErrorMessage="1" promptTitle="Tipo OPI " prompt="Classificação da ação:  EX | Ação Exclusiva; _x000a__x000a_NEX  |Ação Não Exclusiva; _x000a__x000a_NINC | Ações Não Incluídas  " sqref="T1" xr:uid="{4954A51B-E30D-4434-99DB-A74A8C08F457}"/>
    <dataValidation allowBlank="1" showInputMessage="1" showErrorMessage="1" promptTitle="Tipo OCA: " prompt="Classificação da ação:  _x000a__x000a_EX | Ação Exclusiva; _x000a__x000a_NEX |Ação Não Exclusiva; _x000a__x000a_NINC | Ações Não Incluídas " sqref="M1" xr:uid="{C9AC5183-7C05-412F-AF8E-3EB3DDD57FC3}"/>
    <dataValidation allowBlank="1" showInputMessage="1" showErrorMessage="1" promptTitle="Liquidado: " prompt="Liquidação: Um dos estágios da despesa. É a verificação do implemento de condição, ou seja, verificação objetiva do cumprimento contratual. " sqref="L1" xr:uid="{B6A5B93F-DE8B-4349-A4DE-A0B96984C140}"/>
    <dataValidation allowBlank="1" showInputMessage="1" showErrorMessage="1" promptTitle="Empenhado: " prompt="Empenho da Despesa: Um dos estágios da despesa. [...] Funciona como garantia ao credor do ente público de que existe o crédito necessário para a liquidação de um compromisso assumido." sqref="K1" xr:uid="{064C53FB-1257-455C-B34C-23371DEF1EB1}"/>
    <dataValidation allowBlank="1" showInputMessage="1" showErrorMessage="1" promptTitle="Orçamento (LOA): " prompt="Dotação orçamentária: É o valor monetário autorizado, consignado na lei do orçamento (LOA), para atender uma determinada programação orçamentária. Também pode ser entendida como dotação inicial.  " sqref="J1" xr:uid="{AE0A4631-50D8-4DA7-A3F2-9922781926C5}"/>
    <dataValidation allowBlank="1" showInputMessage="1" showErrorMessage="1" promptTitle="Órgão: " prompt="Unidade/s que pode orçar e/ou participa da ação. " sqref="I1" xr:uid="{29A75670-A994-405A-9653-08AEE297F38A}"/>
    <dataValidation allowBlank="1" showInputMessage="1" showErrorMessage="1" promptTitle="Iniciativa: " prompt="Classifica a ação segundo seu proponente: Executivo ou Emenda (Legislativo). " sqref="H1" xr:uid="{D69F9B2F-A690-49C1-B55E-AB44F9952C0A}"/>
    <dataValidation allowBlank="1" showInputMessage="1" showErrorMessage="1" promptTitle="Código: " prompt="Conjunto de dígitos utilizados para individualizar órgãos, instituições, classificações, fontes de recursos etc. " sqref="G1" xr:uid="{72E12030-EA9F-4B35-9356-660C91ABBBB3}"/>
    <dataValidation allowBlank="1" showInputMessage="1" showErrorMessage="1" promptTitle="Ação:" prompt="Atividade, um instrumento de programação para alcançar o objetivo de um programa, envolvendo um conjunto de operações que se realizam de modo contínuo e permanente, das quais resulta um produto necessário à manutenção da ação de governo." sqref="F1" xr:uid="{5C3E00A9-D37A-409E-A3D4-9CF02F068B92}"/>
    <dataValidation allowBlank="1" showInputMessage="1" showErrorMessage="1" promptTitle="Programa: " prompt="Instrumento de organização da ação governamental visando à concretização dos objetivos pretendidos, sendo mensurado por indicadores estabelecidos no plano plurianual. " sqref="E1" xr:uid="{47085C48-92AA-490F-A2AE-22FF932B4FAF}"/>
    <dataValidation allowBlank="1" showInputMessage="1" showErrorMessage="1" promptTitle="Subfunção: " prompt="Representa uma partição da função, visando a agregar determinado subconjunto de despesa do setor público. " sqref="D1" xr:uid="{AFBA0702-05A4-429E-8F99-1C84B10D1BE5}"/>
    <dataValidation allowBlank="1" showInputMessage="1" showErrorMessage="1" promptTitle="Função: " prompt="Maior nível de agregação das diversas áreas de despesa que competem ao setor público. " sqref="C1" xr:uid="{47B93C11-8785-40B7-943C-0547B21092AB}"/>
    <dataValidation allowBlank="1" showInputMessage="1" showErrorMessage="1" promptTitle="Eixo:" prompt="Definido pela Metodologia._x000a_1.Proteção em Situação de Risco; _x000a_2.Promoção de Vidas Saudáveis; _x000a_3.Educação de Qualidade; _x000a_4.Transversal. " sqref="A1" xr:uid="{0D6D4350-0E87-47C9-BD9E-4FDBC6ACDA3C}"/>
  </dataValidations>
  <pageMargins left="0.511811024" right="0.511811024" top="0.78740157499999996" bottom="0.78740157499999996" header="0" footer="0"/>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A9D08E"/>
  </sheetPr>
  <dimension ref="A1:AA976"/>
  <sheetViews>
    <sheetView showGridLines="0" workbookViewId="0">
      <pane ySplit="1" topLeftCell="J66" activePane="bottomLeft" state="frozen"/>
      <selection pane="bottomLeft" activeCell="A66" sqref="A66"/>
    </sheetView>
  </sheetViews>
  <sheetFormatPr defaultColWidth="14.42578125" defaultRowHeight="15" customHeight="1"/>
  <cols>
    <col min="1" max="1" width="8.140625" style="120" customWidth="1"/>
    <col min="2" max="2" width="8.140625" style="135" customWidth="1"/>
    <col min="3" max="3" width="8.140625" style="131" customWidth="1"/>
    <col min="4" max="4" width="47.140625" style="135" bestFit="1" customWidth="1"/>
    <col min="5" max="5" width="86" style="120" bestFit="1" customWidth="1"/>
    <col min="6" max="6" width="109" style="217" customWidth="1"/>
    <col min="7" max="7" width="34.7109375" style="120" customWidth="1"/>
    <col min="8" max="8" width="13.5703125" style="120" customWidth="1"/>
    <col min="9" max="9" width="13.42578125" style="120" customWidth="1"/>
    <col min="10" max="11" width="24" style="120" customWidth="1"/>
    <col min="12" max="12" width="21" style="120" customWidth="1"/>
    <col min="13" max="14" width="6.7109375" style="120" customWidth="1"/>
    <col min="15" max="15" width="23.140625" style="120" customWidth="1"/>
    <col min="16" max="16" width="18.85546875" style="120" customWidth="1"/>
    <col min="17" max="17" width="17" style="120" customWidth="1"/>
    <col min="18" max="18" width="13.5703125" style="230" customWidth="1"/>
    <col min="19" max="19" width="12.28515625" style="230" customWidth="1"/>
    <col min="20" max="21" width="6.7109375" style="120" customWidth="1"/>
    <col min="22" max="22" width="20.42578125" style="120" customWidth="1"/>
    <col min="23" max="23" width="17.42578125" style="120" customWidth="1"/>
    <col min="24" max="24" width="16.85546875" style="120" customWidth="1"/>
    <col min="25" max="25" width="13" style="230" customWidth="1"/>
    <col min="26" max="26" width="13.140625" style="230" customWidth="1"/>
    <col min="27" max="30" width="8.7109375" customWidth="1"/>
  </cols>
  <sheetData>
    <row r="1" spans="1:27" ht="33" customHeight="1">
      <c r="A1" s="191" t="s">
        <v>326</v>
      </c>
      <c r="B1" s="181" t="s">
        <v>386</v>
      </c>
      <c r="C1" s="194" t="s">
        <v>333</v>
      </c>
      <c r="D1" s="180" t="s">
        <v>337</v>
      </c>
      <c r="E1" s="185" t="s">
        <v>339</v>
      </c>
      <c r="F1" s="180" t="s">
        <v>341</v>
      </c>
      <c r="G1" s="180" t="s">
        <v>343</v>
      </c>
      <c r="H1" s="181" t="s">
        <v>345</v>
      </c>
      <c r="I1" s="181" t="s">
        <v>347</v>
      </c>
      <c r="J1" s="156" t="s">
        <v>349</v>
      </c>
      <c r="K1" s="156" t="s">
        <v>353</v>
      </c>
      <c r="L1" s="156" t="s">
        <v>357</v>
      </c>
      <c r="M1" s="175" t="s">
        <v>359</v>
      </c>
      <c r="N1" s="175" t="s">
        <v>361</v>
      </c>
      <c r="O1" s="179" t="s">
        <v>363</v>
      </c>
      <c r="P1" s="179" t="s">
        <v>366</v>
      </c>
      <c r="Q1" s="179" t="s">
        <v>368</v>
      </c>
      <c r="R1" s="231" t="s">
        <v>370</v>
      </c>
      <c r="S1" s="231" t="s">
        <v>372</v>
      </c>
      <c r="T1" s="182" t="s">
        <v>374</v>
      </c>
      <c r="U1" s="182" t="s">
        <v>376</v>
      </c>
      <c r="V1" s="212" t="s">
        <v>378</v>
      </c>
      <c r="W1" s="212" t="s">
        <v>380</v>
      </c>
      <c r="X1" s="212" t="s">
        <v>382</v>
      </c>
      <c r="Y1" s="213" t="s">
        <v>370</v>
      </c>
      <c r="Z1" s="236" t="s">
        <v>372</v>
      </c>
    </row>
    <row r="2" spans="1:27" ht="15" customHeight="1">
      <c r="A2" s="439" t="s">
        <v>403</v>
      </c>
      <c r="B2" s="444" t="s">
        <v>636</v>
      </c>
      <c r="C2" s="447" t="s">
        <v>637</v>
      </c>
      <c r="D2" s="257" t="s">
        <v>406</v>
      </c>
      <c r="E2" s="153" t="s">
        <v>407</v>
      </c>
      <c r="F2" s="226" t="s">
        <v>408</v>
      </c>
      <c r="G2" s="153" t="s">
        <v>638</v>
      </c>
      <c r="H2" s="153" t="s">
        <v>394</v>
      </c>
      <c r="I2" s="153" t="s">
        <v>119</v>
      </c>
      <c r="J2" s="151">
        <v>17194554</v>
      </c>
      <c r="K2" s="151">
        <v>14865147.359999998</v>
      </c>
      <c r="L2" s="151">
        <v>14865147.359999998</v>
      </c>
      <c r="M2" s="152" t="s">
        <v>410</v>
      </c>
      <c r="N2" s="153">
        <v>0.4</v>
      </c>
      <c r="O2" s="171">
        <f>J2*N2</f>
        <v>6877821.6000000006</v>
      </c>
      <c r="P2" s="171">
        <f t="shared" ref="P2:P65" si="0">K2*N2</f>
        <v>5946058.9439999992</v>
      </c>
      <c r="Q2" s="171">
        <f>L2*N2</f>
        <v>5946058.9439999992</v>
      </c>
      <c r="R2" s="240">
        <f xml:space="preserve"> IFERROR(Q2/O2, "-")</f>
        <v>0.86452648670038179</v>
      </c>
      <c r="S2" s="240">
        <f>IFERROR(P2/O2, "-")</f>
        <v>0.86452648670038179</v>
      </c>
      <c r="T2" s="152" t="s">
        <v>410</v>
      </c>
      <c r="U2" s="221">
        <v>0.15</v>
      </c>
      <c r="V2" s="223">
        <f xml:space="preserve"> J2*U2</f>
        <v>2579183.1</v>
      </c>
      <c r="W2" s="170">
        <f>K2*U2</f>
        <v>2229772.1039999994</v>
      </c>
      <c r="X2" s="170">
        <f>L2*U2</f>
        <v>2229772.1039999994</v>
      </c>
      <c r="Y2" s="228">
        <f>IFERROR(X2/V2, "-")</f>
        <v>0.86452648670038168</v>
      </c>
      <c r="Z2" s="228">
        <f>IFERROR(W2/V2, "-")</f>
        <v>0.86452648670038168</v>
      </c>
      <c r="AA2" s="134"/>
    </row>
    <row r="3" spans="1:27" ht="15" customHeight="1">
      <c r="A3" s="440"/>
      <c r="B3" s="445"/>
      <c r="C3" s="447"/>
      <c r="D3" s="257" t="s">
        <v>406</v>
      </c>
      <c r="E3" s="153" t="s">
        <v>407</v>
      </c>
      <c r="F3" s="226" t="s">
        <v>408</v>
      </c>
      <c r="G3" s="153" t="s">
        <v>639</v>
      </c>
      <c r="H3" s="153" t="s">
        <v>394</v>
      </c>
      <c r="I3" s="153" t="s">
        <v>119</v>
      </c>
      <c r="J3" s="151">
        <v>96000</v>
      </c>
      <c r="K3" s="151">
        <v>0</v>
      </c>
      <c r="L3" s="151">
        <v>0</v>
      </c>
      <c r="M3" s="152" t="s">
        <v>416</v>
      </c>
      <c r="N3" s="153">
        <v>0</v>
      </c>
      <c r="O3" s="171">
        <f t="shared" ref="O3:O65" si="1">J3*N3</f>
        <v>0</v>
      </c>
      <c r="P3" s="171">
        <f t="shared" si="0"/>
        <v>0</v>
      </c>
      <c r="Q3" s="171">
        <f t="shared" ref="Q3:Q65" si="2">L3*N3</f>
        <v>0</v>
      </c>
      <c r="R3" s="240" t="str">
        <f t="shared" ref="R3:R65" si="3" xml:space="preserve"> IFERROR(Q3/O3, "-")</f>
        <v>-</v>
      </c>
      <c r="S3" s="240" t="str">
        <f>IFERROR(P3/O3, "-")</f>
        <v>-</v>
      </c>
      <c r="T3" s="152" t="s">
        <v>416</v>
      </c>
      <c r="U3" s="221">
        <v>0</v>
      </c>
      <c r="V3" s="223">
        <f xml:space="preserve"> J3*U3</f>
        <v>0</v>
      </c>
      <c r="W3" s="170">
        <f>K3*U3</f>
        <v>0</v>
      </c>
      <c r="X3" s="170">
        <f>L3*U3</f>
        <v>0</v>
      </c>
      <c r="Y3" s="228" t="str">
        <f t="shared" ref="Y3:Y65" si="4">IFERROR(X3/V3, "-")</f>
        <v>-</v>
      </c>
      <c r="Z3" s="228" t="str">
        <f t="shared" ref="Z3:Z65" si="5">IFERROR(W3/V3, "-")</f>
        <v>-</v>
      </c>
      <c r="AA3" s="134"/>
    </row>
    <row r="4" spans="1:27" ht="15" customHeight="1">
      <c r="A4" s="440"/>
      <c r="B4" s="445"/>
      <c r="C4" s="447"/>
      <c r="D4" s="257" t="s">
        <v>406</v>
      </c>
      <c r="E4" s="153" t="s">
        <v>407</v>
      </c>
      <c r="F4" s="226" t="s">
        <v>408</v>
      </c>
      <c r="G4" s="153" t="s">
        <v>640</v>
      </c>
      <c r="H4" s="153" t="s">
        <v>394</v>
      </c>
      <c r="I4" s="153" t="s">
        <v>119</v>
      </c>
      <c r="J4" s="151">
        <v>850000</v>
      </c>
      <c r="K4" s="151">
        <v>745329.6</v>
      </c>
      <c r="L4" s="151">
        <v>261604.12</v>
      </c>
      <c r="M4" s="152" t="s">
        <v>410</v>
      </c>
      <c r="N4" s="153">
        <v>0.4</v>
      </c>
      <c r="O4" s="171">
        <f t="shared" si="1"/>
        <v>340000</v>
      </c>
      <c r="P4" s="171">
        <f t="shared" si="0"/>
        <v>298131.84000000003</v>
      </c>
      <c r="Q4" s="171">
        <f t="shared" si="2"/>
        <v>104641.648</v>
      </c>
      <c r="R4" s="240">
        <f t="shared" si="3"/>
        <v>0.30776955294117647</v>
      </c>
      <c r="S4" s="240">
        <f t="shared" ref="S4:S65" si="6">IFERROR(P4/O4, "-")</f>
        <v>0.87685835294117653</v>
      </c>
      <c r="T4" s="152" t="s">
        <v>410</v>
      </c>
      <c r="U4" s="221">
        <v>0.15</v>
      </c>
      <c r="V4" s="223">
        <f xml:space="preserve"> J4*U4</f>
        <v>127500</v>
      </c>
      <c r="W4" s="170">
        <f>K4*U4</f>
        <v>111799.43999999999</v>
      </c>
      <c r="X4" s="170">
        <f>L4*U4</f>
        <v>39240.617999999995</v>
      </c>
      <c r="Y4" s="228">
        <f t="shared" si="4"/>
        <v>0.30776955294117642</v>
      </c>
      <c r="Z4" s="228">
        <f t="shared" si="5"/>
        <v>0.87685835294117642</v>
      </c>
      <c r="AA4" s="134"/>
    </row>
    <row r="5" spans="1:27" ht="15" customHeight="1">
      <c r="A5" s="440"/>
      <c r="B5" s="445"/>
      <c r="C5" s="447"/>
      <c r="D5" s="257" t="s">
        <v>406</v>
      </c>
      <c r="E5" s="153" t="s">
        <v>407</v>
      </c>
      <c r="F5" s="226" t="s">
        <v>408</v>
      </c>
      <c r="G5" s="153" t="s">
        <v>641</v>
      </c>
      <c r="H5" s="153" t="s">
        <v>394</v>
      </c>
      <c r="I5" s="153" t="s">
        <v>119</v>
      </c>
      <c r="J5" s="151">
        <v>250000</v>
      </c>
      <c r="K5" s="151">
        <v>209088</v>
      </c>
      <c r="L5" s="151">
        <v>10533.1</v>
      </c>
      <c r="M5" s="152" t="s">
        <v>410</v>
      </c>
      <c r="N5" s="153">
        <v>0.4</v>
      </c>
      <c r="O5" s="171">
        <f t="shared" si="1"/>
        <v>100000</v>
      </c>
      <c r="P5" s="171">
        <f t="shared" si="0"/>
        <v>83635.200000000012</v>
      </c>
      <c r="Q5" s="171">
        <f t="shared" si="2"/>
        <v>4213.2400000000007</v>
      </c>
      <c r="R5" s="240">
        <f t="shared" si="3"/>
        <v>4.2132400000000007E-2</v>
      </c>
      <c r="S5" s="240">
        <f t="shared" si="6"/>
        <v>0.8363520000000001</v>
      </c>
      <c r="T5" s="152" t="s">
        <v>410</v>
      </c>
      <c r="U5" s="221">
        <v>0.15</v>
      </c>
      <c r="V5" s="223">
        <f xml:space="preserve"> J5*U5</f>
        <v>37500</v>
      </c>
      <c r="W5" s="170">
        <f>K5*U5</f>
        <v>31363.199999999997</v>
      </c>
      <c r="X5" s="170">
        <f>L5*U5</f>
        <v>1579.9649999999999</v>
      </c>
      <c r="Y5" s="228">
        <f t="shared" si="4"/>
        <v>4.21324E-2</v>
      </c>
      <c r="Z5" s="228">
        <f t="shared" si="5"/>
        <v>0.83635199999999987</v>
      </c>
      <c r="AA5" s="134"/>
    </row>
    <row r="6" spans="1:27" ht="15" customHeight="1">
      <c r="A6" s="440"/>
      <c r="B6" s="445"/>
      <c r="C6" s="447"/>
      <c r="D6" s="257" t="s">
        <v>406</v>
      </c>
      <c r="E6" s="153" t="s">
        <v>407</v>
      </c>
      <c r="F6" s="226" t="s">
        <v>408</v>
      </c>
      <c r="G6" s="153" t="s">
        <v>642</v>
      </c>
      <c r="H6" s="153" t="s">
        <v>394</v>
      </c>
      <c r="I6" s="153" t="s">
        <v>119</v>
      </c>
      <c r="J6" s="151">
        <v>2383</v>
      </c>
      <c r="K6" s="151">
        <v>0</v>
      </c>
      <c r="L6" s="151">
        <v>0</v>
      </c>
      <c r="M6" s="152" t="s">
        <v>416</v>
      </c>
      <c r="N6" s="153">
        <v>0</v>
      </c>
      <c r="O6" s="171">
        <f t="shared" si="1"/>
        <v>0</v>
      </c>
      <c r="P6" s="171">
        <f t="shared" si="0"/>
        <v>0</v>
      </c>
      <c r="Q6" s="171">
        <f t="shared" si="2"/>
        <v>0</v>
      </c>
      <c r="R6" s="240" t="str">
        <f t="shared" si="3"/>
        <v>-</v>
      </c>
      <c r="S6" s="240" t="str">
        <f t="shared" si="6"/>
        <v>-</v>
      </c>
      <c r="T6" s="152" t="s">
        <v>416</v>
      </c>
      <c r="U6" s="221">
        <v>0</v>
      </c>
      <c r="V6" s="223">
        <f xml:space="preserve"> J6*U6</f>
        <v>0</v>
      </c>
      <c r="W6" s="170">
        <f>K6*U6</f>
        <v>0</v>
      </c>
      <c r="X6" s="170">
        <f>L6*U6</f>
        <v>0</v>
      </c>
      <c r="Y6" s="228" t="str">
        <f t="shared" si="4"/>
        <v>-</v>
      </c>
      <c r="Z6" s="228" t="str">
        <f t="shared" si="5"/>
        <v>-</v>
      </c>
      <c r="AA6" s="134"/>
    </row>
    <row r="7" spans="1:27" ht="15" customHeight="1">
      <c r="A7" s="440"/>
      <c r="B7" s="445"/>
      <c r="C7" s="447"/>
      <c r="D7" s="257" t="s">
        <v>406</v>
      </c>
      <c r="E7" s="153" t="s">
        <v>407</v>
      </c>
      <c r="F7" s="226" t="s">
        <v>408</v>
      </c>
      <c r="G7" s="153" t="s">
        <v>643</v>
      </c>
      <c r="H7" s="153" t="s">
        <v>394</v>
      </c>
      <c r="I7" s="153" t="s">
        <v>119</v>
      </c>
      <c r="J7" s="151">
        <v>55000</v>
      </c>
      <c r="K7" s="151">
        <v>4315.3500000000004</v>
      </c>
      <c r="L7" s="151">
        <v>4315.3500000000004</v>
      </c>
      <c r="M7" s="152" t="s">
        <v>410</v>
      </c>
      <c r="N7" s="153">
        <v>0.4</v>
      </c>
      <c r="O7" s="171">
        <f t="shared" si="1"/>
        <v>22000</v>
      </c>
      <c r="P7" s="171">
        <f t="shared" si="0"/>
        <v>1726.1400000000003</v>
      </c>
      <c r="Q7" s="171">
        <f t="shared" si="2"/>
        <v>1726.1400000000003</v>
      </c>
      <c r="R7" s="240">
        <f t="shared" si="3"/>
        <v>7.8460909090909109E-2</v>
      </c>
      <c r="S7" s="240">
        <f t="shared" si="6"/>
        <v>7.8460909090909109E-2</v>
      </c>
      <c r="T7" s="152" t="s">
        <v>410</v>
      </c>
      <c r="U7" s="221">
        <v>0.15</v>
      </c>
      <c r="V7" s="223">
        <f xml:space="preserve"> J7*U7</f>
        <v>8250</v>
      </c>
      <c r="W7" s="170">
        <f>K7*U7</f>
        <v>647.30250000000001</v>
      </c>
      <c r="X7" s="170">
        <f>L7*U7</f>
        <v>647.30250000000001</v>
      </c>
      <c r="Y7" s="228">
        <f t="shared" si="4"/>
        <v>7.8460909090909095E-2</v>
      </c>
      <c r="Z7" s="228">
        <f t="shared" si="5"/>
        <v>7.8460909090909095E-2</v>
      </c>
      <c r="AA7" s="134"/>
    </row>
    <row r="8" spans="1:27" ht="15" customHeight="1">
      <c r="A8" s="440"/>
      <c r="B8" s="445"/>
      <c r="C8" s="447"/>
      <c r="D8" s="257" t="s">
        <v>406</v>
      </c>
      <c r="E8" s="153" t="s">
        <v>407</v>
      </c>
      <c r="F8" s="226" t="s">
        <v>408</v>
      </c>
      <c r="G8" s="153" t="s">
        <v>644</v>
      </c>
      <c r="H8" s="153" t="s">
        <v>394</v>
      </c>
      <c r="I8" s="153" t="s">
        <v>119</v>
      </c>
      <c r="J8" s="151">
        <v>250000</v>
      </c>
      <c r="K8" s="151">
        <v>1179090.02</v>
      </c>
      <c r="L8" s="151">
        <v>648861.59000000008</v>
      </c>
      <c r="M8" s="152" t="s">
        <v>410</v>
      </c>
      <c r="N8" s="153">
        <v>0.4</v>
      </c>
      <c r="O8" s="171">
        <f t="shared" si="1"/>
        <v>100000</v>
      </c>
      <c r="P8" s="171">
        <f t="shared" si="0"/>
        <v>471636.00800000003</v>
      </c>
      <c r="Q8" s="171">
        <f t="shared" si="2"/>
        <v>259544.63600000006</v>
      </c>
      <c r="R8" s="240">
        <f t="shared" si="3"/>
        <v>2.5954463600000004</v>
      </c>
      <c r="S8" s="240">
        <f t="shared" si="6"/>
        <v>4.7163600800000003</v>
      </c>
      <c r="T8" s="152" t="s">
        <v>410</v>
      </c>
      <c r="U8" s="221">
        <v>0.15</v>
      </c>
      <c r="V8" s="223">
        <f xml:space="preserve"> J8*U8</f>
        <v>37500</v>
      </c>
      <c r="W8" s="170">
        <f>K8*U8</f>
        <v>176863.503</v>
      </c>
      <c r="X8" s="170">
        <f>L8*U8</f>
        <v>97329.238500000007</v>
      </c>
      <c r="Y8" s="228">
        <f t="shared" si="4"/>
        <v>2.5954463600000004</v>
      </c>
      <c r="Z8" s="228">
        <f t="shared" si="5"/>
        <v>4.7163600800000003</v>
      </c>
      <c r="AA8" s="134"/>
    </row>
    <row r="9" spans="1:27" ht="15" customHeight="1">
      <c r="A9" s="440"/>
      <c r="B9" s="445"/>
      <c r="C9" s="447"/>
      <c r="D9" s="257" t="s">
        <v>406</v>
      </c>
      <c r="E9" s="153" t="s">
        <v>407</v>
      </c>
      <c r="F9" s="226" t="s">
        <v>408</v>
      </c>
      <c r="G9" s="153" t="s">
        <v>645</v>
      </c>
      <c r="H9" s="153" t="s">
        <v>394</v>
      </c>
      <c r="I9" s="153" t="s">
        <v>119</v>
      </c>
      <c r="J9" s="151">
        <v>1000</v>
      </c>
      <c r="K9" s="151">
        <v>96035138</v>
      </c>
      <c r="L9" s="151">
        <v>80935197.900000006</v>
      </c>
      <c r="M9" s="152" t="s">
        <v>410</v>
      </c>
      <c r="N9" s="153">
        <v>0.4</v>
      </c>
      <c r="O9" s="171">
        <f t="shared" si="1"/>
        <v>400</v>
      </c>
      <c r="P9" s="171">
        <f t="shared" si="0"/>
        <v>38414055.200000003</v>
      </c>
      <c r="Q9" s="171">
        <f t="shared" si="2"/>
        <v>32374079.160000004</v>
      </c>
      <c r="R9" s="240">
        <f t="shared" si="3"/>
        <v>80935.197900000014</v>
      </c>
      <c r="S9" s="240">
        <f t="shared" si="6"/>
        <v>96035.138000000006</v>
      </c>
      <c r="T9" s="152" t="s">
        <v>410</v>
      </c>
      <c r="U9" s="221">
        <v>0.15</v>
      </c>
      <c r="V9" s="223">
        <f xml:space="preserve"> J9*U9</f>
        <v>150</v>
      </c>
      <c r="W9" s="170">
        <f>K9*U9</f>
        <v>14405270.699999999</v>
      </c>
      <c r="X9" s="170">
        <f>L9*U9</f>
        <v>12140279.685000001</v>
      </c>
      <c r="Y9" s="228">
        <f t="shared" si="4"/>
        <v>80935.197899999999</v>
      </c>
      <c r="Z9" s="228">
        <f t="shared" si="5"/>
        <v>96035.137999999992</v>
      </c>
      <c r="AA9" s="134"/>
    </row>
    <row r="10" spans="1:27" ht="15" customHeight="1">
      <c r="A10" s="440"/>
      <c r="B10" s="445"/>
      <c r="C10" s="447"/>
      <c r="D10" s="257" t="s">
        <v>406</v>
      </c>
      <c r="E10" s="153" t="s">
        <v>407</v>
      </c>
      <c r="F10" s="226" t="s">
        <v>408</v>
      </c>
      <c r="G10" s="153" t="s">
        <v>646</v>
      </c>
      <c r="H10" s="153" t="s">
        <v>394</v>
      </c>
      <c r="I10" s="153" t="s">
        <v>119</v>
      </c>
      <c r="J10" s="151">
        <v>520000</v>
      </c>
      <c r="K10" s="151">
        <v>81221.59</v>
      </c>
      <c r="L10" s="151">
        <v>46043.740000000005</v>
      </c>
      <c r="M10" s="152" t="s">
        <v>410</v>
      </c>
      <c r="N10" s="153">
        <v>0.4</v>
      </c>
      <c r="O10" s="171">
        <f t="shared" si="1"/>
        <v>208000</v>
      </c>
      <c r="P10" s="171">
        <f t="shared" si="0"/>
        <v>32488.635999999999</v>
      </c>
      <c r="Q10" s="171">
        <f t="shared" si="2"/>
        <v>18417.496000000003</v>
      </c>
      <c r="R10" s="240">
        <f t="shared" si="3"/>
        <v>8.8545653846153857E-2</v>
      </c>
      <c r="S10" s="240">
        <f t="shared" si="6"/>
        <v>0.15619536538461537</v>
      </c>
      <c r="T10" s="152" t="s">
        <v>410</v>
      </c>
      <c r="U10" s="221">
        <v>0.15</v>
      </c>
      <c r="V10" s="223">
        <f xml:space="preserve"> J10*U10</f>
        <v>78000</v>
      </c>
      <c r="W10" s="170">
        <f>K10*U10</f>
        <v>12183.238499999999</v>
      </c>
      <c r="X10" s="170">
        <f>L10*U10</f>
        <v>6906.5610000000006</v>
      </c>
      <c r="Y10" s="228">
        <f t="shared" si="4"/>
        <v>8.8545653846153857E-2</v>
      </c>
      <c r="Z10" s="228">
        <f t="shared" si="5"/>
        <v>0.15619536538461537</v>
      </c>
      <c r="AA10" s="134"/>
    </row>
    <row r="11" spans="1:27" ht="15" customHeight="1">
      <c r="A11" s="440"/>
      <c r="B11" s="445"/>
      <c r="C11" s="447"/>
      <c r="D11" s="257" t="s">
        <v>406</v>
      </c>
      <c r="E11" s="153" t="s">
        <v>407</v>
      </c>
      <c r="F11" s="226" t="s">
        <v>408</v>
      </c>
      <c r="G11" s="153" t="s">
        <v>647</v>
      </c>
      <c r="H11" s="153" t="s">
        <v>394</v>
      </c>
      <c r="I11" s="153" t="s">
        <v>119</v>
      </c>
      <c r="J11" s="151">
        <v>2000</v>
      </c>
      <c r="K11" s="151">
        <v>0</v>
      </c>
      <c r="L11" s="151">
        <v>0</v>
      </c>
      <c r="M11" s="152" t="s">
        <v>416</v>
      </c>
      <c r="N11" s="153">
        <v>0</v>
      </c>
      <c r="O11" s="171">
        <f t="shared" si="1"/>
        <v>0</v>
      </c>
      <c r="P11" s="171">
        <f t="shared" si="0"/>
        <v>0</v>
      </c>
      <c r="Q11" s="171">
        <f t="shared" si="2"/>
        <v>0</v>
      </c>
      <c r="R11" s="240" t="str">
        <f t="shared" si="3"/>
        <v>-</v>
      </c>
      <c r="S11" s="240" t="str">
        <f t="shared" si="6"/>
        <v>-</v>
      </c>
      <c r="T11" s="152" t="s">
        <v>416</v>
      </c>
      <c r="U11" s="221">
        <v>0</v>
      </c>
      <c r="V11" s="223">
        <f xml:space="preserve"> J11*U11</f>
        <v>0</v>
      </c>
      <c r="W11" s="170">
        <f>K11*U11</f>
        <v>0</v>
      </c>
      <c r="X11" s="170">
        <f>L11*U11</f>
        <v>0</v>
      </c>
      <c r="Y11" s="228" t="str">
        <f t="shared" si="4"/>
        <v>-</v>
      </c>
      <c r="Z11" s="228" t="str">
        <f t="shared" si="5"/>
        <v>-</v>
      </c>
      <c r="AA11" s="134"/>
    </row>
    <row r="12" spans="1:27" ht="15" customHeight="1">
      <c r="A12" s="440"/>
      <c r="B12" s="445"/>
      <c r="C12" s="447"/>
      <c r="D12" s="257" t="s">
        <v>406</v>
      </c>
      <c r="E12" s="153" t="s">
        <v>407</v>
      </c>
      <c r="F12" s="226" t="s">
        <v>408</v>
      </c>
      <c r="G12" s="153" t="s">
        <v>648</v>
      </c>
      <c r="H12" s="153" t="s">
        <v>394</v>
      </c>
      <c r="I12" s="153" t="s">
        <v>119</v>
      </c>
      <c r="J12" s="151">
        <v>88000</v>
      </c>
      <c r="K12" s="151">
        <v>17822.829999999998</v>
      </c>
      <c r="L12" s="151">
        <v>11993.7</v>
      </c>
      <c r="M12" s="152" t="s">
        <v>410</v>
      </c>
      <c r="N12" s="153">
        <v>0.4</v>
      </c>
      <c r="O12" s="171">
        <f t="shared" si="1"/>
        <v>35200</v>
      </c>
      <c r="P12" s="171">
        <f t="shared" si="0"/>
        <v>7129.1319999999996</v>
      </c>
      <c r="Q12" s="171">
        <f t="shared" si="2"/>
        <v>4797.4800000000005</v>
      </c>
      <c r="R12" s="240">
        <f t="shared" si="3"/>
        <v>0.13629204545454546</v>
      </c>
      <c r="S12" s="240">
        <f t="shared" si="6"/>
        <v>0.20253215909090908</v>
      </c>
      <c r="T12" s="152" t="s">
        <v>410</v>
      </c>
      <c r="U12" s="221">
        <v>0.15</v>
      </c>
      <c r="V12" s="223">
        <f xml:space="preserve"> J12*U12</f>
        <v>13200</v>
      </c>
      <c r="W12" s="170">
        <f>K12*U12</f>
        <v>2673.4244999999996</v>
      </c>
      <c r="X12" s="170">
        <f>L12*U12</f>
        <v>1799.0550000000001</v>
      </c>
      <c r="Y12" s="228">
        <f t="shared" si="4"/>
        <v>0.13629204545454546</v>
      </c>
      <c r="Z12" s="228">
        <f t="shared" si="5"/>
        <v>0.20253215909090908</v>
      </c>
      <c r="AA12" s="134"/>
    </row>
    <row r="13" spans="1:27" ht="15" customHeight="1">
      <c r="A13" s="440"/>
      <c r="B13" s="445"/>
      <c r="C13" s="447"/>
      <c r="D13" s="257" t="s">
        <v>406</v>
      </c>
      <c r="E13" s="153" t="s">
        <v>407</v>
      </c>
      <c r="F13" s="226" t="s">
        <v>408</v>
      </c>
      <c r="G13" s="153" t="s">
        <v>649</v>
      </c>
      <c r="H13" s="153" t="s">
        <v>394</v>
      </c>
      <c r="I13" s="153" t="s">
        <v>119</v>
      </c>
      <c r="J13" s="151">
        <v>7000000</v>
      </c>
      <c r="K13" s="151">
        <v>5626893.7600000007</v>
      </c>
      <c r="L13" s="151">
        <v>4544763.47</v>
      </c>
      <c r="M13" s="152" t="s">
        <v>410</v>
      </c>
      <c r="N13" s="153">
        <v>0.4</v>
      </c>
      <c r="O13" s="171">
        <f t="shared" si="1"/>
        <v>2800000</v>
      </c>
      <c r="P13" s="171">
        <f t="shared" si="0"/>
        <v>2250757.5040000002</v>
      </c>
      <c r="Q13" s="171">
        <f t="shared" si="2"/>
        <v>1817905.388</v>
      </c>
      <c r="R13" s="240">
        <f t="shared" si="3"/>
        <v>0.64925192428571432</v>
      </c>
      <c r="S13" s="240">
        <f t="shared" si="6"/>
        <v>0.80384196571428579</v>
      </c>
      <c r="T13" s="152" t="s">
        <v>410</v>
      </c>
      <c r="U13" s="221">
        <v>0.15</v>
      </c>
      <c r="V13" s="223">
        <f xml:space="preserve"> J13*U13</f>
        <v>1050000</v>
      </c>
      <c r="W13" s="170">
        <f>K13*U13</f>
        <v>844034.06400000013</v>
      </c>
      <c r="X13" s="170">
        <f>L13*U13</f>
        <v>681714.52049999998</v>
      </c>
      <c r="Y13" s="228">
        <f t="shared" si="4"/>
        <v>0.64925192428571432</v>
      </c>
      <c r="Z13" s="228">
        <f t="shared" si="5"/>
        <v>0.80384196571428579</v>
      </c>
      <c r="AA13" s="134"/>
    </row>
    <row r="14" spans="1:27" ht="15" customHeight="1">
      <c r="A14" s="440"/>
      <c r="B14" s="445"/>
      <c r="C14" s="447"/>
      <c r="D14" s="257" t="s">
        <v>406</v>
      </c>
      <c r="E14" s="153" t="s">
        <v>407</v>
      </c>
      <c r="F14" s="226" t="s">
        <v>408</v>
      </c>
      <c r="G14" s="153" t="s">
        <v>650</v>
      </c>
      <c r="H14" s="153" t="s">
        <v>394</v>
      </c>
      <c r="I14" s="153" t="s">
        <v>119</v>
      </c>
      <c r="J14" s="151">
        <v>2370000</v>
      </c>
      <c r="K14" s="151">
        <v>2371100.1100000003</v>
      </c>
      <c r="L14" s="151">
        <v>2371100.1100000003</v>
      </c>
      <c r="M14" s="152" t="s">
        <v>410</v>
      </c>
      <c r="N14" s="153">
        <v>0.4</v>
      </c>
      <c r="O14" s="171">
        <f t="shared" si="1"/>
        <v>948000</v>
      </c>
      <c r="P14" s="171">
        <f t="shared" si="0"/>
        <v>948440.04400000023</v>
      </c>
      <c r="Q14" s="171">
        <f t="shared" si="2"/>
        <v>948440.04400000023</v>
      </c>
      <c r="R14" s="240">
        <f t="shared" si="3"/>
        <v>1.0004641814345994</v>
      </c>
      <c r="S14" s="240">
        <f t="shared" si="6"/>
        <v>1.0004641814345994</v>
      </c>
      <c r="T14" s="152" t="s">
        <v>410</v>
      </c>
      <c r="U14" s="221">
        <v>0.15</v>
      </c>
      <c r="V14" s="223">
        <f xml:space="preserve"> J14*U14</f>
        <v>355500</v>
      </c>
      <c r="W14" s="170">
        <f>K14*U14</f>
        <v>355665.01650000003</v>
      </c>
      <c r="X14" s="170">
        <f>L14*U14</f>
        <v>355665.01650000003</v>
      </c>
      <c r="Y14" s="228">
        <f t="shared" si="4"/>
        <v>1.0004641814345991</v>
      </c>
      <c r="Z14" s="228">
        <f t="shared" si="5"/>
        <v>1.0004641814345991</v>
      </c>
      <c r="AA14" s="134"/>
    </row>
    <row r="15" spans="1:27" ht="15" customHeight="1">
      <c r="A15" s="440"/>
      <c r="B15" s="445"/>
      <c r="C15" s="447"/>
      <c r="D15" s="257" t="s">
        <v>406</v>
      </c>
      <c r="E15" s="153" t="s">
        <v>407</v>
      </c>
      <c r="F15" s="226" t="s">
        <v>408</v>
      </c>
      <c r="G15" s="153" t="s">
        <v>651</v>
      </c>
      <c r="H15" s="153" t="s">
        <v>394</v>
      </c>
      <c r="I15" s="153" t="s">
        <v>119</v>
      </c>
      <c r="J15" s="151">
        <v>234036</v>
      </c>
      <c r="K15" s="151">
        <v>187798.88999999998</v>
      </c>
      <c r="L15" s="151">
        <v>167881.04</v>
      </c>
      <c r="M15" s="152" t="s">
        <v>410</v>
      </c>
      <c r="N15" s="153">
        <v>0.4</v>
      </c>
      <c r="O15" s="171">
        <f t="shared" si="1"/>
        <v>93614.400000000009</v>
      </c>
      <c r="P15" s="171">
        <f t="shared" si="0"/>
        <v>75119.555999999997</v>
      </c>
      <c r="Q15" s="171">
        <f t="shared" si="2"/>
        <v>67152.416000000012</v>
      </c>
      <c r="R15" s="240">
        <f t="shared" si="3"/>
        <v>0.71732998342135401</v>
      </c>
      <c r="S15" s="240">
        <f t="shared" si="6"/>
        <v>0.80243590729631331</v>
      </c>
      <c r="T15" s="152" t="s">
        <v>410</v>
      </c>
      <c r="U15" s="221">
        <v>0.15</v>
      </c>
      <c r="V15" s="223">
        <f xml:space="preserve"> J15*U15</f>
        <v>35105.4</v>
      </c>
      <c r="W15" s="170">
        <f>K15*U15</f>
        <v>28169.833499999997</v>
      </c>
      <c r="X15" s="170">
        <f>L15*U15</f>
        <v>25182.155999999999</v>
      </c>
      <c r="Y15" s="228">
        <f t="shared" si="4"/>
        <v>0.7173299834213539</v>
      </c>
      <c r="Z15" s="228">
        <f t="shared" si="5"/>
        <v>0.80243590729631331</v>
      </c>
      <c r="AA15" s="134"/>
    </row>
    <row r="16" spans="1:27" ht="15.75" customHeight="1">
      <c r="A16" s="440"/>
      <c r="B16" s="445"/>
      <c r="C16" s="447"/>
      <c r="D16" s="257" t="s">
        <v>406</v>
      </c>
      <c r="E16" s="153" t="s">
        <v>407</v>
      </c>
      <c r="F16" s="226" t="s">
        <v>408</v>
      </c>
      <c r="G16" s="153" t="s">
        <v>652</v>
      </c>
      <c r="H16" s="153" t="s">
        <v>394</v>
      </c>
      <c r="I16" s="153" t="s">
        <v>119</v>
      </c>
      <c r="J16" s="151">
        <v>502605</v>
      </c>
      <c r="K16" s="151">
        <v>281533.10000000003</v>
      </c>
      <c r="L16" s="151">
        <v>281533.10000000003</v>
      </c>
      <c r="M16" s="152" t="s">
        <v>410</v>
      </c>
      <c r="N16" s="153">
        <v>0.4</v>
      </c>
      <c r="O16" s="171">
        <f t="shared" si="1"/>
        <v>201042</v>
      </c>
      <c r="P16" s="171">
        <f t="shared" si="0"/>
        <v>112613.24000000002</v>
      </c>
      <c r="Q16" s="171">
        <f t="shared" si="2"/>
        <v>112613.24000000002</v>
      </c>
      <c r="R16" s="240">
        <f t="shared" si="3"/>
        <v>0.56014782980670719</v>
      </c>
      <c r="S16" s="240">
        <f t="shared" si="6"/>
        <v>0.56014782980670719</v>
      </c>
      <c r="T16" s="152" t="s">
        <v>410</v>
      </c>
      <c r="U16" s="221">
        <v>0.15</v>
      </c>
      <c r="V16" s="223">
        <f xml:space="preserve"> J16*U16</f>
        <v>75390.75</v>
      </c>
      <c r="W16" s="170">
        <f>K16*U16</f>
        <v>42229.965000000004</v>
      </c>
      <c r="X16" s="170">
        <f>L16*U16</f>
        <v>42229.965000000004</v>
      </c>
      <c r="Y16" s="228">
        <f t="shared" si="4"/>
        <v>0.56014782980670708</v>
      </c>
      <c r="Z16" s="228">
        <f t="shared" si="5"/>
        <v>0.56014782980670708</v>
      </c>
      <c r="AA16" s="134"/>
    </row>
    <row r="17" spans="1:27" ht="15.75" customHeight="1">
      <c r="A17" s="440"/>
      <c r="B17" s="445"/>
      <c r="C17" s="447"/>
      <c r="D17" s="257" t="s">
        <v>406</v>
      </c>
      <c r="E17" s="153" t="s">
        <v>407</v>
      </c>
      <c r="F17" s="226" t="s">
        <v>408</v>
      </c>
      <c r="G17" s="153" t="s">
        <v>653</v>
      </c>
      <c r="H17" s="153" t="s">
        <v>394</v>
      </c>
      <c r="I17" s="153" t="s">
        <v>119</v>
      </c>
      <c r="J17" s="151">
        <v>0</v>
      </c>
      <c r="K17" s="151">
        <v>10800</v>
      </c>
      <c r="L17" s="151">
        <v>10800</v>
      </c>
      <c r="M17" s="152" t="s">
        <v>410</v>
      </c>
      <c r="N17" s="153">
        <v>0.4</v>
      </c>
      <c r="O17" s="171">
        <f t="shared" si="1"/>
        <v>0</v>
      </c>
      <c r="P17" s="171">
        <f t="shared" si="0"/>
        <v>4320</v>
      </c>
      <c r="Q17" s="171">
        <f t="shared" si="2"/>
        <v>4320</v>
      </c>
      <c r="R17" s="240" t="str">
        <f t="shared" si="3"/>
        <v>-</v>
      </c>
      <c r="S17" s="240" t="str">
        <f t="shared" si="6"/>
        <v>-</v>
      </c>
      <c r="T17" s="152" t="s">
        <v>410</v>
      </c>
      <c r="U17" s="221">
        <v>0.15</v>
      </c>
      <c r="V17" s="223">
        <f xml:space="preserve"> J17*U17</f>
        <v>0</v>
      </c>
      <c r="W17" s="170">
        <f>K17*U17</f>
        <v>1620</v>
      </c>
      <c r="X17" s="170">
        <f>L17*U17</f>
        <v>1620</v>
      </c>
      <c r="Y17" s="228" t="str">
        <f t="shared" si="4"/>
        <v>-</v>
      </c>
      <c r="Z17" s="228" t="str">
        <f t="shared" si="5"/>
        <v>-</v>
      </c>
      <c r="AA17" s="134"/>
    </row>
    <row r="18" spans="1:27" ht="15.75" customHeight="1">
      <c r="A18" s="440"/>
      <c r="B18" s="445"/>
      <c r="C18" s="447"/>
      <c r="D18" s="257" t="s">
        <v>406</v>
      </c>
      <c r="E18" s="153" t="s">
        <v>407</v>
      </c>
      <c r="F18" s="226" t="s">
        <v>408</v>
      </c>
      <c r="G18" s="153" t="s">
        <v>654</v>
      </c>
      <c r="H18" s="153" t="s">
        <v>394</v>
      </c>
      <c r="I18" s="153" t="s">
        <v>119</v>
      </c>
      <c r="J18" s="151">
        <v>502000</v>
      </c>
      <c r="K18" s="151">
        <v>98892.96</v>
      </c>
      <c r="L18" s="151">
        <v>95539.96</v>
      </c>
      <c r="M18" s="152" t="s">
        <v>410</v>
      </c>
      <c r="N18" s="153">
        <v>0.4</v>
      </c>
      <c r="O18" s="171">
        <f t="shared" si="1"/>
        <v>200800</v>
      </c>
      <c r="P18" s="171">
        <f t="shared" si="0"/>
        <v>39557.184000000008</v>
      </c>
      <c r="Q18" s="171">
        <f t="shared" si="2"/>
        <v>38215.984000000004</v>
      </c>
      <c r="R18" s="240">
        <f t="shared" si="3"/>
        <v>0.19031864541832672</v>
      </c>
      <c r="S18" s="240">
        <f t="shared" si="6"/>
        <v>0.19699792828685264</v>
      </c>
      <c r="T18" s="152" t="s">
        <v>410</v>
      </c>
      <c r="U18" s="221">
        <v>0.15</v>
      </c>
      <c r="V18" s="223">
        <f xml:space="preserve"> J18*U18</f>
        <v>75300</v>
      </c>
      <c r="W18" s="170">
        <f>K18*U18</f>
        <v>14833.944</v>
      </c>
      <c r="X18" s="170">
        <f>L18*U18</f>
        <v>14330.994000000001</v>
      </c>
      <c r="Y18" s="228">
        <f t="shared" si="4"/>
        <v>0.19031864541832669</v>
      </c>
      <c r="Z18" s="228">
        <f t="shared" si="5"/>
        <v>0.19699792828685259</v>
      </c>
      <c r="AA18" s="134"/>
    </row>
    <row r="19" spans="1:27" ht="15.75" customHeight="1">
      <c r="A19" s="440"/>
      <c r="B19" s="445"/>
      <c r="C19" s="447"/>
      <c r="D19" s="257" t="s">
        <v>406</v>
      </c>
      <c r="E19" s="153" t="s">
        <v>407</v>
      </c>
      <c r="F19" s="226" t="s">
        <v>408</v>
      </c>
      <c r="G19" s="153" t="s">
        <v>655</v>
      </c>
      <c r="H19" s="153" t="s">
        <v>394</v>
      </c>
      <c r="I19" s="153" t="s">
        <v>129</v>
      </c>
      <c r="J19" s="151">
        <v>3625760</v>
      </c>
      <c r="K19" s="151">
        <v>3942563.1900000004</v>
      </c>
      <c r="L19" s="151">
        <v>3942563.1900000004</v>
      </c>
      <c r="M19" s="152" t="s">
        <v>416</v>
      </c>
      <c r="N19" s="153">
        <v>0</v>
      </c>
      <c r="O19" s="171">
        <f t="shared" si="1"/>
        <v>0</v>
      </c>
      <c r="P19" s="171">
        <f t="shared" si="0"/>
        <v>0</v>
      </c>
      <c r="Q19" s="171">
        <f t="shared" si="2"/>
        <v>0</v>
      </c>
      <c r="R19" s="240" t="str">
        <f t="shared" si="3"/>
        <v>-</v>
      </c>
      <c r="S19" s="240" t="str">
        <f t="shared" si="6"/>
        <v>-</v>
      </c>
      <c r="T19" s="152" t="s">
        <v>416</v>
      </c>
      <c r="U19" s="221">
        <v>0</v>
      </c>
      <c r="V19" s="223">
        <f xml:space="preserve"> J19*U19</f>
        <v>0</v>
      </c>
      <c r="W19" s="170">
        <f>K19*U19</f>
        <v>0</v>
      </c>
      <c r="X19" s="170">
        <f>L19*U19</f>
        <v>0</v>
      </c>
      <c r="Y19" s="228" t="str">
        <f t="shared" si="4"/>
        <v>-</v>
      </c>
      <c r="Z19" s="228" t="str">
        <f t="shared" si="5"/>
        <v>-</v>
      </c>
      <c r="AA19" s="134"/>
    </row>
    <row r="20" spans="1:27" ht="15.75" customHeight="1">
      <c r="A20" s="440"/>
      <c r="B20" s="445"/>
      <c r="C20" s="447"/>
      <c r="D20" s="257" t="s">
        <v>406</v>
      </c>
      <c r="E20" s="153" t="s">
        <v>407</v>
      </c>
      <c r="F20" s="226" t="s">
        <v>408</v>
      </c>
      <c r="G20" s="153" t="s">
        <v>656</v>
      </c>
      <c r="H20" s="153" t="s">
        <v>394</v>
      </c>
      <c r="I20" s="153" t="s">
        <v>129</v>
      </c>
      <c r="J20" s="151">
        <v>178000</v>
      </c>
      <c r="K20" s="151">
        <v>80772.94</v>
      </c>
      <c r="L20" s="151">
        <v>27714.93</v>
      </c>
      <c r="M20" s="152" t="s">
        <v>416</v>
      </c>
      <c r="N20" s="153">
        <v>0</v>
      </c>
      <c r="O20" s="171">
        <f t="shared" si="1"/>
        <v>0</v>
      </c>
      <c r="P20" s="171">
        <f t="shared" si="0"/>
        <v>0</v>
      </c>
      <c r="Q20" s="171">
        <f t="shared" si="2"/>
        <v>0</v>
      </c>
      <c r="R20" s="240" t="str">
        <f t="shared" si="3"/>
        <v>-</v>
      </c>
      <c r="S20" s="240" t="str">
        <f t="shared" si="6"/>
        <v>-</v>
      </c>
      <c r="T20" s="152" t="s">
        <v>416</v>
      </c>
      <c r="U20" s="221">
        <v>0</v>
      </c>
      <c r="V20" s="223">
        <f xml:space="preserve"> J20*U20</f>
        <v>0</v>
      </c>
      <c r="W20" s="170">
        <f>K20*U20</f>
        <v>0</v>
      </c>
      <c r="X20" s="170">
        <f>L20*U20</f>
        <v>0</v>
      </c>
      <c r="Y20" s="228" t="str">
        <f t="shared" si="4"/>
        <v>-</v>
      </c>
      <c r="Z20" s="228" t="str">
        <f t="shared" si="5"/>
        <v>-</v>
      </c>
      <c r="AA20" s="134"/>
    </row>
    <row r="21" spans="1:27" ht="15.75" customHeight="1">
      <c r="A21" s="440"/>
      <c r="B21" s="445"/>
      <c r="C21" s="447"/>
      <c r="D21" s="257" t="s">
        <v>406</v>
      </c>
      <c r="E21" s="153" t="s">
        <v>407</v>
      </c>
      <c r="F21" s="226" t="s">
        <v>408</v>
      </c>
      <c r="G21" s="153" t="s">
        <v>657</v>
      </c>
      <c r="H21" s="153" t="s">
        <v>394</v>
      </c>
      <c r="I21" s="153" t="s">
        <v>129</v>
      </c>
      <c r="J21" s="151">
        <v>42000</v>
      </c>
      <c r="K21" s="151">
        <v>15892.8</v>
      </c>
      <c r="L21" s="151">
        <v>1100</v>
      </c>
      <c r="M21" s="152" t="s">
        <v>416</v>
      </c>
      <c r="N21" s="153">
        <v>0</v>
      </c>
      <c r="O21" s="171">
        <f t="shared" si="1"/>
        <v>0</v>
      </c>
      <c r="P21" s="171">
        <f t="shared" si="0"/>
        <v>0</v>
      </c>
      <c r="Q21" s="171">
        <f t="shared" si="2"/>
        <v>0</v>
      </c>
      <c r="R21" s="240" t="str">
        <f t="shared" si="3"/>
        <v>-</v>
      </c>
      <c r="S21" s="240" t="str">
        <f t="shared" si="6"/>
        <v>-</v>
      </c>
      <c r="T21" s="152" t="s">
        <v>416</v>
      </c>
      <c r="U21" s="221">
        <v>0</v>
      </c>
      <c r="V21" s="223">
        <f xml:space="preserve"> J21*U21</f>
        <v>0</v>
      </c>
      <c r="W21" s="170">
        <f>K21*U21</f>
        <v>0</v>
      </c>
      <c r="X21" s="170">
        <f>L21*U21</f>
        <v>0</v>
      </c>
      <c r="Y21" s="228" t="str">
        <f t="shared" si="4"/>
        <v>-</v>
      </c>
      <c r="Z21" s="228" t="str">
        <f t="shared" si="5"/>
        <v>-</v>
      </c>
      <c r="AA21" s="134"/>
    </row>
    <row r="22" spans="1:27" ht="15.75" customHeight="1">
      <c r="A22" s="440"/>
      <c r="B22" s="445"/>
      <c r="C22" s="447"/>
      <c r="D22" s="257" t="s">
        <v>406</v>
      </c>
      <c r="E22" s="153" t="s">
        <v>407</v>
      </c>
      <c r="F22" s="226" t="s">
        <v>408</v>
      </c>
      <c r="G22" s="153" t="s">
        <v>658</v>
      </c>
      <c r="H22" s="153" t="s">
        <v>394</v>
      </c>
      <c r="I22" s="153" t="s">
        <v>129</v>
      </c>
      <c r="J22" s="151">
        <v>1000</v>
      </c>
      <c r="K22" s="151">
        <v>0</v>
      </c>
      <c r="L22" s="151">
        <v>0</v>
      </c>
      <c r="M22" s="152" t="s">
        <v>416</v>
      </c>
      <c r="N22" s="153">
        <v>0</v>
      </c>
      <c r="O22" s="171">
        <f t="shared" si="1"/>
        <v>0</v>
      </c>
      <c r="P22" s="171">
        <f t="shared" si="0"/>
        <v>0</v>
      </c>
      <c r="Q22" s="171">
        <f t="shared" si="2"/>
        <v>0</v>
      </c>
      <c r="R22" s="240" t="str">
        <f t="shared" si="3"/>
        <v>-</v>
      </c>
      <c r="S22" s="240" t="str">
        <f t="shared" si="6"/>
        <v>-</v>
      </c>
      <c r="T22" s="152" t="s">
        <v>416</v>
      </c>
      <c r="U22" s="221">
        <v>0</v>
      </c>
      <c r="V22" s="223">
        <f xml:space="preserve"> J22*U22</f>
        <v>0</v>
      </c>
      <c r="W22" s="170">
        <f>K22*U22</f>
        <v>0</v>
      </c>
      <c r="X22" s="170">
        <f>L22*U22</f>
        <v>0</v>
      </c>
      <c r="Y22" s="228" t="str">
        <f t="shared" si="4"/>
        <v>-</v>
      </c>
      <c r="Z22" s="228" t="str">
        <f t="shared" si="5"/>
        <v>-</v>
      </c>
      <c r="AA22" s="134"/>
    </row>
    <row r="23" spans="1:27" ht="15.75" customHeight="1">
      <c r="A23" s="440"/>
      <c r="B23" s="445"/>
      <c r="C23" s="447"/>
      <c r="D23" s="257" t="s">
        <v>406</v>
      </c>
      <c r="E23" s="153" t="s">
        <v>407</v>
      </c>
      <c r="F23" s="226" t="s">
        <v>408</v>
      </c>
      <c r="G23" s="153" t="s">
        <v>659</v>
      </c>
      <c r="H23" s="153" t="s">
        <v>394</v>
      </c>
      <c r="I23" s="153" t="s">
        <v>129</v>
      </c>
      <c r="J23" s="151">
        <v>35000</v>
      </c>
      <c r="K23" s="151">
        <v>0</v>
      </c>
      <c r="L23" s="151">
        <v>0</v>
      </c>
      <c r="M23" s="152" t="s">
        <v>416</v>
      </c>
      <c r="N23" s="153">
        <v>0</v>
      </c>
      <c r="O23" s="171">
        <f t="shared" si="1"/>
        <v>0</v>
      </c>
      <c r="P23" s="171">
        <f t="shared" si="0"/>
        <v>0</v>
      </c>
      <c r="Q23" s="171">
        <f t="shared" si="2"/>
        <v>0</v>
      </c>
      <c r="R23" s="240" t="str">
        <f t="shared" si="3"/>
        <v>-</v>
      </c>
      <c r="S23" s="240" t="str">
        <f t="shared" si="6"/>
        <v>-</v>
      </c>
      <c r="T23" s="152" t="s">
        <v>416</v>
      </c>
      <c r="U23" s="221">
        <v>0</v>
      </c>
      <c r="V23" s="223">
        <f xml:space="preserve"> J23*U23</f>
        <v>0</v>
      </c>
      <c r="W23" s="170">
        <f>K23*U23</f>
        <v>0</v>
      </c>
      <c r="X23" s="170">
        <f>L23*U23</f>
        <v>0</v>
      </c>
      <c r="Y23" s="228" t="str">
        <f t="shared" si="4"/>
        <v>-</v>
      </c>
      <c r="Z23" s="228" t="str">
        <f t="shared" si="5"/>
        <v>-</v>
      </c>
      <c r="AA23" s="134"/>
    </row>
    <row r="24" spans="1:27" ht="15.75" customHeight="1">
      <c r="A24" s="440"/>
      <c r="B24" s="445"/>
      <c r="C24" s="447"/>
      <c r="D24" s="257" t="s">
        <v>406</v>
      </c>
      <c r="E24" s="153" t="s">
        <v>407</v>
      </c>
      <c r="F24" s="226" t="s">
        <v>408</v>
      </c>
      <c r="G24" s="153" t="s">
        <v>660</v>
      </c>
      <c r="H24" s="153" t="s">
        <v>394</v>
      </c>
      <c r="I24" s="153" t="s">
        <v>129</v>
      </c>
      <c r="J24" s="151">
        <v>40000</v>
      </c>
      <c r="K24" s="151">
        <v>30223.78</v>
      </c>
      <c r="L24" s="151">
        <v>22370</v>
      </c>
      <c r="M24" s="152" t="s">
        <v>416</v>
      </c>
      <c r="N24" s="153">
        <v>0</v>
      </c>
      <c r="O24" s="171">
        <f t="shared" si="1"/>
        <v>0</v>
      </c>
      <c r="P24" s="171">
        <f t="shared" si="0"/>
        <v>0</v>
      </c>
      <c r="Q24" s="171">
        <f t="shared" si="2"/>
        <v>0</v>
      </c>
      <c r="R24" s="240" t="str">
        <f t="shared" si="3"/>
        <v>-</v>
      </c>
      <c r="S24" s="240" t="str">
        <f t="shared" si="6"/>
        <v>-</v>
      </c>
      <c r="T24" s="152" t="s">
        <v>416</v>
      </c>
      <c r="U24" s="221">
        <v>0</v>
      </c>
      <c r="V24" s="223">
        <f xml:space="preserve"> J24*U24</f>
        <v>0</v>
      </c>
      <c r="W24" s="170">
        <f>K24*U24</f>
        <v>0</v>
      </c>
      <c r="X24" s="170">
        <f>L24*U24</f>
        <v>0</v>
      </c>
      <c r="Y24" s="228" t="str">
        <f t="shared" si="4"/>
        <v>-</v>
      </c>
      <c r="Z24" s="228" t="str">
        <f t="shared" si="5"/>
        <v>-</v>
      </c>
      <c r="AA24" s="134"/>
    </row>
    <row r="25" spans="1:27" ht="15.75" customHeight="1">
      <c r="A25" s="440"/>
      <c r="B25" s="445"/>
      <c r="C25" s="447"/>
      <c r="D25" s="257" t="s">
        <v>406</v>
      </c>
      <c r="E25" s="153" t="s">
        <v>407</v>
      </c>
      <c r="F25" s="226" t="s">
        <v>408</v>
      </c>
      <c r="G25" s="153" t="s">
        <v>661</v>
      </c>
      <c r="H25" s="153" t="s">
        <v>394</v>
      </c>
      <c r="I25" s="153" t="s">
        <v>129</v>
      </c>
      <c r="J25" s="151">
        <v>400000</v>
      </c>
      <c r="K25" s="151">
        <v>298601.49</v>
      </c>
      <c r="L25" s="151">
        <v>153954.36000000002</v>
      </c>
      <c r="M25" s="152" t="s">
        <v>416</v>
      </c>
      <c r="N25" s="153">
        <v>0</v>
      </c>
      <c r="O25" s="171">
        <f t="shared" si="1"/>
        <v>0</v>
      </c>
      <c r="P25" s="171">
        <f t="shared" si="0"/>
        <v>0</v>
      </c>
      <c r="Q25" s="171">
        <f t="shared" si="2"/>
        <v>0</v>
      </c>
      <c r="R25" s="240" t="str">
        <f t="shared" si="3"/>
        <v>-</v>
      </c>
      <c r="S25" s="240" t="str">
        <f t="shared" si="6"/>
        <v>-</v>
      </c>
      <c r="T25" s="152" t="s">
        <v>416</v>
      </c>
      <c r="U25" s="221">
        <v>0</v>
      </c>
      <c r="V25" s="223">
        <f xml:space="preserve"> J25*U25</f>
        <v>0</v>
      </c>
      <c r="W25" s="170">
        <f>K25*U25</f>
        <v>0</v>
      </c>
      <c r="X25" s="170">
        <f>L25*U25</f>
        <v>0</v>
      </c>
      <c r="Y25" s="228" t="str">
        <f t="shared" si="4"/>
        <v>-</v>
      </c>
      <c r="Z25" s="228" t="str">
        <f t="shared" si="5"/>
        <v>-</v>
      </c>
      <c r="AA25" s="134"/>
    </row>
    <row r="26" spans="1:27" ht="15.75" customHeight="1">
      <c r="A26" s="440"/>
      <c r="B26" s="445"/>
      <c r="C26" s="447"/>
      <c r="D26" s="257" t="s">
        <v>406</v>
      </c>
      <c r="E26" s="153" t="s">
        <v>407</v>
      </c>
      <c r="F26" s="226" t="s">
        <v>408</v>
      </c>
      <c r="G26" s="153" t="s">
        <v>662</v>
      </c>
      <c r="H26" s="153" t="s">
        <v>394</v>
      </c>
      <c r="I26" s="153" t="s">
        <v>129</v>
      </c>
      <c r="J26" s="151">
        <v>1000</v>
      </c>
      <c r="K26" s="151">
        <v>0</v>
      </c>
      <c r="L26" s="151">
        <v>0</v>
      </c>
      <c r="M26" s="152" t="s">
        <v>416</v>
      </c>
      <c r="N26" s="153">
        <v>0</v>
      </c>
      <c r="O26" s="171">
        <f t="shared" si="1"/>
        <v>0</v>
      </c>
      <c r="P26" s="171">
        <f t="shared" si="0"/>
        <v>0</v>
      </c>
      <c r="Q26" s="171">
        <f t="shared" si="2"/>
        <v>0</v>
      </c>
      <c r="R26" s="240" t="str">
        <f t="shared" si="3"/>
        <v>-</v>
      </c>
      <c r="S26" s="240" t="str">
        <f t="shared" si="6"/>
        <v>-</v>
      </c>
      <c r="T26" s="152" t="s">
        <v>416</v>
      </c>
      <c r="U26" s="221">
        <v>0</v>
      </c>
      <c r="V26" s="223">
        <f xml:space="preserve"> J26*U26</f>
        <v>0</v>
      </c>
      <c r="W26" s="170">
        <f>K26*U26</f>
        <v>0</v>
      </c>
      <c r="X26" s="170">
        <f>L26*U26</f>
        <v>0</v>
      </c>
      <c r="Y26" s="228" t="str">
        <f t="shared" si="4"/>
        <v>-</v>
      </c>
      <c r="Z26" s="228" t="str">
        <f t="shared" si="5"/>
        <v>-</v>
      </c>
      <c r="AA26" s="134"/>
    </row>
    <row r="27" spans="1:27" ht="15.75" customHeight="1">
      <c r="A27" s="440"/>
      <c r="B27" s="445"/>
      <c r="C27" s="447"/>
      <c r="D27" s="257" t="s">
        <v>406</v>
      </c>
      <c r="E27" s="153" t="s">
        <v>407</v>
      </c>
      <c r="F27" s="226" t="s">
        <v>408</v>
      </c>
      <c r="G27" s="153" t="s">
        <v>663</v>
      </c>
      <c r="H27" s="153" t="s">
        <v>394</v>
      </c>
      <c r="I27" s="153" t="s">
        <v>129</v>
      </c>
      <c r="J27" s="151">
        <v>1656830</v>
      </c>
      <c r="K27" s="151">
        <v>1582645.0299999998</v>
      </c>
      <c r="L27" s="151">
        <v>993739.3</v>
      </c>
      <c r="M27" s="152" t="s">
        <v>416</v>
      </c>
      <c r="N27" s="153">
        <v>0</v>
      </c>
      <c r="O27" s="171">
        <f t="shared" si="1"/>
        <v>0</v>
      </c>
      <c r="P27" s="171">
        <f t="shared" si="0"/>
        <v>0</v>
      </c>
      <c r="Q27" s="171">
        <f t="shared" si="2"/>
        <v>0</v>
      </c>
      <c r="R27" s="240" t="str">
        <f t="shared" si="3"/>
        <v>-</v>
      </c>
      <c r="S27" s="240" t="str">
        <f t="shared" si="6"/>
        <v>-</v>
      </c>
      <c r="T27" s="152" t="s">
        <v>416</v>
      </c>
      <c r="U27" s="221">
        <v>0</v>
      </c>
      <c r="V27" s="223">
        <f xml:space="preserve"> J27*U27</f>
        <v>0</v>
      </c>
      <c r="W27" s="170">
        <f>K27*U27</f>
        <v>0</v>
      </c>
      <c r="X27" s="170">
        <f>L27*U27</f>
        <v>0</v>
      </c>
      <c r="Y27" s="228" t="str">
        <f t="shared" si="4"/>
        <v>-</v>
      </c>
      <c r="Z27" s="228" t="str">
        <f t="shared" si="5"/>
        <v>-</v>
      </c>
      <c r="AA27" s="134"/>
    </row>
    <row r="28" spans="1:27" ht="15.75" customHeight="1">
      <c r="A28" s="440"/>
      <c r="B28" s="445"/>
      <c r="C28" s="447"/>
      <c r="D28" s="257" t="s">
        <v>406</v>
      </c>
      <c r="E28" s="153" t="s">
        <v>407</v>
      </c>
      <c r="F28" s="226" t="s">
        <v>408</v>
      </c>
      <c r="G28" s="153" t="s">
        <v>664</v>
      </c>
      <c r="H28" s="153" t="s">
        <v>394</v>
      </c>
      <c r="I28" s="153" t="s">
        <v>129</v>
      </c>
      <c r="J28" s="151">
        <v>500000</v>
      </c>
      <c r="K28" s="151">
        <v>377076.31000000006</v>
      </c>
      <c r="L28" s="151">
        <v>377076.31000000006</v>
      </c>
      <c r="M28" s="152" t="s">
        <v>416</v>
      </c>
      <c r="N28" s="153">
        <v>0</v>
      </c>
      <c r="O28" s="171">
        <f t="shared" si="1"/>
        <v>0</v>
      </c>
      <c r="P28" s="171">
        <f t="shared" si="0"/>
        <v>0</v>
      </c>
      <c r="Q28" s="171">
        <f t="shared" si="2"/>
        <v>0</v>
      </c>
      <c r="R28" s="240" t="str">
        <f t="shared" si="3"/>
        <v>-</v>
      </c>
      <c r="S28" s="240" t="str">
        <f t="shared" si="6"/>
        <v>-</v>
      </c>
      <c r="T28" s="152" t="s">
        <v>416</v>
      </c>
      <c r="U28" s="221">
        <v>0</v>
      </c>
      <c r="V28" s="223">
        <f xml:space="preserve"> J28*U28</f>
        <v>0</v>
      </c>
      <c r="W28" s="170">
        <f>K28*U28</f>
        <v>0</v>
      </c>
      <c r="X28" s="170">
        <f>L28*U28</f>
        <v>0</v>
      </c>
      <c r="Y28" s="228" t="str">
        <f t="shared" si="4"/>
        <v>-</v>
      </c>
      <c r="Z28" s="228" t="str">
        <f t="shared" si="5"/>
        <v>-</v>
      </c>
      <c r="AA28" s="134"/>
    </row>
    <row r="29" spans="1:27" ht="15.75" customHeight="1">
      <c r="A29" s="440"/>
      <c r="B29" s="445"/>
      <c r="C29" s="447"/>
      <c r="D29" s="257" t="s">
        <v>406</v>
      </c>
      <c r="E29" s="153" t="s">
        <v>407</v>
      </c>
      <c r="F29" s="226" t="s">
        <v>408</v>
      </c>
      <c r="G29" s="153" t="s">
        <v>665</v>
      </c>
      <c r="H29" s="153" t="s">
        <v>394</v>
      </c>
      <c r="I29" s="153" t="s">
        <v>129</v>
      </c>
      <c r="J29" s="151">
        <v>1000</v>
      </c>
      <c r="K29" s="151">
        <v>40842.97</v>
      </c>
      <c r="L29" s="151">
        <v>40842.97</v>
      </c>
      <c r="M29" s="152" t="s">
        <v>416</v>
      </c>
      <c r="N29" s="153">
        <v>0</v>
      </c>
      <c r="O29" s="171">
        <f t="shared" si="1"/>
        <v>0</v>
      </c>
      <c r="P29" s="171">
        <f t="shared" si="0"/>
        <v>0</v>
      </c>
      <c r="Q29" s="171">
        <f t="shared" si="2"/>
        <v>0</v>
      </c>
      <c r="R29" s="240" t="str">
        <f t="shared" si="3"/>
        <v>-</v>
      </c>
      <c r="S29" s="240" t="str">
        <f t="shared" si="6"/>
        <v>-</v>
      </c>
      <c r="T29" s="152" t="s">
        <v>416</v>
      </c>
      <c r="U29" s="221">
        <v>0</v>
      </c>
      <c r="V29" s="223">
        <f xml:space="preserve"> J29*U29</f>
        <v>0</v>
      </c>
      <c r="W29" s="170">
        <f>K29*U29</f>
        <v>0</v>
      </c>
      <c r="X29" s="170">
        <f>L29*U29</f>
        <v>0</v>
      </c>
      <c r="Y29" s="228" t="str">
        <f t="shared" si="4"/>
        <v>-</v>
      </c>
      <c r="Z29" s="228" t="str">
        <f t="shared" si="5"/>
        <v>-</v>
      </c>
      <c r="AA29" s="134"/>
    </row>
    <row r="30" spans="1:27" ht="15.75" customHeight="1">
      <c r="A30" s="440"/>
      <c r="B30" s="445"/>
      <c r="C30" s="447"/>
      <c r="D30" s="257" t="s">
        <v>406</v>
      </c>
      <c r="E30" s="153" t="s">
        <v>407</v>
      </c>
      <c r="F30" s="226" t="s">
        <v>408</v>
      </c>
      <c r="G30" s="153" t="s">
        <v>666</v>
      </c>
      <c r="H30" s="153" t="s">
        <v>394</v>
      </c>
      <c r="I30" s="153" t="s">
        <v>129</v>
      </c>
      <c r="J30" s="151">
        <v>70000</v>
      </c>
      <c r="K30" s="151">
        <v>447.32000000000005</v>
      </c>
      <c r="L30" s="151">
        <v>447.32000000000005</v>
      </c>
      <c r="M30" s="152" t="s">
        <v>416</v>
      </c>
      <c r="N30" s="153">
        <v>0</v>
      </c>
      <c r="O30" s="171">
        <f t="shared" si="1"/>
        <v>0</v>
      </c>
      <c r="P30" s="171">
        <f t="shared" si="0"/>
        <v>0</v>
      </c>
      <c r="Q30" s="171">
        <f t="shared" si="2"/>
        <v>0</v>
      </c>
      <c r="R30" s="240" t="str">
        <f t="shared" si="3"/>
        <v>-</v>
      </c>
      <c r="S30" s="240" t="str">
        <f t="shared" si="6"/>
        <v>-</v>
      </c>
      <c r="T30" s="152" t="s">
        <v>416</v>
      </c>
      <c r="U30" s="221">
        <v>0</v>
      </c>
      <c r="V30" s="223">
        <f xml:space="preserve"> J30*U30</f>
        <v>0</v>
      </c>
      <c r="W30" s="170">
        <f>K30*U30</f>
        <v>0</v>
      </c>
      <c r="X30" s="170">
        <f>L30*U30</f>
        <v>0</v>
      </c>
      <c r="Y30" s="228" t="str">
        <f t="shared" si="4"/>
        <v>-</v>
      </c>
      <c r="Z30" s="228" t="str">
        <f t="shared" si="5"/>
        <v>-</v>
      </c>
      <c r="AA30" s="134"/>
    </row>
    <row r="31" spans="1:27" ht="15.75" customHeight="1">
      <c r="A31" s="440"/>
      <c r="B31" s="445"/>
      <c r="C31" s="447"/>
      <c r="D31" s="257" t="s">
        <v>406</v>
      </c>
      <c r="E31" s="153" t="s">
        <v>407</v>
      </c>
      <c r="F31" s="226" t="s">
        <v>408</v>
      </c>
      <c r="G31" s="153" t="s">
        <v>667</v>
      </c>
      <c r="H31" s="153" t="s">
        <v>394</v>
      </c>
      <c r="I31" s="153" t="s">
        <v>129</v>
      </c>
      <c r="J31" s="151">
        <v>30000</v>
      </c>
      <c r="K31" s="151">
        <v>3317.88</v>
      </c>
      <c r="L31" s="151">
        <v>2160</v>
      </c>
      <c r="M31" s="152" t="s">
        <v>416</v>
      </c>
      <c r="N31" s="153">
        <v>0</v>
      </c>
      <c r="O31" s="171">
        <f t="shared" si="1"/>
        <v>0</v>
      </c>
      <c r="P31" s="171">
        <f t="shared" si="0"/>
        <v>0</v>
      </c>
      <c r="Q31" s="171">
        <f t="shared" si="2"/>
        <v>0</v>
      </c>
      <c r="R31" s="240" t="str">
        <f t="shared" si="3"/>
        <v>-</v>
      </c>
      <c r="S31" s="240" t="str">
        <f t="shared" si="6"/>
        <v>-</v>
      </c>
      <c r="T31" s="152" t="s">
        <v>416</v>
      </c>
      <c r="U31" s="221">
        <v>0</v>
      </c>
      <c r="V31" s="223">
        <f xml:space="preserve"> J31*U31</f>
        <v>0</v>
      </c>
      <c r="W31" s="170">
        <f>K31*U31</f>
        <v>0</v>
      </c>
      <c r="X31" s="170">
        <f>L31*U31</f>
        <v>0</v>
      </c>
      <c r="Y31" s="228" t="str">
        <f t="shared" si="4"/>
        <v>-</v>
      </c>
      <c r="Z31" s="228" t="str">
        <f t="shared" si="5"/>
        <v>-</v>
      </c>
      <c r="AA31" s="134"/>
    </row>
    <row r="32" spans="1:27" ht="15.75" customHeight="1">
      <c r="A32" s="440"/>
      <c r="B32" s="445"/>
      <c r="C32" s="447"/>
      <c r="D32" s="257" t="s">
        <v>406</v>
      </c>
      <c r="E32" s="153" t="s">
        <v>668</v>
      </c>
      <c r="F32" s="226" t="s">
        <v>669</v>
      </c>
      <c r="G32" s="153" t="s">
        <v>670</v>
      </c>
      <c r="H32" s="153" t="s">
        <v>394</v>
      </c>
      <c r="I32" s="153" t="s">
        <v>119</v>
      </c>
      <c r="J32" s="151">
        <v>1000000</v>
      </c>
      <c r="K32" s="151">
        <v>1407726.57</v>
      </c>
      <c r="L32" s="151">
        <v>1407726.57</v>
      </c>
      <c r="M32" s="152" t="s">
        <v>410</v>
      </c>
      <c r="N32" s="153">
        <v>0.23</v>
      </c>
      <c r="O32" s="171">
        <f t="shared" si="1"/>
        <v>230000</v>
      </c>
      <c r="P32" s="171">
        <f t="shared" si="0"/>
        <v>323777.11110000004</v>
      </c>
      <c r="Q32" s="171">
        <f t="shared" si="2"/>
        <v>323777.11110000004</v>
      </c>
      <c r="R32" s="240">
        <f t="shared" si="3"/>
        <v>1.4077265700000001</v>
      </c>
      <c r="S32" s="240">
        <f t="shared" si="6"/>
        <v>1.4077265700000001</v>
      </c>
      <c r="T32" s="152" t="s">
        <v>410</v>
      </c>
      <c r="U32" s="221">
        <v>0.09</v>
      </c>
      <c r="V32" s="223">
        <f xml:space="preserve"> J32*U32</f>
        <v>90000</v>
      </c>
      <c r="W32" s="170">
        <f>K32*U32</f>
        <v>126695.3913</v>
      </c>
      <c r="X32" s="170">
        <f>L32*U32</f>
        <v>126695.3913</v>
      </c>
      <c r="Y32" s="228">
        <f t="shared" si="4"/>
        <v>1.4077265700000001</v>
      </c>
      <c r="Z32" s="228">
        <f t="shared" si="5"/>
        <v>1.4077265700000001</v>
      </c>
      <c r="AA32" s="134"/>
    </row>
    <row r="33" spans="1:27" ht="15.75" customHeight="1">
      <c r="A33" s="440"/>
      <c r="B33" s="445"/>
      <c r="C33" s="447"/>
      <c r="D33" s="257" t="s">
        <v>406</v>
      </c>
      <c r="E33" s="153" t="s">
        <v>668</v>
      </c>
      <c r="F33" s="226" t="s">
        <v>669</v>
      </c>
      <c r="G33" s="153" t="s">
        <v>671</v>
      </c>
      <c r="H33" s="153" t="s">
        <v>394</v>
      </c>
      <c r="I33" s="153" t="s">
        <v>119</v>
      </c>
      <c r="J33" s="151">
        <v>5000</v>
      </c>
      <c r="K33" s="151">
        <v>0</v>
      </c>
      <c r="L33" s="151">
        <v>0</v>
      </c>
      <c r="M33" s="152" t="s">
        <v>416</v>
      </c>
      <c r="N33" s="153">
        <v>0</v>
      </c>
      <c r="O33" s="171">
        <f t="shared" si="1"/>
        <v>0</v>
      </c>
      <c r="P33" s="171">
        <f t="shared" si="0"/>
        <v>0</v>
      </c>
      <c r="Q33" s="171">
        <f t="shared" si="2"/>
        <v>0</v>
      </c>
      <c r="R33" s="240" t="str">
        <f t="shared" si="3"/>
        <v>-</v>
      </c>
      <c r="S33" s="240" t="str">
        <f t="shared" si="6"/>
        <v>-</v>
      </c>
      <c r="T33" s="152" t="s">
        <v>416</v>
      </c>
      <c r="U33" s="221">
        <v>0</v>
      </c>
      <c r="V33" s="223">
        <f xml:space="preserve"> J33*U33</f>
        <v>0</v>
      </c>
      <c r="W33" s="170">
        <f>K33*U33</f>
        <v>0</v>
      </c>
      <c r="X33" s="170">
        <f>L33*U33</f>
        <v>0</v>
      </c>
      <c r="Y33" s="228" t="str">
        <f t="shared" si="4"/>
        <v>-</v>
      </c>
      <c r="Z33" s="228" t="str">
        <f t="shared" si="5"/>
        <v>-</v>
      </c>
      <c r="AA33" s="134"/>
    </row>
    <row r="34" spans="1:27" ht="15.75" customHeight="1">
      <c r="A34" s="440"/>
      <c r="B34" s="445"/>
      <c r="C34" s="447"/>
      <c r="D34" s="257" t="s">
        <v>406</v>
      </c>
      <c r="E34" s="153" t="s">
        <v>668</v>
      </c>
      <c r="F34" s="226" t="s">
        <v>669</v>
      </c>
      <c r="G34" s="153" t="s">
        <v>672</v>
      </c>
      <c r="H34" s="153" t="s">
        <v>394</v>
      </c>
      <c r="I34" s="153" t="s">
        <v>119</v>
      </c>
      <c r="J34" s="151">
        <v>3667</v>
      </c>
      <c r="K34" s="151">
        <v>0</v>
      </c>
      <c r="L34" s="151">
        <v>0</v>
      </c>
      <c r="M34" s="152" t="s">
        <v>416</v>
      </c>
      <c r="N34" s="153">
        <v>0</v>
      </c>
      <c r="O34" s="171">
        <f t="shared" si="1"/>
        <v>0</v>
      </c>
      <c r="P34" s="171">
        <f t="shared" si="0"/>
        <v>0</v>
      </c>
      <c r="Q34" s="171">
        <f t="shared" si="2"/>
        <v>0</v>
      </c>
      <c r="R34" s="240" t="str">
        <f t="shared" si="3"/>
        <v>-</v>
      </c>
      <c r="S34" s="240" t="str">
        <f t="shared" si="6"/>
        <v>-</v>
      </c>
      <c r="T34" s="152" t="s">
        <v>416</v>
      </c>
      <c r="U34" s="221">
        <v>0</v>
      </c>
      <c r="V34" s="223">
        <f xml:space="preserve"> J34*U34</f>
        <v>0</v>
      </c>
      <c r="W34" s="170">
        <f>K34*U34</f>
        <v>0</v>
      </c>
      <c r="X34" s="170">
        <f>L34*U34</f>
        <v>0</v>
      </c>
      <c r="Y34" s="228" t="str">
        <f t="shared" si="4"/>
        <v>-</v>
      </c>
      <c r="Z34" s="228" t="str">
        <f t="shared" si="5"/>
        <v>-</v>
      </c>
      <c r="AA34" s="134"/>
    </row>
    <row r="35" spans="1:27" ht="15.75" customHeight="1">
      <c r="A35" s="440"/>
      <c r="B35" s="445"/>
      <c r="C35" s="447"/>
      <c r="D35" s="257" t="s">
        <v>474</v>
      </c>
      <c r="E35" s="153" t="s">
        <v>673</v>
      </c>
      <c r="F35" s="226" t="s">
        <v>430</v>
      </c>
      <c r="G35" s="153" t="s">
        <v>674</v>
      </c>
      <c r="H35" s="153" t="s">
        <v>394</v>
      </c>
      <c r="I35" s="153" t="s">
        <v>129</v>
      </c>
      <c r="J35" s="151">
        <v>5000</v>
      </c>
      <c r="K35" s="151">
        <v>0</v>
      </c>
      <c r="L35" s="151">
        <v>0</v>
      </c>
      <c r="M35" s="152" t="s">
        <v>416</v>
      </c>
      <c r="N35" s="153">
        <v>0</v>
      </c>
      <c r="O35" s="171">
        <f t="shared" si="1"/>
        <v>0</v>
      </c>
      <c r="P35" s="171">
        <f t="shared" si="0"/>
        <v>0</v>
      </c>
      <c r="Q35" s="171">
        <f t="shared" si="2"/>
        <v>0</v>
      </c>
      <c r="R35" s="240" t="str">
        <f t="shared" si="3"/>
        <v>-</v>
      </c>
      <c r="S35" s="240" t="str">
        <f t="shared" si="6"/>
        <v>-</v>
      </c>
      <c r="T35" s="152" t="s">
        <v>416</v>
      </c>
      <c r="U35" s="221">
        <v>0</v>
      </c>
      <c r="V35" s="223">
        <f xml:space="preserve"> J35*U35</f>
        <v>0</v>
      </c>
      <c r="W35" s="170">
        <f>K35*U35</f>
        <v>0</v>
      </c>
      <c r="X35" s="170">
        <f>L35*U35</f>
        <v>0</v>
      </c>
      <c r="Y35" s="228" t="str">
        <f t="shared" si="4"/>
        <v>-</v>
      </c>
      <c r="Z35" s="228" t="str">
        <f t="shared" si="5"/>
        <v>-</v>
      </c>
      <c r="AA35" s="134"/>
    </row>
    <row r="36" spans="1:27" ht="15.75" customHeight="1">
      <c r="A36" s="440"/>
      <c r="B36" s="445"/>
      <c r="C36" s="447"/>
      <c r="D36" s="257" t="s">
        <v>474</v>
      </c>
      <c r="E36" s="153" t="s">
        <v>492</v>
      </c>
      <c r="F36" s="226" t="s">
        <v>430</v>
      </c>
      <c r="G36" s="153" t="s">
        <v>675</v>
      </c>
      <c r="H36" s="153" t="s">
        <v>394</v>
      </c>
      <c r="I36" s="153" t="s">
        <v>129</v>
      </c>
      <c r="J36" s="151">
        <v>40000</v>
      </c>
      <c r="K36" s="151">
        <v>39999.919999999998</v>
      </c>
      <c r="L36" s="151">
        <v>8451.7199999999993</v>
      </c>
      <c r="M36" s="152" t="s">
        <v>416</v>
      </c>
      <c r="N36" s="153">
        <v>0</v>
      </c>
      <c r="O36" s="171">
        <f t="shared" si="1"/>
        <v>0</v>
      </c>
      <c r="P36" s="171">
        <f t="shared" si="0"/>
        <v>0</v>
      </c>
      <c r="Q36" s="171">
        <f t="shared" si="2"/>
        <v>0</v>
      </c>
      <c r="R36" s="240" t="str">
        <f t="shared" si="3"/>
        <v>-</v>
      </c>
      <c r="S36" s="240" t="str">
        <f t="shared" si="6"/>
        <v>-</v>
      </c>
      <c r="T36" s="152" t="s">
        <v>416</v>
      </c>
      <c r="U36" s="221">
        <v>0</v>
      </c>
      <c r="V36" s="223">
        <f xml:space="preserve"> J36*U36</f>
        <v>0</v>
      </c>
      <c r="W36" s="170">
        <f>K36*U36</f>
        <v>0</v>
      </c>
      <c r="X36" s="170">
        <f>L36*U36</f>
        <v>0</v>
      </c>
      <c r="Y36" s="228" t="str">
        <f t="shared" si="4"/>
        <v>-</v>
      </c>
      <c r="Z36" s="228" t="str">
        <f t="shared" si="5"/>
        <v>-</v>
      </c>
      <c r="AA36" s="134"/>
    </row>
    <row r="37" spans="1:27" ht="15.75" customHeight="1">
      <c r="A37" s="440"/>
      <c r="B37" s="445"/>
      <c r="C37" s="447"/>
      <c r="D37" s="257" t="s">
        <v>474</v>
      </c>
      <c r="E37" s="153" t="s">
        <v>492</v>
      </c>
      <c r="F37" s="226" t="s">
        <v>430</v>
      </c>
      <c r="G37" s="153" t="s">
        <v>676</v>
      </c>
      <c r="H37" s="153" t="s">
        <v>394</v>
      </c>
      <c r="I37" s="153" t="s">
        <v>129</v>
      </c>
      <c r="J37" s="151">
        <v>30000</v>
      </c>
      <c r="K37" s="151">
        <v>0</v>
      </c>
      <c r="L37" s="151">
        <v>0</v>
      </c>
      <c r="M37" s="152" t="s">
        <v>416</v>
      </c>
      <c r="N37" s="153">
        <v>0</v>
      </c>
      <c r="O37" s="171">
        <f t="shared" si="1"/>
        <v>0</v>
      </c>
      <c r="P37" s="171">
        <f t="shared" si="0"/>
        <v>0</v>
      </c>
      <c r="Q37" s="171">
        <f t="shared" si="2"/>
        <v>0</v>
      </c>
      <c r="R37" s="240" t="str">
        <f t="shared" si="3"/>
        <v>-</v>
      </c>
      <c r="S37" s="240" t="str">
        <f t="shared" si="6"/>
        <v>-</v>
      </c>
      <c r="T37" s="152" t="s">
        <v>416</v>
      </c>
      <c r="U37" s="221">
        <v>0</v>
      </c>
      <c r="V37" s="223">
        <f xml:space="preserve"> J37*U37</f>
        <v>0</v>
      </c>
      <c r="W37" s="170">
        <f>K37*U37</f>
        <v>0</v>
      </c>
      <c r="X37" s="170">
        <f>L37*U37</f>
        <v>0</v>
      </c>
      <c r="Y37" s="228" t="str">
        <f t="shared" si="4"/>
        <v>-</v>
      </c>
      <c r="Z37" s="228" t="str">
        <f t="shared" si="5"/>
        <v>-</v>
      </c>
      <c r="AA37" s="134"/>
    </row>
    <row r="38" spans="1:27" ht="15.75" customHeight="1">
      <c r="A38" s="440"/>
      <c r="B38" s="445"/>
      <c r="C38" s="447"/>
      <c r="D38" s="257" t="s">
        <v>474</v>
      </c>
      <c r="E38" s="153" t="s">
        <v>492</v>
      </c>
      <c r="F38" s="226" t="s">
        <v>430</v>
      </c>
      <c r="G38" s="153" t="s">
        <v>677</v>
      </c>
      <c r="H38" s="153" t="s">
        <v>394</v>
      </c>
      <c r="I38" s="153" t="s">
        <v>129</v>
      </c>
      <c r="J38" s="151">
        <v>10000</v>
      </c>
      <c r="K38" s="151">
        <v>0</v>
      </c>
      <c r="L38" s="151">
        <v>0</v>
      </c>
      <c r="M38" s="152" t="s">
        <v>416</v>
      </c>
      <c r="N38" s="153">
        <v>0</v>
      </c>
      <c r="O38" s="171">
        <f t="shared" si="1"/>
        <v>0</v>
      </c>
      <c r="P38" s="171">
        <f t="shared" si="0"/>
        <v>0</v>
      </c>
      <c r="Q38" s="171">
        <f t="shared" si="2"/>
        <v>0</v>
      </c>
      <c r="R38" s="240" t="str">
        <f t="shared" si="3"/>
        <v>-</v>
      </c>
      <c r="S38" s="240" t="str">
        <f t="shared" si="6"/>
        <v>-</v>
      </c>
      <c r="T38" s="152" t="s">
        <v>416</v>
      </c>
      <c r="U38" s="221">
        <v>0</v>
      </c>
      <c r="V38" s="223">
        <f xml:space="preserve"> J38*U38</f>
        <v>0</v>
      </c>
      <c r="W38" s="170">
        <f>K38*U38</f>
        <v>0</v>
      </c>
      <c r="X38" s="170">
        <f>L38*U38</f>
        <v>0</v>
      </c>
      <c r="Y38" s="228" t="str">
        <f t="shared" si="4"/>
        <v>-</v>
      </c>
      <c r="Z38" s="228" t="str">
        <f t="shared" si="5"/>
        <v>-</v>
      </c>
      <c r="AA38" s="134"/>
    </row>
    <row r="39" spans="1:27" ht="15.75" customHeight="1">
      <c r="A39" s="440"/>
      <c r="B39" s="445"/>
      <c r="C39" s="447"/>
      <c r="D39" s="257" t="s">
        <v>474</v>
      </c>
      <c r="E39" s="153" t="s">
        <v>475</v>
      </c>
      <c r="F39" s="226" t="s">
        <v>678</v>
      </c>
      <c r="G39" s="153" t="s">
        <v>679</v>
      </c>
      <c r="H39" s="153" t="s">
        <v>394</v>
      </c>
      <c r="I39" s="153" t="s">
        <v>129</v>
      </c>
      <c r="J39" s="151">
        <v>50000</v>
      </c>
      <c r="K39" s="151">
        <v>14540.3</v>
      </c>
      <c r="L39" s="151">
        <v>14540.3</v>
      </c>
      <c r="M39" s="152" t="s">
        <v>416</v>
      </c>
      <c r="N39" s="153">
        <v>0</v>
      </c>
      <c r="O39" s="171">
        <f t="shared" si="1"/>
        <v>0</v>
      </c>
      <c r="P39" s="171">
        <f t="shared" si="0"/>
        <v>0</v>
      </c>
      <c r="Q39" s="171">
        <f t="shared" si="2"/>
        <v>0</v>
      </c>
      <c r="R39" s="240" t="str">
        <f t="shared" si="3"/>
        <v>-</v>
      </c>
      <c r="S39" s="240" t="str">
        <f t="shared" si="6"/>
        <v>-</v>
      </c>
      <c r="T39" s="152" t="s">
        <v>416</v>
      </c>
      <c r="U39" s="221">
        <v>0</v>
      </c>
      <c r="V39" s="223">
        <f xml:space="preserve"> J39*U39</f>
        <v>0</v>
      </c>
      <c r="W39" s="170">
        <f>K39*U39</f>
        <v>0</v>
      </c>
      <c r="X39" s="170">
        <f>L39*U39</f>
        <v>0</v>
      </c>
      <c r="Y39" s="228" t="str">
        <f t="shared" si="4"/>
        <v>-</v>
      </c>
      <c r="Z39" s="228" t="str">
        <f t="shared" si="5"/>
        <v>-</v>
      </c>
      <c r="AA39" s="134"/>
    </row>
    <row r="40" spans="1:27" ht="15.75" customHeight="1">
      <c r="A40" s="440"/>
      <c r="B40" s="445"/>
      <c r="C40" s="447"/>
      <c r="D40" s="257" t="s">
        <v>474</v>
      </c>
      <c r="E40" s="153" t="s">
        <v>478</v>
      </c>
      <c r="F40" s="226" t="s">
        <v>678</v>
      </c>
      <c r="G40" s="153" t="s">
        <v>680</v>
      </c>
      <c r="H40" s="153" t="s">
        <v>394</v>
      </c>
      <c r="I40" s="153" t="s">
        <v>129</v>
      </c>
      <c r="J40" s="151">
        <v>467410</v>
      </c>
      <c r="K40" s="151">
        <v>450728.91</v>
      </c>
      <c r="L40" s="151">
        <v>307029.74</v>
      </c>
      <c r="M40" s="152" t="s">
        <v>416</v>
      </c>
      <c r="N40" s="153">
        <v>0</v>
      </c>
      <c r="O40" s="171">
        <f t="shared" si="1"/>
        <v>0</v>
      </c>
      <c r="P40" s="171">
        <f t="shared" si="0"/>
        <v>0</v>
      </c>
      <c r="Q40" s="171">
        <f t="shared" si="2"/>
        <v>0</v>
      </c>
      <c r="R40" s="240" t="str">
        <f t="shared" si="3"/>
        <v>-</v>
      </c>
      <c r="S40" s="240" t="str">
        <f t="shared" si="6"/>
        <v>-</v>
      </c>
      <c r="T40" s="152" t="s">
        <v>416</v>
      </c>
      <c r="U40" s="221">
        <v>0</v>
      </c>
      <c r="V40" s="223">
        <f xml:space="preserve"> J40*U40</f>
        <v>0</v>
      </c>
      <c r="W40" s="170">
        <f>K40*U40</f>
        <v>0</v>
      </c>
      <c r="X40" s="170">
        <f>L40*U40</f>
        <v>0</v>
      </c>
      <c r="Y40" s="228" t="str">
        <f t="shared" si="4"/>
        <v>-</v>
      </c>
      <c r="Z40" s="228" t="str">
        <f t="shared" si="5"/>
        <v>-</v>
      </c>
      <c r="AA40" s="134"/>
    </row>
    <row r="41" spans="1:27" ht="15.75" customHeight="1">
      <c r="A41" s="440"/>
      <c r="B41" s="445"/>
      <c r="C41" s="447"/>
      <c r="D41" s="257" t="s">
        <v>474</v>
      </c>
      <c r="E41" s="153" t="s">
        <v>478</v>
      </c>
      <c r="F41" s="226" t="s">
        <v>681</v>
      </c>
      <c r="G41" s="153" t="s">
        <v>682</v>
      </c>
      <c r="H41" s="153" t="s">
        <v>394</v>
      </c>
      <c r="I41" s="153" t="s">
        <v>129</v>
      </c>
      <c r="J41" s="151">
        <v>290000</v>
      </c>
      <c r="K41" s="151">
        <v>290000</v>
      </c>
      <c r="L41" s="151">
        <v>290000</v>
      </c>
      <c r="M41" s="152" t="s">
        <v>410</v>
      </c>
      <c r="N41" s="153">
        <v>0.23</v>
      </c>
      <c r="O41" s="171">
        <f t="shared" si="1"/>
        <v>66700</v>
      </c>
      <c r="P41" s="171">
        <f t="shared" si="0"/>
        <v>66700</v>
      </c>
      <c r="Q41" s="171">
        <f t="shared" si="2"/>
        <v>66700</v>
      </c>
      <c r="R41" s="240">
        <f t="shared" si="3"/>
        <v>1</v>
      </c>
      <c r="S41" s="240">
        <f t="shared" si="6"/>
        <v>1</v>
      </c>
      <c r="T41" s="152" t="s">
        <v>410</v>
      </c>
      <c r="U41" s="221">
        <v>0.09</v>
      </c>
      <c r="V41" s="223">
        <f xml:space="preserve"> J41*U41</f>
        <v>26100</v>
      </c>
      <c r="W41" s="170">
        <f>K41*U41</f>
        <v>26100</v>
      </c>
      <c r="X41" s="170">
        <f>L41*U41</f>
        <v>26100</v>
      </c>
      <c r="Y41" s="228">
        <f t="shared" si="4"/>
        <v>1</v>
      </c>
      <c r="Z41" s="228">
        <f t="shared" si="5"/>
        <v>1</v>
      </c>
      <c r="AA41" s="134"/>
    </row>
    <row r="42" spans="1:27" ht="15.75" customHeight="1">
      <c r="A42" s="440"/>
      <c r="B42" s="445"/>
      <c r="C42" s="447"/>
      <c r="D42" s="257" t="s">
        <v>474</v>
      </c>
      <c r="E42" s="153" t="s">
        <v>478</v>
      </c>
      <c r="F42" s="226" t="s">
        <v>681</v>
      </c>
      <c r="G42" s="153" t="s">
        <v>683</v>
      </c>
      <c r="H42" s="153" t="s">
        <v>394</v>
      </c>
      <c r="I42" s="153" t="s">
        <v>129</v>
      </c>
      <c r="J42" s="151">
        <v>250000</v>
      </c>
      <c r="K42" s="151">
        <v>165305.79999999999</v>
      </c>
      <c r="L42" s="151">
        <v>97000.799999999988</v>
      </c>
      <c r="M42" s="152" t="s">
        <v>410</v>
      </c>
      <c r="N42" s="153">
        <v>0.23</v>
      </c>
      <c r="O42" s="171">
        <f t="shared" si="1"/>
        <v>57500</v>
      </c>
      <c r="P42" s="171">
        <f t="shared" si="0"/>
        <v>38020.334000000003</v>
      </c>
      <c r="Q42" s="171">
        <f t="shared" si="2"/>
        <v>22310.183999999997</v>
      </c>
      <c r="R42" s="240">
        <f t="shared" si="3"/>
        <v>0.38800319999999994</v>
      </c>
      <c r="S42" s="240">
        <f t="shared" si="6"/>
        <v>0.66122320000000001</v>
      </c>
      <c r="T42" s="152" t="s">
        <v>410</v>
      </c>
      <c r="U42" s="221">
        <v>0.09</v>
      </c>
      <c r="V42" s="223">
        <f xml:space="preserve"> J42*U42</f>
        <v>22500</v>
      </c>
      <c r="W42" s="170">
        <f>K42*U42</f>
        <v>14877.521999999999</v>
      </c>
      <c r="X42" s="170">
        <f>L42*U42</f>
        <v>8730.0719999999983</v>
      </c>
      <c r="Y42" s="228">
        <f t="shared" si="4"/>
        <v>0.38800319999999994</v>
      </c>
      <c r="Z42" s="228">
        <f t="shared" si="5"/>
        <v>0.66122320000000001</v>
      </c>
      <c r="AA42" s="134"/>
    </row>
    <row r="43" spans="1:27" ht="15.75" customHeight="1">
      <c r="A43" s="440"/>
      <c r="B43" s="445"/>
      <c r="C43" s="447"/>
      <c r="D43" s="257" t="s">
        <v>474</v>
      </c>
      <c r="E43" s="153" t="s">
        <v>478</v>
      </c>
      <c r="F43" s="226" t="s">
        <v>681</v>
      </c>
      <c r="G43" s="153" t="s">
        <v>684</v>
      </c>
      <c r="H43" s="153" t="s">
        <v>394</v>
      </c>
      <c r="I43" s="153" t="s">
        <v>129</v>
      </c>
      <c r="J43" s="151">
        <v>330000</v>
      </c>
      <c r="K43" s="151">
        <v>748341.17</v>
      </c>
      <c r="L43" s="151">
        <v>748341.17</v>
      </c>
      <c r="M43" s="152" t="s">
        <v>410</v>
      </c>
      <c r="N43" s="153">
        <v>0.23</v>
      </c>
      <c r="O43" s="171">
        <f t="shared" si="1"/>
        <v>75900</v>
      </c>
      <c r="P43" s="171">
        <f t="shared" si="0"/>
        <v>172118.46910000002</v>
      </c>
      <c r="Q43" s="171">
        <f t="shared" si="2"/>
        <v>172118.46910000002</v>
      </c>
      <c r="R43" s="240">
        <f t="shared" si="3"/>
        <v>2.2677005151515153</v>
      </c>
      <c r="S43" s="240">
        <f t="shared" si="6"/>
        <v>2.2677005151515153</v>
      </c>
      <c r="T43" s="152" t="s">
        <v>410</v>
      </c>
      <c r="U43" s="221">
        <v>0.09</v>
      </c>
      <c r="V43" s="223">
        <f xml:space="preserve"> J43*U43</f>
        <v>29700</v>
      </c>
      <c r="W43" s="170">
        <f>K43*U43</f>
        <v>67350.705300000001</v>
      </c>
      <c r="X43" s="170">
        <f>L43*U43</f>
        <v>67350.705300000001</v>
      </c>
      <c r="Y43" s="228">
        <f t="shared" si="4"/>
        <v>2.2677005151515153</v>
      </c>
      <c r="Z43" s="228">
        <f t="shared" si="5"/>
        <v>2.2677005151515153</v>
      </c>
      <c r="AA43" s="134"/>
    </row>
    <row r="44" spans="1:27" ht="15.75" customHeight="1">
      <c r="A44" s="440"/>
      <c r="B44" s="445"/>
      <c r="C44" s="447"/>
      <c r="D44" s="257" t="s">
        <v>474</v>
      </c>
      <c r="E44" s="153" t="s">
        <v>478</v>
      </c>
      <c r="F44" s="226" t="s">
        <v>681</v>
      </c>
      <c r="G44" s="153" t="s">
        <v>685</v>
      </c>
      <c r="H44" s="153" t="s">
        <v>394</v>
      </c>
      <c r="I44" s="153" t="s">
        <v>129</v>
      </c>
      <c r="J44" s="151">
        <v>2000000</v>
      </c>
      <c r="K44" s="151">
        <v>1134699.8</v>
      </c>
      <c r="L44" s="151">
        <v>966199.8</v>
      </c>
      <c r="M44" s="152" t="s">
        <v>410</v>
      </c>
      <c r="N44" s="153">
        <v>0.23</v>
      </c>
      <c r="O44" s="171">
        <f t="shared" si="1"/>
        <v>460000</v>
      </c>
      <c r="P44" s="171">
        <f t="shared" si="0"/>
        <v>260980.95400000003</v>
      </c>
      <c r="Q44" s="171">
        <f t="shared" si="2"/>
        <v>222225.95400000003</v>
      </c>
      <c r="R44" s="240">
        <f t="shared" si="3"/>
        <v>0.48309990000000008</v>
      </c>
      <c r="S44" s="240">
        <f t="shared" si="6"/>
        <v>0.56734990000000007</v>
      </c>
      <c r="T44" s="152" t="s">
        <v>410</v>
      </c>
      <c r="U44" s="221">
        <v>0.09</v>
      </c>
      <c r="V44" s="223">
        <f xml:space="preserve"> J44*U44</f>
        <v>180000</v>
      </c>
      <c r="W44" s="170">
        <f>K44*U44</f>
        <v>102122.982</v>
      </c>
      <c r="X44" s="170">
        <f>L44*U44</f>
        <v>86957.982000000004</v>
      </c>
      <c r="Y44" s="228">
        <f t="shared" si="4"/>
        <v>0.48309990000000003</v>
      </c>
      <c r="Z44" s="228">
        <f t="shared" si="5"/>
        <v>0.56734990000000007</v>
      </c>
      <c r="AA44" s="134"/>
    </row>
    <row r="45" spans="1:27" ht="15.75" customHeight="1">
      <c r="A45" s="440"/>
      <c r="B45" s="445"/>
      <c r="C45" s="447"/>
      <c r="D45" s="257" t="s">
        <v>474</v>
      </c>
      <c r="E45" s="153" t="s">
        <v>478</v>
      </c>
      <c r="F45" s="226" t="s">
        <v>686</v>
      </c>
      <c r="G45" s="153" t="s">
        <v>687</v>
      </c>
      <c r="H45" s="153" t="s">
        <v>394</v>
      </c>
      <c r="I45" s="153" t="s">
        <v>129</v>
      </c>
      <c r="J45" s="151">
        <v>400000</v>
      </c>
      <c r="K45" s="151">
        <v>644221.02</v>
      </c>
      <c r="L45" s="151">
        <v>644221.02</v>
      </c>
      <c r="M45" s="152" t="s">
        <v>410</v>
      </c>
      <c r="N45" s="153">
        <v>0.23</v>
      </c>
      <c r="O45" s="171">
        <f t="shared" si="1"/>
        <v>92000</v>
      </c>
      <c r="P45" s="171">
        <f t="shared" si="0"/>
        <v>148170.8346</v>
      </c>
      <c r="Q45" s="171">
        <f t="shared" si="2"/>
        <v>148170.8346</v>
      </c>
      <c r="R45" s="240">
        <f t="shared" si="3"/>
        <v>1.61055255</v>
      </c>
      <c r="S45" s="240">
        <f t="shared" si="6"/>
        <v>1.61055255</v>
      </c>
      <c r="T45" s="152" t="s">
        <v>410</v>
      </c>
      <c r="U45" s="221">
        <v>0.09</v>
      </c>
      <c r="V45" s="223">
        <f xml:space="preserve"> J45*U45</f>
        <v>36000</v>
      </c>
      <c r="W45" s="170">
        <f>K45*U45</f>
        <v>57979.891799999998</v>
      </c>
      <c r="X45" s="170">
        <f>L45*U45</f>
        <v>57979.891799999998</v>
      </c>
      <c r="Y45" s="228">
        <f t="shared" si="4"/>
        <v>1.61055255</v>
      </c>
      <c r="Z45" s="228">
        <f t="shared" si="5"/>
        <v>1.61055255</v>
      </c>
      <c r="AA45" s="134"/>
    </row>
    <row r="46" spans="1:27" ht="15.75" customHeight="1">
      <c r="A46" s="440"/>
      <c r="B46" s="445"/>
      <c r="C46" s="447"/>
      <c r="D46" s="257" t="s">
        <v>474</v>
      </c>
      <c r="E46" s="153" t="s">
        <v>478</v>
      </c>
      <c r="F46" s="226" t="s">
        <v>686</v>
      </c>
      <c r="G46" s="153" t="s">
        <v>688</v>
      </c>
      <c r="H46" s="153" t="s">
        <v>394</v>
      </c>
      <c r="I46" s="153" t="s">
        <v>129</v>
      </c>
      <c r="J46" s="151">
        <v>300000</v>
      </c>
      <c r="K46" s="151">
        <v>349343</v>
      </c>
      <c r="L46" s="151">
        <v>337343</v>
      </c>
      <c r="M46" s="152" t="s">
        <v>410</v>
      </c>
      <c r="N46" s="153">
        <v>0.23</v>
      </c>
      <c r="O46" s="171">
        <f t="shared" si="1"/>
        <v>69000</v>
      </c>
      <c r="P46" s="171">
        <f t="shared" si="0"/>
        <v>80348.89</v>
      </c>
      <c r="Q46" s="171">
        <f t="shared" si="2"/>
        <v>77588.89</v>
      </c>
      <c r="R46" s="240">
        <f t="shared" si="3"/>
        <v>1.1244766666666666</v>
      </c>
      <c r="S46" s="240">
        <f t="shared" si="6"/>
        <v>1.1644766666666666</v>
      </c>
      <c r="T46" s="152" t="s">
        <v>410</v>
      </c>
      <c r="U46" s="221">
        <v>0.09</v>
      </c>
      <c r="V46" s="223">
        <f xml:space="preserve"> J46*U46</f>
        <v>27000</v>
      </c>
      <c r="W46" s="170">
        <f>K46*U46</f>
        <v>31440.87</v>
      </c>
      <c r="X46" s="170">
        <f>L46*U46</f>
        <v>30360.87</v>
      </c>
      <c r="Y46" s="228">
        <f t="shared" si="4"/>
        <v>1.1244766666666666</v>
      </c>
      <c r="Z46" s="228">
        <f t="shared" si="5"/>
        <v>1.1644766666666666</v>
      </c>
      <c r="AA46" s="134"/>
    </row>
    <row r="47" spans="1:27" ht="15.75" customHeight="1">
      <c r="A47" s="440"/>
      <c r="B47" s="445"/>
      <c r="C47" s="447"/>
      <c r="D47" s="257" t="s">
        <v>474</v>
      </c>
      <c r="E47" s="153" t="s">
        <v>478</v>
      </c>
      <c r="F47" s="226" t="s">
        <v>686</v>
      </c>
      <c r="G47" s="153" t="s">
        <v>689</v>
      </c>
      <c r="H47" s="153" t="s">
        <v>394</v>
      </c>
      <c r="I47" s="153" t="s">
        <v>129</v>
      </c>
      <c r="J47" s="151">
        <v>700000</v>
      </c>
      <c r="K47" s="151">
        <v>2028055.78</v>
      </c>
      <c r="L47" s="151">
        <v>1591818.33</v>
      </c>
      <c r="M47" s="152" t="s">
        <v>410</v>
      </c>
      <c r="N47" s="153">
        <v>0.23</v>
      </c>
      <c r="O47" s="171">
        <f t="shared" si="1"/>
        <v>161000</v>
      </c>
      <c r="P47" s="171">
        <f t="shared" si="0"/>
        <v>466452.82940000005</v>
      </c>
      <c r="Q47" s="171">
        <f t="shared" si="2"/>
        <v>366118.21590000001</v>
      </c>
      <c r="R47" s="240">
        <f t="shared" si="3"/>
        <v>2.2740261857142858</v>
      </c>
      <c r="S47" s="240">
        <f t="shared" si="6"/>
        <v>2.897222542857143</v>
      </c>
      <c r="T47" s="152" t="s">
        <v>410</v>
      </c>
      <c r="U47" s="221">
        <v>0.09</v>
      </c>
      <c r="V47" s="223">
        <f xml:space="preserve"> J47*U47</f>
        <v>63000</v>
      </c>
      <c r="W47" s="170">
        <f>K47*U47</f>
        <v>182525.0202</v>
      </c>
      <c r="X47" s="170">
        <f>L47*U47</f>
        <v>143263.64970000001</v>
      </c>
      <c r="Y47" s="228">
        <f t="shared" si="4"/>
        <v>2.2740261857142858</v>
      </c>
      <c r="Z47" s="228">
        <f t="shared" si="5"/>
        <v>2.897222542857143</v>
      </c>
      <c r="AA47" s="134"/>
    </row>
    <row r="48" spans="1:27" ht="15.75" customHeight="1">
      <c r="A48" s="440"/>
      <c r="B48" s="445"/>
      <c r="C48" s="447"/>
      <c r="D48" s="257" t="s">
        <v>474</v>
      </c>
      <c r="E48" s="153" t="s">
        <v>478</v>
      </c>
      <c r="F48" s="226" t="s">
        <v>686</v>
      </c>
      <c r="G48" s="153" t="s">
        <v>690</v>
      </c>
      <c r="H48" s="153" t="s">
        <v>394</v>
      </c>
      <c r="I48" s="153" t="s">
        <v>129</v>
      </c>
      <c r="J48" s="151">
        <v>2000000</v>
      </c>
      <c r="K48" s="151">
        <v>783110.09</v>
      </c>
      <c r="L48" s="151">
        <v>735110.09</v>
      </c>
      <c r="M48" s="152" t="s">
        <v>410</v>
      </c>
      <c r="N48" s="153">
        <v>0.23</v>
      </c>
      <c r="O48" s="171">
        <f t="shared" si="1"/>
        <v>460000</v>
      </c>
      <c r="P48" s="171">
        <f t="shared" si="0"/>
        <v>180115.32070000001</v>
      </c>
      <c r="Q48" s="171">
        <f t="shared" si="2"/>
        <v>169075.32070000001</v>
      </c>
      <c r="R48" s="240">
        <f t="shared" si="3"/>
        <v>0.36755504500000002</v>
      </c>
      <c r="S48" s="240">
        <f t="shared" si="6"/>
        <v>0.39155504500000005</v>
      </c>
      <c r="T48" s="152" t="s">
        <v>410</v>
      </c>
      <c r="U48" s="221">
        <v>0.09</v>
      </c>
      <c r="V48" s="223">
        <f xml:space="preserve"> J48*U48</f>
        <v>180000</v>
      </c>
      <c r="W48" s="170">
        <f>K48*U48</f>
        <v>70479.908100000001</v>
      </c>
      <c r="X48" s="170">
        <f>L48*U48</f>
        <v>66159.908100000001</v>
      </c>
      <c r="Y48" s="228">
        <f t="shared" si="4"/>
        <v>0.36755504500000002</v>
      </c>
      <c r="Z48" s="228">
        <f t="shared" si="5"/>
        <v>0.39155504499999999</v>
      </c>
      <c r="AA48" s="134"/>
    </row>
    <row r="49" spans="1:27" ht="15.75" customHeight="1">
      <c r="A49" s="440"/>
      <c r="B49" s="445"/>
      <c r="C49" s="447"/>
      <c r="D49" s="257" t="s">
        <v>474</v>
      </c>
      <c r="E49" s="153" t="s">
        <v>478</v>
      </c>
      <c r="F49" s="226" t="s">
        <v>686</v>
      </c>
      <c r="G49" s="153" t="s">
        <v>691</v>
      </c>
      <c r="H49" s="153" t="s">
        <v>394</v>
      </c>
      <c r="I49" s="153" t="s">
        <v>129</v>
      </c>
      <c r="J49" s="151">
        <v>0</v>
      </c>
      <c r="K49" s="151">
        <v>307601.96000000002</v>
      </c>
      <c r="L49" s="151">
        <v>0</v>
      </c>
      <c r="M49" s="152" t="s">
        <v>410</v>
      </c>
      <c r="N49" s="153">
        <v>0.23</v>
      </c>
      <c r="O49" s="171">
        <f t="shared" si="1"/>
        <v>0</v>
      </c>
      <c r="P49" s="171">
        <f t="shared" si="0"/>
        <v>70748.450800000006</v>
      </c>
      <c r="Q49" s="171">
        <f t="shared" si="2"/>
        <v>0</v>
      </c>
      <c r="R49" s="240" t="str">
        <f t="shared" si="3"/>
        <v>-</v>
      </c>
      <c r="S49" s="240" t="str">
        <f t="shared" si="6"/>
        <v>-</v>
      </c>
      <c r="T49" s="152" t="s">
        <v>410</v>
      </c>
      <c r="U49" s="221">
        <v>0.09</v>
      </c>
      <c r="V49" s="223">
        <f xml:space="preserve"> J49*U49</f>
        <v>0</v>
      </c>
      <c r="W49" s="170">
        <f>K49*U49</f>
        <v>27684.1764</v>
      </c>
      <c r="X49" s="170">
        <f>L49*U49</f>
        <v>0</v>
      </c>
      <c r="Y49" s="228" t="str">
        <f t="shared" si="4"/>
        <v>-</v>
      </c>
      <c r="Z49" s="228" t="str">
        <f t="shared" si="5"/>
        <v>-</v>
      </c>
      <c r="AA49" s="134"/>
    </row>
    <row r="50" spans="1:27" ht="15.75" customHeight="1">
      <c r="A50" s="440"/>
      <c r="B50" s="445"/>
      <c r="C50" s="447"/>
      <c r="D50" s="257" t="s">
        <v>474</v>
      </c>
      <c r="E50" s="153" t="s">
        <v>692</v>
      </c>
      <c r="F50" s="226" t="s">
        <v>693</v>
      </c>
      <c r="G50" s="153" t="s">
        <v>694</v>
      </c>
      <c r="H50" s="153" t="s">
        <v>394</v>
      </c>
      <c r="I50" s="153" t="s">
        <v>129</v>
      </c>
      <c r="J50" s="151">
        <v>50000</v>
      </c>
      <c r="K50" s="151">
        <v>43500</v>
      </c>
      <c r="L50" s="151">
        <v>43500</v>
      </c>
      <c r="M50" s="154" t="s">
        <v>416</v>
      </c>
      <c r="N50" s="153">
        <v>0</v>
      </c>
      <c r="O50" s="171">
        <f t="shared" si="1"/>
        <v>0</v>
      </c>
      <c r="P50" s="171">
        <f t="shared" si="0"/>
        <v>0</v>
      </c>
      <c r="Q50" s="171">
        <f t="shared" si="2"/>
        <v>0</v>
      </c>
      <c r="R50" s="240" t="str">
        <f t="shared" si="3"/>
        <v>-</v>
      </c>
      <c r="S50" s="240" t="str">
        <f t="shared" si="6"/>
        <v>-</v>
      </c>
      <c r="T50" s="152" t="s">
        <v>416</v>
      </c>
      <c r="U50" s="221">
        <v>0</v>
      </c>
      <c r="V50" s="223">
        <f xml:space="preserve"> J50*U50</f>
        <v>0</v>
      </c>
      <c r="W50" s="170">
        <f>K50*U50</f>
        <v>0</v>
      </c>
      <c r="X50" s="170">
        <f>L50*U50</f>
        <v>0</v>
      </c>
      <c r="Y50" s="228" t="str">
        <f t="shared" si="4"/>
        <v>-</v>
      </c>
      <c r="Z50" s="228" t="str">
        <f t="shared" si="5"/>
        <v>-</v>
      </c>
      <c r="AA50" s="134"/>
    </row>
    <row r="51" spans="1:27" ht="15.75" customHeight="1">
      <c r="A51" s="440"/>
      <c r="B51" s="445"/>
      <c r="C51" s="447"/>
      <c r="D51" s="257" t="s">
        <v>390</v>
      </c>
      <c r="E51" s="153" t="s">
        <v>695</v>
      </c>
      <c r="F51" s="226" t="s">
        <v>696</v>
      </c>
      <c r="G51" s="153" t="s">
        <v>697</v>
      </c>
      <c r="H51" s="153" t="s">
        <v>394</v>
      </c>
      <c r="I51" s="153" t="s">
        <v>119</v>
      </c>
      <c r="J51" s="151">
        <v>10000000</v>
      </c>
      <c r="K51" s="151">
        <v>10636580.860000001</v>
      </c>
      <c r="L51" s="151">
        <v>10636580.860000001</v>
      </c>
      <c r="M51" s="152" t="s">
        <v>396</v>
      </c>
      <c r="N51" s="153">
        <v>1</v>
      </c>
      <c r="O51" s="171">
        <f t="shared" si="1"/>
        <v>10000000</v>
      </c>
      <c r="P51" s="171">
        <f t="shared" si="0"/>
        <v>10636580.860000001</v>
      </c>
      <c r="Q51" s="171">
        <f t="shared" si="2"/>
        <v>10636580.860000001</v>
      </c>
      <c r="R51" s="240">
        <f t="shared" si="3"/>
        <v>1.0636580860000002</v>
      </c>
      <c r="S51" s="240">
        <f t="shared" si="6"/>
        <v>1.0636580860000002</v>
      </c>
      <c r="T51" s="152" t="s">
        <v>410</v>
      </c>
      <c r="U51" s="221">
        <v>0.4</v>
      </c>
      <c r="V51" s="223">
        <f xml:space="preserve"> J51*U51</f>
        <v>4000000</v>
      </c>
      <c r="W51" s="170">
        <f>K51*U51</f>
        <v>4254632.3440000005</v>
      </c>
      <c r="X51" s="170">
        <f>L51*U51</f>
        <v>4254632.3440000005</v>
      </c>
      <c r="Y51" s="228">
        <f t="shared" si="4"/>
        <v>1.0636580860000002</v>
      </c>
      <c r="Z51" s="228">
        <f t="shared" si="5"/>
        <v>1.0636580860000002</v>
      </c>
      <c r="AA51" s="134"/>
    </row>
    <row r="52" spans="1:27" ht="15.75" customHeight="1">
      <c r="A52" s="440"/>
      <c r="B52" s="445"/>
      <c r="C52" s="447"/>
      <c r="D52" s="257" t="s">
        <v>390</v>
      </c>
      <c r="E52" s="153" t="s">
        <v>483</v>
      </c>
      <c r="F52" s="226" t="s">
        <v>696</v>
      </c>
      <c r="G52" s="153" t="s">
        <v>698</v>
      </c>
      <c r="H52" s="153" t="s">
        <v>394</v>
      </c>
      <c r="I52" s="153" t="s">
        <v>119</v>
      </c>
      <c r="J52" s="151">
        <v>1800</v>
      </c>
      <c r="K52" s="151">
        <v>0</v>
      </c>
      <c r="L52" s="151">
        <v>0</v>
      </c>
      <c r="M52" s="152" t="s">
        <v>416</v>
      </c>
      <c r="N52" s="153">
        <v>0</v>
      </c>
      <c r="O52" s="171">
        <f t="shared" si="1"/>
        <v>0</v>
      </c>
      <c r="P52" s="171">
        <f t="shared" si="0"/>
        <v>0</v>
      </c>
      <c r="Q52" s="171">
        <f t="shared" si="2"/>
        <v>0</v>
      </c>
      <c r="R52" s="240" t="str">
        <f t="shared" si="3"/>
        <v>-</v>
      </c>
      <c r="S52" s="240" t="str">
        <f t="shared" si="6"/>
        <v>-</v>
      </c>
      <c r="T52" s="152" t="s">
        <v>416</v>
      </c>
      <c r="U52" s="221">
        <v>0</v>
      </c>
      <c r="V52" s="223">
        <f xml:space="preserve"> J52*U52</f>
        <v>0</v>
      </c>
      <c r="W52" s="170">
        <f>K52*U52</f>
        <v>0</v>
      </c>
      <c r="X52" s="170">
        <f>L52*U52</f>
        <v>0</v>
      </c>
      <c r="Y52" s="228" t="str">
        <f t="shared" si="4"/>
        <v>-</v>
      </c>
      <c r="Z52" s="228" t="str">
        <f t="shared" si="5"/>
        <v>-</v>
      </c>
      <c r="AA52" s="134"/>
    </row>
    <row r="53" spans="1:27" ht="15.75" customHeight="1">
      <c r="A53" s="440"/>
      <c r="B53" s="445"/>
      <c r="C53" s="447"/>
      <c r="D53" s="257" t="s">
        <v>390</v>
      </c>
      <c r="E53" s="153" t="s">
        <v>483</v>
      </c>
      <c r="F53" s="226" t="s">
        <v>696</v>
      </c>
      <c r="G53" s="153" t="s">
        <v>699</v>
      </c>
      <c r="H53" s="153" t="s">
        <v>394</v>
      </c>
      <c r="I53" s="153" t="s">
        <v>119</v>
      </c>
      <c r="J53" s="151">
        <v>100000</v>
      </c>
      <c r="K53" s="151">
        <v>213852.87</v>
      </c>
      <c r="L53" s="151">
        <v>175259.33000000002</v>
      </c>
      <c r="M53" s="152" t="s">
        <v>396</v>
      </c>
      <c r="N53" s="153">
        <v>1</v>
      </c>
      <c r="O53" s="171">
        <f t="shared" si="1"/>
        <v>100000</v>
      </c>
      <c r="P53" s="171">
        <f t="shared" si="0"/>
        <v>213852.87</v>
      </c>
      <c r="Q53" s="171">
        <f t="shared" si="2"/>
        <v>175259.33000000002</v>
      </c>
      <c r="R53" s="240">
        <f t="shared" si="3"/>
        <v>1.7525933000000002</v>
      </c>
      <c r="S53" s="240">
        <f t="shared" si="6"/>
        <v>2.1385287000000002</v>
      </c>
      <c r="T53" s="152" t="s">
        <v>410</v>
      </c>
      <c r="U53" s="221">
        <v>0.4</v>
      </c>
      <c r="V53" s="223">
        <f xml:space="preserve"> J53*U53</f>
        <v>40000</v>
      </c>
      <c r="W53" s="170">
        <f>K53*U53</f>
        <v>85541.148000000001</v>
      </c>
      <c r="X53" s="170">
        <f>L53*U53</f>
        <v>70103.732000000004</v>
      </c>
      <c r="Y53" s="228">
        <f t="shared" si="4"/>
        <v>1.7525933</v>
      </c>
      <c r="Z53" s="228">
        <f t="shared" si="5"/>
        <v>2.1385287000000002</v>
      </c>
      <c r="AA53" s="134"/>
    </row>
    <row r="54" spans="1:27" ht="15.75" customHeight="1">
      <c r="A54" s="440"/>
      <c r="B54" s="445"/>
      <c r="C54" s="447"/>
      <c r="D54" s="257" t="s">
        <v>390</v>
      </c>
      <c r="E54" s="153" t="s">
        <v>483</v>
      </c>
      <c r="F54" s="226" t="s">
        <v>696</v>
      </c>
      <c r="G54" s="153" t="s">
        <v>700</v>
      </c>
      <c r="H54" s="153" t="s">
        <v>394</v>
      </c>
      <c r="I54" s="153" t="s">
        <v>119</v>
      </c>
      <c r="J54" s="151">
        <v>20000</v>
      </c>
      <c r="K54" s="151">
        <v>0</v>
      </c>
      <c r="L54" s="151">
        <v>0</v>
      </c>
      <c r="M54" s="152" t="s">
        <v>416</v>
      </c>
      <c r="N54" s="153">
        <v>0</v>
      </c>
      <c r="O54" s="171">
        <f t="shared" si="1"/>
        <v>0</v>
      </c>
      <c r="P54" s="171">
        <f t="shared" si="0"/>
        <v>0</v>
      </c>
      <c r="Q54" s="171">
        <f t="shared" si="2"/>
        <v>0</v>
      </c>
      <c r="R54" s="240" t="str">
        <f t="shared" si="3"/>
        <v>-</v>
      </c>
      <c r="S54" s="240" t="str">
        <f t="shared" si="6"/>
        <v>-</v>
      </c>
      <c r="T54" s="152" t="s">
        <v>416</v>
      </c>
      <c r="U54" s="221">
        <v>0</v>
      </c>
      <c r="V54" s="223">
        <f xml:space="preserve"> J54*U54</f>
        <v>0</v>
      </c>
      <c r="W54" s="170">
        <f>K54*U54</f>
        <v>0</v>
      </c>
      <c r="X54" s="170">
        <f>L54*U54</f>
        <v>0</v>
      </c>
      <c r="Y54" s="228" t="str">
        <f t="shared" si="4"/>
        <v>-</v>
      </c>
      <c r="Z54" s="228" t="str">
        <f t="shared" si="5"/>
        <v>-</v>
      </c>
      <c r="AA54" s="134"/>
    </row>
    <row r="55" spans="1:27" ht="15.75" customHeight="1">
      <c r="A55" s="440"/>
      <c r="B55" s="445"/>
      <c r="C55" s="447"/>
      <c r="D55" s="257" t="s">
        <v>390</v>
      </c>
      <c r="E55" s="153" t="s">
        <v>483</v>
      </c>
      <c r="F55" s="226" t="s">
        <v>696</v>
      </c>
      <c r="G55" s="153" t="s">
        <v>701</v>
      </c>
      <c r="H55" s="153" t="s">
        <v>394</v>
      </c>
      <c r="I55" s="153" t="s">
        <v>119</v>
      </c>
      <c r="J55" s="151">
        <v>1500000</v>
      </c>
      <c r="K55" s="151">
        <v>1023181.16</v>
      </c>
      <c r="L55" s="151">
        <v>899447.02999999991</v>
      </c>
      <c r="M55" s="152" t="s">
        <v>396</v>
      </c>
      <c r="N55" s="153">
        <v>1</v>
      </c>
      <c r="O55" s="171">
        <f t="shared" si="1"/>
        <v>1500000</v>
      </c>
      <c r="P55" s="171">
        <f t="shared" si="0"/>
        <v>1023181.16</v>
      </c>
      <c r="Q55" s="171">
        <f t="shared" si="2"/>
        <v>899447.02999999991</v>
      </c>
      <c r="R55" s="240">
        <f t="shared" si="3"/>
        <v>0.59963135333333328</v>
      </c>
      <c r="S55" s="240">
        <f t="shared" si="6"/>
        <v>0.68212077333333332</v>
      </c>
      <c r="T55" s="152" t="s">
        <v>410</v>
      </c>
      <c r="U55" s="221">
        <v>0.4</v>
      </c>
      <c r="V55" s="223">
        <f xml:space="preserve"> J55*U55</f>
        <v>600000</v>
      </c>
      <c r="W55" s="170">
        <f>K55*U55</f>
        <v>409272.46400000004</v>
      </c>
      <c r="X55" s="170">
        <f>L55*U55</f>
        <v>359778.81199999998</v>
      </c>
      <c r="Y55" s="228">
        <f t="shared" si="4"/>
        <v>0.59963135333333328</v>
      </c>
      <c r="Z55" s="228">
        <f t="shared" si="5"/>
        <v>0.68212077333333343</v>
      </c>
      <c r="AA55" s="134"/>
    </row>
    <row r="56" spans="1:27" ht="15.75" customHeight="1">
      <c r="A56" s="440"/>
      <c r="B56" s="445"/>
      <c r="C56" s="447"/>
      <c r="D56" s="257" t="s">
        <v>390</v>
      </c>
      <c r="E56" s="153" t="s">
        <v>483</v>
      </c>
      <c r="F56" s="226" t="s">
        <v>696</v>
      </c>
      <c r="G56" s="153" t="s">
        <v>702</v>
      </c>
      <c r="H56" s="153" t="s">
        <v>394</v>
      </c>
      <c r="I56" s="153" t="s">
        <v>119</v>
      </c>
      <c r="J56" s="151">
        <v>4547566</v>
      </c>
      <c r="K56" s="151">
        <v>4034642.6999999997</v>
      </c>
      <c r="L56" s="151">
        <v>3677224.69</v>
      </c>
      <c r="M56" s="152" t="s">
        <v>396</v>
      </c>
      <c r="N56" s="153">
        <v>1</v>
      </c>
      <c r="O56" s="171">
        <f t="shared" si="1"/>
        <v>4547566</v>
      </c>
      <c r="P56" s="171">
        <f t="shared" si="0"/>
        <v>4034642.6999999997</v>
      </c>
      <c r="Q56" s="171">
        <f t="shared" si="2"/>
        <v>3677224.69</v>
      </c>
      <c r="R56" s="240">
        <f t="shared" si="3"/>
        <v>0.80861381451088343</v>
      </c>
      <c r="S56" s="240">
        <f t="shared" si="6"/>
        <v>0.88720926755103713</v>
      </c>
      <c r="T56" s="152" t="s">
        <v>410</v>
      </c>
      <c r="U56" s="221">
        <v>0.4</v>
      </c>
      <c r="V56" s="223">
        <f xml:space="preserve"> J56*U56</f>
        <v>1819026.4000000001</v>
      </c>
      <c r="W56" s="170">
        <f>K56*U56</f>
        <v>1613857.08</v>
      </c>
      <c r="X56" s="170">
        <f>L56*U56</f>
        <v>1470889.8760000002</v>
      </c>
      <c r="Y56" s="228">
        <f t="shared" si="4"/>
        <v>0.80861381451088343</v>
      </c>
      <c r="Z56" s="228">
        <f t="shared" si="5"/>
        <v>0.88720926755103713</v>
      </c>
      <c r="AA56" s="134"/>
    </row>
    <row r="57" spans="1:27" ht="15.75" customHeight="1">
      <c r="A57" s="440"/>
      <c r="B57" s="445"/>
      <c r="C57" s="447"/>
      <c r="D57" s="257" t="s">
        <v>390</v>
      </c>
      <c r="E57" s="153" t="s">
        <v>483</v>
      </c>
      <c r="F57" s="226" t="s">
        <v>696</v>
      </c>
      <c r="G57" s="153" t="s">
        <v>703</v>
      </c>
      <c r="H57" s="153" t="s">
        <v>394</v>
      </c>
      <c r="I57" s="153" t="s">
        <v>119</v>
      </c>
      <c r="J57" s="151">
        <v>15600000</v>
      </c>
      <c r="K57" s="151">
        <v>11091425.139999999</v>
      </c>
      <c r="L57" s="151">
        <v>8880558.0199999996</v>
      </c>
      <c r="M57" s="152" t="s">
        <v>396</v>
      </c>
      <c r="N57" s="153">
        <v>1</v>
      </c>
      <c r="O57" s="171">
        <f t="shared" si="1"/>
        <v>15600000</v>
      </c>
      <c r="P57" s="171">
        <f t="shared" si="0"/>
        <v>11091425.139999999</v>
      </c>
      <c r="Q57" s="171">
        <f t="shared" si="2"/>
        <v>8880558.0199999996</v>
      </c>
      <c r="R57" s="240">
        <f t="shared" si="3"/>
        <v>0.56926653974358976</v>
      </c>
      <c r="S57" s="240">
        <f t="shared" si="6"/>
        <v>0.71098879102564094</v>
      </c>
      <c r="T57" s="152" t="s">
        <v>410</v>
      </c>
      <c r="U57" s="221">
        <v>0.4</v>
      </c>
      <c r="V57" s="223">
        <f xml:space="preserve"> J57*U57</f>
        <v>6240000</v>
      </c>
      <c r="W57" s="170">
        <f>K57*U57</f>
        <v>4436570.0559999999</v>
      </c>
      <c r="X57" s="170">
        <f>L57*U57</f>
        <v>3552223.2080000001</v>
      </c>
      <c r="Y57" s="228">
        <f t="shared" si="4"/>
        <v>0.56926653974358976</v>
      </c>
      <c r="Z57" s="228">
        <f t="shared" si="5"/>
        <v>0.71098879102564105</v>
      </c>
      <c r="AA57" s="134"/>
    </row>
    <row r="58" spans="1:27" ht="15.75" customHeight="1">
      <c r="A58" s="440"/>
      <c r="B58" s="445"/>
      <c r="C58" s="447"/>
      <c r="D58" s="257" t="s">
        <v>390</v>
      </c>
      <c r="E58" s="153" t="s">
        <v>483</v>
      </c>
      <c r="F58" s="226" t="s">
        <v>696</v>
      </c>
      <c r="G58" s="153" t="s">
        <v>704</v>
      </c>
      <c r="H58" s="153" t="s">
        <v>394</v>
      </c>
      <c r="I58" s="153" t="s">
        <v>119</v>
      </c>
      <c r="J58" s="151">
        <v>150000</v>
      </c>
      <c r="K58" s="151">
        <v>399218.32</v>
      </c>
      <c r="L58" s="151">
        <v>263897.78999999998</v>
      </c>
      <c r="M58" s="152" t="s">
        <v>396</v>
      </c>
      <c r="N58" s="153">
        <v>1</v>
      </c>
      <c r="O58" s="171">
        <f t="shared" si="1"/>
        <v>150000</v>
      </c>
      <c r="P58" s="171">
        <f t="shared" si="0"/>
        <v>399218.32</v>
      </c>
      <c r="Q58" s="171">
        <f t="shared" si="2"/>
        <v>263897.78999999998</v>
      </c>
      <c r="R58" s="240">
        <f t="shared" si="3"/>
        <v>1.7593185999999998</v>
      </c>
      <c r="S58" s="240">
        <f t="shared" si="6"/>
        <v>2.6614554666666668</v>
      </c>
      <c r="T58" s="152" t="s">
        <v>410</v>
      </c>
      <c r="U58" s="221">
        <v>0.4</v>
      </c>
      <c r="V58" s="223">
        <f xml:space="preserve"> J58*U58</f>
        <v>60000</v>
      </c>
      <c r="W58" s="170">
        <f>K58*U58</f>
        <v>159687.32800000001</v>
      </c>
      <c r="X58" s="170">
        <f>L58*U58</f>
        <v>105559.11599999999</v>
      </c>
      <c r="Y58" s="228">
        <f t="shared" si="4"/>
        <v>1.7593185999999998</v>
      </c>
      <c r="Z58" s="228">
        <f t="shared" si="5"/>
        <v>2.6614554666666668</v>
      </c>
      <c r="AA58" s="134"/>
    </row>
    <row r="59" spans="1:27" ht="15.75" customHeight="1">
      <c r="A59" s="440"/>
      <c r="B59" s="445"/>
      <c r="C59" s="447"/>
      <c r="D59" s="257" t="s">
        <v>390</v>
      </c>
      <c r="E59" s="153" t="s">
        <v>483</v>
      </c>
      <c r="F59" s="226" t="s">
        <v>696</v>
      </c>
      <c r="G59" s="153" t="s">
        <v>705</v>
      </c>
      <c r="H59" s="153" t="s">
        <v>394</v>
      </c>
      <c r="I59" s="153" t="s">
        <v>119</v>
      </c>
      <c r="J59" s="151">
        <v>1450000</v>
      </c>
      <c r="K59" s="151">
        <v>1225178.4499999997</v>
      </c>
      <c r="L59" s="151">
        <v>1225178.45</v>
      </c>
      <c r="M59" s="152" t="s">
        <v>396</v>
      </c>
      <c r="N59" s="153">
        <v>1</v>
      </c>
      <c r="O59" s="171">
        <f t="shared" si="1"/>
        <v>1450000</v>
      </c>
      <c r="P59" s="171">
        <f t="shared" si="0"/>
        <v>1225178.4499999997</v>
      </c>
      <c r="Q59" s="171">
        <f t="shared" si="2"/>
        <v>1225178.45</v>
      </c>
      <c r="R59" s="240">
        <f t="shared" si="3"/>
        <v>0.84495065517241374</v>
      </c>
      <c r="S59" s="240">
        <f t="shared" si="6"/>
        <v>0.84495065517241363</v>
      </c>
      <c r="T59" s="152" t="s">
        <v>410</v>
      </c>
      <c r="U59" s="221">
        <v>0.4</v>
      </c>
      <c r="V59" s="223">
        <f xml:space="preserve"> J59*U59</f>
        <v>580000</v>
      </c>
      <c r="W59" s="170">
        <f>K59*U59</f>
        <v>490071.37999999989</v>
      </c>
      <c r="X59" s="170">
        <f>L59*U59</f>
        <v>490071.38</v>
      </c>
      <c r="Y59" s="228">
        <f t="shared" si="4"/>
        <v>0.84495065517241386</v>
      </c>
      <c r="Z59" s="228">
        <f t="shared" si="5"/>
        <v>0.84495065517241363</v>
      </c>
      <c r="AA59" s="134"/>
    </row>
    <row r="60" spans="1:27" ht="15.75" customHeight="1">
      <c r="A60" s="440"/>
      <c r="B60" s="445"/>
      <c r="C60" s="447"/>
      <c r="D60" s="257" t="s">
        <v>390</v>
      </c>
      <c r="E60" s="153" t="s">
        <v>483</v>
      </c>
      <c r="F60" s="226" t="s">
        <v>696</v>
      </c>
      <c r="G60" s="153" t="s">
        <v>706</v>
      </c>
      <c r="H60" s="153" t="s">
        <v>394</v>
      </c>
      <c r="I60" s="153" t="s">
        <v>119</v>
      </c>
      <c r="J60" s="151">
        <v>2608000</v>
      </c>
      <c r="K60" s="151">
        <v>2216671.1</v>
      </c>
      <c r="L60" s="151">
        <v>2138025.1800000006</v>
      </c>
      <c r="M60" s="152" t="s">
        <v>396</v>
      </c>
      <c r="N60" s="153">
        <v>1</v>
      </c>
      <c r="O60" s="171">
        <f t="shared" si="1"/>
        <v>2608000</v>
      </c>
      <c r="P60" s="171">
        <f t="shared" si="0"/>
        <v>2216671.1</v>
      </c>
      <c r="Q60" s="171">
        <f t="shared" si="2"/>
        <v>2138025.1800000006</v>
      </c>
      <c r="R60" s="240">
        <f t="shared" si="3"/>
        <v>0.81979493098159528</v>
      </c>
      <c r="S60" s="240">
        <f t="shared" si="6"/>
        <v>0.84995057515337424</v>
      </c>
      <c r="T60" s="152" t="s">
        <v>410</v>
      </c>
      <c r="U60" s="221">
        <v>0.4</v>
      </c>
      <c r="V60" s="223">
        <f xml:space="preserve"> J60*U60</f>
        <v>1043200</v>
      </c>
      <c r="W60" s="170">
        <f>K60*U60</f>
        <v>886668.44000000006</v>
      </c>
      <c r="X60" s="170">
        <f>L60*U60</f>
        <v>855210.07200000028</v>
      </c>
      <c r="Y60" s="228">
        <f t="shared" si="4"/>
        <v>0.81979493098159539</v>
      </c>
      <c r="Z60" s="228">
        <f t="shared" si="5"/>
        <v>0.84995057515337424</v>
      </c>
      <c r="AA60" s="134"/>
    </row>
    <row r="61" spans="1:27" ht="15.75" customHeight="1">
      <c r="A61" s="440"/>
      <c r="B61" s="445"/>
      <c r="C61" s="447"/>
      <c r="D61" s="257" t="s">
        <v>390</v>
      </c>
      <c r="E61" s="153" t="s">
        <v>483</v>
      </c>
      <c r="F61" s="226" t="s">
        <v>696</v>
      </c>
      <c r="G61" s="153" t="s">
        <v>707</v>
      </c>
      <c r="H61" s="153" t="s">
        <v>394</v>
      </c>
      <c r="I61" s="153" t="s">
        <v>119</v>
      </c>
      <c r="J61" s="151">
        <v>55000</v>
      </c>
      <c r="K61" s="151">
        <v>0</v>
      </c>
      <c r="L61" s="151">
        <v>0</v>
      </c>
      <c r="M61" s="152" t="s">
        <v>416</v>
      </c>
      <c r="N61" s="153">
        <v>0</v>
      </c>
      <c r="O61" s="171">
        <f t="shared" si="1"/>
        <v>0</v>
      </c>
      <c r="P61" s="171">
        <f t="shared" si="0"/>
        <v>0</v>
      </c>
      <c r="Q61" s="171">
        <f t="shared" si="2"/>
        <v>0</v>
      </c>
      <c r="R61" s="240" t="str">
        <f t="shared" si="3"/>
        <v>-</v>
      </c>
      <c r="S61" s="240" t="str">
        <f t="shared" si="6"/>
        <v>-</v>
      </c>
      <c r="T61" s="152" t="s">
        <v>416</v>
      </c>
      <c r="U61" s="221">
        <v>0</v>
      </c>
      <c r="V61" s="223">
        <f xml:space="preserve"> J61*U61</f>
        <v>0</v>
      </c>
      <c r="W61" s="170">
        <f>K61*U61</f>
        <v>0</v>
      </c>
      <c r="X61" s="170">
        <f>L61*U61</f>
        <v>0</v>
      </c>
      <c r="Y61" s="228" t="str">
        <f t="shared" si="4"/>
        <v>-</v>
      </c>
      <c r="Z61" s="228" t="str">
        <f t="shared" si="5"/>
        <v>-</v>
      </c>
      <c r="AA61" s="134"/>
    </row>
    <row r="62" spans="1:27" ht="15.75" customHeight="1">
      <c r="A62" s="440"/>
      <c r="B62" s="445"/>
      <c r="C62" s="447"/>
      <c r="D62" s="257" t="s">
        <v>390</v>
      </c>
      <c r="E62" s="153" t="s">
        <v>483</v>
      </c>
      <c r="F62" s="226" t="s">
        <v>696</v>
      </c>
      <c r="G62" s="153" t="s">
        <v>708</v>
      </c>
      <c r="H62" s="153" t="s">
        <v>394</v>
      </c>
      <c r="I62" s="153" t="s">
        <v>119</v>
      </c>
      <c r="J62" s="151">
        <v>0</v>
      </c>
      <c r="K62" s="151">
        <v>30679.360000000001</v>
      </c>
      <c r="L62" s="151">
        <v>30679.360000000001</v>
      </c>
      <c r="M62" s="152" t="s">
        <v>396</v>
      </c>
      <c r="N62" s="153">
        <v>1</v>
      </c>
      <c r="O62" s="171">
        <f t="shared" si="1"/>
        <v>0</v>
      </c>
      <c r="P62" s="171">
        <f t="shared" si="0"/>
        <v>30679.360000000001</v>
      </c>
      <c r="Q62" s="171">
        <f t="shared" si="2"/>
        <v>30679.360000000001</v>
      </c>
      <c r="R62" s="240" t="str">
        <f t="shared" si="3"/>
        <v>-</v>
      </c>
      <c r="S62" s="240" t="str">
        <f t="shared" si="6"/>
        <v>-</v>
      </c>
      <c r="T62" s="152" t="s">
        <v>410</v>
      </c>
      <c r="U62" s="221">
        <v>0.4</v>
      </c>
      <c r="V62" s="223">
        <f xml:space="preserve"> J62*U62</f>
        <v>0</v>
      </c>
      <c r="W62" s="170">
        <f>K62*U62</f>
        <v>12271.744000000001</v>
      </c>
      <c r="X62" s="170">
        <f>L62*U62</f>
        <v>12271.744000000001</v>
      </c>
      <c r="Y62" s="228" t="str">
        <f t="shared" si="4"/>
        <v>-</v>
      </c>
      <c r="Z62" s="228" t="str">
        <f t="shared" si="5"/>
        <v>-</v>
      </c>
      <c r="AA62" s="134"/>
    </row>
    <row r="63" spans="1:27" ht="15.75" customHeight="1">
      <c r="A63" s="440"/>
      <c r="B63" s="445"/>
      <c r="C63" s="447"/>
      <c r="D63" s="257" t="s">
        <v>390</v>
      </c>
      <c r="E63" s="153" t="s">
        <v>483</v>
      </c>
      <c r="F63" s="226" t="s">
        <v>696</v>
      </c>
      <c r="G63" s="153" t="s">
        <v>709</v>
      </c>
      <c r="H63" s="153" t="s">
        <v>394</v>
      </c>
      <c r="I63" s="153" t="s">
        <v>119</v>
      </c>
      <c r="J63" s="151">
        <v>1000</v>
      </c>
      <c r="K63" s="151">
        <v>0</v>
      </c>
      <c r="L63" s="151">
        <v>0</v>
      </c>
      <c r="M63" s="152" t="s">
        <v>416</v>
      </c>
      <c r="N63" s="153">
        <v>0</v>
      </c>
      <c r="O63" s="171">
        <f t="shared" si="1"/>
        <v>0</v>
      </c>
      <c r="P63" s="171">
        <f t="shared" si="0"/>
        <v>0</v>
      </c>
      <c r="Q63" s="171">
        <f t="shared" si="2"/>
        <v>0</v>
      </c>
      <c r="R63" s="240" t="str">
        <f t="shared" si="3"/>
        <v>-</v>
      </c>
      <c r="S63" s="240" t="str">
        <f t="shared" si="6"/>
        <v>-</v>
      </c>
      <c r="T63" s="152" t="s">
        <v>416</v>
      </c>
      <c r="U63" s="221">
        <v>0</v>
      </c>
      <c r="V63" s="223">
        <f xml:space="preserve"> J63*U63</f>
        <v>0</v>
      </c>
      <c r="W63" s="170">
        <f>K63*U63</f>
        <v>0</v>
      </c>
      <c r="X63" s="170">
        <f>L63*U63</f>
        <v>0</v>
      </c>
      <c r="Y63" s="228" t="str">
        <f t="shared" si="4"/>
        <v>-</v>
      </c>
      <c r="Z63" s="228" t="str">
        <f t="shared" si="5"/>
        <v>-</v>
      </c>
      <c r="AA63" s="134"/>
    </row>
    <row r="64" spans="1:27" ht="15.75" customHeight="1">
      <c r="A64" s="440"/>
      <c r="B64" s="445"/>
      <c r="C64" s="447"/>
      <c r="D64" s="257" t="s">
        <v>390</v>
      </c>
      <c r="E64" s="153" t="s">
        <v>483</v>
      </c>
      <c r="F64" s="226" t="s">
        <v>696</v>
      </c>
      <c r="G64" s="153" t="s">
        <v>710</v>
      </c>
      <c r="H64" s="153" t="s">
        <v>394</v>
      </c>
      <c r="I64" s="153" t="s">
        <v>119</v>
      </c>
      <c r="J64" s="151">
        <v>80000</v>
      </c>
      <c r="K64" s="151">
        <v>112614</v>
      </c>
      <c r="L64" s="151">
        <v>0</v>
      </c>
      <c r="M64" s="152" t="s">
        <v>396</v>
      </c>
      <c r="N64" s="153">
        <v>1</v>
      </c>
      <c r="O64" s="171">
        <f t="shared" si="1"/>
        <v>80000</v>
      </c>
      <c r="P64" s="171">
        <f t="shared" si="0"/>
        <v>112614</v>
      </c>
      <c r="Q64" s="171">
        <f t="shared" si="2"/>
        <v>0</v>
      </c>
      <c r="R64" s="240">
        <f t="shared" si="3"/>
        <v>0</v>
      </c>
      <c r="S64" s="240">
        <f t="shared" si="6"/>
        <v>1.407675</v>
      </c>
      <c r="T64" s="152" t="s">
        <v>410</v>
      </c>
      <c r="U64" s="221">
        <v>0.4</v>
      </c>
      <c r="V64" s="223">
        <f xml:space="preserve"> J64*U64</f>
        <v>32000</v>
      </c>
      <c r="W64" s="170">
        <f>K64*U64</f>
        <v>45045.600000000006</v>
      </c>
      <c r="X64" s="170">
        <f>L64*U64</f>
        <v>0</v>
      </c>
      <c r="Y64" s="228">
        <f t="shared" si="4"/>
        <v>0</v>
      </c>
      <c r="Z64" s="228">
        <f t="shared" si="5"/>
        <v>1.4076750000000002</v>
      </c>
      <c r="AA64" s="134"/>
    </row>
    <row r="65" spans="1:27" ht="15.75" customHeight="1">
      <c r="A65" s="440"/>
      <c r="B65" s="445"/>
      <c r="C65" s="447"/>
      <c r="D65" s="257" t="s">
        <v>711</v>
      </c>
      <c r="E65" s="153" t="s">
        <v>483</v>
      </c>
      <c r="F65" s="226" t="s">
        <v>712</v>
      </c>
      <c r="G65" s="153" t="s">
        <v>713</v>
      </c>
      <c r="H65" s="153" t="s">
        <v>394</v>
      </c>
      <c r="I65" s="153" t="s">
        <v>119</v>
      </c>
      <c r="J65" s="151">
        <v>2375</v>
      </c>
      <c r="K65" s="151">
        <v>0</v>
      </c>
      <c r="L65" s="151">
        <v>0</v>
      </c>
      <c r="M65" s="152" t="s">
        <v>416</v>
      </c>
      <c r="N65" s="153">
        <v>0</v>
      </c>
      <c r="O65" s="171">
        <f t="shared" si="1"/>
        <v>0</v>
      </c>
      <c r="P65" s="171">
        <f t="shared" si="0"/>
        <v>0</v>
      </c>
      <c r="Q65" s="171">
        <f t="shared" si="2"/>
        <v>0</v>
      </c>
      <c r="R65" s="240" t="str">
        <f t="shared" si="3"/>
        <v>-</v>
      </c>
      <c r="S65" s="240" t="str">
        <f t="shared" si="6"/>
        <v>-</v>
      </c>
      <c r="T65" s="152" t="s">
        <v>416</v>
      </c>
      <c r="U65" s="221">
        <v>0</v>
      </c>
      <c r="V65" s="223">
        <f xml:space="preserve"> J65*U65</f>
        <v>0</v>
      </c>
      <c r="W65" s="170">
        <f>K65*U65</f>
        <v>0</v>
      </c>
      <c r="X65" s="170">
        <f>L65*U65</f>
        <v>0</v>
      </c>
      <c r="Y65" s="228" t="str">
        <f t="shared" si="4"/>
        <v>-</v>
      </c>
      <c r="Z65" s="228" t="str">
        <f t="shared" si="5"/>
        <v>-</v>
      </c>
      <c r="AA65" s="134"/>
    </row>
    <row r="66" spans="1:27" ht="15.75" customHeight="1">
      <c r="A66" s="440"/>
      <c r="B66" s="445"/>
      <c r="C66" s="447"/>
      <c r="D66" s="257" t="s">
        <v>711</v>
      </c>
      <c r="E66" s="153" t="s">
        <v>668</v>
      </c>
      <c r="F66" s="226" t="s">
        <v>714</v>
      </c>
      <c r="G66" s="153" t="s">
        <v>715</v>
      </c>
      <c r="H66" s="153" t="s">
        <v>394</v>
      </c>
      <c r="I66" s="153" t="s">
        <v>119</v>
      </c>
      <c r="J66" s="151">
        <v>1176942</v>
      </c>
      <c r="K66" s="151">
        <v>1328892.1300000001</v>
      </c>
      <c r="L66" s="151">
        <v>1328892.1299999999</v>
      </c>
      <c r="M66" s="152" t="s">
        <v>410</v>
      </c>
      <c r="N66" s="153">
        <f>IFERROR(VLOOKUP(F66,[1]BD_14!$F$2:$N$1000,9,0),"")</f>
        <v>0.23</v>
      </c>
      <c r="O66" s="171">
        <f t="shared" ref="O66:O126" si="7">J66*N66</f>
        <v>270696.66000000003</v>
      </c>
      <c r="P66" s="171">
        <f t="shared" ref="P66:P125" si="8">K66*N66</f>
        <v>305645.18990000006</v>
      </c>
      <c r="Q66" s="171">
        <f t="shared" ref="Q66:Q126" si="9">L66*N66</f>
        <v>305645.1899</v>
      </c>
      <c r="R66" s="240">
        <f t="shared" ref="R66:R126" si="10" xml:space="preserve"> IFERROR(Q66/O66, "-")</f>
        <v>1.1291058777747756</v>
      </c>
      <c r="S66" s="240">
        <f t="shared" ref="S66:S126" si="11">IFERROR(P66/O66, "-")</f>
        <v>1.1291058777747758</v>
      </c>
      <c r="T66" s="152" t="s">
        <v>410</v>
      </c>
      <c r="U66" s="221">
        <v>0.09</v>
      </c>
      <c r="V66" s="223">
        <f xml:space="preserve"> J66*U66</f>
        <v>105924.78</v>
      </c>
      <c r="W66" s="170">
        <f>K66*U66</f>
        <v>119600.2917</v>
      </c>
      <c r="X66" s="170">
        <f>L66*U66</f>
        <v>119600.29169999999</v>
      </c>
      <c r="Y66" s="228">
        <f t="shared" ref="Y66:Y126" si="12">IFERROR(X66/V66, "-")</f>
        <v>1.1291058777747756</v>
      </c>
      <c r="Z66" s="228">
        <f t="shared" ref="Z66:Z126" si="13">IFERROR(W66/V66, "-")</f>
        <v>1.1291058777747758</v>
      </c>
      <c r="AA66" s="134"/>
    </row>
    <row r="67" spans="1:27" ht="15.75" customHeight="1">
      <c r="A67" s="440"/>
      <c r="B67" s="445"/>
      <c r="C67" s="447"/>
      <c r="D67" s="257" t="s">
        <v>711</v>
      </c>
      <c r="E67" s="153" t="s">
        <v>668</v>
      </c>
      <c r="F67" s="226" t="s">
        <v>714</v>
      </c>
      <c r="G67" s="153" t="s">
        <v>716</v>
      </c>
      <c r="H67" s="153" t="s">
        <v>394</v>
      </c>
      <c r="I67" s="153" t="s">
        <v>119</v>
      </c>
      <c r="J67" s="151">
        <v>219750</v>
      </c>
      <c r="K67" s="151">
        <v>329658.92000000004</v>
      </c>
      <c r="L67" s="151">
        <v>217057.82</v>
      </c>
      <c r="M67" s="152" t="s">
        <v>410</v>
      </c>
      <c r="N67" s="153">
        <f>IFERROR(VLOOKUP(F67,[1]BD_14!$F$2:$N$1000,9,0),"")</f>
        <v>0.23</v>
      </c>
      <c r="O67" s="171">
        <f t="shared" si="7"/>
        <v>50542.5</v>
      </c>
      <c r="P67" s="171">
        <f t="shared" si="8"/>
        <v>75821.551600000006</v>
      </c>
      <c r="Q67" s="171">
        <f t="shared" si="9"/>
        <v>49923.298600000002</v>
      </c>
      <c r="R67" s="240">
        <f t="shared" si="10"/>
        <v>0.98774889647326514</v>
      </c>
      <c r="S67" s="240">
        <f t="shared" si="11"/>
        <v>1.5001543572241185</v>
      </c>
      <c r="T67" s="152" t="s">
        <v>410</v>
      </c>
      <c r="U67" s="221">
        <v>0.09</v>
      </c>
      <c r="V67" s="223">
        <f xml:space="preserve"> J67*U67</f>
        <v>19777.5</v>
      </c>
      <c r="W67" s="170">
        <f>K67*U67</f>
        <v>29669.302800000001</v>
      </c>
      <c r="X67" s="170">
        <f>L67*U67</f>
        <v>19535.203799999999</v>
      </c>
      <c r="Y67" s="228">
        <f t="shared" si="12"/>
        <v>0.98774889647326503</v>
      </c>
      <c r="Z67" s="228">
        <f t="shared" si="13"/>
        <v>1.5001543572241183</v>
      </c>
      <c r="AA67" s="134"/>
    </row>
    <row r="68" spans="1:27" ht="15.75" customHeight="1">
      <c r="A68" s="440"/>
      <c r="B68" s="445"/>
      <c r="C68" s="447"/>
      <c r="D68" s="257" t="s">
        <v>711</v>
      </c>
      <c r="E68" s="153" t="s">
        <v>483</v>
      </c>
      <c r="F68" s="226" t="s">
        <v>717</v>
      </c>
      <c r="G68" s="153" t="s">
        <v>718</v>
      </c>
      <c r="H68" s="153" t="s">
        <v>394</v>
      </c>
      <c r="I68" s="153" t="s">
        <v>119</v>
      </c>
      <c r="J68" s="151">
        <v>2659776</v>
      </c>
      <c r="K68" s="151">
        <v>2216476.5</v>
      </c>
      <c r="L68" s="151">
        <v>2216476.5</v>
      </c>
      <c r="M68" s="152" t="s">
        <v>410</v>
      </c>
      <c r="N68" s="153">
        <f>IFERROR(VLOOKUP(F68,[1]BD_14!$F$2:$N$1000,9,0),"")</f>
        <v>0.23</v>
      </c>
      <c r="O68" s="171">
        <f t="shared" si="7"/>
        <v>611748.48</v>
      </c>
      <c r="P68" s="171">
        <f t="shared" si="8"/>
        <v>509789.59500000003</v>
      </c>
      <c r="Q68" s="171">
        <f t="shared" si="9"/>
        <v>509789.59500000003</v>
      </c>
      <c r="R68" s="240">
        <f t="shared" si="10"/>
        <v>0.83333201743304708</v>
      </c>
      <c r="S68" s="240">
        <f t="shared" si="11"/>
        <v>0.83333201743304708</v>
      </c>
      <c r="T68" s="152" t="s">
        <v>410</v>
      </c>
      <c r="U68" s="221">
        <v>0.09</v>
      </c>
      <c r="V68" s="223">
        <f xml:space="preserve"> J68*U68</f>
        <v>239379.84</v>
      </c>
      <c r="W68" s="170">
        <f>K68*U68</f>
        <v>199482.88499999998</v>
      </c>
      <c r="X68" s="170">
        <f>L68*U68</f>
        <v>199482.88499999998</v>
      </c>
      <c r="Y68" s="228">
        <f t="shared" si="12"/>
        <v>0.83333201743304697</v>
      </c>
      <c r="Z68" s="228">
        <f t="shared" si="13"/>
        <v>0.83333201743304697</v>
      </c>
      <c r="AA68" s="134"/>
    </row>
    <row r="69" spans="1:27" ht="15.75" customHeight="1">
      <c r="A69" s="440"/>
      <c r="B69" s="445"/>
      <c r="C69" s="447"/>
      <c r="D69" s="257" t="s">
        <v>711</v>
      </c>
      <c r="E69" s="153" t="s">
        <v>483</v>
      </c>
      <c r="F69" s="226" t="s">
        <v>717</v>
      </c>
      <c r="G69" s="153" t="s">
        <v>719</v>
      </c>
      <c r="H69" s="153" t="s">
        <v>394</v>
      </c>
      <c r="I69" s="153" t="s">
        <v>119</v>
      </c>
      <c r="J69" s="151">
        <v>30000</v>
      </c>
      <c r="K69" s="151">
        <v>82652.26999999999</v>
      </c>
      <c r="L69" s="151">
        <v>52141.93</v>
      </c>
      <c r="M69" s="152" t="s">
        <v>410</v>
      </c>
      <c r="N69" s="153">
        <f>IFERROR(VLOOKUP(F69,[1]BD_14!$F$2:$N$1000,9,0),"")</f>
        <v>0.23</v>
      </c>
      <c r="O69" s="171">
        <f t="shared" si="7"/>
        <v>6900</v>
      </c>
      <c r="P69" s="171">
        <f t="shared" si="8"/>
        <v>19010.022099999998</v>
      </c>
      <c r="Q69" s="171">
        <f t="shared" si="9"/>
        <v>11992.643900000001</v>
      </c>
      <c r="R69" s="240">
        <f t="shared" si="10"/>
        <v>1.7380643333333334</v>
      </c>
      <c r="S69" s="240">
        <f t="shared" si="11"/>
        <v>2.7550756666666665</v>
      </c>
      <c r="T69" s="152" t="s">
        <v>410</v>
      </c>
      <c r="U69" s="221">
        <v>0.09</v>
      </c>
      <c r="V69" s="223">
        <f xml:space="preserve"> J69*U69</f>
        <v>2700</v>
      </c>
      <c r="W69" s="170">
        <f>K69*U69</f>
        <v>7438.7042999999985</v>
      </c>
      <c r="X69" s="170">
        <f>L69*U69</f>
        <v>4692.7736999999997</v>
      </c>
      <c r="Y69" s="228">
        <f t="shared" si="12"/>
        <v>1.7380643333333332</v>
      </c>
      <c r="Z69" s="228">
        <f t="shared" si="13"/>
        <v>2.755075666666666</v>
      </c>
      <c r="AA69" s="134"/>
    </row>
    <row r="70" spans="1:27" ht="15.75" customHeight="1">
      <c r="A70" s="440"/>
      <c r="B70" s="445"/>
      <c r="C70" s="447"/>
      <c r="D70" s="257" t="s">
        <v>711</v>
      </c>
      <c r="E70" s="153" t="s">
        <v>483</v>
      </c>
      <c r="F70" s="226" t="s">
        <v>717</v>
      </c>
      <c r="G70" s="153" t="s">
        <v>720</v>
      </c>
      <c r="H70" s="153" t="s">
        <v>394</v>
      </c>
      <c r="I70" s="153" t="s">
        <v>119</v>
      </c>
      <c r="J70" s="151">
        <v>1000</v>
      </c>
      <c r="K70" s="151">
        <v>0</v>
      </c>
      <c r="L70" s="151">
        <v>0</v>
      </c>
      <c r="M70" s="152" t="s">
        <v>416</v>
      </c>
      <c r="N70" s="153">
        <v>0</v>
      </c>
      <c r="O70" s="171">
        <f t="shared" si="7"/>
        <v>0</v>
      </c>
      <c r="P70" s="171">
        <f t="shared" si="8"/>
        <v>0</v>
      </c>
      <c r="Q70" s="171">
        <f t="shared" si="9"/>
        <v>0</v>
      </c>
      <c r="R70" s="240" t="str">
        <f t="shared" si="10"/>
        <v>-</v>
      </c>
      <c r="S70" s="240" t="str">
        <f t="shared" si="11"/>
        <v>-</v>
      </c>
      <c r="T70" s="152" t="s">
        <v>416</v>
      </c>
      <c r="U70" s="221">
        <v>0</v>
      </c>
      <c r="V70" s="223">
        <f xml:space="preserve"> J70*U70</f>
        <v>0</v>
      </c>
      <c r="W70" s="170">
        <f>K70*U70</f>
        <v>0</v>
      </c>
      <c r="X70" s="170">
        <f>L70*U70</f>
        <v>0</v>
      </c>
      <c r="Y70" s="228" t="str">
        <f t="shared" si="12"/>
        <v>-</v>
      </c>
      <c r="Z70" s="228" t="str">
        <f t="shared" si="13"/>
        <v>-</v>
      </c>
      <c r="AA70" s="134"/>
    </row>
    <row r="71" spans="1:27" ht="15.75" customHeight="1">
      <c r="A71" s="440"/>
      <c r="B71" s="445"/>
      <c r="C71" s="447"/>
      <c r="D71" s="257" t="s">
        <v>711</v>
      </c>
      <c r="E71" s="153" t="s">
        <v>483</v>
      </c>
      <c r="F71" s="226" t="s">
        <v>717</v>
      </c>
      <c r="G71" s="153" t="s">
        <v>721</v>
      </c>
      <c r="H71" s="153" t="s">
        <v>394</v>
      </c>
      <c r="I71" s="153" t="s">
        <v>119</v>
      </c>
      <c r="J71" s="151">
        <v>15000</v>
      </c>
      <c r="K71" s="151">
        <v>1714764.56</v>
      </c>
      <c r="L71" s="151">
        <v>1649140.5600000003</v>
      </c>
      <c r="M71" s="152" t="s">
        <v>410</v>
      </c>
      <c r="N71" s="153">
        <f>IFERROR(VLOOKUP(F71,[1]BD_14!$F$2:$N$1000,9,0),"")</f>
        <v>0.23</v>
      </c>
      <c r="O71" s="171">
        <f t="shared" si="7"/>
        <v>3450</v>
      </c>
      <c r="P71" s="171">
        <f t="shared" si="8"/>
        <v>394395.84880000004</v>
      </c>
      <c r="Q71" s="171">
        <f t="shared" si="9"/>
        <v>379302.32880000008</v>
      </c>
      <c r="R71" s="240">
        <f t="shared" si="10"/>
        <v>109.94270400000002</v>
      </c>
      <c r="S71" s="240">
        <f t="shared" si="11"/>
        <v>114.31763733333334</v>
      </c>
      <c r="T71" s="152" t="s">
        <v>410</v>
      </c>
      <c r="U71" s="221">
        <v>0.09</v>
      </c>
      <c r="V71" s="223">
        <f xml:space="preserve"> J71*U71</f>
        <v>1350</v>
      </c>
      <c r="W71" s="170">
        <f>K71*U71</f>
        <v>154328.81039999999</v>
      </c>
      <c r="X71" s="170">
        <f>L71*U71</f>
        <v>148422.65040000001</v>
      </c>
      <c r="Y71" s="228">
        <f t="shared" si="12"/>
        <v>109.94270400000001</v>
      </c>
      <c r="Z71" s="228">
        <f t="shared" si="13"/>
        <v>114.31763733333332</v>
      </c>
      <c r="AA71" s="134"/>
    </row>
    <row r="72" spans="1:27" ht="15.75" customHeight="1">
      <c r="A72" s="440"/>
      <c r="B72" s="445"/>
      <c r="C72" s="447"/>
      <c r="D72" s="257" t="s">
        <v>711</v>
      </c>
      <c r="E72" s="153" t="s">
        <v>483</v>
      </c>
      <c r="F72" s="226" t="s">
        <v>717</v>
      </c>
      <c r="G72" s="153" t="s">
        <v>722</v>
      </c>
      <c r="H72" s="153" t="s">
        <v>394</v>
      </c>
      <c r="I72" s="153" t="s">
        <v>119</v>
      </c>
      <c r="J72" s="151">
        <v>7990629</v>
      </c>
      <c r="K72" s="151">
        <v>1382054.2699999998</v>
      </c>
      <c r="L72" s="151">
        <v>976352.78999999992</v>
      </c>
      <c r="M72" s="152" t="s">
        <v>410</v>
      </c>
      <c r="N72" s="153">
        <f>IFERROR(VLOOKUP(F72,[1]BD_14!$F$2:$N$1000,9,0),"")</f>
        <v>0.23</v>
      </c>
      <c r="O72" s="171">
        <f t="shared" si="7"/>
        <v>1837844.6700000002</v>
      </c>
      <c r="P72" s="171">
        <f t="shared" si="8"/>
        <v>317872.48209999996</v>
      </c>
      <c r="Q72" s="171">
        <f t="shared" si="9"/>
        <v>224561.14169999998</v>
      </c>
      <c r="R72" s="240">
        <f t="shared" si="10"/>
        <v>0.12218722581163508</v>
      </c>
      <c r="S72" s="240">
        <f t="shared" si="11"/>
        <v>0.17295938404848976</v>
      </c>
      <c r="T72" s="152" t="s">
        <v>410</v>
      </c>
      <c r="U72" s="221">
        <v>0.09</v>
      </c>
      <c r="V72" s="223">
        <f xml:space="preserve"> J72*U72</f>
        <v>719156.61</v>
      </c>
      <c r="W72" s="170">
        <f>K72*U72</f>
        <v>124384.88429999998</v>
      </c>
      <c r="X72" s="170">
        <f>L72*U72</f>
        <v>87871.751099999994</v>
      </c>
      <c r="Y72" s="228">
        <f t="shared" si="12"/>
        <v>0.1221872258116351</v>
      </c>
      <c r="Z72" s="228">
        <f t="shared" si="13"/>
        <v>0.17295938404848976</v>
      </c>
      <c r="AA72" s="134"/>
    </row>
    <row r="73" spans="1:27" ht="15.75" customHeight="1">
      <c r="A73" s="440"/>
      <c r="B73" s="445"/>
      <c r="C73" s="447"/>
      <c r="D73" s="257" t="s">
        <v>711</v>
      </c>
      <c r="E73" s="153" t="s">
        <v>483</v>
      </c>
      <c r="F73" s="226" t="s">
        <v>717</v>
      </c>
      <c r="G73" s="153" t="s">
        <v>723</v>
      </c>
      <c r="H73" s="153" t="s">
        <v>394</v>
      </c>
      <c r="I73" s="153" t="s">
        <v>119</v>
      </c>
      <c r="J73" s="151">
        <v>0</v>
      </c>
      <c r="K73" s="151">
        <v>9493.57</v>
      </c>
      <c r="L73" s="151">
        <v>9493.57</v>
      </c>
      <c r="M73" s="152" t="s">
        <v>410</v>
      </c>
      <c r="N73" s="153">
        <f>IFERROR(VLOOKUP(F73,[1]BD_14!$F$2:$N$1000,9,0),"")</f>
        <v>0.23</v>
      </c>
      <c r="O73" s="171">
        <f t="shared" si="7"/>
        <v>0</v>
      </c>
      <c r="P73" s="171">
        <f t="shared" si="8"/>
        <v>2183.5210999999999</v>
      </c>
      <c r="Q73" s="171">
        <f t="shared" si="9"/>
        <v>2183.5210999999999</v>
      </c>
      <c r="R73" s="240" t="str">
        <f t="shared" si="10"/>
        <v>-</v>
      </c>
      <c r="S73" s="240" t="str">
        <f t="shared" si="11"/>
        <v>-</v>
      </c>
      <c r="T73" s="152" t="s">
        <v>410</v>
      </c>
      <c r="U73" s="221">
        <v>0.09</v>
      </c>
      <c r="V73" s="223">
        <f xml:space="preserve"> J73*U73</f>
        <v>0</v>
      </c>
      <c r="W73" s="170">
        <f>K73*U73</f>
        <v>854.42129999999997</v>
      </c>
      <c r="X73" s="170">
        <f>L73*U73</f>
        <v>854.42129999999997</v>
      </c>
      <c r="Y73" s="228" t="str">
        <f t="shared" si="12"/>
        <v>-</v>
      </c>
      <c r="Z73" s="228" t="str">
        <f t="shared" si="13"/>
        <v>-</v>
      </c>
      <c r="AA73" s="134"/>
    </row>
    <row r="74" spans="1:27" ht="15.75" customHeight="1">
      <c r="A74" s="440"/>
      <c r="B74" s="445"/>
      <c r="C74" s="447"/>
      <c r="D74" s="257" t="s">
        <v>711</v>
      </c>
      <c r="E74" s="153" t="s">
        <v>483</v>
      </c>
      <c r="F74" s="226" t="s">
        <v>717</v>
      </c>
      <c r="G74" s="153" t="s">
        <v>724</v>
      </c>
      <c r="H74" s="153" t="s">
        <v>394</v>
      </c>
      <c r="I74" s="153" t="s">
        <v>119</v>
      </c>
      <c r="J74" s="151">
        <v>100000</v>
      </c>
      <c r="K74" s="151">
        <v>5600</v>
      </c>
      <c r="L74" s="151">
        <v>5600</v>
      </c>
      <c r="M74" s="152" t="s">
        <v>410</v>
      </c>
      <c r="N74" s="153">
        <f>IFERROR(VLOOKUP(F74,[1]BD_14!$F$2:$N$1000,9,0),"")</f>
        <v>0.23</v>
      </c>
      <c r="O74" s="171">
        <f t="shared" si="7"/>
        <v>23000</v>
      </c>
      <c r="P74" s="171">
        <f t="shared" si="8"/>
        <v>1288</v>
      </c>
      <c r="Q74" s="171">
        <f t="shared" si="9"/>
        <v>1288</v>
      </c>
      <c r="R74" s="240">
        <f t="shared" si="10"/>
        <v>5.6000000000000001E-2</v>
      </c>
      <c r="S74" s="240">
        <f t="shared" si="11"/>
        <v>5.6000000000000001E-2</v>
      </c>
      <c r="T74" s="152" t="s">
        <v>410</v>
      </c>
      <c r="U74" s="221">
        <v>0.09</v>
      </c>
      <c r="V74" s="223">
        <f xml:space="preserve"> J74*U74</f>
        <v>9000</v>
      </c>
      <c r="W74" s="170">
        <f>K74*U74</f>
        <v>504</v>
      </c>
      <c r="X74" s="170">
        <f>L74*U74</f>
        <v>504</v>
      </c>
      <c r="Y74" s="228">
        <f t="shared" si="12"/>
        <v>5.6000000000000001E-2</v>
      </c>
      <c r="Z74" s="228">
        <f t="shared" si="13"/>
        <v>5.6000000000000001E-2</v>
      </c>
      <c r="AA74" s="134"/>
    </row>
    <row r="75" spans="1:27" ht="15.75" customHeight="1">
      <c r="A75" s="440"/>
      <c r="B75" s="445"/>
      <c r="C75" s="447"/>
      <c r="D75" s="257" t="s">
        <v>711</v>
      </c>
      <c r="E75" s="153" t="s">
        <v>407</v>
      </c>
      <c r="F75" s="226" t="s">
        <v>408</v>
      </c>
      <c r="G75" s="153" t="s">
        <v>725</v>
      </c>
      <c r="H75" s="153" t="s">
        <v>394</v>
      </c>
      <c r="I75" s="153" t="s">
        <v>79</v>
      </c>
      <c r="J75" s="151">
        <v>5000</v>
      </c>
      <c r="K75" s="151">
        <v>0</v>
      </c>
      <c r="L75" s="151">
        <v>0</v>
      </c>
      <c r="M75" s="152" t="s">
        <v>416</v>
      </c>
      <c r="N75" s="153">
        <v>0</v>
      </c>
      <c r="O75" s="171">
        <f t="shared" si="7"/>
        <v>0</v>
      </c>
      <c r="P75" s="171">
        <f t="shared" si="8"/>
        <v>0</v>
      </c>
      <c r="Q75" s="171">
        <f t="shared" si="9"/>
        <v>0</v>
      </c>
      <c r="R75" s="240" t="str">
        <f t="shared" si="10"/>
        <v>-</v>
      </c>
      <c r="S75" s="240" t="str">
        <f t="shared" si="11"/>
        <v>-</v>
      </c>
      <c r="T75" s="152" t="s">
        <v>416</v>
      </c>
      <c r="U75" s="221">
        <v>0</v>
      </c>
      <c r="V75" s="223">
        <f xml:space="preserve"> J75*U75</f>
        <v>0</v>
      </c>
      <c r="W75" s="170">
        <f>K75*U75</f>
        <v>0</v>
      </c>
      <c r="X75" s="170">
        <f>L75*U75</f>
        <v>0</v>
      </c>
      <c r="Y75" s="228" t="str">
        <f t="shared" si="12"/>
        <v>-</v>
      </c>
      <c r="Z75" s="228" t="str">
        <f t="shared" si="13"/>
        <v>-</v>
      </c>
      <c r="AA75" s="134"/>
    </row>
    <row r="76" spans="1:27" ht="15.75" customHeight="1">
      <c r="A76" s="440"/>
      <c r="B76" s="445"/>
      <c r="C76" s="447"/>
      <c r="D76" s="257" t="s">
        <v>711</v>
      </c>
      <c r="E76" s="153" t="s">
        <v>407</v>
      </c>
      <c r="F76" s="226" t="s">
        <v>408</v>
      </c>
      <c r="G76" s="153" t="s">
        <v>726</v>
      </c>
      <c r="H76" s="153" t="s">
        <v>394</v>
      </c>
      <c r="I76" s="153" t="s">
        <v>79</v>
      </c>
      <c r="J76" s="151">
        <v>4992</v>
      </c>
      <c r="K76" s="151">
        <v>0</v>
      </c>
      <c r="L76" s="151">
        <v>0</v>
      </c>
      <c r="M76" s="152" t="s">
        <v>416</v>
      </c>
      <c r="N76" s="153">
        <v>0</v>
      </c>
      <c r="O76" s="171">
        <f t="shared" si="7"/>
        <v>0</v>
      </c>
      <c r="P76" s="171">
        <f t="shared" si="8"/>
        <v>0</v>
      </c>
      <c r="Q76" s="171">
        <f t="shared" si="9"/>
        <v>0</v>
      </c>
      <c r="R76" s="240" t="str">
        <f t="shared" si="10"/>
        <v>-</v>
      </c>
      <c r="S76" s="240" t="str">
        <f t="shared" si="11"/>
        <v>-</v>
      </c>
      <c r="T76" s="152" t="s">
        <v>416</v>
      </c>
      <c r="U76" s="221">
        <v>0</v>
      </c>
      <c r="V76" s="223">
        <f xml:space="preserve"> J76*U76</f>
        <v>0</v>
      </c>
      <c r="W76" s="170">
        <f>K76*U76</f>
        <v>0</v>
      </c>
      <c r="X76" s="170">
        <f>L76*U76</f>
        <v>0</v>
      </c>
      <c r="Y76" s="228" t="str">
        <f t="shared" si="12"/>
        <v>-</v>
      </c>
      <c r="Z76" s="228" t="str">
        <f t="shared" si="13"/>
        <v>-</v>
      </c>
      <c r="AA76" s="134"/>
    </row>
    <row r="77" spans="1:27" ht="15.75" customHeight="1">
      <c r="A77" s="440"/>
      <c r="B77" s="445"/>
      <c r="C77" s="447"/>
      <c r="D77" s="257" t="s">
        <v>711</v>
      </c>
      <c r="E77" s="153" t="s">
        <v>407</v>
      </c>
      <c r="F77" s="226" t="s">
        <v>408</v>
      </c>
      <c r="G77" s="153" t="s">
        <v>727</v>
      </c>
      <c r="H77" s="153" t="s">
        <v>394</v>
      </c>
      <c r="I77" s="153" t="s">
        <v>79</v>
      </c>
      <c r="J77" s="151">
        <v>5000</v>
      </c>
      <c r="K77" s="151">
        <v>0</v>
      </c>
      <c r="L77" s="151">
        <v>0</v>
      </c>
      <c r="M77" s="152" t="s">
        <v>416</v>
      </c>
      <c r="N77" s="153">
        <v>0</v>
      </c>
      <c r="O77" s="171">
        <f t="shared" si="7"/>
        <v>0</v>
      </c>
      <c r="P77" s="171">
        <f t="shared" si="8"/>
        <v>0</v>
      </c>
      <c r="Q77" s="171">
        <f t="shared" si="9"/>
        <v>0</v>
      </c>
      <c r="R77" s="240" t="str">
        <f t="shared" si="10"/>
        <v>-</v>
      </c>
      <c r="S77" s="240" t="str">
        <f t="shared" si="11"/>
        <v>-</v>
      </c>
      <c r="T77" s="152" t="s">
        <v>416</v>
      </c>
      <c r="U77" s="221">
        <v>0</v>
      </c>
      <c r="V77" s="223">
        <f xml:space="preserve"> J77*U77</f>
        <v>0</v>
      </c>
      <c r="W77" s="170">
        <f>K77*U77</f>
        <v>0</v>
      </c>
      <c r="X77" s="170">
        <f>L77*U77</f>
        <v>0</v>
      </c>
      <c r="Y77" s="228" t="str">
        <f t="shared" si="12"/>
        <v>-</v>
      </c>
      <c r="Z77" s="228" t="str">
        <f t="shared" si="13"/>
        <v>-</v>
      </c>
      <c r="AA77" s="134"/>
    </row>
    <row r="78" spans="1:27" ht="15.75" customHeight="1">
      <c r="A78" s="440"/>
      <c r="B78" s="445"/>
      <c r="C78" s="447"/>
      <c r="D78" s="257" t="s">
        <v>711</v>
      </c>
      <c r="E78" s="153" t="s">
        <v>407</v>
      </c>
      <c r="F78" s="226" t="s">
        <v>408</v>
      </c>
      <c r="G78" s="153" t="s">
        <v>728</v>
      </c>
      <c r="H78" s="153" t="s">
        <v>394</v>
      </c>
      <c r="I78" s="153" t="s">
        <v>79</v>
      </c>
      <c r="J78" s="151">
        <v>5000</v>
      </c>
      <c r="K78" s="151">
        <v>0</v>
      </c>
      <c r="L78" s="151">
        <v>0</v>
      </c>
      <c r="M78" s="152" t="s">
        <v>416</v>
      </c>
      <c r="N78" s="153">
        <v>0</v>
      </c>
      <c r="O78" s="171">
        <f t="shared" si="7"/>
        <v>0</v>
      </c>
      <c r="P78" s="171">
        <f t="shared" si="8"/>
        <v>0</v>
      </c>
      <c r="Q78" s="171">
        <f t="shared" si="9"/>
        <v>0</v>
      </c>
      <c r="R78" s="240" t="str">
        <f t="shared" si="10"/>
        <v>-</v>
      </c>
      <c r="S78" s="240" t="str">
        <f t="shared" si="11"/>
        <v>-</v>
      </c>
      <c r="T78" s="152" t="s">
        <v>416</v>
      </c>
      <c r="U78" s="221">
        <v>0</v>
      </c>
      <c r="V78" s="223">
        <f xml:space="preserve"> J78*U78</f>
        <v>0</v>
      </c>
      <c r="W78" s="170">
        <f>K78*U78</f>
        <v>0</v>
      </c>
      <c r="X78" s="170">
        <f>L78*U78</f>
        <v>0</v>
      </c>
      <c r="Y78" s="228" t="str">
        <f t="shared" si="12"/>
        <v>-</v>
      </c>
      <c r="Z78" s="228" t="str">
        <f t="shared" si="13"/>
        <v>-</v>
      </c>
      <c r="AA78" s="134"/>
    </row>
    <row r="79" spans="1:27" ht="15.75" customHeight="1">
      <c r="A79" s="440"/>
      <c r="B79" s="445"/>
      <c r="C79" s="447"/>
      <c r="D79" s="257" t="s">
        <v>711</v>
      </c>
      <c r="E79" s="153" t="s">
        <v>407</v>
      </c>
      <c r="F79" s="226" t="s">
        <v>408</v>
      </c>
      <c r="G79" s="153" t="s">
        <v>729</v>
      </c>
      <c r="H79" s="153" t="s">
        <v>394</v>
      </c>
      <c r="I79" s="153" t="s">
        <v>79</v>
      </c>
      <c r="J79" s="151">
        <v>20820</v>
      </c>
      <c r="K79" s="151">
        <v>0</v>
      </c>
      <c r="L79" s="151">
        <v>0</v>
      </c>
      <c r="M79" s="152" t="s">
        <v>416</v>
      </c>
      <c r="N79" s="153">
        <v>0</v>
      </c>
      <c r="O79" s="171">
        <f t="shared" si="7"/>
        <v>0</v>
      </c>
      <c r="P79" s="171">
        <f t="shared" si="8"/>
        <v>0</v>
      </c>
      <c r="Q79" s="171">
        <f t="shared" si="9"/>
        <v>0</v>
      </c>
      <c r="R79" s="240" t="str">
        <f t="shared" si="10"/>
        <v>-</v>
      </c>
      <c r="S79" s="240" t="str">
        <f t="shared" si="11"/>
        <v>-</v>
      </c>
      <c r="T79" s="152" t="s">
        <v>416</v>
      </c>
      <c r="U79" s="221">
        <v>0</v>
      </c>
      <c r="V79" s="223">
        <f xml:space="preserve"> J79*U79</f>
        <v>0</v>
      </c>
      <c r="W79" s="170">
        <f>K79*U79</f>
        <v>0</v>
      </c>
      <c r="X79" s="170">
        <f>L79*U79</f>
        <v>0</v>
      </c>
      <c r="Y79" s="228" t="str">
        <f t="shared" si="12"/>
        <v>-</v>
      </c>
      <c r="Z79" s="228" t="str">
        <f t="shared" si="13"/>
        <v>-</v>
      </c>
      <c r="AA79" s="134"/>
    </row>
    <row r="80" spans="1:27" ht="15.75" customHeight="1">
      <c r="A80" s="440"/>
      <c r="B80" s="445"/>
      <c r="C80" s="447"/>
      <c r="D80" s="257" t="s">
        <v>711</v>
      </c>
      <c r="E80" s="153" t="s">
        <v>407</v>
      </c>
      <c r="F80" s="226" t="s">
        <v>408</v>
      </c>
      <c r="G80" s="153" t="s">
        <v>730</v>
      </c>
      <c r="H80" s="153" t="s">
        <v>394</v>
      </c>
      <c r="I80" s="153" t="s">
        <v>79</v>
      </c>
      <c r="J80" s="151">
        <v>1000</v>
      </c>
      <c r="K80" s="151">
        <v>0</v>
      </c>
      <c r="L80" s="151">
        <v>0</v>
      </c>
      <c r="M80" s="152" t="s">
        <v>416</v>
      </c>
      <c r="N80" s="153">
        <v>0</v>
      </c>
      <c r="O80" s="171">
        <f t="shared" si="7"/>
        <v>0</v>
      </c>
      <c r="P80" s="171">
        <f t="shared" si="8"/>
        <v>0</v>
      </c>
      <c r="Q80" s="171">
        <f t="shared" si="9"/>
        <v>0</v>
      </c>
      <c r="R80" s="240" t="str">
        <f t="shared" si="10"/>
        <v>-</v>
      </c>
      <c r="S80" s="240" t="str">
        <f t="shared" si="11"/>
        <v>-</v>
      </c>
      <c r="T80" s="152" t="s">
        <v>416</v>
      </c>
      <c r="U80" s="221">
        <v>0</v>
      </c>
      <c r="V80" s="223">
        <f xml:space="preserve"> J80*U80</f>
        <v>0</v>
      </c>
      <c r="W80" s="170">
        <f>K80*U80</f>
        <v>0</v>
      </c>
      <c r="X80" s="170">
        <f>L80*U80</f>
        <v>0</v>
      </c>
      <c r="Y80" s="228" t="str">
        <f t="shared" si="12"/>
        <v>-</v>
      </c>
      <c r="Z80" s="228" t="str">
        <f t="shared" si="13"/>
        <v>-</v>
      </c>
      <c r="AA80" s="134"/>
    </row>
    <row r="81" spans="1:27" ht="15.75" customHeight="1">
      <c r="A81" s="440"/>
      <c r="B81" s="445"/>
      <c r="C81" s="447"/>
      <c r="D81" s="257" t="s">
        <v>711</v>
      </c>
      <c r="E81" s="153" t="s">
        <v>407</v>
      </c>
      <c r="F81" s="226" t="s">
        <v>408</v>
      </c>
      <c r="G81" s="153" t="s">
        <v>731</v>
      </c>
      <c r="H81" s="153" t="s">
        <v>394</v>
      </c>
      <c r="I81" s="153" t="s">
        <v>79</v>
      </c>
      <c r="J81" s="151">
        <v>6300</v>
      </c>
      <c r="K81" s="151">
        <v>0</v>
      </c>
      <c r="L81" s="151">
        <v>0</v>
      </c>
      <c r="M81" s="152" t="s">
        <v>416</v>
      </c>
      <c r="N81" s="153">
        <v>0</v>
      </c>
      <c r="O81" s="171">
        <f t="shared" si="7"/>
        <v>0</v>
      </c>
      <c r="P81" s="171">
        <f t="shared" si="8"/>
        <v>0</v>
      </c>
      <c r="Q81" s="171">
        <f t="shared" si="9"/>
        <v>0</v>
      </c>
      <c r="R81" s="240" t="str">
        <f t="shared" si="10"/>
        <v>-</v>
      </c>
      <c r="S81" s="240" t="str">
        <f t="shared" si="11"/>
        <v>-</v>
      </c>
      <c r="T81" s="152" t="s">
        <v>416</v>
      </c>
      <c r="U81" s="221">
        <v>0</v>
      </c>
      <c r="V81" s="223">
        <f xml:space="preserve"> J81*U81</f>
        <v>0</v>
      </c>
      <c r="W81" s="170">
        <f>K81*U81</f>
        <v>0</v>
      </c>
      <c r="X81" s="170">
        <f>L81*U81</f>
        <v>0</v>
      </c>
      <c r="Y81" s="228" t="str">
        <f t="shared" si="12"/>
        <v>-</v>
      </c>
      <c r="Z81" s="228" t="str">
        <f t="shared" si="13"/>
        <v>-</v>
      </c>
      <c r="AA81" s="134"/>
    </row>
    <row r="82" spans="1:27" ht="15.75" customHeight="1">
      <c r="A82" s="440"/>
      <c r="B82" s="445"/>
      <c r="C82" s="447"/>
      <c r="D82" s="257" t="s">
        <v>711</v>
      </c>
      <c r="E82" s="153" t="s">
        <v>668</v>
      </c>
      <c r="F82" s="226" t="s">
        <v>732</v>
      </c>
      <c r="G82" s="153" t="s">
        <v>733</v>
      </c>
      <c r="H82" s="153" t="s">
        <v>394</v>
      </c>
      <c r="I82" s="153" t="s">
        <v>119</v>
      </c>
      <c r="J82" s="151">
        <v>230000</v>
      </c>
      <c r="K82" s="151">
        <v>1559174.59</v>
      </c>
      <c r="L82" s="151">
        <v>1559174.5899999999</v>
      </c>
      <c r="M82" s="152" t="s">
        <v>410</v>
      </c>
      <c r="N82" s="153">
        <f>IFERROR(VLOOKUP(F82,[1]BD_14!$F$2:$N$1000,9,0),"")</f>
        <v>0.23</v>
      </c>
      <c r="O82" s="171">
        <f t="shared" si="7"/>
        <v>52900</v>
      </c>
      <c r="P82" s="171">
        <f t="shared" si="8"/>
        <v>358610.15570000006</v>
      </c>
      <c r="Q82" s="171">
        <f t="shared" si="9"/>
        <v>358610.1557</v>
      </c>
      <c r="R82" s="240">
        <f t="shared" si="10"/>
        <v>6.7790199565217391</v>
      </c>
      <c r="S82" s="240">
        <f t="shared" si="11"/>
        <v>6.7790199565217399</v>
      </c>
      <c r="T82" s="152" t="s">
        <v>410</v>
      </c>
      <c r="U82" s="221">
        <v>0.09</v>
      </c>
      <c r="V82" s="223">
        <f xml:space="preserve"> J82*U82</f>
        <v>20700</v>
      </c>
      <c r="W82" s="170">
        <f>K82*U82</f>
        <v>140325.71309999999</v>
      </c>
      <c r="X82" s="170">
        <f>L82*U82</f>
        <v>140325.71309999999</v>
      </c>
      <c r="Y82" s="228">
        <f t="shared" si="12"/>
        <v>6.7790199565217391</v>
      </c>
      <c r="Z82" s="228">
        <f t="shared" si="13"/>
        <v>6.7790199565217391</v>
      </c>
      <c r="AA82" s="134"/>
    </row>
    <row r="83" spans="1:27" ht="15.75" customHeight="1">
      <c r="A83" s="440"/>
      <c r="B83" s="445"/>
      <c r="C83" s="447"/>
      <c r="D83" s="257" t="s">
        <v>711</v>
      </c>
      <c r="E83" s="153" t="s">
        <v>668</v>
      </c>
      <c r="F83" s="226" t="s">
        <v>732</v>
      </c>
      <c r="G83" s="153" t="s">
        <v>734</v>
      </c>
      <c r="H83" s="153" t="s">
        <v>394</v>
      </c>
      <c r="I83" s="153" t="s">
        <v>119</v>
      </c>
      <c r="J83" s="151">
        <v>5000</v>
      </c>
      <c r="K83" s="151">
        <v>74850.2</v>
      </c>
      <c r="L83" s="151">
        <v>38450.189999999995</v>
      </c>
      <c r="M83" s="152" t="s">
        <v>410</v>
      </c>
      <c r="N83" s="153">
        <f>IFERROR(VLOOKUP(F83,[1]BD_14!$F$2:$N$1000,9,0),"")</f>
        <v>0.23</v>
      </c>
      <c r="O83" s="171">
        <f t="shared" si="7"/>
        <v>1150</v>
      </c>
      <c r="P83" s="171">
        <f t="shared" si="8"/>
        <v>17215.545999999998</v>
      </c>
      <c r="Q83" s="171">
        <f t="shared" si="9"/>
        <v>8843.5436999999984</v>
      </c>
      <c r="R83" s="240">
        <f t="shared" si="10"/>
        <v>7.6900379999999986</v>
      </c>
      <c r="S83" s="240">
        <f t="shared" si="11"/>
        <v>14.970039999999999</v>
      </c>
      <c r="T83" s="152" t="s">
        <v>410</v>
      </c>
      <c r="U83" s="221">
        <v>0.09</v>
      </c>
      <c r="V83" s="223">
        <f xml:space="preserve"> J83*U83</f>
        <v>450</v>
      </c>
      <c r="W83" s="170">
        <f>K83*U83</f>
        <v>6736.5179999999991</v>
      </c>
      <c r="X83" s="170">
        <f>L83*U83</f>
        <v>3460.5170999999996</v>
      </c>
      <c r="Y83" s="228">
        <f t="shared" si="12"/>
        <v>7.6900379999999995</v>
      </c>
      <c r="Z83" s="228">
        <f t="shared" si="13"/>
        <v>14.970039999999997</v>
      </c>
      <c r="AA83" s="134"/>
    </row>
    <row r="84" spans="1:27" ht="15.75" customHeight="1">
      <c r="A84" s="440"/>
      <c r="B84" s="445"/>
      <c r="C84" s="447"/>
      <c r="D84" s="257" t="s">
        <v>711</v>
      </c>
      <c r="E84" s="153" t="s">
        <v>668</v>
      </c>
      <c r="F84" s="226" t="s">
        <v>732</v>
      </c>
      <c r="G84" s="153" t="s">
        <v>735</v>
      </c>
      <c r="H84" s="153" t="s">
        <v>394</v>
      </c>
      <c r="I84" s="153" t="s">
        <v>119</v>
      </c>
      <c r="J84" s="151">
        <v>50000</v>
      </c>
      <c r="K84" s="151">
        <v>52000</v>
      </c>
      <c r="L84" s="151">
        <v>52000</v>
      </c>
      <c r="M84" s="152" t="s">
        <v>410</v>
      </c>
      <c r="N84" s="153">
        <f>IFERROR(VLOOKUP(F84,[1]BD_14!$F$2:$N$1000,9,0),"")</f>
        <v>0.23</v>
      </c>
      <c r="O84" s="171">
        <f t="shared" si="7"/>
        <v>11500</v>
      </c>
      <c r="P84" s="171">
        <f t="shared" si="8"/>
        <v>11960</v>
      </c>
      <c r="Q84" s="171">
        <f t="shared" si="9"/>
        <v>11960</v>
      </c>
      <c r="R84" s="240">
        <f t="shared" si="10"/>
        <v>1.04</v>
      </c>
      <c r="S84" s="240">
        <f t="shared" si="11"/>
        <v>1.04</v>
      </c>
      <c r="T84" s="152" t="s">
        <v>410</v>
      </c>
      <c r="U84" s="221">
        <v>0.09</v>
      </c>
      <c r="V84" s="223">
        <f xml:space="preserve"> J84*U84</f>
        <v>4500</v>
      </c>
      <c r="W84" s="170">
        <f>K84*U84</f>
        <v>4680</v>
      </c>
      <c r="X84" s="170">
        <f>L84*U84</f>
        <v>4680</v>
      </c>
      <c r="Y84" s="228">
        <f t="shared" si="12"/>
        <v>1.04</v>
      </c>
      <c r="Z84" s="228">
        <f t="shared" si="13"/>
        <v>1.04</v>
      </c>
      <c r="AA84" s="134"/>
    </row>
    <row r="85" spans="1:27" ht="15.75" customHeight="1">
      <c r="A85" s="440"/>
      <c r="B85" s="445"/>
      <c r="C85" s="447"/>
      <c r="D85" s="257" t="s">
        <v>711</v>
      </c>
      <c r="E85" s="153" t="s">
        <v>668</v>
      </c>
      <c r="F85" s="226" t="s">
        <v>732</v>
      </c>
      <c r="G85" s="153" t="s">
        <v>736</v>
      </c>
      <c r="H85" s="153" t="s">
        <v>394</v>
      </c>
      <c r="I85" s="153" t="s">
        <v>119</v>
      </c>
      <c r="J85" s="151">
        <v>480000</v>
      </c>
      <c r="K85" s="151">
        <v>27799172</v>
      </c>
      <c r="L85" s="151">
        <v>25417203</v>
      </c>
      <c r="M85" s="152" t="s">
        <v>410</v>
      </c>
      <c r="N85" s="153">
        <f>IFERROR(VLOOKUP(F85,[1]BD_14!$F$2:$N$1000,9,0),"")</f>
        <v>0.23</v>
      </c>
      <c r="O85" s="171">
        <f t="shared" si="7"/>
        <v>110400</v>
      </c>
      <c r="P85" s="171">
        <f t="shared" si="8"/>
        <v>6393809.5600000005</v>
      </c>
      <c r="Q85" s="171">
        <f t="shared" si="9"/>
        <v>5845956.6900000004</v>
      </c>
      <c r="R85" s="240">
        <f t="shared" si="10"/>
        <v>52.952506250000006</v>
      </c>
      <c r="S85" s="240">
        <f t="shared" si="11"/>
        <v>57.914941666666671</v>
      </c>
      <c r="T85" s="152" t="s">
        <v>410</v>
      </c>
      <c r="U85" s="221">
        <v>0.09</v>
      </c>
      <c r="V85" s="223">
        <f xml:space="preserve"> J85*U85</f>
        <v>43200</v>
      </c>
      <c r="W85" s="170">
        <f>K85*U85</f>
        <v>2501925.48</v>
      </c>
      <c r="X85" s="170">
        <f>L85*U85</f>
        <v>2287548.27</v>
      </c>
      <c r="Y85" s="228">
        <f t="shared" si="12"/>
        <v>52.952506249999999</v>
      </c>
      <c r="Z85" s="228">
        <f t="shared" si="13"/>
        <v>57.914941666666664</v>
      </c>
      <c r="AA85" s="134"/>
    </row>
    <row r="86" spans="1:27" ht="15.75" customHeight="1">
      <c r="A86" s="440"/>
      <c r="B86" s="445"/>
      <c r="C86" s="447"/>
      <c r="D86" s="257" t="s">
        <v>711</v>
      </c>
      <c r="E86" s="153" t="s">
        <v>668</v>
      </c>
      <c r="F86" s="226" t="s">
        <v>732</v>
      </c>
      <c r="G86" s="153" t="s">
        <v>737</v>
      </c>
      <c r="H86" s="153" t="s">
        <v>394</v>
      </c>
      <c r="I86" s="153" t="s">
        <v>119</v>
      </c>
      <c r="J86" s="151">
        <v>0</v>
      </c>
      <c r="K86" s="151">
        <v>0</v>
      </c>
      <c r="L86" s="151">
        <v>0</v>
      </c>
      <c r="M86" s="152" t="s">
        <v>416</v>
      </c>
      <c r="N86" s="153">
        <v>0</v>
      </c>
      <c r="O86" s="171">
        <f t="shared" si="7"/>
        <v>0</v>
      </c>
      <c r="P86" s="171">
        <f t="shared" si="8"/>
        <v>0</v>
      </c>
      <c r="Q86" s="171">
        <f t="shared" si="9"/>
        <v>0</v>
      </c>
      <c r="R86" s="240" t="str">
        <f t="shared" si="10"/>
        <v>-</v>
      </c>
      <c r="S86" s="240" t="str">
        <f t="shared" si="11"/>
        <v>-</v>
      </c>
      <c r="T86" s="152" t="s">
        <v>416</v>
      </c>
      <c r="U86" s="221">
        <v>0</v>
      </c>
      <c r="V86" s="223">
        <f xml:space="preserve"> J86*U86</f>
        <v>0</v>
      </c>
      <c r="W86" s="170">
        <f>K86*U86</f>
        <v>0</v>
      </c>
      <c r="X86" s="170">
        <f>L86*U86</f>
        <v>0</v>
      </c>
      <c r="Y86" s="228" t="str">
        <f t="shared" si="12"/>
        <v>-</v>
      </c>
      <c r="Z86" s="228" t="str">
        <f t="shared" si="13"/>
        <v>-</v>
      </c>
      <c r="AA86" s="134"/>
    </row>
    <row r="87" spans="1:27" ht="15.75" customHeight="1">
      <c r="A87" s="440"/>
      <c r="B87" s="445"/>
      <c r="C87" s="447"/>
      <c r="D87" s="257" t="s">
        <v>711</v>
      </c>
      <c r="E87" s="153" t="s">
        <v>448</v>
      </c>
      <c r="F87" s="226" t="s">
        <v>738</v>
      </c>
      <c r="G87" s="153" t="s">
        <v>739</v>
      </c>
      <c r="H87" s="153" t="s">
        <v>394</v>
      </c>
      <c r="I87" s="153" t="s">
        <v>79</v>
      </c>
      <c r="J87" s="151">
        <v>10000</v>
      </c>
      <c r="K87" s="151">
        <v>0</v>
      </c>
      <c r="L87" s="151">
        <v>0</v>
      </c>
      <c r="M87" s="152" t="s">
        <v>416</v>
      </c>
      <c r="N87" s="153">
        <f>IFERROR(VLOOKUP(F87,[1]BD_14!$F$2:$N$1000,9,0),"")</f>
        <v>0</v>
      </c>
      <c r="O87" s="171">
        <f t="shared" si="7"/>
        <v>0</v>
      </c>
      <c r="P87" s="171">
        <f t="shared" si="8"/>
        <v>0</v>
      </c>
      <c r="Q87" s="171">
        <f t="shared" si="9"/>
        <v>0</v>
      </c>
      <c r="R87" s="240" t="str">
        <f t="shared" si="10"/>
        <v>-</v>
      </c>
      <c r="S87" s="240" t="str">
        <f t="shared" si="11"/>
        <v>-</v>
      </c>
      <c r="T87" s="152" t="s">
        <v>416</v>
      </c>
      <c r="U87" s="221">
        <v>0</v>
      </c>
      <c r="V87" s="223">
        <f xml:space="preserve"> J87*U87</f>
        <v>0</v>
      </c>
      <c r="W87" s="170">
        <f>K87*U87</f>
        <v>0</v>
      </c>
      <c r="X87" s="170">
        <f>L87*U87</f>
        <v>0</v>
      </c>
      <c r="Y87" s="228" t="str">
        <f t="shared" si="12"/>
        <v>-</v>
      </c>
      <c r="Z87" s="228" t="str">
        <f t="shared" si="13"/>
        <v>-</v>
      </c>
      <c r="AA87" s="134"/>
    </row>
    <row r="88" spans="1:27" ht="15.75" customHeight="1">
      <c r="A88" s="440"/>
      <c r="B88" s="445"/>
      <c r="C88" s="447"/>
      <c r="D88" s="257" t="s">
        <v>711</v>
      </c>
      <c r="E88" s="153" t="s">
        <v>448</v>
      </c>
      <c r="F88" s="226" t="s">
        <v>738</v>
      </c>
      <c r="G88" s="153" t="s">
        <v>740</v>
      </c>
      <c r="H88" s="153" t="s">
        <v>394</v>
      </c>
      <c r="I88" s="153" t="s">
        <v>79</v>
      </c>
      <c r="J88" s="151">
        <v>10000</v>
      </c>
      <c r="K88" s="151">
        <v>0</v>
      </c>
      <c r="L88" s="151">
        <v>0</v>
      </c>
      <c r="M88" s="152" t="s">
        <v>416</v>
      </c>
      <c r="N88" s="153">
        <f>IFERROR(VLOOKUP(F88,[1]BD_14!$F$2:$N$1000,9,0),"")</f>
        <v>0</v>
      </c>
      <c r="O88" s="171">
        <f t="shared" si="7"/>
        <v>0</v>
      </c>
      <c r="P88" s="171">
        <f t="shared" si="8"/>
        <v>0</v>
      </c>
      <c r="Q88" s="171">
        <f t="shared" si="9"/>
        <v>0</v>
      </c>
      <c r="R88" s="240" t="str">
        <f t="shared" si="10"/>
        <v>-</v>
      </c>
      <c r="S88" s="240" t="str">
        <f t="shared" si="11"/>
        <v>-</v>
      </c>
      <c r="T88" s="152" t="s">
        <v>416</v>
      </c>
      <c r="U88" s="221">
        <v>0</v>
      </c>
      <c r="V88" s="223">
        <f xml:space="preserve"> J88*U88</f>
        <v>0</v>
      </c>
      <c r="W88" s="170">
        <f>K88*U88</f>
        <v>0</v>
      </c>
      <c r="X88" s="170">
        <f>L88*U88</f>
        <v>0</v>
      </c>
      <c r="Y88" s="228" t="str">
        <f t="shared" si="12"/>
        <v>-</v>
      </c>
      <c r="Z88" s="228" t="str">
        <f t="shared" si="13"/>
        <v>-</v>
      </c>
      <c r="AA88" s="134"/>
    </row>
    <row r="89" spans="1:27" ht="15.75" customHeight="1">
      <c r="A89" s="440"/>
      <c r="B89" s="445"/>
      <c r="C89" s="447"/>
      <c r="D89" s="257" t="s">
        <v>711</v>
      </c>
      <c r="E89" s="153" t="s">
        <v>448</v>
      </c>
      <c r="F89" s="226" t="s">
        <v>738</v>
      </c>
      <c r="G89" s="153" t="s">
        <v>741</v>
      </c>
      <c r="H89" s="153" t="s">
        <v>394</v>
      </c>
      <c r="I89" s="153" t="s">
        <v>79</v>
      </c>
      <c r="J89" s="151">
        <v>10000</v>
      </c>
      <c r="K89" s="151">
        <v>0</v>
      </c>
      <c r="L89" s="151">
        <v>0</v>
      </c>
      <c r="M89" s="152" t="s">
        <v>416</v>
      </c>
      <c r="N89" s="153">
        <f>IFERROR(VLOOKUP(F89,[1]BD_14!$F$2:$N$1000,9,0),"")</f>
        <v>0</v>
      </c>
      <c r="O89" s="171">
        <f t="shared" si="7"/>
        <v>0</v>
      </c>
      <c r="P89" s="171">
        <f t="shared" si="8"/>
        <v>0</v>
      </c>
      <c r="Q89" s="171">
        <f t="shared" si="9"/>
        <v>0</v>
      </c>
      <c r="R89" s="240" t="str">
        <f t="shared" si="10"/>
        <v>-</v>
      </c>
      <c r="S89" s="240" t="str">
        <f t="shared" si="11"/>
        <v>-</v>
      </c>
      <c r="T89" s="152" t="s">
        <v>416</v>
      </c>
      <c r="U89" s="221">
        <v>0</v>
      </c>
      <c r="V89" s="223">
        <f xml:space="preserve"> J89*U89</f>
        <v>0</v>
      </c>
      <c r="W89" s="170">
        <f>K89*U89</f>
        <v>0</v>
      </c>
      <c r="X89" s="170">
        <f>L89*U89</f>
        <v>0</v>
      </c>
      <c r="Y89" s="228" t="str">
        <f t="shared" si="12"/>
        <v>-</v>
      </c>
      <c r="Z89" s="228" t="str">
        <f t="shared" si="13"/>
        <v>-</v>
      </c>
      <c r="AA89" s="134"/>
    </row>
    <row r="90" spans="1:27" ht="15.75" customHeight="1">
      <c r="A90" s="440"/>
      <c r="B90" s="445"/>
      <c r="C90" s="447"/>
      <c r="D90" s="257" t="s">
        <v>711</v>
      </c>
      <c r="E90" s="153" t="s">
        <v>448</v>
      </c>
      <c r="F90" s="226" t="s">
        <v>738</v>
      </c>
      <c r="G90" s="153" t="s">
        <v>742</v>
      </c>
      <c r="H90" s="153" t="s">
        <v>394</v>
      </c>
      <c r="I90" s="153" t="s">
        <v>79</v>
      </c>
      <c r="J90" s="151">
        <v>6868</v>
      </c>
      <c r="K90" s="151">
        <v>0</v>
      </c>
      <c r="L90" s="151">
        <v>0</v>
      </c>
      <c r="M90" s="152" t="s">
        <v>416</v>
      </c>
      <c r="N90" s="153">
        <f>IFERROR(VLOOKUP(F90,[1]BD_14!$F$2:$N$1000,9,0),"")</f>
        <v>0</v>
      </c>
      <c r="O90" s="171">
        <f t="shared" si="7"/>
        <v>0</v>
      </c>
      <c r="P90" s="171">
        <f t="shared" si="8"/>
        <v>0</v>
      </c>
      <c r="Q90" s="171">
        <f t="shared" si="9"/>
        <v>0</v>
      </c>
      <c r="R90" s="240" t="str">
        <f t="shared" si="10"/>
        <v>-</v>
      </c>
      <c r="S90" s="240" t="str">
        <f t="shared" si="11"/>
        <v>-</v>
      </c>
      <c r="T90" s="152" t="s">
        <v>416</v>
      </c>
      <c r="U90" s="221">
        <v>0</v>
      </c>
      <c r="V90" s="223">
        <f xml:space="preserve"> J90*U90</f>
        <v>0</v>
      </c>
      <c r="W90" s="170">
        <f>K90*U90</f>
        <v>0</v>
      </c>
      <c r="X90" s="170">
        <f>L90*U90</f>
        <v>0</v>
      </c>
      <c r="Y90" s="228" t="str">
        <f t="shared" si="12"/>
        <v>-</v>
      </c>
      <c r="Z90" s="228" t="str">
        <f t="shared" si="13"/>
        <v>-</v>
      </c>
      <c r="AA90" s="134"/>
    </row>
    <row r="91" spans="1:27" ht="15.75" customHeight="1">
      <c r="A91" s="440"/>
      <c r="B91" s="445"/>
      <c r="C91" s="447"/>
      <c r="D91" s="257" t="s">
        <v>711</v>
      </c>
      <c r="E91" s="153" t="s">
        <v>448</v>
      </c>
      <c r="F91" s="226" t="s">
        <v>738</v>
      </c>
      <c r="G91" s="153" t="s">
        <v>743</v>
      </c>
      <c r="H91" s="153" t="s">
        <v>394</v>
      </c>
      <c r="I91" s="153" t="s">
        <v>79</v>
      </c>
      <c r="J91" s="151">
        <v>4868</v>
      </c>
      <c r="K91" s="151">
        <v>0</v>
      </c>
      <c r="L91" s="151">
        <v>0</v>
      </c>
      <c r="M91" s="152" t="s">
        <v>416</v>
      </c>
      <c r="N91" s="153">
        <f>IFERROR(VLOOKUP(F91,[1]BD_14!$F$2:$N$1000,9,0),"")</f>
        <v>0</v>
      </c>
      <c r="O91" s="171">
        <f t="shared" si="7"/>
        <v>0</v>
      </c>
      <c r="P91" s="171">
        <f t="shared" si="8"/>
        <v>0</v>
      </c>
      <c r="Q91" s="171">
        <f t="shared" si="9"/>
        <v>0</v>
      </c>
      <c r="R91" s="240" t="str">
        <f t="shared" si="10"/>
        <v>-</v>
      </c>
      <c r="S91" s="240" t="str">
        <f t="shared" si="11"/>
        <v>-</v>
      </c>
      <c r="T91" s="152" t="s">
        <v>416</v>
      </c>
      <c r="U91" s="221">
        <v>0</v>
      </c>
      <c r="V91" s="223">
        <f xml:space="preserve"> J91*U91</f>
        <v>0</v>
      </c>
      <c r="W91" s="170">
        <f>K91*U91</f>
        <v>0</v>
      </c>
      <c r="X91" s="170">
        <f>L91*U91</f>
        <v>0</v>
      </c>
      <c r="Y91" s="228" t="str">
        <f t="shared" si="12"/>
        <v>-</v>
      </c>
      <c r="Z91" s="228" t="str">
        <f t="shared" si="13"/>
        <v>-</v>
      </c>
      <c r="AA91" s="134"/>
    </row>
    <row r="92" spans="1:27" ht="15.75" customHeight="1">
      <c r="A92" s="440"/>
      <c r="B92" s="445"/>
      <c r="C92" s="447"/>
      <c r="D92" s="257" t="s">
        <v>711</v>
      </c>
      <c r="E92" s="153" t="s">
        <v>448</v>
      </c>
      <c r="F92" s="226" t="s">
        <v>738</v>
      </c>
      <c r="G92" s="153" t="s">
        <v>744</v>
      </c>
      <c r="H92" s="153" t="s">
        <v>394</v>
      </c>
      <c r="I92" s="153" t="s">
        <v>79</v>
      </c>
      <c r="J92" s="151">
        <v>5000</v>
      </c>
      <c r="K92" s="151">
        <v>0</v>
      </c>
      <c r="L92" s="151">
        <v>0</v>
      </c>
      <c r="M92" s="152" t="s">
        <v>416</v>
      </c>
      <c r="N92" s="153">
        <f>IFERROR(VLOOKUP(F92,[1]BD_14!$F$2:$N$1000,9,0),"")</f>
        <v>0</v>
      </c>
      <c r="O92" s="171">
        <f t="shared" si="7"/>
        <v>0</v>
      </c>
      <c r="P92" s="171">
        <f t="shared" si="8"/>
        <v>0</v>
      </c>
      <c r="Q92" s="171">
        <f t="shared" si="9"/>
        <v>0</v>
      </c>
      <c r="R92" s="240" t="str">
        <f t="shared" si="10"/>
        <v>-</v>
      </c>
      <c r="S92" s="240" t="str">
        <f t="shared" si="11"/>
        <v>-</v>
      </c>
      <c r="T92" s="152" t="s">
        <v>416</v>
      </c>
      <c r="U92" s="221">
        <v>0</v>
      </c>
      <c r="V92" s="223">
        <f xml:space="preserve"> J92*U92</f>
        <v>0</v>
      </c>
      <c r="W92" s="170">
        <f>K92*U92</f>
        <v>0</v>
      </c>
      <c r="X92" s="170">
        <f>L92*U92</f>
        <v>0</v>
      </c>
      <c r="Y92" s="228" t="str">
        <f t="shared" si="12"/>
        <v>-</v>
      </c>
      <c r="Z92" s="228" t="str">
        <f t="shared" si="13"/>
        <v>-</v>
      </c>
      <c r="AA92" s="134"/>
    </row>
    <row r="93" spans="1:27" ht="15.75" customHeight="1">
      <c r="A93" s="440"/>
      <c r="B93" s="445"/>
      <c r="C93" s="447"/>
      <c r="D93" s="257" t="s">
        <v>711</v>
      </c>
      <c r="E93" s="153" t="s">
        <v>483</v>
      </c>
      <c r="F93" s="226" t="s">
        <v>745</v>
      </c>
      <c r="G93" s="153" t="s">
        <v>746</v>
      </c>
      <c r="H93" s="153" t="s">
        <v>394</v>
      </c>
      <c r="I93" s="153" t="s">
        <v>119</v>
      </c>
      <c r="J93" s="151">
        <v>1000937</v>
      </c>
      <c r="K93" s="151">
        <v>1666883.1199999999</v>
      </c>
      <c r="L93" s="151">
        <v>1666883.12</v>
      </c>
      <c r="M93" s="152" t="s">
        <v>410</v>
      </c>
      <c r="N93" s="153">
        <v>0.23</v>
      </c>
      <c r="O93" s="171">
        <f t="shared" si="7"/>
        <v>230215.51</v>
      </c>
      <c r="P93" s="171">
        <f t="shared" si="8"/>
        <v>383383.1176</v>
      </c>
      <c r="Q93" s="171">
        <f t="shared" si="9"/>
        <v>383383.11760000006</v>
      </c>
      <c r="R93" s="240">
        <f t="shared" si="10"/>
        <v>1.6653227126182768</v>
      </c>
      <c r="S93" s="240">
        <f t="shared" si="11"/>
        <v>1.6653227126182766</v>
      </c>
      <c r="T93" s="152" t="s">
        <v>416</v>
      </c>
      <c r="U93" s="221">
        <v>0</v>
      </c>
      <c r="V93" s="223">
        <f xml:space="preserve"> J93*U93</f>
        <v>0</v>
      </c>
      <c r="W93" s="170">
        <f>K93*U93</f>
        <v>0</v>
      </c>
      <c r="X93" s="170">
        <f>L93*U93</f>
        <v>0</v>
      </c>
      <c r="Y93" s="228" t="str">
        <f t="shared" si="12"/>
        <v>-</v>
      </c>
      <c r="Z93" s="228" t="str">
        <f t="shared" si="13"/>
        <v>-</v>
      </c>
      <c r="AA93" s="134"/>
    </row>
    <row r="94" spans="1:27" ht="15.75" customHeight="1">
      <c r="A94" s="440"/>
      <c r="B94" s="445"/>
      <c r="C94" s="447"/>
      <c r="D94" s="257" t="s">
        <v>711</v>
      </c>
      <c r="E94" s="153" t="s">
        <v>483</v>
      </c>
      <c r="F94" s="226" t="s">
        <v>745</v>
      </c>
      <c r="G94" s="153" t="s">
        <v>747</v>
      </c>
      <c r="H94" s="153" t="s">
        <v>394</v>
      </c>
      <c r="I94" s="153" t="s">
        <v>119</v>
      </c>
      <c r="J94" s="151">
        <v>418008</v>
      </c>
      <c r="K94" s="151">
        <v>289076.2</v>
      </c>
      <c r="L94" s="151">
        <v>238583.01</v>
      </c>
      <c r="M94" s="152" t="s">
        <v>410</v>
      </c>
      <c r="N94" s="153">
        <v>0.23</v>
      </c>
      <c r="O94" s="171">
        <f t="shared" si="7"/>
        <v>96141.840000000011</v>
      </c>
      <c r="P94" s="171">
        <f t="shared" si="8"/>
        <v>66487.526000000013</v>
      </c>
      <c r="Q94" s="171">
        <f t="shared" si="9"/>
        <v>54874.092300000004</v>
      </c>
      <c r="R94" s="240">
        <f t="shared" si="10"/>
        <v>0.57076182752483207</v>
      </c>
      <c r="S94" s="240">
        <f t="shared" si="11"/>
        <v>0.6915566209259153</v>
      </c>
      <c r="T94" s="152" t="s">
        <v>416</v>
      </c>
      <c r="U94" s="221">
        <v>0</v>
      </c>
      <c r="V94" s="223">
        <f xml:space="preserve"> J94*U94</f>
        <v>0</v>
      </c>
      <c r="W94" s="170">
        <f>K94*U94</f>
        <v>0</v>
      </c>
      <c r="X94" s="170">
        <f>L94*U94</f>
        <v>0</v>
      </c>
      <c r="Y94" s="228" t="str">
        <f t="shared" si="12"/>
        <v>-</v>
      </c>
      <c r="Z94" s="228" t="str">
        <f t="shared" si="13"/>
        <v>-</v>
      </c>
      <c r="AA94" s="134"/>
    </row>
    <row r="95" spans="1:27" ht="15.75" customHeight="1">
      <c r="A95" s="440"/>
      <c r="B95" s="445"/>
      <c r="C95" s="447"/>
      <c r="D95" s="257" t="s">
        <v>711</v>
      </c>
      <c r="E95" s="153" t="s">
        <v>668</v>
      </c>
      <c r="F95" s="226" t="s">
        <v>748</v>
      </c>
      <c r="G95" s="153" t="s">
        <v>749</v>
      </c>
      <c r="H95" s="153" t="s">
        <v>394</v>
      </c>
      <c r="I95" s="153" t="s">
        <v>119</v>
      </c>
      <c r="J95" s="151">
        <v>1000</v>
      </c>
      <c r="K95" s="151">
        <v>11200</v>
      </c>
      <c r="L95" s="151">
        <v>0</v>
      </c>
      <c r="M95" s="168" t="s">
        <v>410</v>
      </c>
      <c r="N95" s="169">
        <v>0.23</v>
      </c>
      <c r="O95" s="171">
        <f t="shared" si="7"/>
        <v>230</v>
      </c>
      <c r="P95" s="171">
        <f t="shared" si="8"/>
        <v>2576</v>
      </c>
      <c r="Q95" s="171">
        <f t="shared" si="9"/>
        <v>0</v>
      </c>
      <c r="R95" s="240">
        <f t="shared" si="10"/>
        <v>0</v>
      </c>
      <c r="S95" s="240">
        <f t="shared" si="11"/>
        <v>11.2</v>
      </c>
      <c r="T95" s="168" t="s">
        <v>410</v>
      </c>
      <c r="U95" s="222">
        <v>0.09</v>
      </c>
      <c r="V95" s="223">
        <f xml:space="preserve"> J95*U95</f>
        <v>90</v>
      </c>
      <c r="W95" s="170">
        <f>K95*U95</f>
        <v>1008</v>
      </c>
      <c r="X95" s="170">
        <f>L95*U95</f>
        <v>0</v>
      </c>
      <c r="Y95" s="228">
        <f t="shared" si="12"/>
        <v>0</v>
      </c>
      <c r="Z95" s="228">
        <f t="shared" si="13"/>
        <v>11.2</v>
      </c>
      <c r="AA95" s="134"/>
    </row>
    <row r="96" spans="1:27" ht="15.75" customHeight="1">
      <c r="A96" s="440"/>
      <c r="B96" s="445"/>
      <c r="C96" s="447"/>
      <c r="D96" s="257" t="s">
        <v>711</v>
      </c>
      <c r="E96" s="153" t="s">
        <v>668</v>
      </c>
      <c r="F96" s="226" t="s">
        <v>748</v>
      </c>
      <c r="G96" s="153" t="s">
        <v>750</v>
      </c>
      <c r="H96" s="153" t="s">
        <v>394</v>
      </c>
      <c r="I96" s="153" t="s">
        <v>119</v>
      </c>
      <c r="J96" s="151">
        <v>1000</v>
      </c>
      <c r="K96" s="151">
        <v>0</v>
      </c>
      <c r="L96" s="151">
        <v>0</v>
      </c>
      <c r="M96" s="152" t="s">
        <v>416</v>
      </c>
      <c r="N96" s="153">
        <v>0</v>
      </c>
      <c r="O96" s="171">
        <f t="shared" si="7"/>
        <v>0</v>
      </c>
      <c r="P96" s="171">
        <f t="shared" si="8"/>
        <v>0</v>
      </c>
      <c r="Q96" s="171">
        <f t="shared" si="9"/>
        <v>0</v>
      </c>
      <c r="R96" s="240" t="str">
        <f t="shared" si="10"/>
        <v>-</v>
      </c>
      <c r="S96" s="240" t="str">
        <f t="shared" si="11"/>
        <v>-</v>
      </c>
      <c r="T96" s="152" t="s">
        <v>410</v>
      </c>
      <c r="U96" s="222">
        <v>0.09</v>
      </c>
      <c r="V96" s="223">
        <f xml:space="preserve"> J96*U96</f>
        <v>90</v>
      </c>
      <c r="W96" s="170">
        <f>K96*U96</f>
        <v>0</v>
      </c>
      <c r="X96" s="170">
        <f>L96*U96</f>
        <v>0</v>
      </c>
      <c r="Y96" s="228">
        <f t="shared" si="12"/>
        <v>0</v>
      </c>
      <c r="Z96" s="228">
        <f t="shared" si="13"/>
        <v>0</v>
      </c>
      <c r="AA96" s="134"/>
    </row>
    <row r="97" spans="1:27" ht="15.75" customHeight="1">
      <c r="A97" s="440"/>
      <c r="B97" s="445"/>
      <c r="C97" s="447"/>
      <c r="D97" s="257" t="s">
        <v>711</v>
      </c>
      <c r="E97" s="153" t="s">
        <v>751</v>
      </c>
      <c r="F97" s="226" t="s">
        <v>752</v>
      </c>
      <c r="G97" s="153" t="s">
        <v>753</v>
      </c>
      <c r="H97" s="153" t="s">
        <v>394</v>
      </c>
      <c r="I97" s="153" t="s">
        <v>119</v>
      </c>
      <c r="J97" s="151">
        <v>1000</v>
      </c>
      <c r="K97" s="151">
        <v>700000</v>
      </c>
      <c r="L97" s="151">
        <v>700000</v>
      </c>
      <c r="M97" s="152" t="s">
        <v>410</v>
      </c>
      <c r="N97" s="153">
        <v>0.23</v>
      </c>
      <c r="O97" s="171">
        <f t="shared" si="7"/>
        <v>230</v>
      </c>
      <c r="P97" s="171">
        <f t="shared" si="8"/>
        <v>161000</v>
      </c>
      <c r="Q97" s="171">
        <f t="shared" si="9"/>
        <v>161000</v>
      </c>
      <c r="R97" s="240">
        <f t="shared" si="10"/>
        <v>700</v>
      </c>
      <c r="S97" s="240">
        <f t="shared" si="11"/>
        <v>700</v>
      </c>
      <c r="T97" s="152" t="s">
        <v>410</v>
      </c>
      <c r="U97" s="221">
        <v>0.09</v>
      </c>
      <c r="V97" s="223">
        <f xml:space="preserve"> J97*U97</f>
        <v>90</v>
      </c>
      <c r="W97" s="170">
        <f>K97*U97</f>
        <v>63000</v>
      </c>
      <c r="X97" s="170">
        <f>L97*U97</f>
        <v>63000</v>
      </c>
      <c r="Y97" s="228">
        <f t="shared" si="12"/>
        <v>700</v>
      </c>
      <c r="Z97" s="228">
        <f t="shared" si="13"/>
        <v>700</v>
      </c>
      <c r="AA97" s="134"/>
    </row>
    <row r="98" spans="1:27" ht="15.75" customHeight="1">
      <c r="A98" s="440"/>
      <c r="B98" s="445"/>
      <c r="C98" s="447"/>
      <c r="D98" s="257" t="s">
        <v>711</v>
      </c>
      <c r="E98" s="153" t="s">
        <v>668</v>
      </c>
      <c r="F98" s="226" t="s">
        <v>754</v>
      </c>
      <c r="G98" s="153" t="s">
        <v>755</v>
      </c>
      <c r="H98" s="153" t="s">
        <v>394</v>
      </c>
      <c r="I98" s="153" t="s">
        <v>119</v>
      </c>
      <c r="J98" s="151">
        <v>29000</v>
      </c>
      <c r="K98" s="151">
        <v>0</v>
      </c>
      <c r="L98" s="151">
        <v>0</v>
      </c>
      <c r="M98" s="152" t="s">
        <v>416</v>
      </c>
      <c r="N98" s="153">
        <v>0</v>
      </c>
      <c r="O98" s="171">
        <f t="shared" si="7"/>
        <v>0</v>
      </c>
      <c r="P98" s="171">
        <f t="shared" si="8"/>
        <v>0</v>
      </c>
      <c r="Q98" s="171">
        <f t="shared" si="9"/>
        <v>0</v>
      </c>
      <c r="R98" s="240" t="str">
        <f t="shared" si="10"/>
        <v>-</v>
      </c>
      <c r="S98" s="240" t="str">
        <f t="shared" si="11"/>
        <v>-</v>
      </c>
      <c r="T98" s="152" t="s">
        <v>416</v>
      </c>
      <c r="U98" s="221">
        <v>0</v>
      </c>
      <c r="V98" s="223">
        <f xml:space="preserve"> J98*U98</f>
        <v>0</v>
      </c>
      <c r="W98" s="170">
        <f>K98*U98</f>
        <v>0</v>
      </c>
      <c r="X98" s="170">
        <f>L98*U98</f>
        <v>0</v>
      </c>
      <c r="Y98" s="228" t="str">
        <f t="shared" si="12"/>
        <v>-</v>
      </c>
      <c r="Z98" s="228" t="str">
        <f t="shared" si="13"/>
        <v>-</v>
      </c>
      <c r="AA98" s="134"/>
    </row>
    <row r="99" spans="1:27" ht="15.75" customHeight="1">
      <c r="A99" s="440"/>
      <c r="B99" s="445"/>
      <c r="C99" s="447"/>
      <c r="D99" s="257" t="s">
        <v>711</v>
      </c>
      <c r="E99" s="153" t="s">
        <v>668</v>
      </c>
      <c r="F99" s="226" t="s">
        <v>754</v>
      </c>
      <c r="G99" s="153" t="s">
        <v>756</v>
      </c>
      <c r="H99" s="153" t="s">
        <v>394</v>
      </c>
      <c r="I99" s="153" t="s">
        <v>119</v>
      </c>
      <c r="J99" s="151">
        <v>15000</v>
      </c>
      <c r="K99" s="151">
        <v>0</v>
      </c>
      <c r="L99" s="151">
        <v>0</v>
      </c>
      <c r="M99" s="152" t="s">
        <v>416</v>
      </c>
      <c r="N99" s="153">
        <v>0</v>
      </c>
      <c r="O99" s="171">
        <f t="shared" si="7"/>
        <v>0</v>
      </c>
      <c r="P99" s="171">
        <f t="shared" si="8"/>
        <v>0</v>
      </c>
      <c r="Q99" s="171">
        <f t="shared" si="9"/>
        <v>0</v>
      </c>
      <c r="R99" s="240" t="str">
        <f t="shared" si="10"/>
        <v>-</v>
      </c>
      <c r="S99" s="240" t="str">
        <f t="shared" si="11"/>
        <v>-</v>
      </c>
      <c r="T99" s="152" t="s">
        <v>416</v>
      </c>
      <c r="U99" s="221">
        <v>0</v>
      </c>
      <c r="V99" s="223">
        <f xml:space="preserve"> J99*U99</f>
        <v>0</v>
      </c>
      <c r="W99" s="170">
        <f>K99*U99</f>
        <v>0</v>
      </c>
      <c r="X99" s="170">
        <f>L99*U99</f>
        <v>0</v>
      </c>
      <c r="Y99" s="228" t="str">
        <f t="shared" si="12"/>
        <v>-</v>
      </c>
      <c r="Z99" s="228" t="str">
        <f t="shared" si="13"/>
        <v>-</v>
      </c>
      <c r="AA99" s="134"/>
    </row>
    <row r="100" spans="1:27" ht="15.75" customHeight="1">
      <c r="A100" s="440"/>
      <c r="B100" s="445"/>
      <c r="C100" s="447"/>
      <c r="D100" s="257" t="s">
        <v>711</v>
      </c>
      <c r="E100" s="153" t="s">
        <v>668</v>
      </c>
      <c r="F100" s="226" t="s">
        <v>754</v>
      </c>
      <c r="G100" s="153" t="s">
        <v>757</v>
      </c>
      <c r="H100" s="153" t="s">
        <v>394</v>
      </c>
      <c r="I100" s="153" t="s">
        <v>119</v>
      </c>
      <c r="J100" s="151">
        <v>0</v>
      </c>
      <c r="K100" s="151">
        <v>108054.53</v>
      </c>
      <c r="L100" s="151">
        <v>108054.53</v>
      </c>
      <c r="M100" s="152" t="s">
        <v>410</v>
      </c>
      <c r="N100" s="153">
        <f>IFERROR(VLOOKUP(F100,[1]BD_14!$F$2:$N$1000,9,0),"")</f>
        <v>0.23</v>
      </c>
      <c r="O100" s="171">
        <f t="shared" si="7"/>
        <v>0</v>
      </c>
      <c r="P100" s="171">
        <f t="shared" si="8"/>
        <v>24852.5419</v>
      </c>
      <c r="Q100" s="171">
        <f t="shared" si="9"/>
        <v>24852.5419</v>
      </c>
      <c r="R100" s="240" t="str">
        <f t="shared" si="10"/>
        <v>-</v>
      </c>
      <c r="S100" s="240" t="str">
        <f t="shared" si="11"/>
        <v>-</v>
      </c>
      <c r="T100" s="154" t="s">
        <v>416</v>
      </c>
      <c r="U100" s="221">
        <v>0</v>
      </c>
      <c r="V100" s="223">
        <f xml:space="preserve"> J100*U100</f>
        <v>0</v>
      </c>
      <c r="W100" s="170">
        <f>K100*U100</f>
        <v>0</v>
      </c>
      <c r="X100" s="170">
        <f>L100*U100</f>
        <v>0</v>
      </c>
      <c r="Y100" s="228" t="str">
        <f t="shared" si="12"/>
        <v>-</v>
      </c>
      <c r="Z100" s="228" t="str">
        <f t="shared" si="13"/>
        <v>-</v>
      </c>
      <c r="AA100" s="134"/>
    </row>
    <row r="101" spans="1:27" ht="15.75" customHeight="1">
      <c r="A101" s="440"/>
      <c r="B101" s="445"/>
      <c r="C101" s="447"/>
      <c r="D101" s="257" t="s">
        <v>711</v>
      </c>
      <c r="E101" s="153" t="s">
        <v>668</v>
      </c>
      <c r="F101" s="226" t="s">
        <v>754</v>
      </c>
      <c r="G101" s="153" t="s">
        <v>758</v>
      </c>
      <c r="H101" s="153" t="s">
        <v>394</v>
      </c>
      <c r="I101" s="153" t="s">
        <v>119</v>
      </c>
      <c r="J101" s="151">
        <v>1000</v>
      </c>
      <c r="K101" s="151">
        <v>0</v>
      </c>
      <c r="L101" s="151">
        <v>0</v>
      </c>
      <c r="M101" s="152" t="s">
        <v>416</v>
      </c>
      <c r="N101" s="153">
        <v>0</v>
      </c>
      <c r="O101" s="171">
        <f t="shared" si="7"/>
        <v>0</v>
      </c>
      <c r="P101" s="171">
        <f t="shared" si="8"/>
        <v>0</v>
      </c>
      <c r="Q101" s="171">
        <f t="shared" si="9"/>
        <v>0</v>
      </c>
      <c r="R101" s="240" t="str">
        <f t="shared" si="10"/>
        <v>-</v>
      </c>
      <c r="S101" s="240" t="str">
        <f t="shared" si="11"/>
        <v>-</v>
      </c>
      <c r="T101" s="152" t="s">
        <v>416</v>
      </c>
      <c r="U101" s="221">
        <v>0</v>
      </c>
      <c r="V101" s="223">
        <f xml:space="preserve"> J101*U101</f>
        <v>0</v>
      </c>
      <c r="W101" s="170">
        <f>K101*U101</f>
        <v>0</v>
      </c>
      <c r="X101" s="170">
        <f>L101*U101</f>
        <v>0</v>
      </c>
      <c r="Y101" s="228" t="str">
        <f t="shared" si="12"/>
        <v>-</v>
      </c>
      <c r="Z101" s="228" t="str">
        <f t="shared" si="13"/>
        <v>-</v>
      </c>
      <c r="AA101" s="134"/>
    </row>
    <row r="102" spans="1:27" ht="15.75" customHeight="1">
      <c r="A102" s="440"/>
      <c r="B102" s="445"/>
      <c r="C102" s="447"/>
      <c r="D102" s="257" t="s">
        <v>711</v>
      </c>
      <c r="E102" s="153" t="s">
        <v>668</v>
      </c>
      <c r="F102" s="226" t="s">
        <v>759</v>
      </c>
      <c r="G102" s="153" t="s">
        <v>760</v>
      </c>
      <c r="H102" s="153" t="s">
        <v>394</v>
      </c>
      <c r="I102" s="153" t="s">
        <v>119</v>
      </c>
      <c r="J102" s="151">
        <v>1000</v>
      </c>
      <c r="K102" s="151">
        <v>602919.4</v>
      </c>
      <c r="L102" s="151">
        <v>602919.4</v>
      </c>
      <c r="M102" s="152" t="s">
        <v>410</v>
      </c>
      <c r="N102" s="153">
        <v>0.23</v>
      </c>
      <c r="O102" s="171">
        <f t="shared" si="7"/>
        <v>230</v>
      </c>
      <c r="P102" s="171">
        <f t="shared" si="8"/>
        <v>138671.462</v>
      </c>
      <c r="Q102" s="171">
        <f t="shared" si="9"/>
        <v>138671.462</v>
      </c>
      <c r="R102" s="240">
        <f t="shared" si="10"/>
        <v>602.9194</v>
      </c>
      <c r="S102" s="240">
        <f t="shared" si="11"/>
        <v>602.9194</v>
      </c>
      <c r="T102" s="152" t="s">
        <v>416</v>
      </c>
      <c r="U102" s="221">
        <v>0</v>
      </c>
      <c r="V102" s="223">
        <f xml:space="preserve"> J102*U102</f>
        <v>0</v>
      </c>
      <c r="W102" s="170">
        <f>K102*U102</f>
        <v>0</v>
      </c>
      <c r="X102" s="170">
        <f>L102*U102</f>
        <v>0</v>
      </c>
      <c r="Y102" s="228" t="str">
        <f t="shared" si="12"/>
        <v>-</v>
      </c>
      <c r="Z102" s="228" t="str">
        <f t="shared" si="13"/>
        <v>-</v>
      </c>
      <c r="AA102" s="134"/>
    </row>
    <row r="103" spans="1:27" ht="15.75" customHeight="1">
      <c r="A103" s="440"/>
      <c r="B103" s="445"/>
      <c r="C103" s="447"/>
      <c r="D103" s="257" t="s">
        <v>711</v>
      </c>
      <c r="E103" s="153" t="s">
        <v>668</v>
      </c>
      <c r="F103" s="226" t="s">
        <v>759</v>
      </c>
      <c r="G103" s="153" t="s">
        <v>761</v>
      </c>
      <c r="H103" s="153" t="s">
        <v>394</v>
      </c>
      <c r="I103" s="153" t="s">
        <v>119</v>
      </c>
      <c r="J103" s="151">
        <v>19000</v>
      </c>
      <c r="K103" s="151">
        <v>0</v>
      </c>
      <c r="L103" s="151">
        <v>0</v>
      </c>
      <c r="M103" s="152" t="s">
        <v>410</v>
      </c>
      <c r="N103" s="153">
        <v>0.23</v>
      </c>
      <c r="O103" s="171">
        <f t="shared" si="7"/>
        <v>4370</v>
      </c>
      <c r="P103" s="171">
        <f t="shared" si="8"/>
        <v>0</v>
      </c>
      <c r="Q103" s="171">
        <f t="shared" si="9"/>
        <v>0</v>
      </c>
      <c r="R103" s="240">
        <f t="shared" si="10"/>
        <v>0</v>
      </c>
      <c r="S103" s="240">
        <f t="shared" si="11"/>
        <v>0</v>
      </c>
      <c r="T103" s="152" t="s">
        <v>416</v>
      </c>
      <c r="U103" s="221">
        <v>0</v>
      </c>
      <c r="V103" s="223">
        <f xml:space="preserve"> J103*U103</f>
        <v>0</v>
      </c>
      <c r="W103" s="170">
        <f>K103*U103</f>
        <v>0</v>
      </c>
      <c r="X103" s="170">
        <f>L103*U103</f>
        <v>0</v>
      </c>
      <c r="Y103" s="228" t="str">
        <f t="shared" si="12"/>
        <v>-</v>
      </c>
      <c r="Z103" s="228" t="str">
        <f t="shared" si="13"/>
        <v>-</v>
      </c>
      <c r="AA103" s="134"/>
    </row>
    <row r="104" spans="1:27" ht="15.75" customHeight="1">
      <c r="A104" s="440"/>
      <c r="B104" s="445"/>
      <c r="C104" s="447"/>
      <c r="D104" s="257" t="s">
        <v>711</v>
      </c>
      <c r="E104" s="153" t="s">
        <v>668</v>
      </c>
      <c r="F104" s="226" t="s">
        <v>759</v>
      </c>
      <c r="G104" s="153" t="s">
        <v>762</v>
      </c>
      <c r="H104" s="153" t="s">
        <v>394</v>
      </c>
      <c r="I104" s="153" t="s">
        <v>119</v>
      </c>
      <c r="J104" s="151">
        <v>30000</v>
      </c>
      <c r="K104" s="151">
        <v>0</v>
      </c>
      <c r="L104" s="151">
        <v>0</v>
      </c>
      <c r="M104" s="152" t="s">
        <v>410</v>
      </c>
      <c r="N104" s="153">
        <v>0.23</v>
      </c>
      <c r="O104" s="171">
        <f t="shared" si="7"/>
        <v>6900</v>
      </c>
      <c r="P104" s="171">
        <f t="shared" si="8"/>
        <v>0</v>
      </c>
      <c r="Q104" s="171">
        <f t="shared" si="9"/>
        <v>0</v>
      </c>
      <c r="R104" s="240">
        <f t="shared" si="10"/>
        <v>0</v>
      </c>
      <c r="S104" s="240">
        <f t="shared" si="11"/>
        <v>0</v>
      </c>
      <c r="T104" s="152" t="s">
        <v>416</v>
      </c>
      <c r="U104" s="221">
        <v>0</v>
      </c>
      <c r="V104" s="223">
        <f xml:space="preserve"> J104*U104</f>
        <v>0</v>
      </c>
      <c r="W104" s="170">
        <f>K104*U104</f>
        <v>0</v>
      </c>
      <c r="X104" s="170">
        <f>L104*U104</f>
        <v>0</v>
      </c>
      <c r="Y104" s="228" t="str">
        <f t="shared" si="12"/>
        <v>-</v>
      </c>
      <c r="Z104" s="228" t="str">
        <f t="shared" si="13"/>
        <v>-</v>
      </c>
      <c r="AA104" s="134"/>
    </row>
    <row r="105" spans="1:27" ht="15.75" customHeight="1">
      <c r="A105" s="440"/>
      <c r="B105" s="445"/>
      <c r="C105" s="447"/>
      <c r="D105" s="257" t="s">
        <v>711</v>
      </c>
      <c r="E105" s="153" t="s">
        <v>668</v>
      </c>
      <c r="F105" s="226" t="s">
        <v>759</v>
      </c>
      <c r="G105" s="153" t="s">
        <v>763</v>
      </c>
      <c r="H105" s="153" t="s">
        <v>394</v>
      </c>
      <c r="I105" s="153" t="s">
        <v>119</v>
      </c>
      <c r="J105" s="151">
        <v>30000</v>
      </c>
      <c r="K105" s="151">
        <v>0</v>
      </c>
      <c r="L105" s="151">
        <v>0</v>
      </c>
      <c r="M105" s="152" t="s">
        <v>410</v>
      </c>
      <c r="N105" s="153">
        <v>0.23</v>
      </c>
      <c r="O105" s="171">
        <f t="shared" si="7"/>
        <v>6900</v>
      </c>
      <c r="P105" s="171">
        <f t="shared" si="8"/>
        <v>0</v>
      </c>
      <c r="Q105" s="171">
        <f t="shared" si="9"/>
        <v>0</v>
      </c>
      <c r="R105" s="240">
        <f t="shared" si="10"/>
        <v>0</v>
      </c>
      <c r="S105" s="240">
        <f t="shared" si="11"/>
        <v>0</v>
      </c>
      <c r="T105" s="152" t="s">
        <v>416</v>
      </c>
      <c r="U105" s="221">
        <v>0</v>
      </c>
      <c r="V105" s="223">
        <f xml:space="preserve"> J105*U105</f>
        <v>0</v>
      </c>
      <c r="W105" s="170">
        <f>K105*U105</f>
        <v>0</v>
      </c>
      <c r="X105" s="170">
        <f>L105*U105</f>
        <v>0</v>
      </c>
      <c r="Y105" s="228" t="str">
        <f t="shared" si="12"/>
        <v>-</v>
      </c>
      <c r="Z105" s="228" t="str">
        <f t="shared" si="13"/>
        <v>-</v>
      </c>
      <c r="AA105" s="134"/>
    </row>
    <row r="106" spans="1:27" ht="15.75" customHeight="1">
      <c r="A106" s="440"/>
      <c r="B106" s="445"/>
      <c r="C106" s="447"/>
      <c r="D106" s="257" t="s">
        <v>711</v>
      </c>
      <c r="E106" s="153" t="s">
        <v>668</v>
      </c>
      <c r="F106" s="226" t="s">
        <v>759</v>
      </c>
      <c r="G106" s="153" t="s">
        <v>764</v>
      </c>
      <c r="H106" s="153" t="s">
        <v>394</v>
      </c>
      <c r="I106" s="153" t="s">
        <v>119</v>
      </c>
      <c r="J106" s="151">
        <v>45000</v>
      </c>
      <c r="K106" s="151">
        <v>20000</v>
      </c>
      <c r="L106" s="151">
        <v>20000</v>
      </c>
      <c r="M106" s="152" t="s">
        <v>410</v>
      </c>
      <c r="N106" s="153">
        <v>0.23</v>
      </c>
      <c r="O106" s="171">
        <f t="shared" si="7"/>
        <v>10350</v>
      </c>
      <c r="P106" s="171">
        <f t="shared" si="8"/>
        <v>4600</v>
      </c>
      <c r="Q106" s="171">
        <f t="shared" si="9"/>
        <v>4600</v>
      </c>
      <c r="R106" s="240">
        <f t="shared" si="10"/>
        <v>0.44444444444444442</v>
      </c>
      <c r="S106" s="240">
        <f t="shared" si="11"/>
        <v>0.44444444444444442</v>
      </c>
      <c r="T106" s="152" t="s">
        <v>416</v>
      </c>
      <c r="U106" s="221">
        <v>0</v>
      </c>
      <c r="V106" s="223">
        <f xml:space="preserve"> J106*U106</f>
        <v>0</v>
      </c>
      <c r="W106" s="170">
        <f>K106*U106</f>
        <v>0</v>
      </c>
      <c r="X106" s="170">
        <f>L106*U106</f>
        <v>0</v>
      </c>
      <c r="Y106" s="228" t="str">
        <f t="shared" si="12"/>
        <v>-</v>
      </c>
      <c r="Z106" s="228" t="str">
        <f t="shared" si="13"/>
        <v>-</v>
      </c>
      <c r="AA106" s="134"/>
    </row>
    <row r="107" spans="1:27" ht="15.75" customHeight="1">
      <c r="A107" s="440"/>
      <c r="B107" s="445"/>
      <c r="C107" s="447"/>
      <c r="D107" s="257" t="s">
        <v>711</v>
      </c>
      <c r="E107" s="153" t="s">
        <v>668</v>
      </c>
      <c r="F107" s="226" t="s">
        <v>765</v>
      </c>
      <c r="G107" s="153" t="s">
        <v>766</v>
      </c>
      <c r="H107" s="153" t="s">
        <v>394</v>
      </c>
      <c r="I107" s="153" t="s">
        <v>119</v>
      </c>
      <c r="J107" s="151">
        <v>0</v>
      </c>
      <c r="K107" s="151">
        <v>0</v>
      </c>
      <c r="L107" s="151">
        <v>0</v>
      </c>
      <c r="M107" s="152" t="s">
        <v>416</v>
      </c>
      <c r="N107" s="153">
        <v>0</v>
      </c>
      <c r="O107" s="171">
        <f t="shared" si="7"/>
        <v>0</v>
      </c>
      <c r="P107" s="171">
        <f t="shared" si="8"/>
        <v>0</v>
      </c>
      <c r="Q107" s="171">
        <f t="shared" si="9"/>
        <v>0</v>
      </c>
      <c r="R107" s="240" t="str">
        <f t="shared" si="10"/>
        <v>-</v>
      </c>
      <c r="S107" s="240" t="str">
        <f t="shared" si="11"/>
        <v>-</v>
      </c>
      <c r="T107" s="152" t="s">
        <v>416</v>
      </c>
      <c r="U107" s="221">
        <v>0</v>
      </c>
      <c r="V107" s="223">
        <f xml:space="preserve"> J107*U107</f>
        <v>0</v>
      </c>
      <c r="W107" s="170">
        <f>K107*U107</f>
        <v>0</v>
      </c>
      <c r="X107" s="170">
        <f>L107*U107</f>
        <v>0</v>
      </c>
      <c r="Y107" s="228" t="str">
        <f t="shared" si="12"/>
        <v>-</v>
      </c>
      <c r="Z107" s="228" t="str">
        <f t="shared" si="13"/>
        <v>-</v>
      </c>
      <c r="AA107" s="134"/>
    </row>
    <row r="108" spans="1:27" ht="15.75" customHeight="1">
      <c r="A108" s="440"/>
      <c r="B108" s="445"/>
      <c r="C108" s="447"/>
      <c r="D108" s="257" t="s">
        <v>711</v>
      </c>
      <c r="E108" s="153" t="s">
        <v>668</v>
      </c>
      <c r="F108" s="226" t="s">
        <v>765</v>
      </c>
      <c r="G108" s="153" t="s">
        <v>767</v>
      </c>
      <c r="H108" s="153" t="s">
        <v>394</v>
      </c>
      <c r="I108" s="153" t="s">
        <v>119</v>
      </c>
      <c r="J108" s="151">
        <v>20000</v>
      </c>
      <c r="K108" s="151">
        <v>0</v>
      </c>
      <c r="L108" s="151">
        <v>0</v>
      </c>
      <c r="M108" s="152" t="s">
        <v>410</v>
      </c>
      <c r="N108" s="153">
        <v>0.23</v>
      </c>
      <c r="O108" s="171">
        <f t="shared" si="7"/>
        <v>4600</v>
      </c>
      <c r="P108" s="171">
        <f t="shared" si="8"/>
        <v>0</v>
      </c>
      <c r="Q108" s="171">
        <f t="shared" si="9"/>
        <v>0</v>
      </c>
      <c r="R108" s="240">
        <f t="shared" si="10"/>
        <v>0</v>
      </c>
      <c r="S108" s="240">
        <f t="shared" si="11"/>
        <v>0</v>
      </c>
      <c r="T108" s="152" t="s">
        <v>416</v>
      </c>
      <c r="U108" s="221">
        <v>0</v>
      </c>
      <c r="V108" s="223">
        <f xml:space="preserve"> J108*U108</f>
        <v>0</v>
      </c>
      <c r="W108" s="170">
        <f>K108*U108</f>
        <v>0</v>
      </c>
      <c r="X108" s="170">
        <f>L108*U108</f>
        <v>0</v>
      </c>
      <c r="Y108" s="228" t="str">
        <f t="shared" si="12"/>
        <v>-</v>
      </c>
      <c r="Z108" s="228" t="str">
        <f t="shared" si="13"/>
        <v>-</v>
      </c>
      <c r="AA108" s="134"/>
    </row>
    <row r="109" spans="1:27" ht="15.75" customHeight="1">
      <c r="A109" s="440"/>
      <c r="B109" s="445"/>
      <c r="C109" s="447"/>
      <c r="D109" s="257" t="s">
        <v>711</v>
      </c>
      <c r="E109" s="153" t="s">
        <v>668</v>
      </c>
      <c r="F109" s="226" t="s">
        <v>765</v>
      </c>
      <c r="G109" s="153" t="s">
        <v>768</v>
      </c>
      <c r="H109" s="153" t="s">
        <v>394</v>
      </c>
      <c r="I109" s="153" t="s">
        <v>119</v>
      </c>
      <c r="J109" s="151">
        <v>12000</v>
      </c>
      <c r="K109" s="151">
        <v>0</v>
      </c>
      <c r="L109" s="151">
        <v>0</v>
      </c>
      <c r="M109" s="152" t="s">
        <v>416</v>
      </c>
      <c r="N109" s="153">
        <v>0</v>
      </c>
      <c r="O109" s="171">
        <f t="shared" si="7"/>
        <v>0</v>
      </c>
      <c r="P109" s="171">
        <f t="shared" si="8"/>
        <v>0</v>
      </c>
      <c r="Q109" s="171">
        <f t="shared" si="9"/>
        <v>0</v>
      </c>
      <c r="R109" s="240" t="str">
        <f t="shared" si="10"/>
        <v>-</v>
      </c>
      <c r="S109" s="240" t="str">
        <f t="shared" si="11"/>
        <v>-</v>
      </c>
      <c r="T109" s="152" t="s">
        <v>416</v>
      </c>
      <c r="U109" s="221">
        <v>0</v>
      </c>
      <c r="V109" s="223">
        <f xml:space="preserve"> J109*U109</f>
        <v>0</v>
      </c>
      <c r="W109" s="170">
        <f>K109*U109</f>
        <v>0</v>
      </c>
      <c r="X109" s="170">
        <f>L109*U109</f>
        <v>0</v>
      </c>
      <c r="Y109" s="228" t="str">
        <f t="shared" si="12"/>
        <v>-</v>
      </c>
      <c r="Z109" s="228" t="str">
        <f t="shared" si="13"/>
        <v>-</v>
      </c>
      <c r="AA109" s="134"/>
    </row>
    <row r="110" spans="1:27" ht="15.75" customHeight="1">
      <c r="A110" s="440"/>
      <c r="B110" s="445"/>
      <c r="C110" s="447"/>
      <c r="D110" s="257" t="s">
        <v>711</v>
      </c>
      <c r="E110" s="153" t="s">
        <v>668</v>
      </c>
      <c r="F110" s="226" t="s">
        <v>765</v>
      </c>
      <c r="G110" s="153" t="s">
        <v>769</v>
      </c>
      <c r="H110" s="153" t="s">
        <v>394</v>
      </c>
      <c r="I110" s="153" t="s">
        <v>119</v>
      </c>
      <c r="J110" s="151">
        <v>209000</v>
      </c>
      <c r="K110" s="151">
        <v>87462.61</v>
      </c>
      <c r="L110" s="151">
        <v>40000</v>
      </c>
      <c r="M110" s="152" t="s">
        <v>410</v>
      </c>
      <c r="N110" s="153">
        <f>IFERROR(VLOOKUP(F110,[1]BD_14!$F$2:$N$1000,9,0),"")</f>
        <v>0.23</v>
      </c>
      <c r="O110" s="171">
        <f t="shared" si="7"/>
        <v>48070</v>
      </c>
      <c r="P110" s="171">
        <f t="shared" si="8"/>
        <v>20116.400300000001</v>
      </c>
      <c r="Q110" s="171">
        <f t="shared" si="9"/>
        <v>9200</v>
      </c>
      <c r="R110" s="240">
        <f t="shared" si="10"/>
        <v>0.19138755980861244</v>
      </c>
      <c r="S110" s="240">
        <f t="shared" si="11"/>
        <v>0.41848138755980863</v>
      </c>
      <c r="T110" s="152" t="s">
        <v>416</v>
      </c>
      <c r="U110" s="221">
        <v>0</v>
      </c>
      <c r="V110" s="223">
        <f xml:space="preserve"> J110*U110</f>
        <v>0</v>
      </c>
      <c r="W110" s="170">
        <f>K110*U110</f>
        <v>0</v>
      </c>
      <c r="X110" s="170">
        <f>L110*U110</f>
        <v>0</v>
      </c>
      <c r="Y110" s="228" t="str">
        <f t="shared" si="12"/>
        <v>-</v>
      </c>
      <c r="Z110" s="228" t="str">
        <f t="shared" si="13"/>
        <v>-</v>
      </c>
      <c r="AA110" s="134"/>
    </row>
    <row r="111" spans="1:27" ht="15.75" customHeight="1">
      <c r="A111" s="440"/>
      <c r="B111" s="445"/>
      <c r="C111" s="447"/>
      <c r="D111" s="257" t="s">
        <v>711</v>
      </c>
      <c r="E111" s="153" t="s">
        <v>668</v>
      </c>
      <c r="F111" s="226" t="s">
        <v>765</v>
      </c>
      <c r="G111" s="153" t="s">
        <v>770</v>
      </c>
      <c r="H111" s="153" t="s">
        <v>394</v>
      </c>
      <c r="I111" s="153" t="s">
        <v>119</v>
      </c>
      <c r="J111" s="151">
        <v>1500000</v>
      </c>
      <c r="K111" s="151">
        <v>3311176</v>
      </c>
      <c r="L111" s="151">
        <v>3033976</v>
      </c>
      <c r="M111" s="152" t="s">
        <v>410</v>
      </c>
      <c r="N111" s="153">
        <f>IFERROR(VLOOKUP(F111,[1]BD_14!$F$2:$N$1000,9,0),"")</f>
        <v>0.23</v>
      </c>
      <c r="O111" s="171">
        <f t="shared" si="7"/>
        <v>345000</v>
      </c>
      <c r="P111" s="171">
        <f t="shared" si="8"/>
        <v>761570.48</v>
      </c>
      <c r="Q111" s="171">
        <f t="shared" si="9"/>
        <v>697814.48</v>
      </c>
      <c r="R111" s="240">
        <f t="shared" si="10"/>
        <v>2.0226506666666668</v>
      </c>
      <c r="S111" s="240">
        <f t="shared" si="11"/>
        <v>2.2074506666666665</v>
      </c>
      <c r="T111" s="152" t="s">
        <v>416</v>
      </c>
      <c r="U111" s="221">
        <v>0</v>
      </c>
      <c r="V111" s="223">
        <f xml:space="preserve"> J111*U111</f>
        <v>0</v>
      </c>
      <c r="W111" s="170">
        <f>K111*U111</f>
        <v>0</v>
      </c>
      <c r="X111" s="170">
        <f>L111*U111</f>
        <v>0</v>
      </c>
      <c r="Y111" s="228" t="str">
        <f t="shared" si="12"/>
        <v>-</v>
      </c>
      <c r="Z111" s="228" t="str">
        <f t="shared" si="13"/>
        <v>-</v>
      </c>
      <c r="AA111" s="134"/>
    </row>
    <row r="112" spans="1:27" ht="15.75" customHeight="1">
      <c r="A112" s="440"/>
      <c r="B112" s="445"/>
      <c r="C112" s="447"/>
      <c r="D112" s="257" t="s">
        <v>711</v>
      </c>
      <c r="E112" s="153" t="s">
        <v>771</v>
      </c>
      <c r="F112" s="226" t="s">
        <v>772</v>
      </c>
      <c r="G112" s="153" t="s">
        <v>773</v>
      </c>
      <c r="H112" s="153" t="s">
        <v>394</v>
      </c>
      <c r="I112" s="153" t="s">
        <v>119</v>
      </c>
      <c r="J112" s="151">
        <v>18000</v>
      </c>
      <c r="K112" s="151">
        <v>5651</v>
      </c>
      <c r="L112" s="151">
        <v>3520</v>
      </c>
      <c r="M112" s="152" t="s">
        <v>416</v>
      </c>
      <c r="N112" s="153">
        <f>IFERROR(VLOOKUP(F112,[1]BD_14!$F$2:$N$1000,9,0),"")</f>
        <v>0</v>
      </c>
      <c r="O112" s="171">
        <f t="shared" si="7"/>
        <v>0</v>
      </c>
      <c r="P112" s="171">
        <f t="shared" si="8"/>
        <v>0</v>
      </c>
      <c r="Q112" s="171">
        <f t="shared" si="9"/>
        <v>0</v>
      </c>
      <c r="R112" s="240" t="str">
        <f t="shared" si="10"/>
        <v>-</v>
      </c>
      <c r="S112" s="240" t="str">
        <f t="shared" si="11"/>
        <v>-</v>
      </c>
      <c r="T112" s="152" t="s">
        <v>416</v>
      </c>
      <c r="U112" s="221">
        <v>0</v>
      </c>
      <c r="V112" s="223">
        <f xml:space="preserve"> J112*U112</f>
        <v>0</v>
      </c>
      <c r="W112" s="170">
        <f>K112*U112</f>
        <v>0</v>
      </c>
      <c r="X112" s="170">
        <f>L112*U112</f>
        <v>0</v>
      </c>
      <c r="Y112" s="228" t="str">
        <f t="shared" si="12"/>
        <v>-</v>
      </c>
      <c r="Z112" s="228" t="str">
        <f t="shared" si="13"/>
        <v>-</v>
      </c>
      <c r="AA112" s="134"/>
    </row>
    <row r="113" spans="1:27" ht="15.75" customHeight="1">
      <c r="A113" s="440"/>
      <c r="B113" s="445"/>
      <c r="C113" s="447"/>
      <c r="D113" s="257" t="s">
        <v>711</v>
      </c>
      <c r="E113" s="153" t="s">
        <v>771</v>
      </c>
      <c r="F113" s="226" t="s">
        <v>772</v>
      </c>
      <c r="G113" s="153" t="s">
        <v>774</v>
      </c>
      <c r="H113" s="153" t="s">
        <v>394</v>
      </c>
      <c r="I113" s="153" t="s">
        <v>119</v>
      </c>
      <c r="J113" s="151">
        <v>1000</v>
      </c>
      <c r="K113" s="151">
        <v>0</v>
      </c>
      <c r="L113" s="151">
        <v>0</v>
      </c>
      <c r="M113" s="152" t="s">
        <v>416</v>
      </c>
      <c r="N113" s="153">
        <f>IFERROR(VLOOKUP(F113,[1]BD_14!$F$2:$N$1000,9,0),"")</f>
        <v>0</v>
      </c>
      <c r="O113" s="171">
        <f>J113*N113</f>
        <v>0</v>
      </c>
      <c r="P113" s="171">
        <f t="shared" si="8"/>
        <v>0</v>
      </c>
      <c r="Q113" s="171">
        <f t="shared" si="9"/>
        <v>0</v>
      </c>
      <c r="R113" s="240" t="str">
        <f t="shared" si="10"/>
        <v>-</v>
      </c>
      <c r="S113" s="240" t="str">
        <f t="shared" si="11"/>
        <v>-</v>
      </c>
      <c r="T113" s="152" t="s">
        <v>416</v>
      </c>
      <c r="U113" s="221">
        <v>0</v>
      </c>
      <c r="V113" s="223">
        <f xml:space="preserve"> J113*U113</f>
        <v>0</v>
      </c>
      <c r="W113" s="170">
        <f>K113*U113</f>
        <v>0</v>
      </c>
      <c r="X113" s="170">
        <f>L113*U113</f>
        <v>0</v>
      </c>
      <c r="Y113" s="228" t="str">
        <f t="shared" si="12"/>
        <v>-</v>
      </c>
      <c r="Z113" s="228" t="str">
        <f t="shared" si="13"/>
        <v>-</v>
      </c>
      <c r="AA113" s="134"/>
    </row>
    <row r="114" spans="1:27" ht="15.75" customHeight="1">
      <c r="A114" s="440"/>
      <c r="B114" s="445"/>
      <c r="C114" s="447"/>
      <c r="D114" s="257" t="s">
        <v>711</v>
      </c>
      <c r="E114" s="153" t="s">
        <v>771</v>
      </c>
      <c r="F114" s="226" t="s">
        <v>772</v>
      </c>
      <c r="G114" s="153" t="s">
        <v>775</v>
      </c>
      <c r="H114" s="153" t="s">
        <v>394</v>
      </c>
      <c r="I114" s="153" t="s">
        <v>119</v>
      </c>
      <c r="J114" s="151">
        <v>20000</v>
      </c>
      <c r="K114" s="151">
        <v>0</v>
      </c>
      <c r="L114" s="151">
        <v>0</v>
      </c>
      <c r="M114" s="152" t="s">
        <v>416</v>
      </c>
      <c r="N114" s="153">
        <f>IFERROR(VLOOKUP(F114,[1]BD_14!$F$2:$N$1000,9,0),"")</f>
        <v>0</v>
      </c>
      <c r="O114" s="171">
        <f t="shared" si="7"/>
        <v>0</v>
      </c>
      <c r="P114" s="171">
        <f t="shared" si="8"/>
        <v>0</v>
      </c>
      <c r="Q114" s="171">
        <f t="shared" si="9"/>
        <v>0</v>
      </c>
      <c r="R114" s="240" t="str">
        <f t="shared" si="10"/>
        <v>-</v>
      </c>
      <c r="S114" s="240" t="str">
        <f t="shared" si="11"/>
        <v>-</v>
      </c>
      <c r="T114" s="152" t="s">
        <v>416</v>
      </c>
      <c r="U114" s="221">
        <v>0</v>
      </c>
      <c r="V114" s="223">
        <f xml:space="preserve"> J114*U114</f>
        <v>0</v>
      </c>
      <c r="W114" s="170">
        <f>K114*U114</f>
        <v>0</v>
      </c>
      <c r="X114" s="170">
        <f>L114*U114</f>
        <v>0</v>
      </c>
      <c r="Y114" s="228" t="str">
        <f t="shared" si="12"/>
        <v>-</v>
      </c>
      <c r="Z114" s="228" t="str">
        <f t="shared" si="13"/>
        <v>-</v>
      </c>
      <c r="AA114" s="134"/>
    </row>
    <row r="115" spans="1:27" ht="15.75" customHeight="1">
      <c r="A115" s="440"/>
      <c r="B115" s="445"/>
      <c r="C115" s="447"/>
      <c r="D115" s="257" t="s">
        <v>711</v>
      </c>
      <c r="E115" s="153" t="s">
        <v>771</v>
      </c>
      <c r="F115" s="226" t="s">
        <v>772</v>
      </c>
      <c r="G115" s="153" t="s">
        <v>776</v>
      </c>
      <c r="H115" s="153" t="s">
        <v>394</v>
      </c>
      <c r="I115" s="153" t="s">
        <v>119</v>
      </c>
      <c r="J115" s="151">
        <v>1000</v>
      </c>
      <c r="K115" s="151">
        <v>0</v>
      </c>
      <c r="L115" s="151">
        <v>0</v>
      </c>
      <c r="M115" s="152" t="s">
        <v>416</v>
      </c>
      <c r="N115" s="153">
        <f>IFERROR(VLOOKUP(F115,[1]BD_14!$F$2:$N$1000,9,0),"")</f>
        <v>0</v>
      </c>
      <c r="O115" s="171">
        <f t="shared" si="7"/>
        <v>0</v>
      </c>
      <c r="P115" s="171">
        <f t="shared" si="8"/>
        <v>0</v>
      </c>
      <c r="Q115" s="171">
        <f t="shared" si="9"/>
        <v>0</v>
      </c>
      <c r="R115" s="240" t="str">
        <f t="shared" si="10"/>
        <v>-</v>
      </c>
      <c r="S115" s="240" t="str">
        <f t="shared" si="11"/>
        <v>-</v>
      </c>
      <c r="T115" s="152" t="s">
        <v>416</v>
      </c>
      <c r="U115" s="221">
        <v>0</v>
      </c>
      <c r="V115" s="223">
        <f xml:space="preserve"> J115*U115</f>
        <v>0</v>
      </c>
      <c r="W115" s="170">
        <f>K115*U115</f>
        <v>0</v>
      </c>
      <c r="X115" s="170">
        <f>L115*U115</f>
        <v>0</v>
      </c>
      <c r="Y115" s="228" t="str">
        <f t="shared" si="12"/>
        <v>-</v>
      </c>
      <c r="Z115" s="228" t="str">
        <f t="shared" si="13"/>
        <v>-</v>
      </c>
      <c r="AA115" s="134"/>
    </row>
    <row r="116" spans="1:27" ht="15.75" customHeight="1">
      <c r="A116" s="440"/>
      <c r="B116" s="445"/>
      <c r="C116" s="447"/>
      <c r="D116" s="257" t="s">
        <v>711</v>
      </c>
      <c r="E116" s="153" t="s">
        <v>771</v>
      </c>
      <c r="F116" s="226" t="s">
        <v>772</v>
      </c>
      <c r="G116" s="153" t="s">
        <v>777</v>
      </c>
      <c r="H116" s="153" t="s">
        <v>394</v>
      </c>
      <c r="I116" s="153" t="s">
        <v>119</v>
      </c>
      <c r="J116" s="151">
        <v>10000</v>
      </c>
      <c r="K116" s="151">
        <v>0</v>
      </c>
      <c r="L116" s="151">
        <v>0</v>
      </c>
      <c r="M116" s="152" t="s">
        <v>416</v>
      </c>
      <c r="N116" s="153">
        <f>IFERROR(VLOOKUP(F116,[1]BD_14!$F$2:$N$1000,9,0),"")</f>
        <v>0</v>
      </c>
      <c r="O116" s="171">
        <f t="shared" si="7"/>
        <v>0</v>
      </c>
      <c r="P116" s="171">
        <f t="shared" si="8"/>
        <v>0</v>
      </c>
      <c r="Q116" s="171">
        <f t="shared" si="9"/>
        <v>0</v>
      </c>
      <c r="R116" s="240" t="str">
        <f t="shared" si="10"/>
        <v>-</v>
      </c>
      <c r="S116" s="240" t="str">
        <f t="shared" si="11"/>
        <v>-</v>
      </c>
      <c r="T116" s="152" t="s">
        <v>416</v>
      </c>
      <c r="U116" s="221">
        <v>0</v>
      </c>
      <c r="V116" s="223">
        <f xml:space="preserve"> J116*U116</f>
        <v>0</v>
      </c>
      <c r="W116" s="170">
        <f>K116*U116</f>
        <v>0</v>
      </c>
      <c r="X116" s="170">
        <f>L116*U116</f>
        <v>0</v>
      </c>
      <c r="Y116" s="228" t="str">
        <f t="shared" si="12"/>
        <v>-</v>
      </c>
      <c r="Z116" s="228" t="str">
        <f t="shared" si="13"/>
        <v>-</v>
      </c>
      <c r="AA116" s="134"/>
    </row>
    <row r="117" spans="1:27" ht="15.75" customHeight="1">
      <c r="A117" s="440"/>
      <c r="B117" s="445"/>
      <c r="C117" s="447"/>
      <c r="D117" s="257" t="s">
        <v>711</v>
      </c>
      <c r="E117" s="153" t="s">
        <v>469</v>
      </c>
      <c r="F117" s="226" t="s">
        <v>778</v>
      </c>
      <c r="G117" s="153" t="s">
        <v>779</v>
      </c>
      <c r="H117" s="153" t="s">
        <v>394</v>
      </c>
      <c r="I117" s="153" t="s">
        <v>119</v>
      </c>
      <c r="J117" s="151">
        <v>1000</v>
      </c>
      <c r="K117" s="151">
        <v>1741020</v>
      </c>
      <c r="L117" s="151">
        <v>1741020</v>
      </c>
      <c r="M117" s="152" t="s">
        <v>410</v>
      </c>
      <c r="N117" s="153">
        <f>IFERROR(VLOOKUP(F117,[1]BD_14!$F$2:$N$1000,9,0),"")</f>
        <v>0.23</v>
      </c>
      <c r="O117" s="171">
        <f t="shared" si="7"/>
        <v>230</v>
      </c>
      <c r="P117" s="171">
        <f t="shared" si="8"/>
        <v>400434.60000000003</v>
      </c>
      <c r="Q117" s="171">
        <f t="shared" si="9"/>
        <v>400434.60000000003</v>
      </c>
      <c r="R117" s="240">
        <f t="shared" si="10"/>
        <v>1741.0200000000002</v>
      </c>
      <c r="S117" s="240">
        <f t="shared" si="11"/>
        <v>1741.0200000000002</v>
      </c>
      <c r="T117" s="152" t="s">
        <v>410</v>
      </c>
      <c r="U117" s="221">
        <v>0.09</v>
      </c>
      <c r="V117" s="223">
        <f xml:space="preserve"> J117*U117</f>
        <v>90</v>
      </c>
      <c r="W117" s="170">
        <f>K117*U117</f>
        <v>156691.79999999999</v>
      </c>
      <c r="X117" s="170">
        <f>L117*U117</f>
        <v>156691.79999999999</v>
      </c>
      <c r="Y117" s="228">
        <f t="shared" si="12"/>
        <v>1741.02</v>
      </c>
      <c r="Z117" s="228">
        <f t="shared" si="13"/>
        <v>1741.02</v>
      </c>
      <c r="AA117" s="134"/>
    </row>
    <row r="118" spans="1:27" ht="15.75" customHeight="1">
      <c r="A118" s="440"/>
      <c r="B118" s="445"/>
      <c r="C118" s="447"/>
      <c r="D118" s="257" t="s">
        <v>711</v>
      </c>
      <c r="E118" s="153" t="s">
        <v>469</v>
      </c>
      <c r="F118" s="226" t="s">
        <v>778</v>
      </c>
      <c r="G118" s="153" t="s">
        <v>780</v>
      </c>
      <c r="H118" s="153" t="s">
        <v>394</v>
      </c>
      <c r="I118" s="153" t="s">
        <v>119</v>
      </c>
      <c r="J118" s="151">
        <v>38000</v>
      </c>
      <c r="K118" s="151">
        <v>111690</v>
      </c>
      <c r="L118" s="151">
        <v>101940</v>
      </c>
      <c r="M118" s="152" t="s">
        <v>410</v>
      </c>
      <c r="N118" s="153">
        <f>IFERROR(VLOOKUP(F118,[1]BD_14!$F$2:$N$1000,9,0),"")</f>
        <v>0.23</v>
      </c>
      <c r="O118" s="171">
        <f t="shared" si="7"/>
        <v>8740</v>
      </c>
      <c r="P118" s="171">
        <f t="shared" si="8"/>
        <v>25688.7</v>
      </c>
      <c r="Q118" s="171">
        <f t="shared" si="9"/>
        <v>23446.2</v>
      </c>
      <c r="R118" s="240">
        <f t="shared" si="10"/>
        <v>2.6826315789473685</v>
      </c>
      <c r="S118" s="240">
        <f t="shared" si="11"/>
        <v>2.9392105263157897</v>
      </c>
      <c r="T118" s="152" t="s">
        <v>410</v>
      </c>
      <c r="U118" s="221">
        <v>0.09</v>
      </c>
      <c r="V118" s="223">
        <f xml:space="preserve"> J118*U118</f>
        <v>3420</v>
      </c>
      <c r="W118" s="170">
        <f>K118*U118</f>
        <v>10052.1</v>
      </c>
      <c r="X118" s="170">
        <f>L118*U118</f>
        <v>9174.6</v>
      </c>
      <c r="Y118" s="228">
        <f t="shared" si="12"/>
        <v>2.6826315789473685</v>
      </c>
      <c r="Z118" s="228">
        <f t="shared" si="13"/>
        <v>2.9392105263157897</v>
      </c>
      <c r="AA118" s="134"/>
    </row>
    <row r="119" spans="1:27" ht="15.75" customHeight="1">
      <c r="A119" s="440"/>
      <c r="B119" s="445"/>
      <c r="C119" s="447"/>
      <c r="D119" s="257" t="s">
        <v>711</v>
      </c>
      <c r="E119" s="153" t="s">
        <v>469</v>
      </c>
      <c r="F119" s="226" t="s">
        <v>778</v>
      </c>
      <c r="G119" s="153" t="s">
        <v>781</v>
      </c>
      <c r="H119" s="153" t="s">
        <v>394</v>
      </c>
      <c r="I119" s="153" t="s">
        <v>119</v>
      </c>
      <c r="J119" s="151">
        <v>1000</v>
      </c>
      <c r="K119" s="151">
        <v>20000</v>
      </c>
      <c r="L119" s="151">
        <v>20000</v>
      </c>
      <c r="M119" s="152" t="s">
        <v>410</v>
      </c>
      <c r="N119" s="153">
        <f>IFERROR(VLOOKUP(F119,[1]BD_14!$F$2:$N$1000,9,0),"")</f>
        <v>0.23</v>
      </c>
      <c r="O119" s="171">
        <f t="shared" si="7"/>
        <v>230</v>
      </c>
      <c r="P119" s="171">
        <f t="shared" si="8"/>
        <v>4600</v>
      </c>
      <c r="Q119" s="171">
        <f t="shared" si="9"/>
        <v>4600</v>
      </c>
      <c r="R119" s="240">
        <f t="shared" si="10"/>
        <v>20</v>
      </c>
      <c r="S119" s="240">
        <f t="shared" si="11"/>
        <v>20</v>
      </c>
      <c r="T119" s="152" t="s">
        <v>410</v>
      </c>
      <c r="U119" s="221">
        <v>0.09</v>
      </c>
      <c r="V119" s="223">
        <f xml:space="preserve"> J119*U119</f>
        <v>90</v>
      </c>
      <c r="W119" s="170">
        <f>K119*U119</f>
        <v>1800</v>
      </c>
      <c r="X119" s="170">
        <f>L119*U119</f>
        <v>1800</v>
      </c>
      <c r="Y119" s="228">
        <f t="shared" si="12"/>
        <v>20</v>
      </c>
      <c r="Z119" s="228">
        <f t="shared" si="13"/>
        <v>20</v>
      </c>
      <c r="AA119" s="134"/>
    </row>
    <row r="120" spans="1:27" ht="15.75" customHeight="1">
      <c r="A120" s="440"/>
      <c r="B120" s="445"/>
      <c r="C120" s="447"/>
      <c r="D120" s="257" t="s">
        <v>711</v>
      </c>
      <c r="E120" s="153" t="s">
        <v>469</v>
      </c>
      <c r="F120" s="226" t="s">
        <v>778</v>
      </c>
      <c r="G120" s="153" t="s">
        <v>782</v>
      </c>
      <c r="H120" s="153" t="s">
        <v>394</v>
      </c>
      <c r="I120" s="153" t="s">
        <v>119</v>
      </c>
      <c r="J120" s="151">
        <v>15000</v>
      </c>
      <c r="K120" s="151">
        <v>0</v>
      </c>
      <c r="L120" s="151">
        <v>0</v>
      </c>
      <c r="M120" s="152" t="s">
        <v>416</v>
      </c>
      <c r="N120" s="153">
        <v>0</v>
      </c>
      <c r="O120" s="171">
        <f t="shared" si="7"/>
        <v>0</v>
      </c>
      <c r="P120" s="171">
        <f t="shared" si="8"/>
        <v>0</v>
      </c>
      <c r="Q120" s="171">
        <f t="shared" si="9"/>
        <v>0</v>
      </c>
      <c r="R120" s="240" t="str">
        <f t="shared" si="10"/>
        <v>-</v>
      </c>
      <c r="S120" s="240" t="str">
        <f t="shared" si="11"/>
        <v>-</v>
      </c>
      <c r="T120" s="152" t="s">
        <v>416</v>
      </c>
      <c r="U120" s="221">
        <v>0</v>
      </c>
      <c r="V120" s="223">
        <f xml:space="preserve"> J120*U120</f>
        <v>0</v>
      </c>
      <c r="W120" s="170">
        <f>K120*U120</f>
        <v>0</v>
      </c>
      <c r="X120" s="170">
        <f>L120*U120</f>
        <v>0</v>
      </c>
      <c r="Y120" s="228" t="str">
        <f t="shared" si="12"/>
        <v>-</v>
      </c>
      <c r="Z120" s="228" t="str">
        <f t="shared" si="13"/>
        <v>-</v>
      </c>
      <c r="AA120" s="134"/>
    </row>
    <row r="121" spans="1:27" ht="15.75" customHeight="1">
      <c r="A121" s="440"/>
      <c r="B121" s="445"/>
      <c r="C121" s="447"/>
      <c r="D121" s="257" t="s">
        <v>711</v>
      </c>
      <c r="E121" s="153" t="s">
        <v>469</v>
      </c>
      <c r="F121" s="226" t="s">
        <v>778</v>
      </c>
      <c r="G121" s="153" t="s">
        <v>783</v>
      </c>
      <c r="H121" s="153" t="s">
        <v>394</v>
      </c>
      <c r="I121" s="153" t="s">
        <v>119</v>
      </c>
      <c r="J121" s="151">
        <v>420108</v>
      </c>
      <c r="K121" s="151">
        <v>36575394.839999996</v>
      </c>
      <c r="L121" s="151">
        <v>32434898.680000003</v>
      </c>
      <c r="M121" s="152" t="s">
        <v>410</v>
      </c>
      <c r="N121" s="153">
        <f>IFERROR(VLOOKUP(F121,[1]BD_14!$F$2:$N$1000,9,0),"")</f>
        <v>0.23</v>
      </c>
      <c r="O121" s="171">
        <f t="shared" si="7"/>
        <v>96624.840000000011</v>
      </c>
      <c r="P121" s="171">
        <f t="shared" si="8"/>
        <v>8412340.8131999988</v>
      </c>
      <c r="Q121" s="171">
        <f t="shared" si="9"/>
        <v>7460026.6964000007</v>
      </c>
      <c r="R121" s="240">
        <f t="shared" si="10"/>
        <v>77.206096241918743</v>
      </c>
      <c r="S121" s="240">
        <f t="shared" si="11"/>
        <v>87.061886086434896</v>
      </c>
      <c r="T121" s="152" t="s">
        <v>410</v>
      </c>
      <c r="U121" s="221">
        <v>0.09</v>
      </c>
      <c r="V121" s="223">
        <f xml:space="preserve"> J121*U121</f>
        <v>37809.72</v>
      </c>
      <c r="W121" s="170">
        <f>K121*U121</f>
        <v>3291785.5355999996</v>
      </c>
      <c r="X121" s="170">
        <f>L121*U121</f>
        <v>2919140.8812000002</v>
      </c>
      <c r="Y121" s="228">
        <f t="shared" si="12"/>
        <v>77.206096241918743</v>
      </c>
      <c r="Z121" s="228">
        <f t="shared" si="13"/>
        <v>87.06188608643491</v>
      </c>
      <c r="AA121" s="134"/>
    </row>
    <row r="122" spans="1:27" ht="15.75" customHeight="1">
      <c r="A122" s="440"/>
      <c r="B122" s="445"/>
      <c r="C122" s="447"/>
      <c r="D122" s="257" t="s">
        <v>711</v>
      </c>
      <c r="E122" s="153" t="s">
        <v>771</v>
      </c>
      <c r="F122" s="226" t="s">
        <v>784</v>
      </c>
      <c r="G122" s="153" t="s">
        <v>785</v>
      </c>
      <c r="H122" s="153" t="s">
        <v>394</v>
      </c>
      <c r="I122" s="153" t="s">
        <v>119</v>
      </c>
      <c r="J122" s="151">
        <v>674462</v>
      </c>
      <c r="K122" s="151">
        <v>1051051.96</v>
      </c>
      <c r="L122" s="151">
        <v>1051051.96</v>
      </c>
      <c r="M122" s="152" t="s">
        <v>416</v>
      </c>
      <c r="N122" s="153">
        <f>IFERROR(VLOOKUP(F122,[1]BD_14!$F$2:$N$1000,9,0),"")</f>
        <v>0</v>
      </c>
      <c r="O122" s="171">
        <f t="shared" si="7"/>
        <v>0</v>
      </c>
      <c r="P122" s="171">
        <f t="shared" si="8"/>
        <v>0</v>
      </c>
      <c r="Q122" s="171">
        <f t="shared" si="9"/>
        <v>0</v>
      </c>
      <c r="R122" s="240" t="str">
        <f t="shared" si="10"/>
        <v>-</v>
      </c>
      <c r="S122" s="240" t="str">
        <f t="shared" si="11"/>
        <v>-</v>
      </c>
      <c r="T122" s="152" t="s">
        <v>416</v>
      </c>
      <c r="U122" s="221">
        <v>0</v>
      </c>
      <c r="V122" s="223">
        <f xml:space="preserve"> J122*U122</f>
        <v>0</v>
      </c>
      <c r="W122" s="170">
        <f>K122*U122</f>
        <v>0</v>
      </c>
      <c r="X122" s="170">
        <f>L122*U122</f>
        <v>0</v>
      </c>
      <c r="Y122" s="228" t="str">
        <f t="shared" si="12"/>
        <v>-</v>
      </c>
      <c r="Z122" s="228" t="str">
        <f t="shared" si="13"/>
        <v>-</v>
      </c>
      <c r="AA122" s="134"/>
    </row>
    <row r="123" spans="1:27" ht="15.75" customHeight="1">
      <c r="A123" s="440"/>
      <c r="B123" s="445"/>
      <c r="C123" s="447"/>
      <c r="D123" s="257" t="s">
        <v>711</v>
      </c>
      <c r="E123" s="153" t="s">
        <v>771</v>
      </c>
      <c r="F123" s="226" t="s">
        <v>784</v>
      </c>
      <c r="G123" s="153" t="s">
        <v>786</v>
      </c>
      <c r="H123" s="153" t="s">
        <v>394</v>
      </c>
      <c r="I123" s="153" t="s">
        <v>119</v>
      </c>
      <c r="J123" s="151">
        <v>50000</v>
      </c>
      <c r="K123" s="151">
        <v>104953.78</v>
      </c>
      <c r="L123" s="151">
        <v>104277.06</v>
      </c>
      <c r="M123" s="152" t="s">
        <v>416</v>
      </c>
      <c r="N123" s="153">
        <f>IFERROR(VLOOKUP(F123,[1]BD_14!$F$2:$N$1000,9,0),"")</f>
        <v>0</v>
      </c>
      <c r="O123" s="171">
        <f t="shared" si="7"/>
        <v>0</v>
      </c>
      <c r="P123" s="171">
        <f t="shared" si="8"/>
        <v>0</v>
      </c>
      <c r="Q123" s="171">
        <f t="shared" si="9"/>
        <v>0</v>
      </c>
      <c r="R123" s="240" t="str">
        <f t="shared" si="10"/>
        <v>-</v>
      </c>
      <c r="S123" s="240" t="str">
        <f t="shared" si="11"/>
        <v>-</v>
      </c>
      <c r="T123" s="152" t="s">
        <v>416</v>
      </c>
      <c r="U123" s="221">
        <v>0</v>
      </c>
      <c r="V123" s="223">
        <f xml:space="preserve"> J123*U123</f>
        <v>0</v>
      </c>
      <c r="W123" s="170">
        <f>K123*U123</f>
        <v>0</v>
      </c>
      <c r="X123" s="170">
        <f>L123*U123</f>
        <v>0</v>
      </c>
      <c r="Y123" s="228" t="str">
        <f t="shared" si="12"/>
        <v>-</v>
      </c>
      <c r="Z123" s="228" t="str">
        <f t="shared" si="13"/>
        <v>-</v>
      </c>
      <c r="AA123" s="134"/>
    </row>
    <row r="124" spans="1:27" ht="15.75" customHeight="1">
      <c r="A124" s="440"/>
      <c r="B124" s="445"/>
      <c r="C124" s="447"/>
      <c r="D124" s="257" t="s">
        <v>711</v>
      </c>
      <c r="E124" s="153" t="s">
        <v>771</v>
      </c>
      <c r="F124" s="226" t="s">
        <v>784</v>
      </c>
      <c r="G124" s="153" t="s">
        <v>787</v>
      </c>
      <c r="H124" s="153" t="s">
        <v>394</v>
      </c>
      <c r="I124" s="153" t="s">
        <v>119</v>
      </c>
      <c r="J124" s="151">
        <v>373319</v>
      </c>
      <c r="K124" s="151">
        <v>270598.01</v>
      </c>
      <c r="L124" s="151">
        <v>246798.43</v>
      </c>
      <c r="M124" s="152" t="s">
        <v>416</v>
      </c>
      <c r="N124" s="153">
        <f>IFERROR(VLOOKUP(F124,[1]BD_14!$F$2:$N$1000,9,0),"")</f>
        <v>0</v>
      </c>
      <c r="O124" s="171">
        <f t="shared" si="7"/>
        <v>0</v>
      </c>
      <c r="P124" s="171">
        <f t="shared" si="8"/>
        <v>0</v>
      </c>
      <c r="Q124" s="171">
        <f t="shared" si="9"/>
        <v>0</v>
      </c>
      <c r="R124" s="240" t="str">
        <f t="shared" si="10"/>
        <v>-</v>
      </c>
      <c r="S124" s="240" t="str">
        <f t="shared" si="11"/>
        <v>-</v>
      </c>
      <c r="T124" s="152" t="s">
        <v>416</v>
      </c>
      <c r="U124" s="221">
        <v>0</v>
      </c>
      <c r="V124" s="223">
        <f xml:space="preserve"> J124*U124</f>
        <v>0</v>
      </c>
      <c r="W124" s="170">
        <f>K124*U124</f>
        <v>0</v>
      </c>
      <c r="X124" s="170">
        <f>L124*U124</f>
        <v>0</v>
      </c>
      <c r="Y124" s="228" t="str">
        <f t="shared" si="12"/>
        <v>-</v>
      </c>
      <c r="Z124" s="228" t="str">
        <f t="shared" si="13"/>
        <v>-</v>
      </c>
      <c r="AA124" s="134"/>
    </row>
    <row r="125" spans="1:27" ht="15.75" customHeight="1">
      <c r="A125" s="440"/>
      <c r="B125" s="445"/>
      <c r="C125" s="447"/>
      <c r="D125" s="257" t="s">
        <v>711</v>
      </c>
      <c r="E125" s="153" t="s">
        <v>771</v>
      </c>
      <c r="F125" s="226" t="s">
        <v>784</v>
      </c>
      <c r="G125" s="153" t="s">
        <v>788</v>
      </c>
      <c r="H125" s="153" t="s">
        <v>394</v>
      </c>
      <c r="I125" s="153" t="s">
        <v>119</v>
      </c>
      <c r="J125" s="151">
        <v>65000</v>
      </c>
      <c r="K125" s="151">
        <v>78259.39</v>
      </c>
      <c r="L125" s="151">
        <v>66441.05</v>
      </c>
      <c r="M125" s="152" t="s">
        <v>416</v>
      </c>
      <c r="N125" s="153">
        <f>IFERROR(VLOOKUP(F125,[1]BD_14!$F$2:$N$1000,9,0),"")</f>
        <v>0</v>
      </c>
      <c r="O125" s="171">
        <f t="shared" si="7"/>
        <v>0</v>
      </c>
      <c r="P125" s="171">
        <f t="shared" si="8"/>
        <v>0</v>
      </c>
      <c r="Q125" s="171">
        <f t="shared" si="9"/>
        <v>0</v>
      </c>
      <c r="R125" s="240" t="str">
        <f t="shared" si="10"/>
        <v>-</v>
      </c>
      <c r="S125" s="240" t="str">
        <f t="shared" si="11"/>
        <v>-</v>
      </c>
      <c r="T125" s="152" t="s">
        <v>416</v>
      </c>
      <c r="U125" s="221">
        <v>0</v>
      </c>
      <c r="V125" s="223">
        <f xml:space="preserve"> J125*U125</f>
        <v>0</v>
      </c>
      <c r="W125" s="170">
        <f>K125*U125</f>
        <v>0</v>
      </c>
      <c r="X125" s="170">
        <f>L125*U125</f>
        <v>0</v>
      </c>
      <c r="Y125" s="228" t="str">
        <f t="shared" si="12"/>
        <v>-</v>
      </c>
      <c r="Z125" s="228" t="str">
        <f t="shared" si="13"/>
        <v>-</v>
      </c>
      <c r="AA125" s="134"/>
    </row>
    <row r="126" spans="1:27" ht="15.75" customHeight="1">
      <c r="A126" s="440"/>
      <c r="B126" s="445"/>
      <c r="C126" s="447"/>
      <c r="D126" s="257" t="s">
        <v>711</v>
      </c>
      <c r="E126" s="153" t="s">
        <v>771</v>
      </c>
      <c r="F126" s="226" t="s">
        <v>784</v>
      </c>
      <c r="G126" s="153" t="s">
        <v>789</v>
      </c>
      <c r="H126" s="153" t="s">
        <v>394</v>
      </c>
      <c r="I126" s="153" t="s">
        <v>119</v>
      </c>
      <c r="J126" s="151">
        <v>0</v>
      </c>
      <c r="K126" s="151">
        <v>1017.98</v>
      </c>
      <c r="L126" s="151">
        <v>1017.98</v>
      </c>
      <c r="M126" s="152" t="s">
        <v>416</v>
      </c>
      <c r="N126" s="153">
        <f>IFERROR(VLOOKUP(F126,[1]BD_14!$F$2:$N$1000,9,0),"")</f>
        <v>0</v>
      </c>
      <c r="O126" s="171">
        <f t="shared" si="7"/>
        <v>0</v>
      </c>
      <c r="P126" s="171">
        <f t="shared" ref="P126:P175" si="14">K126*N126</f>
        <v>0</v>
      </c>
      <c r="Q126" s="171">
        <f t="shared" si="9"/>
        <v>0</v>
      </c>
      <c r="R126" s="240" t="str">
        <f t="shared" si="10"/>
        <v>-</v>
      </c>
      <c r="S126" s="240" t="str">
        <f t="shared" si="11"/>
        <v>-</v>
      </c>
      <c r="T126" s="152" t="s">
        <v>416</v>
      </c>
      <c r="U126" s="221">
        <v>0</v>
      </c>
      <c r="V126" s="223">
        <f xml:space="preserve"> J126*U126</f>
        <v>0</v>
      </c>
      <c r="W126" s="170">
        <f>K126*U126</f>
        <v>0</v>
      </c>
      <c r="X126" s="170">
        <f>L126*U126</f>
        <v>0</v>
      </c>
      <c r="Y126" s="228" t="str">
        <f t="shared" si="12"/>
        <v>-</v>
      </c>
      <c r="Z126" s="228" t="str">
        <f t="shared" si="13"/>
        <v>-</v>
      </c>
      <c r="AA126" s="134"/>
    </row>
    <row r="127" spans="1:27" ht="15.75" customHeight="1">
      <c r="A127" s="440"/>
      <c r="B127" s="445"/>
      <c r="C127" s="447"/>
      <c r="D127" s="257" t="s">
        <v>711</v>
      </c>
      <c r="E127" s="153" t="s">
        <v>771</v>
      </c>
      <c r="F127" s="226" t="s">
        <v>784</v>
      </c>
      <c r="G127" s="153" t="s">
        <v>790</v>
      </c>
      <c r="H127" s="153" t="s">
        <v>394</v>
      </c>
      <c r="I127" s="153" t="s">
        <v>119</v>
      </c>
      <c r="J127" s="151">
        <v>2000000</v>
      </c>
      <c r="K127" s="151">
        <v>0</v>
      </c>
      <c r="L127" s="151">
        <v>0</v>
      </c>
      <c r="M127" s="152" t="s">
        <v>416</v>
      </c>
      <c r="N127" s="153">
        <f>IFERROR(VLOOKUP(F127,[1]BD_14!$F$2:$N$1000,9,0),"")</f>
        <v>0</v>
      </c>
      <c r="O127" s="171">
        <f t="shared" ref="O127:O175" si="15">J127*N127</f>
        <v>0</v>
      </c>
      <c r="P127" s="171">
        <f t="shared" si="14"/>
        <v>0</v>
      </c>
      <c r="Q127" s="171">
        <f t="shared" ref="Q127:Q175" si="16">L127*N127</f>
        <v>0</v>
      </c>
      <c r="R127" s="240" t="str">
        <f t="shared" ref="R127:R175" si="17" xml:space="preserve"> IFERROR(Q127/O127, "-")</f>
        <v>-</v>
      </c>
      <c r="S127" s="240" t="str">
        <f t="shared" ref="S127:S175" si="18">IFERROR(P127/O127, "-")</f>
        <v>-</v>
      </c>
      <c r="T127" s="152" t="s">
        <v>416</v>
      </c>
      <c r="U127" s="221">
        <v>0</v>
      </c>
      <c r="V127" s="223">
        <f xml:space="preserve"> J127*U127</f>
        <v>0</v>
      </c>
      <c r="W127" s="170">
        <f>K127*U127</f>
        <v>0</v>
      </c>
      <c r="X127" s="170">
        <f>L127*U127</f>
        <v>0</v>
      </c>
      <c r="Y127" s="228" t="str">
        <f t="shared" ref="Y127:Y176" si="19">IFERROR(X127/V127, "-")</f>
        <v>-</v>
      </c>
      <c r="Z127" s="228" t="str">
        <f t="shared" ref="Z127:Z175" si="20">IFERROR(W127/V127, "-")</f>
        <v>-</v>
      </c>
      <c r="AA127" s="134"/>
    </row>
    <row r="128" spans="1:27" ht="15.75" customHeight="1">
      <c r="A128" s="440"/>
      <c r="B128" s="445"/>
      <c r="C128" s="447"/>
      <c r="D128" s="257" t="s">
        <v>711</v>
      </c>
      <c r="E128" s="153" t="s">
        <v>771</v>
      </c>
      <c r="F128" s="226" t="s">
        <v>784</v>
      </c>
      <c r="G128" s="153" t="s">
        <v>791</v>
      </c>
      <c r="H128" s="153" t="s">
        <v>394</v>
      </c>
      <c r="I128" s="153" t="s">
        <v>119</v>
      </c>
      <c r="J128" s="151">
        <v>25000</v>
      </c>
      <c r="K128" s="151">
        <v>122668</v>
      </c>
      <c r="L128" s="151">
        <v>0</v>
      </c>
      <c r="M128" s="152" t="s">
        <v>416</v>
      </c>
      <c r="N128" s="153">
        <f>IFERROR(VLOOKUP(F128,[1]BD_14!$F$2:$N$1000,9,0),"")</f>
        <v>0</v>
      </c>
      <c r="O128" s="171">
        <f t="shared" si="15"/>
        <v>0</v>
      </c>
      <c r="P128" s="171">
        <f t="shared" si="14"/>
        <v>0</v>
      </c>
      <c r="Q128" s="171">
        <f t="shared" si="16"/>
        <v>0</v>
      </c>
      <c r="R128" s="240" t="str">
        <f t="shared" si="17"/>
        <v>-</v>
      </c>
      <c r="S128" s="240" t="str">
        <f t="shared" si="18"/>
        <v>-</v>
      </c>
      <c r="T128" s="152" t="s">
        <v>416</v>
      </c>
      <c r="U128" s="221">
        <v>0</v>
      </c>
      <c r="V128" s="223">
        <f xml:space="preserve"> J128*U128</f>
        <v>0</v>
      </c>
      <c r="W128" s="170">
        <f>K128*U128</f>
        <v>0</v>
      </c>
      <c r="X128" s="170">
        <f>L128*U128</f>
        <v>0</v>
      </c>
      <c r="Y128" s="228" t="str">
        <f t="shared" si="19"/>
        <v>-</v>
      </c>
      <c r="Z128" s="228" t="str">
        <f t="shared" si="20"/>
        <v>-</v>
      </c>
      <c r="AA128" s="134"/>
    </row>
    <row r="129" spans="1:27" ht="15.75" customHeight="1">
      <c r="A129" s="440"/>
      <c r="B129" s="445"/>
      <c r="C129" s="447"/>
      <c r="D129" s="257" t="s">
        <v>711</v>
      </c>
      <c r="E129" s="153" t="s">
        <v>771</v>
      </c>
      <c r="F129" s="226" t="s">
        <v>792</v>
      </c>
      <c r="G129" s="153" t="s">
        <v>793</v>
      </c>
      <c r="H129" s="153" t="s">
        <v>394</v>
      </c>
      <c r="I129" s="153" t="s">
        <v>119</v>
      </c>
      <c r="J129" s="151">
        <v>10000</v>
      </c>
      <c r="K129" s="151">
        <v>0</v>
      </c>
      <c r="L129" s="151">
        <v>0</v>
      </c>
      <c r="M129" s="152" t="s">
        <v>416</v>
      </c>
      <c r="N129" s="153">
        <f>IFERROR(VLOOKUP(F129,[1]BD_14!$F$2:$N$1000,9,0),"")</f>
        <v>0</v>
      </c>
      <c r="O129" s="171">
        <f t="shared" si="15"/>
        <v>0</v>
      </c>
      <c r="P129" s="171">
        <f t="shared" si="14"/>
        <v>0</v>
      </c>
      <c r="Q129" s="171">
        <f t="shared" si="16"/>
        <v>0</v>
      </c>
      <c r="R129" s="240" t="str">
        <f t="shared" si="17"/>
        <v>-</v>
      </c>
      <c r="S129" s="240" t="str">
        <f t="shared" si="18"/>
        <v>-</v>
      </c>
      <c r="T129" s="152" t="s">
        <v>416</v>
      </c>
      <c r="U129" s="221">
        <v>0</v>
      </c>
      <c r="V129" s="223">
        <f xml:space="preserve"> J129*U129</f>
        <v>0</v>
      </c>
      <c r="W129" s="170">
        <f>K129*U129</f>
        <v>0</v>
      </c>
      <c r="X129" s="170">
        <f>L129*U129</f>
        <v>0</v>
      </c>
      <c r="Y129" s="228" t="str">
        <f t="shared" si="19"/>
        <v>-</v>
      </c>
      <c r="Z129" s="228" t="str">
        <f t="shared" si="20"/>
        <v>-</v>
      </c>
      <c r="AA129" s="134"/>
    </row>
    <row r="130" spans="1:27" ht="15.75" customHeight="1">
      <c r="A130" s="440"/>
      <c r="B130" s="445"/>
      <c r="C130" s="447"/>
      <c r="D130" s="257" t="s">
        <v>711</v>
      </c>
      <c r="E130" s="153" t="s">
        <v>771</v>
      </c>
      <c r="F130" s="226" t="s">
        <v>792</v>
      </c>
      <c r="G130" s="153" t="s">
        <v>794</v>
      </c>
      <c r="H130" s="153" t="s">
        <v>394</v>
      </c>
      <c r="I130" s="153" t="s">
        <v>119</v>
      </c>
      <c r="J130" s="151">
        <v>259200</v>
      </c>
      <c r="K130" s="151">
        <v>37501.360000000001</v>
      </c>
      <c r="L130" s="151">
        <v>5600.28</v>
      </c>
      <c r="M130" s="152" t="s">
        <v>416</v>
      </c>
      <c r="N130" s="153">
        <f>IFERROR(VLOOKUP(F130,[1]BD_14!$F$2:$N$1000,9,0),"")</f>
        <v>0</v>
      </c>
      <c r="O130" s="171">
        <f t="shared" si="15"/>
        <v>0</v>
      </c>
      <c r="P130" s="171">
        <f t="shared" si="14"/>
        <v>0</v>
      </c>
      <c r="Q130" s="171">
        <f t="shared" si="16"/>
        <v>0</v>
      </c>
      <c r="R130" s="240" t="str">
        <f t="shared" si="17"/>
        <v>-</v>
      </c>
      <c r="S130" s="240" t="str">
        <f t="shared" si="18"/>
        <v>-</v>
      </c>
      <c r="T130" s="152" t="s">
        <v>416</v>
      </c>
      <c r="U130" s="221">
        <v>0</v>
      </c>
      <c r="V130" s="223">
        <f xml:space="preserve"> J130*U130</f>
        <v>0</v>
      </c>
      <c r="W130" s="170">
        <f>K130*U130</f>
        <v>0</v>
      </c>
      <c r="X130" s="170">
        <f>L130*U130</f>
        <v>0</v>
      </c>
      <c r="Y130" s="228" t="str">
        <f t="shared" si="19"/>
        <v>-</v>
      </c>
      <c r="Z130" s="228" t="str">
        <f t="shared" si="20"/>
        <v>-</v>
      </c>
      <c r="AA130" s="134"/>
    </row>
    <row r="131" spans="1:27" ht="15.75" customHeight="1">
      <c r="A131" s="440"/>
      <c r="B131" s="445"/>
      <c r="C131" s="447"/>
      <c r="D131" s="257" t="s">
        <v>711</v>
      </c>
      <c r="E131" s="153" t="s">
        <v>795</v>
      </c>
      <c r="F131" s="226" t="s">
        <v>796</v>
      </c>
      <c r="G131" s="153" t="s">
        <v>797</v>
      </c>
      <c r="H131" s="153" t="s">
        <v>394</v>
      </c>
      <c r="I131" s="153" t="s">
        <v>81</v>
      </c>
      <c r="J131" s="151">
        <v>10000000</v>
      </c>
      <c r="K131" s="151">
        <v>0</v>
      </c>
      <c r="L131" s="151">
        <v>0</v>
      </c>
      <c r="M131" s="152" t="s">
        <v>416</v>
      </c>
      <c r="N131" s="153">
        <v>0</v>
      </c>
      <c r="O131" s="171">
        <f t="shared" si="15"/>
        <v>0</v>
      </c>
      <c r="P131" s="171">
        <f t="shared" si="14"/>
        <v>0</v>
      </c>
      <c r="Q131" s="171">
        <f t="shared" si="16"/>
        <v>0</v>
      </c>
      <c r="R131" s="240" t="str">
        <f t="shared" si="17"/>
        <v>-</v>
      </c>
      <c r="S131" s="240" t="str">
        <f t="shared" si="18"/>
        <v>-</v>
      </c>
      <c r="T131" s="152" t="s">
        <v>416</v>
      </c>
      <c r="U131" s="221">
        <v>0</v>
      </c>
      <c r="V131" s="223">
        <f xml:space="preserve"> J131*U131</f>
        <v>0</v>
      </c>
      <c r="W131" s="170">
        <f>K131*U131</f>
        <v>0</v>
      </c>
      <c r="X131" s="170">
        <f>L131*U131</f>
        <v>0</v>
      </c>
      <c r="Y131" s="228" t="str">
        <f t="shared" si="19"/>
        <v>-</v>
      </c>
      <c r="Z131" s="228" t="str">
        <f t="shared" si="20"/>
        <v>-</v>
      </c>
      <c r="AA131" s="134"/>
    </row>
    <row r="132" spans="1:27" ht="15.75" customHeight="1">
      <c r="A132" s="440"/>
      <c r="B132" s="445"/>
      <c r="C132" s="447"/>
      <c r="D132" s="257" t="s">
        <v>711</v>
      </c>
      <c r="E132" s="153" t="s">
        <v>798</v>
      </c>
      <c r="F132" s="226" t="s">
        <v>796</v>
      </c>
      <c r="G132" s="153" t="s">
        <v>799</v>
      </c>
      <c r="H132" s="153" t="s">
        <v>394</v>
      </c>
      <c r="I132" s="153" t="s">
        <v>81</v>
      </c>
      <c r="J132" s="151">
        <v>0</v>
      </c>
      <c r="K132" s="151">
        <v>0</v>
      </c>
      <c r="L132" s="151">
        <v>0</v>
      </c>
      <c r="M132" s="152" t="s">
        <v>416</v>
      </c>
      <c r="N132" s="153">
        <v>0</v>
      </c>
      <c r="O132" s="171">
        <f t="shared" si="15"/>
        <v>0</v>
      </c>
      <c r="P132" s="171">
        <f t="shared" si="14"/>
        <v>0</v>
      </c>
      <c r="Q132" s="171">
        <f t="shared" si="16"/>
        <v>0</v>
      </c>
      <c r="R132" s="240" t="str">
        <f t="shared" si="17"/>
        <v>-</v>
      </c>
      <c r="S132" s="240" t="str">
        <f t="shared" si="18"/>
        <v>-</v>
      </c>
      <c r="T132" s="152" t="s">
        <v>416</v>
      </c>
      <c r="U132" s="221">
        <v>0</v>
      </c>
      <c r="V132" s="223">
        <f xml:space="preserve"> J132*U132</f>
        <v>0</v>
      </c>
      <c r="W132" s="170">
        <f>K132*U132</f>
        <v>0</v>
      </c>
      <c r="X132" s="170">
        <f>L132*U132</f>
        <v>0</v>
      </c>
      <c r="Y132" s="228" t="str">
        <f t="shared" si="19"/>
        <v>-</v>
      </c>
      <c r="Z132" s="228" t="str">
        <f t="shared" si="20"/>
        <v>-</v>
      </c>
      <c r="AA132" s="134"/>
    </row>
    <row r="133" spans="1:27" ht="15.75" customHeight="1">
      <c r="A133" s="440"/>
      <c r="B133" s="445"/>
      <c r="C133" s="447"/>
      <c r="D133" s="257" t="s">
        <v>711</v>
      </c>
      <c r="E133" s="153" t="s">
        <v>798</v>
      </c>
      <c r="F133" s="226" t="s">
        <v>796</v>
      </c>
      <c r="G133" s="153" t="s">
        <v>800</v>
      </c>
      <c r="H133" s="153" t="s">
        <v>394</v>
      </c>
      <c r="I133" s="153" t="s">
        <v>81</v>
      </c>
      <c r="J133" s="151">
        <v>0</v>
      </c>
      <c r="K133" s="151">
        <v>0</v>
      </c>
      <c r="L133" s="151">
        <v>0</v>
      </c>
      <c r="M133" s="152" t="s">
        <v>416</v>
      </c>
      <c r="N133" s="153">
        <v>0</v>
      </c>
      <c r="O133" s="171">
        <f t="shared" si="15"/>
        <v>0</v>
      </c>
      <c r="P133" s="171">
        <f t="shared" si="14"/>
        <v>0</v>
      </c>
      <c r="Q133" s="171">
        <f t="shared" si="16"/>
        <v>0</v>
      </c>
      <c r="R133" s="240" t="str">
        <f t="shared" si="17"/>
        <v>-</v>
      </c>
      <c r="S133" s="240" t="str">
        <f t="shared" si="18"/>
        <v>-</v>
      </c>
      <c r="T133" s="152" t="s">
        <v>416</v>
      </c>
      <c r="U133" s="221">
        <v>0</v>
      </c>
      <c r="V133" s="223">
        <f xml:space="preserve"> J133*U133</f>
        <v>0</v>
      </c>
      <c r="W133" s="170">
        <f>K133*U133</f>
        <v>0</v>
      </c>
      <c r="X133" s="170">
        <f>L133*U133</f>
        <v>0</v>
      </c>
      <c r="Y133" s="228" t="str">
        <f t="shared" si="19"/>
        <v>-</v>
      </c>
      <c r="Z133" s="228" t="str">
        <f t="shared" si="20"/>
        <v>-</v>
      </c>
      <c r="AA133" s="134"/>
    </row>
    <row r="134" spans="1:27" ht="15.75" customHeight="1">
      <c r="A134" s="440"/>
      <c r="B134" s="445"/>
      <c r="C134" s="447"/>
      <c r="D134" s="257" t="s">
        <v>711</v>
      </c>
      <c r="E134" s="153" t="s">
        <v>483</v>
      </c>
      <c r="F134" s="226" t="s">
        <v>801</v>
      </c>
      <c r="G134" s="153" t="s">
        <v>802</v>
      </c>
      <c r="H134" s="153" t="s">
        <v>394</v>
      </c>
      <c r="I134" s="153" t="s">
        <v>119</v>
      </c>
      <c r="J134" s="151">
        <v>2500000</v>
      </c>
      <c r="K134" s="151">
        <v>2828843.0500000003</v>
      </c>
      <c r="L134" s="151">
        <v>2748843.0500000003</v>
      </c>
      <c r="M134" s="152" t="s">
        <v>410</v>
      </c>
      <c r="N134" s="153">
        <f>IFERROR(VLOOKUP(F134,[1]BD_14!$F$2:$N$1000,9,0),"")</f>
        <v>0.23</v>
      </c>
      <c r="O134" s="171">
        <f t="shared" si="15"/>
        <v>575000</v>
      </c>
      <c r="P134" s="171">
        <f t="shared" si="14"/>
        <v>650633.90150000004</v>
      </c>
      <c r="Q134" s="171">
        <f t="shared" si="16"/>
        <v>632233.90150000004</v>
      </c>
      <c r="R134" s="240">
        <f t="shared" si="17"/>
        <v>1.09953722</v>
      </c>
      <c r="S134" s="240">
        <f t="shared" si="18"/>
        <v>1.13153722</v>
      </c>
      <c r="T134" s="152" t="s">
        <v>410</v>
      </c>
      <c r="U134" s="221">
        <v>0.09</v>
      </c>
      <c r="V134" s="223">
        <f xml:space="preserve"> J134*U134</f>
        <v>225000</v>
      </c>
      <c r="W134" s="170">
        <f>K134*U134</f>
        <v>254595.87450000001</v>
      </c>
      <c r="X134" s="170">
        <f>L134*U134</f>
        <v>247395.87450000001</v>
      </c>
      <c r="Y134" s="228">
        <f t="shared" si="19"/>
        <v>1.09953722</v>
      </c>
      <c r="Z134" s="228">
        <f t="shared" si="20"/>
        <v>1.13153722</v>
      </c>
      <c r="AA134" s="134"/>
    </row>
    <row r="135" spans="1:27" ht="15.75" customHeight="1">
      <c r="A135" s="440"/>
      <c r="B135" s="445"/>
      <c r="C135" s="447"/>
      <c r="D135" s="257" t="s">
        <v>711</v>
      </c>
      <c r="E135" s="153" t="s">
        <v>483</v>
      </c>
      <c r="F135" s="226" t="s">
        <v>801</v>
      </c>
      <c r="G135" s="153" t="s">
        <v>803</v>
      </c>
      <c r="H135" s="153" t="s">
        <v>394</v>
      </c>
      <c r="I135" s="153" t="s">
        <v>119</v>
      </c>
      <c r="J135" s="151">
        <v>90000</v>
      </c>
      <c r="K135" s="151">
        <v>238783.74999999997</v>
      </c>
      <c r="L135" s="151">
        <v>210706.95</v>
      </c>
      <c r="M135" s="152" t="s">
        <v>410</v>
      </c>
      <c r="N135" s="153">
        <f>IFERROR(VLOOKUP(F135,[1]BD_14!$F$2:$N$1000,9,0),"")</f>
        <v>0.23</v>
      </c>
      <c r="O135" s="171">
        <f t="shared" si="15"/>
        <v>20700</v>
      </c>
      <c r="P135" s="171">
        <f t="shared" si="14"/>
        <v>54920.262499999997</v>
      </c>
      <c r="Q135" s="171">
        <f t="shared" si="16"/>
        <v>48462.598500000007</v>
      </c>
      <c r="R135" s="240">
        <f t="shared" si="17"/>
        <v>2.3411883333333336</v>
      </c>
      <c r="S135" s="240">
        <f t="shared" si="18"/>
        <v>2.6531527777777777</v>
      </c>
      <c r="T135" s="152" t="s">
        <v>410</v>
      </c>
      <c r="U135" s="221">
        <v>0.09</v>
      </c>
      <c r="V135" s="223">
        <f xml:space="preserve"> J135*U135</f>
        <v>8100</v>
      </c>
      <c r="W135" s="170">
        <f>K135*U135</f>
        <v>21490.537499999995</v>
      </c>
      <c r="X135" s="170">
        <f>L135*U135</f>
        <v>18963.625500000002</v>
      </c>
      <c r="Y135" s="228">
        <f t="shared" si="19"/>
        <v>2.3411883333333336</v>
      </c>
      <c r="Z135" s="228">
        <f t="shared" si="20"/>
        <v>2.6531527777777772</v>
      </c>
      <c r="AA135" s="134"/>
    </row>
    <row r="136" spans="1:27" ht="15.75" customHeight="1">
      <c r="A136" s="440"/>
      <c r="B136" s="445"/>
      <c r="C136" s="447"/>
      <c r="D136" s="257" t="s">
        <v>711</v>
      </c>
      <c r="E136" s="153" t="s">
        <v>483</v>
      </c>
      <c r="F136" s="226" t="s">
        <v>801</v>
      </c>
      <c r="G136" s="153" t="s">
        <v>804</v>
      </c>
      <c r="H136" s="153" t="s">
        <v>394</v>
      </c>
      <c r="I136" s="153" t="s">
        <v>119</v>
      </c>
      <c r="J136" s="151">
        <v>142033</v>
      </c>
      <c r="K136" s="151">
        <v>150146.27999999997</v>
      </c>
      <c r="L136" s="151">
        <v>137209.46000000002</v>
      </c>
      <c r="M136" s="152" t="s">
        <v>410</v>
      </c>
      <c r="N136" s="153">
        <f>IFERROR(VLOOKUP(F136,[1]BD_14!$F$2:$N$1000,9,0),"")</f>
        <v>0.23</v>
      </c>
      <c r="O136" s="171">
        <f t="shared" si="15"/>
        <v>32667.59</v>
      </c>
      <c r="P136" s="171">
        <f t="shared" si="14"/>
        <v>34533.644399999997</v>
      </c>
      <c r="Q136" s="171">
        <f t="shared" si="16"/>
        <v>31558.175800000005</v>
      </c>
      <c r="R136" s="240">
        <f t="shared" si="17"/>
        <v>0.96603930072588773</v>
      </c>
      <c r="S136" s="240">
        <f t="shared" si="18"/>
        <v>1.0571224997007738</v>
      </c>
      <c r="T136" s="152" t="s">
        <v>410</v>
      </c>
      <c r="U136" s="221">
        <v>0.09</v>
      </c>
      <c r="V136" s="223">
        <f xml:space="preserve"> J136*U136</f>
        <v>12782.97</v>
      </c>
      <c r="W136" s="170">
        <f>K136*U136</f>
        <v>13513.165199999998</v>
      </c>
      <c r="X136" s="170">
        <f>L136*U136</f>
        <v>12348.851400000001</v>
      </c>
      <c r="Y136" s="228">
        <f t="shared" si="19"/>
        <v>0.96603930072588784</v>
      </c>
      <c r="Z136" s="228">
        <f t="shared" si="20"/>
        <v>1.0571224997007735</v>
      </c>
      <c r="AA136" s="134"/>
    </row>
    <row r="137" spans="1:27" ht="15.75" customHeight="1">
      <c r="A137" s="440"/>
      <c r="B137" s="445"/>
      <c r="C137" s="447"/>
      <c r="D137" s="257" t="s">
        <v>711</v>
      </c>
      <c r="E137" s="153" t="s">
        <v>483</v>
      </c>
      <c r="F137" s="226" t="s">
        <v>801</v>
      </c>
      <c r="G137" s="153" t="s">
        <v>805</v>
      </c>
      <c r="H137" s="153" t="s">
        <v>394</v>
      </c>
      <c r="I137" s="153" t="s">
        <v>119</v>
      </c>
      <c r="J137" s="151">
        <v>2379109</v>
      </c>
      <c r="K137" s="151">
        <v>553696.52999999991</v>
      </c>
      <c r="L137" s="151">
        <v>504997.92000000004</v>
      </c>
      <c r="M137" s="152" t="s">
        <v>410</v>
      </c>
      <c r="N137" s="153">
        <f>IFERROR(VLOOKUP(F137,[1]BD_14!$F$2:$N$1000,9,0),"")</f>
        <v>0.23</v>
      </c>
      <c r="O137" s="171">
        <f t="shared" si="15"/>
        <v>547195.07000000007</v>
      </c>
      <c r="P137" s="171">
        <f t="shared" si="14"/>
        <v>127350.20189999999</v>
      </c>
      <c r="Q137" s="171">
        <f t="shared" si="16"/>
        <v>116149.52160000002</v>
      </c>
      <c r="R137" s="240">
        <f t="shared" si="17"/>
        <v>0.21226346501988771</v>
      </c>
      <c r="S137" s="240">
        <f t="shared" si="18"/>
        <v>0.23273272893339475</v>
      </c>
      <c r="T137" s="152" t="s">
        <v>410</v>
      </c>
      <c r="U137" s="221">
        <v>0.09</v>
      </c>
      <c r="V137" s="223">
        <f xml:space="preserve"> J137*U137</f>
        <v>214119.81</v>
      </c>
      <c r="W137" s="170">
        <f>K137*U137</f>
        <v>49832.687699999988</v>
      </c>
      <c r="X137" s="170">
        <f>L137*U137</f>
        <v>45449.8128</v>
      </c>
      <c r="Y137" s="228">
        <f t="shared" si="19"/>
        <v>0.21226346501988769</v>
      </c>
      <c r="Z137" s="228">
        <f t="shared" si="20"/>
        <v>0.23273272893339475</v>
      </c>
      <c r="AA137" s="134"/>
    </row>
    <row r="138" spans="1:27" ht="15.75" customHeight="1">
      <c r="A138" s="440"/>
      <c r="B138" s="445"/>
      <c r="C138" s="447"/>
      <c r="D138" s="257" t="s">
        <v>711</v>
      </c>
      <c r="E138" s="153" t="s">
        <v>483</v>
      </c>
      <c r="F138" s="226" t="s">
        <v>801</v>
      </c>
      <c r="G138" s="153" t="s">
        <v>806</v>
      </c>
      <c r="H138" s="153" t="s">
        <v>394</v>
      </c>
      <c r="I138" s="153" t="s">
        <v>119</v>
      </c>
      <c r="J138" s="151">
        <v>2420000</v>
      </c>
      <c r="K138" s="151">
        <v>2474161.8499999996</v>
      </c>
      <c r="L138" s="151">
        <v>1893633.1800000002</v>
      </c>
      <c r="M138" s="152" t="s">
        <v>410</v>
      </c>
      <c r="N138" s="153">
        <f>IFERROR(VLOOKUP(F138,[1]BD_14!$F$2:$N$1000,9,0),"")</f>
        <v>0.23</v>
      </c>
      <c r="O138" s="171">
        <f t="shared" si="15"/>
        <v>556600</v>
      </c>
      <c r="P138" s="171">
        <f t="shared" si="14"/>
        <v>569057.22549999994</v>
      </c>
      <c r="Q138" s="171">
        <f t="shared" si="16"/>
        <v>435535.63140000007</v>
      </c>
      <c r="R138" s="240">
        <f t="shared" si="17"/>
        <v>0.78249304958677701</v>
      </c>
      <c r="S138" s="240">
        <f t="shared" si="18"/>
        <v>1.0223809297520661</v>
      </c>
      <c r="T138" s="152" t="s">
        <v>410</v>
      </c>
      <c r="U138" s="221">
        <v>0.09</v>
      </c>
      <c r="V138" s="223">
        <f xml:space="preserve"> J138*U138</f>
        <v>217800</v>
      </c>
      <c r="W138" s="170">
        <f>K138*U138</f>
        <v>222674.56649999996</v>
      </c>
      <c r="X138" s="170">
        <f>L138*U138</f>
        <v>170426.98620000001</v>
      </c>
      <c r="Y138" s="228">
        <f t="shared" si="19"/>
        <v>0.7824930495867769</v>
      </c>
      <c r="Z138" s="228">
        <f t="shared" si="20"/>
        <v>1.0223809297520658</v>
      </c>
      <c r="AA138" s="134"/>
    </row>
    <row r="139" spans="1:27" ht="15.75" customHeight="1">
      <c r="A139" s="440"/>
      <c r="B139" s="445"/>
      <c r="C139" s="447"/>
      <c r="D139" s="257" t="s">
        <v>711</v>
      </c>
      <c r="E139" s="153" t="s">
        <v>483</v>
      </c>
      <c r="F139" s="226" t="s">
        <v>801</v>
      </c>
      <c r="G139" s="153" t="s">
        <v>807</v>
      </c>
      <c r="H139" s="153" t="s">
        <v>394</v>
      </c>
      <c r="I139" s="153" t="s">
        <v>119</v>
      </c>
      <c r="J139" s="151">
        <v>17600</v>
      </c>
      <c r="K139" s="151">
        <v>17454.46</v>
      </c>
      <c r="L139" s="151">
        <v>17454.46</v>
      </c>
      <c r="M139" s="152" t="s">
        <v>410</v>
      </c>
      <c r="N139" s="153">
        <f>IFERROR(VLOOKUP(F139,[1]BD_14!$F$2:$N$1000,9,0),"")</f>
        <v>0.23</v>
      </c>
      <c r="O139" s="171">
        <f t="shared" si="15"/>
        <v>4048</v>
      </c>
      <c r="P139" s="171">
        <f t="shared" si="14"/>
        <v>4014.5257999999999</v>
      </c>
      <c r="Q139" s="171">
        <f t="shared" si="16"/>
        <v>4014.5257999999999</v>
      </c>
      <c r="R139" s="240">
        <f t="shared" si="17"/>
        <v>0.9917306818181818</v>
      </c>
      <c r="S139" s="240">
        <f t="shared" si="18"/>
        <v>0.9917306818181818</v>
      </c>
      <c r="T139" s="152" t="s">
        <v>410</v>
      </c>
      <c r="U139" s="221">
        <v>0.09</v>
      </c>
      <c r="V139" s="223">
        <f xml:space="preserve"> J139*U139</f>
        <v>1584</v>
      </c>
      <c r="W139" s="170">
        <f>K139*U139</f>
        <v>1570.9014</v>
      </c>
      <c r="X139" s="170">
        <f>L139*U139</f>
        <v>1570.9014</v>
      </c>
      <c r="Y139" s="228">
        <f t="shared" si="19"/>
        <v>0.9917306818181818</v>
      </c>
      <c r="Z139" s="228">
        <f t="shared" si="20"/>
        <v>0.9917306818181818</v>
      </c>
      <c r="AA139" s="134"/>
    </row>
    <row r="140" spans="1:27" ht="15.75" customHeight="1">
      <c r="A140" s="440"/>
      <c r="B140" s="445"/>
      <c r="C140" s="447"/>
      <c r="D140" s="257" t="s">
        <v>711</v>
      </c>
      <c r="E140" s="153" t="s">
        <v>483</v>
      </c>
      <c r="F140" s="226" t="s">
        <v>801</v>
      </c>
      <c r="G140" s="153" t="s">
        <v>808</v>
      </c>
      <c r="H140" s="153" t="s">
        <v>394</v>
      </c>
      <c r="I140" s="153" t="s">
        <v>119</v>
      </c>
      <c r="J140" s="151">
        <v>1000</v>
      </c>
      <c r="K140" s="151">
        <v>2031200</v>
      </c>
      <c r="L140" s="151">
        <v>2031200</v>
      </c>
      <c r="M140" s="152" t="s">
        <v>410</v>
      </c>
      <c r="N140" s="153">
        <f>IFERROR(VLOOKUP(F140,[1]BD_14!$F$2:$N$1000,9,0),"")</f>
        <v>0.23</v>
      </c>
      <c r="O140" s="171">
        <f t="shared" si="15"/>
        <v>230</v>
      </c>
      <c r="P140" s="171">
        <f t="shared" si="14"/>
        <v>467176</v>
      </c>
      <c r="Q140" s="171">
        <f t="shared" si="16"/>
        <v>467176</v>
      </c>
      <c r="R140" s="240">
        <f t="shared" si="17"/>
        <v>2031.2</v>
      </c>
      <c r="S140" s="240">
        <f t="shared" si="18"/>
        <v>2031.2</v>
      </c>
      <c r="T140" s="152" t="s">
        <v>410</v>
      </c>
      <c r="U140" s="221">
        <v>0.09</v>
      </c>
      <c r="V140" s="223">
        <f xml:space="preserve"> J140*U140</f>
        <v>90</v>
      </c>
      <c r="W140" s="170">
        <f>K140*U140</f>
        <v>182808</v>
      </c>
      <c r="X140" s="170">
        <f>L140*U140</f>
        <v>182808</v>
      </c>
      <c r="Y140" s="228">
        <f t="shared" si="19"/>
        <v>2031.2</v>
      </c>
      <c r="Z140" s="228">
        <f t="shared" si="20"/>
        <v>2031.2</v>
      </c>
      <c r="AA140" s="134"/>
    </row>
    <row r="141" spans="1:27" ht="15.75" customHeight="1">
      <c r="A141" s="440"/>
      <c r="B141" s="445"/>
      <c r="C141" s="447"/>
      <c r="D141" s="257" t="s">
        <v>711</v>
      </c>
      <c r="E141" s="153" t="s">
        <v>483</v>
      </c>
      <c r="F141" s="226" t="s">
        <v>801</v>
      </c>
      <c r="G141" s="153" t="s">
        <v>809</v>
      </c>
      <c r="H141" s="153" t="s">
        <v>394</v>
      </c>
      <c r="I141" s="153" t="s">
        <v>119</v>
      </c>
      <c r="J141" s="151">
        <v>30000</v>
      </c>
      <c r="K141" s="151">
        <v>0</v>
      </c>
      <c r="L141" s="151">
        <v>0</v>
      </c>
      <c r="M141" s="152" t="s">
        <v>410</v>
      </c>
      <c r="N141" s="153">
        <v>0.23</v>
      </c>
      <c r="O141" s="171">
        <f t="shared" si="15"/>
        <v>6900</v>
      </c>
      <c r="P141" s="171">
        <f t="shared" si="14"/>
        <v>0</v>
      </c>
      <c r="Q141" s="171">
        <f t="shared" si="16"/>
        <v>0</v>
      </c>
      <c r="R141" s="240">
        <f t="shared" si="17"/>
        <v>0</v>
      </c>
      <c r="S141" s="240">
        <f t="shared" si="18"/>
        <v>0</v>
      </c>
      <c r="T141" s="152" t="s">
        <v>410</v>
      </c>
      <c r="U141" s="221">
        <v>0.09</v>
      </c>
      <c r="V141" s="223">
        <f xml:space="preserve"> J141*U141</f>
        <v>2700</v>
      </c>
      <c r="W141" s="170">
        <f>K141*U141</f>
        <v>0</v>
      </c>
      <c r="X141" s="170">
        <f>L141*U141</f>
        <v>0</v>
      </c>
      <c r="Y141" s="228">
        <f t="shared" si="19"/>
        <v>0</v>
      </c>
      <c r="Z141" s="228">
        <f t="shared" si="20"/>
        <v>0</v>
      </c>
      <c r="AA141" s="134"/>
    </row>
    <row r="142" spans="1:27" ht="15.75" customHeight="1">
      <c r="A142" s="440"/>
      <c r="B142" s="445"/>
      <c r="C142" s="447"/>
      <c r="D142" s="257" t="s">
        <v>711</v>
      </c>
      <c r="E142" s="153" t="s">
        <v>810</v>
      </c>
      <c r="F142" s="226" t="s">
        <v>811</v>
      </c>
      <c r="G142" s="153" t="s">
        <v>812</v>
      </c>
      <c r="H142" s="153" t="s">
        <v>394</v>
      </c>
      <c r="I142" s="153" t="s">
        <v>79</v>
      </c>
      <c r="J142" s="151">
        <v>10000</v>
      </c>
      <c r="K142" s="151">
        <v>0</v>
      </c>
      <c r="L142" s="151">
        <v>0</v>
      </c>
      <c r="M142" s="152" t="s">
        <v>416</v>
      </c>
      <c r="N142" s="153">
        <v>0</v>
      </c>
      <c r="O142" s="171">
        <f t="shared" si="15"/>
        <v>0</v>
      </c>
      <c r="P142" s="171">
        <f t="shared" si="14"/>
        <v>0</v>
      </c>
      <c r="Q142" s="171">
        <f t="shared" si="16"/>
        <v>0</v>
      </c>
      <c r="R142" s="240" t="str">
        <f t="shared" si="17"/>
        <v>-</v>
      </c>
      <c r="S142" s="240" t="str">
        <f t="shared" si="18"/>
        <v>-</v>
      </c>
      <c r="T142" s="152" t="s">
        <v>416</v>
      </c>
      <c r="U142" s="221">
        <v>0</v>
      </c>
      <c r="V142" s="223">
        <f xml:space="preserve"> J142*U142</f>
        <v>0</v>
      </c>
      <c r="W142" s="170">
        <f>K142*U142</f>
        <v>0</v>
      </c>
      <c r="X142" s="170">
        <f>L142*U142</f>
        <v>0</v>
      </c>
      <c r="Y142" s="228" t="str">
        <f t="shared" si="19"/>
        <v>-</v>
      </c>
      <c r="Z142" s="228" t="str">
        <f t="shared" si="20"/>
        <v>-</v>
      </c>
      <c r="AA142" s="134"/>
    </row>
    <row r="143" spans="1:27" ht="15.75" customHeight="1">
      <c r="A143" s="440"/>
      <c r="B143" s="445"/>
      <c r="C143" s="447"/>
      <c r="D143" s="257" t="s">
        <v>711</v>
      </c>
      <c r="E143" s="153" t="s">
        <v>668</v>
      </c>
      <c r="F143" s="226" t="s">
        <v>813</v>
      </c>
      <c r="G143" s="153" t="s">
        <v>814</v>
      </c>
      <c r="H143" s="153" t="s">
        <v>394</v>
      </c>
      <c r="I143" s="153" t="s">
        <v>119</v>
      </c>
      <c r="J143" s="151">
        <v>0</v>
      </c>
      <c r="K143" s="151">
        <v>77132</v>
      </c>
      <c r="L143" s="151">
        <v>77132</v>
      </c>
      <c r="M143" s="152" t="s">
        <v>410</v>
      </c>
      <c r="N143" s="153">
        <v>0.23</v>
      </c>
      <c r="O143" s="171">
        <f t="shared" si="15"/>
        <v>0</v>
      </c>
      <c r="P143" s="171">
        <f t="shared" si="14"/>
        <v>17740.36</v>
      </c>
      <c r="Q143" s="171">
        <f t="shared" si="16"/>
        <v>17740.36</v>
      </c>
      <c r="R143" s="240" t="str">
        <f t="shared" si="17"/>
        <v>-</v>
      </c>
      <c r="S143" s="240" t="str">
        <f t="shared" si="18"/>
        <v>-</v>
      </c>
      <c r="T143" s="152" t="s">
        <v>410</v>
      </c>
      <c r="U143" s="221">
        <v>0.09</v>
      </c>
      <c r="V143" s="223">
        <f xml:space="preserve"> J143*U143</f>
        <v>0</v>
      </c>
      <c r="W143" s="170">
        <f>K143*U143</f>
        <v>6941.88</v>
      </c>
      <c r="X143" s="170">
        <f>L143*U143</f>
        <v>6941.88</v>
      </c>
      <c r="Y143" s="228" t="str">
        <f t="shared" si="19"/>
        <v>-</v>
      </c>
      <c r="Z143" s="228" t="str">
        <f t="shared" si="20"/>
        <v>-</v>
      </c>
      <c r="AA143" s="134"/>
    </row>
    <row r="144" spans="1:27" ht="15.75" customHeight="1">
      <c r="A144" s="440"/>
      <c r="B144" s="445"/>
      <c r="C144" s="447"/>
      <c r="D144" s="257" t="s">
        <v>711</v>
      </c>
      <c r="E144" s="153" t="s">
        <v>668</v>
      </c>
      <c r="F144" s="226" t="s">
        <v>813</v>
      </c>
      <c r="G144" s="153" t="s">
        <v>815</v>
      </c>
      <c r="H144" s="153" t="s">
        <v>394</v>
      </c>
      <c r="I144" s="153" t="s">
        <v>119</v>
      </c>
      <c r="J144" s="151">
        <v>60000</v>
      </c>
      <c r="K144" s="151">
        <v>60000</v>
      </c>
      <c r="L144" s="151">
        <v>60000</v>
      </c>
      <c r="M144" s="152" t="s">
        <v>410</v>
      </c>
      <c r="N144" s="153">
        <v>0.23</v>
      </c>
      <c r="O144" s="171">
        <f t="shared" si="15"/>
        <v>13800</v>
      </c>
      <c r="P144" s="171">
        <f t="shared" si="14"/>
        <v>13800</v>
      </c>
      <c r="Q144" s="171">
        <f t="shared" si="16"/>
        <v>13800</v>
      </c>
      <c r="R144" s="240">
        <f t="shared" si="17"/>
        <v>1</v>
      </c>
      <c r="S144" s="240">
        <f t="shared" si="18"/>
        <v>1</v>
      </c>
      <c r="T144" s="152" t="s">
        <v>410</v>
      </c>
      <c r="U144" s="221">
        <v>0.09</v>
      </c>
      <c r="V144" s="223">
        <f xml:space="preserve"> J144*U144</f>
        <v>5400</v>
      </c>
      <c r="W144" s="170">
        <f>K144*U144</f>
        <v>5400</v>
      </c>
      <c r="X144" s="170">
        <f>L144*U144</f>
        <v>5400</v>
      </c>
      <c r="Y144" s="228">
        <f t="shared" si="19"/>
        <v>1</v>
      </c>
      <c r="Z144" s="228">
        <f t="shared" si="20"/>
        <v>1</v>
      </c>
      <c r="AA144" s="134"/>
    </row>
    <row r="145" spans="1:27" ht="15.75" customHeight="1">
      <c r="A145" s="440"/>
      <c r="B145" s="445"/>
      <c r="C145" s="447"/>
      <c r="D145" s="257" t="s">
        <v>711</v>
      </c>
      <c r="E145" s="153" t="s">
        <v>668</v>
      </c>
      <c r="F145" s="226" t="s">
        <v>813</v>
      </c>
      <c r="G145" s="153" t="s">
        <v>816</v>
      </c>
      <c r="H145" s="153" t="s">
        <v>394</v>
      </c>
      <c r="I145" s="153" t="s">
        <v>119</v>
      </c>
      <c r="J145" s="151">
        <v>1000</v>
      </c>
      <c r="K145" s="151">
        <v>0</v>
      </c>
      <c r="L145" s="151">
        <v>0</v>
      </c>
      <c r="M145" s="152" t="s">
        <v>416</v>
      </c>
      <c r="N145" s="153">
        <v>0</v>
      </c>
      <c r="O145" s="171">
        <f t="shared" si="15"/>
        <v>0</v>
      </c>
      <c r="P145" s="171">
        <f t="shared" si="14"/>
        <v>0</v>
      </c>
      <c r="Q145" s="171">
        <f t="shared" si="16"/>
        <v>0</v>
      </c>
      <c r="R145" s="240" t="str">
        <f t="shared" si="17"/>
        <v>-</v>
      </c>
      <c r="S145" s="240" t="str">
        <f t="shared" si="18"/>
        <v>-</v>
      </c>
      <c r="T145" s="152" t="s">
        <v>416</v>
      </c>
      <c r="U145" s="221">
        <v>0</v>
      </c>
      <c r="V145" s="223">
        <f xml:space="preserve"> J145*U145</f>
        <v>0</v>
      </c>
      <c r="W145" s="170">
        <f>K145*U145</f>
        <v>0</v>
      </c>
      <c r="X145" s="170">
        <f>L145*U145</f>
        <v>0</v>
      </c>
      <c r="Y145" s="228" t="str">
        <f t="shared" si="19"/>
        <v>-</v>
      </c>
      <c r="Z145" s="228" t="str">
        <f t="shared" si="20"/>
        <v>-</v>
      </c>
      <c r="AA145" s="134"/>
    </row>
    <row r="146" spans="1:27" ht="15.75" customHeight="1">
      <c r="A146" s="440"/>
      <c r="B146" s="445"/>
      <c r="C146" s="447"/>
      <c r="D146" s="257" t="s">
        <v>711</v>
      </c>
      <c r="E146" s="153" t="s">
        <v>668</v>
      </c>
      <c r="F146" s="226" t="s">
        <v>813</v>
      </c>
      <c r="G146" s="153" t="s">
        <v>817</v>
      </c>
      <c r="H146" s="153" t="s">
        <v>394</v>
      </c>
      <c r="I146" s="153" t="s">
        <v>119</v>
      </c>
      <c r="J146" s="151">
        <v>60000</v>
      </c>
      <c r="K146" s="151">
        <v>0</v>
      </c>
      <c r="L146" s="151">
        <v>0</v>
      </c>
      <c r="M146" s="152" t="s">
        <v>416</v>
      </c>
      <c r="N146" s="153">
        <v>0</v>
      </c>
      <c r="O146" s="171">
        <f t="shared" si="15"/>
        <v>0</v>
      </c>
      <c r="P146" s="171">
        <f t="shared" si="14"/>
        <v>0</v>
      </c>
      <c r="Q146" s="171">
        <f t="shared" si="16"/>
        <v>0</v>
      </c>
      <c r="R146" s="240" t="str">
        <f t="shared" si="17"/>
        <v>-</v>
      </c>
      <c r="S146" s="240" t="str">
        <f t="shared" si="18"/>
        <v>-</v>
      </c>
      <c r="T146" s="152" t="s">
        <v>416</v>
      </c>
      <c r="U146" s="221">
        <v>0</v>
      </c>
      <c r="V146" s="223">
        <f xml:space="preserve"> J146*U146</f>
        <v>0</v>
      </c>
      <c r="W146" s="170">
        <f>K146*U146</f>
        <v>0</v>
      </c>
      <c r="X146" s="170">
        <f>L146*U146</f>
        <v>0</v>
      </c>
      <c r="Y146" s="228" t="str">
        <f t="shared" si="19"/>
        <v>-</v>
      </c>
      <c r="Z146" s="228" t="str">
        <f t="shared" si="20"/>
        <v>-</v>
      </c>
      <c r="AA146" s="134"/>
    </row>
    <row r="147" spans="1:27" ht="15.75" customHeight="1">
      <c r="A147" s="440"/>
      <c r="B147" s="445"/>
      <c r="C147" s="447"/>
      <c r="D147" s="257" t="s">
        <v>711</v>
      </c>
      <c r="E147" s="153" t="s">
        <v>668</v>
      </c>
      <c r="F147" s="226" t="s">
        <v>813</v>
      </c>
      <c r="G147" s="153" t="s">
        <v>818</v>
      </c>
      <c r="H147" s="153" t="s">
        <v>394</v>
      </c>
      <c r="I147" s="153" t="s">
        <v>119</v>
      </c>
      <c r="J147" s="151">
        <v>50000</v>
      </c>
      <c r="K147" s="151">
        <v>16210</v>
      </c>
      <c r="L147" s="151">
        <v>16210</v>
      </c>
      <c r="M147" s="152" t="s">
        <v>410</v>
      </c>
      <c r="N147" s="153">
        <v>0.23</v>
      </c>
      <c r="O147" s="171">
        <f t="shared" si="15"/>
        <v>11500</v>
      </c>
      <c r="P147" s="171">
        <f t="shared" si="14"/>
        <v>3728.3</v>
      </c>
      <c r="Q147" s="171">
        <f t="shared" si="16"/>
        <v>3728.3</v>
      </c>
      <c r="R147" s="240">
        <f t="shared" si="17"/>
        <v>0.32419999999999999</v>
      </c>
      <c r="S147" s="240">
        <f t="shared" si="18"/>
        <v>0.32419999999999999</v>
      </c>
      <c r="T147" s="152" t="s">
        <v>410</v>
      </c>
      <c r="U147" s="221">
        <v>0.09</v>
      </c>
      <c r="V147" s="223">
        <f xml:space="preserve"> J147*U147</f>
        <v>4500</v>
      </c>
      <c r="W147" s="170">
        <f>K147*U147</f>
        <v>1458.8999999999999</v>
      </c>
      <c r="X147" s="170">
        <f>L147*U147</f>
        <v>1458.8999999999999</v>
      </c>
      <c r="Y147" s="228">
        <f t="shared" si="19"/>
        <v>0.32419999999999999</v>
      </c>
      <c r="Z147" s="228">
        <f t="shared" si="20"/>
        <v>0.32419999999999999</v>
      </c>
      <c r="AA147" s="134"/>
    </row>
    <row r="148" spans="1:27" ht="15.75" customHeight="1">
      <c r="A148" s="440"/>
      <c r="B148" s="445"/>
      <c r="C148" s="447"/>
      <c r="D148" s="257" t="s">
        <v>711</v>
      </c>
      <c r="E148" s="153" t="s">
        <v>668</v>
      </c>
      <c r="F148" s="226" t="s">
        <v>813</v>
      </c>
      <c r="G148" s="153" t="s">
        <v>819</v>
      </c>
      <c r="H148" s="153" t="s">
        <v>394</v>
      </c>
      <c r="I148" s="153" t="s">
        <v>119</v>
      </c>
      <c r="J148" s="151">
        <v>150000</v>
      </c>
      <c r="K148" s="151">
        <v>2580.94</v>
      </c>
      <c r="L148" s="151">
        <v>2580.94</v>
      </c>
      <c r="M148" s="154" t="s">
        <v>410</v>
      </c>
      <c r="N148" s="153">
        <v>0.23</v>
      </c>
      <c r="O148" s="171">
        <f t="shared" si="15"/>
        <v>34500</v>
      </c>
      <c r="P148" s="171">
        <f t="shared" si="14"/>
        <v>593.61620000000005</v>
      </c>
      <c r="Q148" s="171">
        <f t="shared" si="16"/>
        <v>593.61620000000005</v>
      </c>
      <c r="R148" s="240">
        <f t="shared" si="17"/>
        <v>1.7206266666666668E-2</v>
      </c>
      <c r="S148" s="240">
        <f t="shared" si="18"/>
        <v>1.7206266666666668E-2</v>
      </c>
      <c r="T148" s="152" t="s">
        <v>410</v>
      </c>
      <c r="U148" s="221">
        <v>0.09</v>
      </c>
      <c r="V148" s="223">
        <f xml:space="preserve"> J148*U148</f>
        <v>13500</v>
      </c>
      <c r="W148" s="170">
        <f>K148*U148</f>
        <v>232.28459999999998</v>
      </c>
      <c r="X148" s="170">
        <f>L148*U148</f>
        <v>232.28459999999998</v>
      </c>
      <c r="Y148" s="228">
        <f t="shared" si="19"/>
        <v>1.7206266666666664E-2</v>
      </c>
      <c r="Z148" s="228">
        <f t="shared" si="20"/>
        <v>1.7206266666666664E-2</v>
      </c>
      <c r="AA148" s="134"/>
    </row>
    <row r="149" spans="1:27" ht="15.75" customHeight="1">
      <c r="A149" s="440"/>
      <c r="B149" s="445"/>
      <c r="C149" s="447"/>
      <c r="D149" s="257" t="s">
        <v>711</v>
      </c>
      <c r="E149" s="153" t="s">
        <v>668</v>
      </c>
      <c r="F149" s="226" t="s">
        <v>813</v>
      </c>
      <c r="G149" s="153" t="s">
        <v>820</v>
      </c>
      <c r="H149" s="153" t="s">
        <v>394</v>
      </c>
      <c r="I149" s="153" t="s">
        <v>119</v>
      </c>
      <c r="J149" s="151">
        <v>1000</v>
      </c>
      <c r="K149" s="151">
        <v>298055.33</v>
      </c>
      <c r="L149" s="151">
        <v>298055.33</v>
      </c>
      <c r="M149" s="154" t="s">
        <v>410</v>
      </c>
      <c r="N149" s="153">
        <v>0.23</v>
      </c>
      <c r="O149" s="171">
        <f t="shared" si="15"/>
        <v>230</v>
      </c>
      <c r="P149" s="171">
        <f t="shared" si="14"/>
        <v>68552.725900000005</v>
      </c>
      <c r="Q149" s="171">
        <f t="shared" si="16"/>
        <v>68552.725900000005</v>
      </c>
      <c r="R149" s="240">
        <f t="shared" si="17"/>
        <v>298.05533000000003</v>
      </c>
      <c r="S149" s="240">
        <f t="shared" si="18"/>
        <v>298.05533000000003</v>
      </c>
      <c r="T149" s="152" t="s">
        <v>410</v>
      </c>
      <c r="U149" s="221">
        <v>0.09</v>
      </c>
      <c r="V149" s="223">
        <f xml:space="preserve"> J149*U149</f>
        <v>90</v>
      </c>
      <c r="W149" s="170">
        <f>K149*U149</f>
        <v>26824.9797</v>
      </c>
      <c r="X149" s="170">
        <f>L149*U149</f>
        <v>26824.9797</v>
      </c>
      <c r="Y149" s="228">
        <f t="shared" si="19"/>
        <v>298.05533000000003</v>
      </c>
      <c r="Z149" s="228">
        <f t="shared" si="20"/>
        <v>298.05533000000003</v>
      </c>
      <c r="AA149" s="134"/>
    </row>
    <row r="150" spans="1:27" ht="15.75" customHeight="1">
      <c r="A150" s="440"/>
      <c r="B150" s="445"/>
      <c r="C150" s="447"/>
      <c r="D150" s="257" t="s">
        <v>711</v>
      </c>
      <c r="E150" s="153" t="s">
        <v>668</v>
      </c>
      <c r="F150" s="226" t="s">
        <v>813</v>
      </c>
      <c r="G150" s="153" t="s">
        <v>821</v>
      </c>
      <c r="H150" s="153" t="s">
        <v>394</v>
      </c>
      <c r="I150" s="153" t="s">
        <v>119</v>
      </c>
      <c r="J150" s="151">
        <v>1000</v>
      </c>
      <c r="K150" s="151">
        <v>0</v>
      </c>
      <c r="L150" s="151">
        <v>0</v>
      </c>
      <c r="M150" s="152" t="s">
        <v>416</v>
      </c>
      <c r="N150" s="153">
        <v>0</v>
      </c>
      <c r="O150" s="171">
        <f t="shared" si="15"/>
        <v>0</v>
      </c>
      <c r="P150" s="171">
        <f t="shared" si="14"/>
        <v>0</v>
      </c>
      <c r="Q150" s="171">
        <f t="shared" si="16"/>
        <v>0</v>
      </c>
      <c r="R150" s="240" t="str">
        <f t="shared" si="17"/>
        <v>-</v>
      </c>
      <c r="S150" s="240" t="str">
        <f t="shared" si="18"/>
        <v>-</v>
      </c>
      <c r="T150" s="152" t="s">
        <v>416</v>
      </c>
      <c r="U150" s="221">
        <v>0</v>
      </c>
      <c r="V150" s="223">
        <f xml:space="preserve"> J150*U150</f>
        <v>0</v>
      </c>
      <c r="W150" s="170">
        <f>K150*U150</f>
        <v>0</v>
      </c>
      <c r="X150" s="170">
        <f>L150*U150</f>
        <v>0</v>
      </c>
      <c r="Y150" s="228" t="str">
        <f t="shared" si="19"/>
        <v>-</v>
      </c>
      <c r="Z150" s="228" t="str">
        <f t="shared" si="20"/>
        <v>-</v>
      </c>
      <c r="AA150" s="134"/>
    </row>
    <row r="151" spans="1:27" ht="15.75" customHeight="1">
      <c r="A151" s="440"/>
      <c r="B151" s="445"/>
      <c r="C151" s="447"/>
      <c r="D151" s="257" t="s">
        <v>711</v>
      </c>
      <c r="E151" s="153" t="s">
        <v>668</v>
      </c>
      <c r="F151" s="226" t="s">
        <v>822</v>
      </c>
      <c r="G151" s="153" t="s">
        <v>823</v>
      </c>
      <c r="H151" s="153" t="s">
        <v>394</v>
      </c>
      <c r="I151" s="153" t="s">
        <v>119</v>
      </c>
      <c r="J151" s="151">
        <v>10000</v>
      </c>
      <c r="K151" s="151">
        <v>0</v>
      </c>
      <c r="L151" s="151">
        <v>0</v>
      </c>
      <c r="M151" s="152" t="s">
        <v>416</v>
      </c>
      <c r="N151" s="153">
        <v>0</v>
      </c>
      <c r="O151" s="171">
        <f t="shared" si="15"/>
        <v>0</v>
      </c>
      <c r="P151" s="171">
        <f t="shared" si="14"/>
        <v>0</v>
      </c>
      <c r="Q151" s="171">
        <f t="shared" si="16"/>
        <v>0</v>
      </c>
      <c r="R151" s="240" t="str">
        <f t="shared" si="17"/>
        <v>-</v>
      </c>
      <c r="S151" s="240" t="str">
        <f t="shared" si="18"/>
        <v>-</v>
      </c>
      <c r="T151" s="152" t="s">
        <v>416</v>
      </c>
      <c r="U151" s="221">
        <v>0</v>
      </c>
      <c r="V151" s="223">
        <f xml:space="preserve"> J151*U151</f>
        <v>0</v>
      </c>
      <c r="W151" s="170">
        <f>K151*U151</f>
        <v>0</v>
      </c>
      <c r="X151" s="170">
        <f>L151*U151</f>
        <v>0</v>
      </c>
      <c r="Y151" s="228" t="str">
        <f t="shared" si="19"/>
        <v>-</v>
      </c>
      <c r="Z151" s="228" t="str">
        <f t="shared" si="20"/>
        <v>-</v>
      </c>
      <c r="AA151" s="134"/>
    </row>
    <row r="152" spans="1:27" ht="15.75" customHeight="1">
      <c r="A152" s="440"/>
      <c r="B152" s="445"/>
      <c r="C152" s="447"/>
      <c r="D152" s="257" t="s">
        <v>711</v>
      </c>
      <c r="E152" s="153" t="s">
        <v>668</v>
      </c>
      <c r="F152" s="226" t="s">
        <v>822</v>
      </c>
      <c r="G152" s="153" t="s">
        <v>824</v>
      </c>
      <c r="H152" s="153" t="s">
        <v>394</v>
      </c>
      <c r="I152" s="153" t="s">
        <v>119</v>
      </c>
      <c r="J152" s="151">
        <v>15000</v>
      </c>
      <c r="K152" s="151">
        <v>0</v>
      </c>
      <c r="L152" s="151">
        <v>0</v>
      </c>
      <c r="M152" s="152" t="s">
        <v>416</v>
      </c>
      <c r="N152" s="153">
        <v>0</v>
      </c>
      <c r="O152" s="171">
        <f t="shared" si="15"/>
        <v>0</v>
      </c>
      <c r="P152" s="171">
        <f t="shared" si="14"/>
        <v>0</v>
      </c>
      <c r="Q152" s="171">
        <f t="shared" si="16"/>
        <v>0</v>
      </c>
      <c r="R152" s="240" t="str">
        <f t="shared" si="17"/>
        <v>-</v>
      </c>
      <c r="S152" s="240" t="str">
        <f t="shared" si="18"/>
        <v>-</v>
      </c>
      <c r="T152" s="152" t="s">
        <v>416</v>
      </c>
      <c r="U152" s="221">
        <v>0</v>
      </c>
      <c r="V152" s="223">
        <f xml:space="preserve"> J152*U152</f>
        <v>0</v>
      </c>
      <c r="W152" s="170">
        <f>K152*U152</f>
        <v>0</v>
      </c>
      <c r="X152" s="170">
        <f>L152*U152</f>
        <v>0</v>
      </c>
      <c r="Y152" s="228" t="str">
        <f t="shared" si="19"/>
        <v>-</v>
      </c>
      <c r="Z152" s="228" t="str">
        <f t="shared" si="20"/>
        <v>-</v>
      </c>
      <c r="AA152" s="134"/>
    </row>
    <row r="153" spans="1:27" ht="15.75" customHeight="1">
      <c r="A153" s="440"/>
      <c r="B153" s="445"/>
      <c r="C153" s="447"/>
      <c r="D153" s="257" t="s">
        <v>711</v>
      </c>
      <c r="E153" s="153" t="s">
        <v>668</v>
      </c>
      <c r="F153" s="226" t="s">
        <v>822</v>
      </c>
      <c r="G153" s="153" t="s">
        <v>825</v>
      </c>
      <c r="H153" s="153" t="s">
        <v>394</v>
      </c>
      <c r="I153" s="153" t="s">
        <v>119</v>
      </c>
      <c r="J153" s="151">
        <v>15000</v>
      </c>
      <c r="K153" s="151">
        <v>0</v>
      </c>
      <c r="L153" s="151">
        <v>0</v>
      </c>
      <c r="M153" s="152" t="s">
        <v>416</v>
      </c>
      <c r="N153" s="153">
        <v>0</v>
      </c>
      <c r="O153" s="171">
        <f t="shared" si="15"/>
        <v>0</v>
      </c>
      <c r="P153" s="171">
        <f t="shared" si="14"/>
        <v>0</v>
      </c>
      <c r="Q153" s="171">
        <f t="shared" si="16"/>
        <v>0</v>
      </c>
      <c r="R153" s="240" t="str">
        <f t="shared" si="17"/>
        <v>-</v>
      </c>
      <c r="S153" s="240" t="str">
        <f t="shared" si="18"/>
        <v>-</v>
      </c>
      <c r="T153" s="152" t="s">
        <v>416</v>
      </c>
      <c r="U153" s="221">
        <v>0</v>
      </c>
      <c r="V153" s="223">
        <f xml:space="preserve"> J153*U153</f>
        <v>0</v>
      </c>
      <c r="W153" s="170">
        <f>K153*U153</f>
        <v>0</v>
      </c>
      <c r="X153" s="170">
        <f>L153*U153</f>
        <v>0</v>
      </c>
      <c r="Y153" s="228" t="str">
        <f t="shared" si="19"/>
        <v>-</v>
      </c>
      <c r="Z153" s="228" t="str">
        <f t="shared" si="20"/>
        <v>-</v>
      </c>
      <c r="AA153" s="134"/>
    </row>
    <row r="154" spans="1:27" ht="15.75" customHeight="1">
      <c r="A154" s="440"/>
      <c r="B154" s="445"/>
      <c r="C154" s="447"/>
      <c r="D154" s="257" t="s">
        <v>711</v>
      </c>
      <c r="E154" s="153" t="s">
        <v>668</v>
      </c>
      <c r="F154" s="226" t="s">
        <v>822</v>
      </c>
      <c r="G154" s="153" t="s">
        <v>826</v>
      </c>
      <c r="H154" s="153" t="s">
        <v>394</v>
      </c>
      <c r="I154" s="153" t="s">
        <v>119</v>
      </c>
      <c r="J154" s="151">
        <v>50000</v>
      </c>
      <c r="K154" s="151">
        <v>0</v>
      </c>
      <c r="L154" s="151">
        <v>0</v>
      </c>
      <c r="M154" s="152" t="s">
        <v>416</v>
      </c>
      <c r="N154" s="153">
        <v>0</v>
      </c>
      <c r="O154" s="171">
        <f t="shared" si="15"/>
        <v>0</v>
      </c>
      <c r="P154" s="171">
        <f t="shared" si="14"/>
        <v>0</v>
      </c>
      <c r="Q154" s="171">
        <f t="shared" si="16"/>
        <v>0</v>
      </c>
      <c r="R154" s="240" t="str">
        <f t="shared" si="17"/>
        <v>-</v>
      </c>
      <c r="S154" s="240" t="str">
        <f t="shared" si="18"/>
        <v>-</v>
      </c>
      <c r="T154" s="152" t="s">
        <v>416</v>
      </c>
      <c r="U154" s="221">
        <v>0</v>
      </c>
      <c r="V154" s="223">
        <f xml:space="preserve"> J154*U154</f>
        <v>0</v>
      </c>
      <c r="W154" s="170">
        <f>K154*U154</f>
        <v>0</v>
      </c>
      <c r="X154" s="170">
        <f>L154*U154</f>
        <v>0</v>
      </c>
      <c r="Y154" s="228" t="str">
        <f t="shared" si="19"/>
        <v>-</v>
      </c>
      <c r="Z154" s="228" t="str">
        <f t="shared" si="20"/>
        <v>-</v>
      </c>
      <c r="AA154" s="134"/>
    </row>
    <row r="155" spans="1:27" ht="15.75" customHeight="1">
      <c r="A155" s="440"/>
      <c r="B155" s="445"/>
      <c r="C155" s="447"/>
      <c r="D155" s="257" t="s">
        <v>711</v>
      </c>
      <c r="E155" s="153" t="s">
        <v>668</v>
      </c>
      <c r="F155" s="226" t="s">
        <v>827</v>
      </c>
      <c r="G155" s="153" t="s">
        <v>828</v>
      </c>
      <c r="H155" s="153" t="s">
        <v>394</v>
      </c>
      <c r="I155" s="153" t="s">
        <v>119</v>
      </c>
      <c r="J155" s="151">
        <v>1600000</v>
      </c>
      <c r="K155" s="151">
        <v>847068.62</v>
      </c>
      <c r="L155" s="151">
        <v>847068.62000000011</v>
      </c>
      <c r="M155" s="154" t="s">
        <v>410</v>
      </c>
      <c r="N155" s="153">
        <v>0.23</v>
      </c>
      <c r="O155" s="171">
        <f t="shared" si="15"/>
        <v>368000</v>
      </c>
      <c r="P155" s="171">
        <f t="shared" si="14"/>
        <v>194825.78260000001</v>
      </c>
      <c r="Q155" s="171">
        <f t="shared" si="16"/>
        <v>194825.78260000004</v>
      </c>
      <c r="R155" s="240">
        <f t="shared" si="17"/>
        <v>0.52941788750000007</v>
      </c>
      <c r="S155" s="240">
        <f t="shared" si="18"/>
        <v>0.52941788749999996</v>
      </c>
      <c r="T155" s="152" t="s">
        <v>410</v>
      </c>
      <c r="U155" s="221">
        <v>0.09</v>
      </c>
      <c r="V155" s="223">
        <f xml:space="preserve"> J155*U155</f>
        <v>144000</v>
      </c>
      <c r="W155" s="170">
        <f>K155*U155</f>
        <v>76236.175799999997</v>
      </c>
      <c r="X155" s="170">
        <f>L155*U155</f>
        <v>76236.175800000012</v>
      </c>
      <c r="Y155" s="228">
        <f t="shared" si="19"/>
        <v>0.52941788750000007</v>
      </c>
      <c r="Z155" s="228">
        <f t="shared" si="20"/>
        <v>0.52941788749999996</v>
      </c>
      <c r="AA155" s="134"/>
    </row>
    <row r="156" spans="1:27" ht="15.75" customHeight="1">
      <c r="A156" s="440"/>
      <c r="B156" s="445"/>
      <c r="C156" s="447"/>
      <c r="D156" s="257" t="s">
        <v>711</v>
      </c>
      <c r="E156" s="153" t="s">
        <v>668</v>
      </c>
      <c r="F156" s="226" t="s">
        <v>827</v>
      </c>
      <c r="G156" s="153" t="s">
        <v>829</v>
      </c>
      <c r="H156" s="153" t="s">
        <v>394</v>
      </c>
      <c r="I156" s="153" t="s">
        <v>119</v>
      </c>
      <c r="J156" s="151">
        <v>1000</v>
      </c>
      <c r="K156" s="151">
        <v>0</v>
      </c>
      <c r="L156" s="151">
        <v>0</v>
      </c>
      <c r="M156" s="152" t="s">
        <v>416</v>
      </c>
      <c r="N156" s="153">
        <v>0</v>
      </c>
      <c r="O156" s="171">
        <f t="shared" si="15"/>
        <v>0</v>
      </c>
      <c r="P156" s="171">
        <f t="shared" si="14"/>
        <v>0</v>
      </c>
      <c r="Q156" s="171">
        <f t="shared" si="16"/>
        <v>0</v>
      </c>
      <c r="R156" s="240" t="str">
        <f t="shared" si="17"/>
        <v>-</v>
      </c>
      <c r="S156" s="240" t="str">
        <f t="shared" si="18"/>
        <v>-</v>
      </c>
      <c r="T156" s="152" t="s">
        <v>416</v>
      </c>
      <c r="U156" s="221">
        <v>0</v>
      </c>
      <c r="V156" s="223">
        <f xml:space="preserve"> J156*U156</f>
        <v>0</v>
      </c>
      <c r="W156" s="170">
        <f>K156*U156</f>
        <v>0</v>
      </c>
      <c r="X156" s="170">
        <f>L156*U156</f>
        <v>0</v>
      </c>
      <c r="Y156" s="228" t="str">
        <f t="shared" si="19"/>
        <v>-</v>
      </c>
      <c r="Z156" s="228" t="str">
        <f t="shared" si="20"/>
        <v>-</v>
      </c>
      <c r="AA156" s="134"/>
    </row>
    <row r="157" spans="1:27" ht="15.75" customHeight="1">
      <c r="A157" s="440"/>
      <c r="B157" s="445"/>
      <c r="C157" s="447"/>
      <c r="D157" s="257" t="s">
        <v>711</v>
      </c>
      <c r="E157" s="153" t="s">
        <v>668</v>
      </c>
      <c r="F157" s="226" t="s">
        <v>827</v>
      </c>
      <c r="G157" s="153" t="s">
        <v>830</v>
      </c>
      <c r="H157" s="153" t="s">
        <v>394</v>
      </c>
      <c r="I157" s="153" t="s">
        <v>119</v>
      </c>
      <c r="J157" s="151">
        <v>125380</v>
      </c>
      <c r="K157" s="151">
        <v>125380</v>
      </c>
      <c r="L157" s="151">
        <v>84622.37000000001</v>
      </c>
      <c r="M157" s="152" t="s">
        <v>410</v>
      </c>
      <c r="N157" s="153">
        <v>0.23</v>
      </c>
      <c r="O157" s="171">
        <f t="shared" si="15"/>
        <v>28837.4</v>
      </c>
      <c r="P157" s="171">
        <f t="shared" si="14"/>
        <v>28837.4</v>
      </c>
      <c r="Q157" s="171">
        <f t="shared" si="16"/>
        <v>19463.145100000002</v>
      </c>
      <c r="R157" s="240">
        <f t="shared" si="17"/>
        <v>0.67492718136863938</v>
      </c>
      <c r="S157" s="240">
        <f t="shared" si="18"/>
        <v>1</v>
      </c>
      <c r="T157" s="152" t="s">
        <v>410</v>
      </c>
      <c r="U157" s="221">
        <v>0.09</v>
      </c>
      <c r="V157" s="223">
        <f xml:space="preserve"> J157*U157</f>
        <v>11284.199999999999</v>
      </c>
      <c r="W157" s="170">
        <f>K157*U157</f>
        <v>11284.199999999999</v>
      </c>
      <c r="X157" s="170">
        <f>L157*U157</f>
        <v>7616.0133000000005</v>
      </c>
      <c r="Y157" s="228">
        <f t="shared" si="19"/>
        <v>0.67492718136863949</v>
      </c>
      <c r="Z157" s="228">
        <f t="shared" si="20"/>
        <v>1</v>
      </c>
      <c r="AA157" s="134"/>
    </row>
    <row r="158" spans="1:27" ht="15.75" customHeight="1">
      <c r="A158" s="440"/>
      <c r="B158" s="445"/>
      <c r="C158" s="447"/>
      <c r="D158" s="257" t="s">
        <v>711</v>
      </c>
      <c r="E158" s="153" t="s">
        <v>668</v>
      </c>
      <c r="F158" s="226" t="s">
        <v>827</v>
      </c>
      <c r="G158" s="153" t="s">
        <v>831</v>
      </c>
      <c r="H158" s="153" t="s">
        <v>394</v>
      </c>
      <c r="I158" s="153" t="s">
        <v>119</v>
      </c>
      <c r="J158" s="151">
        <v>145380</v>
      </c>
      <c r="K158" s="151">
        <v>56758.87</v>
      </c>
      <c r="L158" s="151">
        <v>29212.079999999994</v>
      </c>
      <c r="M158" s="152" t="s">
        <v>410</v>
      </c>
      <c r="N158" s="153">
        <v>0.23</v>
      </c>
      <c r="O158" s="171">
        <f t="shared" si="15"/>
        <v>33437.4</v>
      </c>
      <c r="P158" s="171">
        <f t="shared" si="14"/>
        <v>13054.540100000002</v>
      </c>
      <c r="Q158" s="171">
        <f t="shared" si="16"/>
        <v>6718.7783999999992</v>
      </c>
      <c r="R158" s="240">
        <f t="shared" si="17"/>
        <v>0.20093602971522903</v>
      </c>
      <c r="S158" s="240">
        <f t="shared" si="18"/>
        <v>0.39041732012656488</v>
      </c>
      <c r="T158" s="152" t="s">
        <v>410</v>
      </c>
      <c r="U158" s="221">
        <v>0.09</v>
      </c>
      <c r="V158" s="223">
        <f xml:space="preserve"> J158*U158</f>
        <v>13084.199999999999</v>
      </c>
      <c r="W158" s="170">
        <f>K158*U158</f>
        <v>5108.2983000000004</v>
      </c>
      <c r="X158" s="170">
        <f>L158*U158</f>
        <v>2629.0871999999995</v>
      </c>
      <c r="Y158" s="228">
        <f t="shared" si="19"/>
        <v>0.20093602971522903</v>
      </c>
      <c r="Z158" s="228">
        <f t="shared" si="20"/>
        <v>0.39041732012656494</v>
      </c>
      <c r="AA158" s="134"/>
    </row>
    <row r="159" spans="1:27" ht="15.75" customHeight="1">
      <c r="A159" s="440"/>
      <c r="B159" s="445"/>
      <c r="C159" s="447"/>
      <c r="D159" s="257" t="s">
        <v>711</v>
      </c>
      <c r="E159" s="153" t="s">
        <v>668</v>
      </c>
      <c r="F159" s="226" t="s">
        <v>832</v>
      </c>
      <c r="G159" s="153" t="s">
        <v>833</v>
      </c>
      <c r="H159" s="153" t="s">
        <v>394</v>
      </c>
      <c r="I159" s="153" t="s">
        <v>119</v>
      </c>
      <c r="J159" s="151">
        <v>5124000</v>
      </c>
      <c r="K159" s="151">
        <v>4852635.96</v>
      </c>
      <c r="L159" s="151">
        <v>3903328.5599999996</v>
      </c>
      <c r="M159" s="152" t="s">
        <v>410</v>
      </c>
      <c r="N159" s="153">
        <v>0.23</v>
      </c>
      <c r="O159" s="171">
        <f t="shared" si="15"/>
        <v>1178520</v>
      </c>
      <c r="P159" s="171">
        <f t="shared" si="14"/>
        <v>1116106.2708000001</v>
      </c>
      <c r="Q159" s="171">
        <f t="shared" si="16"/>
        <v>897765.56879999989</v>
      </c>
      <c r="R159" s="240">
        <f t="shared" si="17"/>
        <v>0.76177372365339568</v>
      </c>
      <c r="S159" s="240">
        <f t="shared" si="18"/>
        <v>0.94704058548009373</v>
      </c>
      <c r="T159" s="152" t="s">
        <v>416</v>
      </c>
      <c r="U159" s="221">
        <v>0</v>
      </c>
      <c r="V159" s="223">
        <f xml:space="preserve"> J159*U159</f>
        <v>0</v>
      </c>
      <c r="W159" s="170">
        <f>K159*U159</f>
        <v>0</v>
      </c>
      <c r="X159" s="170">
        <f>L159*U159</f>
        <v>0</v>
      </c>
      <c r="Y159" s="228" t="str">
        <f t="shared" si="19"/>
        <v>-</v>
      </c>
      <c r="Z159" s="228" t="str">
        <f t="shared" si="20"/>
        <v>-</v>
      </c>
      <c r="AA159" s="134"/>
    </row>
    <row r="160" spans="1:27" ht="15.75" customHeight="1">
      <c r="A160" s="440"/>
      <c r="B160" s="445"/>
      <c r="C160" s="447"/>
      <c r="D160" s="257" t="s">
        <v>711</v>
      </c>
      <c r="E160" s="153" t="s">
        <v>668</v>
      </c>
      <c r="F160" s="226" t="s">
        <v>832</v>
      </c>
      <c r="G160" s="153" t="s">
        <v>834</v>
      </c>
      <c r="H160" s="153" t="s">
        <v>394</v>
      </c>
      <c r="I160" s="153" t="s">
        <v>119</v>
      </c>
      <c r="J160" s="151">
        <v>0</v>
      </c>
      <c r="K160" s="151">
        <v>8648.7099999999991</v>
      </c>
      <c r="L160" s="151">
        <v>8648.7099999999991</v>
      </c>
      <c r="M160" s="152" t="s">
        <v>410</v>
      </c>
      <c r="N160" s="153">
        <v>0.23</v>
      </c>
      <c r="O160" s="171">
        <f t="shared" si="15"/>
        <v>0</v>
      </c>
      <c r="P160" s="171">
        <f t="shared" si="14"/>
        <v>1989.2032999999999</v>
      </c>
      <c r="Q160" s="171">
        <f t="shared" si="16"/>
        <v>1989.2032999999999</v>
      </c>
      <c r="R160" s="240" t="str">
        <f t="shared" si="17"/>
        <v>-</v>
      </c>
      <c r="S160" s="240" t="str">
        <f t="shared" si="18"/>
        <v>-</v>
      </c>
      <c r="T160" s="152" t="s">
        <v>416</v>
      </c>
      <c r="U160" s="221">
        <v>0</v>
      </c>
      <c r="V160" s="223">
        <f xml:space="preserve"> J160*U160</f>
        <v>0</v>
      </c>
      <c r="W160" s="170">
        <f>K160*U160</f>
        <v>0</v>
      </c>
      <c r="X160" s="170">
        <f>L160*U160</f>
        <v>0</v>
      </c>
      <c r="Y160" s="228" t="str">
        <f t="shared" si="19"/>
        <v>-</v>
      </c>
      <c r="Z160" s="228" t="str">
        <f t="shared" si="20"/>
        <v>-</v>
      </c>
      <c r="AA160" s="134"/>
    </row>
    <row r="161" spans="1:27" ht="15.75" customHeight="1">
      <c r="A161" s="440"/>
      <c r="B161" s="445"/>
      <c r="C161" s="447"/>
      <c r="D161" s="257" t="s">
        <v>711</v>
      </c>
      <c r="E161" s="153" t="s">
        <v>668</v>
      </c>
      <c r="F161" s="226" t="s">
        <v>832</v>
      </c>
      <c r="G161" s="153" t="s">
        <v>835</v>
      </c>
      <c r="H161" s="153" t="s">
        <v>394</v>
      </c>
      <c r="I161" s="153" t="s">
        <v>119</v>
      </c>
      <c r="J161" s="151">
        <v>40000</v>
      </c>
      <c r="K161" s="151">
        <v>7720</v>
      </c>
      <c r="L161" s="151">
        <v>7720</v>
      </c>
      <c r="M161" s="152" t="s">
        <v>410</v>
      </c>
      <c r="N161" s="153">
        <v>0.23</v>
      </c>
      <c r="O161" s="171">
        <f t="shared" si="15"/>
        <v>9200</v>
      </c>
      <c r="P161" s="171">
        <f t="shared" si="14"/>
        <v>1775.6000000000001</v>
      </c>
      <c r="Q161" s="171">
        <f t="shared" si="16"/>
        <v>1775.6000000000001</v>
      </c>
      <c r="R161" s="240">
        <f t="shared" si="17"/>
        <v>0.193</v>
      </c>
      <c r="S161" s="240">
        <f t="shared" si="18"/>
        <v>0.193</v>
      </c>
      <c r="T161" s="152" t="s">
        <v>416</v>
      </c>
      <c r="U161" s="221">
        <v>0</v>
      </c>
      <c r="V161" s="223">
        <f xml:space="preserve"> J161*U161</f>
        <v>0</v>
      </c>
      <c r="W161" s="170">
        <f>K161*U161</f>
        <v>0</v>
      </c>
      <c r="X161" s="170">
        <f>L161*U161</f>
        <v>0</v>
      </c>
      <c r="Y161" s="228" t="str">
        <f t="shared" si="19"/>
        <v>-</v>
      </c>
      <c r="Z161" s="228" t="str">
        <f t="shared" si="20"/>
        <v>-</v>
      </c>
      <c r="AA161" s="134"/>
    </row>
    <row r="162" spans="1:27" ht="15.75" customHeight="1">
      <c r="A162" s="440"/>
      <c r="B162" s="445"/>
      <c r="C162" s="447"/>
      <c r="D162" s="257" t="s">
        <v>711</v>
      </c>
      <c r="E162" s="153" t="s">
        <v>668</v>
      </c>
      <c r="F162" s="226" t="s">
        <v>832</v>
      </c>
      <c r="G162" s="153" t="s">
        <v>836</v>
      </c>
      <c r="H162" s="153" t="s">
        <v>394</v>
      </c>
      <c r="I162" s="153" t="s">
        <v>119</v>
      </c>
      <c r="J162" s="151">
        <v>728070</v>
      </c>
      <c r="K162" s="151">
        <v>307609.17000000004</v>
      </c>
      <c r="L162" s="151">
        <v>280554.38999999996</v>
      </c>
      <c r="M162" s="152" t="s">
        <v>410</v>
      </c>
      <c r="N162" s="153">
        <v>0.23</v>
      </c>
      <c r="O162" s="171">
        <f t="shared" si="15"/>
        <v>167456.1</v>
      </c>
      <c r="P162" s="171">
        <f t="shared" si="14"/>
        <v>70750.109100000016</v>
      </c>
      <c r="Q162" s="171">
        <f t="shared" si="16"/>
        <v>64527.509699999995</v>
      </c>
      <c r="R162" s="240">
        <f t="shared" si="17"/>
        <v>0.3853398574312909</v>
      </c>
      <c r="S162" s="240">
        <f t="shared" si="18"/>
        <v>0.4224994437348058</v>
      </c>
      <c r="T162" s="152" t="s">
        <v>416</v>
      </c>
      <c r="U162" s="221">
        <v>0</v>
      </c>
      <c r="V162" s="223">
        <f xml:space="preserve"> J162*U162</f>
        <v>0</v>
      </c>
      <c r="W162" s="170">
        <f>K162*U162</f>
        <v>0</v>
      </c>
      <c r="X162" s="170">
        <f>L162*U162</f>
        <v>0</v>
      </c>
      <c r="Y162" s="228" t="str">
        <f t="shared" si="19"/>
        <v>-</v>
      </c>
      <c r="Z162" s="228" t="str">
        <f t="shared" si="20"/>
        <v>-</v>
      </c>
      <c r="AA162" s="134"/>
    </row>
    <row r="163" spans="1:27" ht="15.75" customHeight="1">
      <c r="A163" s="440"/>
      <c r="B163" s="445"/>
      <c r="C163" s="447"/>
      <c r="D163" s="257" t="s">
        <v>711</v>
      </c>
      <c r="E163" s="153" t="s">
        <v>668</v>
      </c>
      <c r="F163" s="226" t="s">
        <v>832</v>
      </c>
      <c r="G163" s="153" t="s">
        <v>837</v>
      </c>
      <c r="H163" s="153" t="s">
        <v>394</v>
      </c>
      <c r="I163" s="153" t="s">
        <v>119</v>
      </c>
      <c r="J163" s="151">
        <v>816000</v>
      </c>
      <c r="K163" s="151">
        <v>799664</v>
      </c>
      <c r="L163" s="151">
        <v>717450</v>
      </c>
      <c r="M163" s="152" t="s">
        <v>410</v>
      </c>
      <c r="N163" s="153">
        <v>0.23</v>
      </c>
      <c r="O163" s="171">
        <f t="shared" si="15"/>
        <v>187680</v>
      </c>
      <c r="P163" s="171">
        <f t="shared" si="14"/>
        <v>183922.72</v>
      </c>
      <c r="Q163" s="171">
        <f t="shared" si="16"/>
        <v>165013.5</v>
      </c>
      <c r="R163" s="240">
        <f t="shared" si="17"/>
        <v>0.87922794117647063</v>
      </c>
      <c r="S163" s="240">
        <f t="shared" si="18"/>
        <v>0.97998039215686272</v>
      </c>
      <c r="T163" s="152" t="s">
        <v>416</v>
      </c>
      <c r="U163" s="221">
        <v>0</v>
      </c>
      <c r="V163" s="223">
        <f xml:space="preserve"> J163*U163</f>
        <v>0</v>
      </c>
      <c r="W163" s="170">
        <f>K163*U163</f>
        <v>0</v>
      </c>
      <c r="X163" s="170">
        <f>L163*U163</f>
        <v>0</v>
      </c>
      <c r="Y163" s="228" t="str">
        <f t="shared" si="19"/>
        <v>-</v>
      </c>
      <c r="Z163" s="228" t="str">
        <f t="shared" si="20"/>
        <v>-</v>
      </c>
      <c r="AA163" s="134"/>
    </row>
    <row r="164" spans="1:27" ht="15.75" customHeight="1">
      <c r="A164" s="440"/>
      <c r="B164" s="445"/>
      <c r="C164" s="447"/>
      <c r="D164" s="257" t="s">
        <v>711</v>
      </c>
      <c r="E164" s="153" t="s">
        <v>668</v>
      </c>
      <c r="F164" s="226" t="s">
        <v>832</v>
      </c>
      <c r="G164" s="153" t="s">
        <v>838</v>
      </c>
      <c r="H164" s="153" t="s">
        <v>394</v>
      </c>
      <c r="I164" s="153" t="s">
        <v>119</v>
      </c>
      <c r="J164" s="151">
        <v>30000</v>
      </c>
      <c r="K164" s="151">
        <v>0</v>
      </c>
      <c r="L164" s="151">
        <v>0</v>
      </c>
      <c r="M164" s="152" t="s">
        <v>416</v>
      </c>
      <c r="N164" s="153">
        <v>0</v>
      </c>
      <c r="O164" s="171">
        <f t="shared" si="15"/>
        <v>0</v>
      </c>
      <c r="P164" s="171">
        <f t="shared" si="14"/>
        <v>0</v>
      </c>
      <c r="Q164" s="171">
        <f t="shared" si="16"/>
        <v>0</v>
      </c>
      <c r="R164" s="240" t="str">
        <f t="shared" si="17"/>
        <v>-</v>
      </c>
      <c r="S164" s="240" t="str">
        <f t="shared" si="18"/>
        <v>-</v>
      </c>
      <c r="T164" s="152" t="s">
        <v>416</v>
      </c>
      <c r="U164" s="221">
        <v>0</v>
      </c>
      <c r="V164" s="223">
        <f xml:space="preserve"> J164*U164</f>
        <v>0</v>
      </c>
      <c r="W164" s="170">
        <f>K164*U164</f>
        <v>0</v>
      </c>
      <c r="X164" s="170">
        <f>L164*U164</f>
        <v>0</v>
      </c>
      <c r="Y164" s="228" t="str">
        <f t="shared" si="19"/>
        <v>-</v>
      </c>
      <c r="Z164" s="228" t="str">
        <f t="shared" si="20"/>
        <v>-</v>
      </c>
      <c r="AA164" s="134"/>
    </row>
    <row r="165" spans="1:27" ht="15.75" customHeight="1">
      <c r="A165" s="440"/>
      <c r="B165" s="445"/>
      <c r="C165" s="447"/>
      <c r="D165" s="257" t="s">
        <v>711</v>
      </c>
      <c r="E165" s="153" t="s">
        <v>668</v>
      </c>
      <c r="F165" s="226" t="s">
        <v>839</v>
      </c>
      <c r="G165" s="153" t="s">
        <v>840</v>
      </c>
      <c r="H165" s="153" t="s">
        <v>394</v>
      </c>
      <c r="I165" s="153" t="s">
        <v>119</v>
      </c>
      <c r="J165" s="151">
        <v>0</v>
      </c>
      <c r="K165" s="151">
        <v>80000</v>
      </c>
      <c r="L165" s="151">
        <v>80000</v>
      </c>
      <c r="M165" s="152" t="s">
        <v>410</v>
      </c>
      <c r="N165" s="153">
        <v>0.23</v>
      </c>
      <c r="O165" s="171">
        <f t="shared" si="15"/>
        <v>0</v>
      </c>
      <c r="P165" s="171">
        <f t="shared" si="14"/>
        <v>18400</v>
      </c>
      <c r="Q165" s="171">
        <f t="shared" si="16"/>
        <v>18400</v>
      </c>
      <c r="R165" s="240" t="str">
        <f t="shared" si="17"/>
        <v>-</v>
      </c>
      <c r="S165" s="240" t="str">
        <f t="shared" si="18"/>
        <v>-</v>
      </c>
      <c r="T165" s="152" t="s">
        <v>410</v>
      </c>
      <c r="U165" s="221">
        <v>0.09</v>
      </c>
      <c r="V165" s="223">
        <f xml:space="preserve"> J165*U165</f>
        <v>0</v>
      </c>
      <c r="W165" s="170">
        <f>K165*U165</f>
        <v>7200</v>
      </c>
      <c r="X165" s="170">
        <f>L165*U165</f>
        <v>7200</v>
      </c>
      <c r="Y165" s="228" t="str">
        <f t="shared" si="19"/>
        <v>-</v>
      </c>
      <c r="Z165" s="228" t="str">
        <f t="shared" si="20"/>
        <v>-</v>
      </c>
      <c r="AA165" s="134"/>
    </row>
    <row r="166" spans="1:27" ht="15.75" customHeight="1">
      <c r="A166" s="440"/>
      <c r="B166" s="445"/>
      <c r="C166" s="447"/>
      <c r="D166" s="257" t="s">
        <v>711</v>
      </c>
      <c r="E166" s="153" t="s">
        <v>668</v>
      </c>
      <c r="F166" s="226" t="s">
        <v>839</v>
      </c>
      <c r="G166" s="153" t="s">
        <v>841</v>
      </c>
      <c r="H166" s="153" t="s">
        <v>394</v>
      </c>
      <c r="I166" s="153" t="s">
        <v>119</v>
      </c>
      <c r="J166" s="151">
        <v>8000</v>
      </c>
      <c r="K166" s="151">
        <v>3790</v>
      </c>
      <c r="L166" s="151">
        <v>3790</v>
      </c>
      <c r="M166" s="152" t="s">
        <v>410</v>
      </c>
      <c r="N166" s="153">
        <v>0.23</v>
      </c>
      <c r="O166" s="171">
        <f t="shared" si="15"/>
        <v>1840</v>
      </c>
      <c r="P166" s="171">
        <f t="shared" si="14"/>
        <v>871.7</v>
      </c>
      <c r="Q166" s="171">
        <f t="shared" si="16"/>
        <v>871.7</v>
      </c>
      <c r="R166" s="240">
        <f t="shared" si="17"/>
        <v>0.47375</v>
      </c>
      <c r="S166" s="240">
        <f t="shared" si="18"/>
        <v>0.47375</v>
      </c>
      <c r="T166" s="152" t="s">
        <v>410</v>
      </c>
      <c r="U166" s="221">
        <v>0.09</v>
      </c>
      <c r="V166" s="223">
        <f xml:space="preserve"> J166*U166</f>
        <v>720</v>
      </c>
      <c r="W166" s="170">
        <f>K166*U166</f>
        <v>341.09999999999997</v>
      </c>
      <c r="X166" s="170">
        <f>L166*U166</f>
        <v>341.09999999999997</v>
      </c>
      <c r="Y166" s="228">
        <f t="shared" si="19"/>
        <v>0.47374999999999995</v>
      </c>
      <c r="Z166" s="228">
        <f t="shared" si="20"/>
        <v>0.47374999999999995</v>
      </c>
      <c r="AA166" s="134"/>
    </row>
    <row r="167" spans="1:27" ht="15.75" customHeight="1">
      <c r="A167" s="440"/>
      <c r="B167" s="445"/>
      <c r="C167" s="447"/>
      <c r="D167" s="257" t="s">
        <v>711</v>
      </c>
      <c r="E167" s="153" t="s">
        <v>668</v>
      </c>
      <c r="F167" s="226" t="s">
        <v>839</v>
      </c>
      <c r="G167" s="153" t="s">
        <v>842</v>
      </c>
      <c r="H167" s="153" t="s">
        <v>394</v>
      </c>
      <c r="I167" s="153" t="s">
        <v>119</v>
      </c>
      <c r="J167" s="151">
        <v>20000</v>
      </c>
      <c r="K167" s="151">
        <v>24249.88</v>
      </c>
      <c r="L167" s="151">
        <v>17249.88</v>
      </c>
      <c r="M167" s="152" t="s">
        <v>410</v>
      </c>
      <c r="N167" s="153">
        <v>0.23</v>
      </c>
      <c r="O167" s="171">
        <f t="shared" si="15"/>
        <v>4600</v>
      </c>
      <c r="P167" s="171">
        <f t="shared" si="14"/>
        <v>5577.4724000000006</v>
      </c>
      <c r="Q167" s="171">
        <f t="shared" si="16"/>
        <v>3967.4724000000006</v>
      </c>
      <c r="R167" s="240">
        <f t="shared" si="17"/>
        <v>0.86249400000000009</v>
      </c>
      <c r="S167" s="240">
        <f t="shared" si="18"/>
        <v>1.2124940000000002</v>
      </c>
      <c r="T167" s="152" t="s">
        <v>410</v>
      </c>
      <c r="U167" s="221">
        <v>0.09</v>
      </c>
      <c r="V167" s="223">
        <f xml:space="preserve"> J167*U167</f>
        <v>1800</v>
      </c>
      <c r="W167" s="170">
        <f>K167*U167</f>
        <v>2182.4892</v>
      </c>
      <c r="X167" s="170">
        <f>L167*U167</f>
        <v>1552.4892</v>
      </c>
      <c r="Y167" s="228">
        <f t="shared" si="19"/>
        <v>0.86249399999999998</v>
      </c>
      <c r="Z167" s="228">
        <f t="shared" si="20"/>
        <v>1.212494</v>
      </c>
      <c r="AA167" s="134"/>
    </row>
    <row r="168" spans="1:27" ht="15.75" customHeight="1">
      <c r="A168" s="440"/>
      <c r="B168" s="445"/>
      <c r="C168" s="447"/>
      <c r="D168" s="257" t="s">
        <v>711</v>
      </c>
      <c r="E168" s="153" t="s">
        <v>668</v>
      </c>
      <c r="F168" s="226" t="s">
        <v>839</v>
      </c>
      <c r="G168" s="153" t="s">
        <v>843</v>
      </c>
      <c r="H168" s="153" t="s">
        <v>394</v>
      </c>
      <c r="I168" s="153" t="s">
        <v>119</v>
      </c>
      <c r="J168" s="151">
        <v>12000</v>
      </c>
      <c r="K168" s="151">
        <v>0</v>
      </c>
      <c r="L168" s="151">
        <v>0</v>
      </c>
      <c r="M168" s="152" t="s">
        <v>416</v>
      </c>
      <c r="N168" s="153">
        <v>0</v>
      </c>
      <c r="O168" s="171">
        <f t="shared" si="15"/>
        <v>0</v>
      </c>
      <c r="P168" s="171">
        <f t="shared" si="14"/>
        <v>0</v>
      </c>
      <c r="Q168" s="171">
        <f t="shared" si="16"/>
        <v>0</v>
      </c>
      <c r="R168" s="240" t="str">
        <f t="shared" si="17"/>
        <v>-</v>
      </c>
      <c r="S168" s="240" t="str">
        <f t="shared" si="18"/>
        <v>-</v>
      </c>
      <c r="T168" s="152" t="s">
        <v>416</v>
      </c>
      <c r="U168" s="221">
        <v>0</v>
      </c>
      <c r="V168" s="223">
        <f xml:space="preserve"> J168*U168</f>
        <v>0</v>
      </c>
      <c r="W168" s="170">
        <f>K168*U168</f>
        <v>0</v>
      </c>
      <c r="X168" s="170">
        <f>L168*U168</f>
        <v>0</v>
      </c>
      <c r="Y168" s="228" t="str">
        <f t="shared" si="19"/>
        <v>-</v>
      </c>
      <c r="Z168" s="228" t="str">
        <f t="shared" si="20"/>
        <v>-</v>
      </c>
      <c r="AA168" s="134"/>
    </row>
    <row r="169" spans="1:27" s="139" customFormat="1" ht="15.75" customHeight="1">
      <c r="A169" s="440"/>
      <c r="B169" s="445"/>
      <c r="C169" s="447"/>
      <c r="D169" s="259" t="s">
        <v>711</v>
      </c>
      <c r="E169" s="169" t="s">
        <v>668</v>
      </c>
      <c r="F169" s="252" t="s">
        <v>839</v>
      </c>
      <c r="G169" s="169" t="s">
        <v>844</v>
      </c>
      <c r="H169" s="169" t="s">
        <v>394</v>
      </c>
      <c r="I169" s="169" t="s">
        <v>119</v>
      </c>
      <c r="J169" s="253">
        <v>1000</v>
      </c>
      <c r="K169" s="253">
        <v>0</v>
      </c>
      <c r="L169" s="253">
        <v>0</v>
      </c>
      <c r="M169" s="168" t="s">
        <v>416</v>
      </c>
      <c r="N169" s="169">
        <v>0</v>
      </c>
      <c r="O169" s="254">
        <f t="shared" si="15"/>
        <v>0</v>
      </c>
      <c r="P169" s="254">
        <f t="shared" si="14"/>
        <v>0</v>
      </c>
      <c r="Q169" s="254">
        <f t="shared" si="16"/>
        <v>0</v>
      </c>
      <c r="R169" s="255" t="str">
        <f t="shared" si="17"/>
        <v>-</v>
      </c>
      <c r="S169" s="255" t="str">
        <f t="shared" si="18"/>
        <v>-</v>
      </c>
      <c r="T169" s="168" t="s">
        <v>416</v>
      </c>
      <c r="U169" s="222">
        <v>0</v>
      </c>
      <c r="V169" s="256">
        <f xml:space="preserve"> J169*U169</f>
        <v>0</v>
      </c>
      <c r="W169" s="242">
        <f>K169*U169</f>
        <v>0</v>
      </c>
      <c r="X169" s="242">
        <f>L169*U169</f>
        <v>0</v>
      </c>
      <c r="Y169" s="243" t="str">
        <f t="shared" si="19"/>
        <v>-</v>
      </c>
      <c r="Z169" s="243" t="str">
        <f t="shared" si="20"/>
        <v>-</v>
      </c>
      <c r="AA169" s="138"/>
    </row>
    <row r="170" spans="1:27" s="139" customFormat="1" ht="15.75" customHeight="1">
      <c r="A170" s="440"/>
      <c r="B170" s="445"/>
      <c r="C170" s="447"/>
      <c r="D170" s="259" t="s">
        <v>711</v>
      </c>
      <c r="E170" s="169" t="s">
        <v>668</v>
      </c>
      <c r="F170" s="252" t="s">
        <v>839</v>
      </c>
      <c r="G170" s="169" t="s">
        <v>845</v>
      </c>
      <c r="H170" s="169" t="s">
        <v>394</v>
      </c>
      <c r="I170" s="169" t="s">
        <v>119</v>
      </c>
      <c r="J170" s="253">
        <v>38000</v>
      </c>
      <c r="K170" s="253">
        <v>0</v>
      </c>
      <c r="L170" s="253">
        <v>0</v>
      </c>
      <c r="M170" s="168" t="s">
        <v>410</v>
      </c>
      <c r="N170" s="169">
        <v>0.23</v>
      </c>
      <c r="O170" s="254">
        <f t="shared" si="15"/>
        <v>8740</v>
      </c>
      <c r="P170" s="254">
        <f t="shared" si="14"/>
        <v>0</v>
      </c>
      <c r="Q170" s="254">
        <f t="shared" si="16"/>
        <v>0</v>
      </c>
      <c r="R170" s="255">
        <f t="shared" si="17"/>
        <v>0</v>
      </c>
      <c r="S170" s="255">
        <f t="shared" si="18"/>
        <v>0</v>
      </c>
      <c r="T170" s="168" t="s">
        <v>416</v>
      </c>
      <c r="U170" s="222">
        <v>0</v>
      </c>
      <c r="V170" s="256">
        <f xml:space="preserve"> J170*U170</f>
        <v>0</v>
      </c>
      <c r="W170" s="242">
        <f>K170*U170</f>
        <v>0</v>
      </c>
      <c r="X170" s="242">
        <f>L170*U170</f>
        <v>0</v>
      </c>
      <c r="Y170" s="243" t="str">
        <f t="shared" si="19"/>
        <v>-</v>
      </c>
      <c r="Z170" s="243" t="str">
        <f t="shared" si="20"/>
        <v>-</v>
      </c>
      <c r="AA170" s="138"/>
    </row>
    <row r="171" spans="1:27" s="139" customFormat="1" ht="15.75" customHeight="1">
      <c r="A171" s="440"/>
      <c r="B171" s="445"/>
      <c r="C171" s="447"/>
      <c r="D171" s="259" t="s">
        <v>711</v>
      </c>
      <c r="E171" s="169" t="s">
        <v>668</v>
      </c>
      <c r="F171" s="252" t="s">
        <v>839</v>
      </c>
      <c r="G171" s="169" t="s">
        <v>846</v>
      </c>
      <c r="H171" s="169" t="s">
        <v>394</v>
      </c>
      <c r="I171" s="169" t="s">
        <v>119</v>
      </c>
      <c r="J171" s="253">
        <v>31000</v>
      </c>
      <c r="K171" s="253">
        <v>0</v>
      </c>
      <c r="L171" s="253">
        <v>0</v>
      </c>
      <c r="M171" s="168" t="s">
        <v>410</v>
      </c>
      <c r="N171" s="169">
        <v>0.23</v>
      </c>
      <c r="O171" s="254">
        <f t="shared" si="15"/>
        <v>7130</v>
      </c>
      <c r="P171" s="254">
        <f t="shared" si="14"/>
        <v>0</v>
      </c>
      <c r="Q171" s="254">
        <f t="shared" si="16"/>
        <v>0</v>
      </c>
      <c r="R171" s="255">
        <f t="shared" si="17"/>
        <v>0</v>
      </c>
      <c r="S171" s="255">
        <f t="shared" si="18"/>
        <v>0</v>
      </c>
      <c r="T171" s="168" t="s">
        <v>416</v>
      </c>
      <c r="U171" s="222">
        <v>0</v>
      </c>
      <c r="V171" s="256">
        <f xml:space="preserve"> J171*U171</f>
        <v>0</v>
      </c>
      <c r="W171" s="242">
        <f>K171*U171</f>
        <v>0</v>
      </c>
      <c r="X171" s="242">
        <f>L171*U171</f>
        <v>0</v>
      </c>
      <c r="Y171" s="243" t="str">
        <f t="shared" si="19"/>
        <v>-</v>
      </c>
      <c r="Z171" s="243" t="str">
        <f t="shared" si="20"/>
        <v>-</v>
      </c>
      <c r="AA171" s="138"/>
    </row>
    <row r="172" spans="1:27" ht="15.75" customHeight="1">
      <c r="A172" s="440"/>
      <c r="B172" s="445"/>
      <c r="C172" s="447"/>
      <c r="D172" s="257" t="s">
        <v>711</v>
      </c>
      <c r="E172" s="153" t="s">
        <v>668</v>
      </c>
      <c r="F172" s="226" t="s">
        <v>839</v>
      </c>
      <c r="G172" s="153" t="s">
        <v>847</v>
      </c>
      <c r="H172" s="153" t="s">
        <v>394</v>
      </c>
      <c r="I172" s="153" t="s">
        <v>119</v>
      </c>
      <c r="J172" s="151">
        <v>1000</v>
      </c>
      <c r="K172" s="151">
        <v>0</v>
      </c>
      <c r="L172" s="151">
        <v>0</v>
      </c>
      <c r="M172" s="152" t="s">
        <v>416</v>
      </c>
      <c r="N172" s="153">
        <v>0</v>
      </c>
      <c r="O172" s="171">
        <f t="shared" si="15"/>
        <v>0</v>
      </c>
      <c r="P172" s="171">
        <f t="shared" si="14"/>
        <v>0</v>
      </c>
      <c r="Q172" s="171">
        <f t="shared" si="16"/>
        <v>0</v>
      </c>
      <c r="R172" s="240" t="str">
        <f t="shared" si="17"/>
        <v>-</v>
      </c>
      <c r="S172" s="240" t="str">
        <f t="shared" si="18"/>
        <v>-</v>
      </c>
      <c r="T172" s="152" t="s">
        <v>416</v>
      </c>
      <c r="U172" s="221">
        <v>0</v>
      </c>
      <c r="V172" s="223">
        <f xml:space="preserve"> J172*U172</f>
        <v>0</v>
      </c>
      <c r="W172" s="170">
        <f>K172*U172</f>
        <v>0</v>
      </c>
      <c r="X172" s="170">
        <f>L172*U172</f>
        <v>0</v>
      </c>
      <c r="Y172" s="228" t="str">
        <f t="shared" si="19"/>
        <v>-</v>
      </c>
      <c r="Z172" s="228" t="str">
        <f t="shared" si="20"/>
        <v>-</v>
      </c>
      <c r="AA172" s="134"/>
    </row>
    <row r="173" spans="1:27" ht="15.75" customHeight="1">
      <c r="A173" s="440"/>
      <c r="B173" s="445"/>
      <c r="C173" s="447"/>
      <c r="D173" s="257" t="s">
        <v>711</v>
      </c>
      <c r="E173" s="153" t="s">
        <v>483</v>
      </c>
      <c r="F173" s="226" t="s">
        <v>848</v>
      </c>
      <c r="G173" s="153" t="s">
        <v>849</v>
      </c>
      <c r="H173" s="153" t="s">
        <v>394</v>
      </c>
      <c r="I173" s="153" t="s">
        <v>119</v>
      </c>
      <c r="J173" s="151">
        <v>50000</v>
      </c>
      <c r="K173" s="151">
        <v>1760</v>
      </c>
      <c r="L173" s="151">
        <v>1760</v>
      </c>
      <c r="M173" s="152" t="s">
        <v>410</v>
      </c>
      <c r="N173" s="153">
        <v>0.23</v>
      </c>
      <c r="O173" s="171">
        <f t="shared" si="15"/>
        <v>11500</v>
      </c>
      <c r="P173" s="171">
        <f t="shared" si="14"/>
        <v>404.8</v>
      </c>
      <c r="Q173" s="171">
        <f t="shared" si="16"/>
        <v>404.8</v>
      </c>
      <c r="R173" s="240">
        <f t="shared" si="17"/>
        <v>3.5200000000000002E-2</v>
      </c>
      <c r="S173" s="240">
        <f t="shared" si="18"/>
        <v>3.5200000000000002E-2</v>
      </c>
      <c r="T173" s="152" t="s">
        <v>410</v>
      </c>
      <c r="U173" s="221">
        <v>0.09</v>
      </c>
      <c r="V173" s="223">
        <f xml:space="preserve"> J173*U173</f>
        <v>4500</v>
      </c>
      <c r="W173" s="170">
        <f>K173*U173</f>
        <v>158.4</v>
      </c>
      <c r="X173" s="170">
        <f>L173*U173</f>
        <v>158.4</v>
      </c>
      <c r="Y173" s="228">
        <f t="shared" si="19"/>
        <v>3.5200000000000002E-2</v>
      </c>
      <c r="Z173" s="228">
        <f t="shared" si="20"/>
        <v>3.5200000000000002E-2</v>
      </c>
      <c r="AA173" s="134"/>
    </row>
    <row r="174" spans="1:27" ht="15.75" customHeight="1">
      <c r="A174" s="440"/>
      <c r="B174" s="445"/>
      <c r="C174" s="447"/>
      <c r="D174" s="257" t="s">
        <v>711</v>
      </c>
      <c r="E174" s="153" t="s">
        <v>483</v>
      </c>
      <c r="F174" s="226" t="s">
        <v>848</v>
      </c>
      <c r="G174" s="153" t="s">
        <v>850</v>
      </c>
      <c r="H174" s="153" t="s">
        <v>394</v>
      </c>
      <c r="I174" s="153" t="s">
        <v>119</v>
      </c>
      <c r="J174" s="151">
        <v>80000</v>
      </c>
      <c r="K174" s="151">
        <v>0</v>
      </c>
      <c r="L174" s="151">
        <v>0</v>
      </c>
      <c r="M174" s="152" t="s">
        <v>416</v>
      </c>
      <c r="N174" s="153">
        <v>0</v>
      </c>
      <c r="O174" s="171">
        <f t="shared" si="15"/>
        <v>0</v>
      </c>
      <c r="P174" s="171">
        <f t="shared" si="14"/>
        <v>0</v>
      </c>
      <c r="Q174" s="171">
        <f t="shared" si="16"/>
        <v>0</v>
      </c>
      <c r="R174" s="240" t="str">
        <f t="shared" si="17"/>
        <v>-</v>
      </c>
      <c r="S174" s="240" t="str">
        <f t="shared" si="18"/>
        <v>-</v>
      </c>
      <c r="T174" s="152" t="s">
        <v>416</v>
      </c>
      <c r="U174" s="221">
        <v>0</v>
      </c>
      <c r="V174" s="223">
        <f xml:space="preserve"> J174*U174</f>
        <v>0</v>
      </c>
      <c r="W174" s="170">
        <f>K174*U174</f>
        <v>0</v>
      </c>
      <c r="X174" s="170">
        <f>L174*U174</f>
        <v>0</v>
      </c>
      <c r="Y174" s="228" t="str">
        <f t="shared" si="19"/>
        <v>-</v>
      </c>
      <c r="Z174" s="228" t="str">
        <f t="shared" si="20"/>
        <v>-</v>
      </c>
      <c r="AA174" s="134"/>
    </row>
    <row r="175" spans="1:27" ht="15.75" customHeight="1">
      <c r="A175" s="443"/>
      <c r="B175" s="446"/>
      <c r="C175" s="447"/>
      <c r="D175" s="257" t="s">
        <v>711</v>
      </c>
      <c r="E175" s="153" t="s">
        <v>483</v>
      </c>
      <c r="F175" s="226" t="s">
        <v>848</v>
      </c>
      <c r="G175" s="153" t="s">
        <v>851</v>
      </c>
      <c r="H175" s="153" t="s">
        <v>394</v>
      </c>
      <c r="I175" s="153" t="s">
        <v>119</v>
      </c>
      <c r="J175" s="151">
        <v>80000</v>
      </c>
      <c r="K175" s="151">
        <v>2989</v>
      </c>
      <c r="L175" s="151">
        <v>2989</v>
      </c>
      <c r="M175" s="152" t="s">
        <v>410</v>
      </c>
      <c r="N175" s="153">
        <v>0.23</v>
      </c>
      <c r="O175" s="171">
        <f t="shared" si="15"/>
        <v>18400</v>
      </c>
      <c r="P175" s="171">
        <f t="shared" si="14"/>
        <v>687.47</v>
      </c>
      <c r="Q175" s="171">
        <f t="shared" si="16"/>
        <v>687.47</v>
      </c>
      <c r="R175" s="240">
        <f t="shared" si="17"/>
        <v>3.73625E-2</v>
      </c>
      <c r="S175" s="240">
        <f t="shared" si="18"/>
        <v>3.73625E-2</v>
      </c>
      <c r="T175" s="152" t="s">
        <v>410</v>
      </c>
      <c r="U175" s="221">
        <v>0.09</v>
      </c>
      <c r="V175" s="223">
        <f xml:space="preserve"> J175*U175</f>
        <v>7200</v>
      </c>
      <c r="W175" s="170">
        <f>K175*U175</f>
        <v>269.01</v>
      </c>
      <c r="X175" s="170">
        <f>L175*U175</f>
        <v>269.01</v>
      </c>
      <c r="Y175" s="228">
        <f t="shared" si="19"/>
        <v>3.73625E-2</v>
      </c>
      <c r="Z175" s="228">
        <f t="shared" si="20"/>
        <v>3.73625E-2</v>
      </c>
      <c r="AA175" s="134"/>
    </row>
    <row r="176" spans="1:27" s="139" customFormat="1" ht="15.75" customHeight="1">
      <c r="A176" s="283"/>
      <c r="B176" s="290"/>
      <c r="C176" s="283" t="s">
        <v>398</v>
      </c>
      <c r="D176" s="291"/>
      <c r="E176" s="284"/>
      <c r="F176" s="284"/>
      <c r="G176" s="284"/>
      <c r="H176" s="284"/>
      <c r="I176" s="284"/>
      <c r="J176" s="285">
        <f>SUM(J2:J175)</f>
        <v>127846537</v>
      </c>
      <c r="K176" s="285">
        <f t="shared" ref="K176:Q176" si="21">SUM(K2:K175)</f>
        <v>266815679.14999998</v>
      </c>
      <c r="L176" s="285">
        <f t="shared" si="21"/>
        <v>234626797.65000001</v>
      </c>
      <c r="M176" s="285"/>
      <c r="N176" s="285"/>
      <c r="O176" s="285">
        <f t="shared" si="21"/>
        <v>57302450.060000002</v>
      </c>
      <c r="P176" s="285">
        <f t="shared" si="21"/>
        <v>103940372.72699995</v>
      </c>
      <c r="Q176" s="285">
        <f>SUM(Q2:Q175)</f>
        <v>91485976.69099997</v>
      </c>
      <c r="R176" s="287">
        <f t="shared" ref="R176" si="22">IFERROR(Q176/O176, "-")</f>
        <v>1.5965456380173488</v>
      </c>
      <c r="S176" s="287">
        <f>IFERROR(P176/O176, "-")</f>
        <v>1.8138905512446069</v>
      </c>
      <c r="T176" s="288"/>
      <c r="U176" s="289" t="str">
        <f>IFERROR(VLOOKUP(F176,[1]BD_16!$F$2:$U$1000,16,0),"")</f>
        <v/>
      </c>
      <c r="V176" s="285">
        <f>SUM(V2:V175)</f>
        <v>21637179.279999994</v>
      </c>
      <c r="W176" s="285">
        <f t="shared" ref="W176:X176" si="23">SUM(W2:W175)</f>
        <v>39062391.683500022</v>
      </c>
      <c r="X176" s="285">
        <f>SUM(X2:X175)</f>
        <v>34405246.065200008</v>
      </c>
      <c r="Y176" s="287">
        <f t="shared" si="19"/>
        <v>1.590098488346029</v>
      </c>
      <c r="Z176" s="287">
        <f>IFERROR(W176/V176, "-")</f>
        <v>1.8053366003953559</v>
      </c>
      <c r="AA176" s="138"/>
    </row>
    <row r="177" spans="3:21" ht="15.75" customHeight="1">
      <c r="C177" s="135"/>
      <c r="N177" s="150"/>
      <c r="U177" s="150"/>
    </row>
    <row r="178" spans="3:21" ht="15.75" customHeight="1">
      <c r="C178" s="135"/>
      <c r="N178" s="150"/>
      <c r="U178" s="150"/>
    </row>
    <row r="179" spans="3:21" ht="15.75" customHeight="1">
      <c r="C179" s="135"/>
      <c r="N179" s="150"/>
      <c r="U179" s="150"/>
    </row>
    <row r="180" spans="3:21" ht="15.75" customHeight="1">
      <c r="C180" s="135"/>
      <c r="N180" s="150"/>
      <c r="U180" s="150"/>
    </row>
    <row r="181" spans="3:21" ht="15.75" customHeight="1">
      <c r="C181" s="135"/>
      <c r="N181" s="150"/>
      <c r="U181" s="150"/>
    </row>
    <row r="182" spans="3:21" ht="15.75" customHeight="1">
      <c r="C182" s="135"/>
      <c r="N182" s="150"/>
      <c r="U182" s="150"/>
    </row>
    <row r="183" spans="3:21" ht="15.75" customHeight="1">
      <c r="C183" s="135"/>
      <c r="N183" s="150"/>
      <c r="U183" s="150"/>
    </row>
    <row r="184" spans="3:21" ht="15.75" customHeight="1">
      <c r="C184" s="135"/>
      <c r="N184" s="150"/>
      <c r="U184" s="150"/>
    </row>
    <row r="185" spans="3:21" ht="15.75" customHeight="1">
      <c r="C185" s="135"/>
      <c r="N185" s="150"/>
      <c r="U185" s="150"/>
    </row>
    <row r="186" spans="3:21" ht="15.75" customHeight="1">
      <c r="C186" s="135"/>
      <c r="N186" s="150"/>
      <c r="U186" s="150"/>
    </row>
    <row r="187" spans="3:21" ht="15.75" customHeight="1">
      <c r="C187" s="135"/>
      <c r="N187" s="150"/>
      <c r="U187" s="150"/>
    </row>
    <row r="188" spans="3:21" ht="15.75" customHeight="1">
      <c r="C188" s="135"/>
      <c r="N188" s="150"/>
      <c r="U188" s="150"/>
    </row>
    <row r="189" spans="3:21" ht="15.75" customHeight="1">
      <c r="C189" s="135"/>
      <c r="N189" s="150"/>
      <c r="U189" s="150"/>
    </row>
    <row r="190" spans="3:21" ht="15.75" customHeight="1">
      <c r="C190" s="135"/>
      <c r="N190" s="150"/>
      <c r="U190" s="150"/>
    </row>
    <row r="191" spans="3:21" ht="15.75" customHeight="1">
      <c r="C191" s="135"/>
      <c r="N191" s="150"/>
      <c r="U191" s="150"/>
    </row>
    <row r="192" spans="3:21" ht="15.75" customHeight="1">
      <c r="C192" s="135"/>
      <c r="N192" s="150"/>
      <c r="U192" s="150"/>
    </row>
    <row r="193" spans="3:21" ht="15.75" customHeight="1">
      <c r="C193" s="135"/>
      <c r="N193" s="150"/>
      <c r="U193" s="150"/>
    </row>
    <row r="194" spans="3:21" ht="15.75" customHeight="1">
      <c r="C194" s="135"/>
      <c r="N194" s="150"/>
      <c r="U194" s="150"/>
    </row>
    <row r="195" spans="3:21" ht="15.75" customHeight="1">
      <c r="C195" s="135"/>
      <c r="N195" s="150"/>
      <c r="U195" s="150"/>
    </row>
    <row r="196" spans="3:21" ht="15.75" customHeight="1">
      <c r="C196" s="135"/>
      <c r="N196" s="150"/>
      <c r="U196" s="150"/>
    </row>
    <row r="197" spans="3:21" ht="15.75" customHeight="1">
      <c r="C197" s="135"/>
      <c r="N197" s="150"/>
      <c r="U197" s="150"/>
    </row>
    <row r="198" spans="3:21" ht="15.75" customHeight="1">
      <c r="C198" s="135"/>
      <c r="N198" s="150"/>
      <c r="U198" s="150"/>
    </row>
    <row r="199" spans="3:21" ht="15.75" customHeight="1">
      <c r="C199" s="135"/>
      <c r="N199" s="150"/>
      <c r="U199" s="150"/>
    </row>
    <row r="200" spans="3:21" ht="15.75" customHeight="1">
      <c r="C200" s="135"/>
      <c r="N200" s="150"/>
      <c r="U200" s="150"/>
    </row>
    <row r="201" spans="3:21" ht="15.75" customHeight="1">
      <c r="C201" s="135"/>
      <c r="N201" s="150"/>
      <c r="U201" s="150"/>
    </row>
    <row r="202" spans="3:21" ht="15.75" customHeight="1">
      <c r="C202" s="135"/>
      <c r="N202" s="150"/>
      <c r="U202" s="150"/>
    </row>
    <row r="203" spans="3:21" ht="15.75" customHeight="1">
      <c r="C203" s="135"/>
      <c r="N203" s="150"/>
      <c r="U203" s="150"/>
    </row>
    <row r="204" spans="3:21" ht="15.75" customHeight="1">
      <c r="C204" s="135"/>
      <c r="N204" s="150"/>
      <c r="U204" s="150"/>
    </row>
    <row r="205" spans="3:21" ht="15.75" customHeight="1">
      <c r="C205" s="135"/>
      <c r="N205" s="150"/>
      <c r="U205" s="150"/>
    </row>
    <row r="206" spans="3:21" ht="15.75" customHeight="1">
      <c r="C206" s="135"/>
      <c r="N206" s="150"/>
      <c r="U206" s="150"/>
    </row>
    <row r="207" spans="3:21" ht="15.75" customHeight="1">
      <c r="C207" s="135"/>
      <c r="N207" s="150"/>
      <c r="U207" s="150"/>
    </row>
    <row r="208" spans="3:21" ht="15.75" customHeight="1">
      <c r="C208" s="135"/>
      <c r="N208" s="150"/>
      <c r="U208" s="150"/>
    </row>
    <row r="209" spans="3:21" ht="15.75" customHeight="1">
      <c r="C209" s="135"/>
      <c r="N209" s="150"/>
      <c r="U209" s="150"/>
    </row>
    <row r="210" spans="3:21" ht="15.75" customHeight="1">
      <c r="C210" s="135"/>
      <c r="N210" s="150"/>
      <c r="U210" s="150"/>
    </row>
    <row r="211" spans="3:21" ht="15.75" customHeight="1">
      <c r="C211" s="135"/>
      <c r="N211" s="150"/>
      <c r="U211" s="150"/>
    </row>
    <row r="212" spans="3:21" ht="15.75" customHeight="1">
      <c r="C212" s="135"/>
      <c r="N212" s="150"/>
      <c r="U212" s="150"/>
    </row>
    <row r="213" spans="3:21" ht="15.75" customHeight="1">
      <c r="C213" s="135"/>
      <c r="N213" s="150"/>
      <c r="U213" s="150"/>
    </row>
    <row r="214" spans="3:21" ht="15.75" customHeight="1">
      <c r="C214" s="135"/>
      <c r="N214" s="150"/>
      <c r="U214" s="150"/>
    </row>
    <row r="215" spans="3:21" ht="15.75" customHeight="1">
      <c r="C215" s="135"/>
      <c r="N215" s="150"/>
      <c r="U215" s="150"/>
    </row>
    <row r="216" spans="3:21" ht="15.75" customHeight="1">
      <c r="C216" s="135"/>
      <c r="N216" s="150"/>
      <c r="U216" s="150"/>
    </row>
    <row r="217" spans="3:21" ht="15.75" customHeight="1">
      <c r="C217" s="135"/>
      <c r="N217" s="150"/>
      <c r="U217" s="150"/>
    </row>
    <row r="218" spans="3:21" ht="15.75" customHeight="1">
      <c r="C218" s="135"/>
      <c r="N218" s="150"/>
      <c r="U218" s="150"/>
    </row>
    <row r="219" spans="3:21" ht="15.75" customHeight="1">
      <c r="C219" s="135"/>
      <c r="N219" s="150"/>
      <c r="U219" s="150"/>
    </row>
    <row r="220" spans="3:21" ht="15.75" customHeight="1">
      <c r="C220" s="135"/>
      <c r="N220" s="150"/>
      <c r="U220" s="150"/>
    </row>
    <row r="221" spans="3:21" ht="15.75" customHeight="1">
      <c r="C221" s="135"/>
      <c r="N221" s="150"/>
      <c r="U221" s="150"/>
    </row>
    <row r="222" spans="3:21" ht="15.75" customHeight="1">
      <c r="C222" s="135"/>
      <c r="N222" s="150"/>
      <c r="U222" s="150"/>
    </row>
    <row r="223" spans="3:21" ht="15.75" customHeight="1">
      <c r="C223" s="135"/>
      <c r="N223" s="150"/>
      <c r="U223" s="150"/>
    </row>
    <row r="224" spans="3:21" ht="15.75" customHeight="1">
      <c r="C224" s="135"/>
      <c r="N224" s="150"/>
      <c r="U224" s="150"/>
    </row>
    <row r="225" spans="3:21" ht="15.75" customHeight="1">
      <c r="C225" s="135"/>
      <c r="N225" s="150"/>
      <c r="U225" s="150"/>
    </row>
    <row r="226" spans="3:21" ht="15.75" customHeight="1">
      <c r="C226" s="135"/>
      <c r="N226" s="150"/>
      <c r="U226" s="150"/>
    </row>
    <row r="227" spans="3:21" ht="15.75" customHeight="1">
      <c r="C227" s="135"/>
      <c r="N227" s="150"/>
      <c r="U227" s="150"/>
    </row>
    <row r="228" spans="3:21" ht="15.75" customHeight="1">
      <c r="C228" s="135"/>
      <c r="N228" s="150"/>
      <c r="U228" s="150"/>
    </row>
    <row r="229" spans="3:21" ht="15.75" customHeight="1">
      <c r="C229" s="135"/>
      <c r="N229" s="150"/>
      <c r="U229" s="150"/>
    </row>
    <row r="230" spans="3:21" ht="15.75" customHeight="1">
      <c r="C230" s="135"/>
      <c r="N230" s="150"/>
      <c r="U230" s="150"/>
    </row>
    <row r="231" spans="3:21" ht="15.75" customHeight="1">
      <c r="C231" s="135"/>
      <c r="N231" s="150"/>
      <c r="U231" s="150"/>
    </row>
    <row r="232" spans="3:21" ht="15.75" customHeight="1">
      <c r="C232" s="135"/>
      <c r="N232" s="150"/>
      <c r="U232" s="150"/>
    </row>
    <row r="233" spans="3:21" ht="15.75" customHeight="1">
      <c r="C233" s="135"/>
      <c r="N233" s="150"/>
      <c r="U233" s="150"/>
    </row>
    <row r="234" spans="3:21" ht="15.75" customHeight="1">
      <c r="C234" s="135"/>
      <c r="N234" s="150"/>
      <c r="U234" s="150"/>
    </row>
    <row r="235" spans="3:21" ht="15.75" customHeight="1">
      <c r="C235" s="135"/>
      <c r="N235" s="150"/>
      <c r="U235" s="150"/>
    </row>
    <row r="236" spans="3:21" ht="15.75" customHeight="1">
      <c r="C236" s="135"/>
      <c r="N236" s="150"/>
      <c r="U236" s="150"/>
    </row>
    <row r="237" spans="3:21" ht="15.75" customHeight="1">
      <c r="C237" s="135"/>
      <c r="N237" s="150"/>
      <c r="U237" s="150"/>
    </row>
    <row r="238" spans="3:21" ht="15.75" customHeight="1">
      <c r="C238" s="135"/>
      <c r="N238" s="150"/>
      <c r="U238" s="150"/>
    </row>
    <row r="239" spans="3:21" ht="15.75" customHeight="1">
      <c r="C239" s="135"/>
      <c r="N239" s="150"/>
      <c r="U239" s="150"/>
    </row>
    <row r="240" spans="3:21" ht="15.75" customHeight="1">
      <c r="C240" s="135"/>
      <c r="N240" s="150"/>
      <c r="U240" s="150"/>
    </row>
    <row r="241" spans="3:21" ht="15.75" customHeight="1">
      <c r="C241" s="135"/>
      <c r="N241" s="150"/>
      <c r="U241" s="150"/>
    </row>
    <row r="242" spans="3:21" ht="15.75" customHeight="1">
      <c r="C242" s="135"/>
      <c r="N242" s="150"/>
      <c r="U242" s="150"/>
    </row>
    <row r="243" spans="3:21" ht="15.75" customHeight="1">
      <c r="C243" s="135"/>
      <c r="N243" s="150"/>
      <c r="U243" s="150"/>
    </row>
    <row r="244" spans="3:21" ht="15.75" customHeight="1">
      <c r="C244" s="135"/>
      <c r="N244" s="150"/>
      <c r="U244" s="150"/>
    </row>
    <row r="245" spans="3:21" ht="15.75" customHeight="1">
      <c r="C245" s="135"/>
      <c r="N245" s="150"/>
      <c r="U245" s="150"/>
    </row>
    <row r="246" spans="3:21" ht="15.75" customHeight="1">
      <c r="C246" s="135"/>
      <c r="N246" s="150"/>
      <c r="U246" s="150"/>
    </row>
    <row r="247" spans="3:21" ht="15.75" customHeight="1">
      <c r="C247" s="135"/>
      <c r="N247" s="150"/>
      <c r="U247" s="150"/>
    </row>
    <row r="248" spans="3:21" ht="15.75" customHeight="1">
      <c r="C248" s="135"/>
      <c r="N248" s="150"/>
      <c r="U248" s="150"/>
    </row>
    <row r="249" spans="3:21" ht="15.75" customHeight="1">
      <c r="C249" s="135"/>
      <c r="N249" s="150"/>
      <c r="U249" s="150"/>
    </row>
    <row r="250" spans="3:21" ht="15.75" customHeight="1">
      <c r="C250" s="135"/>
      <c r="N250" s="150"/>
      <c r="U250" s="150"/>
    </row>
    <row r="251" spans="3:21" ht="15.75" customHeight="1">
      <c r="C251" s="135"/>
      <c r="N251" s="150"/>
      <c r="U251" s="150"/>
    </row>
    <row r="252" spans="3:21" ht="15.75" customHeight="1">
      <c r="C252" s="135"/>
      <c r="N252" s="150"/>
      <c r="U252" s="150"/>
    </row>
    <row r="253" spans="3:21" ht="15.75" customHeight="1">
      <c r="C253" s="135"/>
      <c r="N253" s="150"/>
      <c r="U253" s="150"/>
    </row>
    <row r="254" spans="3:21" ht="15.75" customHeight="1">
      <c r="C254" s="135"/>
      <c r="N254" s="150"/>
      <c r="U254" s="150"/>
    </row>
    <row r="255" spans="3:21" ht="15.75" customHeight="1">
      <c r="C255" s="135"/>
      <c r="N255" s="150"/>
      <c r="U255" s="150"/>
    </row>
    <row r="256" spans="3:21" ht="15.75" customHeight="1">
      <c r="C256" s="135"/>
      <c r="N256" s="150"/>
      <c r="U256" s="150"/>
    </row>
    <row r="257" spans="3:21" ht="15.75" customHeight="1">
      <c r="C257" s="135"/>
      <c r="N257" s="150"/>
      <c r="U257" s="150"/>
    </row>
    <row r="258" spans="3:21" ht="15.75" customHeight="1">
      <c r="C258" s="135"/>
      <c r="N258" s="150"/>
      <c r="U258" s="150"/>
    </row>
    <row r="259" spans="3:21" ht="15.75" customHeight="1">
      <c r="C259" s="135"/>
      <c r="N259" s="150"/>
      <c r="U259" s="150"/>
    </row>
    <row r="260" spans="3:21" ht="15.75" customHeight="1">
      <c r="C260" s="135"/>
      <c r="N260" s="150"/>
      <c r="U260" s="150"/>
    </row>
    <row r="261" spans="3:21" ht="15.75" customHeight="1">
      <c r="C261" s="135"/>
      <c r="N261" s="150"/>
      <c r="U261" s="150"/>
    </row>
    <row r="262" spans="3:21" ht="15.75" customHeight="1">
      <c r="C262" s="135"/>
      <c r="N262" s="150"/>
      <c r="U262" s="150"/>
    </row>
    <row r="263" spans="3:21" ht="15.75" customHeight="1">
      <c r="C263" s="135"/>
      <c r="N263" s="150"/>
      <c r="U263" s="150"/>
    </row>
    <row r="264" spans="3:21" ht="15.75" customHeight="1">
      <c r="C264" s="135"/>
      <c r="N264" s="150"/>
      <c r="U264" s="150"/>
    </row>
    <row r="265" spans="3:21" ht="15.75" customHeight="1">
      <c r="C265" s="135"/>
      <c r="N265" s="150"/>
      <c r="U265" s="150"/>
    </row>
    <row r="266" spans="3:21" ht="15.75" customHeight="1">
      <c r="C266" s="135"/>
      <c r="N266" s="150"/>
      <c r="U266" s="150"/>
    </row>
    <row r="267" spans="3:21" ht="15.75" customHeight="1">
      <c r="C267" s="135"/>
      <c r="N267" s="150"/>
      <c r="U267" s="150"/>
    </row>
    <row r="268" spans="3:21" ht="15.75" customHeight="1">
      <c r="C268" s="135"/>
      <c r="N268" s="150"/>
      <c r="U268" s="150"/>
    </row>
    <row r="269" spans="3:21" ht="15.75" customHeight="1">
      <c r="C269" s="135"/>
      <c r="N269" s="150"/>
      <c r="U269" s="150"/>
    </row>
    <row r="270" spans="3:21" ht="15.75" customHeight="1">
      <c r="C270" s="135"/>
      <c r="N270" s="150"/>
      <c r="U270" s="150"/>
    </row>
    <row r="271" spans="3:21" ht="15.75" customHeight="1">
      <c r="C271" s="135"/>
      <c r="N271" s="150"/>
      <c r="U271" s="150"/>
    </row>
    <row r="272" spans="3:21" ht="15.75" customHeight="1">
      <c r="C272" s="135"/>
      <c r="N272" s="150"/>
      <c r="U272" s="150"/>
    </row>
    <row r="273" spans="3:21" ht="15.75" customHeight="1">
      <c r="C273" s="135"/>
      <c r="N273" s="150"/>
      <c r="U273" s="150"/>
    </row>
    <row r="274" spans="3:21" ht="15.75" customHeight="1">
      <c r="C274" s="135"/>
      <c r="N274" s="150"/>
      <c r="U274" s="150"/>
    </row>
    <row r="275" spans="3:21" ht="15.75" customHeight="1">
      <c r="C275" s="135"/>
      <c r="N275" s="150"/>
      <c r="U275" s="150"/>
    </row>
    <row r="276" spans="3:21" ht="15.75" customHeight="1">
      <c r="C276" s="135"/>
      <c r="N276" s="150"/>
      <c r="U276" s="150"/>
    </row>
    <row r="277" spans="3:21" ht="15.75" customHeight="1">
      <c r="C277" s="135"/>
      <c r="N277" s="150"/>
      <c r="U277" s="150"/>
    </row>
    <row r="278" spans="3:21" ht="15.75" customHeight="1">
      <c r="C278" s="135"/>
      <c r="N278" s="150"/>
      <c r="U278" s="150"/>
    </row>
    <row r="279" spans="3:21" ht="15.75" customHeight="1">
      <c r="C279" s="135"/>
      <c r="N279" s="150"/>
      <c r="U279" s="150"/>
    </row>
    <row r="280" spans="3:21" ht="15.75" customHeight="1">
      <c r="C280" s="135"/>
      <c r="N280" s="150"/>
      <c r="U280" s="150"/>
    </row>
    <row r="281" spans="3:21" ht="15.75" customHeight="1">
      <c r="C281" s="135"/>
      <c r="N281" s="150"/>
      <c r="U281" s="150"/>
    </row>
    <row r="282" spans="3:21" ht="15.75" customHeight="1">
      <c r="C282" s="135"/>
      <c r="N282" s="150"/>
      <c r="U282" s="150"/>
    </row>
    <row r="283" spans="3:21" ht="15.75" customHeight="1">
      <c r="C283" s="135"/>
      <c r="N283" s="150"/>
      <c r="U283" s="150"/>
    </row>
    <row r="284" spans="3:21" ht="15.75" customHeight="1">
      <c r="C284" s="135"/>
      <c r="N284" s="150"/>
      <c r="U284" s="150"/>
    </row>
    <row r="285" spans="3:21" ht="15.75" customHeight="1">
      <c r="C285" s="135"/>
      <c r="N285" s="150"/>
      <c r="U285" s="150"/>
    </row>
    <row r="286" spans="3:21" ht="15.75" customHeight="1">
      <c r="C286" s="135"/>
      <c r="N286" s="150"/>
      <c r="U286" s="150"/>
    </row>
    <row r="287" spans="3:21" ht="15.75" customHeight="1">
      <c r="C287" s="135"/>
      <c r="N287" s="150"/>
      <c r="U287" s="150"/>
    </row>
    <row r="288" spans="3:21" ht="15.75" customHeight="1">
      <c r="C288" s="135"/>
      <c r="N288" s="150"/>
      <c r="U288" s="150"/>
    </row>
    <row r="289" spans="3:21" ht="15.75" customHeight="1">
      <c r="C289" s="135"/>
      <c r="N289" s="150"/>
      <c r="U289" s="150"/>
    </row>
    <row r="290" spans="3:21" ht="15.75" customHeight="1">
      <c r="C290" s="135"/>
      <c r="N290" s="150"/>
      <c r="U290" s="150"/>
    </row>
    <row r="291" spans="3:21" ht="15.75" customHeight="1">
      <c r="C291" s="135"/>
    </row>
    <row r="292" spans="3:21" ht="15.75" customHeight="1">
      <c r="C292" s="135"/>
    </row>
    <row r="293" spans="3:21" ht="15.75" customHeight="1">
      <c r="C293" s="135"/>
    </row>
    <row r="294" spans="3:21" ht="15.75" customHeight="1">
      <c r="C294" s="135"/>
    </row>
    <row r="295" spans="3:21" ht="15.75" customHeight="1">
      <c r="C295" s="135"/>
    </row>
    <row r="296" spans="3:21" ht="15.75" customHeight="1">
      <c r="C296" s="135"/>
    </row>
    <row r="297" spans="3:21" ht="15.75" customHeight="1">
      <c r="C297" s="135"/>
    </row>
    <row r="298" spans="3:21" ht="15.75" customHeight="1">
      <c r="C298" s="135"/>
    </row>
    <row r="299" spans="3:21" ht="15.75" customHeight="1">
      <c r="C299" s="135"/>
    </row>
    <row r="300" spans="3:21" ht="15.75" customHeight="1">
      <c r="C300" s="135"/>
    </row>
    <row r="301" spans="3:21" ht="15.75" customHeight="1">
      <c r="C301" s="135"/>
    </row>
    <row r="302" spans="3:21" ht="15.75" customHeight="1">
      <c r="C302" s="135"/>
    </row>
    <row r="303" spans="3:21" ht="15.75" customHeight="1">
      <c r="C303" s="135"/>
    </row>
    <row r="304" spans="3:21" ht="15.75" customHeight="1">
      <c r="C304" s="135"/>
    </row>
    <row r="305" spans="3:3" ht="15.75" customHeight="1">
      <c r="C305" s="135"/>
    </row>
    <row r="306" spans="3:3" ht="15.75" customHeight="1">
      <c r="C306" s="135"/>
    </row>
    <row r="307" spans="3:3" ht="15.75" customHeight="1">
      <c r="C307" s="135"/>
    </row>
    <row r="308" spans="3:3" ht="15.75" customHeight="1">
      <c r="C308" s="135"/>
    </row>
    <row r="309" spans="3:3" ht="15.75" customHeight="1">
      <c r="C309" s="135"/>
    </row>
    <row r="310" spans="3:3" ht="15.75" customHeight="1">
      <c r="C310" s="135"/>
    </row>
    <row r="311" spans="3:3" ht="15.75" customHeight="1">
      <c r="C311" s="135"/>
    </row>
    <row r="312" spans="3:3" ht="15.75" customHeight="1">
      <c r="C312" s="135"/>
    </row>
    <row r="313" spans="3:3" ht="15.75" customHeight="1">
      <c r="C313" s="135"/>
    </row>
    <row r="314" spans="3:3" ht="15.75" customHeight="1">
      <c r="C314" s="135"/>
    </row>
    <row r="315" spans="3:3" ht="15.75" customHeight="1">
      <c r="C315" s="135"/>
    </row>
    <row r="316" spans="3:3" ht="15.75" customHeight="1">
      <c r="C316" s="135"/>
    </row>
    <row r="317" spans="3:3" ht="15.75" customHeight="1">
      <c r="C317" s="135"/>
    </row>
    <row r="318" spans="3:3" ht="15.75" customHeight="1">
      <c r="C318" s="135"/>
    </row>
    <row r="319" spans="3:3" ht="15.75" customHeight="1">
      <c r="C319" s="135"/>
    </row>
    <row r="320" spans="3:3" ht="15.75" customHeight="1">
      <c r="C320" s="135"/>
    </row>
    <row r="321" spans="3:3" ht="15.75" customHeight="1">
      <c r="C321" s="135"/>
    </row>
    <row r="322" spans="3:3" ht="15.75" customHeight="1">
      <c r="C322" s="135"/>
    </row>
    <row r="323" spans="3:3" ht="15.75" customHeight="1">
      <c r="C323" s="135"/>
    </row>
    <row r="324" spans="3:3" ht="15.75" customHeight="1">
      <c r="C324" s="135"/>
    </row>
    <row r="325" spans="3:3" ht="15.75" customHeight="1">
      <c r="C325" s="135"/>
    </row>
    <row r="326" spans="3:3" ht="15.75" customHeight="1">
      <c r="C326" s="135"/>
    </row>
    <row r="327" spans="3:3" ht="15.75" customHeight="1">
      <c r="C327" s="135"/>
    </row>
    <row r="328" spans="3:3" ht="15.75" customHeight="1">
      <c r="C328" s="135"/>
    </row>
    <row r="329" spans="3:3" ht="15.75" customHeight="1">
      <c r="C329" s="135"/>
    </row>
    <row r="330" spans="3:3" ht="15.75" customHeight="1">
      <c r="C330" s="135"/>
    </row>
    <row r="331" spans="3:3" ht="15.75" customHeight="1">
      <c r="C331" s="251"/>
    </row>
    <row r="332" spans="3:3" ht="15.75" customHeight="1"/>
    <row r="333" spans="3:3" ht="15.75" customHeight="1"/>
    <row r="334" spans="3:3" ht="15.75" customHeight="1"/>
    <row r="335" spans="3:3" ht="15.75" customHeight="1"/>
    <row r="336" spans="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spans="1:3" ht="15.75" customHeight="1"/>
    <row r="354" spans="1:3" ht="15.75" customHeight="1"/>
    <row r="355" spans="1:3" ht="15.75" customHeight="1"/>
    <row r="356" spans="1:3" ht="15.75" customHeight="1"/>
    <row r="357" spans="1:3" ht="15.75" customHeight="1"/>
    <row r="358" spans="1:3" ht="15.75" customHeight="1"/>
    <row r="359" spans="1:3" ht="15.75" customHeight="1"/>
    <row r="360" spans="1:3" ht="15.75" customHeight="1"/>
    <row r="361" spans="1:3" ht="15.75" customHeight="1"/>
    <row r="362" spans="1:3" ht="15.75" customHeight="1">
      <c r="A362" s="122"/>
      <c r="B362" s="141"/>
      <c r="C362" s="133"/>
    </row>
    <row r="363" spans="1:3" ht="15.75" customHeight="1">
      <c r="A363" s="122"/>
      <c r="B363" s="141"/>
      <c r="C363" s="133"/>
    </row>
    <row r="364" spans="1:3" ht="15.75" customHeight="1">
      <c r="A364" s="122"/>
      <c r="B364" s="141"/>
      <c r="C364" s="133"/>
    </row>
    <row r="365" spans="1:3" ht="15.75" customHeight="1">
      <c r="A365" s="122"/>
      <c r="B365" s="141"/>
      <c r="C365" s="133"/>
    </row>
    <row r="366" spans="1:3" ht="15.75" customHeight="1">
      <c r="A366" s="122"/>
      <c r="B366" s="141"/>
      <c r="C366" s="133"/>
    </row>
    <row r="367" spans="1:3" ht="15.75" customHeight="1">
      <c r="A367" s="122"/>
      <c r="B367" s="141"/>
      <c r="C367" s="133"/>
    </row>
    <row r="368" spans="1:3" ht="15.75" customHeight="1">
      <c r="A368" s="122"/>
      <c r="B368" s="141"/>
      <c r="C368" s="133"/>
    </row>
    <row r="369" spans="1:3" ht="15.75" customHeight="1">
      <c r="A369" s="122"/>
      <c r="B369" s="141"/>
      <c r="C369" s="133"/>
    </row>
    <row r="370" spans="1:3" ht="15.75" customHeight="1">
      <c r="A370" s="122"/>
      <c r="B370" s="141"/>
      <c r="C370" s="133"/>
    </row>
    <row r="371" spans="1:3" ht="15.75" customHeight="1">
      <c r="A371" s="122"/>
      <c r="B371" s="141"/>
      <c r="C371" s="133"/>
    </row>
    <row r="372" spans="1:3" ht="15.75" customHeight="1">
      <c r="A372" s="122"/>
      <c r="B372" s="141"/>
      <c r="C372" s="133"/>
    </row>
    <row r="373" spans="1:3" ht="15.75" customHeight="1">
      <c r="A373" s="122"/>
      <c r="B373" s="141"/>
      <c r="C373" s="133"/>
    </row>
    <row r="374" spans="1:3" ht="15.75" customHeight="1">
      <c r="A374" s="122"/>
      <c r="B374" s="141"/>
      <c r="C374" s="133"/>
    </row>
    <row r="375" spans="1:3" ht="15.75" customHeight="1">
      <c r="A375" s="122"/>
      <c r="B375" s="141"/>
      <c r="C375" s="133"/>
    </row>
    <row r="376" spans="1:3" ht="15.75" customHeight="1">
      <c r="A376" s="122"/>
      <c r="B376" s="141"/>
      <c r="C376" s="133"/>
    </row>
    <row r="377" spans="1:3" ht="15.75" customHeight="1">
      <c r="A377" s="122"/>
      <c r="B377" s="141"/>
      <c r="C377" s="133"/>
    </row>
    <row r="378" spans="1:3" ht="15.75" customHeight="1">
      <c r="A378" s="122"/>
      <c r="B378" s="141"/>
      <c r="C378" s="133"/>
    </row>
    <row r="379" spans="1:3" ht="15.75" customHeight="1">
      <c r="A379" s="122"/>
      <c r="B379" s="141"/>
      <c r="C379" s="133"/>
    </row>
    <row r="380" spans="1:3" ht="15.75" customHeight="1">
      <c r="A380" s="122"/>
      <c r="B380" s="141"/>
      <c r="C380" s="133"/>
    </row>
    <row r="381" spans="1:3" ht="15.75" customHeight="1">
      <c r="A381" s="122"/>
      <c r="B381" s="141"/>
      <c r="C381" s="133"/>
    </row>
    <row r="382" spans="1:3" ht="15.75" customHeight="1">
      <c r="A382" s="122"/>
      <c r="B382" s="141"/>
      <c r="C382" s="133"/>
    </row>
    <row r="383" spans="1:3" ht="15.75" customHeight="1">
      <c r="A383" s="122"/>
      <c r="B383" s="141"/>
      <c r="C383" s="133"/>
    </row>
    <row r="384" spans="1:3" ht="15.75" customHeight="1">
      <c r="A384" s="122"/>
      <c r="B384" s="141"/>
      <c r="C384" s="133"/>
    </row>
    <row r="385" spans="1:3" ht="15.75" customHeight="1">
      <c r="A385" s="122"/>
      <c r="B385" s="141"/>
      <c r="C385" s="133"/>
    </row>
    <row r="386" spans="1:3" ht="15.75" customHeight="1">
      <c r="A386" s="122"/>
      <c r="B386" s="141"/>
      <c r="C386" s="133"/>
    </row>
    <row r="387" spans="1:3" ht="15.75" customHeight="1">
      <c r="A387" s="122"/>
      <c r="B387" s="141"/>
      <c r="C387" s="133"/>
    </row>
    <row r="388" spans="1:3" ht="15.75" customHeight="1">
      <c r="A388" s="122"/>
      <c r="B388" s="141"/>
      <c r="C388" s="133"/>
    </row>
    <row r="389" spans="1:3" ht="15.75" customHeight="1">
      <c r="A389" s="122"/>
      <c r="B389" s="141"/>
      <c r="C389" s="133"/>
    </row>
    <row r="390" spans="1:3" ht="15.75" customHeight="1">
      <c r="A390" s="122"/>
      <c r="B390" s="141"/>
      <c r="C390" s="133"/>
    </row>
    <row r="391" spans="1:3" ht="15.75" customHeight="1">
      <c r="A391" s="122"/>
      <c r="B391" s="141"/>
      <c r="C391" s="133"/>
    </row>
    <row r="392" spans="1:3" ht="15.75" customHeight="1">
      <c r="A392" s="122"/>
      <c r="B392" s="141"/>
      <c r="C392" s="133"/>
    </row>
    <row r="393" spans="1:3" ht="15.75" customHeight="1">
      <c r="A393" s="122"/>
      <c r="B393" s="141"/>
      <c r="C393" s="133"/>
    </row>
    <row r="394" spans="1:3" ht="15.75" customHeight="1">
      <c r="A394" s="122"/>
      <c r="B394" s="141"/>
      <c r="C394" s="133"/>
    </row>
    <row r="395" spans="1:3" ht="15.75" customHeight="1">
      <c r="A395" s="122"/>
      <c r="B395" s="141"/>
      <c r="C395" s="133"/>
    </row>
    <row r="396" spans="1:3" ht="15.75" customHeight="1">
      <c r="A396" s="122"/>
      <c r="B396" s="141"/>
      <c r="C396" s="133"/>
    </row>
    <row r="397" spans="1:3" ht="15.75" customHeight="1">
      <c r="A397" s="122"/>
      <c r="B397" s="141"/>
      <c r="C397" s="133"/>
    </row>
    <row r="398" spans="1:3" ht="15.75" customHeight="1">
      <c r="A398" s="122"/>
      <c r="B398" s="141"/>
      <c r="C398" s="133"/>
    </row>
    <row r="399" spans="1:3" ht="15.75" customHeight="1">
      <c r="A399" s="122"/>
      <c r="B399" s="141"/>
      <c r="C399" s="133"/>
    </row>
    <row r="400" spans="1:3" ht="15.75" customHeight="1">
      <c r="A400" s="122"/>
      <c r="B400" s="141"/>
      <c r="C400" s="133"/>
    </row>
    <row r="401" spans="1:3" ht="15.75" customHeight="1">
      <c r="A401" s="122"/>
      <c r="B401" s="141"/>
      <c r="C401" s="133"/>
    </row>
    <row r="402" spans="1:3" ht="15.75" customHeight="1">
      <c r="A402" s="122"/>
      <c r="B402" s="141"/>
      <c r="C402" s="133"/>
    </row>
    <row r="403" spans="1:3" ht="15.75" customHeight="1">
      <c r="A403" s="122"/>
      <c r="B403" s="141"/>
      <c r="C403" s="133"/>
    </row>
    <row r="404" spans="1:3" ht="15.75" customHeight="1">
      <c r="A404" s="122"/>
      <c r="B404" s="141"/>
      <c r="C404" s="133"/>
    </row>
    <row r="405" spans="1:3" ht="15.75" customHeight="1">
      <c r="A405" s="122"/>
      <c r="B405" s="141"/>
      <c r="C405" s="133"/>
    </row>
    <row r="406" spans="1:3" ht="15.75" customHeight="1">
      <c r="A406" s="122"/>
      <c r="B406" s="141"/>
      <c r="C406" s="133"/>
    </row>
    <row r="407" spans="1:3" ht="15.75" customHeight="1">
      <c r="A407" s="122"/>
      <c r="B407" s="141"/>
      <c r="C407" s="133"/>
    </row>
    <row r="408" spans="1:3" ht="15.75" customHeight="1">
      <c r="A408" s="122"/>
      <c r="B408" s="141"/>
      <c r="C408" s="133"/>
    </row>
    <row r="409" spans="1:3" ht="15.75" customHeight="1">
      <c r="A409" s="122"/>
      <c r="B409" s="141"/>
      <c r="C409" s="133"/>
    </row>
    <row r="410" spans="1:3" ht="15.75" customHeight="1">
      <c r="A410" s="122"/>
      <c r="B410" s="141"/>
      <c r="C410" s="133"/>
    </row>
    <row r="411" spans="1:3" ht="15.75" customHeight="1">
      <c r="A411" s="122"/>
      <c r="B411" s="141"/>
      <c r="C411" s="133"/>
    </row>
    <row r="412" spans="1:3" ht="15.75" customHeight="1">
      <c r="A412" s="122"/>
      <c r="B412" s="141"/>
      <c r="C412" s="133"/>
    </row>
    <row r="413" spans="1:3" ht="15.75" customHeight="1">
      <c r="A413" s="122"/>
      <c r="B413" s="141"/>
      <c r="C413" s="133"/>
    </row>
    <row r="414" spans="1:3" ht="15.75" customHeight="1">
      <c r="A414" s="122"/>
      <c r="B414" s="141"/>
      <c r="C414" s="133"/>
    </row>
    <row r="415" spans="1:3" ht="15.75" customHeight="1">
      <c r="A415" s="122"/>
      <c r="B415" s="141"/>
      <c r="C415" s="133"/>
    </row>
    <row r="416" spans="1:3" ht="15.75" customHeight="1">
      <c r="A416" s="122"/>
      <c r="B416" s="141"/>
      <c r="C416" s="133"/>
    </row>
    <row r="417" spans="1:3" ht="15.75" customHeight="1">
      <c r="A417" s="122"/>
      <c r="B417" s="141"/>
      <c r="C417" s="133"/>
    </row>
    <row r="418" spans="1:3" ht="15.75" customHeight="1">
      <c r="A418" s="122"/>
      <c r="B418" s="141"/>
      <c r="C418" s="133"/>
    </row>
    <row r="419" spans="1:3" ht="15.75" customHeight="1">
      <c r="A419" s="122"/>
      <c r="B419" s="141"/>
      <c r="C419" s="133"/>
    </row>
    <row r="420" spans="1:3" ht="15.75" customHeight="1">
      <c r="A420" s="122"/>
      <c r="B420" s="141"/>
      <c r="C420" s="133"/>
    </row>
    <row r="421" spans="1:3" ht="15.75" customHeight="1">
      <c r="A421" s="122"/>
      <c r="B421" s="141"/>
      <c r="C421" s="133"/>
    </row>
    <row r="422" spans="1:3" ht="15.75" customHeight="1">
      <c r="A422" s="122"/>
      <c r="B422" s="141"/>
      <c r="C422" s="133"/>
    </row>
    <row r="423" spans="1:3" ht="15.75" customHeight="1">
      <c r="A423" s="122"/>
      <c r="B423" s="141"/>
      <c r="C423" s="133"/>
    </row>
    <row r="424" spans="1:3" ht="15.75" customHeight="1">
      <c r="A424" s="122"/>
      <c r="B424" s="141"/>
      <c r="C424" s="133"/>
    </row>
    <row r="425" spans="1:3" ht="15.75" customHeight="1">
      <c r="A425" s="122"/>
      <c r="B425" s="141"/>
      <c r="C425" s="133"/>
    </row>
    <row r="426" spans="1:3" ht="15.75" customHeight="1">
      <c r="A426" s="122"/>
      <c r="B426" s="141"/>
      <c r="C426" s="133"/>
    </row>
    <row r="427" spans="1:3" ht="15.75" customHeight="1">
      <c r="A427" s="122"/>
      <c r="B427" s="141"/>
      <c r="C427" s="133"/>
    </row>
    <row r="428" spans="1:3" ht="15.75" customHeight="1">
      <c r="A428" s="122"/>
      <c r="B428" s="141"/>
      <c r="C428" s="133"/>
    </row>
    <row r="429" spans="1:3" ht="15.75" customHeight="1">
      <c r="A429" s="122"/>
      <c r="B429" s="141"/>
      <c r="C429" s="133"/>
    </row>
    <row r="430" spans="1:3" ht="15.75" customHeight="1">
      <c r="A430" s="122"/>
      <c r="B430" s="141"/>
      <c r="C430" s="133"/>
    </row>
    <row r="431" spans="1:3" ht="15.75" customHeight="1">
      <c r="A431" s="122"/>
      <c r="B431" s="141"/>
      <c r="C431" s="133"/>
    </row>
    <row r="432" spans="1:3" ht="15.75" customHeight="1">
      <c r="A432" s="122"/>
      <c r="B432" s="141"/>
      <c r="C432" s="133"/>
    </row>
    <row r="433" spans="1:3" ht="15.75" customHeight="1">
      <c r="A433" s="122"/>
      <c r="B433" s="141"/>
      <c r="C433" s="133"/>
    </row>
    <row r="434" spans="1:3" ht="15.75" customHeight="1">
      <c r="A434" s="122"/>
      <c r="B434" s="141"/>
      <c r="C434" s="133"/>
    </row>
    <row r="435" spans="1:3" ht="15.75" customHeight="1">
      <c r="A435" s="122"/>
      <c r="B435" s="141"/>
      <c r="C435" s="133"/>
    </row>
    <row r="436" spans="1:3" ht="15.75" customHeight="1">
      <c r="A436" s="122"/>
      <c r="B436" s="141"/>
      <c r="C436" s="133"/>
    </row>
    <row r="437" spans="1:3" ht="15.75" customHeight="1">
      <c r="A437" s="122"/>
      <c r="B437" s="141"/>
      <c r="C437" s="133"/>
    </row>
    <row r="438" spans="1:3" ht="15.75" customHeight="1">
      <c r="A438" s="122"/>
      <c r="B438" s="141"/>
      <c r="C438" s="133"/>
    </row>
    <row r="439" spans="1:3" ht="15.75" customHeight="1">
      <c r="A439" s="122"/>
      <c r="B439" s="141"/>
      <c r="C439" s="133"/>
    </row>
    <row r="440" spans="1:3" ht="15.75" customHeight="1">
      <c r="A440" s="122"/>
      <c r="B440" s="141"/>
      <c r="C440" s="133"/>
    </row>
    <row r="441" spans="1:3" ht="15.75" customHeight="1">
      <c r="A441" s="122"/>
      <c r="B441" s="141"/>
      <c r="C441" s="133"/>
    </row>
    <row r="442" spans="1:3" ht="15.75" customHeight="1">
      <c r="A442" s="122"/>
      <c r="B442" s="141"/>
      <c r="C442" s="133"/>
    </row>
    <row r="443" spans="1:3" ht="15.75" customHeight="1">
      <c r="A443" s="122"/>
      <c r="B443" s="141"/>
      <c r="C443" s="133"/>
    </row>
    <row r="444" spans="1:3" ht="15.75" customHeight="1">
      <c r="A444" s="122"/>
      <c r="B444" s="141"/>
      <c r="C444" s="133"/>
    </row>
    <row r="445" spans="1:3" ht="15.75" customHeight="1">
      <c r="A445" s="122"/>
      <c r="B445" s="141"/>
      <c r="C445" s="133"/>
    </row>
    <row r="446" spans="1:3" ht="15.75" customHeight="1">
      <c r="A446" s="122"/>
      <c r="B446" s="141"/>
      <c r="C446" s="133"/>
    </row>
    <row r="447" spans="1:3" ht="15.75" customHeight="1">
      <c r="A447" s="122"/>
      <c r="B447" s="141"/>
      <c r="C447" s="133"/>
    </row>
    <row r="448" spans="1:3" ht="15.75" customHeight="1">
      <c r="A448" s="122"/>
      <c r="B448" s="141"/>
      <c r="C448" s="133"/>
    </row>
    <row r="449" spans="1:3" ht="15.75" customHeight="1">
      <c r="A449" s="122"/>
      <c r="B449" s="141"/>
      <c r="C449" s="133"/>
    </row>
    <row r="450" spans="1:3" ht="15.75" customHeight="1">
      <c r="A450" s="122"/>
      <c r="B450" s="141"/>
      <c r="C450" s="133"/>
    </row>
    <row r="451" spans="1:3" ht="15.75" customHeight="1">
      <c r="A451" s="122"/>
      <c r="B451" s="141"/>
      <c r="C451" s="133"/>
    </row>
    <row r="452" spans="1:3" ht="15.75" customHeight="1">
      <c r="A452" s="122"/>
      <c r="B452" s="141"/>
      <c r="C452" s="133"/>
    </row>
    <row r="453" spans="1:3" ht="15.75" customHeight="1">
      <c r="A453" s="122"/>
      <c r="B453" s="141"/>
      <c r="C453" s="133"/>
    </row>
    <row r="454" spans="1:3" ht="15.75" customHeight="1">
      <c r="A454" s="122"/>
      <c r="B454" s="141"/>
      <c r="C454" s="133"/>
    </row>
    <row r="455" spans="1:3" ht="15.75" customHeight="1">
      <c r="A455" s="122"/>
      <c r="B455" s="141"/>
      <c r="C455" s="133"/>
    </row>
    <row r="456" spans="1:3" ht="15.75" customHeight="1">
      <c r="A456" s="122"/>
      <c r="B456" s="141"/>
      <c r="C456" s="133"/>
    </row>
    <row r="457" spans="1:3" ht="15.75" customHeight="1">
      <c r="A457" s="122"/>
      <c r="B457" s="141"/>
      <c r="C457" s="133"/>
    </row>
    <row r="458" spans="1:3" ht="15.75" customHeight="1">
      <c r="A458" s="122"/>
      <c r="B458" s="141"/>
      <c r="C458" s="133"/>
    </row>
    <row r="459" spans="1:3" ht="15.75" customHeight="1">
      <c r="A459" s="122"/>
      <c r="B459" s="141"/>
      <c r="C459" s="133"/>
    </row>
    <row r="460" spans="1:3" ht="15.75" customHeight="1">
      <c r="A460" s="122"/>
      <c r="B460" s="141"/>
      <c r="C460" s="133"/>
    </row>
    <row r="461" spans="1:3" ht="15.75" customHeight="1">
      <c r="A461" s="122"/>
      <c r="B461" s="141"/>
      <c r="C461" s="133"/>
    </row>
    <row r="462" spans="1:3" ht="15.75" customHeight="1">
      <c r="A462" s="122"/>
      <c r="B462" s="141"/>
      <c r="C462" s="133"/>
    </row>
    <row r="463" spans="1:3" ht="15.75" customHeight="1">
      <c r="A463" s="122"/>
      <c r="B463" s="141"/>
      <c r="C463" s="133"/>
    </row>
    <row r="464" spans="1:3" ht="15.75" customHeight="1">
      <c r="A464" s="122"/>
      <c r="B464" s="141"/>
      <c r="C464" s="133"/>
    </row>
    <row r="465" spans="1:3" ht="15.75" customHeight="1">
      <c r="A465" s="122"/>
      <c r="B465" s="141"/>
      <c r="C465" s="133"/>
    </row>
    <row r="466" spans="1:3" ht="15.75" customHeight="1">
      <c r="A466" s="122"/>
      <c r="B466" s="141"/>
      <c r="C466" s="133"/>
    </row>
    <row r="467" spans="1:3" ht="15.75" customHeight="1">
      <c r="A467" s="122"/>
      <c r="B467" s="141"/>
      <c r="C467" s="133"/>
    </row>
    <row r="468" spans="1:3" ht="15.75" customHeight="1">
      <c r="A468" s="122"/>
      <c r="B468" s="141"/>
      <c r="C468" s="133"/>
    </row>
    <row r="469" spans="1:3" ht="15.75" customHeight="1">
      <c r="A469" s="122"/>
      <c r="B469" s="141"/>
      <c r="C469" s="133"/>
    </row>
    <row r="470" spans="1:3" ht="15.75" customHeight="1">
      <c r="A470" s="122"/>
      <c r="B470" s="141"/>
      <c r="C470" s="133"/>
    </row>
    <row r="471" spans="1:3" ht="15.75" customHeight="1">
      <c r="A471" s="122"/>
      <c r="B471" s="141"/>
      <c r="C471" s="133"/>
    </row>
    <row r="472" spans="1:3" ht="15.75" customHeight="1">
      <c r="A472" s="122"/>
      <c r="B472" s="141"/>
      <c r="C472" s="133"/>
    </row>
    <row r="473" spans="1:3" ht="15.75" customHeight="1">
      <c r="A473" s="122"/>
      <c r="B473" s="141"/>
      <c r="C473" s="133"/>
    </row>
    <row r="474" spans="1:3" ht="15.75" customHeight="1">
      <c r="A474" s="122"/>
      <c r="B474" s="141"/>
      <c r="C474" s="133"/>
    </row>
    <row r="475" spans="1:3" ht="15.75" customHeight="1">
      <c r="A475" s="122"/>
      <c r="B475" s="141"/>
      <c r="C475" s="133"/>
    </row>
    <row r="476" spans="1:3" ht="15.75" customHeight="1">
      <c r="A476" s="122"/>
      <c r="B476" s="141"/>
      <c r="C476" s="133"/>
    </row>
    <row r="477" spans="1:3" ht="15.75" customHeight="1">
      <c r="A477" s="122"/>
      <c r="B477" s="141"/>
      <c r="C477" s="133"/>
    </row>
    <row r="478" spans="1:3" ht="15.75" customHeight="1">
      <c r="A478" s="122"/>
      <c r="B478" s="141"/>
      <c r="C478" s="133"/>
    </row>
    <row r="479" spans="1:3" ht="15.75" customHeight="1">
      <c r="A479" s="122"/>
      <c r="B479" s="141"/>
      <c r="C479" s="133"/>
    </row>
    <row r="480" spans="1:3" ht="15.75" customHeight="1">
      <c r="A480" s="122"/>
      <c r="B480" s="141"/>
      <c r="C480" s="133"/>
    </row>
    <row r="481" spans="1:3" ht="15.75" customHeight="1">
      <c r="A481" s="122"/>
      <c r="B481" s="141"/>
      <c r="C481" s="133"/>
    </row>
    <row r="482" spans="1:3" ht="15.75" customHeight="1">
      <c r="A482" s="122"/>
      <c r="B482" s="141"/>
      <c r="C482" s="133"/>
    </row>
    <row r="483" spans="1:3" ht="15.75" customHeight="1">
      <c r="A483" s="122"/>
      <c r="B483" s="141"/>
      <c r="C483" s="133"/>
    </row>
    <row r="484" spans="1:3" ht="15.75" customHeight="1">
      <c r="A484" s="122"/>
      <c r="B484" s="141"/>
      <c r="C484" s="133"/>
    </row>
    <row r="485" spans="1:3" ht="15.75" customHeight="1">
      <c r="A485" s="122"/>
      <c r="B485" s="141"/>
      <c r="C485" s="133"/>
    </row>
    <row r="486" spans="1:3" ht="15.75" customHeight="1">
      <c r="A486" s="122"/>
      <c r="B486" s="141"/>
      <c r="C486" s="133"/>
    </row>
    <row r="487" spans="1:3" ht="15.75" customHeight="1">
      <c r="A487" s="122"/>
      <c r="B487" s="141"/>
      <c r="C487" s="133"/>
    </row>
    <row r="488" spans="1:3" ht="15.75" customHeight="1">
      <c r="A488" s="122"/>
      <c r="B488" s="141"/>
      <c r="C488" s="133"/>
    </row>
    <row r="489" spans="1:3" ht="15.75" customHeight="1">
      <c r="A489" s="122"/>
      <c r="B489" s="141"/>
      <c r="C489" s="133"/>
    </row>
    <row r="490" spans="1:3" ht="15.75" customHeight="1">
      <c r="A490" s="122"/>
      <c r="B490" s="141"/>
      <c r="C490" s="133"/>
    </row>
    <row r="491" spans="1:3" ht="15.75" customHeight="1">
      <c r="A491" s="122"/>
      <c r="B491" s="141"/>
      <c r="C491" s="133"/>
    </row>
    <row r="492" spans="1:3" ht="15.75" customHeight="1">
      <c r="A492" s="122"/>
      <c r="B492" s="141"/>
      <c r="C492" s="133"/>
    </row>
    <row r="493" spans="1:3" ht="15.75" customHeight="1">
      <c r="A493" s="122"/>
      <c r="B493" s="141"/>
      <c r="C493" s="133"/>
    </row>
    <row r="494" spans="1:3" ht="15.75" customHeight="1">
      <c r="A494" s="122"/>
      <c r="B494" s="141"/>
      <c r="C494" s="133"/>
    </row>
    <row r="495" spans="1:3" ht="15.75" customHeight="1">
      <c r="A495" s="122"/>
      <c r="B495" s="141"/>
      <c r="C495" s="133"/>
    </row>
    <row r="496" spans="1:3" ht="15.75" customHeight="1">
      <c r="A496" s="122"/>
      <c r="B496" s="141"/>
      <c r="C496" s="133"/>
    </row>
    <row r="497" spans="1:3" ht="15.75" customHeight="1">
      <c r="A497" s="122"/>
      <c r="B497" s="141"/>
      <c r="C497" s="133"/>
    </row>
    <row r="498" spans="1:3" ht="15.75" customHeight="1">
      <c r="A498" s="122"/>
      <c r="B498" s="141"/>
      <c r="C498" s="133"/>
    </row>
    <row r="499" spans="1:3" ht="15.75" customHeight="1">
      <c r="A499" s="122"/>
      <c r="B499" s="141"/>
      <c r="C499" s="133"/>
    </row>
    <row r="500" spans="1:3" ht="15.75" customHeight="1">
      <c r="A500" s="122"/>
      <c r="B500" s="141"/>
      <c r="C500" s="133"/>
    </row>
    <row r="501" spans="1:3" ht="15.75" customHeight="1">
      <c r="A501" s="122"/>
      <c r="B501" s="141"/>
      <c r="C501" s="133"/>
    </row>
    <row r="502" spans="1:3" ht="15.75" customHeight="1">
      <c r="A502" s="122"/>
      <c r="B502" s="141"/>
      <c r="C502" s="133"/>
    </row>
    <row r="503" spans="1:3" ht="15.75" customHeight="1">
      <c r="A503" s="122"/>
      <c r="B503" s="141"/>
      <c r="C503" s="133"/>
    </row>
    <row r="504" spans="1:3" ht="15.75" customHeight="1">
      <c r="A504" s="122"/>
      <c r="B504" s="141"/>
      <c r="C504" s="133"/>
    </row>
    <row r="505" spans="1:3" ht="15.75" customHeight="1">
      <c r="A505" s="122"/>
      <c r="B505" s="141"/>
      <c r="C505" s="133"/>
    </row>
    <row r="506" spans="1:3" ht="15.75" customHeight="1">
      <c r="A506" s="122"/>
      <c r="B506" s="141"/>
      <c r="C506" s="133"/>
    </row>
    <row r="507" spans="1:3" ht="15.75" customHeight="1">
      <c r="A507" s="122"/>
      <c r="B507" s="141"/>
      <c r="C507" s="133"/>
    </row>
    <row r="508" spans="1:3" ht="15.75" customHeight="1">
      <c r="A508" s="122"/>
      <c r="B508" s="141"/>
      <c r="C508" s="133"/>
    </row>
    <row r="509" spans="1:3" ht="15.75" customHeight="1">
      <c r="A509" s="122"/>
      <c r="B509" s="141"/>
      <c r="C509" s="133"/>
    </row>
    <row r="510" spans="1:3" ht="15.75" customHeight="1">
      <c r="A510" s="122"/>
      <c r="B510" s="141"/>
      <c r="C510" s="133"/>
    </row>
    <row r="511" spans="1:3" ht="15.75" customHeight="1">
      <c r="A511" s="122"/>
      <c r="B511" s="141"/>
      <c r="C511" s="133"/>
    </row>
    <row r="512" spans="1:3" ht="15.75" customHeight="1">
      <c r="A512" s="122"/>
      <c r="B512" s="141"/>
      <c r="C512" s="133"/>
    </row>
    <row r="513" spans="1:3" ht="15.75" customHeight="1">
      <c r="A513" s="122"/>
      <c r="B513" s="141"/>
      <c r="C513" s="133"/>
    </row>
    <row r="514" spans="1:3" ht="15.75" customHeight="1">
      <c r="A514" s="122"/>
      <c r="B514" s="141"/>
      <c r="C514" s="133"/>
    </row>
    <row r="515" spans="1:3" ht="15.75" customHeight="1">
      <c r="A515" s="122"/>
      <c r="B515" s="141"/>
      <c r="C515" s="133"/>
    </row>
    <row r="516" spans="1:3" ht="15.75" customHeight="1">
      <c r="A516" s="122"/>
      <c r="B516" s="141"/>
      <c r="C516" s="133"/>
    </row>
    <row r="517" spans="1:3" ht="15.75" customHeight="1">
      <c r="A517" s="122"/>
      <c r="B517" s="141"/>
      <c r="C517" s="133"/>
    </row>
    <row r="518" spans="1:3" ht="15.75" customHeight="1">
      <c r="A518" s="122"/>
      <c r="B518" s="141"/>
      <c r="C518" s="133"/>
    </row>
    <row r="519" spans="1:3" ht="15.75" customHeight="1">
      <c r="A519" s="122"/>
      <c r="B519" s="141"/>
      <c r="C519" s="133"/>
    </row>
    <row r="520" spans="1:3" ht="15.75" customHeight="1">
      <c r="A520" s="122"/>
      <c r="B520" s="141"/>
      <c r="C520" s="133"/>
    </row>
    <row r="521" spans="1:3" ht="15.75" customHeight="1">
      <c r="A521" s="122"/>
      <c r="B521" s="141"/>
      <c r="C521" s="133"/>
    </row>
    <row r="522" spans="1:3" ht="15.75" customHeight="1">
      <c r="A522" s="122"/>
      <c r="B522" s="141"/>
      <c r="C522" s="133"/>
    </row>
    <row r="523" spans="1:3" ht="15.75" customHeight="1">
      <c r="A523" s="122"/>
      <c r="B523" s="141"/>
      <c r="C523" s="133"/>
    </row>
    <row r="524" spans="1:3" ht="15.75" customHeight="1">
      <c r="A524" s="122"/>
      <c r="B524" s="141"/>
      <c r="C524" s="133"/>
    </row>
    <row r="525" spans="1:3" ht="15.75" customHeight="1">
      <c r="A525" s="122"/>
      <c r="B525" s="141"/>
      <c r="C525" s="133"/>
    </row>
    <row r="526" spans="1:3" ht="15.75" customHeight="1">
      <c r="A526" s="122"/>
      <c r="B526" s="141"/>
      <c r="C526" s="133"/>
    </row>
    <row r="527" spans="1:3" ht="15.75" customHeight="1">
      <c r="A527" s="122"/>
      <c r="B527" s="141"/>
      <c r="C527" s="133"/>
    </row>
    <row r="528" spans="1:3" ht="15.75" customHeight="1">
      <c r="A528" s="122"/>
      <c r="B528" s="141"/>
      <c r="C528" s="133"/>
    </row>
    <row r="529" spans="1:3" ht="15.75" customHeight="1">
      <c r="A529" s="122"/>
      <c r="B529" s="141"/>
      <c r="C529" s="133"/>
    </row>
    <row r="530" spans="1:3" ht="15.75" customHeight="1">
      <c r="A530" s="122"/>
      <c r="B530" s="141"/>
      <c r="C530" s="133"/>
    </row>
    <row r="531" spans="1:3" ht="15.75" customHeight="1">
      <c r="A531" s="122"/>
      <c r="B531" s="141"/>
      <c r="C531" s="133"/>
    </row>
    <row r="532" spans="1:3" ht="15.75" customHeight="1">
      <c r="A532" s="122"/>
      <c r="B532" s="141"/>
      <c r="C532" s="133"/>
    </row>
    <row r="533" spans="1:3" ht="15.75" customHeight="1">
      <c r="A533" s="122"/>
      <c r="B533" s="141"/>
      <c r="C533" s="133"/>
    </row>
    <row r="534" spans="1:3" ht="15.75" customHeight="1">
      <c r="A534" s="122"/>
      <c r="B534" s="141"/>
      <c r="C534" s="133"/>
    </row>
    <row r="535" spans="1:3" ht="15.75" customHeight="1">
      <c r="A535" s="122"/>
      <c r="B535" s="141"/>
      <c r="C535" s="133"/>
    </row>
    <row r="536" spans="1:3" ht="15.75" customHeight="1">
      <c r="A536" s="122"/>
      <c r="B536" s="141"/>
      <c r="C536" s="133"/>
    </row>
    <row r="537" spans="1:3" ht="15.75" customHeight="1">
      <c r="A537" s="122"/>
      <c r="B537" s="141"/>
      <c r="C537" s="133"/>
    </row>
    <row r="538" spans="1:3" ht="15.75" customHeight="1">
      <c r="A538" s="122"/>
      <c r="B538" s="141"/>
      <c r="C538" s="133"/>
    </row>
    <row r="539" spans="1:3" ht="15.75" customHeight="1">
      <c r="A539" s="122"/>
      <c r="B539" s="141"/>
      <c r="C539" s="133"/>
    </row>
    <row r="540" spans="1:3" ht="15.75" customHeight="1">
      <c r="A540" s="122"/>
      <c r="B540" s="141"/>
      <c r="C540" s="133"/>
    </row>
    <row r="541" spans="1:3" ht="15.75" customHeight="1">
      <c r="A541" s="122"/>
      <c r="B541" s="141"/>
      <c r="C541" s="133"/>
    </row>
    <row r="542" spans="1:3" ht="15.75" customHeight="1">
      <c r="A542" s="122"/>
      <c r="B542" s="141"/>
      <c r="C542" s="133"/>
    </row>
    <row r="543" spans="1:3" ht="15.75" customHeight="1">
      <c r="A543" s="122"/>
      <c r="B543" s="141"/>
      <c r="C543" s="133"/>
    </row>
    <row r="544" spans="1:3" ht="15.75" customHeight="1">
      <c r="A544" s="122"/>
      <c r="B544" s="141"/>
      <c r="C544" s="133"/>
    </row>
    <row r="545" spans="1:3" ht="15.75" customHeight="1">
      <c r="A545" s="122"/>
      <c r="B545" s="141"/>
      <c r="C545" s="133"/>
    </row>
    <row r="546" spans="1:3" ht="15.75" customHeight="1">
      <c r="A546" s="122"/>
      <c r="B546" s="141"/>
      <c r="C546" s="133"/>
    </row>
    <row r="547" spans="1:3" ht="15.75" customHeight="1">
      <c r="A547" s="122"/>
      <c r="B547" s="141"/>
      <c r="C547" s="133"/>
    </row>
    <row r="548" spans="1:3" ht="15.75" customHeight="1">
      <c r="A548" s="122"/>
      <c r="B548" s="141"/>
      <c r="C548" s="133"/>
    </row>
    <row r="549" spans="1:3" ht="15.75" customHeight="1">
      <c r="A549" s="122"/>
      <c r="B549" s="141"/>
      <c r="C549" s="133"/>
    </row>
    <row r="550" spans="1:3" ht="15.75" customHeight="1">
      <c r="A550" s="122"/>
      <c r="B550" s="141"/>
      <c r="C550" s="133"/>
    </row>
    <row r="551" spans="1:3" ht="15.75" customHeight="1">
      <c r="A551" s="122"/>
      <c r="B551" s="141"/>
      <c r="C551" s="133"/>
    </row>
    <row r="552" spans="1:3" ht="15.75" customHeight="1">
      <c r="A552" s="122"/>
      <c r="B552" s="141"/>
      <c r="C552" s="133"/>
    </row>
    <row r="553" spans="1:3" ht="15.75" customHeight="1">
      <c r="A553" s="122"/>
      <c r="B553" s="141"/>
      <c r="C553" s="133"/>
    </row>
    <row r="554" spans="1:3" ht="15.75" customHeight="1">
      <c r="A554" s="122"/>
      <c r="B554" s="141"/>
      <c r="C554" s="133"/>
    </row>
    <row r="555" spans="1:3" ht="15.75" customHeight="1">
      <c r="A555" s="122"/>
      <c r="B555" s="141"/>
      <c r="C555" s="133"/>
    </row>
    <row r="556" spans="1:3" ht="15.75" customHeight="1">
      <c r="A556" s="122"/>
      <c r="B556" s="141"/>
      <c r="C556" s="133"/>
    </row>
    <row r="557" spans="1:3" ht="15.75" customHeight="1">
      <c r="A557" s="122"/>
      <c r="B557" s="141"/>
      <c r="C557" s="133"/>
    </row>
    <row r="558" spans="1:3" ht="15.75" customHeight="1">
      <c r="A558" s="122"/>
      <c r="B558" s="141"/>
      <c r="C558" s="133"/>
    </row>
    <row r="559" spans="1:3" ht="15.75" customHeight="1">
      <c r="A559" s="122"/>
      <c r="B559" s="141"/>
      <c r="C559" s="133"/>
    </row>
    <row r="560" spans="1:3" ht="15.75" customHeight="1">
      <c r="A560" s="122"/>
      <c r="B560" s="141"/>
      <c r="C560" s="133"/>
    </row>
    <row r="561" spans="1:3" ht="15.75" customHeight="1">
      <c r="A561" s="122"/>
      <c r="B561" s="141"/>
      <c r="C561" s="133"/>
    </row>
    <row r="562" spans="1:3" ht="15.75" customHeight="1">
      <c r="A562" s="122"/>
      <c r="B562" s="141"/>
      <c r="C562" s="133"/>
    </row>
    <row r="563" spans="1:3" ht="15.75" customHeight="1">
      <c r="A563" s="122"/>
      <c r="B563" s="141"/>
      <c r="C563" s="133"/>
    </row>
    <row r="564" spans="1:3" ht="15.75" customHeight="1">
      <c r="A564" s="122"/>
      <c r="B564" s="141"/>
      <c r="C564" s="133"/>
    </row>
    <row r="565" spans="1:3" ht="15.75" customHeight="1">
      <c r="A565" s="122"/>
      <c r="B565" s="141"/>
      <c r="C565" s="133"/>
    </row>
    <row r="566" spans="1:3" ht="15.75" customHeight="1">
      <c r="A566" s="122"/>
      <c r="B566" s="141"/>
      <c r="C566" s="133"/>
    </row>
    <row r="567" spans="1:3" ht="15.75" customHeight="1">
      <c r="A567" s="122"/>
      <c r="B567" s="141"/>
      <c r="C567" s="133"/>
    </row>
    <row r="568" spans="1:3" ht="15.75" customHeight="1">
      <c r="A568" s="122"/>
      <c r="B568" s="141"/>
      <c r="C568" s="133"/>
    </row>
    <row r="569" spans="1:3" ht="15.75" customHeight="1">
      <c r="A569" s="122"/>
      <c r="B569" s="141"/>
      <c r="C569" s="133"/>
    </row>
    <row r="570" spans="1:3" ht="15.75" customHeight="1">
      <c r="A570" s="122"/>
      <c r="B570" s="141"/>
      <c r="C570" s="133"/>
    </row>
    <row r="571" spans="1:3" ht="15.75" customHeight="1">
      <c r="A571" s="122"/>
      <c r="B571" s="141"/>
      <c r="C571" s="133"/>
    </row>
    <row r="572" spans="1:3" ht="15.75" customHeight="1">
      <c r="A572" s="122"/>
      <c r="B572" s="141"/>
      <c r="C572" s="133"/>
    </row>
    <row r="573" spans="1:3" ht="15.75" customHeight="1">
      <c r="A573" s="122"/>
      <c r="B573" s="141"/>
      <c r="C573" s="133"/>
    </row>
    <row r="574" spans="1:3" ht="15.75" customHeight="1">
      <c r="A574" s="122"/>
      <c r="B574" s="141"/>
      <c r="C574" s="133"/>
    </row>
    <row r="575" spans="1:3" ht="15.75" customHeight="1">
      <c r="A575" s="122"/>
      <c r="B575" s="141"/>
      <c r="C575" s="133"/>
    </row>
    <row r="576" spans="1:3" ht="15.75" customHeight="1">
      <c r="A576" s="122"/>
      <c r="B576" s="141"/>
      <c r="C576" s="133"/>
    </row>
    <row r="577" spans="1:3" ht="15.75" customHeight="1">
      <c r="A577" s="122"/>
      <c r="B577" s="141"/>
      <c r="C577" s="133"/>
    </row>
    <row r="578" spans="1:3" ht="15.75" customHeight="1">
      <c r="A578" s="122"/>
      <c r="B578" s="141"/>
      <c r="C578" s="133"/>
    </row>
    <row r="579" spans="1:3" ht="15.75" customHeight="1">
      <c r="A579" s="122"/>
      <c r="B579" s="141"/>
      <c r="C579" s="133"/>
    </row>
    <row r="580" spans="1:3" ht="15.75" customHeight="1">
      <c r="A580" s="122"/>
      <c r="B580" s="141"/>
      <c r="C580" s="133"/>
    </row>
    <row r="581" spans="1:3" ht="15.75" customHeight="1">
      <c r="A581" s="122"/>
      <c r="B581" s="141"/>
      <c r="C581" s="133"/>
    </row>
    <row r="582" spans="1:3" ht="15.75" customHeight="1">
      <c r="A582" s="122"/>
      <c r="B582" s="141"/>
      <c r="C582" s="133"/>
    </row>
    <row r="583" spans="1:3" ht="15.75" customHeight="1">
      <c r="A583" s="122"/>
      <c r="B583" s="141"/>
      <c r="C583" s="133"/>
    </row>
    <row r="584" spans="1:3" ht="15.75" customHeight="1">
      <c r="A584" s="122"/>
      <c r="B584" s="141"/>
      <c r="C584" s="133"/>
    </row>
    <row r="585" spans="1:3" ht="15.75" customHeight="1">
      <c r="A585" s="122"/>
      <c r="B585" s="141"/>
      <c r="C585" s="133"/>
    </row>
    <row r="586" spans="1:3" ht="15.75" customHeight="1">
      <c r="A586" s="122"/>
      <c r="B586" s="141"/>
      <c r="C586" s="133"/>
    </row>
    <row r="587" spans="1:3" ht="15.75" customHeight="1">
      <c r="A587" s="122"/>
      <c r="B587" s="141"/>
      <c r="C587" s="133"/>
    </row>
    <row r="588" spans="1:3" ht="15.75" customHeight="1">
      <c r="A588" s="122"/>
      <c r="B588" s="141"/>
      <c r="C588" s="133"/>
    </row>
    <row r="589" spans="1:3" ht="15.75" customHeight="1">
      <c r="A589" s="122"/>
      <c r="B589" s="141"/>
      <c r="C589" s="133"/>
    </row>
    <row r="590" spans="1:3" ht="15.75" customHeight="1">
      <c r="A590" s="122"/>
      <c r="B590" s="141"/>
      <c r="C590" s="133"/>
    </row>
    <row r="591" spans="1:3" ht="15.75" customHeight="1">
      <c r="A591" s="122"/>
      <c r="B591" s="141"/>
      <c r="C591" s="133"/>
    </row>
    <row r="592" spans="1:3" ht="15.75" customHeight="1">
      <c r="A592" s="122"/>
      <c r="B592" s="141"/>
      <c r="C592" s="133"/>
    </row>
    <row r="593" spans="1:3" ht="15.75" customHeight="1">
      <c r="A593" s="122"/>
      <c r="B593" s="141"/>
      <c r="C593" s="133"/>
    </row>
    <row r="594" spans="1:3" ht="15.75" customHeight="1">
      <c r="A594" s="122"/>
      <c r="B594" s="141"/>
      <c r="C594" s="133"/>
    </row>
    <row r="595" spans="1:3" ht="15.75" customHeight="1">
      <c r="A595" s="122"/>
      <c r="B595" s="141"/>
      <c r="C595" s="133"/>
    </row>
    <row r="596" spans="1:3" ht="15.75" customHeight="1">
      <c r="A596" s="122"/>
      <c r="B596" s="141"/>
      <c r="C596" s="133"/>
    </row>
    <row r="597" spans="1:3" ht="15.75" customHeight="1">
      <c r="A597" s="122"/>
      <c r="B597" s="141"/>
      <c r="C597" s="133"/>
    </row>
    <row r="598" spans="1:3" ht="15.75" customHeight="1">
      <c r="A598" s="122"/>
      <c r="B598" s="141"/>
      <c r="C598" s="133"/>
    </row>
    <row r="599" spans="1:3" ht="15.75" customHeight="1">
      <c r="A599" s="122"/>
      <c r="B599" s="141"/>
      <c r="C599" s="133"/>
    </row>
    <row r="600" spans="1:3" ht="15.75" customHeight="1">
      <c r="A600" s="122"/>
      <c r="B600" s="141"/>
      <c r="C600" s="133"/>
    </row>
    <row r="601" spans="1:3" ht="15.75" customHeight="1">
      <c r="A601" s="122"/>
      <c r="B601" s="141"/>
      <c r="C601" s="133"/>
    </row>
    <row r="602" spans="1:3" ht="15.75" customHeight="1">
      <c r="A602" s="122"/>
      <c r="B602" s="141"/>
      <c r="C602" s="133"/>
    </row>
    <row r="603" spans="1:3" ht="15.75" customHeight="1">
      <c r="A603" s="122"/>
      <c r="B603" s="141"/>
      <c r="C603" s="133"/>
    </row>
    <row r="604" spans="1:3" ht="15.75" customHeight="1">
      <c r="A604" s="122"/>
      <c r="B604" s="141"/>
      <c r="C604" s="133"/>
    </row>
    <row r="605" spans="1:3" ht="15.75" customHeight="1">
      <c r="A605" s="122"/>
      <c r="B605" s="141"/>
      <c r="C605" s="133"/>
    </row>
    <row r="606" spans="1:3" ht="15.75" customHeight="1">
      <c r="A606" s="122"/>
      <c r="B606" s="141"/>
      <c r="C606" s="133"/>
    </row>
    <row r="607" spans="1:3" ht="15.75" customHeight="1">
      <c r="A607" s="122"/>
      <c r="B607" s="141"/>
      <c r="C607" s="133"/>
    </row>
    <row r="608" spans="1:3" ht="15.75" customHeight="1">
      <c r="A608" s="122"/>
      <c r="B608" s="141"/>
      <c r="C608" s="133"/>
    </row>
    <row r="609" spans="1:3" ht="15.75" customHeight="1">
      <c r="A609" s="122"/>
      <c r="B609" s="141"/>
      <c r="C609" s="133"/>
    </row>
    <row r="610" spans="1:3" ht="15.75" customHeight="1">
      <c r="A610" s="122"/>
      <c r="B610" s="141"/>
      <c r="C610" s="133"/>
    </row>
    <row r="611" spans="1:3" ht="15.75" customHeight="1">
      <c r="A611" s="122"/>
      <c r="B611" s="141"/>
      <c r="C611" s="133"/>
    </row>
    <row r="612" spans="1:3" ht="15.75" customHeight="1">
      <c r="A612" s="122"/>
      <c r="B612" s="141"/>
      <c r="C612" s="133"/>
    </row>
    <row r="613" spans="1:3" ht="15.75" customHeight="1">
      <c r="A613" s="122"/>
      <c r="B613" s="141"/>
      <c r="C613" s="133"/>
    </row>
    <row r="614" spans="1:3" ht="15.75" customHeight="1">
      <c r="A614" s="122"/>
      <c r="B614" s="141"/>
      <c r="C614" s="133"/>
    </row>
    <row r="615" spans="1:3" ht="15.75" customHeight="1">
      <c r="A615" s="122"/>
      <c r="B615" s="141"/>
      <c r="C615" s="133"/>
    </row>
    <row r="616" spans="1:3" ht="15.75" customHeight="1">
      <c r="A616" s="122"/>
      <c r="B616" s="141"/>
      <c r="C616" s="133"/>
    </row>
    <row r="617" spans="1:3" ht="15.75" customHeight="1">
      <c r="A617" s="122"/>
      <c r="B617" s="141"/>
      <c r="C617" s="133"/>
    </row>
    <row r="618" spans="1:3" ht="15.75" customHeight="1">
      <c r="A618" s="122"/>
      <c r="B618" s="141"/>
      <c r="C618" s="133"/>
    </row>
    <row r="619" spans="1:3" ht="15.75" customHeight="1">
      <c r="A619" s="122"/>
      <c r="B619" s="141"/>
      <c r="C619" s="133"/>
    </row>
    <row r="620" spans="1:3" ht="15.75" customHeight="1">
      <c r="A620" s="122"/>
      <c r="B620" s="141"/>
      <c r="C620" s="133"/>
    </row>
    <row r="621" spans="1:3" ht="15.75" customHeight="1">
      <c r="A621" s="122"/>
      <c r="B621" s="141"/>
      <c r="C621" s="133"/>
    </row>
    <row r="622" spans="1:3" ht="15.75" customHeight="1">
      <c r="A622" s="122"/>
      <c r="B622" s="141"/>
      <c r="C622" s="133"/>
    </row>
    <row r="623" spans="1:3" ht="15.75" customHeight="1">
      <c r="A623" s="122"/>
      <c r="B623" s="141"/>
      <c r="C623" s="133"/>
    </row>
    <row r="624" spans="1:3" ht="15.75" customHeight="1">
      <c r="A624" s="122"/>
      <c r="B624" s="141"/>
      <c r="C624" s="133"/>
    </row>
    <row r="625" spans="1:3" ht="15.75" customHeight="1">
      <c r="A625" s="122"/>
      <c r="B625" s="141"/>
      <c r="C625" s="133"/>
    </row>
    <row r="626" spans="1:3" ht="15.75" customHeight="1">
      <c r="A626" s="122"/>
      <c r="B626" s="141"/>
      <c r="C626" s="133"/>
    </row>
    <row r="627" spans="1:3" ht="15.75" customHeight="1">
      <c r="A627" s="122"/>
      <c r="B627" s="141"/>
      <c r="C627" s="133"/>
    </row>
    <row r="628" spans="1:3" ht="15.75" customHeight="1">
      <c r="A628" s="122"/>
      <c r="B628" s="141"/>
      <c r="C628" s="133"/>
    </row>
    <row r="629" spans="1:3" ht="15.75" customHeight="1">
      <c r="A629" s="122"/>
      <c r="B629" s="141"/>
      <c r="C629" s="133"/>
    </row>
    <row r="630" spans="1:3" ht="15.75" customHeight="1">
      <c r="A630" s="122"/>
      <c r="B630" s="141"/>
      <c r="C630" s="133"/>
    </row>
    <row r="631" spans="1:3" ht="15.75" customHeight="1">
      <c r="A631" s="122"/>
      <c r="B631" s="141"/>
      <c r="C631" s="133"/>
    </row>
    <row r="632" spans="1:3" ht="15.75" customHeight="1">
      <c r="A632" s="122"/>
      <c r="B632" s="141"/>
      <c r="C632" s="133"/>
    </row>
    <row r="633" spans="1:3" ht="15.75" customHeight="1">
      <c r="A633" s="122"/>
      <c r="B633" s="141"/>
      <c r="C633" s="133"/>
    </row>
    <row r="634" spans="1:3" ht="15.75" customHeight="1">
      <c r="A634" s="122"/>
      <c r="B634" s="141"/>
      <c r="C634" s="133"/>
    </row>
    <row r="635" spans="1:3" ht="15.75" customHeight="1">
      <c r="A635" s="122"/>
      <c r="B635" s="141"/>
      <c r="C635" s="133"/>
    </row>
    <row r="636" spans="1:3" ht="15.75" customHeight="1">
      <c r="A636" s="122"/>
      <c r="B636" s="141"/>
      <c r="C636" s="133"/>
    </row>
    <row r="637" spans="1:3" ht="15.75" customHeight="1">
      <c r="A637" s="122"/>
      <c r="B637" s="141"/>
      <c r="C637" s="133"/>
    </row>
    <row r="638" spans="1:3" ht="15.75" customHeight="1">
      <c r="A638" s="122"/>
      <c r="B638" s="141"/>
      <c r="C638" s="133"/>
    </row>
    <row r="639" spans="1:3" ht="15.75" customHeight="1">
      <c r="A639" s="122"/>
      <c r="B639" s="141"/>
      <c r="C639" s="133"/>
    </row>
    <row r="640" spans="1:3" ht="15.75" customHeight="1">
      <c r="A640" s="122"/>
      <c r="B640" s="141"/>
      <c r="C640" s="133"/>
    </row>
    <row r="641" spans="1:3" ht="15.75" customHeight="1">
      <c r="A641" s="122"/>
      <c r="B641" s="141"/>
      <c r="C641" s="133"/>
    </row>
    <row r="642" spans="1:3" ht="15.75" customHeight="1">
      <c r="A642" s="122"/>
      <c r="B642" s="141"/>
      <c r="C642" s="133"/>
    </row>
    <row r="643" spans="1:3" ht="15.75" customHeight="1">
      <c r="A643" s="122"/>
      <c r="B643" s="141"/>
      <c r="C643" s="133"/>
    </row>
    <row r="644" spans="1:3" ht="15.75" customHeight="1">
      <c r="A644" s="122"/>
      <c r="B644" s="141"/>
      <c r="C644" s="133"/>
    </row>
    <row r="645" spans="1:3" ht="15.75" customHeight="1">
      <c r="A645" s="122"/>
      <c r="B645" s="141"/>
      <c r="C645" s="133"/>
    </row>
    <row r="646" spans="1:3" ht="15.75" customHeight="1">
      <c r="A646" s="122"/>
      <c r="B646" s="141"/>
      <c r="C646" s="133"/>
    </row>
    <row r="647" spans="1:3" ht="15.75" customHeight="1">
      <c r="A647" s="122"/>
      <c r="B647" s="141"/>
      <c r="C647" s="133"/>
    </row>
    <row r="648" spans="1:3" ht="15.75" customHeight="1">
      <c r="A648" s="122"/>
      <c r="B648" s="141"/>
      <c r="C648" s="133"/>
    </row>
    <row r="649" spans="1:3" ht="15.75" customHeight="1">
      <c r="A649" s="122"/>
      <c r="B649" s="141"/>
      <c r="C649" s="133"/>
    </row>
    <row r="650" spans="1:3" ht="15.75" customHeight="1">
      <c r="A650" s="122"/>
      <c r="B650" s="141"/>
      <c r="C650" s="133"/>
    </row>
    <row r="651" spans="1:3" ht="15.75" customHeight="1">
      <c r="A651" s="122"/>
      <c r="B651" s="141"/>
      <c r="C651" s="133"/>
    </row>
    <row r="652" spans="1:3" ht="15.75" customHeight="1">
      <c r="A652" s="122"/>
      <c r="B652" s="141"/>
      <c r="C652" s="133"/>
    </row>
    <row r="653" spans="1:3" ht="15.75" customHeight="1">
      <c r="A653" s="122"/>
      <c r="B653" s="141"/>
      <c r="C653" s="133"/>
    </row>
    <row r="654" spans="1:3" ht="15.75" customHeight="1">
      <c r="A654" s="122"/>
      <c r="B654" s="141"/>
      <c r="C654" s="133"/>
    </row>
    <row r="655" spans="1:3" ht="15.75" customHeight="1">
      <c r="A655" s="122"/>
      <c r="B655" s="141"/>
      <c r="C655" s="133"/>
    </row>
    <row r="656" spans="1:3" ht="15.75" customHeight="1">
      <c r="A656" s="122"/>
      <c r="B656" s="141"/>
      <c r="C656" s="133"/>
    </row>
    <row r="657" spans="1:3" ht="15.75" customHeight="1">
      <c r="A657" s="122"/>
      <c r="B657" s="141"/>
      <c r="C657" s="133"/>
    </row>
    <row r="658" spans="1:3" ht="15.75" customHeight="1">
      <c r="A658" s="122"/>
      <c r="B658" s="141"/>
      <c r="C658" s="133"/>
    </row>
    <row r="659" spans="1:3" ht="15.75" customHeight="1">
      <c r="A659" s="122"/>
      <c r="B659" s="141"/>
      <c r="C659" s="133"/>
    </row>
    <row r="660" spans="1:3" ht="15.75" customHeight="1">
      <c r="A660" s="122"/>
      <c r="B660" s="141"/>
      <c r="C660" s="133"/>
    </row>
    <row r="661" spans="1:3" ht="15.75" customHeight="1">
      <c r="A661" s="122"/>
      <c r="B661" s="141"/>
      <c r="C661" s="133"/>
    </row>
    <row r="662" spans="1:3" ht="15.75" customHeight="1">
      <c r="A662" s="122"/>
      <c r="B662" s="141"/>
      <c r="C662" s="133"/>
    </row>
    <row r="663" spans="1:3" ht="15.75" customHeight="1">
      <c r="A663" s="122"/>
      <c r="B663" s="141"/>
      <c r="C663" s="133"/>
    </row>
    <row r="664" spans="1:3" ht="15.75" customHeight="1">
      <c r="A664" s="122"/>
      <c r="B664" s="141"/>
      <c r="C664" s="133"/>
    </row>
    <row r="665" spans="1:3" ht="15.75" customHeight="1">
      <c r="A665" s="122"/>
      <c r="B665" s="141"/>
      <c r="C665" s="133"/>
    </row>
    <row r="666" spans="1:3" ht="15.75" customHeight="1">
      <c r="A666" s="122"/>
      <c r="B666" s="141"/>
      <c r="C666" s="133"/>
    </row>
    <row r="667" spans="1:3" ht="15.75" customHeight="1">
      <c r="A667" s="122"/>
      <c r="B667" s="141"/>
      <c r="C667" s="133"/>
    </row>
    <row r="668" spans="1:3" ht="15.75" customHeight="1">
      <c r="A668" s="122"/>
      <c r="B668" s="141"/>
      <c r="C668" s="133"/>
    </row>
    <row r="669" spans="1:3" ht="15.75" customHeight="1">
      <c r="A669" s="122"/>
      <c r="B669" s="141"/>
      <c r="C669" s="133"/>
    </row>
    <row r="670" spans="1:3" ht="15.75" customHeight="1">
      <c r="A670" s="122"/>
      <c r="B670" s="141"/>
      <c r="C670" s="133"/>
    </row>
    <row r="671" spans="1:3" ht="15.75" customHeight="1">
      <c r="A671" s="122"/>
      <c r="B671" s="141"/>
      <c r="C671" s="133"/>
    </row>
    <row r="672" spans="1:3" ht="15.75" customHeight="1">
      <c r="A672" s="122"/>
      <c r="B672" s="141"/>
      <c r="C672" s="133"/>
    </row>
    <row r="673" spans="1:3" ht="15.75" customHeight="1">
      <c r="A673" s="122"/>
      <c r="B673" s="141"/>
      <c r="C673" s="133"/>
    </row>
    <row r="674" spans="1:3" ht="15.75" customHeight="1">
      <c r="A674" s="122"/>
      <c r="B674" s="141"/>
      <c r="C674" s="133"/>
    </row>
    <row r="675" spans="1:3" ht="15.75" customHeight="1">
      <c r="A675" s="122"/>
      <c r="B675" s="141"/>
      <c r="C675" s="133"/>
    </row>
    <row r="676" spans="1:3" ht="15.75" customHeight="1">
      <c r="A676" s="122"/>
      <c r="B676" s="141"/>
      <c r="C676" s="133"/>
    </row>
    <row r="677" spans="1:3" ht="15.75" customHeight="1">
      <c r="A677" s="122"/>
      <c r="B677" s="141"/>
      <c r="C677" s="133"/>
    </row>
    <row r="678" spans="1:3" ht="15.75" customHeight="1">
      <c r="A678" s="122"/>
      <c r="B678" s="141"/>
      <c r="C678" s="133"/>
    </row>
    <row r="679" spans="1:3" ht="15.75" customHeight="1">
      <c r="A679" s="122"/>
      <c r="B679" s="141"/>
      <c r="C679" s="133"/>
    </row>
    <row r="680" spans="1:3" ht="15.75" customHeight="1">
      <c r="A680" s="122"/>
      <c r="B680" s="141"/>
      <c r="C680" s="133"/>
    </row>
    <row r="681" spans="1:3" ht="15.75" customHeight="1">
      <c r="A681" s="122"/>
      <c r="B681" s="141"/>
      <c r="C681" s="133"/>
    </row>
    <row r="682" spans="1:3" ht="15.75" customHeight="1">
      <c r="A682" s="122"/>
      <c r="B682" s="141"/>
      <c r="C682" s="133"/>
    </row>
    <row r="683" spans="1:3" ht="15.75" customHeight="1">
      <c r="A683" s="122"/>
      <c r="B683" s="141"/>
      <c r="C683" s="133"/>
    </row>
    <row r="684" spans="1:3" ht="15.75" customHeight="1">
      <c r="A684" s="122"/>
      <c r="B684" s="141"/>
      <c r="C684" s="133"/>
    </row>
    <row r="685" spans="1:3" ht="15.75" customHeight="1">
      <c r="A685" s="122"/>
      <c r="B685" s="141"/>
      <c r="C685" s="133"/>
    </row>
    <row r="686" spans="1:3" ht="15.75" customHeight="1">
      <c r="A686" s="122"/>
      <c r="B686" s="141"/>
      <c r="C686" s="133"/>
    </row>
    <row r="687" spans="1:3" ht="15.75" customHeight="1">
      <c r="A687" s="122"/>
      <c r="B687" s="141"/>
      <c r="C687" s="133"/>
    </row>
    <row r="688" spans="1:3" ht="15.75" customHeight="1">
      <c r="A688" s="122"/>
      <c r="B688" s="141"/>
      <c r="C688" s="133"/>
    </row>
    <row r="689" spans="1:3" ht="15.75" customHeight="1">
      <c r="A689" s="122"/>
      <c r="B689" s="141"/>
      <c r="C689" s="133"/>
    </row>
    <row r="690" spans="1:3" ht="15.75" customHeight="1">
      <c r="A690" s="122"/>
      <c r="B690" s="141"/>
      <c r="C690" s="133"/>
    </row>
    <row r="691" spans="1:3" ht="15.75" customHeight="1">
      <c r="A691" s="122"/>
      <c r="B691" s="141"/>
      <c r="C691" s="133"/>
    </row>
    <row r="692" spans="1:3" ht="15.75" customHeight="1">
      <c r="A692" s="122"/>
      <c r="B692" s="141"/>
      <c r="C692" s="133"/>
    </row>
    <row r="693" spans="1:3" ht="15.75" customHeight="1">
      <c r="A693" s="122"/>
      <c r="B693" s="141"/>
      <c r="C693" s="133"/>
    </row>
    <row r="694" spans="1:3" ht="15.75" customHeight="1">
      <c r="A694" s="122"/>
      <c r="B694" s="141"/>
      <c r="C694" s="133"/>
    </row>
    <row r="695" spans="1:3" ht="15.75" customHeight="1">
      <c r="A695" s="122"/>
      <c r="B695" s="141"/>
      <c r="C695" s="133"/>
    </row>
    <row r="696" spans="1:3" ht="15.75" customHeight="1">
      <c r="A696" s="122"/>
      <c r="B696" s="141"/>
      <c r="C696" s="133"/>
    </row>
    <row r="697" spans="1:3" ht="15.75" customHeight="1">
      <c r="A697" s="122"/>
      <c r="B697" s="141"/>
      <c r="C697" s="133"/>
    </row>
    <row r="698" spans="1:3" ht="15.75" customHeight="1">
      <c r="A698" s="122"/>
      <c r="B698" s="141"/>
      <c r="C698" s="133"/>
    </row>
    <row r="699" spans="1:3" ht="15.75" customHeight="1">
      <c r="A699" s="122"/>
      <c r="B699" s="141"/>
      <c r="C699" s="133"/>
    </row>
    <row r="700" spans="1:3" ht="15.75" customHeight="1">
      <c r="A700" s="122"/>
      <c r="B700" s="141"/>
      <c r="C700" s="133"/>
    </row>
    <row r="701" spans="1:3" ht="15.75" customHeight="1">
      <c r="A701" s="122"/>
      <c r="B701" s="141"/>
      <c r="C701" s="133"/>
    </row>
    <row r="702" spans="1:3" ht="15.75" customHeight="1">
      <c r="A702" s="122"/>
      <c r="B702" s="141"/>
      <c r="C702" s="133"/>
    </row>
    <row r="703" spans="1:3" ht="15.75" customHeight="1">
      <c r="A703" s="122"/>
      <c r="B703" s="141"/>
      <c r="C703" s="133"/>
    </row>
    <row r="704" spans="1:3" ht="15.75" customHeight="1">
      <c r="A704" s="122"/>
      <c r="B704" s="141"/>
      <c r="C704" s="133"/>
    </row>
    <row r="705" spans="1:3" ht="15.75" customHeight="1">
      <c r="A705" s="122"/>
      <c r="B705" s="141"/>
      <c r="C705" s="133"/>
    </row>
    <row r="706" spans="1:3" ht="15.75" customHeight="1">
      <c r="A706" s="122"/>
      <c r="B706" s="141"/>
      <c r="C706" s="133"/>
    </row>
    <row r="707" spans="1:3" ht="15.75" customHeight="1">
      <c r="A707" s="122"/>
      <c r="B707" s="141"/>
      <c r="C707" s="133"/>
    </row>
    <row r="708" spans="1:3" ht="15.75" customHeight="1">
      <c r="A708" s="122"/>
      <c r="B708" s="141"/>
      <c r="C708" s="133"/>
    </row>
    <row r="709" spans="1:3" ht="15.75" customHeight="1">
      <c r="A709" s="122"/>
      <c r="B709" s="141"/>
      <c r="C709" s="133"/>
    </row>
    <row r="710" spans="1:3" ht="15.75" customHeight="1">
      <c r="A710" s="122"/>
      <c r="B710" s="141"/>
      <c r="C710" s="133"/>
    </row>
    <row r="711" spans="1:3" ht="15.75" customHeight="1">
      <c r="A711" s="122"/>
      <c r="B711" s="141"/>
      <c r="C711" s="133"/>
    </row>
    <row r="712" spans="1:3" ht="15.75" customHeight="1">
      <c r="A712" s="122"/>
      <c r="B712" s="141"/>
      <c r="C712" s="133"/>
    </row>
    <row r="713" spans="1:3" ht="15.75" customHeight="1">
      <c r="A713" s="122"/>
      <c r="B713" s="141"/>
      <c r="C713" s="133"/>
    </row>
    <row r="714" spans="1:3" ht="15.75" customHeight="1">
      <c r="A714" s="122"/>
      <c r="B714" s="141"/>
      <c r="C714" s="133"/>
    </row>
    <row r="715" spans="1:3" ht="15.75" customHeight="1">
      <c r="A715" s="122"/>
      <c r="B715" s="141"/>
      <c r="C715" s="133"/>
    </row>
    <row r="716" spans="1:3" ht="15.75" customHeight="1">
      <c r="A716" s="122"/>
      <c r="B716" s="141"/>
      <c r="C716" s="133"/>
    </row>
    <row r="717" spans="1:3" ht="15.75" customHeight="1">
      <c r="A717" s="122"/>
      <c r="B717" s="141"/>
      <c r="C717" s="133"/>
    </row>
    <row r="718" spans="1:3" ht="15.75" customHeight="1">
      <c r="A718" s="122"/>
      <c r="B718" s="141"/>
      <c r="C718" s="133"/>
    </row>
    <row r="719" spans="1:3" ht="15.75" customHeight="1">
      <c r="A719" s="122"/>
      <c r="B719" s="141"/>
      <c r="C719" s="133"/>
    </row>
    <row r="720" spans="1:3" ht="15.75" customHeight="1">
      <c r="A720" s="122"/>
      <c r="B720" s="141"/>
      <c r="C720" s="133"/>
    </row>
    <row r="721" spans="1:3" ht="15.75" customHeight="1">
      <c r="A721" s="122"/>
      <c r="B721" s="141"/>
      <c r="C721" s="133"/>
    </row>
    <row r="722" spans="1:3" ht="15.75" customHeight="1">
      <c r="A722" s="122"/>
      <c r="B722" s="141"/>
      <c r="C722" s="133"/>
    </row>
    <row r="723" spans="1:3" ht="15.75" customHeight="1">
      <c r="A723" s="122"/>
      <c r="B723" s="141"/>
      <c r="C723" s="133"/>
    </row>
    <row r="724" spans="1:3" ht="15.75" customHeight="1">
      <c r="A724" s="122"/>
      <c r="B724" s="141"/>
      <c r="C724" s="133"/>
    </row>
    <row r="725" spans="1:3" ht="15.75" customHeight="1">
      <c r="A725" s="122"/>
      <c r="B725" s="141"/>
      <c r="C725" s="133"/>
    </row>
    <row r="726" spans="1:3" ht="15.75" customHeight="1">
      <c r="A726" s="122"/>
      <c r="B726" s="141"/>
      <c r="C726" s="133"/>
    </row>
    <row r="727" spans="1:3" ht="15.75" customHeight="1">
      <c r="A727" s="122"/>
      <c r="B727" s="141"/>
      <c r="C727" s="133"/>
    </row>
    <row r="728" spans="1:3" ht="15.75" customHeight="1">
      <c r="A728" s="122"/>
      <c r="B728" s="141"/>
      <c r="C728" s="133"/>
    </row>
    <row r="729" spans="1:3" ht="15.75" customHeight="1">
      <c r="A729" s="122"/>
      <c r="B729" s="141"/>
      <c r="C729" s="133"/>
    </row>
    <row r="730" spans="1:3" ht="15.75" customHeight="1">
      <c r="A730" s="122"/>
      <c r="B730" s="141"/>
      <c r="C730" s="133"/>
    </row>
    <row r="731" spans="1:3" ht="15.75" customHeight="1">
      <c r="A731" s="122"/>
      <c r="B731" s="141"/>
      <c r="C731" s="133"/>
    </row>
    <row r="732" spans="1:3" ht="15.75" customHeight="1">
      <c r="A732" s="122"/>
      <c r="B732" s="141"/>
      <c r="C732" s="133"/>
    </row>
    <row r="733" spans="1:3" ht="15.75" customHeight="1">
      <c r="A733" s="122"/>
      <c r="B733" s="141"/>
      <c r="C733" s="133"/>
    </row>
    <row r="734" spans="1:3" ht="15.75" customHeight="1">
      <c r="A734" s="122"/>
      <c r="B734" s="141"/>
      <c r="C734" s="133"/>
    </row>
    <row r="735" spans="1:3" ht="15.75" customHeight="1">
      <c r="A735" s="122"/>
      <c r="B735" s="141"/>
      <c r="C735" s="133"/>
    </row>
    <row r="736" spans="1:3" ht="15.75" customHeight="1">
      <c r="A736" s="122"/>
      <c r="B736" s="141"/>
      <c r="C736" s="133"/>
    </row>
    <row r="737" spans="1:3" ht="15.75" customHeight="1">
      <c r="A737" s="122"/>
      <c r="B737" s="141"/>
      <c r="C737" s="133"/>
    </row>
    <row r="738" spans="1:3" ht="15.75" customHeight="1">
      <c r="A738" s="122"/>
      <c r="B738" s="141"/>
      <c r="C738" s="133"/>
    </row>
    <row r="739" spans="1:3" ht="15.75" customHeight="1">
      <c r="A739" s="122"/>
      <c r="B739" s="141"/>
      <c r="C739" s="133"/>
    </row>
    <row r="740" spans="1:3" ht="15.75" customHeight="1">
      <c r="A740" s="122"/>
      <c r="B740" s="141"/>
      <c r="C740" s="133"/>
    </row>
    <row r="741" spans="1:3" ht="15.75" customHeight="1">
      <c r="A741" s="122"/>
      <c r="B741" s="141"/>
      <c r="C741" s="133"/>
    </row>
    <row r="742" spans="1:3" ht="15.75" customHeight="1">
      <c r="A742" s="122"/>
      <c r="B742" s="141"/>
      <c r="C742" s="133"/>
    </row>
    <row r="743" spans="1:3" ht="15.75" customHeight="1">
      <c r="A743" s="122"/>
      <c r="B743" s="141"/>
      <c r="C743" s="133"/>
    </row>
    <row r="744" spans="1:3" ht="15.75" customHeight="1">
      <c r="A744" s="122"/>
      <c r="B744" s="141"/>
      <c r="C744" s="133"/>
    </row>
    <row r="745" spans="1:3" ht="15.75" customHeight="1">
      <c r="A745" s="122"/>
      <c r="B745" s="141"/>
      <c r="C745" s="133"/>
    </row>
    <row r="746" spans="1:3" ht="15.75" customHeight="1">
      <c r="A746" s="122"/>
      <c r="B746" s="141"/>
      <c r="C746" s="133"/>
    </row>
    <row r="747" spans="1:3" ht="15.75" customHeight="1">
      <c r="A747" s="122"/>
      <c r="B747" s="141"/>
      <c r="C747" s="133"/>
    </row>
    <row r="748" spans="1:3" ht="15.75" customHeight="1">
      <c r="A748" s="122"/>
      <c r="B748" s="141"/>
      <c r="C748" s="133"/>
    </row>
    <row r="749" spans="1:3" ht="15.75" customHeight="1">
      <c r="A749" s="122"/>
      <c r="B749" s="141"/>
      <c r="C749" s="133"/>
    </row>
    <row r="750" spans="1:3" ht="15.75" customHeight="1">
      <c r="A750" s="122"/>
      <c r="B750" s="141"/>
      <c r="C750" s="133"/>
    </row>
    <row r="751" spans="1:3" ht="15.75" customHeight="1">
      <c r="A751" s="122"/>
      <c r="B751" s="141"/>
      <c r="C751" s="133"/>
    </row>
    <row r="752" spans="1:3" ht="15.75" customHeight="1">
      <c r="A752" s="122"/>
      <c r="B752" s="141"/>
      <c r="C752" s="133"/>
    </row>
    <row r="753" spans="1:3" ht="15.75" customHeight="1">
      <c r="A753" s="122"/>
      <c r="B753" s="141"/>
      <c r="C753" s="133"/>
    </row>
    <row r="754" spans="1:3" ht="15.75" customHeight="1">
      <c r="A754" s="122"/>
      <c r="B754" s="141"/>
      <c r="C754" s="133"/>
    </row>
    <row r="755" spans="1:3" ht="15.75" customHeight="1">
      <c r="A755" s="122"/>
      <c r="B755" s="141"/>
      <c r="C755" s="133"/>
    </row>
    <row r="756" spans="1:3" ht="15.75" customHeight="1">
      <c r="A756" s="122"/>
      <c r="B756" s="141"/>
      <c r="C756" s="133"/>
    </row>
    <row r="757" spans="1:3" ht="15.75" customHeight="1">
      <c r="A757" s="122"/>
      <c r="B757" s="141"/>
      <c r="C757" s="133"/>
    </row>
    <row r="758" spans="1:3" ht="15.75" customHeight="1">
      <c r="A758" s="122"/>
      <c r="B758" s="141"/>
      <c r="C758" s="133"/>
    </row>
    <row r="759" spans="1:3" ht="15.75" customHeight="1">
      <c r="A759" s="122"/>
      <c r="B759" s="141"/>
      <c r="C759" s="133"/>
    </row>
    <row r="760" spans="1:3" ht="15.75" customHeight="1">
      <c r="A760" s="122"/>
      <c r="B760" s="141"/>
      <c r="C760" s="133"/>
    </row>
    <row r="761" spans="1:3" ht="15.75" customHeight="1">
      <c r="A761" s="122"/>
      <c r="B761" s="141"/>
      <c r="C761" s="133"/>
    </row>
    <row r="762" spans="1:3" ht="15.75" customHeight="1">
      <c r="A762" s="122"/>
      <c r="B762" s="141"/>
      <c r="C762" s="133"/>
    </row>
    <row r="763" spans="1:3" ht="15.75" customHeight="1">
      <c r="A763" s="122"/>
      <c r="B763" s="141"/>
      <c r="C763" s="133"/>
    </row>
    <row r="764" spans="1:3" ht="15.75" customHeight="1">
      <c r="A764" s="122"/>
      <c r="B764" s="141"/>
      <c r="C764" s="133"/>
    </row>
    <row r="765" spans="1:3" ht="15.75" customHeight="1">
      <c r="A765" s="122"/>
      <c r="B765" s="141"/>
      <c r="C765" s="133"/>
    </row>
    <row r="766" spans="1:3" ht="15.75" customHeight="1">
      <c r="A766" s="122"/>
      <c r="B766" s="141"/>
      <c r="C766" s="133"/>
    </row>
    <row r="767" spans="1:3" ht="15.75" customHeight="1">
      <c r="A767" s="122"/>
      <c r="B767" s="141"/>
      <c r="C767" s="133"/>
    </row>
    <row r="768" spans="1:3" ht="15.75" customHeight="1">
      <c r="A768" s="122"/>
      <c r="B768" s="141"/>
      <c r="C768" s="133"/>
    </row>
    <row r="769" spans="1:3" ht="15.75" customHeight="1">
      <c r="A769" s="122"/>
      <c r="B769" s="141"/>
      <c r="C769" s="133"/>
    </row>
    <row r="770" spans="1:3" ht="15.75" customHeight="1">
      <c r="A770" s="122"/>
      <c r="B770" s="141"/>
      <c r="C770" s="133"/>
    </row>
    <row r="771" spans="1:3" ht="15.75" customHeight="1">
      <c r="A771" s="122"/>
      <c r="B771" s="141"/>
      <c r="C771" s="133"/>
    </row>
    <row r="772" spans="1:3" ht="15.75" customHeight="1">
      <c r="A772" s="122"/>
      <c r="B772" s="141"/>
      <c r="C772" s="133"/>
    </row>
    <row r="773" spans="1:3" ht="15.75" customHeight="1">
      <c r="A773" s="122"/>
      <c r="B773" s="141"/>
      <c r="C773" s="133"/>
    </row>
    <row r="774" spans="1:3" ht="15.75" customHeight="1">
      <c r="A774" s="122"/>
      <c r="B774" s="141"/>
      <c r="C774" s="133"/>
    </row>
    <row r="775" spans="1:3" ht="15.75" customHeight="1">
      <c r="A775" s="122"/>
      <c r="B775" s="141"/>
      <c r="C775" s="133"/>
    </row>
    <row r="776" spans="1:3" ht="15.75" customHeight="1">
      <c r="A776" s="122"/>
      <c r="B776" s="141"/>
      <c r="C776" s="133"/>
    </row>
    <row r="777" spans="1:3" ht="15.75" customHeight="1">
      <c r="A777" s="122"/>
      <c r="B777" s="141"/>
      <c r="C777" s="133"/>
    </row>
    <row r="778" spans="1:3" ht="15.75" customHeight="1">
      <c r="A778" s="122"/>
      <c r="B778" s="141"/>
      <c r="C778" s="133"/>
    </row>
    <row r="779" spans="1:3" ht="15.75" customHeight="1">
      <c r="A779" s="122"/>
      <c r="B779" s="141"/>
      <c r="C779" s="133"/>
    </row>
    <row r="780" spans="1:3" ht="15.75" customHeight="1">
      <c r="A780" s="122"/>
      <c r="B780" s="141"/>
      <c r="C780" s="133"/>
    </row>
    <row r="781" spans="1:3" ht="15.75" customHeight="1">
      <c r="A781" s="122"/>
      <c r="B781" s="141"/>
      <c r="C781" s="133"/>
    </row>
    <row r="782" spans="1:3" ht="15.75" customHeight="1">
      <c r="A782" s="122"/>
      <c r="B782" s="141"/>
      <c r="C782" s="133"/>
    </row>
    <row r="783" spans="1:3" ht="15.75" customHeight="1">
      <c r="A783" s="122"/>
      <c r="B783" s="141"/>
      <c r="C783" s="133"/>
    </row>
    <row r="784" spans="1:3" ht="15.75" customHeight="1">
      <c r="A784" s="122"/>
      <c r="B784" s="141"/>
      <c r="C784" s="133"/>
    </row>
    <row r="785" spans="1:3" ht="15.75" customHeight="1">
      <c r="A785" s="122"/>
      <c r="B785" s="141"/>
      <c r="C785" s="133"/>
    </row>
    <row r="786" spans="1:3" ht="15.75" customHeight="1">
      <c r="A786" s="122"/>
      <c r="B786" s="141"/>
      <c r="C786" s="133"/>
    </row>
    <row r="787" spans="1:3" ht="15.75" customHeight="1">
      <c r="A787" s="122"/>
      <c r="B787" s="141"/>
      <c r="C787" s="133"/>
    </row>
    <row r="788" spans="1:3" ht="15.75" customHeight="1">
      <c r="A788" s="122"/>
      <c r="B788" s="141"/>
      <c r="C788" s="133"/>
    </row>
    <row r="789" spans="1:3" ht="15.75" customHeight="1">
      <c r="A789" s="122"/>
      <c r="B789" s="141"/>
      <c r="C789" s="133"/>
    </row>
    <row r="790" spans="1:3" ht="15.75" customHeight="1">
      <c r="A790" s="122"/>
      <c r="B790" s="141"/>
      <c r="C790" s="133"/>
    </row>
    <row r="791" spans="1:3" ht="15.75" customHeight="1">
      <c r="A791" s="122"/>
      <c r="B791" s="141"/>
      <c r="C791" s="133"/>
    </row>
    <row r="792" spans="1:3" ht="15.75" customHeight="1">
      <c r="A792" s="122"/>
      <c r="B792" s="141"/>
      <c r="C792" s="133"/>
    </row>
    <row r="793" spans="1:3" ht="15.75" customHeight="1">
      <c r="A793" s="122"/>
      <c r="B793" s="141"/>
      <c r="C793" s="133"/>
    </row>
    <row r="794" spans="1:3" ht="15.75" customHeight="1">
      <c r="A794" s="122"/>
      <c r="B794" s="141"/>
      <c r="C794" s="133"/>
    </row>
    <row r="795" spans="1:3" ht="15.75" customHeight="1">
      <c r="A795" s="122"/>
      <c r="B795" s="141"/>
      <c r="C795" s="133"/>
    </row>
    <row r="796" spans="1:3" ht="15.75" customHeight="1">
      <c r="A796" s="122"/>
      <c r="B796" s="141"/>
      <c r="C796" s="133"/>
    </row>
    <row r="797" spans="1:3" ht="15.75" customHeight="1">
      <c r="A797" s="122"/>
      <c r="B797" s="141"/>
      <c r="C797" s="133"/>
    </row>
    <row r="798" spans="1:3" ht="15.75" customHeight="1">
      <c r="A798" s="122"/>
      <c r="B798" s="141"/>
      <c r="C798" s="133"/>
    </row>
    <row r="799" spans="1:3" ht="15.75" customHeight="1">
      <c r="A799" s="122"/>
      <c r="B799" s="141"/>
      <c r="C799" s="133"/>
    </row>
    <row r="800" spans="1:3" ht="15.75" customHeight="1">
      <c r="A800" s="122"/>
      <c r="B800" s="141"/>
      <c r="C800" s="133"/>
    </row>
    <row r="801" spans="1:3" ht="15.75" customHeight="1">
      <c r="A801" s="122"/>
      <c r="B801" s="141"/>
      <c r="C801" s="133"/>
    </row>
    <row r="802" spans="1:3" ht="15.75" customHeight="1">
      <c r="A802" s="122"/>
      <c r="B802" s="141"/>
      <c r="C802" s="133"/>
    </row>
    <row r="803" spans="1:3" ht="15.75" customHeight="1">
      <c r="A803" s="122"/>
      <c r="B803" s="141"/>
      <c r="C803" s="133"/>
    </row>
    <row r="804" spans="1:3" ht="15.75" customHeight="1">
      <c r="A804" s="122"/>
      <c r="B804" s="141"/>
      <c r="C804" s="133"/>
    </row>
    <row r="805" spans="1:3" ht="15.75" customHeight="1">
      <c r="A805" s="122"/>
      <c r="B805" s="141"/>
      <c r="C805" s="133"/>
    </row>
    <row r="806" spans="1:3" ht="15.75" customHeight="1">
      <c r="A806" s="122"/>
      <c r="B806" s="141"/>
      <c r="C806" s="133"/>
    </row>
    <row r="807" spans="1:3" ht="15.75" customHeight="1">
      <c r="A807" s="122"/>
      <c r="B807" s="141"/>
      <c r="C807" s="133"/>
    </row>
    <row r="808" spans="1:3" ht="15.75" customHeight="1">
      <c r="A808" s="122"/>
      <c r="B808" s="141"/>
      <c r="C808" s="133"/>
    </row>
    <row r="809" spans="1:3" ht="15.75" customHeight="1">
      <c r="A809" s="122"/>
      <c r="B809" s="141"/>
      <c r="C809" s="133"/>
    </row>
    <row r="810" spans="1:3" ht="15.75" customHeight="1">
      <c r="A810" s="122"/>
      <c r="B810" s="141"/>
      <c r="C810" s="133"/>
    </row>
    <row r="811" spans="1:3" ht="15.75" customHeight="1">
      <c r="A811" s="122"/>
      <c r="B811" s="141"/>
      <c r="C811" s="133"/>
    </row>
    <row r="812" spans="1:3" ht="15.75" customHeight="1">
      <c r="A812" s="122"/>
      <c r="B812" s="141"/>
      <c r="C812" s="133"/>
    </row>
    <row r="813" spans="1:3" ht="15.75" customHeight="1">
      <c r="A813" s="122"/>
      <c r="B813" s="141"/>
      <c r="C813" s="133"/>
    </row>
    <row r="814" spans="1:3" ht="15.75" customHeight="1">
      <c r="A814" s="122"/>
      <c r="B814" s="141"/>
      <c r="C814" s="133"/>
    </row>
    <row r="815" spans="1:3" ht="15.75" customHeight="1">
      <c r="A815" s="122"/>
      <c r="B815" s="141"/>
      <c r="C815" s="133"/>
    </row>
    <row r="816" spans="1:3" ht="15.75" customHeight="1">
      <c r="A816" s="122"/>
      <c r="B816" s="141"/>
      <c r="C816" s="133"/>
    </row>
    <row r="817" spans="1:3" ht="15.75" customHeight="1">
      <c r="A817" s="122"/>
      <c r="B817" s="141"/>
      <c r="C817" s="133"/>
    </row>
    <row r="818" spans="1:3" ht="15.75" customHeight="1">
      <c r="A818" s="122"/>
      <c r="B818" s="141"/>
      <c r="C818" s="133"/>
    </row>
    <row r="819" spans="1:3" ht="15.75" customHeight="1">
      <c r="A819" s="122"/>
      <c r="B819" s="141"/>
      <c r="C819" s="133"/>
    </row>
    <row r="820" spans="1:3" ht="15.75" customHeight="1">
      <c r="A820" s="122"/>
      <c r="B820" s="141"/>
      <c r="C820" s="133"/>
    </row>
    <row r="821" spans="1:3" ht="15.75" customHeight="1">
      <c r="A821" s="122"/>
      <c r="B821" s="141"/>
      <c r="C821" s="133"/>
    </row>
    <row r="822" spans="1:3" ht="15.75" customHeight="1">
      <c r="A822" s="122"/>
      <c r="B822" s="141"/>
      <c r="C822" s="133"/>
    </row>
    <row r="823" spans="1:3" ht="15.75" customHeight="1">
      <c r="A823" s="122"/>
      <c r="B823" s="141"/>
      <c r="C823" s="133"/>
    </row>
    <row r="824" spans="1:3" ht="15.75" customHeight="1">
      <c r="A824" s="122"/>
      <c r="B824" s="141"/>
      <c r="C824" s="133"/>
    </row>
    <row r="825" spans="1:3" ht="15.75" customHeight="1">
      <c r="A825" s="122"/>
      <c r="B825" s="141"/>
      <c r="C825" s="133"/>
    </row>
    <row r="826" spans="1:3" ht="15.75" customHeight="1">
      <c r="A826" s="122"/>
      <c r="B826" s="141"/>
      <c r="C826" s="133"/>
    </row>
    <row r="827" spans="1:3" ht="15.75" customHeight="1">
      <c r="A827" s="122"/>
      <c r="B827" s="141"/>
      <c r="C827" s="133"/>
    </row>
    <row r="828" spans="1:3" ht="15.75" customHeight="1">
      <c r="A828" s="122"/>
      <c r="B828" s="141"/>
      <c r="C828" s="133"/>
    </row>
    <row r="829" spans="1:3" ht="15.75" customHeight="1">
      <c r="A829" s="122"/>
      <c r="B829" s="141"/>
      <c r="C829" s="133"/>
    </row>
    <row r="830" spans="1:3" ht="15.75" customHeight="1">
      <c r="A830" s="122"/>
      <c r="B830" s="141"/>
      <c r="C830" s="133"/>
    </row>
    <row r="831" spans="1:3" ht="15.75" customHeight="1">
      <c r="A831" s="122"/>
      <c r="B831" s="141"/>
      <c r="C831" s="133"/>
    </row>
    <row r="832" spans="1:3" ht="15.75" customHeight="1">
      <c r="A832" s="122"/>
      <c r="B832" s="141"/>
      <c r="C832" s="133"/>
    </row>
    <row r="833" spans="1:3" ht="15.75" customHeight="1">
      <c r="A833" s="122"/>
      <c r="B833" s="141"/>
      <c r="C833" s="133"/>
    </row>
    <row r="834" spans="1:3" ht="15.75" customHeight="1">
      <c r="A834" s="122"/>
      <c r="B834" s="141"/>
      <c r="C834" s="133"/>
    </row>
    <row r="835" spans="1:3" ht="15.75" customHeight="1">
      <c r="A835" s="122"/>
      <c r="B835" s="141"/>
      <c r="C835" s="133"/>
    </row>
    <row r="836" spans="1:3" ht="15.75" customHeight="1">
      <c r="A836" s="122"/>
      <c r="B836" s="141"/>
      <c r="C836" s="133"/>
    </row>
    <row r="837" spans="1:3" ht="15.75" customHeight="1">
      <c r="A837" s="122"/>
      <c r="B837" s="141"/>
      <c r="C837" s="133"/>
    </row>
    <row r="838" spans="1:3" ht="15.75" customHeight="1">
      <c r="A838" s="122"/>
      <c r="B838" s="141"/>
      <c r="C838" s="133"/>
    </row>
    <row r="839" spans="1:3" ht="15.75" customHeight="1">
      <c r="A839" s="122"/>
      <c r="B839" s="141"/>
      <c r="C839" s="133"/>
    </row>
    <row r="840" spans="1:3" ht="15.75" customHeight="1">
      <c r="A840" s="122"/>
      <c r="B840" s="141"/>
      <c r="C840" s="133"/>
    </row>
    <row r="841" spans="1:3" ht="15.75" customHeight="1">
      <c r="A841" s="122"/>
      <c r="B841" s="141"/>
      <c r="C841" s="133"/>
    </row>
    <row r="842" spans="1:3" ht="15.75" customHeight="1">
      <c r="A842" s="122"/>
      <c r="B842" s="141"/>
      <c r="C842" s="133"/>
    </row>
    <row r="843" spans="1:3" ht="15.75" customHeight="1">
      <c r="A843" s="122"/>
      <c r="B843" s="141"/>
      <c r="C843" s="133"/>
    </row>
    <row r="844" spans="1:3" ht="15.75" customHeight="1">
      <c r="A844" s="122"/>
      <c r="B844" s="141"/>
      <c r="C844" s="133"/>
    </row>
    <row r="845" spans="1:3" ht="15.75" customHeight="1">
      <c r="A845" s="122"/>
      <c r="B845" s="141"/>
      <c r="C845" s="133"/>
    </row>
    <row r="846" spans="1:3" ht="15.75" customHeight="1">
      <c r="A846" s="122"/>
      <c r="B846" s="141"/>
      <c r="C846" s="133"/>
    </row>
    <row r="847" spans="1:3" ht="15.75" customHeight="1">
      <c r="A847" s="122"/>
      <c r="B847" s="141"/>
      <c r="C847" s="133"/>
    </row>
    <row r="848" spans="1:3" ht="15.75" customHeight="1">
      <c r="A848" s="122"/>
      <c r="B848" s="141"/>
      <c r="C848" s="133"/>
    </row>
    <row r="849" spans="1:3" ht="15.75" customHeight="1">
      <c r="A849" s="122"/>
      <c r="B849" s="141"/>
      <c r="C849" s="133"/>
    </row>
    <row r="850" spans="1:3" ht="15.75" customHeight="1">
      <c r="A850" s="122"/>
      <c r="B850" s="141"/>
      <c r="C850" s="133"/>
    </row>
    <row r="851" spans="1:3" ht="15.75" customHeight="1">
      <c r="A851" s="122"/>
      <c r="B851" s="141"/>
      <c r="C851" s="133"/>
    </row>
    <row r="852" spans="1:3" ht="15.75" customHeight="1">
      <c r="A852" s="122"/>
      <c r="B852" s="141"/>
      <c r="C852" s="133"/>
    </row>
    <row r="853" spans="1:3" ht="15.75" customHeight="1">
      <c r="A853" s="122"/>
      <c r="B853" s="141"/>
      <c r="C853" s="133"/>
    </row>
    <row r="854" spans="1:3" ht="15.75" customHeight="1">
      <c r="A854" s="122"/>
      <c r="B854" s="141"/>
      <c r="C854" s="133"/>
    </row>
    <row r="855" spans="1:3" ht="15.75" customHeight="1">
      <c r="A855" s="122"/>
      <c r="B855" s="141"/>
      <c r="C855" s="133"/>
    </row>
    <row r="856" spans="1:3" ht="15.75" customHeight="1">
      <c r="A856" s="122"/>
      <c r="B856" s="141"/>
      <c r="C856" s="133"/>
    </row>
    <row r="857" spans="1:3" ht="15.75" customHeight="1">
      <c r="A857" s="122"/>
      <c r="B857" s="141"/>
      <c r="C857" s="133"/>
    </row>
    <row r="858" spans="1:3" ht="15.75" customHeight="1">
      <c r="A858" s="122"/>
      <c r="B858" s="141"/>
      <c r="C858" s="133"/>
    </row>
    <row r="859" spans="1:3" ht="15.75" customHeight="1">
      <c r="A859" s="122"/>
      <c r="B859" s="141"/>
      <c r="C859" s="133"/>
    </row>
    <row r="860" spans="1:3" ht="15.75" customHeight="1">
      <c r="A860" s="122"/>
      <c r="B860" s="141"/>
      <c r="C860" s="133"/>
    </row>
    <row r="861" spans="1:3" ht="15.75" customHeight="1">
      <c r="A861" s="122"/>
      <c r="B861" s="141"/>
      <c r="C861" s="133"/>
    </row>
    <row r="862" spans="1:3" ht="15.75" customHeight="1">
      <c r="A862" s="122"/>
      <c r="B862" s="141"/>
      <c r="C862" s="133"/>
    </row>
    <row r="863" spans="1:3" ht="15.75" customHeight="1">
      <c r="A863" s="122"/>
      <c r="B863" s="141"/>
      <c r="C863" s="133"/>
    </row>
    <row r="864" spans="1:3" ht="15.75" customHeight="1">
      <c r="A864" s="122"/>
      <c r="B864" s="141"/>
      <c r="C864" s="133"/>
    </row>
    <row r="865" spans="1:3" ht="15.75" customHeight="1">
      <c r="A865" s="122"/>
      <c r="B865" s="141"/>
      <c r="C865" s="133"/>
    </row>
    <row r="866" spans="1:3" ht="15.75" customHeight="1">
      <c r="A866" s="122"/>
      <c r="B866" s="141"/>
      <c r="C866" s="133"/>
    </row>
    <row r="867" spans="1:3" ht="15.75" customHeight="1">
      <c r="A867" s="122"/>
      <c r="B867" s="141"/>
      <c r="C867" s="133"/>
    </row>
    <row r="868" spans="1:3" ht="15.75" customHeight="1">
      <c r="A868" s="122"/>
      <c r="B868" s="141"/>
      <c r="C868" s="133"/>
    </row>
    <row r="869" spans="1:3" ht="15.75" customHeight="1">
      <c r="A869" s="122"/>
      <c r="B869" s="141"/>
      <c r="C869" s="133"/>
    </row>
    <row r="870" spans="1:3" ht="15.75" customHeight="1">
      <c r="A870" s="122"/>
      <c r="B870" s="141"/>
      <c r="C870" s="133"/>
    </row>
    <row r="871" spans="1:3" ht="15.75" customHeight="1">
      <c r="A871" s="122"/>
      <c r="B871" s="141"/>
      <c r="C871" s="133"/>
    </row>
    <row r="872" spans="1:3" ht="15.75" customHeight="1">
      <c r="A872" s="122"/>
      <c r="B872" s="141"/>
      <c r="C872" s="133"/>
    </row>
    <row r="873" spans="1:3" ht="15.75" customHeight="1">
      <c r="A873" s="122"/>
      <c r="B873" s="141"/>
      <c r="C873" s="133"/>
    </row>
    <row r="874" spans="1:3" ht="15.75" customHeight="1">
      <c r="A874" s="122"/>
      <c r="B874" s="141"/>
      <c r="C874" s="133"/>
    </row>
    <row r="875" spans="1:3" ht="15.75" customHeight="1">
      <c r="A875" s="122"/>
      <c r="B875" s="141"/>
      <c r="C875" s="133"/>
    </row>
    <row r="876" spans="1:3" ht="15.75" customHeight="1">
      <c r="A876" s="122"/>
      <c r="B876" s="141"/>
      <c r="C876" s="133"/>
    </row>
    <row r="877" spans="1:3" ht="15.75" customHeight="1">
      <c r="A877" s="122"/>
      <c r="B877" s="141"/>
      <c r="C877" s="133"/>
    </row>
    <row r="878" spans="1:3" ht="15.75" customHeight="1">
      <c r="A878" s="122"/>
      <c r="B878" s="141"/>
      <c r="C878" s="133"/>
    </row>
    <row r="879" spans="1:3" ht="15.75" customHeight="1">
      <c r="A879" s="122"/>
      <c r="B879" s="141"/>
      <c r="C879" s="133"/>
    </row>
    <row r="880" spans="1:3" ht="15.75" customHeight="1">
      <c r="A880" s="122"/>
      <c r="B880" s="141"/>
      <c r="C880" s="133"/>
    </row>
    <row r="881" spans="1:3" ht="15.75" customHeight="1">
      <c r="A881" s="122"/>
      <c r="B881" s="141"/>
      <c r="C881" s="133"/>
    </row>
    <row r="882" spans="1:3" ht="15.75" customHeight="1">
      <c r="A882" s="122"/>
      <c r="B882" s="141"/>
      <c r="C882" s="133"/>
    </row>
    <row r="883" spans="1:3" ht="15.75" customHeight="1">
      <c r="A883" s="122"/>
      <c r="B883" s="141"/>
      <c r="C883" s="133"/>
    </row>
    <row r="884" spans="1:3" ht="15.75" customHeight="1">
      <c r="A884" s="122"/>
      <c r="B884" s="141"/>
      <c r="C884" s="133"/>
    </row>
    <row r="885" spans="1:3" ht="15.75" customHeight="1">
      <c r="A885" s="122"/>
      <c r="B885" s="141"/>
      <c r="C885" s="133"/>
    </row>
    <row r="886" spans="1:3" ht="15.75" customHeight="1">
      <c r="A886" s="122"/>
      <c r="B886" s="141"/>
      <c r="C886" s="133"/>
    </row>
    <row r="887" spans="1:3" ht="15.75" customHeight="1">
      <c r="A887" s="122"/>
      <c r="B887" s="141"/>
      <c r="C887" s="133"/>
    </row>
    <row r="888" spans="1:3" ht="15.75" customHeight="1">
      <c r="A888" s="122"/>
      <c r="B888" s="141"/>
      <c r="C888" s="133"/>
    </row>
    <row r="889" spans="1:3" ht="15.75" customHeight="1">
      <c r="A889" s="122"/>
      <c r="B889" s="141"/>
      <c r="C889" s="133"/>
    </row>
    <row r="890" spans="1:3" ht="15.75" customHeight="1">
      <c r="A890" s="122"/>
      <c r="B890" s="141"/>
      <c r="C890" s="133"/>
    </row>
    <row r="891" spans="1:3" ht="15.75" customHeight="1">
      <c r="A891" s="122"/>
      <c r="B891" s="141"/>
      <c r="C891" s="133"/>
    </row>
    <row r="892" spans="1:3" ht="15.75" customHeight="1">
      <c r="A892" s="122"/>
      <c r="B892" s="141"/>
      <c r="C892" s="133"/>
    </row>
    <row r="893" spans="1:3" ht="15.75" customHeight="1">
      <c r="A893" s="122"/>
      <c r="B893" s="141"/>
      <c r="C893" s="133"/>
    </row>
    <row r="894" spans="1:3" ht="15.75" customHeight="1">
      <c r="A894" s="122"/>
      <c r="B894" s="141"/>
      <c r="C894" s="133"/>
    </row>
    <row r="895" spans="1:3" ht="15.75" customHeight="1">
      <c r="A895" s="122"/>
      <c r="B895" s="141"/>
      <c r="C895" s="133"/>
    </row>
    <row r="896" spans="1:3" ht="15.75" customHeight="1">
      <c r="A896" s="122"/>
      <c r="B896" s="141"/>
      <c r="C896" s="133"/>
    </row>
    <row r="897" spans="1:3" ht="15.75" customHeight="1">
      <c r="A897" s="122"/>
      <c r="B897" s="141"/>
      <c r="C897" s="133"/>
    </row>
    <row r="898" spans="1:3" ht="15.75" customHeight="1">
      <c r="A898" s="122"/>
      <c r="B898" s="141"/>
      <c r="C898" s="133"/>
    </row>
    <row r="899" spans="1:3" ht="15.75" customHeight="1">
      <c r="A899" s="122"/>
      <c r="B899" s="141"/>
      <c r="C899" s="133"/>
    </row>
    <row r="900" spans="1:3" ht="15.75" customHeight="1">
      <c r="A900" s="122"/>
      <c r="B900" s="141"/>
      <c r="C900" s="133"/>
    </row>
    <row r="901" spans="1:3" ht="15.75" customHeight="1">
      <c r="A901" s="122"/>
      <c r="B901" s="141"/>
      <c r="C901" s="133"/>
    </row>
    <row r="902" spans="1:3" ht="15.75" customHeight="1">
      <c r="A902" s="122"/>
      <c r="B902" s="141"/>
      <c r="C902" s="133"/>
    </row>
    <row r="903" spans="1:3" ht="15.75" customHeight="1">
      <c r="A903" s="122"/>
      <c r="B903" s="141"/>
      <c r="C903" s="133"/>
    </row>
    <row r="904" spans="1:3" ht="15.75" customHeight="1">
      <c r="A904" s="122"/>
      <c r="B904" s="141"/>
      <c r="C904" s="133"/>
    </row>
    <row r="905" spans="1:3" ht="15.75" customHeight="1">
      <c r="A905" s="122"/>
      <c r="B905" s="141"/>
      <c r="C905" s="133"/>
    </row>
    <row r="906" spans="1:3" ht="15.75" customHeight="1">
      <c r="A906" s="122"/>
      <c r="B906" s="141"/>
      <c r="C906" s="133"/>
    </row>
    <row r="907" spans="1:3" ht="15.75" customHeight="1">
      <c r="A907" s="122"/>
      <c r="B907" s="141"/>
      <c r="C907" s="133"/>
    </row>
    <row r="908" spans="1:3" ht="15.75" customHeight="1">
      <c r="A908" s="122"/>
      <c r="B908" s="141"/>
      <c r="C908" s="133"/>
    </row>
    <row r="909" spans="1:3" ht="15.75" customHeight="1">
      <c r="A909" s="122"/>
      <c r="B909" s="141"/>
      <c r="C909" s="133"/>
    </row>
    <row r="910" spans="1:3" ht="15.75" customHeight="1">
      <c r="A910" s="122"/>
      <c r="B910" s="141"/>
      <c r="C910" s="133"/>
    </row>
    <row r="911" spans="1:3" ht="15.75" customHeight="1">
      <c r="A911" s="122"/>
      <c r="B911" s="141"/>
      <c r="C911" s="133"/>
    </row>
    <row r="912" spans="1:3" ht="15.75" customHeight="1">
      <c r="A912" s="122"/>
      <c r="B912" s="141"/>
      <c r="C912" s="133"/>
    </row>
    <row r="913" spans="1:3" ht="15.75" customHeight="1">
      <c r="A913" s="122"/>
      <c r="B913" s="141"/>
      <c r="C913" s="133"/>
    </row>
    <row r="914" spans="1:3" ht="15.75" customHeight="1">
      <c r="A914" s="122"/>
      <c r="B914" s="141"/>
      <c r="C914" s="133"/>
    </row>
    <row r="915" spans="1:3" ht="15.75" customHeight="1">
      <c r="A915" s="122"/>
      <c r="B915" s="141"/>
      <c r="C915" s="133"/>
    </row>
    <row r="916" spans="1:3" ht="15.75" customHeight="1">
      <c r="A916" s="122"/>
      <c r="B916" s="141"/>
      <c r="C916" s="133"/>
    </row>
    <row r="917" spans="1:3" ht="15.75" customHeight="1">
      <c r="A917" s="122"/>
      <c r="B917" s="141"/>
      <c r="C917" s="133"/>
    </row>
    <row r="918" spans="1:3" ht="15.75" customHeight="1">
      <c r="A918" s="122"/>
      <c r="B918" s="141"/>
      <c r="C918" s="133"/>
    </row>
    <row r="919" spans="1:3" ht="15.75" customHeight="1">
      <c r="A919" s="122"/>
      <c r="B919" s="141"/>
      <c r="C919" s="133"/>
    </row>
    <row r="920" spans="1:3" ht="15.75" customHeight="1">
      <c r="A920" s="122"/>
      <c r="B920" s="141"/>
      <c r="C920" s="133"/>
    </row>
    <row r="921" spans="1:3" ht="15.75" customHeight="1">
      <c r="A921" s="122"/>
      <c r="B921" s="141"/>
      <c r="C921" s="133"/>
    </row>
    <row r="922" spans="1:3" ht="15.75" customHeight="1">
      <c r="A922" s="122"/>
      <c r="B922" s="141"/>
      <c r="C922" s="133"/>
    </row>
    <row r="923" spans="1:3" ht="15.75" customHeight="1">
      <c r="A923" s="122"/>
      <c r="B923" s="141"/>
      <c r="C923" s="133"/>
    </row>
    <row r="924" spans="1:3" ht="15.75" customHeight="1">
      <c r="A924" s="122"/>
      <c r="B924" s="141"/>
      <c r="C924" s="133"/>
    </row>
    <row r="925" spans="1:3" ht="15.75" customHeight="1">
      <c r="A925" s="122"/>
      <c r="B925" s="141"/>
      <c r="C925" s="133"/>
    </row>
    <row r="926" spans="1:3" ht="15.75" customHeight="1">
      <c r="A926" s="122"/>
      <c r="B926" s="141"/>
      <c r="C926" s="133"/>
    </row>
    <row r="927" spans="1:3" ht="15.75" customHeight="1">
      <c r="A927" s="122"/>
      <c r="B927" s="141"/>
      <c r="C927" s="133"/>
    </row>
    <row r="928" spans="1:3" ht="15.75" customHeight="1">
      <c r="A928" s="122"/>
      <c r="B928" s="141"/>
      <c r="C928" s="133"/>
    </row>
    <row r="929" spans="1:3" ht="15.75" customHeight="1">
      <c r="A929" s="122"/>
      <c r="B929" s="141"/>
      <c r="C929" s="133"/>
    </row>
    <row r="930" spans="1:3" ht="15.75" customHeight="1">
      <c r="A930" s="122"/>
      <c r="B930" s="141"/>
      <c r="C930" s="133"/>
    </row>
    <row r="931" spans="1:3" ht="15.75" customHeight="1">
      <c r="A931" s="122"/>
      <c r="B931" s="141"/>
      <c r="C931" s="133"/>
    </row>
    <row r="932" spans="1:3" ht="15.75" customHeight="1">
      <c r="A932" s="122"/>
      <c r="B932" s="141"/>
      <c r="C932" s="133"/>
    </row>
    <row r="933" spans="1:3" ht="15.75" customHeight="1">
      <c r="A933" s="122"/>
      <c r="B933" s="141"/>
      <c r="C933" s="133"/>
    </row>
    <row r="934" spans="1:3" ht="15.75" customHeight="1">
      <c r="A934" s="122"/>
      <c r="B934" s="141"/>
      <c r="C934" s="133"/>
    </row>
    <row r="935" spans="1:3" ht="15.75" customHeight="1">
      <c r="A935" s="122"/>
      <c r="B935" s="141"/>
      <c r="C935" s="133"/>
    </row>
    <row r="936" spans="1:3" ht="15.75" customHeight="1">
      <c r="A936" s="122"/>
      <c r="B936" s="141"/>
      <c r="C936" s="133"/>
    </row>
    <row r="937" spans="1:3" ht="15.75" customHeight="1">
      <c r="A937" s="122"/>
      <c r="B937" s="141"/>
      <c r="C937" s="133"/>
    </row>
    <row r="938" spans="1:3" ht="15.75" customHeight="1">
      <c r="A938" s="122"/>
      <c r="B938" s="141"/>
      <c r="C938" s="133"/>
    </row>
    <row r="939" spans="1:3" ht="15.75" customHeight="1">
      <c r="A939" s="122"/>
      <c r="B939" s="141"/>
      <c r="C939" s="133"/>
    </row>
    <row r="940" spans="1:3" ht="15.75" customHeight="1">
      <c r="A940" s="122"/>
      <c r="B940" s="141"/>
      <c r="C940" s="133"/>
    </row>
    <row r="941" spans="1:3" ht="15.75" customHeight="1">
      <c r="A941" s="122"/>
      <c r="B941" s="141"/>
      <c r="C941" s="133"/>
    </row>
    <row r="942" spans="1:3" ht="15.75" customHeight="1">
      <c r="A942" s="122"/>
      <c r="B942" s="141"/>
      <c r="C942" s="133"/>
    </row>
    <row r="943" spans="1:3" ht="15.75" customHeight="1">
      <c r="A943" s="122"/>
      <c r="B943" s="141"/>
      <c r="C943" s="133"/>
    </row>
    <row r="944" spans="1:3" ht="15.75" customHeight="1">
      <c r="A944" s="122"/>
      <c r="B944" s="141"/>
      <c r="C944" s="133"/>
    </row>
    <row r="945" spans="1:3" ht="15.75" customHeight="1">
      <c r="A945" s="122"/>
      <c r="B945" s="141"/>
      <c r="C945" s="133"/>
    </row>
    <row r="946" spans="1:3" ht="15.75" customHeight="1">
      <c r="A946" s="122"/>
      <c r="B946" s="141"/>
      <c r="C946" s="133"/>
    </row>
    <row r="947" spans="1:3" ht="15.75" customHeight="1">
      <c r="A947" s="122"/>
      <c r="B947" s="141"/>
      <c r="C947" s="133"/>
    </row>
    <row r="948" spans="1:3" ht="15.75" customHeight="1">
      <c r="A948" s="122"/>
      <c r="B948" s="141"/>
      <c r="C948" s="133"/>
    </row>
    <row r="949" spans="1:3" ht="15.75" customHeight="1">
      <c r="A949" s="122"/>
      <c r="B949" s="141"/>
      <c r="C949" s="133"/>
    </row>
    <row r="950" spans="1:3" ht="15.75" customHeight="1">
      <c r="A950" s="122"/>
      <c r="B950" s="141"/>
      <c r="C950" s="133"/>
    </row>
    <row r="951" spans="1:3" ht="15.75" customHeight="1">
      <c r="A951" s="122"/>
      <c r="B951" s="141"/>
      <c r="C951" s="133"/>
    </row>
    <row r="952" spans="1:3" ht="15.75" customHeight="1">
      <c r="A952" s="122"/>
      <c r="B952" s="141"/>
      <c r="C952" s="133"/>
    </row>
    <row r="953" spans="1:3" ht="15.75" customHeight="1">
      <c r="A953" s="122"/>
      <c r="B953" s="141"/>
      <c r="C953" s="133"/>
    </row>
    <row r="954" spans="1:3" ht="15.75" customHeight="1">
      <c r="A954" s="122"/>
      <c r="B954" s="141"/>
      <c r="C954" s="133"/>
    </row>
    <row r="955" spans="1:3" ht="15.75" customHeight="1">
      <c r="A955" s="122"/>
      <c r="B955" s="141"/>
      <c r="C955" s="133"/>
    </row>
    <row r="956" spans="1:3" ht="15.75" customHeight="1">
      <c r="A956" s="122"/>
      <c r="B956" s="141"/>
      <c r="C956" s="133"/>
    </row>
    <row r="957" spans="1:3" ht="15.75" customHeight="1">
      <c r="A957" s="122"/>
      <c r="B957" s="141"/>
      <c r="C957" s="133"/>
    </row>
    <row r="958" spans="1:3" ht="15.75" customHeight="1">
      <c r="A958" s="122"/>
      <c r="B958" s="141"/>
      <c r="C958" s="133"/>
    </row>
    <row r="959" spans="1:3" ht="15.75" customHeight="1">
      <c r="A959" s="122"/>
      <c r="B959" s="141"/>
      <c r="C959" s="133"/>
    </row>
    <row r="960" spans="1:3" ht="15.75" customHeight="1">
      <c r="A960" s="122"/>
      <c r="B960" s="141"/>
      <c r="C960" s="133"/>
    </row>
    <row r="961" spans="1:3" ht="15.75" customHeight="1">
      <c r="A961" s="122"/>
      <c r="B961" s="141"/>
      <c r="C961" s="133"/>
    </row>
    <row r="962" spans="1:3" ht="15.75" customHeight="1">
      <c r="A962" s="122"/>
      <c r="B962" s="141"/>
      <c r="C962" s="133"/>
    </row>
    <row r="963" spans="1:3" ht="15.75" customHeight="1">
      <c r="A963" s="122"/>
      <c r="B963" s="141"/>
      <c r="C963" s="133"/>
    </row>
    <row r="964" spans="1:3" ht="15.75" customHeight="1">
      <c r="A964" s="122"/>
      <c r="B964" s="141"/>
      <c r="C964" s="133"/>
    </row>
    <row r="965" spans="1:3" ht="15.75" customHeight="1">
      <c r="A965" s="122"/>
      <c r="B965" s="141"/>
      <c r="C965" s="133"/>
    </row>
    <row r="966" spans="1:3" ht="15.75" customHeight="1">
      <c r="A966" s="122"/>
      <c r="B966" s="141"/>
      <c r="C966" s="133"/>
    </row>
    <row r="967" spans="1:3" ht="15.75" customHeight="1">
      <c r="A967" s="122"/>
      <c r="B967" s="141"/>
      <c r="C967" s="133"/>
    </row>
    <row r="968" spans="1:3" ht="15.75" customHeight="1">
      <c r="A968" s="122"/>
      <c r="B968" s="141"/>
      <c r="C968" s="133"/>
    </row>
    <row r="969" spans="1:3" ht="15.75" customHeight="1">
      <c r="A969" s="122"/>
      <c r="B969" s="141"/>
      <c r="C969" s="133"/>
    </row>
    <row r="970" spans="1:3" ht="15.75" customHeight="1">
      <c r="A970" s="122"/>
      <c r="B970" s="141"/>
      <c r="C970" s="133"/>
    </row>
    <row r="971" spans="1:3" ht="15.75" customHeight="1">
      <c r="A971" s="122"/>
      <c r="B971" s="141"/>
      <c r="C971" s="133"/>
    </row>
    <row r="972" spans="1:3" ht="15.75" customHeight="1">
      <c r="A972" s="122"/>
      <c r="B972" s="141"/>
      <c r="C972" s="133"/>
    </row>
    <row r="973" spans="1:3" ht="15.75" customHeight="1">
      <c r="A973" s="122"/>
      <c r="B973" s="141"/>
      <c r="C973" s="133"/>
    </row>
    <row r="974" spans="1:3" ht="15.75" customHeight="1">
      <c r="A974" s="122"/>
      <c r="B974" s="141"/>
      <c r="C974" s="133"/>
    </row>
    <row r="975" spans="1:3" ht="15.75" customHeight="1">
      <c r="A975" s="122"/>
      <c r="B975" s="141"/>
      <c r="C975" s="133"/>
    </row>
    <row r="976" spans="1:3" ht="15.75" customHeight="1">
      <c r="A976" s="122"/>
      <c r="B976" s="141"/>
      <c r="C976" s="133"/>
    </row>
  </sheetData>
  <autoFilter ref="A1:Z177" xr:uid="{00000000-0009-0000-0000-000005000000}">
    <sortState xmlns:xlrd2="http://schemas.microsoft.com/office/spreadsheetml/2017/richdata2" ref="A2:Z175">
      <sortCondition descending="1" ref="E1:E175"/>
    </sortState>
  </autoFilter>
  <mergeCells count="3">
    <mergeCell ref="A2:A175"/>
    <mergeCell ref="B2:B175"/>
    <mergeCell ref="C2:C175"/>
  </mergeCells>
  <conditionalFormatting sqref="H177:H1048576 H2:H175">
    <cfRule type="cellIs" dxfId="34" priority="16" operator="equal">
      <formula>"Emenda"</formula>
    </cfRule>
  </conditionalFormatting>
  <conditionalFormatting sqref="N177:N1048576 N2:N175">
    <cfRule type="colorScale" priority="15">
      <colorScale>
        <cfvo type="min"/>
        <cfvo type="max"/>
        <color rgb="FFFFEF9C"/>
        <color rgb="FF63BE7B"/>
      </colorScale>
    </cfRule>
  </conditionalFormatting>
  <conditionalFormatting sqref="U177:U1048576 U2:U175">
    <cfRule type="colorScale" priority="14">
      <colorScale>
        <cfvo type="min"/>
        <cfvo type="max"/>
        <color rgb="FFFFEF9C"/>
        <color rgb="FF63BE7B"/>
      </colorScale>
    </cfRule>
  </conditionalFormatting>
  <conditionalFormatting sqref="S177:S1048576">
    <cfRule type="cellIs" dxfId="33" priority="13" operator="greaterThanOrEqual">
      <formula>1</formula>
    </cfRule>
  </conditionalFormatting>
  <conditionalFormatting sqref="Z177:Z1048576">
    <cfRule type="cellIs" dxfId="32" priority="12" operator="greaterThanOrEqual">
      <formula>1</formula>
    </cfRule>
  </conditionalFormatting>
  <conditionalFormatting sqref="H176">
    <cfRule type="cellIs" dxfId="31" priority="6" operator="equal">
      <formula>"Emenda"</formula>
    </cfRule>
  </conditionalFormatting>
  <conditionalFormatting sqref="U176">
    <cfRule type="colorScale" priority="5">
      <colorScale>
        <cfvo type="min"/>
        <cfvo type="max"/>
        <color rgb="FFFFEF9C"/>
        <color rgb="FF63BE7B"/>
      </colorScale>
    </cfRule>
  </conditionalFormatting>
  <conditionalFormatting sqref="H1">
    <cfRule type="cellIs" dxfId="30" priority="4" operator="equal">
      <formula>"Emenda"</formula>
    </cfRule>
  </conditionalFormatting>
  <conditionalFormatting sqref="H1">
    <cfRule type="cellIs" dxfId="29" priority="3" operator="equal">
      <formula>"Emenda"</formula>
    </cfRule>
  </conditionalFormatting>
  <conditionalFormatting sqref="N1">
    <cfRule type="colorScale" priority="2">
      <colorScale>
        <cfvo type="min"/>
        <cfvo type="max"/>
        <color rgb="FFFFEF9C"/>
        <color rgb="FF63BE7B"/>
      </colorScale>
    </cfRule>
  </conditionalFormatting>
  <conditionalFormatting sqref="U1">
    <cfRule type="colorScale" priority="1">
      <colorScale>
        <cfvo type="min"/>
        <cfvo type="max"/>
        <color rgb="FFFFEF9C"/>
        <color rgb="FF63BE7B"/>
      </colorScale>
    </cfRule>
  </conditionalFormatting>
  <dataValidations count="27">
    <dataValidation allowBlank="1" showInputMessage="1" showErrorMessage="1" prompt="1* - Erradicação da Pobreza_x000a_2* - Fome Zero e Agricultura Sustentável_x000a_3* - Saúde e Bem Estar_x000a_4* - Educação de Qualidade_x000a_" sqref="B2" xr:uid="{82575145-2517-45F5-B43B-D2482AA6A274}"/>
    <dataValidation allowBlank="1" showInputMessage="1" showErrorMessage="1" promptTitle="ODS | Objetivos de Desenvolvimento Sustentável:" prompt="Os Objetivos de Desenvolvimento Sustentável (ODS) são um apelo global à ação para acabar com a pobreza, proteger o meio ambiente e o clima e garantir que as pessoas, em todos os lugares, possam desfrutar de paz e de prosperidade." sqref="B1" xr:uid="{46B3D9EF-57CE-4D97-8BCB-6E4E55262DC7}"/>
    <dataValidation allowBlank="1" showInputMessage="1" showErrorMessage="1" promptTitle="Orçamento OCA | (a) " prompt="Valor da ação aprovado na LOA multiplicado pelo Índice OCA. Valor referente ao orçamento dotado para o público-alvo Criança e Adolescente de 0 a 18 anos. É o valor da ação aprovado na LOA multiplicado pelo Índice OCA. _x000a__x000a_ (a) = Orçamento (LOA) x Índice OCA" sqref="O1" xr:uid="{DF6A0C8E-ABE3-4707-89DB-60CB9684842E}"/>
    <dataValidation allowBlank="1" showInputMessage="1" showErrorMessage="1" promptTitle="Orçamento OPI | (a) " prompt="Valor da ação aprovado na LOA multiplicado pelo Índice OPI. Valor referente ao orçamento dotado para o público-alvo Criança e Adolescente de 0 a 18 anos. É o valor da ação aprovado na LOA multiplicado pelo Índice OPI. _x000a__x000a_ (a) = Orçamento (LOA) x Índice OPI" sqref="V1" xr:uid="{BF8F9FC8-F3BA-4DC4-A22E-037F84A0E07B}"/>
    <dataValidation allowBlank="1" showInputMessage="1" showErrorMessage="1" promptTitle="Empenhado OCA | (b) " prompt="Valor empenhado para a ação durante o ano multiplicado pelo Índice OCA. Valor empenhado para o público-alvo Criança e Adolescente de 0 a 18 anos. É o valor empenhado multiplicado pelo Índice OCA. _x000a_(b) = Empenhado x Índice OCA " sqref="P1" xr:uid="{E4DC8E6B-8A07-4E2C-BE07-C5D69A7355FD}"/>
    <dataValidation allowBlank="1" showInputMessage="1" showErrorMessage="1" promptTitle="Empenhado_OPI | (b) " prompt="Valor empenhado para a ação durante o ano multiplicado pelo Índice OPI. Valor empenhado para o público-alvo Criança de 0 a 6 anos. É o valor empenhado multiplicado pelo Índice OPI. _x000a__x000a_(b) = Empenhado x Índice OPI " sqref="W1" xr:uid="{15DE1852-FAB6-4E63-9768-507B3BCCA7D3}"/>
    <dataValidation allowBlank="1" showInputMessage="1" showErrorMessage="1" promptTitle="Liquidado_OCA | (c) " prompt="Valor liquidado para a ação durante o ano multiplicado pelo Índice OCA. Valor liquidado para o público-alvo Criança e Adolescente de 0 a 18 anos. É o valor liquidado multiplicado pelo Índice OCA. _x000a__x000a_(c) = Liquidado x Índice OCA " sqref="Q1" xr:uid="{AB1533F6-D87C-46B4-BEB5-A229F22FD0EB}"/>
    <dataValidation allowBlank="1" showInputMessage="1" showErrorMessage="1" promptTitle="Liquidado_OPI | (c) " prompt="Valor liquidado para a ação durante o ano multiplicado pelo Índice OPI. Valor liquidado para o público-alvo criança de 0 a 6 anos. É o valor liquidado multiplicado pelo Índice OPI. _x000a__x000a_(c) = Liquidado x Índice OPI " sqref="X1" xr:uid="{E62F5C65-9726-43BF-BC5F-25DE62A6452D}"/>
    <dataValidation allowBlank="1" showInputMessage="1" showErrorMessage="1" promptTitle="Percentual de Execução - Empenho " prompt="(b)/(a). Percentual de execução orçamentária da ação, baseado no valor anual empenhado proporcional sobre o valor proporcionalmente orçado para ela na LOA. Fórmula de cálculo: Valor Empenhado (OPI) dividido pela dotação orçamentária inicial." sqref="Z1" xr:uid="{F7185E32-E472-4B6C-A5CC-CDFF0256DF12}"/>
    <dataValidation allowBlank="1" showInputMessage="1" showErrorMessage="1" promptTitle="Percentual de Execução - Empenho" prompt=" (b)/(a).  Percentual de execução orçamentária da ação, baseado no valor anual empenhado proporcional sobre o valor proporcionalmente orçado para ela na LOA. Fórmula de cálculo: Valor Empenhado (OCA) dividido pela dotação orçamentária inicial." sqref="S1" xr:uid="{3140C122-07F6-4246-9606-05953232A679}"/>
    <dataValidation allowBlank="1" showInputMessage="1" showErrorMessage="1" promptTitle="Percentual de Execução - Liquidação" prompt="(c)/(a). Percentual de execução orçamentária da ação, baseado no valor anual liquidado proporcional sobre o valor proporcionalmente orçado para ela na LOA._x000a_Fórmula de cálculo: Valor Liquidado (OPI) dividido pela dotação orçamentária inicial." sqref="Y1" xr:uid="{F39305F4-53DF-4441-A0B9-07C3EB44BA42}"/>
    <dataValidation allowBlank="1" showInputMessage="1" showErrorMessage="1" promptTitle="Percentual de Execução - Liquidação" prompt="(c)/(a). Traz o percentual de execução orçamentária da ação, baseado no valor anual liquidado proporcional sobre o valor proporcionalmente orçado para ela na LOA. Fórmula de cálculo: Valor Liquidado (OCA) dividido pela dotação orçamentária inicial." sqref="R1" xr:uid="{831787A2-1489-46AF-900E-6E62DCB26F26}"/>
    <dataValidation allowBlank="1" showInputMessage="1" showErrorMessage="1" promptTitle="Índice OCA " prompt="Número que espelha a exclusividade ou não da ação. _x000a__x000a_EX | Valor: 1,0 _x000a__x000a_NEX |Valor: Variavel  _x000a__x000a_NINC | Valor: 0,0 " sqref="N1" xr:uid="{FD224764-90D5-4184-8B53-9DABC0FC97CA}"/>
    <dataValidation allowBlank="1" showInputMessage="1" showErrorMessage="1" promptTitle="Índice OPI " prompt="Número que espelha a exclusividade  ou não da ação. _x000a__x000a_EX | Valor: 1,0 _x000a__x000a_NEX |Valor: Variavel  _x000a__x000a_NINC | Valor: 0,0 " sqref="U1" xr:uid="{5775804E-C3A3-4B8C-8294-832FE5BA366F}"/>
    <dataValidation allowBlank="1" showInputMessage="1" showErrorMessage="1" promptTitle="Tipo OPI " prompt="Classificação da ação:  EX | Ação Exclusiva; _x000a__x000a_NEX  |Ação Não Exclusiva; _x000a__x000a_NINC | Ações Não Incluídas  " sqref="T1" xr:uid="{269D810D-2B71-4692-9BF9-6188BF99518F}"/>
    <dataValidation allowBlank="1" showInputMessage="1" showErrorMessage="1" promptTitle="Tipo OCA: " prompt="Classificação da ação:  _x000a__x000a_EX | Ação Exclusiva; _x000a__x000a_NEX |Ação Não Exclusiva; _x000a__x000a_NINC | Ações Não Incluídas " sqref="M1" xr:uid="{D05A52AE-0F0D-4C9D-92A3-32DDA34FF5C0}"/>
    <dataValidation allowBlank="1" showInputMessage="1" showErrorMessage="1" promptTitle="Liquidado: " prompt="Liquidação: Um dos estágios da despesa. É a verificação do implemento de condição, ou seja, verificação objetiva do cumprimento contratual. " sqref="L1" xr:uid="{F7E24C93-3034-4C93-A764-CB59705B5005}"/>
    <dataValidation allowBlank="1" showInputMessage="1" showErrorMessage="1" promptTitle="Empenhado: " prompt="Empenho da Despesa: Um dos estágios da despesa. [...] Funciona como garantia ao credor do ente público de que existe o crédito necessário para a liquidação de um compromisso assumido." sqref="K1" xr:uid="{3FBE1463-3ED0-43D2-A1DA-FB59B7C60BA2}"/>
    <dataValidation allowBlank="1" showInputMessage="1" showErrorMessage="1" promptTitle="Orçamento (LOA): " prompt="Dotação orçamentária: É o valor monetário autorizado, consignado na lei do orçamento (LOA), para atender uma determinada programação orçamentária. Também pode ser entendida como dotação inicial.  " sqref="J1" xr:uid="{A2C088D5-0DB2-4356-94A4-0BED08A2B2BB}"/>
    <dataValidation allowBlank="1" showInputMessage="1" showErrorMessage="1" promptTitle="Órgão: " prompt="Unidade/s que pode orçar e/ou participa da ação. " sqref="I1" xr:uid="{F3B5FE16-44A0-412A-B87A-171A981D60E7}"/>
    <dataValidation allowBlank="1" showInputMessage="1" showErrorMessage="1" promptTitle="Iniciativa: " prompt="Classifica a ação segundo seu proponente: Executivo ou Emenda (Legislativo). " sqref="H1" xr:uid="{486AF648-2D0B-4A11-A226-80F3E76ED9EE}"/>
    <dataValidation allowBlank="1" showInputMessage="1" showErrorMessage="1" promptTitle="Código: " prompt="Conjunto de dígitos utilizados para individualizar órgãos, instituições, classificações, fontes de recursos etc. " sqref="G1" xr:uid="{7887BFF3-2E5A-40F1-9283-62DAF98FB199}"/>
    <dataValidation allowBlank="1" showInputMessage="1" showErrorMessage="1" promptTitle="Ação:" prompt="Atividade, um instrumento de programação para alcançar o objetivo de um programa, envolvendo um conjunto de operações que se realizam de modo contínuo e permanente, das quais resulta um produto necessário à manutenção da ação de governo." sqref="F1" xr:uid="{23D805F2-20D2-481B-B19B-78BEEB7A87D5}"/>
    <dataValidation allowBlank="1" showInputMessage="1" showErrorMessage="1" promptTitle="Programa: " prompt="Instrumento de organização da ação governamental visando à concretização dos objetivos pretendidos, sendo mensurado por indicadores estabelecidos no plano plurianual. " sqref="E1" xr:uid="{00777B30-5ACD-475E-A412-15543D7C79C4}"/>
    <dataValidation allowBlank="1" showInputMessage="1" showErrorMessage="1" promptTitle="Subfunção: " prompt="Representa uma partição da função, visando a agregar determinado subconjunto de despesa do setor público. " sqref="D1" xr:uid="{F9A70B0D-9F11-4FF5-A18F-D355649FE983}"/>
    <dataValidation allowBlank="1" showInputMessage="1" showErrorMessage="1" promptTitle="Função: " prompt="Maior nível de agregação das diversas áreas de despesa que competem ao setor público. " sqref="C1" xr:uid="{9A3ADBC2-4680-4B0D-94B4-1D66D60C807C}"/>
    <dataValidation allowBlank="1" showInputMessage="1" showErrorMessage="1" promptTitle="Eixo:" prompt="Definido pela Metodologia._x000a_1.Proteção em Situação de Risco; _x000a_2.Promoção de Vidas Saudáveis; _x000a_3.Educação de Qualidade; _x000a_4.Transversal. " sqref="A1" xr:uid="{9F2D88C3-0713-426F-81B4-04A67E948D73}"/>
  </dataValidations>
  <pageMargins left="0.511811024" right="0.511811024" top="0.78740157499999996" bottom="0.78740157499999996" header="0" footer="0"/>
  <pageSetup orientation="landscape" r:id="rId1"/>
  <ignoredErrors>
    <ignoredError sqref="O96" evalError="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D966"/>
  </sheetPr>
  <dimension ref="A1:AA1108"/>
  <sheetViews>
    <sheetView showGridLines="0" workbookViewId="0">
      <pane ySplit="1" topLeftCell="I2" activePane="bottomLeft" state="frozen"/>
      <selection pane="bottomLeft" activeCell="A242" sqref="A242"/>
    </sheetView>
  </sheetViews>
  <sheetFormatPr defaultColWidth="14.42578125" defaultRowHeight="15" customHeight="1"/>
  <cols>
    <col min="1" max="3" width="8.140625" style="120" customWidth="1"/>
    <col min="4" max="4" width="40" style="120" bestFit="1" customWidth="1"/>
    <col min="5" max="5" width="82.7109375" style="120" customWidth="1"/>
    <col min="6" max="6" width="127.42578125" style="217" customWidth="1"/>
    <col min="7" max="7" width="35.7109375" style="120" bestFit="1" customWidth="1"/>
    <col min="8" max="8" width="12" style="120" bestFit="1" customWidth="1"/>
    <col min="9" max="9" width="9.140625" style="120" bestFit="1" customWidth="1"/>
    <col min="10" max="10" width="20" style="120" bestFit="1" customWidth="1"/>
    <col min="11" max="11" width="19.28515625" style="120" bestFit="1" customWidth="1"/>
    <col min="12" max="12" width="20.42578125" style="120" bestFit="1" customWidth="1"/>
    <col min="13" max="14" width="6.7109375" style="120" customWidth="1"/>
    <col min="15" max="15" width="22.5703125" style="120" customWidth="1"/>
    <col min="16" max="16" width="19.28515625" style="120" customWidth="1"/>
    <col min="17" max="17" width="22.42578125" style="120" customWidth="1"/>
    <col min="18" max="18" width="11.42578125" style="230" customWidth="1"/>
    <col min="19" max="19" width="10.140625" style="230" customWidth="1"/>
    <col min="20" max="21" width="6.7109375" style="120" customWidth="1"/>
    <col min="22" max="22" width="21.85546875" style="120" customWidth="1"/>
    <col min="23" max="23" width="22.5703125" style="120" customWidth="1"/>
    <col min="24" max="24" width="19.42578125" style="120" customWidth="1"/>
    <col min="25" max="25" width="12.140625" style="230" customWidth="1"/>
    <col min="26" max="26" width="14.85546875" style="230" bestFit="1" customWidth="1"/>
    <col min="27" max="30" width="8.7109375" customWidth="1"/>
  </cols>
  <sheetData>
    <row r="1" spans="1:27" ht="33" customHeight="1">
      <c r="A1" s="191" t="s">
        <v>326</v>
      </c>
      <c r="B1" s="181" t="s">
        <v>386</v>
      </c>
      <c r="C1" s="194" t="s">
        <v>333</v>
      </c>
      <c r="D1" s="180" t="s">
        <v>337</v>
      </c>
      <c r="E1" s="185" t="s">
        <v>339</v>
      </c>
      <c r="F1" s="180" t="s">
        <v>341</v>
      </c>
      <c r="G1" s="180" t="s">
        <v>343</v>
      </c>
      <c r="H1" s="181" t="s">
        <v>345</v>
      </c>
      <c r="I1" s="181" t="s">
        <v>347</v>
      </c>
      <c r="J1" s="156" t="s">
        <v>349</v>
      </c>
      <c r="K1" s="156" t="s">
        <v>353</v>
      </c>
      <c r="L1" s="156" t="s">
        <v>357</v>
      </c>
      <c r="M1" s="175" t="s">
        <v>359</v>
      </c>
      <c r="N1" s="175" t="s">
        <v>361</v>
      </c>
      <c r="O1" s="179" t="s">
        <v>363</v>
      </c>
      <c r="P1" s="179" t="s">
        <v>366</v>
      </c>
      <c r="Q1" s="179" t="s">
        <v>368</v>
      </c>
      <c r="R1" s="231" t="s">
        <v>370</v>
      </c>
      <c r="S1" s="231" t="s">
        <v>372</v>
      </c>
      <c r="T1" s="182" t="s">
        <v>374</v>
      </c>
      <c r="U1" s="182" t="s">
        <v>376</v>
      </c>
      <c r="V1" s="212" t="s">
        <v>378</v>
      </c>
      <c r="W1" s="212" t="s">
        <v>380</v>
      </c>
      <c r="X1" s="212" t="s">
        <v>382</v>
      </c>
      <c r="Y1" s="213" t="s">
        <v>370</v>
      </c>
      <c r="Z1" s="236" t="s">
        <v>372</v>
      </c>
    </row>
    <row r="2" spans="1:27" ht="15" customHeight="1">
      <c r="A2" s="449" t="s">
        <v>852</v>
      </c>
      <c r="B2" s="441" t="s">
        <v>853</v>
      </c>
      <c r="C2" s="441" t="s">
        <v>854</v>
      </c>
      <c r="D2" s="148" t="s">
        <v>406</v>
      </c>
      <c r="E2" s="148" t="s">
        <v>407</v>
      </c>
      <c r="F2" s="178" t="s">
        <v>855</v>
      </c>
      <c r="G2" s="148" t="s">
        <v>856</v>
      </c>
      <c r="H2" s="148" t="s">
        <v>394</v>
      </c>
      <c r="I2" s="148" t="s">
        <v>123</v>
      </c>
      <c r="J2" s="132">
        <v>600000</v>
      </c>
      <c r="K2" s="132">
        <v>0</v>
      </c>
      <c r="L2" s="132">
        <v>0</v>
      </c>
      <c r="M2" s="131" t="s">
        <v>396</v>
      </c>
      <c r="N2" s="131">
        <v>1</v>
      </c>
      <c r="O2" s="170">
        <f>J2*N2</f>
        <v>600000</v>
      </c>
      <c r="P2" s="170">
        <f>K2*N2</f>
        <v>0</v>
      </c>
      <c r="Q2" s="170">
        <f>L2*N2</f>
        <v>0</v>
      </c>
      <c r="R2" s="228">
        <f>Q2/O2</f>
        <v>0</v>
      </c>
      <c r="S2" s="228">
        <f>P2/O2</f>
        <v>0</v>
      </c>
      <c r="T2" s="131" t="s">
        <v>410</v>
      </c>
      <c r="U2" s="131">
        <v>0.57999999999999996</v>
      </c>
      <c r="V2" s="170">
        <f>J2*U2</f>
        <v>348000</v>
      </c>
      <c r="W2" s="170">
        <f>K2*U2</f>
        <v>0</v>
      </c>
      <c r="X2" s="170">
        <f t="shared" ref="X2:X65" si="0">L2*U2</f>
        <v>0</v>
      </c>
      <c r="Y2" s="260">
        <f t="shared" ref="Y2:Y65" si="1">IFERROR(X2/V2, "-")</f>
        <v>0</v>
      </c>
      <c r="Z2" s="228">
        <f>IFERROR(W2/V2, "-")</f>
        <v>0</v>
      </c>
      <c r="AA2" s="134"/>
    </row>
    <row r="3" spans="1:27" ht="15" customHeight="1">
      <c r="A3" s="450"/>
      <c r="B3" s="442"/>
      <c r="C3" s="442"/>
      <c r="D3" s="148" t="s">
        <v>406</v>
      </c>
      <c r="E3" s="148" t="s">
        <v>407</v>
      </c>
      <c r="F3" s="178" t="s">
        <v>449</v>
      </c>
      <c r="G3" s="148" t="s">
        <v>857</v>
      </c>
      <c r="H3" s="148" t="s">
        <v>394</v>
      </c>
      <c r="I3" s="148" t="s">
        <v>123</v>
      </c>
      <c r="J3" s="132">
        <v>1000</v>
      </c>
      <c r="K3" s="132">
        <v>0</v>
      </c>
      <c r="L3" s="132">
        <v>0</v>
      </c>
      <c r="M3" s="131" t="s">
        <v>416</v>
      </c>
      <c r="N3" s="131">
        <v>0</v>
      </c>
      <c r="O3" s="170">
        <f t="shared" ref="O3:O66" si="2">J3*N3</f>
        <v>0</v>
      </c>
      <c r="P3" s="170">
        <f t="shared" ref="P2:P65" si="3">K3*N3</f>
        <v>0</v>
      </c>
      <c r="Q3" s="170">
        <f t="shared" ref="Q3:Q66" si="4">L3*N3</f>
        <v>0</v>
      </c>
      <c r="R3" s="228" t="str">
        <f>IFERROR(Q3/O3, "-")</f>
        <v>-</v>
      </c>
      <c r="S3" s="228" t="str">
        <f t="shared" ref="S3:S66" si="5">IFERROR(P3/O3, "-")</f>
        <v>-</v>
      </c>
      <c r="T3" s="131" t="s">
        <v>416</v>
      </c>
      <c r="U3" s="131">
        <v>0</v>
      </c>
      <c r="V3" s="170">
        <f t="shared" ref="V2:V65" si="6">J3*U3</f>
        <v>0</v>
      </c>
      <c r="W3" s="170">
        <f t="shared" ref="W3:W5" si="7">K3*U3</f>
        <v>0</v>
      </c>
      <c r="X3" s="170">
        <f t="shared" si="0"/>
        <v>0</v>
      </c>
      <c r="Y3" s="260" t="str">
        <f t="shared" si="1"/>
        <v>-</v>
      </c>
      <c r="Z3" s="228" t="str">
        <f t="shared" ref="Z3:Z66" si="8">IFERROR(W3/V3, "-")</f>
        <v>-</v>
      </c>
      <c r="AA3" s="134"/>
    </row>
    <row r="4" spans="1:27" ht="15" customHeight="1">
      <c r="A4" s="450"/>
      <c r="B4" s="442"/>
      <c r="C4" s="442"/>
      <c r="D4" s="148" t="s">
        <v>406</v>
      </c>
      <c r="E4" s="148" t="s">
        <v>407</v>
      </c>
      <c r="F4" s="178" t="s">
        <v>408</v>
      </c>
      <c r="G4" s="148" t="s">
        <v>858</v>
      </c>
      <c r="H4" s="148" t="s">
        <v>394</v>
      </c>
      <c r="I4" s="148" t="s">
        <v>123</v>
      </c>
      <c r="J4" s="132">
        <v>430483740</v>
      </c>
      <c r="K4" s="132">
        <v>422002613.82999998</v>
      </c>
      <c r="L4" s="132">
        <v>399564574.64999998</v>
      </c>
      <c r="M4" s="131" t="s">
        <v>396</v>
      </c>
      <c r="N4" s="131">
        <v>1</v>
      </c>
      <c r="O4" s="170">
        <f t="shared" si="2"/>
        <v>430483740</v>
      </c>
      <c r="P4" s="170">
        <f t="shared" si="3"/>
        <v>422002613.82999998</v>
      </c>
      <c r="Q4" s="170">
        <f t="shared" si="4"/>
        <v>399564574.64999998</v>
      </c>
      <c r="R4" s="228">
        <f t="shared" ref="R4:R67" si="9">IFERROR(Q4/O4, "-")</f>
        <v>0.9281757648964859</v>
      </c>
      <c r="S4" s="228">
        <f t="shared" si="5"/>
        <v>0.98029861436810595</v>
      </c>
      <c r="T4" s="131" t="s">
        <v>410</v>
      </c>
      <c r="U4" s="131">
        <v>0.57999999999999996</v>
      </c>
      <c r="V4" s="170">
        <f t="shared" si="6"/>
        <v>249680569.19999999</v>
      </c>
      <c r="W4" s="170">
        <f t="shared" si="7"/>
        <v>244761516.02139997</v>
      </c>
      <c r="X4" s="170">
        <f t="shared" si="0"/>
        <v>231747453.29699996</v>
      </c>
      <c r="Y4" s="260">
        <f t="shared" si="1"/>
        <v>0.9281757648964859</v>
      </c>
      <c r="Z4" s="228">
        <f t="shared" si="8"/>
        <v>0.98029861436810595</v>
      </c>
      <c r="AA4" s="134"/>
    </row>
    <row r="5" spans="1:27" ht="15" customHeight="1">
      <c r="A5" s="450"/>
      <c r="B5" s="442"/>
      <c r="C5" s="442"/>
      <c r="D5" s="148" t="s">
        <v>406</v>
      </c>
      <c r="E5" s="148" t="s">
        <v>407</v>
      </c>
      <c r="F5" s="178" t="s">
        <v>408</v>
      </c>
      <c r="G5" s="148" t="s">
        <v>859</v>
      </c>
      <c r="H5" s="148" t="s">
        <v>394</v>
      </c>
      <c r="I5" s="148" t="s">
        <v>123</v>
      </c>
      <c r="J5" s="132">
        <v>0</v>
      </c>
      <c r="K5" s="132">
        <v>334079.14</v>
      </c>
      <c r="L5" s="132">
        <v>334079.14</v>
      </c>
      <c r="M5" s="131" t="s">
        <v>396</v>
      </c>
      <c r="N5" s="131">
        <v>1</v>
      </c>
      <c r="O5" s="170">
        <f t="shared" si="2"/>
        <v>0</v>
      </c>
      <c r="P5" s="170">
        <f t="shared" si="3"/>
        <v>334079.14</v>
      </c>
      <c r="Q5" s="170">
        <f t="shared" si="4"/>
        <v>334079.14</v>
      </c>
      <c r="R5" s="228" t="str">
        <f t="shared" si="9"/>
        <v>-</v>
      </c>
      <c r="S5" s="228" t="str">
        <f>IFERROR(P5/O5, "-")</f>
        <v>-</v>
      </c>
      <c r="T5" s="131" t="s">
        <v>410</v>
      </c>
      <c r="U5" s="131">
        <v>0.57999999999999996</v>
      </c>
      <c r="V5" s="170">
        <f t="shared" si="6"/>
        <v>0</v>
      </c>
      <c r="W5" s="170">
        <f>K5*U5</f>
        <v>193765.90119999999</v>
      </c>
      <c r="X5" s="170">
        <f t="shared" si="0"/>
        <v>193765.90119999999</v>
      </c>
      <c r="Y5" s="260" t="str">
        <f t="shared" si="1"/>
        <v>-</v>
      </c>
      <c r="Z5" s="228" t="str">
        <f t="shared" si="8"/>
        <v>-</v>
      </c>
      <c r="AA5" s="134"/>
    </row>
    <row r="6" spans="1:27" ht="15" customHeight="1">
      <c r="A6" s="450"/>
      <c r="B6" s="442"/>
      <c r="C6" s="442"/>
      <c r="D6" s="148" t="s">
        <v>406</v>
      </c>
      <c r="E6" s="148" t="s">
        <v>407</v>
      </c>
      <c r="F6" s="178" t="s">
        <v>408</v>
      </c>
      <c r="G6" s="148" t="s">
        <v>860</v>
      </c>
      <c r="H6" s="148" t="s">
        <v>394</v>
      </c>
      <c r="I6" s="148" t="s">
        <v>123</v>
      </c>
      <c r="J6" s="132">
        <v>1781129</v>
      </c>
      <c r="K6" s="132">
        <v>1070685.5799999998</v>
      </c>
      <c r="L6" s="132">
        <v>591971.03</v>
      </c>
      <c r="M6" s="131" t="s">
        <v>396</v>
      </c>
      <c r="N6" s="131">
        <v>1</v>
      </c>
      <c r="O6" s="170">
        <f t="shared" si="2"/>
        <v>1781129</v>
      </c>
      <c r="P6" s="170">
        <f t="shared" si="3"/>
        <v>1070685.5799999998</v>
      </c>
      <c r="Q6" s="170">
        <f t="shared" si="4"/>
        <v>591971.03</v>
      </c>
      <c r="R6" s="228">
        <f t="shared" si="9"/>
        <v>0.3323571902989621</v>
      </c>
      <c r="S6" s="228">
        <f t="shared" si="5"/>
        <v>0.60112747588748472</v>
      </c>
      <c r="T6" s="131" t="s">
        <v>410</v>
      </c>
      <c r="U6" s="131">
        <v>0.57999999999999996</v>
      </c>
      <c r="V6" s="170">
        <f t="shared" si="6"/>
        <v>1033054.82</v>
      </c>
      <c r="W6" s="170">
        <f t="shared" ref="W6:W69" si="10">K6*U6</f>
        <v>620997.63639999984</v>
      </c>
      <c r="X6" s="170">
        <f t="shared" si="0"/>
        <v>343343.1974</v>
      </c>
      <c r="Y6" s="260">
        <f t="shared" si="1"/>
        <v>0.3323571902989621</v>
      </c>
      <c r="Z6" s="228">
        <f t="shared" si="8"/>
        <v>0.60112747588748472</v>
      </c>
      <c r="AA6" s="134"/>
    </row>
    <row r="7" spans="1:27" ht="15" customHeight="1">
      <c r="A7" s="450"/>
      <c r="B7" s="442"/>
      <c r="C7" s="442"/>
      <c r="D7" s="148" t="s">
        <v>406</v>
      </c>
      <c r="E7" s="148" t="s">
        <v>407</v>
      </c>
      <c r="F7" s="178" t="s">
        <v>408</v>
      </c>
      <c r="G7" s="148" t="s">
        <v>861</v>
      </c>
      <c r="H7" s="148" t="s">
        <v>394</v>
      </c>
      <c r="I7" s="148" t="s">
        <v>123</v>
      </c>
      <c r="J7" s="132">
        <v>519468</v>
      </c>
      <c r="K7" s="132">
        <v>154432.95999999999</v>
      </c>
      <c r="L7" s="132">
        <v>73444.800000000003</v>
      </c>
      <c r="M7" s="131" t="s">
        <v>396</v>
      </c>
      <c r="N7" s="131">
        <v>1</v>
      </c>
      <c r="O7" s="170">
        <f>J7*N7</f>
        <v>519468</v>
      </c>
      <c r="P7" s="170">
        <f>K7*N7</f>
        <v>154432.95999999999</v>
      </c>
      <c r="Q7" s="170">
        <f>L7*N7</f>
        <v>73444.800000000003</v>
      </c>
      <c r="R7" s="228">
        <f t="shared" si="9"/>
        <v>0.14138464737000161</v>
      </c>
      <c r="S7" s="228">
        <f t="shared" si="5"/>
        <v>0.29729061270376617</v>
      </c>
      <c r="T7" s="131" t="s">
        <v>410</v>
      </c>
      <c r="U7" s="131">
        <v>0.57999999999999996</v>
      </c>
      <c r="V7" s="170">
        <f t="shared" si="6"/>
        <v>301291.44</v>
      </c>
      <c r="W7" s="170">
        <f t="shared" si="10"/>
        <v>89571.116799999989</v>
      </c>
      <c r="X7" s="170">
        <f t="shared" si="0"/>
        <v>42597.983999999997</v>
      </c>
      <c r="Y7" s="260">
        <f t="shared" si="1"/>
        <v>0.14138464737000161</v>
      </c>
      <c r="Z7" s="228">
        <f t="shared" si="8"/>
        <v>0.29729061270376611</v>
      </c>
      <c r="AA7" s="134"/>
    </row>
    <row r="8" spans="1:27" ht="15" customHeight="1">
      <c r="A8" s="450"/>
      <c r="B8" s="442"/>
      <c r="C8" s="442"/>
      <c r="D8" s="148" t="s">
        <v>406</v>
      </c>
      <c r="E8" s="148" t="s">
        <v>407</v>
      </c>
      <c r="F8" s="178" t="s">
        <v>408</v>
      </c>
      <c r="G8" s="148" t="s">
        <v>862</v>
      </c>
      <c r="H8" s="148" t="s">
        <v>394</v>
      </c>
      <c r="I8" s="148" t="s">
        <v>123</v>
      </c>
      <c r="J8" s="132">
        <v>14000</v>
      </c>
      <c r="K8" s="132">
        <v>16514.11</v>
      </c>
      <c r="L8" s="132">
        <v>16514.11</v>
      </c>
      <c r="M8" s="131" t="s">
        <v>396</v>
      </c>
      <c r="N8" s="131">
        <v>1</v>
      </c>
      <c r="O8" s="170">
        <f t="shared" si="2"/>
        <v>14000</v>
      </c>
      <c r="P8" s="170">
        <f t="shared" si="3"/>
        <v>16514.11</v>
      </c>
      <c r="Q8" s="170">
        <f t="shared" si="4"/>
        <v>16514.11</v>
      </c>
      <c r="R8" s="228">
        <f t="shared" si="9"/>
        <v>1.1795792857142857</v>
      </c>
      <c r="S8" s="228">
        <f t="shared" si="5"/>
        <v>1.1795792857142857</v>
      </c>
      <c r="T8" s="131" t="s">
        <v>410</v>
      </c>
      <c r="U8" s="131">
        <v>0.57999999999999996</v>
      </c>
      <c r="V8" s="170">
        <f t="shared" si="6"/>
        <v>8119.9999999999991</v>
      </c>
      <c r="W8" s="170">
        <f t="shared" si="10"/>
        <v>9578.1837999999989</v>
      </c>
      <c r="X8" s="170">
        <f t="shared" si="0"/>
        <v>9578.1837999999989</v>
      </c>
      <c r="Y8" s="260">
        <f t="shared" si="1"/>
        <v>1.1795792857142857</v>
      </c>
      <c r="Z8" s="228">
        <f t="shared" si="8"/>
        <v>1.1795792857142857</v>
      </c>
      <c r="AA8" s="134"/>
    </row>
    <row r="9" spans="1:27" ht="15" customHeight="1">
      <c r="A9" s="450"/>
      <c r="B9" s="442"/>
      <c r="C9" s="442"/>
      <c r="D9" s="148" t="s">
        <v>406</v>
      </c>
      <c r="E9" s="148" t="s">
        <v>407</v>
      </c>
      <c r="F9" s="178" t="s">
        <v>408</v>
      </c>
      <c r="G9" s="148" t="s">
        <v>863</v>
      </c>
      <c r="H9" s="148" t="s">
        <v>394</v>
      </c>
      <c r="I9" s="148" t="s">
        <v>123</v>
      </c>
      <c r="J9" s="132">
        <v>72000</v>
      </c>
      <c r="K9" s="132">
        <v>12786.5</v>
      </c>
      <c r="L9" s="132">
        <v>12786.5</v>
      </c>
      <c r="M9" s="131" t="s">
        <v>396</v>
      </c>
      <c r="N9" s="131">
        <v>1</v>
      </c>
      <c r="O9" s="170">
        <f t="shared" si="2"/>
        <v>72000</v>
      </c>
      <c r="P9" s="170">
        <f t="shared" si="3"/>
        <v>12786.5</v>
      </c>
      <c r="Q9" s="170">
        <f t="shared" si="4"/>
        <v>12786.5</v>
      </c>
      <c r="R9" s="228">
        <f t="shared" si="9"/>
        <v>0.17759027777777778</v>
      </c>
      <c r="S9" s="228">
        <f t="shared" si="5"/>
        <v>0.17759027777777778</v>
      </c>
      <c r="T9" s="131" t="s">
        <v>410</v>
      </c>
      <c r="U9" s="131">
        <v>0.57999999999999996</v>
      </c>
      <c r="V9" s="170">
        <f t="shared" si="6"/>
        <v>41760</v>
      </c>
      <c r="W9" s="170">
        <f t="shared" si="10"/>
        <v>7416.1699999999992</v>
      </c>
      <c r="X9" s="170">
        <f t="shared" si="0"/>
        <v>7416.1699999999992</v>
      </c>
      <c r="Y9" s="260">
        <f t="shared" si="1"/>
        <v>0.17759027777777775</v>
      </c>
      <c r="Z9" s="228">
        <f t="shared" si="8"/>
        <v>0.17759027777777775</v>
      </c>
      <c r="AA9" s="134"/>
    </row>
    <row r="10" spans="1:27" ht="15" customHeight="1">
      <c r="A10" s="450"/>
      <c r="B10" s="442"/>
      <c r="C10" s="442"/>
      <c r="D10" s="148" t="s">
        <v>406</v>
      </c>
      <c r="E10" s="148" t="s">
        <v>407</v>
      </c>
      <c r="F10" s="178" t="s">
        <v>408</v>
      </c>
      <c r="G10" s="148" t="s">
        <v>864</v>
      </c>
      <c r="H10" s="148" t="s">
        <v>394</v>
      </c>
      <c r="I10" s="148" t="s">
        <v>123</v>
      </c>
      <c r="J10" s="132">
        <v>50000</v>
      </c>
      <c r="K10" s="132">
        <v>2280</v>
      </c>
      <c r="L10" s="132">
        <v>2280</v>
      </c>
      <c r="M10" s="131" t="s">
        <v>396</v>
      </c>
      <c r="N10" s="131">
        <v>1</v>
      </c>
      <c r="O10" s="170">
        <f t="shared" si="2"/>
        <v>50000</v>
      </c>
      <c r="P10" s="170">
        <f t="shared" si="3"/>
        <v>2280</v>
      </c>
      <c r="Q10" s="170">
        <f t="shared" si="4"/>
        <v>2280</v>
      </c>
      <c r="R10" s="228">
        <f t="shared" si="9"/>
        <v>4.5600000000000002E-2</v>
      </c>
      <c r="S10" s="228">
        <f t="shared" si="5"/>
        <v>4.5600000000000002E-2</v>
      </c>
      <c r="T10" s="131" t="s">
        <v>410</v>
      </c>
      <c r="U10" s="131">
        <v>0.57999999999999996</v>
      </c>
      <c r="V10" s="170">
        <f t="shared" si="6"/>
        <v>28999.999999999996</v>
      </c>
      <c r="W10" s="170">
        <f t="shared" si="10"/>
        <v>1322.3999999999999</v>
      </c>
      <c r="X10" s="170">
        <f t="shared" si="0"/>
        <v>1322.3999999999999</v>
      </c>
      <c r="Y10" s="260">
        <f t="shared" si="1"/>
        <v>4.5600000000000002E-2</v>
      </c>
      <c r="Z10" s="228">
        <f t="shared" si="8"/>
        <v>4.5600000000000002E-2</v>
      </c>
      <c r="AA10" s="134"/>
    </row>
    <row r="11" spans="1:27" ht="15" customHeight="1">
      <c r="A11" s="450"/>
      <c r="B11" s="442"/>
      <c r="C11" s="442"/>
      <c r="D11" s="148" t="s">
        <v>406</v>
      </c>
      <c r="E11" s="148" t="s">
        <v>407</v>
      </c>
      <c r="F11" s="178" t="s">
        <v>408</v>
      </c>
      <c r="G11" s="148" t="s">
        <v>865</v>
      </c>
      <c r="H11" s="148" t="s">
        <v>394</v>
      </c>
      <c r="I11" s="148" t="s">
        <v>123</v>
      </c>
      <c r="J11" s="132">
        <v>150000</v>
      </c>
      <c r="K11" s="132">
        <v>287398.34000000003</v>
      </c>
      <c r="L11" s="132">
        <v>91069.94</v>
      </c>
      <c r="M11" s="131" t="s">
        <v>396</v>
      </c>
      <c r="N11" s="131">
        <v>1</v>
      </c>
      <c r="O11" s="170">
        <f t="shared" si="2"/>
        <v>150000</v>
      </c>
      <c r="P11" s="170">
        <f t="shared" si="3"/>
        <v>287398.34000000003</v>
      </c>
      <c r="Q11" s="170">
        <f t="shared" si="4"/>
        <v>91069.94</v>
      </c>
      <c r="R11" s="228">
        <f t="shared" si="9"/>
        <v>0.6071329333333334</v>
      </c>
      <c r="S11" s="228">
        <f t="shared" si="5"/>
        <v>1.9159889333333335</v>
      </c>
      <c r="T11" s="131" t="s">
        <v>410</v>
      </c>
      <c r="U11" s="131">
        <v>0.57999999999999996</v>
      </c>
      <c r="V11" s="170">
        <f t="shared" si="6"/>
        <v>87000</v>
      </c>
      <c r="W11" s="170">
        <f t="shared" si="10"/>
        <v>166691.03719999999</v>
      </c>
      <c r="X11" s="170">
        <f t="shared" si="0"/>
        <v>52820.565199999997</v>
      </c>
      <c r="Y11" s="260">
        <f t="shared" si="1"/>
        <v>0.60713293333333329</v>
      </c>
      <c r="Z11" s="228">
        <f t="shared" si="8"/>
        <v>1.9159889333333333</v>
      </c>
      <c r="AA11" s="134"/>
    </row>
    <row r="12" spans="1:27" ht="15" customHeight="1">
      <c r="A12" s="450"/>
      <c r="B12" s="442"/>
      <c r="C12" s="442"/>
      <c r="D12" s="148" t="s">
        <v>406</v>
      </c>
      <c r="E12" s="148" t="s">
        <v>407</v>
      </c>
      <c r="F12" s="178" t="s">
        <v>408</v>
      </c>
      <c r="G12" s="148" t="s">
        <v>866</v>
      </c>
      <c r="H12" s="148" t="s">
        <v>394</v>
      </c>
      <c r="I12" s="148" t="s">
        <v>123</v>
      </c>
      <c r="J12" s="132">
        <v>31500</v>
      </c>
      <c r="K12" s="132">
        <v>27000</v>
      </c>
      <c r="L12" s="132">
        <v>27000</v>
      </c>
      <c r="M12" s="131" t="s">
        <v>396</v>
      </c>
      <c r="N12" s="131">
        <v>1</v>
      </c>
      <c r="O12" s="170">
        <f t="shared" si="2"/>
        <v>31500</v>
      </c>
      <c r="P12" s="170">
        <f t="shared" si="3"/>
        <v>27000</v>
      </c>
      <c r="Q12" s="170">
        <f t="shared" si="4"/>
        <v>27000</v>
      </c>
      <c r="R12" s="228">
        <f t="shared" si="9"/>
        <v>0.8571428571428571</v>
      </c>
      <c r="S12" s="228">
        <f t="shared" si="5"/>
        <v>0.8571428571428571</v>
      </c>
      <c r="T12" s="131" t="s">
        <v>410</v>
      </c>
      <c r="U12" s="131">
        <v>0.57999999999999996</v>
      </c>
      <c r="V12" s="170">
        <f t="shared" si="6"/>
        <v>18270</v>
      </c>
      <c r="W12" s="170">
        <f t="shared" si="10"/>
        <v>15659.999999999998</v>
      </c>
      <c r="X12" s="170">
        <f t="shared" si="0"/>
        <v>15659.999999999998</v>
      </c>
      <c r="Y12" s="260">
        <f t="shared" si="1"/>
        <v>0.8571428571428571</v>
      </c>
      <c r="Z12" s="228">
        <f t="shared" si="8"/>
        <v>0.8571428571428571</v>
      </c>
      <c r="AA12" s="134"/>
    </row>
    <row r="13" spans="1:27" ht="15" customHeight="1">
      <c r="A13" s="450"/>
      <c r="B13" s="442"/>
      <c r="C13" s="442"/>
      <c r="D13" s="148" t="s">
        <v>406</v>
      </c>
      <c r="E13" s="148" t="s">
        <v>407</v>
      </c>
      <c r="F13" s="178" t="s">
        <v>408</v>
      </c>
      <c r="G13" s="148" t="s">
        <v>867</v>
      </c>
      <c r="H13" s="148" t="s">
        <v>394</v>
      </c>
      <c r="I13" s="148" t="s">
        <v>123</v>
      </c>
      <c r="J13" s="132">
        <v>26551</v>
      </c>
      <c r="K13" s="132">
        <v>0</v>
      </c>
      <c r="L13" s="132">
        <v>0</v>
      </c>
      <c r="M13" s="131" t="s">
        <v>396</v>
      </c>
      <c r="N13" s="131">
        <v>1</v>
      </c>
      <c r="O13" s="170">
        <f t="shared" si="2"/>
        <v>26551</v>
      </c>
      <c r="P13" s="170">
        <f t="shared" si="3"/>
        <v>0</v>
      </c>
      <c r="Q13" s="170">
        <f t="shared" si="4"/>
        <v>0</v>
      </c>
      <c r="R13" s="228">
        <f t="shared" si="9"/>
        <v>0</v>
      </c>
      <c r="S13" s="228">
        <f t="shared" si="5"/>
        <v>0</v>
      </c>
      <c r="T13" s="131" t="s">
        <v>410</v>
      </c>
      <c r="U13" s="131">
        <v>0.57999999999999996</v>
      </c>
      <c r="V13" s="170">
        <f t="shared" si="6"/>
        <v>15399.579999999998</v>
      </c>
      <c r="W13" s="170">
        <f t="shared" si="10"/>
        <v>0</v>
      </c>
      <c r="X13" s="170">
        <f t="shared" si="0"/>
        <v>0</v>
      </c>
      <c r="Y13" s="260">
        <f t="shared" si="1"/>
        <v>0</v>
      </c>
      <c r="Z13" s="228">
        <f t="shared" si="8"/>
        <v>0</v>
      </c>
      <c r="AA13" s="134"/>
    </row>
    <row r="14" spans="1:27" ht="15" customHeight="1">
      <c r="A14" s="450"/>
      <c r="B14" s="442"/>
      <c r="C14" s="442"/>
      <c r="D14" s="148" t="s">
        <v>406</v>
      </c>
      <c r="E14" s="148" t="s">
        <v>407</v>
      </c>
      <c r="F14" s="178" t="s">
        <v>408</v>
      </c>
      <c r="G14" s="148" t="s">
        <v>868</v>
      </c>
      <c r="H14" s="148" t="s">
        <v>394</v>
      </c>
      <c r="I14" s="148" t="s">
        <v>123</v>
      </c>
      <c r="J14" s="132">
        <v>1252819</v>
      </c>
      <c r="K14" s="132">
        <v>6920.02</v>
      </c>
      <c r="L14" s="132">
        <v>4242.59</v>
      </c>
      <c r="M14" s="131" t="s">
        <v>396</v>
      </c>
      <c r="N14" s="131">
        <v>1</v>
      </c>
      <c r="O14" s="170">
        <f t="shared" si="2"/>
        <v>1252819</v>
      </c>
      <c r="P14" s="170">
        <f t="shared" si="3"/>
        <v>6920.02</v>
      </c>
      <c r="Q14" s="170">
        <f t="shared" si="4"/>
        <v>4242.59</v>
      </c>
      <c r="R14" s="228">
        <f t="shared" si="9"/>
        <v>3.3864349119864883E-3</v>
      </c>
      <c r="S14" s="228">
        <f t="shared" si="5"/>
        <v>5.5235592691362445E-3</v>
      </c>
      <c r="T14" s="131" t="s">
        <v>410</v>
      </c>
      <c r="U14" s="131">
        <v>0.57999999999999996</v>
      </c>
      <c r="V14" s="170">
        <f t="shared" si="6"/>
        <v>726635.0199999999</v>
      </c>
      <c r="W14" s="170">
        <f t="shared" si="10"/>
        <v>4013.6116000000002</v>
      </c>
      <c r="X14" s="170">
        <f t="shared" si="0"/>
        <v>2460.7021999999997</v>
      </c>
      <c r="Y14" s="260">
        <f t="shared" si="1"/>
        <v>3.3864349119864883E-3</v>
      </c>
      <c r="Z14" s="228">
        <f t="shared" si="8"/>
        <v>5.5235592691362453E-3</v>
      </c>
      <c r="AA14" s="134"/>
    </row>
    <row r="15" spans="1:27" ht="15" customHeight="1">
      <c r="A15" s="450"/>
      <c r="B15" s="442"/>
      <c r="C15" s="442"/>
      <c r="D15" s="148" t="s">
        <v>406</v>
      </c>
      <c r="E15" s="148" t="s">
        <v>407</v>
      </c>
      <c r="F15" s="178" t="s">
        <v>408</v>
      </c>
      <c r="G15" s="148" t="s">
        <v>869</v>
      </c>
      <c r="H15" s="148" t="s">
        <v>394</v>
      </c>
      <c r="I15" s="148" t="s">
        <v>123</v>
      </c>
      <c r="J15" s="132">
        <v>0</v>
      </c>
      <c r="K15" s="132">
        <v>20894445.630000003</v>
      </c>
      <c r="L15" s="132">
        <v>6701756.5099999998</v>
      </c>
      <c r="M15" s="131" t="s">
        <v>396</v>
      </c>
      <c r="N15" s="131">
        <v>1</v>
      </c>
      <c r="O15" s="170">
        <f t="shared" si="2"/>
        <v>0</v>
      </c>
      <c r="P15" s="170">
        <f t="shared" si="3"/>
        <v>20894445.630000003</v>
      </c>
      <c r="Q15" s="170">
        <f t="shared" si="4"/>
        <v>6701756.5099999998</v>
      </c>
      <c r="R15" s="228" t="str">
        <f t="shared" si="9"/>
        <v>-</v>
      </c>
      <c r="S15" s="228" t="str">
        <f t="shared" si="5"/>
        <v>-</v>
      </c>
      <c r="T15" s="131" t="s">
        <v>410</v>
      </c>
      <c r="U15" s="131">
        <v>0.57999999999999996</v>
      </c>
      <c r="V15" s="170">
        <f t="shared" si="6"/>
        <v>0</v>
      </c>
      <c r="W15" s="170">
        <f t="shared" si="10"/>
        <v>12118778.465400001</v>
      </c>
      <c r="X15" s="170">
        <f t="shared" si="0"/>
        <v>3887018.7757999995</v>
      </c>
      <c r="Y15" s="260" t="str">
        <f t="shared" si="1"/>
        <v>-</v>
      </c>
      <c r="Z15" s="228" t="str">
        <f t="shared" si="8"/>
        <v>-</v>
      </c>
      <c r="AA15" s="134"/>
    </row>
    <row r="16" spans="1:27" ht="15.75" customHeight="1">
      <c r="A16" s="450"/>
      <c r="B16" s="442"/>
      <c r="C16" s="442"/>
      <c r="D16" s="148" t="s">
        <v>406</v>
      </c>
      <c r="E16" s="148" t="s">
        <v>407</v>
      </c>
      <c r="F16" s="178" t="s">
        <v>408</v>
      </c>
      <c r="G16" s="148" t="s">
        <v>870</v>
      </c>
      <c r="H16" s="148" t="s">
        <v>394</v>
      </c>
      <c r="I16" s="148" t="s">
        <v>123</v>
      </c>
      <c r="J16" s="132">
        <v>710875</v>
      </c>
      <c r="K16" s="132">
        <v>709421.19</v>
      </c>
      <c r="L16" s="132">
        <v>648491.11</v>
      </c>
      <c r="M16" s="131" t="s">
        <v>396</v>
      </c>
      <c r="N16" s="131">
        <v>1</v>
      </c>
      <c r="O16" s="170">
        <f t="shared" si="2"/>
        <v>710875</v>
      </c>
      <c r="P16" s="170">
        <f t="shared" si="3"/>
        <v>709421.19</v>
      </c>
      <c r="Q16" s="170">
        <f t="shared" si="4"/>
        <v>648491.11</v>
      </c>
      <c r="R16" s="228">
        <f t="shared" si="9"/>
        <v>0.91224351679268501</v>
      </c>
      <c r="S16" s="228">
        <f t="shared" si="5"/>
        <v>0.99795490065060655</v>
      </c>
      <c r="T16" s="131" t="s">
        <v>410</v>
      </c>
      <c r="U16" s="131">
        <v>0.57999999999999996</v>
      </c>
      <c r="V16" s="170">
        <f t="shared" si="6"/>
        <v>412307.5</v>
      </c>
      <c r="W16" s="170">
        <f t="shared" si="10"/>
        <v>411464.29019999993</v>
      </c>
      <c r="X16" s="170">
        <f t="shared" si="0"/>
        <v>376124.84379999997</v>
      </c>
      <c r="Y16" s="260">
        <f t="shared" si="1"/>
        <v>0.91224351679268501</v>
      </c>
      <c r="Z16" s="228">
        <f t="shared" si="8"/>
        <v>0.99795490065060644</v>
      </c>
      <c r="AA16" s="134"/>
    </row>
    <row r="17" spans="1:27" ht="15.75" customHeight="1">
      <c r="A17" s="450"/>
      <c r="B17" s="442"/>
      <c r="C17" s="442"/>
      <c r="D17" s="148" t="s">
        <v>406</v>
      </c>
      <c r="E17" s="148" t="s">
        <v>407</v>
      </c>
      <c r="F17" s="178" t="s">
        <v>408</v>
      </c>
      <c r="G17" s="148" t="s">
        <v>871</v>
      </c>
      <c r="H17" s="148" t="s">
        <v>394</v>
      </c>
      <c r="I17" s="148" t="s">
        <v>123</v>
      </c>
      <c r="J17" s="132">
        <v>16043528</v>
      </c>
      <c r="K17" s="132">
        <v>9923585.7599999998</v>
      </c>
      <c r="L17" s="132">
        <v>7622343.6100000003</v>
      </c>
      <c r="M17" s="131" t="s">
        <v>396</v>
      </c>
      <c r="N17" s="131">
        <v>1</v>
      </c>
      <c r="O17" s="170">
        <f t="shared" si="2"/>
        <v>16043528</v>
      </c>
      <c r="P17" s="170">
        <f t="shared" si="3"/>
        <v>9923585.7599999998</v>
      </c>
      <c r="Q17" s="170">
        <f t="shared" si="4"/>
        <v>7622343.6100000003</v>
      </c>
      <c r="R17" s="228">
        <f t="shared" si="9"/>
        <v>0.47510395531456673</v>
      </c>
      <c r="S17" s="228">
        <f t="shared" si="5"/>
        <v>0.61854136820779071</v>
      </c>
      <c r="T17" s="131" t="s">
        <v>410</v>
      </c>
      <c r="U17" s="131">
        <v>0.57999999999999996</v>
      </c>
      <c r="V17" s="170">
        <f t="shared" si="6"/>
        <v>9305246.2400000002</v>
      </c>
      <c r="W17" s="170">
        <f t="shared" si="10"/>
        <v>5755679.7407999998</v>
      </c>
      <c r="X17" s="170">
        <f t="shared" si="0"/>
        <v>4420959.2938000001</v>
      </c>
      <c r="Y17" s="260">
        <f t="shared" si="1"/>
        <v>0.47510395531456673</v>
      </c>
      <c r="Z17" s="228">
        <f t="shared" si="8"/>
        <v>0.61854136820779071</v>
      </c>
      <c r="AA17" s="134"/>
    </row>
    <row r="18" spans="1:27" ht="15" customHeight="1">
      <c r="A18" s="450"/>
      <c r="B18" s="442"/>
      <c r="C18" s="442"/>
      <c r="D18" s="148" t="s">
        <v>406</v>
      </c>
      <c r="E18" s="148" t="s">
        <v>407</v>
      </c>
      <c r="F18" s="178" t="s">
        <v>408</v>
      </c>
      <c r="G18" s="148" t="s">
        <v>872</v>
      </c>
      <c r="H18" s="148" t="s">
        <v>394</v>
      </c>
      <c r="I18" s="148" t="s">
        <v>123</v>
      </c>
      <c r="J18" s="132">
        <v>20380866</v>
      </c>
      <c r="K18" s="132">
        <v>14309634.869999999</v>
      </c>
      <c r="L18" s="132">
        <v>14309634.869999999</v>
      </c>
      <c r="M18" s="131" t="s">
        <v>396</v>
      </c>
      <c r="N18" s="131">
        <v>1</v>
      </c>
      <c r="O18" s="170">
        <f t="shared" si="2"/>
        <v>20380866</v>
      </c>
      <c r="P18" s="170">
        <f t="shared" si="3"/>
        <v>14309634.869999999</v>
      </c>
      <c r="Q18" s="170">
        <f t="shared" si="4"/>
        <v>14309634.869999999</v>
      </c>
      <c r="R18" s="228">
        <f t="shared" si="9"/>
        <v>0.70211122873777787</v>
      </c>
      <c r="S18" s="228">
        <f t="shared" si="5"/>
        <v>0.70211122873777787</v>
      </c>
      <c r="T18" s="131" t="s">
        <v>410</v>
      </c>
      <c r="U18" s="131">
        <v>0.57999999999999996</v>
      </c>
      <c r="V18" s="170">
        <f t="shared" si="6"/>
        <v>11820902.279999999</v>
      </c>
      <c r="W18" s="170">
        <f t="shared" si="10"/>
        <v>8299588.2245999994</v>
      </c>
      <c r="X18" s="170">
        <f t="shared" si="0"/>
        <v>8299588.2245999994</v>
      </c>
      <c r="Y18" s="260">
        <f t="shared" si="1"/>
        <v>0.70211122873777787</v>
      </c>
      <c r="Z18" s="228">
        <f t="shared" si="8"/>
        <v>0.70211122873777787</v>
      </c>
      <c r="AA18" s="134"/>
    </row>
    <row r="19" spans="1:27" ht="15.75" customHeight="1">
      <c r="A19" s="450"/>
      <c r="B19" s="442"/>
      <c r="C19" s="442"/>
      <c r="D19" s="148" t="s">
        <v>406</v>
      </c>
      <c r="E19" s="148" t="s">
        <v>407</v>
      </c>
      <c r="F19" s="178" t="s">
        <v>408</v>
      </c>
      <c r="G19" s="148" t="s">
        <v>873</v>
      </c>
      <c r="H19" s="148" t="s">
        <v>394</v>
      </c>
      <c r="I19" s="148" t="s">
        <v>123</v>
      </c>
      <c r="J19" s="132">
        <v>124736</v>
      </c>
      <c r="K19" s="132">
        <v>139585.24000000002</v>
      </c>
      <c r="L19" s="132">
        <v>139585.24</v>
      </c>
      <c r="M19" s="131" t="s">
        <v>396</v>
      </c>
      <c r="N19" s="131">
        <v>1</v>
      </c>
      <c r="O19" s="170">
        <f t="shared" si="2"/>
        <v>124736</v>
      </c>
      <c r="P19" s="170">
        <f t="shared" si="3"/>
        <v>139585.24000000002</v>
      </c>
      <c r="Q19" s="170">
        <f t="shared" si="4"/>
        <v>139585.24</v>
      </c>
      <c r="R19" s="228">
        <f t="shared" si="9"/>
        <v>1.1190453437660337</v>
      </c>
      <c r="S19" s="228">
        <f t="shared" si="5"/>
        <v>1.1190453437660339</v>
      </c>
      <c r="T19" s="131" t="s">
        <v>410</v>
      </c>
      <c r="U19" s="131">
        <v>0.57999999999999996</v>
      </c>
      <c r="V19" s="170">
        <f t="shared" si="6"/>
        <v>72346.87999999999</v>
      </c>
      <c r="W19" s="170">
        <f t="shared" si="10"/>
        <v>80959.439200000008</v>
      </c>
      <c r="X19" s="170">
        <f t="shared" si="0"/>
        <v>80959.439199999993</v>
      </c>
      <c r="Y19" s="260">
        <f t="shared" si="1"/>
        <v>1.1190453437660339</v>
      </c>
      <c r="Z19" s="228">
        <f t="shared" si="8"/>
        <v>1.1190453437660342</v>
      </c>
      <c r="AA19" s="134"/>
    </row>
    <row r="20" spans="1:27" ht="15.75" customHeight="1">
      <c r="A20" s="450"/>
      <c r="B20" s="442"/>
      <c r="C20" s="442"/>
      <c r="D20" s="148" t="s">
        <v>406</v>
      </c>
      <c r="E20" s="148" t="s">
        <v>407</v>
      </c>
      <c r="F20" s="178" t="s">
        <v>408</v>
      </c>
      <c r="G20" s="148" t="s">
        <v>874</v>
      </c>
      <c r="H20" s="148" t="s">
        <v>394</v>
      </c>
      <c r="I20" s="148" t="s">
        <v>123</v>
      </c>
      <c r="J20" s="132">
        <v>0</v>
      </c>
      <c r="K20" s="132">
        <v>269500</v>
      </c>
      <c r="L20" s="132">
        <v>144336.5</v>
      </c>
      <c r="M20" s="131" t="s">
        <v>396</v>
      </c>
      <c r="N20" s="131">
        <v>1</v>
      </c>
      <c r="O20" s="170">
        <f t="shared" si="2"/>
        <v>0</v>
      </c>
      <c r="P20" s="170">
        <f t="shared" si="3"/>
        <v>269500</v>
      </c>
      <c r="Q20" s="170">
        <f t="shared" si="4"/>
        <v>144336.5</v>
      </c>
      <c r="R20" s="228" t="str">
        <f t="shared" si="9"/>
        <v>-</v>
      </c>
      <c r="S20" s="228" t="str">
        <f t="shared" si="5"/>
        <v>-</v>
      </c>
      <c r="T20" s="131" t="s">
        <v>410</v>
      </c>
      <c r="U20" s="131">
        <v>0.57999999999999996</v>
      </c>
      <c r="V20" s="170">
        <f t="shared" si="6"/>
        <v>0</v>
      </c>
      <c r="W20" s="170">
        <f t="shared" si="10"/>
        <v>156310</v>
      </c>
      <c r="X20" s="170">
        <f t="shared" si="0"/>
        <v>83715.17</v>
      </c>
      <c r="Y20" s="260" t="str">
        <f t="shared" si="1"/>
        <v>-</v>
      </c>
      <c r="Z20" s="228" t="str">
        <f t="shared" si="8"/>
        <v>-</v>
      </c>
      <c r="AA20" s="134"/>
    </row>
    <row r="21" spans="1:27" ht="15.75" customHeight="1">
      <c r="A21" s="450"/>
      <c r="B21" s="442"/>
      <c r="C21" s="442"/>
      <c r="D21" s="148" t="s">
        <v>406</v>
      </c>
      <c r="E21" s="148" t="s">
        <v>407</v>
      </c>
      <c r="F21" s="178" t="s">
        <v>408</v>
      </c>
      <c r="G21" s="148" t="s">
        <v>875</v>
      </c>
      <c r="H21" s="148" t="s">
        <v>394</v>
      </c>
      <c r="I21" s="148" t="s">
        <v>123</v>
      </c>
      <c r="J21" s="132">
        <v>954693</v>
      </c>
      <c r="K21" s="132">
        <v>460763.6</v>
      </c>
      <c r="L21" s="132">
        <v>460763.6</v>
      </c>
      <c r="M21" s="131" t="s">
        <v>396</v>
      </c>
      <c r="N21" s="131">
        <v>1</v>
      </c>
      <c r="O21" s="170">
        <f t="shared" si="2"/>
        <v>954693</v>
      </c>
      <c r="P21" s="170">
        <f t="shared" si="3"/>
        <v>460763.6</v>
      </c>
      <c r="Q21" s="170">
        <f t="shared" si="4"/>
        <v>460763.6</v>
      </c>
      <c r="R21" s="228">
        <f t="shared" si="9"/>
        <v>0.48263012298194286</v>
      </c>
      <c r="S21" s="228">
        <f t="shared" si="5"/>
        <v>0.48263012298194286</v>
      </c>
      <c r="T21" s="131" t="s">
        <v>410</v>
      </c>
      <c r="U21" s="131">
        <v>0.57999999999999996</v>
      </c>
      <c r="V21" s="170">
        <f t="shared" si="6"/>
        <v>553721.93999999994</v>
      </c>
      <c r="W21" s="170">
        <f t="shared" si="10"/>
        <v>267242.88799999998</v>
      </c>
      <c r="X21" s="170">
        <f t="shared" si="0"/>
        <v>267242.88799999998</v>
      </c>
      <c r="Y21" s="260">
        <f t="shared" si="1"/>
        <v>0.48263012298194291</v>
      </c>
      <c r="Z21" s="228">
        <f t="shared" si="8"/>
        <v>0.48263012298194291</v>
      </c>
      <c r="AA21" s="134"/>
    </row>
    <row r="22" spans="1:27" ht="15.75" customHeight="1">
      <c r="A22" s="450"/>
      <c r="B22" s="442"/>
      <c r="C22" s="442"/>
      <c r="D22" s="148" t="s">
        <v>406</v>
      </c>
      <c r="E22" s="148" t="s">
        <v>407</v>
      </c>
      <c r="F22" s="178" t="s">
        <v>408</v>
      </c>
      <c r="G22" s="148" t="s">
        <v>876</v>
      </c>
      <c r="H22" s="148" t="s">
        <v>394</v>
      </c>
      <c r="I22" s="148" t="s">
        <v>123</v>
      </c>
      <c r="J22" s="132">
        <v>0</v>
      </c>
      <c r="K22" s="132">
        <v>195742.40000000002</v>
      </c>
      <c r="L22" s="132">
        <v>195742.40000000002</v>
      </c>
      <c r="M22" s="131" t="s">
        <v>396</v>
      </c>
      <c r="N22" s="131">
        <v>1</v>
      </c>
      <c r="O22" s="170">
        <f t="shared" si="2"/>
        <v>0</v>
      </c>
      <c r="P22" s="170">
        <f t="shared" si="3"/>
        <v>195742.40000000002</v>
      </c>
      <c r="Q22" s="170">
        <f t="shared" si="4"/>
        <v>195742.40000000002</v>
      </c>
      <c r="R22" s="228" t="str">
        <f t="shared" si="9"/>
        <v>-</v>
      </c>
      <c r="S22" s="228" t="str">
        <f t="shared" si="5"/>
        <v>-</v>
      </c>
      <c r="T22" s="131" t="s">
        <v>410</v>
      </c>
      <c r="U22" s="131">
        <v>0.57999999999999996</v>
      </c>
      <c r="V22" s="170">
        <f t="shared" si="6"/>
        <v>0</v>
      </c>
      <c r="W22" s="170">
        <f t="shared" si="10"/>
        <v>113530.592</v>
      </c>
      <c r="X22" s="170">
        <f t="shared" si="0"/>
        <v>113530.592</v>
      </c>
      <c r="Y22" s="260" t="str">
        <f t="shared" si="1"/>
        <v>-</v>
      </c>
      <c r="Z22" s="228" t="str">
        <f t="shared" si="8"/>
        <v>-</v>
      </c>
      <c r="AA22" s="134"/>
    </row>
    <row r="23" spans="1:27" ht="15.75" customHeight="1">
      <c r="A23" s="450"/>
      <c r="B23" s="442"/>
      <c r="C23" s="442"/>
      <c r="D23" s="148" t="s">
        <v>406</v>
      </c>
      <c r="E23" s="148" t="s">
        <v>407</v>
      </c>
      <c r="F23" s="178" t="s">
        <v>408</v>
      </c>
      <c r="G23" s="148" t="s">
        <v>877</v>
      </c>
      <c r="H23" s="148" t="s">
        <v>394</v>
      </c>
      <c r="I23" s="148" t="s">
        <v>123</v>
      </c>
      <c r="J23" s="132">
        <v>100000</v>
      </c>
      <c r="K23" s="132">
        <v>31902.639999999999</v>
      </c>
      <c r="L23" s="132">
        <v>31902.639999999999</v>
      </c>
      <c r="M23" s="131" t="s">
        <v>396</v>
      </c>
      <c r="N23" s="131">
        <v>1</v>
      </c>
      <c r="O23" s="170">
        <f t="shared" si="2"/>
        <v>100000</v>
      </c>
      <c r="P23" s="170">
        <f t="shared" si="3"/>
        <v>31902.639999999999</v>
      </c>
      <c r="Q23" s="170">
        <f t="shared" si="4"/>
        <v>31902.639999999999</v>
      </c>
      <c r="R23" s="228">
        <f t="shared" si="9"/>
        <v>0.31902639999999999</v>
      </c>
      <c r="S23" s="228">
        <f t="shared" si="5"/>
        <v>0.31902639999999999</v>
      </c>
      <c r="T23" s="131" t="s">
        <v>410</v>
      </c>
      <c r="U23" s="131">
        <v>0.57999999999999996</v>
      </c>
      <c r="V23" s="170">
        <f t="shared" si="6"/>
        <v>57999.999999999993</v>
      </c>
      <c r="W23" s="170">
        <f t="shared" si="10"/>
        <v>18503.531199999998</v>
      </c>
      <c r="X23" s="170">
        <f t="shared" si="0"/>
        <v>18503.531199999998</v>
      </c>
      <c r="Y23" s="260">
        <f t="shared" si="1"/>
        <v>0.31902639999999999</v>
      </c>
      <c r="Z23" s="228">
        <f t="shared" si="8"/>
        <v>0.31902639999999999</v>
      </c>
      <c r="AA23" s="134"/>
    </row>
    <row r="24" spans="1:27" ht="15.75" customHeight="1">
      <c r="A24" s="450"/>
      <c r="B24" s="442"/>
      <c r="C24" s="442"/>
      <c r="D24" s="148" t="s">
        <v>406</v>
      </c>
      <c r="E24" s="148" t="s">
        <v>407</v>
      </c>
      <c r="F24" s="178" t="s">
        <v>408</v>
      </c>
      <c r="G24" s="148" t="s">
        <v>878</v>
      </c>
      <c r="H24" s="148" t="s">
        <v>394</v>
      </c>
      <c r="I24" s="148" t="s">
        <v>123</v>
      </c>
      <c r="J24" s="132">
        <v>5000</v>
      </c>
      <c r="K24" s="132">
        <v>0</v>
      </c>
      <c r="L24" s="132">
        <v>0</v>
      </c>
      <c r="M24" s="131" t="s">
        <v>416</v>
      </c>
      <c r="N24" s="131">
        <v>0</v>
      </c>
      <c r="O24" s="170">
        <f t="shared" si="2"/>
        <v>0</v>
      </c>
      <c r="P24" s="170">
        <f t="shared" si="3"/>
        <v>0</v>
      </c>
      <c r="Q24" s="170">
        <f t="shared" si="4"/>
        <v>0</v>
      </c>
      <c r="R24" s="228" t="str">
        <f t="shared" si="9"/>
        <v>-</v>
      </c>
      <c r="S24" s="228" t="str">
        <f t="shared" si="5"/>
        <v>-</v>
      </c>
      <c r="T24" s="131" t="s">
        <v>416</v>
      </c>
      <c r="U24" s="131">
        <v>0</v>
      </c>
      <c r="V24" s="170">
        <f t="shared" si="6"/>
        <v>0</v>
      </c>
      <c r="W24" s="170">
        <f t="shared" si="10"/>
        <v>0</v>
      </c>
      <c r="X24" s="170">
        <f t="shared" si="0"/>
        <v>0</v>
      </c>
      <c r="Y24" s="260" t="str">
        <f t="shared" si="1"/>
        <v>-</v>
      </c>
      <c r="Z24" s="228" t="str">
        <f t="shared" si="8"/>
        <v>-</v>
      </c>
      <c r="AA24" s="134"/>
    </row>
    <row r="25" spans="1:27" ht="15.75" customHeight="1">
      <c r="A25" s="450"/>
      <c r="B25" s="442"/>
      <c r="C25" s="442"/>
      <c r="D25" s="148" t="s">
        <v>406</v>
      </c>
      <c r="E25" s="148" t="s">
        <v>407</v>
      </c>
      <c r="F25" s="178" t="s">
        <v>408</v>
      </c>
      <c r="G25" s="148" t="s">
        <v>879</v>
      </c>
      <c r="H25" s="148" t="s">
        <v>394</v>
      </c>
      <c r="I25" s="148" t="s">
        <v>123</v>
      </c>
      <c r="J25" s="132">
        <v>80157</v>
      </c>
      <c r="K25" s="132">
        <v>22061.510000000002</v>
      </c>
      <c r="L25" s="132">
        <v>20207.990000000005</v>
      </c>
      <c r="M25" s="131" t="s">
        <v>396</v>
      </c>
      <c r="N25" s="131">
        <v>1</v>
      </c>
      <c r="O25" s="170">
        <f t="shared" si="2"/>
        <v>80157</v>
      </c>
      <c r="P25" s="170">
        <f t="shared" si="3"/>
        <v>22061.510000000002</v>
      </c>
      <c r="Q25" s="170">
        <f t="shared" si="4"/>
        <v>20207.990000000005</v>
      </c>
      <c r="R25" s="228">
        <f t="shared" si="9"/>
        <v>0.25210511870454239</v>
      </c>
      <c r="S25" s="228">
        <f t="shared" si="5"/>
        <v>0.27522873860049657</v>
      </c>
      <c r="T25" s="131" t="s">
        <v>410</v>
      </c>
      <c r="U25" s="131">
        <v>0.57999999999999996</v>
      </c>
      <c r="V25" s="170">
        <f t="shared" si="6"/>
        <v>46491.06</v>
      </c>
      <c r="W25" s="170">
        <f t="shared" si="10"/>
        <v>12795.675800000001</v>
      </c>
      <c r="X25" s="170">
        <f t="shared" si="0"/>
        <v>11720.634200000002</v>
      </c>
      <c r="Y25" s="260">
        <f t="shared" si="1"/>
        <v>0.25210511870454239</v>
      </c>
      <c r="Z25" s="228">
        <f t="shared" si="8"/>
        <v>0.27522873860049657</v>
      </c>
      <c r="AA25" s="134"/>
    </row>
    <row r="26" spans="1:27" ht="15.75" customHeight="1">
      <c r="A26" s="450"/>
      <c r="B26" s="442"/>
      <c r="C26" s="442"/>
      <c r="D26" s="148" t="s">
        <v>406</v>
      </c>
      <c r="E26" s="148" t="s">
        <v>407</v>
      </c>
      <c r="F26" s="178" t="s">
        <v>408</v>
      </c>
      <c r="G26" s="148" t="s">
        <v>880</v>
      </c>
      <c r="H26" s="148" t="s">
        <v>394</v>
      </c>
      <c r="I26" s="148" t="s">
        <v>123</v>
      </c>
      <c r="J26" s="132">
        <v>365665</v>
      </c>
      <c r="K26" s="132">
        <v>87422.96</v>
      </c>
      <c r="L26" s="132">
        <v>12886.06</v>
      </c>
      <c r="M26" s="131" t="s">
        <v>396</v>
      </c>
      <c r="N26" s="131">
        <v>1</v>
      </c>
      <c r="O26" s="170">
        <f t="shared" si="2"/>
        <v>365665</v>
      </c>
      <c r="P26" s="170">
        <f t="shared" si="3"/>
        <v>87422.96</v>
      </c>
      <c r="Q26" s="170">
        <f t="shared" si="4"/>
        <v>12886.06</v>
      </c>
      <c r="R26" s="228">
        <f t="shared" si="9"/>
        <v>3.5240069462486152E-2</v>
      </c>
      <c r="S26" s="228">
        <f t="shared" si="5"/>
        <v>0.23907937593152204</v>
      </c>
      <c r="T26" s="131" t="s">
        <v>410</v>
      </c>
      <c r="U26" s="131">
        <v>0.57999999999999996</v>
      </c>
      <c r="V26" s="170">
        <f t="shared" si="6"/>
        <v>212085.69999999998</v>
      </c>
      <c r="W26" s="170">
        <f t="shared" si="10"/>
        <v>50705.316800000001</v>
      </c>
      <c r="X26" s="170">
        <f t="shared" si="0"/>
        <v>7473.9147999999996</v>
      </c>
      <c r="Y26" s="260">
        <f t="shared" si="1"/>
        <v>3.5240069462486159E-2</v>
      </c>
      <c r="Z26" s="228">
        <f t="shared" si="8"/>
        <v>0.23907937593152204</v>
      </c>
      <c r="AA26" s="134"/>
    </row>
    <row r="27" spans="1:27" ht="15.75" customHeight="1">
      <c r="A27" s="450"/>
      <c r="B27" s="442"/>
      <c r="C27" s="442"/>
      <c r="D27" s="148" t="s">
        <v>406</v>
      </c>
      <c r="E27" s="148" t="s">
        <v>407</v>
      </c>
      <c r="F27" s="178" t="s">
        <v>408</v>
      </c>
      <c r="G27" s="148" t="s">
        <v>881</v>
      </c>
      <c r="H27" s="148" t="s">
        <v>394</v>
      </c>
      <c r="I27" s="148" t="s">
        <v>123</v>
      </c>
      <c r="J27" s="132">
        <v>2153176</v>
      </c>
      <c r="K27" s="132">
        <v>1746123.5099999998</v>
      </c>
      <c r="L27" s="132">
        <v>1306246.3199999998</v>
      </c>
      <c r="M27" s="131" t="s">
        <v>396</v>
      </c>
      <c r="N27" s="131">
        <v>1</v>
      </c>
      <c r="O27" s="170">
        <f t="shared" si="2"/>
        <v>2153176</v>
      </c>
      <c r="P27" s="170">
        <f t="shared" si="3"/>
        <v>1746123.5099999998</v>
      </c>
      <c r="Q27" s="170">
        <f t="shared" si="4"/>
        <v>1306246.3199999998</v>
      </c>
      <c r="R27" s="228">
        <f t="shared" si="9"/>
        <v>0.60666026372205517</v>
      </c>
      <c r="S27" s="228">
        <f t="shared" si="5"/>
        <v>0.81095252315649058</v>
      </c>
      <c r="T27" s="131" t="s">
        <v>410</v>
      </c>
      <c r="U27" s="131">
        <v>0.57999999999999996</v>
      </c>
      <c r="V27" s="170">
        <f t="shared" si="6"/>
        <v>1248842.0799999998</v>
      </c>
      <c r="W27" s="170">
        <f t="shared" si="10"/>
        <v>1012751.6357999998</v>
      </c>
      <c r="X27" s="170">
        <f t="shared" si="0"/>
        <v>757622.8655999999</v>
      </c>
      <c r="Y27" s="260">
        <f t="shared" si="1"/>
        <v>0.60666026372205528</v>
      </c>
      <c r="Z27" s="228">
        <f t="shared" si="8"/>
        <v>0.81095252315649069</v>
      </c>
      <c r="AA27" s="134"/>
    </row>
    <row r="28" spans="1:27" ht="15.75" customHeight="1">
      <c r="A28" s="450"/>
      <c r="B28" s="442"/>
      <c r="C28" s="442"/>
      <c r="D28" s="148" t="s">
        <v>406</v>
      </c>
      <c r="E28" s="148" t="s">
        <v>407</v>
      </c>
      <c r="F28" s="178" t="s">
        <v>408</v>
      </c>
      <c r="G28" s="148" t="s">
        <v>882</v>
      </c>
      <c r="H28" s="148" t="s">
        <v>394</v>
      </c>
      <c r="I28" s="148" t="s">
        <v>123</v>
      </c>
      <c r="J28" s="132">
        <v>20000</v>
      </c>
      <c r="K28" s="132">
        <v>15291.95</v>
      </c>
      <c r="L28" s="132">
        <v>15291.949999999999</v>
      </c>
      <c r="M28" s="131" t="s">
        <v>396</v>
      </c>
      <c r="N28" s="131">
        <v>1</v>
      </c>
      <c r="O28" s="170">
        <f t="shared" si="2"/>
        <v>20000</v>
      </c>
      <c r="P28" s="170">
        <f t="shared" si="3"/>
        <v>15291.95</v>
      </c>
      <c r="Q28" s="170">
        <f t="shared" si="4"/>
        <v>15291.949999999999</v>
      </c>
      <c r="R28" s="228">
        <f t="shared" si="9"/>
        <v>0.76459749999999993</v>
      </c>
      <c r="S28" s="228">
        <f t="shared" si="5"/>
        <v>0.76459750000000004</v>
      </c>
      <c r="T28" s="131" t="s">
        <v>410</v>
      </c>
      <c r="U28" s="131">
        <v>0.57999999999999996</v>
      </c>
      <c r="V28" s="170">
        <f t="shared" si="6"/>
        <v>11600</v>
      </c>
      <c r="W28" s="170">
        <f t="shared" si="10"/>
        <v>8869.3310000000001</v>
      </c>
      <c r="X28" s="170">
        <f t="shared" si="0"/>
        <v>8869.3309999999983</v>
      </c>
      <c r="Y28" s="260">
        <f t="shared" si="1"/>
        <v>0.76459749999999982</v>
      </c>
      <c r="Z28" s="228">
        <f t="shared" si="8"/>
        <v>0.76459750000000004</v>
      </c>
      <c r="AA28" s="134"/>
    </row>
    <row r="29" spans="1:27" ht="15.75" customHeight="1">
      <c r="A29" s="450"/>
      <c r="B29" s="442"/>
      <c r="C29" s="442"/>
      <c r="D29" s="148" t="s">
        <v>406</v>
      </c>
      <c r="E29" s="148" t="s">
        <v>407</v>
      </c>
      <c r="F29" s="178" t="s">
        <v>408</v>
      </c>
      <c r="G29" s="148" t="s">
        <v>883</v>
      </c>
      <c r="H29" s="148" t="s">
        <v>394</v>
      </c>
      <c r="I29" s="148" t="s">
        <v>123</v>
      </c>
      <c r="J29" s="132">
        <v>1000</v>
      </c>
      <c r="K29" s="132">
        <v>0</v>
      </c>
      <c r="L29" s="132">
        <v>0</v>
      </c>
      <c r="M29" s="131" t="s">
        <v>416</v>
      </c>
      <c r="N29" s="131">
        <v>0</v>
      </c>
      <c r="O29" s="170">
        <f t="shared" si="2"/>
        <v>0</v>
      </c>
      <c r="P29" s="170">
        <f t="shared" si="3"/>
        <v>0</v>
      </c>
      <c r="Q29" s="170">
        <f t="shared" si="4"/>
        <v>0</v>
      </c>
      <c r="R29" s="228" t="str">
        <f t="shared" si="9"/>
        <v>-</v>
      </c>
      <c r="S29" s="228" t="str">
        <f t="shared" si="5"/>
        <v>-</v>
      </c>
      <c r="T29" s="131" t="s">
        <v>416</v>
      </c>
      <c r="U29" s="131">
        <v>0</v>
      </c>
      <c r="V29" s="170">
        <f t="shared" si="6"/>
        <v>0</v>
      </c>
      <c r="W29" s="170">
        <f t="shared" si="10"/>
        <v>0</v>
      </c>
      <c r="X29" s="170">
        <f t="shared" si="0"/>
        <v>0</v>
      </c>
      <c r="Y29" s="260" t="str">
        <f t="shared" si="1"/>
        <v>-</v>
      </c>
      <c r="Z29" s="228" t="str">
        <f t="shared" si="8"/>
        <v>-</v>
      </c>
      <c r="AA29" s="134"/>
    </row>
    <row r="30" spans="1:27" ht="15.75" customHeight="1">
      <c r="A30" s="450"/>
      <c r="B30" s="442"/>
      <c r="C30" s="442"/>
      <c r="D30" s="148" t="s">
        <v>406</v>
      </c>
      <c r="E30" s="148" t="s">
        <v>407</v>
      </c>
      <c r="F30" s="178" t="s">
        <v>408</v>
      </c>
      <c r="G30" s="148" t="s">
        <v>884</v>
      </c>
      <c r="H30" s="148" t="s">
        <v>394</v>
      </c>
      <c r="I30" s="148" t="s">
        <v>123</v>
      </c>
      <c r="J30" s="132">
        <v>83800</v>
      </c>
      <c r="K30" s="132">
        <v>26184.239999999998</v>
      </c>
      <c r="L30" s="132">
        <v>15467.19</v>
      </c>
      <c r="M30" s="131" t="s">
        <v>396</v>
      </c>
      <c r="N30" s="131">
        <v>1</v>
      </c>
      <c r="O30" s="170">
        <f t="shared" si="2"/>
        <v>83800</v>
      </c>
      <c r="P30" s="170">
        <f t="shared" si="3"/>
        <v>26184.239999999998</v>
      </c>
      <c r="Q30" s="170">
        <f t="shared" si="4"/>
        <v>15467.19</v>
      </c>
      <c r="R30" s="228">
        <f t="shared" si="9"/>
        <v>0.18457267303102626</v>
      </c>
      <c r="S30" s="228">
        <f t="shared" si="5"/>
        <v>0.31246109785202864</v>
      </c>
      <c r="T30" s="131" t="s">
        <v>410</v>
      </c>
      <c r="U30" s="131">
        <v>0.57999999999999996</v>
      </c>
      <c r="V30" s="170">
        <f t="shared" si="6"/>
        <v>48604</v>
      </c>
      <c r="W30" s="170">
        <f t="shared" si="10"/>
        <v>15186.859199999997</v>
      </c>
      <c r="X30" s="170">
        <f t="shared" si="0"/>
        <v>8970.9701999999997</v>
      </c>
      <c r="Y30" s="260">
        <f t="shared" si="1"/>
        <v>0.18457267303102626</v>
      </c>
      <c r="Z30" s="228">
        <f t="shared" si="8"/>
        <v>0.31246109785202858</v>
      </c>
      <c r="AA30" s="134"/>
    </row>
    <row r="31" spans="1:27" ht="15.75" customHeight="1">
      <c r="A31" s="450"/>
      <c r="B31" s="442"/>
      <c r="C31" s="442"/>
      <c r="D31" s="148" t="s">
        <v>406</v>
      </c>
      <c r="E31" s="148" t="s">
        <v>407</v>
      </c>
      <c r="F31" s="178" t="s">
        <v>408</v>
      </c>
      <c r="G31" s="148" t="s">
        <v>885</v>
      </c>
      <c r="H31" s="148" t="s">
        <v>394</v>
      </c>
      <c r="I31" s="148" t="s">
        <v>123</v>
      </c>
      <c r="J31" s="132">
        <v>165240</v>
      </c>
      <c r="K31" s="132">
        <v>9153</v>
      </c>
      <c r="L31" s="132">
        <v>4498.62</v>
      </c>
      <c r="M31" s="131" t="s">
        <v>396</v>
      </c>
      <c r="N31" s="131">
        <v>1</v>
      </c>
      <c r="O31" s="170">
        <f t="shared" si="2"/>
        <v>165240</v>
      </c>
      <c r="P31" s="170">
        <f t="shared" si="3"/>
        <v>9153</v>
      </c>
      <c r="Q31" s="170">
        <f t="shared" si="4"/>
        <v>4498.62</v>
      </c>
      <c r="R31" s="228">
        <f t="shared" si="9"/>
        <v>2.7224763979665941E-2</v>
      </c>
      <c r="S31" s="228">
        <f t="shared" si="5"/>
        <v>5.5392156862745096E-2</v>
      </c>
      <c r="T31" s="131" t="s">
        <v>410</v>
      </c>
      <c r="U31" s="131">
        <v>0.57999999999999996</v>
      </c>
      <c r="V31" s="170">
        <f t="shared" si="6"/>
        <v>95839.2</v>
      </c>
      <c r="W31" s="170">
        <f t="shared" si="10"/>
        <v>5308.74</v>
      </c>
      <c r="X31" s="170">
        <f t="shared" si="0"/>
        <v>2609.1995999999999</v>
      </c>
      <c r="Y31" s="260">
        <f t="shared" si="1"/>
        <v>2.7224763979665941E-2</v>
      </c>
      <c r="Z31" s="228">
        <f t="shared" si="8"/>
        <v>5.5392156862745096E-2</v>
      </c>
      <c r="AA31" s="134"/>
    </row>
    <row r="32" spans="1:27" ht="15.75" customHeight="1">
      <c r="A32" s="450"/>
      <c r="B32" s="442"/>
      <c r="C32" s="442"/>
      <c r="D32" s="148" t="s">
        <v>406</v>
      </c>
      <c r="E32" s="148" t="s">
        <v>407</v>
      </c>
      <c r="F32" s="178" t="s">
        <v>408</v>
      </c>
      <c r="G32" s="148" t="s">
        <v>886</v>
      </c>
      <c r="H32" s="148" t="s">
        <v>394</v>
      </c>
      <c r="I32" s="148" t="s">
        <v>123</v>
      </c>
      <c r="J32" s="132">
        <v>120000</v>
      </c>
      <c r="K32" s="132">
        <v>110788.64</v>
      </c>
      <c r="L32" s="132">
        <v>100798.32</v>
      </c>
      <c r="M32" s="131" t="s">
        <v>396</v>
      </c>
      <c r="N32" s="131">
        <v>1</v>
      </c>
      <c r="O32" s="170">
        <f t="shared" si="2"/>
        <v>120000</v>
      </c>
      <c r="P32" s="170">
        <f t="shared" si="3"/>
        <v>110788.64</v>
      </c>
      <c r="Q32" s="170">
        <f t="shared" si="4"/>
        <v>100798.32</v>
      </c>
      <c r="R32" s="228">
        <f t="shared" si="9"/>
        <v>0.83998600000000001</v>
      </c>
      <c r="S32" s="228">
        <f t="shared" si="5"/>
        <v>0.92323866666666665</v>
      </c>
      <c r="T32" s="131" t="s">
        <v>410</v>
      </c>
      <c r="U32" s="131">
        <v>0.57999999999999996</v>
      </c>
      <c r="V32" s="170">
        <f t="shared" si="6"/>
        <v>69600</v>
      </c>
      <c r="W32" s="170">
        <f t="shared" si="10"/>
        <v>64257.411199999995</v>
      </c>
      <c r="X32" s="170">
        <f t="shared" si="0"/>
        <v>58463.025600000001</v>
      </c>
      <c r="Y32" s="260">
        <f t="shared" si="1"/>
        <v>0.83998600000000001</v>
      </c>
      <c r="Z32" s="228">
        <f t="shared" si="8"/>
        <v>0.92323866666666654</v>
      </c>
      <c r="AA32" s="134"/>
    </row>
    <row r="33" spans="1:27" ht="15.75" customHeight="1">
      <c r="A33" s="450"/>
      <c r="B33" s="442"/>
      <c r="C33" s="442"/>
      <c r="D33" s="148" t="s">
        <v>406</v>
      </c>
      <c r="E33" s="148" t="s">
        <v>407</v>
      </c>
      <c r="F33" s="178" t="s">
        <v>408</v>
      </c>
      <c r="G33" s="148" t="s">
        <v>887</v>
      </c>
      <c r="H33" s="148" t="s">
        <v>394</v>
      </c>
      <c r="I33" s="148" t="s">
        <v>123</v>
      </c>
      <c r="J33" s="132">
        <v>2625558</v>
      </c>
      <c r="K33" s="132">
        <v>1871544.9399999997</v>
      </c>
      <c r="L33" s="132">
        <v>1419847.8499999999</v>
      </c>
      <c r="M33" s="131" t="s">
        <v>396</v>
      </c>
      <c r="N33" s="131">
        <v>1</v>
      </c>
      <c r="O33" s="170">
        <f t="shared" si="2"/>
        <v>2625558</v>
      </c>
      <c r="P33" s="170">
        <f t="shared" si="3"/>
        <v>1871544.9399999997</v>
      </c>
      <c r="Q33" s="170">
        <f t="shared" si="4"/>
        <v>1419847.8499999999</v>
      </c>
      <c r="R33" s="228">
        <f t="shared" si="9"/>
        <v>0.54077946478424777</v>
      </c>
      <c r="S33" s="228">
        <f t="shared" si="5"/>
        <v>0.71281797621686505</v>
      </c>
      <c r="T33" s="131" t="s">
        <v>410</v>
      </c>
      <c r="U33" s="131">
        <v>0.57999999999999996</v>
      </c>
      <c r="V33" s="170">
        <f t="shared" si="6"/>
        <v>1522823.64</v>
      </c>
      <c r="W33" s="170">
        <f t="shared" si="10"/>
        <v>1085496.0651999998</v>
      </c>
      <c r="X33" s="170">
        <f t="shared" si="0"/>
        <v>823511.75299999991</v>
      </c>
      <c r="Y33" s="260">
        <f t="shared" si="1"/>
        <v>0.54077946478424777</v>
      </c>
      <c r="Z33" s="228">
        <f t="shared" si="8"/>
        <v>0.71281797621686505</v>
      </c>
      <c r="AA33" s="134"/>
    </row>
    <row r="34" spans="1:27" ht="15.75" customHeight="1">
      <c r="A34" s="450"/>
      <c r="B34" s="442"/>
      <c r="C34" s="442"/>
      <c r="D34" s="148" t="s">
        <v>406</v>
      </c>
      <c r="E34" s="148" t="s">
        <v>407</v>
      </c>
      <c r="F34" s="178" t="s">
        <v>408</v>
      </c>
      <c r="G34" s="148" t="s">
        <v>888</v>
      </c>
      <c r="H34" s="148" t="s">
        <v>394</v>
      </c>
      <c r="I34" s="148" t="s">
        <v>123</v>
      </c>
      <c r="J34" s="132">
        <v>65000</v>
      </c>
      <c r="K34" s="132">
        <v>59890.22</v>
      </c>
      <c r="L34" s="132">
        <v>59890.22</v>
      </c>
      <c r="M34" s="131" t="s">
        <v>396</v>
      </c>
      <c r="N34" s="131">
        <v>1</v>
      </c>
      <c r="O34" s="170">
        <f t="shared" si="2"/>
        <v>65000</v>
      </c>
      <c r="P34" s="170">
        <f t="shared" si="3"/>
        <v>59890.22</v>
      </c>
      <c r="Q34" s="170">
        <f t="shared" si="4"/>
        <v>59890.22</v>
      </c>
      <c r="R34" s="228">
        <f t="shared" si="9"/>
        <v>0.92138799999999998</v>
      </c>
      <c r="S34" s="228">
        <f t="shared" si="5"/>
        <v>0.92138799999999998</v>
      </c>
      <c r="T34" s="131" t="s">
        <v>410</v>
      </c>
      <c r="U34" s="131">
        <v>0.57999999999999996</v>
      </c>
      <c r="V34" s="170">
        <f t="shared" si="6"/>
        <v>37700</v>
      </c>
      <c r="W34" s="170">
        <f t="shared" si="10"/>
        <v>34736.327599999997</v>
      </c>
      <c r="X34" s="170">
        <f t="shared" si="0"/>
        <v>34736.327599999997</v>
      </c>
      <c r="Y34" s="260">
        <f t="shared" si="1"/>
        <v>0.92138799999999987</v>
      </c>
      <c r="Z34" s="228">
        <f t="shared" si="8"/>
        <v>0.92138799999999987</v>
      </c>
      <c r="AA34" s="134"/>
    </row>
    <row r="35" spans="1:27" ht="15.75" customHeight="1">
      <c r="A35" s="450"/>
      <c r="B35" s="442"/>
      <c r="C35" s="442"/>
      <c r="D35" s="148" t="s">
        <v>406</v>
      </c>
      <c r="E35" s="148" t="s">
        <v>407</v>
      </c>
      <c r="F35" s="178" t="s">
        <v>408</v>
      </c>
      <c r="G35" s="148" t="s">
        <v>889</v>
      </c>
      <c r="H35" s="148" t="s">
        <v>394</v>
      </c>
      <c r="I35" s="148" t="s">
        <v>123</v>
      </c>
      <c r="J35" s="132">
        <v>20000</v>
      </c>
      <c r="K35" s="132">
        <v>49575</v>
      </c>
      <c r="L35" s="132">
        <v>19575</v>
      </c>
      <c r="M35" s="131" t="s">
        <v>396</v>
      </c>
      <c r="N35" s="131">
        <v>1</v>
      </c>
      <c r="O35" s="170">
        <f t="shared" si="2"/>
        <v>20000</v>
      </c>
      <c r="P35" s="170">
        <f t="shared" si="3"/>
        <v>49575</v>
      </c>
      <c r="Q35" s="170">
        <f t="shared" si="4"/>
        <v>19575</v>
      </c>
      <c r="R35" s="228">
        <f t="shared" si="9"/>
        <v>0.97875000000000001</v>
      </c>
      <c r="S35" s="228">
        <f t="shared" si="5"/>
        <v>2.4787499999999998</v>
      </c>
      <c r="T35" s="131" t="s">
        <v>410</v>
      </c>
      <c r="U35" s="131">
        <v>0.57999999999999996</v>
      </c>
      <c r="V35" s="170">
        <f t="shared" si="6"/>
        <v>11600</v>
      </c>
      <c r="W35" s="170">
        <f t="shared" si="10"/>
        <v>28753.499999999996</v>
      </c>
      <c r="X35" s="170">
        <f t="shared" si="0"/>
        <v>11353.5</v>
      </c>
      <c r="Y35" s="260">
        <f t="shared" si="1"/>
        <v>0.97875000000000001</v>
      </c>
      <c r="Z35" s="228">
        <f t="shared" si="8"/>
        <v>2.4787499999999998</v>
      </c>
      <c r="AA35" s="134"/>
    </row>
    <row r="36" spans="1:27" ht="15.75" customHeight="1">
      <c r="A36" s="450"/>
      <c r="B36" s="442"/>
      <c r="C36" s="442"/>
      <c r="D36" s="148" t="s">
        <v>406</v>
      </c>
      <c r="E36" s="148" t="s">
        <v>407</v>
      </c>
      <c r="F36" s="178" t="s">
        <v>408</v>
      </c>
      <c r="G36" s="148" t="s">
        <v>890</v>
      </c>
      <c r="H36" s="148" t="s">
        <v>394</v>
      </c>
      <c r="I36" s="148" t="s">
        <v>123</v>
      </c>
      <c r="J36" s="132">
        <v>69766</v>
      </c>
      <c r="K36" s="132">
        <v>35554.49</v>
      </c>
      <c r="L36" s="132">
        <v>23400.989999999998</v>
      </c>
      <c r="M36" s="131" t="s">
        <v>396</v>
      </c>
      <c r="N36" s="131">
        <v>1</v>
      </c>
      <c r="O36" s="170">
        <f>J36*N36</f>
        <v>69766</v>
      </c>
      <c r="P36" s="170">
        <f>K36*N36</f>
        <v>35554.49</v>
      </c>
      <c r="Q36" s="170">
        <f>L36*N36</f>
        <v>23400.989999999998</v>
      </c>
      <c r="R36" s="228">
        <f t="shared" si="9"/>
        <v>0.33542112203652208</v>
      </c>
      <c r="S36" s="228">
        <f t="shared" si="5"/>
        <v>0.50962488891437085</v>
      </c>
      <c r="T36" s="131" t="s">
        <v>410</v>
      </c>
      <c r="U36" s="131">
        <v>0.57999999999999996</v>
      </c>
      <c r="V36" s="170">
        <f>J36*U36</f>
        <v>40464.28</v>
      </c>
      <c r="W36" s="170">
        <f>K36*U36</f>
        <v>20621.604199999998</v>
      </c>
      <c r="X36" s="170">
        <f>L36*U36</f>
        <v>13572.574199999997</v>
      </c>
      <c r="Y36" s="260">
        <f t="shared" si="1"/>
        <v>0.33542112203652202</v>
      </c>
      <c r="Z36" s="228">
        <f t="shared" si="8"/>
        <v>0.50962488891437085</v>
      </c>
      <c r="AA36" s="134"/>
    </row>
    <row r="37" spans="1:27" ht="15.75" customHeight="1">
      <c r="A37" s="450"/>
      <c r="B37" s="442"/>
      <c r="C37" s="442"/>
      <c r="D37" s="148" t="s">
        <v>406</v>
      </c>
      <c r="E37" s="148" t="s">
        <v>407</v>
      </c>
      <c r="F37" s="178" t="s">
        <v>408</v>
      </c>
      <c r="G37" s="148" t="s">
        <v>891</v>
      </c>
      <c r="H37" s="148" t="s">
        <v>394</v>
      </c>
      <c r="I37" s="148" t="s">
        <v>123</v>
      </c>
      <c r="J37" s="132">
        <v>361410</v>
      </c>
      <c r="K37" s="132">
        <v>40000</v>
      </c>
      <c r="L37" s="132">
        <v>9196.49</v>
      </c>
      <c r="M37" s="131" t="s">
        <v>396</v>
      </c>
      <c r="N37" s="131">
        <v>1</v>
      </c>
      <c r="O37" s="170">
        <f t="shared" si="2"/>
        <v>361410</v>
      </c>
      <c r="P37" s="170">
        <f t="shared" si="3"/>
        <v>40000</v>
      </c>
      <c r="Q37" s="170">
        <f t="shared" si="4"/>
        <v>9196.49</v>
      </c>
      <c r="R37" s="228">
        <f t="shared" si="9"/>
        <v>2.5446141501341966E-2</v>
      </c>
      <c r="S37" s="228">
        <f t="shared" si="5"/>
        <v>0.11067762375141806</v>
      </c>
      <c r="T37" s="131" t="s">
        <v>410</v>
      </c>
      <c r="U37" s="131">
        <v>0.57999999999999996</v>
      </c>
      <c r="V37" s="170">
        <f t="shared" si="6"/>
        <v>209617.8</v>
      </c>
      <c r="W37" s="170">
        <f t="shared" si="10"/>
        <v>23200</v>
      </c>
      <c r="X37" s="170">
        <f t="shared" si="0"/>
        <v>5333.9641999999994</v>
      </c>
      <c r="Y37" s="260">
        <f t="shared" si="1"/>
        <v>2.5446141501341966E-2</v>
      </c>
      <c r="Z37" s="228">
        <f t="shared" si="8"/>
        <v>0.11067762375141807</v>
      </c>
      <c r="AA37" s="134"/>
    </row>
    <row r="38" spans="1:27" ht="15.75" customHeight="1">
      <c r="A38" s="450"/>
      <c r="B38" s="442"/>
      <c r="C38" s="442"/>
      <c r="D38" s="148" t="s">
        <v>406</v>
      </c>
      <c r="E38" s="148" t="s">
        <v>407</v>
      </c>
      <c r="F38" s="178" t="s">
        <v>408</v>
      </c>
      <c r="G38" s="148" t="s">
        <v>892</v>
      </c>
      <c r="H38" s="148" t="s">
        <v>394</v>
      </c>
      <c r="I38" s="148" t="s">
        <v>123</v>
      </c>
      <c r="J38" s="132">
        <v>118224</v>
      </c>
      <c r="K38" s="132">
        <v>86864.56</v>
      </c>
      <c r="L38" s="132">
        <v>79239.519999999975</v>
      </c>
      <c r="M38" s="131" t="s">
        <v>396</v>
      </c>
      <c r="N38" s="131">
        <v>1</v>
      </c>
      <c r="O38" s="170">
        <f t="shared" si="2"/>
        <v>118224</v>
      </c>
      <c r="P38" s="170">
        <f t="shared" si="3"/>
        <v>86864.56</v>
      </c>
      <c r="Q38" s="170">
        <f t="shared" si="4"/>
        <v>79239.519999999975</v>
      </c>
      <c r="R38" s="228">
        <f t="shared" si="9"/>
        <v>0.67024901881174703</v>
      </c>
      <c r="S38" s="228">
        <f t="shared" si="5"/>
        <v>0.73474556773582356</v>
      </c>
      <c r="T38" s="131" t="s">
        <v>410</v>
      </c>
      <c r="U38" s="131">
        <v>0.57999999999999996</v>
      </c>
      <c r="V38" s="170">
        <f t="shared" si="6"/>
        <v>68569.919999999998</v>
      </c>
      <c r="W38" s="170">
        <f t="shared" si="10"/>
        <v>50381.444799999997</v>
      </c>
      <c r="X38" s="170">
        <f t="shared" si="0"/>
        <v>45958.92159999998</v>
      </c>
      <c r="Y38" s="260">
        <f t="shared" si="1"/>
        <v>0.67024901881174692</v>
      </c>
      <c r="Z38" s="228">
        <f t="shared" si="8"/>
        <v>0.73474556773582356</v>
      </c>
      <c r="AA38" s="134"/>
    </row>
    <row r="39" spans="1:27" ht="15.75" customHeight="1">
      <c r="A39" s="450"/>
      <c r="B39" s="442"/>
      <c r="C39" s="442"/>
      <c r="D39" s="148" t="s">
        <v>406</v>
      </c>
      <c r="E39" s="148" t="s">
        <v>407</v>
      </c>
      <c r="F39" s="178" t="s">
        <v>408</v>
      </c>
      <c r="G39" s="148" t="s">
        <v>893</v>
      </c>
      <c r="H39" s="148" t="s">
        <v>394</v>
      </c>
      <c r="I39" s="148" t="s">
        <v>123</v>
      </c>
      <c r="J39" s="132">
        <v>716907</v>
      </c>
      <c r="K39" s="132">
        <v>661835.96</v>
      </c>
      <c r="L39" s="132">
        <v>584985.49</v>
      </c>
      <c r="M39" s="131" t="s">
        <v>396</v>
      </c>
      <c r="N39" s="131">
        <v>1</v>
      </c>
      <c r="O39" s="170">
        <f t="shared" si="2"/>
        <v>716907</v>
      </c>
      <c r="P39" s="170">
        <f t="shared" si="3"/>
        <v>661835.96</v>
      </c>
      <c r="Q39" s="170">
        <f t="shared" si="4"/>
        <v>584985.49</v>
      </c>
      <c r="R39" s="228">
        <f t="shared" si="9"/>
        <v>0.81598518357332261</v>
      </c>
      <c r="S39" s="228">
        <f t="shared" si="5"/>
        <v>0.92318244904848179</v>
      </c>
      <c r="T39" s="131" t="s">
        <v>410</v>
      </c>
      <c r="U39" s="131">
        <v>0.57999999999999996</v>
      </c>
      <c r="V39" s="170">
        <f t="shared" si="6"/>
        <v>415806.06</v>
      </c>
      <c r="W39" s="170">
        <f t="shared" si="10"/>
        <v>383864.85679999995</v>
      </c>
      <c r="X39" s="170">
        <f t="shared" si="0"/>
        <v>339291.58419999998</v>
      </c>
      <c r="Y39" s="260">
        <f t="shared" si="1"/>
        <v>0.81598518357332261</v>
      </c>
      <c r="Z39" s="228">
        <f t="shared" si="8"/>
        <v>0.92318244904848179</v>
      </c>
      <c r="AA39" s="134"/>
    </row>
    <row r="40" spans="1:27" ht="15.75" customHeight="1">
      <c r="A40" s="450"/>
      <c r="B40" s="442"/>
      <c r="C40" s="442"/>
      <c r="D40" s="148" t="s">
        <v>406</v>
      </c>
      <c r="E40" s="148" t="s">
        <v>407</v>
      </c>
      <c r="F40" s="178" t="s">
        <v>408</v>
      </c>
      <c r="G40" s="148" t="s">
        <v>894</v>
      </c>
      <c r="H40" s="148" t="s">
        <v>394</v>
      </c>
      <c r="I40" s="148" t="s">
        <v>123</v>
      </c>
      <c r="J40" s="132">
        <v>2000</v>
      </c>
      <c r="K40" s="132">
        <v>1205</v>
      </c>
      <c r="L40" s="132">
        <v>1205</v>
      </c>
      <c r="M40" s="131" t="s">
        <v>396</v>
      </c>
      <c r="N40" s="131">
        <v>1</v>
      </c>
      <c r="O40" s="170">
        <f t="shared" si="2"/>
        <v>2000</v>
      </c>
      <c r="P40" s="170">
        <f t="shared" si="3"/>
        <v>1205</v>
      </c>
      <c r="Q40" s="170">
        <f t="shared" si="4"/>
        <v>1205</v>
      </c>
      <c r="R40" s="228">
        <f t="shared" si="9"/>
        <v>0.60250000000000004</v>
      </c>
      <c r="S40" s="228">
        <f t="shared" si="5"/>
        <v>0.60250000000000004</v>
      </c>
      <c r="T40" s="131" t="s">
        <v>410</v>
      </c>
      <c r="U40" s="131">
        <v>0.57999999999999996</v>
      </c>
      <c r="V40" s="170">
        <f t="shared" si="6"/>
        <v>1160</v>
      </c>
      <c r="W40" s="170">
        <f t="shared" si="10"/>
        <v>698.9</v>
      </c>
      <c r="X40" s="170">
        <f t="shared" si="0"/>
        <v>698.9</v>
      </c>
      <c r="Y40" s="260">
        <f t="shared" si="1"/>
        <v>0.60250000000000004</v>
      </c>
      <c r="Z40" s="228">
        <f t="shared" si="8"/>
        <v>0.60250000000000004</v>
      </c>
      <c r="AA40" s="134"/>
    </row>
    <row r="41" spans="1:27" ht="15.75" customHeight="1">
      <c r="A41" s="450"/>
      <c r="B41" s="442"/>
      <c r="C41" s="442"/>
      <c r="D41" s="148" t="s">
        <v>406</v>
      </c>
      <c r="E41" s="148" t="s">
        <v>407</v>
      </c>
      <c r="F41" s="178" t="s">
        <v>408</v>
      </c>
      <c r="G41" s="148" t="s">
        <v>895</v>
      </c>
      <c r="H41" s="148" t="s">
        <v>394</v>
      </c>
      <c r="I41" s="148" t="s">
        <v>123</v>
      </c>
      <c r="J41" s="132">
        <v>20000</v>
      </c>
      <c r="K41" s="132">
        <v>20000</v>
      </c>
      <c r="L41" s="132">
        <v>20000</v>
      </c>
      <c r="M41" s="131" t="s">
        <v>396</v>
      </c>
      <c r="N41" s="131">
        <v>1</v>
      </c>
      <c r="O41" s="170">
        <f t="shared" si="2"/>
        <v>20000</v>
      </c>
      <c r="P41" s="170">
        <f t="shared" si="3"/>
        <v>20000</v>
      </c>
      <c r="Q41" s="170">
        <f t="shared" si="4"/>
        <v>20000</v>
      </c>
      <c r="R41" s="228">
        <f t="shared" si="9"/>
        <v>1</v>
      </c>
      <c r="S41" s="228">
        <f t="shared" si="5"/>
        <v>1</v>
      </c>
      <c r="T41" s="131" t="s">
        <v>410</v>
      </c>
      <c r="U41" s="131">
        <v>0.57999999999999996</v>
      </c>
      <c r="V41" s="170">
        <f t="shared" si="6"/>
        <v>11600</v>
      </c>
      <c r="W41" s="170">
        <f t="shared" si="10"/>
        <v>11600</v>
      </c>
      <c r="X41" s="170">
        <f t="shared" si="0"/>
        <v>11600</v>
      </c>
      <c r="Y41" s="260">
        <f t="shared" si="1"/>
        <v>1</v>
      </c>
      <c r="Z41" s="228">
        <f t="shared" si="8"/>
        <v>1</v>
      </c>
      <c r="AA41" s="134"/>
    </row>
    <row r="42" spans="1:27" ht="15.75" customHeight="1">
      <c r="A42" s="450"/>
      <c r="B42" s="442"/>
      <c r="C42" s="442"/>
      <c r="D42" s="148" t="s">
        <v>406</v>
      </c>
      <c r="E42" s="148" t="s">
        <v>407</v>
      </c>
      <c r="F42" s="178" t="s">
        <v>408</v>
      </c>
      <c r="G42" s="148" t="s">
        <v>896</v>
      </c>
      <c r="H42" s="148" t="s">
        <v>394</v>
      </c>
      <c r="I42" s="148" t="s">
        <v>123</v>
      </c>
      <c r="J42" s="132">
        <v>6000</v>
      </c>
      <c r="K42" s="132">
        <v>0</v>
      </c>
      <c r="L42" s="132">
        <v>0</v>
      </c>
      <c r="M42" s="131" t="s">
        <v>416</v>
      </c>
      <c r="N42" s="131">
        <v>0</v>
      </c>
      <c r="O42" s="170">
        <f t="shared" si="2"/>
        <v>0</v>
      </c>
      <c r="P42" s="170">
        <f t="shared" si="3"/>
        <v>0</v>
      </c>
      <c r="Q42" s="170">
        <f t="shared" si="4"/>
        <v>0</v>
      </c>
      <c r="R42" s="228" t="str">
        <f t="shared" si="9"/>
        <v>-</v>
      </c>
      <c r="S42" s="228" t="str">
        <f t="shared" si="5"/>
        <v>-</v>
      </c>
      <c r="T42" s="131" t="s">
        <v>416</v>
      </c>
      <c r="U42" s="131">
        <v>0</v>
      </c>
      <c r="V42" s="170">
        <f t="shared" si="6"/>
        <v>0</v>
      </c>
      <c r="W42" s="170">
        <f t="shared" si="10"/>
        <v>0</v>
      </c>
      <c r="X42" s="170">
        <f t="shared" si="0"/>
        <v>0</v>
      </c>
      <c r="Y42" s="260" t="str">
        <f t="shared" si="1"/>
        <v>-</v>
      </c>
      <c r="Z42" s="228" t="str">
        <f t="shared" si="8"/>
        <v>-</v>
      </c>
      <c r="AA42" s="134"/>
    </row>
    <row r="43" spans="1:27" ht="15.75" customHeight="1">
      <c r="A43" s="450"/>
      <c r="B43" s="442"/>
      <c r="C43" s="442"/>
      <c r="D43" s="148" t="s">
        <v>406</v>
      </c>
      <c r="E43" s="148" t="s">
        <v>407</v>
      </c>
      <c r="F43" s="178" t="s">
        <v>408</v>
      </c>
      <c r="G43" s="148" t="s">
        <v>897</v>
      </c>
      <c r="H43" s="148" t="s">
        <v>394</v>
      </c>
      <c r="I43" s="148" t="s">
        <v>123</v>
      </c>
      <c r="J43" s="132">
        <v>101000</v>
      </c>
      <c r="K43" s="132">
        <v>39484.379999999997</v>
      </c>
      <c r="L43" s="132">
        <v>34869.979999999996</v>
      </c>
      <c r="M43" s="131" t="s">
        <v>396</v>
      </c>
      <c r="N43" s="131">
        <v>1</v>
      </c>
      <c r="O43" s="170">
        <f t="shared" si="2"/>
        <v>101000</v>
      </c>
      <c r="P43" s="170">
        <f t="shared" si="3"/>
        <v>39484.379999999997</v>
      </c>
      <c r="Q43" s="170">
        <f t="shared" si="4"/>
        <v>34869.979999999996</v>
      </c>
      <c r="R43" s="228">
        <f t="shared" si="9"/>
        <v>0.34524732673267322</v>
      </c>
      <c r="S43" s="228">
        <f t="shared" si="5"/>
        <v>0.3909344554455445</v>
      </c>
      <c r="T43" s="131" t="s">
        <v>410</v>
      </c>
      <c r="U43" s="131">
        <v>0.57999999999999996</v>
      </c>
      <c r="V43" s="170">
        <f t="shared" si="6"/>
        <v>58579.999999999993</v>
      </c>
      <c r="W43" s="170">
        <f t="shared" si="10"/>
        <v>22900.940399999996</v>
      </c>
      <c r="X43" s="170">
        <f t="shared" si="0"/>
        <v>20224.588399999997</v>
      </c>
      <c r="Y43" s="260">
        <f t="shared" si="1"/>
        <v>0.34524732673267328</v>
      </c>
      <c r="Z43" s="228">
        <f t="shared" si="8"/>
        <v>0.39093445544554456</v>
      </c>
      <c r="AA43" s="134"/>
    </row>
    <row r="44" spans="1:27" ht="15.75" customHeight="1">
      <c r="A44" s="450"/>
      <c r="B44" s="442"/>
      <c r="C44" s="442"/>
      <c r="D44" s="148" t="s">
        <v>406</v>
      </c>
      <c r="E44" s="148" t="s">
        <v>407</v>
      </c>
      <c r="F44" s="178" t="s">
        <v>408</v>
      </c>
      <c r="G44" s="148" t="s">
        <v>898</v>
      </c>
      <c r="H44" s="148" t="s">
        <v>394</v>
      </c>
      <c r="I44" s="148" t="s">
        <v>123</v>
      </c>
      <c r="J44" s="132">
        <v>512399</v>
      </c>
      <c r="K44" s="132">
        <v>20123.410000000003</v>
      </c>
      <c r="L44" s="132">
        <v>20123.41</v>
      </c>
      <c r="M44" s="131" t="s">
        <v>396</v>
      </c>
      <c r="N44" s="131">
        <v>1</v>
      </c>
      <c r="O44" s="170">
        <f t="shared" si="2"/>
        <v>512399</v>
      </c>
      <c r="P44" s="170">
        <f t="shared" si="3"/>
        <v>20123.410000000003</v>
      </c>
      <c r="Q44" s="170">
        <f t="shared" si="4"/>
        <v>20123.41</v>
      </c>
      <c r="R44" s="228">
        <f t="shared" si="9"/>
        <v>3.9272929884718748E-2</v>
      </c>
      <c r="S44" s="228">
        <f t="shared" si="5"/>
        <v>3.9272929884718755E-2</v>
      </c>
      <c r="T44" s="131" t="s">
        <v>410</v>
      </c>
      <c r="U44" s="131">
        <v>0.57999999999999996</v>
      </c>
      <c r="V44" s="170">
        <f t="shared" si="6"/>
        <v>297191.42</v>
      </c>
      <c r="W44" s="170">
        <f t="shared" si="10"/>
        <v>11671.577800000001</v>
      </c>
      <c r="X44" s="170">
        <f t="shared" si="0"/>
        <v>11671.577799999999</v>
      </c>
      <c r="Y44" s="260">
        <f t="shared" si="1"/>
        <v>3.9272929884718741E-2</v>
      </c>
      <c r="Z44" s="228">
        <f t="shared" si="8"/>
        <v>3.9272929884718748E-2</v>
      </c>
      <c r="AA44" s="134"/>
    </row>
    <row r="45" spans="1:27" ht="15.75" customHeight="1">
      <c r="A45" s="450"/>
      <c r="B45" s="442"/>
      <c r="C45" s="442"/>
      <c r="D45" s="148" t="s">
        <v>406</v>
      </c>
      <c r="E45" s="148" t="s">
        <v>407</v>
      </c>
      <c r="F45" s="178" t="s">
        <v>408</v>
      </c>
      <c r="G45" s="148" t="s">
        <v>899</v>
      </c>
      <c r="H45" s="148" t="s">
        <v>394</v>
      </c>
      <c r="I45" s="148" t="s">
        <v>123</v>
      </c>
      <c r="J45" s="132">
        <v>2477479</v>
      </c>
      <c r="K45" s="132">
        <v>1789896.6300000001</v>
      </c>
      <c r="L45" s="132">
        <v>1444913.0699999998</v>
      </c>
      <c r="M45" s="131" t="s">
        <v>396</v>
      </c>
      <c r="N45" s="131">
        <v>1</v>
      </c>
      <c r="O45" s="170">
        <f t="shared" si="2"/>
        <v>2477479</v>
      </c>
      <c r="P45" s="170">
        <f t="shared" si="3"/>
        <v>1789896.6300000001</v>
      </c>
      <c r="Q45" s="170">
        <f t="shared" si="4"/>
        <v>1444913.0699999998</v>
      </c>
      <c r="R45" s="228">
        <f t="shared" si="9"/>
        <v>0.58321909893080826</v>
      </c>
      <c r="S45" s="228">
        <f t="shared" si="5"/>
        <v>0.72246692302941828</v>
      </c>
      <c r="T45" s="131" t="s">
        <v>410</v>
      </c>
      <c r="U45" s="131">
        <v>0.57999999999999996</v>
      </c>
      <c r="V45" s="170">
        <f t="shared" si="6"/>
        <v>1436937.8199999998</v>
      </c>
      <c r="W45" s="170">
        <f t="shared" si="10"/>
        <v>1038140.0453999999</v>
      </c>
      <c r="X45" s="170">
        <f t="shared" si="0"/>
        <v>838049.58059999987</v>
      </c>
      <c r="Y45" s="260">
        <f t="shared" si="1"/>
        <v>0.58321909893080826</v>
      </c>
      <c r="Z45" s="228">
        <f t="shared" si="8"/>
        <v>0.72246692302941828</v>
      </c>
      <c r="AA45" s="134"/>
    </row>
    <row r="46" spans="1:27" ht="15.75" customHeight="1">
      <c r="A46" s="450"/>
      <c r="B46" s="442"/>
      <c r="C46" s="442"/>
      <c r="D46" s="148" t="s">
        <v>406</v>
      </c>
      <c r="E46" s="148" t="s">
        <v>407</v>
      </c>
      <c r="F46" s="178" t="s">
        <v>408</v>
      </c>
      <c r="G46" s="148" t="s">
        <v>900</v>
      </c>
      <c r="H46" s="148" t="s">
        <v>394</v>
      </c>
      <c r="I46" s="148" t="s">
        <v>123</v>
      </c>
      <c r="J46" s="132">
        <v>20000</v>
      </c>
      <c r="K46" s="132">
        <v>8277.69</v>
      </c>
      <c r="L46" s="132">
        <v>8277.69</v>
      </c>
      <c r="M46" s="131" t="s">
        <v>396</v>
      </c>
      <c r="N46" s="131">
        <v>1</v>
      </c>
      <c r="O46" s="170">
        <f t="shared" si="2"/>
        <v>20000</v>
      </c>
      <c r="P46" s="170">
        <f t="shared" si="3"/>
        <v>8277.69</v>
      </c>
      <c r="Q46" s="170">
        <f t="shared" si="4"/>
        <v>8277.69</v>
      </c>
      <c r="R46" s="228">
        <f t="shared" si="9"/>
        <v>0.41388450000000004</v>
      </c>
      <c r="S46" s="228">
        <f t="shared" si="5"/>
        <v>0.41388450000000004</v>
      </c>
      <c r="T46" s="131" t="s">
        <v>410</v>
      </c>
      <c r="U46" s="131">
        <v>0.57999999999999996</v>
      </c>
      <c r="V46" s="170">
        <f t="shared" si="6"/>
        <v>11600</v>
      </c>
      <c r="W46" s="170">
        <f t="shared" si="10"/>
        <v>4801.0601999999999</v>
      </c>
      <c r="X46" s="170">
        <f t="shared" si="0"/>
        <v>4801.0601999999999</v>
      </c>
      <c r="Y46" s="260">
        <f t="shared" si="1"/>
        <v>0.41388449999999999</v>
      </c>
      <c r="Z46" s="228">
        <f t="shared" si="8"/>
        <v>0.41388449999999999</v>
      </c>
      <c r="AA46" s="134"/>
    </row>
    <row r="47" spans="1:27" ht="15.75" customHeight="1">
      <c r="A47" s="450"/>
      <c r="B47" s="442"/>
      <c r="C47" s="442"/>
      <c r="D47" s="148" t="s">
        <v>406</v>
      </c>
      <c r="E47" s="148" t="s">
        <v>407</v>
      </c>
      <c r="F47" s="178" t="s">
        <v>408</v>
      </c>
      <c r="G47" s="148" t="s">
        <v>901</v>
      </c>
      <c r="H47" s="148" t="s">
        <v>394</v>
      </c>
      <c r="I47" s="148" t="s">
        <v>123</v>
      </c>
      <c r="J47" s="132">
        <v>73028</v>
      </c>
      <c r="K47" s="132">
        <v>60451.689999999995</v>
      </c>
      <c r="L47" s="132">
        <v>26465.18</v>
      </c>
      <c r="M47" s="131" t="s">
        <v>396</v>
      </c>
      <c r="N47" s="131">
        <v>1</v>
      </c>
      <c r="O47" s="170">
        <f t="shared" si="2"/>
        <v>73028</v>
      </c>
      <c r="P47" s="170">
        <f t="shared" si="3"/>
        <v>60451.689999999995</v>
      </c>
      <c r="Q47" s="170">
        <f t="shared" si="4"/>
        <v>26465.18</v>
      </c>
      <c r="R47" s="228">
        <f t="shared" si="9"/>
        <v>0.36239771046721808</v>
      </c>
      <c r="S47" s="228">
        <f t="shared" si="5"/>
        <v>0.82778783480308915</v>
      </c>
      <c r="T47" s="131" t="s">
        <v>410</v>
      </c>
      <c r="U47" s="131">
        <v>0.57999999999999996</v>
      </c>
      <c r="V47" s="170">
        <f t="shared" si="6"/>
        <v>42356.24</v>
      </c>
      <c r="W47" s="170">
        <f t="shared" si="10"/>
        <v>35061.980199999998</v>
      </c>
      <c r="X47" s="170">
        <f t="shared" si="0"/>
        <v>15349.804399999999</v>
      </c>
      <c r="Y47" s="260">
        <f t="shared" si="1"/>
        <v>0.36239771046721803</v>
      </c>
      <c r="Z47" s="228">
        <f t="shared" si="8"/>
        <v>0.82778783480308926</v>
      </c>
      <c r="AA47" s="134"/>
    </row>
    <row r="48" spans="1:27" ht="15.75" customHeight="1">
      <c r="A48" s="450"/>
      <c r="B48" s="442"/>
      <c r="C48" s="442"/>
      <c r="D48" s="148" t="s">
        <v>406</v>
      </c>
      <c r="E48" s="148" t="s">
        <v>407</v>
      </c>
      <c r="F48" s="178" t="s">
        <v>408</v>
      </c>
      <c r="G48" s="148" t="s">
        <v>902</v>
      </c>
      <c r="H48" s="148" t="s">
        <v>394</v>
      </c>
      <c r="I48" s="148" t="s">
        <v>123</v>
      </c>
      <c r="J48" s="132">
        <v>500000</v>
      </c>
      <c r="K48" s="132">
        <v>10921.090000000011</v>
      </c>
      <c r="L48" s="132">
        <v>2001.09</v>
      </c>
      <c r="M48" s="131" t="s">
        <v>396</v>
      </c>
      <c r="N48" s="131">
        <v>1</v>
      </c>
      <c r="O48" s="170">
        <f t="shared" si="2"/>
        <v>500000</v>
      </c>
      <c r="P48" s="170">
        <f t="shared" si="3"/>
        <v>10921.090000000011</v>
      </c>
      <c r="Q48" s="170">
        <f t="shared" si="4"/>
        <v>2001.09</v>
      </c>
      <c r="R48" s="228">
        <f t="shared" si="9"/>
        <v>4.0021800000000001E-3</v>
      </c>
      <c r="S48" s="228">
        <f t="shared" si="5"/>
        <v>2.1842180000000024E-2</v>
      </c>
      <c r="T48" s="131" t="s">
        <v>410</v>
      </c>
      <c r="U48" s="131">
        <v>0.57999999999999996</v>
      </c>
      <c r="V48" s="170">
        <f t="shared" si="6"/>
        <v>290000</v>
      </c>
      <c r="W48" s="170">
        <f t="shared" si="10"/>
        <v>6334.2322000000058</v>
      </c>
      <c r="X48" s="170">
        <f t="shared" si="0"/>
        <v>1160.6321999999998</v>
      </c>
      <c r="Y48" s="260">
        <f t="shared" si="1"/>
        <v>4.0021799999999993E-3</v>
      </c>
      <c r="Z48" s="228">
        <f t="shared" si="8"/>
        <v>2.184218000000002E-2</v>
      </c>
      <c r="AA48" s="134"/>
    </row>
    <row r="49" spans="1:27" ht="15.75" customHeight="1">
      <c r="A49" s="450"/>
      <c r="B49" s="442"/>
      <c r="C49" s="442"/>
      <c r="D49" s="148" t="s">
        <v>406</v>
      </c>
      <c r="E49" s="148" t="s">
        <v>407</v>
      </c>
      <c r="F49" s="178" t="s">
        <v>408</v>
      </c>
      <c r="G49" s="148" t="s">
        <v>903</v>
      </c>
      <c r="H49" s="148" t="s">
        <v>394</v>
      </c>
      <c r="I49" s="148" t="s">
        <v>123</v>
      </c>
      <c r="J49" s="132">
        <v>3988862</v>
      </c>
      <c r="K49" s="132">
        <v>3749475.66</v>
      </c>
      <c r="L49" s="132">
        <v>3385646.1300000004</v>
      </c>
      <c r="M49" s="131" t="s">
        <v>396</v>
      </c>
      <c r="N49" s="131">
        <v>1</v>
      </c>
      <c r="O49" s="170">
        <f t="shared" si="2"/>
        <v>3988862</v>
      </c>
      <c r="P49" s="170">
        <f t="shared" si="3"/>
        <v>3749475.66</v>
      </c>
      <c r="Q49" s="170">
        <f t="shared" si="4"/>
        <v>3385646.1300000004</v>
      </c>
      <c r="R49" s="228">
        <f t="shared" si="9"/>
        <v>0.84877494633807848</v>
      </c>
      <c r="S49" s="228">
        <f t="shared" si="5"/>
        <v>0.93998630687148366</v>
      </c>
      <c r="T49" s="131" t="s">
        <v>410</v>
      </c>
      <c r="U49" s="131">
        <v>0.57999999999999996</v>
      </c>
      <c r="V49" s="170">
        <f t="shared" si="6"/>
        <v>2313539.96</v>
      </c>
      <c r="W49" s="170">
        <f t="shared" si="10"/>
        <v>2174695.8827999998</v>
      </c>
      <c r="X49" s="170">
        <f t="shared" si="0"/>
        <v>1963674.7554000001</v>
      </c>
      <c r="Y49" s="260">
        <f t="shared" si="1"/>
        <v>0.84877494633807848</v>
      </c>
      <c r="Z49" s="228">
        <f t="shared" si="8"/>
        <v>0.93998630687148355</v>
      </c>
      <c r="AA49" s="134"/>
    </row>
    <row r="50" spans="1:27" ht="15.75" customHeight="1">
      <c r="A50" s="450"/>
      <c r="B50" s="442"/>
      <c r="C50" s="442"/>
      <c r="D50" s="148" t="s">
        <v>406</v>
      </c>
      <c r="E50" s="148" t="s">
        <v>407</v>
      </c>
      <c r="F50" s="178" t="s">
        <v>408</v>
      </c>
      <c r="G50" s="148" t="s">
        <v>904</v>
      </c>
      <c r="H50" s="148" t="s">
        <v>394</v>
      </c>
      <c r="I50" s="148" t="s">
        <v>123</v>
      </c>
      <c r="J50" s="132">
        <v>65610</v>
      </c>
      <c r="K50" s="132">
        <v>58328.5</v>
      </c>
      <c r="L50" s="132">
        <v>58328.5</v>
      </c>
      <c r="M50" s="131" t="s">
        <v>396</v>
      </c>
      <c r="N50" s="131">
        <v>1</v>
      </c>
      <c r="O50" s="170">
        <f t="shared" si="2"/>
        <v>65610</v>
      </c>
      <c r="P50" s="170">
        <f t="shared" si="3"/>
        <v>58328.5</v>
      </c>
      <c r="Q50" s="170">
        <f t="shared" si="4"/>
        <v>58328.5</v>
      </c>
      <c r="R50" s="228">
        <f t="shared" si="9"/>
        <v>0.88901844231062344</v>
      </c>
      <c r="S50" s="228">
        <f t="shared" si="5"/>
        <v>0.88901844231062344</v>
      </c>
      <c r="T50" s="131" t="s">
        <v>410</v>
      </c>
      <c r="U50" s="131">
        <v>0.57999999999999996</v>
      </c>
      <c r="V50" s="170">
        <f t="shared" si="6"/>
        <v>38053.799999999996</v>
      </c>
      <c r="W50" s="170">
        <f t="shared" si="10"/>
        <v>33830.53</v>
      </c>
      <c r="X50" s="170">
        <f t="shared" si="0"/>
        <v>33830.53</v>
      </c>
      <c r="Y50" s="260">
        <f t="shared" si="1"/>
        <v>0.88901844231062344</v>
      </c>
      <c r="Z50" s="228">
        <f t="shared" si="8"/>
        <v>0.88901844231062344</v>
      </c>
      <c r="AA50" s="134"/>
    </row>
    <row r="51" spans="1:27" ht="15.75" customHeight="1">
      <c r="A51" s="450"/>
      <c r="B51" s="442"/>
      <c r="C51" s="442"/>
      <c r="D51" s="148" t="s">
        <v>406</v>
      </c>
      <c r="E51" s="148" t="s">
        <v>407</v>
      </c>
      <c r="F51" s="178" t="s">
        <v>408</v>
      </c>
      <c r="G51" s="148" t="s">
        <v>905</v>
      </c>
      <c r="H51" s="148" t="s">
        <v>394</v>
      </c>
      <c r="I51" s="148" t="s">
        <v>123</v>
      </c>
      <c r="J51" s="132">
        <v>20000</v>
      </c>
      <c r="K51" s="132">
        <v>64709.460000000006</v>
      </c>
      <c r="L51" s="132">
        <v>16540.55</v>
      </c>
      <c r="M51" s="131" t="s">
        <v>396</v>
      </c>
      <c r="N51" s="131">
        <v>1</v>
      </c>
      <c r="O51" s="170">
        <f t="shared" si="2"/>
        <v>20000</v>
      </c>
      <c r="P51" s="170">
        <f t="shared" si="3"/>
        <v>64709.460000000006</v>
      </c>
      <c r="Q51" s="170">
        <f t="shared" si="4"/>
        <v>16540.55</v>
      </c>
      <c r="R51" s="228">
        <f t="shared" si="9"/>
        <v>0.82702749999999992</v>
      </c>
      <c r="S51" s="228">
        <f t="shared" si="5"/>
        <v>3.2354730000000003</v>
      </c>
      <c r="T51" s="131" t="s">
        <v>410</v>
      </c>
      <c r="U51" s="131">
        <v>0.57999999999999996</v>
      </c>
      <c r="V51" s="170">
        <f t="shared" si="6"/>
        <v>11600</v>
      </c>
      <c r="W51" s="170">
        <f t="shared" si="10"/>
        <v>37531.486799999999</v>
      </c>
      <c r="X51" s="170">
        <f t="shared" si="0"/>
        <v>9593.5189999999984</v>
      </c>
      <c r="Y51" s="260">
        <f t="shared" si="1"/>
        <v>0.82702749999999992</v>
      </c>
      <c r="Z51" s="228">
        <f t="shared" si="8"/>
        <v>3.2354729999999998</v>
      </c>
      <c r="AA51" s="134"/>
    </row>
    <row r="52" spans="1:27" ht="15.75" customHeight="1">
      <c r="A52" s="450"/>
      <c r="B52" s="442"/>
      <c r="C52" s="442"/>
      <c r="D52" s="148" t="s">
        <v>406</v>
      </c>
      <c r="E52" s="148" t="s">
        <v>407</v>
      </c>
      <c r="F52" s="178" t="s">
        <v>408</v>
      </c>
      <c r="G52" s="148" t="s">
        <v>906</v>
      </c>
      <c r="H52" s="148" t="s">
        <v>394</v>
      </c>
      <c r="I52" s="148" t="s">
        <v>123</v>
      </c>
      <c r="J52" s="132">
        <v>6000</v>
      </c>
      <c r="K52" s="132">
        <v>0</v>
      </c>
      <c r="L52" s="132">
        <v>0</v>
      </c>
      <c r="M52" s="131" t="s">
        <v>416</v>
      </c>
      <c r="N52" s="131">
        <v>0</v>
      </c>
      <c r="O52" s="170">
        <f t="shared" si="2"/>
        <v>0</v>
      </c>
      <c r="P52" s="170">
        <f t="shared" si="3"/>
        <v>0</v>
      </c>
      <c r="Q52" s="170">
        <f t="shared" si="4"/>
        <v>0</v>
      </c>
      <c r="R52" s="228" t="str">
        <f t="shared" si="9"/>
        <v>-</v>
      </c>
      <c r="S52" s="228" t="str">
        <f t="shared" si="5"/>
        <v>-</v>
      </c>
      <c r="T52" s="131" t="s">
        <v>416</v>
      </c>
      <c r="U52" s="131">
        <v>0</v>
      </c>
      <c r="V52" s="170">
        <f t="shared" si="6"/>
        <v>0</v>
      </c>
      <c r="W52" s="170">
        <f t="shared" si="10"/>
        <v>0</v>
      </c>
      <c r="X52" s="170">
        <f t="shared" si="0"/>
        <v>0</v>
      </c>
      <c r="Y52" s="260" t="str">
        <f t="shared" si="1"/>
        <v>-</v>
      </c>
      <c r="Z52" s="228" t="str">
        <f t="shared" si="8"/>
        <v>-</v>
      </c>
      <c r="AA52" s="134"/>
    </row>
    <row r="53" spans="1:27" ht="15.75" customHeight="1">
      <c r="A53" s="450"/>
      <c r="B53" s="442"/>
      <c r="C53" s="442"/>
      <c r="D53" s="148" t="s">
        <v>406</v>
      </c>
      <c r="E53" s="148" t="s">
        <v>407</v>
      </c>
      <c r="F53" s="178" t="s">
        <v>408</v>
      </c>
      <c r="G53" s="148" t="s">
        <v>907</v>
      </c>
      <c r="H53" s="148" t="s">
        <v>394</v>
      </c>
      <c r="I53" s="148" t="s">
        <v>123</v>
      </c>
      <c r="J53" s="132">
        <v>61220</v>
      </c>
      <c r="K53" s="132">
        <v>58538.400000000001</v>
      </c>
      <c r="L53" s="132">
        <v>58172.4</v>
      </c>
      <c r="M53" s="131" t="s">
        <v>396</v>
      </c>
      <c r="N53" s="131">
        <v>1</v>
      </c>
      <c r="O53" s="170">
        <f t="shared" si="2"/>
        <v>61220</v>
      </c>
      <c r="P53" s="170">
        <f t="shared" si="3"/>
        <v>58538.400000000001</v>
      </c>
      <c r="Q53" s="170">
        <f t="shared" si="4"/>
        <v>58172.4</v>
      </c>
      <c r="R53" s="228">
        <f t="shared" si="9"/>
        <v>0.95021888271806598</v>
      </c>
      <c r="S53" s="228">
        <f t="shared" si="5"/>
        <v>0.95619732113688338</v>
      </c>
      <c r="T53" s="131" t="s">
        <v>410</v>
      </c>
      <c r="U53" s="131">
        <v>0.57999999999999996</v>
      </c>
      <c r="V53" s="170">
        <f t="shared" si="6"/>
        <v>35507.599999999999</v>
      </c>
      <c r="W53" s="170">
        <f t="shared" si="10"/>
        <v>33952.271999999997</v>
      </c>
      <c r="X53" s="170">
        <f t="shared" si="0"/>
        <v>33739.991999999998</v>
      </c>
      <c r="Y53" s="260">
        <f t="shared" si="1"/>
        <v>0.95021888271806598</v>
      </c>
      <c r="Z53" s="228">
        <f t="shared" si="8"/>
        <v>0.95619732113688338</v>
      </c>
      <c r="AA53" s="134"/>
    </row>
    <row r="54" spans="1:27" ht="15.75" customHeight="1">
      <c r="A54" s="450"/>
      <c r="B54" s="442"/>
      <c r="C54" s="442"/>
      <c r="D54" s="148" t="s">
        <v>406</v>
      </c>
      <c r="E54" s="148" t="s">
        <v>407</v>
      </c>
      <c r="F54" s="178" t="s">
        <v>408</v>
      </c>
      <c r="G54" s="148" t="s">
        <v>908</v>
      </c>
      <c r="H54" s="148" t="s">
        <v>394</v>
      </c>
      <c r="I54" s="148" t="s">
        <v>123</v>
      </c>
      <c r="J54" s="132">
        <v>297000</v>
      </c>
      <c r="K54" s="132">
        <v>17415.760000000009</v>
      </c>
      <c r="L54" s="132">
        <v>7579.68</v>
      </c>
      <c r="M54" s="131" t="s">
        <v>396</v>
      </c>
      <c r="N54" s="131">
        <v>1</v>
      </c>
      <c r="O54" s="170">
        <f t="shared" si="2"/>
        <v>297000</v>
      </c>
      <c r="P54" s="170">
        <f t="shared" si="3"/>
        <v>17415.760000000009</v>
      </c>
      <c r="Q54" s="170">
        <f t="shared" si="4"/>
        <v>7579.68</v>
      </c>
      <c r="R54" s="228">
        <f t="shared" si="9"/>
        <v>2.5520808080808081E-2</v>
      </c>
      <c r="S54" s="228">
        <f t="shared" si="5"/>
        <v>5.8638922558922592E-2</v>
      </c>
      <c r="T54" s="131" t="s">
        <v>410</v>
      </c>
      <c r="U54" s="131">
        <v>0.57999999999999996</v>
      </c>
      <c r="V54" s="170">
        <f t="shared" si="6"/>
        <v>172260</v>
      </c>
      <c r="W54" s="170">
        <f t="shared" si="10"/>
        <v>10101.140800000005</v>
      </c>
      <c r="X54" s="170">
        <f t="shared" si="0"/>
        <v>4396.2143999999998</v>
      </c>
      <c r="Y54" s="260">
        <f t="shared" si="1"/>
        <v>2.5520808080808081E-2</v>
      </c>
      <c r="Z54" s="228">
        <f t="shared" si="8"/>
        <v>5.8638922558922585E-2</v>
      </c>
      <c r="AA54" s="134"/>
    </row>
    <row r="55" spans="1:27" ht="15.75" customHeight="1">
      <c r="A55" s="450"/>
      <c r="B55" s="442"/>
      <c r="C55" s="442"/>
      <c r="D55" s="148" t="s">
        <v>406</v>
      </c>
      <c r="E55" s="148" t="s">
        <v>407</v>
      </c>
      <c r="F55" s="178" t="s">
        <v>408</v>
      </c>
      <c r="G55" s="148" t="s">
        <v>909</v>
      </c>
      <c r="H55" s="148" t="s">
        <v>394</v>
      </c>
      <c r="I55" s="148" t="s">
        <v>123</v>
      </c>
      <c r="J55" s="132">
        <v>303900</v>
      </c>
      <c r="K55" s="132">
        <v>255903.47999999998</v>
      </c>
      <c r="L55" s="132">
        <v>228368.27999999997</v>
      </c>
      <c r="M55" s="131" t="s">
        <v>396</v>
      </c>
      <c r="N55" s="131">
        <v>1</v>
      </c>
      <c r="O55" s="170">
        <f t="shared" si="2"/>
        <v>303900</v>
      </c>
      <c r="P55" s="170">
        <f t="shared" si="3"/>
        <v>255903.47999999998</v>
      </c>
      <c r="Q55" s="170">
        <f t="shared" si="4"/>
        <v>228368.27999999997</v>
      </c>
      <c r="R55" s="228">
        <f t="shared" si="9"/>
        <v>0.75145863770977284</v>
      </c>
      <c r="S55" s="228">
        <f t="shared" si="5"/>
        <v>0.84206475814412629</v>
      </c>
      <c r="T55" s="131" t="s">
        <v>410</v>
      </c>
      <c r="U55" s="131">
        <v>0.57999999999999996</v>
      </c>
      <c r="V55" s="170">
        <f t="shared" si="6"/>
        <v>176262</v>
      </c>
      <c r="W55" s="170">
        <f t="shared" si="10"/>
        <v>148424.01839999997</v>
      </c>
      <c r="X55" s="170">
        <f t="shared" si="0"/>
        <v>132453.60239999997</v>
      </c>
      <c r="Y55" s="260">
        <f t="shared" si="1"/>
        <v>0.75145863770977284</v>
      </c>
      <c r="Z55" s="228">
        <f t="shared" si="8"/>
        <v>0.84206475814412618</v>
      </c>
      <c r="AA55" s="134"/>
    </row>
    <row r="56" spans="1:27" ht="15.75" customHeight="1">
      <c r="A56" s="450"/>
      <c r="B56" s="442"/>
      <c r="C56" s="442"/>
      <c r="D56" s="148" t="s">
        <v>406</v>
      </c>
      <c r="E56" s="148" t="s">
        <v>407</v>
      </c>
      <c r="F56" s="178" t="s">
        <v>408</v>
      </c>
      <c r="G56" s="148" t="s">
        <v>910</v>
      </c>
      <c r="H56" s="148" t="s">
        <v>394</v>
      </c>
      <c r="I56" s="148" t="s">
        <v>123</v>
      </c>
      <c r="J56" s="132">
        <v>292000</v>
      </c>
      <c r="K56" s="132">
        <v>227003.31</v>
      </c>
      <c r="L56" s="132">
        <v>201675.78999999998</v>
      </c>
      <c r="M56" s="131" t="s">
        <v>396</v>
      </c>
      <c r="N56" s="131">
        <v>1</v>
      </c>
      <c r="O56" s="170">
        <f t="shared" si="2"/>
        <v>292000</v>
      </c>
      <c r="P56" s="170">
        <f t="shared" si="3"/>
        <v>227003.31</v>
      </c>
      <c r="Q56" s="170">
        <f t="shared" si="4"/>
        <v>201675.78999999998</v>
      </c>
      <c r="R56" s="228">
        <f t="shared" si="9"/>
        <v>0.69067051369863008</v>
      </c>
      <c r="S56" s="228">
        <f t="shared" si="5"/>
        <v>0.777408595890411</v>
      </c>
      <c r="T56" s="131" t="s">
        <v>410</v>
      </c>
      <c r="U56" s="131">
        <v>0.57999999999999996</v>
      </c>
      <c r="V56" s="170">
        <f t="shared" si="6"/>
        <v>169360</v>
      </c>
      <c r="W56" s="170">
        <f t="shared" si="10"/>
        <v>131661.9198</v>
      </c>
      <c r="X56" s="170">
        <f t="shared" si="0"/>
        <v>116971.95819999998</v>
      </c>
      <c r="Y56" s="260">
        <f t="shared" si="1"/>
        <v>0.69067051369862997</v>
      </c>
      <c r="Z56" s="228">
        <f t="shared" si="8"/>
        <v>0.777408595890411</v>
      </c>
      <c r="AA56" s="134"/>
    </row>
    <row r="57" spans="1:27" ht="15.75" customHeight="1">
      <c r="A57" s="450"/>
      <c r="B57" s="442"/>
      <c r="C57" s="442"/>
      <c r="D57" s="148" t="s">
        <v>406</v>
      </c>
      <c r="E57" s="148" t="s">
        <v>407</v>
      </c>
      <c r="F57" s="178" t="s">
        <v>408</v>
      </c>
      <c r="G57" s="148" t="s">
        <v>911</v>
      </c>
      <c r="H57" s="148" t="s">
        <v>394</v>
      </c>
      <c r="I57" s="148" t="s">
        <v>123</v>
      </c>
      <c r="J57" s="132">
        <v>1428169</v>
      </c>
      <c r="K57" s="132">
        <v>1607672.64</v>
      </c>
      <c r="L57" s="132">
        <v>1345444.47</v>
      </c>
      <c r="M57" s="131" t="s">
        <v>396</v>
      </c>
      <c r="N57" s="131">
        <v>1</v>
      </c>
      <c r="O57" s="170">
        <f t="shared" si="2"/>
        <v>1428169</v>
      </c>
      <c r="P57" s="170">
        <f t="shared" si="3"/>
        <v>1607672.64</v>
      </c>
      <c r="Q57" s="170">
        <f t="shared" si="4"/>
        <v>1345444.47</v>
      </c>
      <c r="R57" s="228">
        <f t="shared" si="9"/>
        <v>0.94207651195341724</v>
      </c>
      <c r="S57" s="228">
        <f t="shared" si="5"/>
        <v>1.1256879542967253</v>
      </c>
      <c r="T57" s="131" t="s">
        <v>410</v>
      </c>
      <c r="U57" s="131">
        <v>0.57999999999999996</v>
      </c>
      <c r="V57" s="170">
        <f t="shared" si="6"/>
        <v>828338.0199999999</v>
      </c>
      <c r="W57" s="170">
        <f t="shared" si="10"/>
        <v>932450.13119999983</v>
      </c>
      <c r="X57" s="170">
        <f t="shared" si="0"/>
        <v>780357.79259999993</v>
      </c>
      <c r="Y57" s="260">
        <f t="shared" si="1"/>
        <v>0.94207651195341735</v>
      </c>
      <c r="Z57" s="228">
        <f t="shared" si="8"/>
        <v>1.1256879542967253</v>
      </c>
      <c r="AA57" s="134"/>
    </row>
    <row r="58" spans="1:27" ht="15.75" customHeight="1">
      <c r="A58" s="450"/>
      <c r="B58" s="442"/>
      <c r="C58" s="442"/>
      <c r="D58" s="148" t="s">
        <v>406</v>
      </c>
      <c r="E58" s="148" t="s">
        <v>407</v>
      </c>
      <c r="F58" s="178" t="s">
        <v>408</v>
      </c>
      <c r="G58" s="148" t="s">
        <v>912</v>
      </c>
      <c r="H58" s="148" t="s">
        <v>394</v>
      </c>
      <c r="I58" s="148" t="s">
        <v>123</v>
      </c>
      <c r="J58" s="132">
        <v>38500</v>
      </c>
      <c r="K58" s="132">
        <v>32844.97</v>
      </c>
      <c r="L58" s="132">
        <v>32844.97</v>
      </c>
      <c r="M58" s="131" t="s">
        <v>396</v>
      </c>
      <c r="N58" s="131">
        <v>1</v>
      </c>
      <c r="O58" s="170">
        <f t="shared" si="2"/>
        <v>38500</v>
      </c>
      <c r="P58" s="170">
        <f t="shared" si="3"/>
        <v>32844.97</v>
      </c>
      <c r="Q58" s="170">
        <f t="shared" si="4"/>
        <v>32844.97</v>
      </c>
      <c r="R58" s="228">
        <f t="shared" si="9"/>
        <v>0.85311610389610393</v>
      </c>
      <c r="S58" s="228">
        <f t="shared" si="5"/>
        <v>0.85311610389610393</v>
      </c>
      <c r="T58" s="131" t="s">
        <v>410</v>
      </c>
      <c r="U58" s="131">
        <v>0.57999999999999996</v>
      </c>
      <c r="V58" s="170">
        <f t="shared" si="6"/>
        <v>22330</v>
      </c>
      <c r="W58" s="170">
        <f t="shared" si="10"/>
        <v>19050.082599999998</v>
      </c>
      <c r="X58" s="170">
        <f t="shared" si="0"/>
        <v>19050.082599999998</v>
      </c>
      <c r="Y58" s="260">
        <f t="shared" si="1"/>
        <v>0.85311610389610382</v>
      </c>
      <c r="Z58" s="228">
        <f t="shared" si="8"/>
        <v>0.85311610389610382</v>
      </c>
      <c r="AA58" s="134"/>
    </row>
    <row r="59" spans="1:27" ht="15.75" customHeight="1">
      <c r="A59" s="450"/>
      <c r="B59" s="442"/>
      <c r="C59" s="442"/>
      <c r="D59" s="148" t="s">
        <v>406</v>
      </c>
      <c r="E59" s="148" t="s">
        <v>407</v>
      </c>
      <c r="F59" s="178" t="s">
        <v>408</v>
      </c>
      <c r="G59" s="148" t="s">
        <v>913</v>
      </c>
      <c r="H59" s="148" t="s">
        <v>394</v>
      </c>
      <c r="I59" s="148" t="s">
        <v>123</v>
      </c>
      <c r="J59" s="132">
        <v>0</v>
      </c>
      <c r="K59" s="132">
        <v>7138.12</v>
      </c>
      <c r="L59" s="132">
        <v>7138.12</v>
      </c>
      <c r="M59" s="131" t="s">
        <v>396</v>
      </c>
      <c r="N59" s="131">
        <v>1</v>
      </c>
      <c r="O59" s="170">
        <f t="shared" si="2"/>
        <v>0</v>
      </c>
      <c r="P59" s="170">
        <f t="shared" si="3"/>
        <v>7138.12</v>
      </c>
      <c r="Q59" s="170">
        <f t="shared" si="4"/>
        <v>7138.12</v>
      </c>
      <c r="R59" s="228" t="str">
        <f t="shared" si="9"/>
        <v>-</v>
      </c>
      <c r="S59" s="228" t="str">
        <f t="shared" si="5"/>
        <v>-</v>
      </c>
      <c r="T59" s="131" t="s">
        <v>410</v>
      </c>
      <c r="U59" s="131">
        <v>0.57999999999999996</v>
      </c>
      <c r="V59" s="170">
        <f t="shared" si="6"/>
        <v>0</v>
      </c>
      <c r="W59" s="170">
        <f t="shared" si="10"/>
        <v>4140.1095999999998</v>
      </c>
      <c r="X59" s="170">
        <f t="shared" si="0"/>
        <v>4140.1095999999998</v>
      </c>
      <c r="Y59" s="260" t="str">
        <f t="shared" si="1"/>
        <v>-</v>
      </c>
      <c r="Z59" s="228" t="str">
        <f t="shared" si="8"/>
        <v>-</v>
      </c>
      <c r="AA59" s="134"/>
    </row>
    <row r="60" spans="1:27" ht="15.75" customHeight="1">
      <c r="A60" s="450"/>
      <c r="B60" s="442"/>
      <c r="C60" s="442"/>
      <c r="D60" s="148" t="s">
        <v>406</v>
      </c>
      <c r="E60" s="148" t="s">
        <v>407</v>
      </c>
      <c r="F60" s="178" t="s">
        <v>408</v>
      </c>
      <c r="G60" s="148" t="s">
        <v>914</v>
      </c>
      <c r="H60" s="148" t="s">
        <v>394</v>
      </c>
      <c r="I60" s="148" t="s">
        <v>123</v>
      </c>
      <c r="J60" s="132">
        <v>20000</v>
      </c>
      <c r="K60" s="132">
        <v>18415</v>
      </c>
      <c r="L60" s="132">
        <v>18415</v>
      </c>
      <c r="M60" s="131" t="s">
        <v>396</v>
      </c>
      <c r="N60" s="131">
        <v>1</v>
      </c>
      <c r="O60" s="170">
        <f t="shared" si="2"/>
        <v>20000</v>
      </c>
      <c r="P60" s="170">
        <f t="shared" si="3"/>
        <v>18415</v>
      </c>
      <c r="Q60" s="170">
        <f t="shared" si="4"/>
        <v>18415</v>
      </c>
      <c r="R60" s="228">
        <f t="shared" si="9"/>
        <v>0.92074999999999996</v>
      </c>
      <c r="S60" s="228">
        <f t="shared" si="5"/>
        <v>0.92074999999999996</v>
      </c>
      <c r="T60" s="131" t="s">
        <v>410</v>
      </c>
      <c r="U60" s="131">
        <v>0.57999999999999996</v>
      </c>
      <c r="V60" s="170">
        <f t="shared" si="6"/>
        <v>11600</v>
      </c>
      <c r="W60" s="170">
        <f t="shared" si="10"/>
        <v>10680.699999999999</v>
      </c>
      <c r="X60" s="170">
        <f t="shared" si="0"/>
        <v>10680.699999999999</v>
      </c>
      <c r="Y60" s="260">
        <f t="shared" si="1"/>
        <v>0.92074999999999996</v>
      </c>
      <c r="Z60" s="228">
        <f t="shared" si="8"/>
        <v>0.92074999999999996</v>
      </c>
      <c r="AA60" s="134"/>
    </row>
    <row r="61" spans="1:27" ht="15.75" customHeight="1">
      <c r="A61" s="450"/>
      <c r="B61" s="442"/>
      <c r="C61" s="442"/>
      <c r="D61" s="148" t="s">
        <v>406</v>
      </c>
      <c r="E61" s="148" t="s">
        <v>407</v>
      </c>
      <c r="F61" s="178" t="s">
        <v>408</v>
      </c>
      <c r="G61" s="148" t="s">
        <v>915</v>
      </c>
      <c r="H61" s="148" t="s">
        <v>394</v>
      </c>
      <c r="I61" s="148" t="s">
        <v>123</v>
      </c>
      <c r="J61" s="132">
        <v>7500</v>
      </c>
      <c r="K61" s="132">
        <v>0</v>
      </c>
      <c r="L61" s="132">
        <v>0</v>
      </c>
      <c r="M61" s="131" t="s">
        <v>416</v>
      </c>
      <c r="N61" s="131">
        <v>0</v>
      </c>
      <c r="O61" s="170">
        <f t="shared" si="2"/>
        <v>0</v>
      </c>
      <c r="P61" s="170">
        <f t="shared" si="3"/>
        <v>0</v>
      </c>
      <c r="Q61" s="170">
        <f t="shared" si="4"/>
        <v>0</v>
      </c>
      <c r="R61" s="228" t="str">
        <f t="shared" si="9"/>
        <v>-</v>
      </c>
      <c r="S61" s="228" t="str">
        <f t="shared" si="5"/>
        <v>-</v>
      </c>
      <c r="T61" s="131" t="s">
        <v>416</v>
      </c>
      <c r="U61" s="131">
        <v>0</v>
      </c>
      <c r="V61" s="170">
        <f t="shared" si="6"/>
        <v>0</v>
      </c>
      <c r="W61" s="170">
        <f t="shared" si="10"/>
        <v>0</v>
      </c>
      <c r="X61" s="170">
        <f t="shared" si="0"/>
        <v>0</v>
      </c>
      <c r="Y61" s="260" t="str">
        <f t="shared" si="1"/>
        <v>-</v>
      </c>
      <c r="Z61" s="228" t="str">
        <f t="shared" si="8"/>
        <v>-</v>
      </c>
      <c r="AA61" s="134"/>
    </row>
    <row r="62" spans="1:27" ht="15.75" customHeight="1">
      <c r="A62" s="450"/>
      <c r="B62" s="442"/>
      <c r="C62" s="442"/>
      <c r="D62" s="148" t="s">
        <v>406</v>
      </c>
      <c r="E62" s="148" t="s">
        <v>407</v>
      </c>
      <c r="F62" s="178" t="s">
        <v>408</v>
      </c>
      <c r="G62" s="148" t="s">
        <v>916</v>
      </c>
      <c r="H62" s="148" t="s">
        <v>394</v>
      </c>
      <c r="I62" s="148" t="s">
        <v>123</v>
      </c>
      <c r="J62" s="132">
        <v>154388</v>
      </c>
      <c r="K62" s="132">
        <v>145540.45000000001</v>
      </c>
      <c r="L62" s="132">
        <v>126424.66</v>
      </c>
      <c r="M62" s="131" t="s">
        <v>396</v>
      </c>
      <c r="N62" s="131">
        <f>IFERROR(VLOOKUP(F62,[1]BD_12!$F$2:$N$1000,9,0),"")</f>
        <v>1</v>
      </c>
      <c r="O62" s="170">
        <f t="shared" si="2"/>
        <v>154388</v>
      </c>
      <c r="P62" s="170">
        <f t="shared" si="3"/>
        <v>145540.45000000001</v>
      </c>
      <c r="Q62" s="170">
        <f t="shared" si="4"/>
        <v>126424.66</v>
      </c>
      <c r="R62" s="228">
        <f t="shared" si="9"/>
        <v>0.81887620799544003</v>
      </c>
      <c r="S62" s="228">
        <f t="shared" si="5"/>
        <v>0.94269276109542199</v>
      </c>
      <c r="T62" s="131" t="s">
        <v>410</v>
      </c>
      <c r="U62" s="131">
        <v>0.57999999999999996</v>
      </c>
      <c r="V62" s="170">
        <f t="shared" si="6"/>
        <v>89545.04</v>
      </c>
      <c r="W62" s="170">
        <f t="shared" si="10"/>
        <v>84413.460999999996</v>
      </c>
      <c r="X62" s="170">
        <f t="shared" si="0"/>
        <v>73326.30279999999</v>
      </c>
      <c r="Y62" s="260">
        <f t="shared" si="1"/>
        <v>0.81887620799544003</v>
      </c>
      <c r="Z62" s="228">
        <f t="shared" si="8"/>
        <v>0.94269276109542199</v>
      </c>
      <c r="AA62" s="134"/>
    </row>
    <row r="63" spans="1:27" ht="15.75" customHeight="1">
      <c r="A63" s="450"/>
      <c r="B63" s="442"/>
      <c r="C63" s="442"/>
      <c r="D63" s="148" t="s">
        <v>406</v>
      </c>
      <c r="E63" s="148" t="s">
        <v>407</v>
      </c>
      <c r="F63" s="178" t="s">
        <v>408</v>
      </c>
      <c r="G63" s="148" t="s">
        <v>917</v>
      </c>
      <c r="H63" s="148" t="s">
        <v>394</v>
      </c>
      <c r="I63" s="148" t="s">
        <v>123</v>
      </c>
      <c r="J63" s="132">
        <v>395898</v>
      </c>
      <c r="K63" s="132">
        <v>104587.9</v>
      </c>
      <c r="L63" s="132">
        <v>11561.66</v>
      </c>
      <c r="M63" s="131" t="s">
        <v>396</v>
      </c>
      <c r="N63" s="131">
        <v>1</v>
      </c>
      <c r="O63" s="170">
        <f t="shared" si="2"/>
        <v>395898</v>
      </c>
      <c r="P63" s="170">
        <f t="shared" si="3"/>
        <v>104587.9</v>
      </c>
      <c r="Q63" s="170">
        <f t="shared" si="4"/>
        <v>11561.66</v>
      </c>
      <c r="R63" s="228">
        <f t="shared" si="9"/>
        <v>2.9203633259071781E-2</v>
      </c>
      <c r="S63" s="228">
        <f t="shared" si="5"/>
        <v>0.26417890466736382</v>
      </c>
      <c r="T63" s="131" t="s">
        <v>410</v>
      </c>
      <c r="U63" s="131">
        <v>0.57999999999999996</v>
      </c>
      <c r="V63" s="170">
        <f t="shared" si="6"/>
        <v>229620.84</v>
      </c>
      <c r="W63" s="170">
        <f t="shared" si="10"/>
        <v>60660.981999999989</v>
      </c>
      <c r="X63" s="170">
        <f t="shared" si="0"/>
        <v>6705.7627999999995</v>
      </c>
      <c r="Y63" s="260">
        <f t="shared" si="1"/>
        <v>2.9203633259071781E-2</v>
      </c>
      <c r="Z63" s="228">
        <f t="shared" si="8"/>
        <v>0.26417890466736377</v>
      </c>
      <c r="AA63" s="134"/>
    </row>
    <row r="64" spans="1:27" ht="15.75" customHeight="1">
      <c r="A64" s="450"/>
      <c r="B64" s="442"/>
      <c r="C64" s="442"/>
      <c r="D64" s="148" t="s">
        <v>406</v>
      </c>
      <c r="E64" s="148" t="s">
        <v>407</v>
      </c>
      <c r="F64" s="178" t="s">
        <v>408</v>
      </c>
      <c r="G64" s="148" t="s">
        <v>918</v>
      </c>
      <c r="H64" s="148" t="s">
        <v>394</v>
      </c>
      <c r="I64" s="148" t="s">
        <v>123</v>
      </c>
      <c r="J64" s="132">
        <v>2586921</v>
      </c>
      <c r="K64" s="132">
        <v>2409896.2100000004</v>
      </c>
      <c r="L64" s="132">
        <v>1982903.5699999998</v>
      </c>
      <c r="M64" s="131" t="s">
        <v>396</v>
      </c>
      <c r="N64" s="131">
        <v>1</v>
      </c>
      <c r="O64" s="170">
        <f t="shared" si="2"/>
        <v>2586921</v>
      </c>
      <c r="P64" s="170">
        <f t="shared" si="3"/>
        <v>2409896.2100000004</v>
      </c>
      <c r="Q64" s="170">
        <f t="shared" si="4"/>
        <v>1982903.5699999998</v>
      </c>
      <c r="R64" s="228">
        <f t="shared" si="9"/>
        <v>0.76651106469814878</v>
      </c>
      <c r="S64" s="228">
        <f t="shared" si="5"/>
        <v>0.9315693096155625</v>
      </c>
      <c r="T64" s="131" t="s">
        <v>410</v>
      </c>
      <c r="U64" s="131">
        <v>0.57999999999999996</v>
      </c>
      <c r="V64" s="170">
        <f t="shared" si="6"/>
        <v>1500414.18</v>
      </c>
      <c r="W64" s="170">
        <f t="shared" si="10"/>
        <v>1397739.8018000002</v>
      </c>
      <c r="X64" s="170">
        <f t="shared" si="0"/>
        <v>1150084.0705999997</v>
      </c>
      <c r="Y64" s="260">
        <f t="shared" si="1"/>
        <v>0.76651106469814878</v>
      </c>
      <c r="Z64" s="228">
        <f t="shared" si="8"/>
        <v>0.9315693096155625</v>
      </c>
      <c r="AA64" s="134"/>
    </row>
    <row r="65" spans="1:27" ht="15.75" customHeight="1">
      <c r="A65" s="450"/>
      <c r="B65" s="442"/>
      <c r="C65" s="442"/>
      <c r="D65" s="148" t="s">
        <v>406</v>
      </c>
      <c r="E65" s="148" t="s">
        <v>407</v>
      </c>
      <c r="F65" s="178" t="s">
        <v>408</v>
      </c>
      <c r="G65" s="148" t="s">
        <v>919</v>
      </c>
      <c r="H65" s="148" t="s">
        <v>394</v>
      </c>
      <c r="I65" s="148" t="s">
        <v>123</v>
      </c>
      <c r="J65" s="132">
        <v>26400</v>
      </c>
      <c r="K65" s="132">
        <v>13613.17</v>
      </c>
      <c r="L65" s="132">
        <v>13613.17</v>
      </c>
      <c r="M65" s="131" t="s">
        <v>396</v>
      </c>
      <c r="N65" s="131">
        <v>1</v>
      </c>
      <c r="O65" s="170">
        <f t="shared" si="2"/>
        <v>26400</v>
      </c>
      <c r="P65" s="170">
        <f t="shared" si="3"/>
        <v>13613.17</v>
      </c>
      <c r="Q65" s="170">
        <f t="shared" si="4"/>
        <v>13613.17</v>
      </c>
      <c r="R65" s="228">
        <f t="shared" si="9"/>
        <v>0.51565037878787878</v>
      </c>
      <c r="S65" s="228">
        <f t="shared" si="5"/>
        <v>0.51565037878787878</v>
      </c>
      <c r="T65" s="131" t="s">
        <v>410</v>
      </c>
      <c r="U65" s="131">
        <v>0.57999999999999996</v>
      </c>
      <c r="V65" s="170">
        <f t="shared" si="6"/>
        <v>15311.999999999998</v>
      </c>
      <c r="W65" s="170">
        <f t="shared" si="10"/>
        <v>7895.6385999999993</v>
      </c>
      <c r="X65" s="170">
        <f t="shared" si="0"/>
        <v>7895.6385999999993</v>
      </c>
      <c r="Y65" s="260">
        <f t="shared" si="1"/>
        <v>0.51565037878787878</v>
      </c>
      <c r="Z65" s="228">
        <f t="shared" si="8"/>
        <v>0.51565037878787878</v>
      </c>
      <c r="AA65" s="134"/>
    </row>
    <row r="66" spans="1:27" ht="15.75" customHeight="1">
      <c r="A66" s="450"/>
      <c r="B66" s="442"/>
      <c r="C66" s="442"/>
      <c r="D66" s="148" t="s">
        <v>406</v>
      </c>
      <c r="E66" s="148" t="s">
        <v>407</v>
      </c>
      <c r="F66" s="178" t="s">
        <v>408</v>
      </c>
      <c r="G66" s="148" t="s">
        <v>920</v>
      </c>
      <c r="H66" s="148" t="s">
        <v>394</v>
      </c>
      <c r="I66" s="148" t="s">
        <v>123</v>
      </c>
      <c r="J66" s="132">
        <v>20000</v>
      </c>
      <c r="K66" s="132">
        <v>91446.66</v>
      </c>
      <c r="L66" s="132">
        <v>57907.26</v>
      </c>
      <c r="M66" s="131" t="s">
        <v>396</v>
      </c>
      <c r="N66" s="131">
        <v>1</v>
      </c>
      <c r="O66" s="170">
        <f t="shared" si="2"/>
        <v>20000</v>
      </c>
      <c r="P66" s="170">
        <f t="shared" ref="P66:P129" si="11">K66*N66</f>
        <v>91446.66</v>
      </c>
      <c r="Q66" s="170">
        <f t="shared" si="4"/>
        <v>57907.26</v>
      </c>
      <c r="R66" s="228">
        <f t="shared" si="9"/>
        <v>2.8953630000000001</v>
      </c>
      <c r="S66" s="228">
        <f t="shared" si="5"/>
        <v>4.5723330000000004</v>
      </c>
      <c r="T66" s="131" t="s">
        <v>410</v>
      </c>
      <c r="U66" s="131">
        <v>0.57999999999999996</v>
      </c>
      <c r="V66" s="170">
        <f t="shared" ref="V66:V129" si="12">J66*U66</f>
        <v>11600</v>
      </c>
      <c r="W66" s="170">
        <f t="shared" si="10"/>
        <v>53039.0628</v>
      </c>
      <c r="X66" s="170">
        <f t="shared" ref="X66:X129" si="13">L66*U66</f>
        <v>33586.210800000001</v>
      </c>
      <c r="Y66" s="260">
        <f t="shared" ref="Y66:Y129" si="14">IFERROR(X66/V66, "-")</f>
        <v>2.8953630000000001</v>
      </c>
      <c r="Z66" s="228">
        <f t="shared" si="8"/>
        <v>4.5723329999999995</v>
      </c>
      <c r="AA66" s="134"/>
    </row>
    <row r="67" spans="1:27" ht="15.75" customHeight="1">
      <c r="A67" s="450"/>
      <c r="B67" s="442"/>
      <c r="C67" s="442"/>
      <c r="D67" s="148" t="s">
        <v>406</v>
      </c>
      <c r="E67" s="148" t="s">
        <v>407</v>
      </c>
      <c r="F67" s="178" t="s">
        <v>408</v>
      </c>
      <c r="G67" s="148" t="s">
        <v>921</v>
      </c>
      <c r="H67" s="148" t="s">
        <v>394</v>
      </c>
      <c r="I67" s="148" t="s">
        <v>123</v>
      </c>
      <c r="J67" s="132">
        <v>50000</v>
      </c>
      <c r="K67" s="132">
        <v>49405.74</v>
      </c>
      <c r="L67" s="132">
        <v>47815.74</v>
      </c>
      <c r="M67" s="131" t="s">
        <v>396</v>
      </c>
      <c r="N67" s="131">
        <v>1</v>
      </c>
      <c r="O67" s="170">
        <f t="shared" ref="O67:O130" si="15">J67*N67</f>
        <v>50000</v>
      </c>
      <c r="P67" s="170">
        <f t="shared" si="11"/>
        <v>49405.74</v>
      </c>
      <c r="Q67" s="170">
        <f t="shared" ref="Q67:Q130" si="16">L67*N67</f>
        <v>47815.74</v>
      </c>
      <c r="R67" s="228">
        <f t="shared" si="9"/>
        <v>0.95631479999999991</v>
      </c>
      <c r="S67" s="228">
        <f t="shared" ref="S67:S130" si="17">IFERROR(P67/O67, "-")</f>
        <v>0.98811479999999996</v>
      </c>
      <c r="T67" s="131" t="s">
        <v>410</v>
      </c>
      <c r="U67" s="131">
        <v>0.57999999999999996</v>
      </c>
      <c r="V67" s="170">
        <f t="shared" si="12"/>
        <v>28999.999999999996</v>
      </c>
      <c r="W67" s="170">
        <f t="shared" si="10"/>
        <v>28655.329199999996</v>
      </c>
      <c r="X67" s="170">
        <f t="shared" si="13"/>
        <v>27733.129199999996</v>
      </c>
      <c r="Y67" s="260">
        <f t="shared" si="14"/>
        <v>0.95631480000000002</v>
      </c>
      <c r="Z67" s="228">
        <f t="shared" ref="Z67:Z130" si="18">IFERROR(W67/V67, "-")</f>
        <v>0.98811479999999996</v>
      </c>
      <c r="AA67" s="134"/>
    </row>
    <row r="68" spans="1:27" ht="15.75" customHeight="1">
      <c r="A68" s="450"/>
      <c r="B68" s="442"/>
      <c r="C68" s="442"/>
      <c r="D68" s="148" t="s">
        <v>406</v>
      </c>
      <c r="E68" s="148" t="s">
        <v>407</v>
      </c>
      <c r="F68" s="178" t="s">
        <v>408</v>
      </c>
      <c r="G68" s="148" t="s">
        <v>922</v>
      </c>
      <c r="H68" s="148" t="s">
        <v>394</v>
      </c>
      <c r="I68" s="148" t="s">
        <v>123</v>
      </c>
      <c r="J68" s="132">
        <v>153618</v>
      </c>
      <c r="K68" s="132">
        <v>8495.5800000000017</v>
      </c>
      <c r="L68" s="132">
        <v>8495.58</v>
      </c>
      <c r="M68" s="131" t="s">
        <v>396</v>
      </c>
      <c r="N68" s="131">
        <v>1</v>
      </c>
      <c r="O68" s="170">
        <f t="shared" si="15"/>
        <v>153618</v>
      </c>
      <c r="P68" s="170">
        <f t="shared" si="11"/>
        <v>8495.5800000000017</v>
      </c>
      <c r="Q68" s="170">
        <f t="shared" si="16"/>
        <v>8495.58</v>
      </c>
      <c r="R68" s="228">
        <f t="shared" ref="R68:R131" si="19">IFERROR(Q68/O68, "-")</f>
        <v>5.530328477131586E-2</v>
      </c>
      <c r="S68" s="228">
        <f t="shared" si="17"/>
        <v>5.5303284771315873E-2</v>
      </c>
      <c r="T68" s="131" t="s">
        <v>410</v>
      </c>
      <c r="U68" s="131">
        <v>0.57999999999999996</v>
      </c>
      <c r="V68" s="170">
        <f t="shared" si="12"/>
        <v>89098.439999999988</v>
      </c>
      <c r="W68" s="170">
        <f t="shared" si="10"/>
        <v>4927.4364000000005</v>
      </c>
      <c r="X68" s="170">
        <f t="shared" si="13"/>
        <v>4927.4363999999996</v>
      </c>
      <c r="Y68" s="260">
        <f t="shared" si="14"/>
        <v>5.5303284771315867E-2</v>
      </c>
      <c r="Z68" s="228">
        <f t="shared" si="18"/>
        <v>5.5303284771315873E-2</v>
      </c>
      <c r="AA68" s="134"/>
    </row>
    <row r="69" spans="1:27" ht="15.75" customHeight="1">
      <c r="A69" s="450"/>
      <c r="B69" s="442"/>
      <c r="C69" s="442"/>
      <c r="D69" s="148" t="s">
        <v>406</v>
      </c>
      <c r="E69" s="148" t="s">
        <v>407</v>
      </c>
      <c r="F69" s="178" t="s">
        <v>408</v>
      </c>
      <c r="G69" s="148" t="s">
        <v>923</v>
      </c>
      <c r="H69" s="148" t="s">
        <v>394</v>
      </c>
      <c r="I69" s="148" t="s">
        <v>123</v>
      </c>
      <c r="J69" s="132">
        <v>396107</v>
      </c>
      <c r="K69" s="132">
        <v>233066.13</v>
      </c>
      <c r="L69" s="132">
        <v>233066.13000000003</v>
      </c>
      <c r="M69" s="131" t="s">
        <v>396</v>
      </c>
      <c r="N69" s="131">
        <v>1</v>
      </c>
      <c r="O69" s="170">
        <f t="shared" si="15"/>
        <v>396107</v>
      </c>
      <c r="P69" s="170">
        <f t="shared" si="11"/>
        <v>233066.13</v>
      </c>
      <c r="Q69" s="170">
        <f t="shared" si="16"/>
        <v>233066.13000000003</v>
      </c>
      <c r="R69" s="228">
        <f t="shared" si="19"/>
        <v>0.58839184866715311</v>
      </c>
      <c r="S69" s="228">
        <f t="shared" si="17"/>
        <v>0.58839184866715311</v>
      </c>
      <c r="T69" s="131" t="s">
        <v>410</v>
      </c>
      <c r="U69" s="131">
        <v>0.57999999999999996</v>
      </c>
      <c r="V69" s="170">
        <f t="shared" si="12"/>
        <v>229742.06</v>
      </c>
      <c r="W69" s="170">
        <f t="shared" si="10"/>
        <v>135178.3554</v>
      </c>
      <c r="X69" s="170">
        <f t="shared" si="13"/>
        <v>135178.3554</v>
      </c>
      <c r="Y69" s="260">
        <f t="shared" si="14"/>
        <v>0.58839184866715311</v>
      </c>
      <c r="Z69" s="228">
        <f t="shared" si="18"/>
        <v>0.58839184866715311</v>
      </c>
      <c r="AA69" s="134"/>
    </row>
    <row r="70" spans="1:27" ht="15.75" customHeight="1">
      <c r="A70" s="450"/>
      <c r="B70" s="442"/>
      <c r="C70" s="442"/>
      <c r="D70" s="148" t="s">
        <v>406</v>
      </c>
      <c r="E70" s="148" t="s">
        <v>407</v>
      </c>
      <c r="F70" s="178" t="s">
        <v>408</v>
      </c>
      <c r="G70" s="148" t="s">
        <v>924</v>
      </c>
      <c r="H70" s="148" t="s">
        <v>394</v>
      </c>
      <c r="I70" s="148" t="s">
        <v>123</v>
      </c>
      <c r="J70" s="132">
        <v>1631062</v>
      </c>
      <c r="K70" s="132">
        <v>1742752.2000000002</v>
      </c>
      <c r="L70" s="132">
        <v>1624717.52</v>
      </c>
      <c r="M70" s="131" t="s">
        <v>396</v>
      </c>
      <c r="N70" s="131">
        <v>1</v>
      </c>
      <c r="O70" s="170">
        <f t="shared" si="15"/>
        <v>1631062</v>
      </c>
      <c r="P70" s="170">
        <f t="shared" si="11"/>
        <v>1742752.2000000002</v>
      </c>
      <c r="Q70" s="170">
        <f t="shared" si="16"/>
        <v>1624717.52</v>
      </c>
      <c r="R70" s="228">
        <f t="shared" si="19"/>
        <v>0.9961102153075726</v>
      </c>
      <c r="S70" s="228">
        <f t="shared" si="17"/>
        <v>1.0684769800289629</v>
      </c>
      <c r="T70" s="131" t="s">
        <v>410</v>
      </c>
      <c r="U70" s="131">
        <v>0.57999999999999996</v>
      </c>
      <c r="V70" s="170">
        <f t="shared" si="12"/>
        <v>946015.96</v>
      </c>
      <c r="W70" s="170">
        <f t="shared" ref="W70:W133" si="20">K70*U70</f>
        <v>1010796.2760000001</v>
      </c>
      <c r="X70" s="170">
        <f t="shared" si="13"/>
        <v>942336.16159999999</v>
      </c>
      <c r="Y70" s="260">
        <f t="shared" si="14"/>
        <v>0.9961102153075726</v>
      </c>
      <c r="Z70" s="228">
        <f t="shared" si="18"/>
        <v>1.0684769800289629</v>
      </c>
      <c r="AA70" s="134"/>
    </row>
    <row r="71" spans="1:27" ht="15.75" customHeight="1">
      <c r="A71" s="450"/>
      <c r="B71" s="442"/>
      <c r="C71" s="442"/>
      <c r="D71" s="148" t="s">
        <v>406</v>
      </c>
      <c r="E71" s="148" t="s">
        <v>407</v>
      </c>
      <c r="F71" s="178" t="s">
        <v>408</v>
      </c>
      <c r="G71" s="148" t="s">
        <v>925</v>
      </c>
      <c r="H71" s="148" t="s">
        <v>394</v>
      </c>
      <c r="I71" s="148" t="s">
        <v>123</v>
      </c>
      <c r="J71" s="132">
        <v>74250</v>
      </c>
      <c r="K71" s="132">
        <v>70808.989999999991</v>
      </c>
      <c r="L71" s="132">
        <v>70808.989999999991</v>
      </c>
      <c r="M71" s="131" t="s">
        <v>396</v>
      </c>
      <c r="N71" s="131">
        <v>1</v>
      </c>
      <c r="O71" s="170">
        <f t="shared" si="15"/>
        <v>74250</v>
      </c>
      <c r="P71" s="170">
        <f t="shared" si="11"/>
        <v>70808.989999999991</v>
      </c>
      <c r="Q71" s="170">
        <f t="shared" si="16"/>
        <v>70808.989999999991</v>
      </c>
      <c r="R71" s="228">
        <f t="shared" si="19"/>
        <v>0.95365643097643082</v>
      </c>
      <c r="S71" s="228">
        <f t="shared" si="17"/>
        <v>0.95365643097643082</v>
      </c>
      <c r="T71" s="131" t="s">
        <v>410</v>
      </c>
      <c r="U71" s="131">
        <v>0.57999999999999996</v>
      </c>
      <c r="V71" s="170">
        <f t="shared" si="12"/>
        <v>43065</v>
      </c>
      <c r="W71" s="170">
        <f t="shared" si="20"/>
        <v>41069.214199999995</v>
      </c>
      <c r="X71" s="170">
        <f t="shared" si="13"/>
        <v>41069.214199999995</v>
      </c>
      <c r="Y71" s="260">
        <f t="shared" si="14"/>
        <v>0.95365643097643082</v>
      </c>
      <c r="Z71" s="228">
        <f t="shared" si="18"/>
        <v>0.95365643097643082</v>
      </c>
      <c r="AA71" s="134"/>
    </row>
    <row r="72" spans="1:27" ht="15.75" customHeight="1">
      <c r="A72" s="450"/>
      <c r="B72" s="442"/>
      <c r="C72" s="442"/>
      <c r="D72" s="148" t="s">
        <v>406</v>
      </c>
      <c r="E72" s="148" t="s">
        <v>407</v>
      </c>
      <c r="F72" s="178" t="s">
        <v>408</v>
      </c>
      <c r="G72" s="148" t="s">
        <v>926</v>
      </c>
      <c r="H72" s="148" t="s">
        <v>394</v>
      </c>
      <c r="I72" s="148" t="s">
        <v>123</v>
      </c>
      <c r="J72" s="132">
        <v>20000</v>
      </c>
      <c r="K72" s="132">
        <v>36559.58</v>
      </c>
      <c r="L72" s="132">
        <v>36559.58</v>
      </c>
      <c r="M72" s="131" t="s">
        <v>396</v>
      </c>
      <c r="N72" s="131">
        <v>1</v>
      </c>
      <c r="O72" s="170">
        <f t="shared" si="15"/>
        <v>20000</v>
      </c>
      <c r="P72" s="170">
        <f t="shared" si="11"/>
        <v>36559.58</v>
      </c>
      <c r="Q72" s="170">
        <f t="shared" si="16"/>
        <v>36559.58</v>
      </c>
      <c r="R72" s="228">
        <f t="shared" si="19"/>
        <v>1.827979</v>
      </c>
      <c r="S72" s="228">
        <f t="shared" si="17"/>
        <v>1.827979</v>
      </c>
      <c r="T72" s="131" t="s">
        <v>410</v>
      </c>
      <c r="U72" s="131">
        <v>0.57999999999999996</v>
      </c>
      <c r="V72" s="170">
        <f t="shared" si="12"/>
        <v>11600</v>
      </c>
      <c r="W72" s="170">
        <f t="shared" si="20"/>
        <v>21204.556400000001</v>
      </c>
      <c r="X72" s="170">
        <f t="shared" si="13"/>
        <v>21204.556400000001</v>
      </c>
      <c r="Y72" s="260">
        <f t="shared" si="14"/>
        <v>1.827979</v>
      </c>
      <c r="Z72" s="228">
        <f t="shared" si="18"/>
        <v>1.827979</v>
      </c>
      <c r="AA72" s="134"/>
    </row>
    <row r="73" spans="1:27" ht="15.75" customHeight="1">
      <c r="A73" s="450"/>
      <c r="B73" s="442"/>
      <c r="C73" s="442"/>
      <c r="D73" s="148" t="s">
        <v>406</v>
      </c>
      <c r="E73" s="148" t="s">
        <v>407</v>
      </c>
      <c r="F73" s="178" t="s">
        <v>408</v>
      </c>
      <c r="G73" s="148" t="s">
        <v>927</v>
      </c>
      <c r="H73" s="148" t="s">
        <v>394</v>
      </c>
      <c r="I73" s="148" t="s">
        <v>123</v>
      </c>
      <c r="J73" s="132">
        <v>6000</v>
      </c>
      <c r="K73" s="132">
        <v>0</v>
      </c>
      <c r="L73" s="132">
        <v>0</v>
      </c>
      <c r="M73" s="131" t="s">
        <v>416</v>
      </c>
      <c r="N73" s="131">
        <v>0</v>
      </c>
      <c r="O73" s="170">
        <f t="shared" si="15"/>
        <v>0</v>
      </c>
      <c r="P73" s="170">
        <f t="shared" si="11"/>
        <v>0</v>
      </c>
      <c r="Q73" s="170">
        <f t="shared" si="16"/>
        <v>0</v>
      </c>
      <c r="R73" s="228" t="str">
        <f t="shared" si="19"/>
        <v>-</v>
      </c>
      <c r="S73" s="228" t="str">
        <f t="shared" si="17"/>
        <v>-</v>
      </c>
      <c r="T73" s="131" t="s">
        <v>416</v>
      </c>
      <c r="U73" s="131">
        <v>0</v>
      </c>
      <c r="V73" s="170">
        <f t="shared" si="12"/>
        <v>0</v>
      </c>
      <c r="W73" s="170">
        <f t="shared" si="20"/>
        <v>0</v>
      </c>
      <c r="X73" s="170">
        <f t="shared" si="13"/>
        <v>0</v>
      </c>
      <c r="Y73" s="260" t="str">
        <f t="shared" si="14"/>
        <v>-</v>
      </c>
      <c r="Z73" s="228" t="str">
        <f t="shared" si="18"/>
        <v>-</v>
      </c>
      <c r="AA73" s="134"/>
    </row>
    <row r="74" spans="1:27" ht="15.75" customHeight="1">
      <c r="A74" s="450"/>
      <c r="B74" s="442"/>
      <c r="C74" s="442"/>
      <c r="D74" s="148" t="s">
        <v>406</v>
      </c>
      <c r="E74" s="148" t="s">
        <v>407</v>
      </c>
      <c r="F74" s="178" t="s">
        <v>408</v>
      </c>
      <c r="G74" s="148" t="s">
        <v>928</v>
      </c>
      <c r="H74" s="148" t="s">
        <v>394</v>
      </c>
      <c r="I74" s="148" t="s">
        <v>123</v>
      </c>
      <c r="J74" s="132">
        <v>130350</v>
      </c>
      <c r="K74" s="132">
        <v>46423.09</v>
      </c>
      <c r="L74" s="132">
        <v>21301.95</v>
      </c>
      <c r="M74" s="131" t="s">
        <v>396</v>
      </c>
      <c r="N74" s="131">
        <v>1</v>
      </c>
      <c r="O74" s="170">
        <f t="shared" si="15"/>
        <v>130350</v>
      </c>
      <c r="P74" s="170">
        <f t="shared" si="11"/>
        <v>46423.09</v>
      </c>
      <c r="Q74" s="170">
        <f t="shared" si="16"/>
        <v>21301.95</v>
      </c>
      <c r="R74" s="228">
        <f t="shared" si="19"/>
        <v>0.16342117376294593</v>
      </c>
      <c r="S74" s="228">
        <f t="shared" si="17"/>
        <v>0.35614184886843114</v>
      </c>
      <c r="T74" s="131" t="s">
        <v>410</v>
      </c>
      <c r="U74" s="131">
        <v>0.57999999999999996</v>
      </c>
      <c r="V74" s="170">
        <f t="shared" si="12"/>
        <v>75603</v>
      </c>
      <c r="W74" s="170">
        <f t="shared" si="20"/>
        <v>26925.392199999995</v>
      </c>
      <c r="X74" s="170">
        <f t="shared" si="13"/>
        <v>12355.130999999999</v>
      </c>
      <c r="Y74" s="260">
        <f t="shared" si="14"/>
        <v>0.1634211737629459</v>
      </c>
      <c r="Z74" s="228">
        <f t="shared" si="18"/>
        <v>0.35614184886843109</v>
      </c>
      <c r="AA74" s="134"/>
    </row>
    <row r="75" spans="1:27" ht="15.75" customHeight="1">
      <c r="A75" s="450"/>
      <c r="B75" s="442"/>
      <c r="C75" s="442"/>
      <c r="D75" s="148" t="s">
        <v>406</v>
      </c>
      <c r="E75" s="148" t="s">
        <v>407</v>
      </c>
      <c r="F75" s="178" t="s">
        <v>408</v>
      </c>
      <c r="G75" s="148" t="s">
        <v>929</v>
      </c>
      <c r="H75" s="148" t="s">
        <v>394</v>
      </c>
      <c r="I75" s="148" t="s">
        <v>123</v>
      </c>
      <c r="J75" s="132">
        <v>301209</v>
      </c>
      <c r="K75" s="132">
        <v>89509.709999999992</v>
      </c>
      <c r="L75" s="132">
        <v>12967.329999999998</v>
      </c>
      <c r="M75" s="131" t="s">
        <v>396</v>
      </c>
      <c r="N75" s="131">
        <v>1</v>
      </c>
      <c r="O75" s="170">
        <f t="shared" si="15"/>
        <v>301209</v>
      </c>
      <c r="P75" s="170">
        <f t="shared" si="11"/>
        <v>89509.709999999992</v>
      </c>
      <c r="Q75" s="170">
        <f t="shared" si="16"/>
        <v>12967.329999999998</v>
      </c>
      <c r="R75" s="228">
        <f t="shared" si="19"/>
        <v>4.3050938052979819E-2</v>
      </c>
      <c r="S75" s="228">
        <f t="shared" si="17"/>
        <v>0.29716811250659836</v>
      </c>
      <c r="T75" s="131" t="s">
        <v>410</v>
      </c>
      <c r="U75" s="131">
        <v>0.57999999999999996</v>
      </c>
      <c r="V75" s="170">
        <f t="shared" si="12"/>
        <v>174701.22</v>
      </c>
      <c r="W75" s="170">
        <f t="shared" si="20"/>
        <v>51915.631799999988</v>
      </c>
      <c r="X75" s="170">
        <f t="shared" si="13"/>
        <v>7521.0513999999985</v>
      </c>
      <c r="Y75" s="260">
        <f t="shared" si="14"/>
        <v>4.3050938052979819E-2</v>
      </c>
      <c r="Z75" s="228">
        <f t="shared" si="18"/>
        <v>0.29716811250659836</v>
      </c>
      <c r="AA75" s="134"/>
    </row>
    <row r="76" spans="1:27" ht="15.75" customHeight="1">
      <c r="A76" s="450"/>
      <c r="B76" s="442"/>
      <c r="C76" s="442"/>
      <c r="D76" s="148" t="s">
        <v>406</v>
      </c>
      <c r="E76" s="148" t="s">
        <v>407</v>
      </c>
      <c r="F76" s="178" t="s">
        <v>408</v>
      </c>
      <c r="G76" s="148" t="s">
        <v>930</v>
      </c>
      <c r="H76" s="148" t="s">
        <v>394</v>
      </c>
      <c r="I76" s="148" t="s">
        <v>123</v>
      </c>
      <c r="J76" s="132">
        <v>353750</v>
      </c>
      <c r="K76" s="132">
        <v>353750</v>
      </c>
      <c r="L76" s="132">
        <v>323379.40000000002</v>
      </c>
      <c r="M76" s="131" t="s">
        <v>396</v>
      </c>
      <c r="N76" s="131">
        <v>1</v>
      </c>
      <c r="O76" s="170">
        <f t="shared" si="15"/>
        <v>353750</v>
      </c>
      <c r="P76" s="170">
        <f t="shared" si="11"/>
        <v>353750</v>
      </c>
      <c r="Q76" s="170">
        <f t="shared" si="16"/>
        <v>323379.40000000002</v>
      </c>
      <c r="R76" s="228">
        <f t="shared" si="19"/>
        <v>0.91414671378091883</v>
      </c>
      <c r="S76" s="228">
        <f t="shared" si="17"/>
        <v>1</v>
      </c>
      <c r="T76" s="131" t="s">
        <v>410</v>
      </c>
      <c r="U76" s="131">
        <v>0.57999999999999996</v>
      </c>
      <c r="V76" s="170">
        <f t="shared" si="12"/>
        <v>205175</v>
      </c>
      <c r="W76" s="170">
        <f t="shared" si="20"/>
        <v>205175</v>
      </c>
      <c r="X76" s="170">
        <f t="shared" si="13"/>
        <v>187560.052</v>
      </c>
      <c r="Y76" s="260">
        <f t="shared" si="14"/>
        <v>0.91414671378091872</v>
      </c>
      <c r="Z76" s="228">
        <f t="shared" si="18"/>
        <v>1</v>
      </c>
      <c r="AA76" s="134"/>
    </row>
    <row r="77" spans="1:27" ht="15.75" customHeight="1">
      <c r="A77" s="450"/>
      <c r="B77" s="442"/>
      <c r="C77" s="442"/>
      <c r="D77" s="148" t="s">
        <v>406</v>
      </c>
      <c r="E77" s="148" t="s">
        <v>407</v>
      </c>
      <c r="F77" s="178" t="s">
        <v>408</v>
      </c>
      <c r="G77" s="148" t="s">
        <v>931</v>
      </c>
      <c r="H77" s="148" t="s">
        <v>394</v>
      </c>
      <c r="I77" s="148" t="s">
        <v>123</v>
      </c>
      <c r="J77" s="132">
        <v>1029166</v>
      </c>
      <c r="K77" s="132">
        <v>1499419.17</v>
      </c>
      <c r="L77" s="132">
        <v>1252385.3800000001</v>
      </c>
      <c r="M77" s="131" t="s">
        <v>396</v>
      </c>
      <c r="N77" s="131">
        <v>1</v>
      </c>
      <c r="O77" s="170">
        <f t="shared" si="15"/>
        <v>1029166</v>
      </c>
      <c r="P77" s="170">
        <f t="shared" si="11"/>
        <v>1499419.17</v>
      </c>
      <c r="Q77" s="170">
        <f t="shared" si="16"/>
        <v>1252385.3800000001</v>
      </c>
      <c r="R77" s="228">
        <f t="shared" si="19"/>
        <v>1.2168934651941476</v>
      </c>
      <c r="S77" s="228">
        <f t="shared" si="17"/>
        <v>1.4569264530697672</v>
      </c>
      <c r="T77" s="131" t="s">
        <v>410</v>
      </c>
      <c r="U77" s="131">
        <v>0.57999999999999996</v>
      </c>
      <c r="V77" s="170">
        <f t="shared" si="12"/>
        <v>596916.27999999991</v>
      </c>
      <c r="W77" s="170">
        <f t="shared" si="20"/>
        <v>869663.11859999993</v>
      </c>
      <c r="X77" s="170">
        <f t="shared" si="13"/>
        <v>726383.52040000004</v>
      </c>
      <c r="Y77" s="260">
        <f t="shared" si="14"/>
        <v>1.2168934651941476</v>
      </c>
      <c r="Z77" s="228">
        <f t="shared" si="18"/>
        <v>1.4569264530697672</v>
      </c>
      <c r="AA77" s="134"/>
    </row>
    <row r="78" spans="1:27" ht="15.75" customHeight="1">
      <c r="A78" s="450"/>
      <c r="B78" s="442"/>
      <c r="C78" s="442"/>
      <c r="D78" s="148" t="s">
        <v>406</v>
      </c>
      <c r="E78" s="148" t="s">
        <v>407</v>
      </c>
      <c r="F78" s="178" t="s">
        <v>408</v>
      </c>
      <c r="G78" s="148" t="s">
        <v>932</v>
      </c>
      <c r="H78" s="148" t="s">
        <v>394</v>
      </c>
      <c r="I78" s="148" t="s">
        <v>123</v>
      </c>
      <c r="J78" s="132">
        <v>22080</v>
      </c>
      <c r="K78" s="132">
        <v>0</v>
      </c>
      <c r="L78" s="132">
        <v>0</v>
      </c>
      <c r="M78" s="131" t="s">
        <v>396</v>
      </c>
      <c r="N78" s="131">
        <v>1</v>
      </c>
      <c r="O78" s="170">
        <f t="shared" si="15"/>
        <v>22080</v>
      </c>
      <c r="P78" s="170">
        <f t="shared" si="11"/>
        <v>0</v>
      </c>
      <c r="Q78" s="170">
        <f t="shared" si="16"/>
        <v>0</v>
      </c>
      <c r="R78" s="228">
        <f t="shared" si="19"/>
        <v>0</v>
      </c>
      <c r="S78" s="228">
        <f t="shared" si="17"/>
        <v>0</v>
      </c>
      <c r="T78" s="131" t="s">
        <v>410</v>
      </c>
      <c r="U78" s="131">
        <v>0.57999999999999996</v>
      </c>
      <c r="V78" s="170">
        <f t="shared" si="12"/>
        <v>12806.4</v>
      </c>
      <c r="W78" s="170">
        <f t="shared" si="20"/>
        <v>0</v>
      </c>
      <c r="X78" s="170">
        <f t="shared" si="13"/>
        <v>0</v>
      </c>
      <c r="Y78" s="260">
        <f t="shared" si="14"/>
        <v>0</v>
      </c>
      <c r="Z78" s="228">
        <f t="shared" si="18"/>
        <v>0</v>
      </c>
      <c r="AA78" s="134"/>
    </row>
    <row r="79" spans="1:27" ht="15.75" customHeight="1">
      <c r="A79" s="450"/>
      <c r="B79" s="442"/>
      <c r="C79" s="442"/>
      <c r="D79" s="148" t="s">
        <v>406</v>
      </c>
      <c r="E79" s="148" t="s">
        <v>407</v>
      </c>
      <c r="F79" s="178" t="s">
        <v>408</v>
      </c>
      <c r="G79" s="148" t="s">
        <v>933</v>
      </c>
      <c r="H79" s="148" t="s">
        <v>394</v>
      </c>
      <c r="I79" s="148" t="s">
        <v>123</v>
      </c>
      <c r="J79" s="132">
        <v>20000</v>
      </c>
      <c r="K79" s="132">
        <v>8086</v>
      </c>
      <c r="L79" s="132">
        <v>1788</v>
      </c>
      <c r="M79" s="131" t="s">
        <v>396</v>
      </c>
      <c r="N79" s="131">
        <v>1</v>
      </c>
      <c r="O79" s="170">
        <f t="shared" si="15"/>
        <v>20000</v>
      </c>
      <c r="P79" s="170">
        <f t="shared" si="11"/>
        <v>8086</v>
      </c>
      <c r="Q79" s="170">
        <f t="shared" si="16"/>
        <v>1788</v>
      </c>
      <c r="R79" s="228">
        <f t="shared" si="19"/>
        <v>8.9399999999999993E-2</v>
      </c>
      <c r="S79" s="228">
        <f t="shared" si="17"/>
        <v>0.40429999999999999</v>
      </c>
      <c r="T79" s="131" t="s">
        <v>410</v>
      </c>
      <c r="U79" s="131">
        <v>0.57999999999999996</v>
      </c>
      <c r="V79" s="170">
        <f t="shared" si="12"/>
        <v>11600</v>
      </c>
      <c r="W79" s="170">
        <f t="shared" si="20"/>
        <v>4689.88</v>
      </c>
      <c r="X79" s="170">
        <f t="shared" si="13"/>
        <v>1037.04</v>
      </c>
      <c r="Y79" s="260">
        <f t="shared" si="14"/>
        <v>8.9399999999999993E-2</v>
      </c>
      <c r="Z79" s="228">
        <f t="shared" si="18"/>
        <v>0.40429999999999999</v>
      </c>
      <c r="AA79" s="134"/>
    </row>
    <row r="80" spans="1:27" ht="15.75" customHeight="1">
      <c r="A80" s="450"/>
      <c r="B80" s="442"/>
      <c r="C80" s="442"/>
      <c r="D80" s="148" t="s">
        <v>406</v>
      </c>
      <c r="E80" s="148" t="s">
        <v>407</v>
      </c>
      <c r="F80" s="178" t="s">
        <v>408</v>
      </c>
      <c r="G80" s="148" t="s">
        <v>934</v>
      </c>
      <c r="H80" s="148" t="s">
        <v>394</v>
      </c>
      <c r="I80" s="148" t="s">
        <v>123</v>
      </c>
      <c r="J80" s="132">
        <v>10000</v>
      </c>
      <c r="K80" s="132">
        <v>0</v>
      </c>
      <c r="L80" s="132">
        <v>0</v>
      </c>
      <c r="M80" s="131" t="s">
        <v>416</v>
      </c>
      <c r="N80" s="131">
        <v>0</v>
      </c>
      <c r="O80" s="170">
        <f t="shared" si="15"/>
        <v>0</v>
      </c>
      <c r="P80" s="170">
        <f t="shared" si="11"/>
        <v>0</v>
      </c>
      <c r="Q80" s="170">
        <f t="shared" si="16"/>
        <v>0</v>
      </c>
      <c r="R80" s="228" t="str">
        <f t="shared" si="19"/>
        <v>-</v>
      </c>
      <c r="S80" s="228" t="str">
        <f t="shared" si="17"/>
        <v>-</v>
      </c>
      <c r="T80" s="131" t="s">
        <v>416</v>
      </c>
      <c r="U80" s="131">
        <v>0</v>
      </c>
      <c r="V80" s="170">
        <f t="shared" si="12"/>
        <v>0</v>
      </c>
      <c r="W80" s="170">
        <f t="shared" si="20"/>
        <v>0</v>
      </c>
      <c r="X80" s="170">
        <f t="shared" si="13"/>
        <v>0</v>
      </c>
      <c r="Y80" s="260" t="str">
        <f t="shared" si="14"/>
        <v>-</v>
      </c>
      <c r="Z80" s="228" t="str">
        <f t="shared" si="18"/>
        <v>-</v>
      </c>
      <c r="AA80" s="134"/>
    </row>
    <row r="81" spans="1:27" ht="15.75" customHeight="1">
      <c r="A81" s="450"/>
      <c r="B81" s="442"/>
      <c r="C81" s="442"/>
      <c r="D81" s="148" t="s">
        <v>406</v>
      </c>
      <c r="E81" s="148" t="s">
        <v>407</v>
      </c>
      <c r="F81" s="178" t="s">
        <v>408</v>
      </c>
      <c r="G81" s="148" t="s">
        <v>935</v>
      </c>
      <c r="H81" s="148" t="s">
        <v>394</v>
      </c>
      <c r="I81" s="148" t="s">
        <v>123</v>
      </c>
      <c r="J81" s="132">
        <v>249525</v>
      </c>
      <c r="K81" s="132">
        <v>110066.8</v>
      </c>
      <c r="L81" s="132">
        <v>91130</v>
      </c>
      <c r="M81" s="131" t="s">
        <v>396</v>
      </c>
      <c r="N81" s="131">
        <v>1</v>
      </c>
      <c r="O81" s="170">
        <f t="shared" si="15"/>
        <v>249525</v>
      </c>
      <c r="P81" s="170">
        <f t="shared" si="11"/>
        <v>110066.8</v>
      </c>
      <c r="Q81" s="170">
        <f t="shared" si="16"/>
        <v>91130</v>
      </c>
      <c r="R81" s="228">
        <f t="shared" si="19"/>
        <v>0.36521390642220219</v>
      </c>
      <c r="S81" s="228">
        <f t="shared" si="17"/>
        <v>0.44110530007013327</v>
      </c>
      <c r="T81" s="131" t="s">
        <v>410</v>
      </c>
      <c r="U81" s="131">
        <v>0.57999999999999996</v>
      </c>
      <c r="V81" s="170">
        <f t="shared" si="12"/>
        <v>144724.5</v>
      </c>
      <c r="W81" s="170">
        <f t="shared" si="20"/>
        <v>63838.743999999999</v>
      </c>
      <c r="X81" s="170">
        <f t="shared" si="13"/>
        <v>52855.399999999994</v>
      </c>
      <c r="Y81" s="260">
        <f t="shared" si="14"/>
        <v>0.36521390642220214</v>
      </c>
      <c r="Z81" s="228">
        <f t="shared" si="18"/>
        <v>0.44110530007013327</v>
      </c>
      <c r="AA81" s="134"/>
    </row>
    <row r="82" spans="1:27" ht="15.75" customHeight="1">
      <c r="A82" s="450"/>
      <c r="B82" s="442"/>
      <c r="C82" s="442"/>
      <c r="D82" s="148" t="s">
        <v>406</v>
      </c>
      <c r="E82" s="148" t="s">
        <v>407</v>
      </c>
      <c r="F82" s="178" t="s">
        <v>408</v>
      </c>
      <c r="G82" s="148" t="s">
        <v>936</v>
      </c>
      <c r="H82" s="148" t="s">
        <v>394</v>
      </c>
      <c r="I82" s="148" t="s">
        <v>123</v>
      </c>
      <c r="J82" s="132">
        <v>308139</v>
      </c>
      <c r="K82" s="132">
        <v>82833.649999999994</v>
      </c>
      <c r="L82" s="132">
        <v>10276.700000000001</v>
      </c>
      <c r="M82" s="131" t="s">
        <v>396</v>
      </c>
      <c r="N82" s="131">
        <v>1</v>
      </c>
      <c r="O82" s="170">
        <f t="shared" si="15"/>
        <v>308139</v>
      </c>
      <c r="P82" s="170">
        <f t="shared" si="11"/>
        <v>82833.649999999994</v>
      </c>
      <c r="Q82" s="170">
        <f t="shared" si="16"/>
        <v>10276.700000000001</v>
      </c>
      <c r="R82" s="228">
        <f t="shared" si="19"/>
        <v>3.3350857892055212E-2</v>
      </c>
      <c r="S82" s="228">
        <f t="shared" si="17"/>
        <v>0.26881910436523776</v>
      </c>
      <c r="T82" s="131" t="s">
        <v>410</v>
      </c>
      <c r="U82" s="131">
        <v>0.57999999999999996</v>
      </c>
      <c r="V82" s="170">
        <f t="shared" si="12"/>
        <v>178720.62</v>
      </c>
      <c r="W82" s="170">
        <f t="shared" si="20"/>
        <v>48043.516999999993</v>
      </c>
      <c r="X82" s="170">
        <f t="shared" si="13"/>
        <v>5960.4859999999999</v>
      </c>
      <c r="Y82" s="260">
        <f t="shared" si="14"/>
        <v>3.3350857892055212E-2</v>
      </c>
      <c r="Z82" s="228">
        <f t="shared" si="18"/>
        <v>0.2688191043652377</v>
      </c>
      <c r="AA82" s="134"/>
    </row>
    <row r="83" spans="1:27" ht="15.75" customHeight="1">
      <c r="A83" s="450"/>
      <c r="B83" s="442"/>
      <c r="C83" s="442"/>
      <c r="D83" s="148" t="s">
        <v>406</v>
      </c>
      <c r="E83" s="148" t="s">
        <v>407</v>
      </c>
      <c r="F83" s="178" t="s">
        <v>408</v>
      </c>
      <c r="G83" s="148" t="s">
        <v>937</v>
      </c>
      <c r="H83" s="148" t="s">
        <v>394</v>
      </c>
      <c r="I83" s="148" t="s">
        <v>123</v>
      </c>
      <c r="J83" s="132">
        <v>557137</v>
      </c>
      <c r="K83" s="132">
        <v>522976.91</v>
      </c>
      <c r="L83" s="132">
        <v>514976.91</v>
      </c>
      <c r="M83" s="131" t="s">
        <v>396</v>
      </c>
      <c r="N83" s="131">
        <v>1</v>
      </c>
      <c r="O83" s="170">
        <f t="shared" si="15"/>
        <v>557137</v>
      </c>
      <c r="P83" s="170">
        <f t="shared" si="11"/>
        <v>522976.91</v>
      </c>
      <c r="Q83" s="170">
        <f t="shared" si="16"/>
        <v>514976.91</v>
      </c>
      <c r="R83" s="228">
        <f t="shared" si="19"/>
        <v>0.92432724805568467</v>
      </c>
      <c r="S83" s="228">
        <f t="shared" si="17"/>
        <v>0.93868637336956617</v>
      </c>
      <c r="T83" s="131" t="s">
        <v>410</v>
      </c>
      <c r="U83" s="131">
        <v>0.57999999999999996</v>
      </c>
      <c r="V83" s="170">
        <f t="shared" si="12"/>
        <v>323139.45999999996</v>
      </c>
      <c r="W83" s="170">
        <f t="shared" si="20"/>
        <v>303326.60779999994</v>
      </c>
      <c r="X83" s="170">
        <f t="shared" si="13"/>
        <v>298686.60779999994</v>
      </c>
      <c r="Y83" s="260">
        <f t="shared" si="14"/>
        <v>0.92432724805568456</v>
      </c>
      <c r="Z83" s="228">
        <f t="shared" si="18"/>
        <v>0.93868637336956606</v>
      </c>
      <c r="AA83" s="134"/>
    </row>
    <row r="84" spans="1:27" ht="15.75" customHeight="1">
      <c r="A84" s="450"/>
      <c r="B84" s="442"/>
      <c r="C84" s="442"/>
      <c r="D84" s="148" t="s">
        <v>406</v>
      </c>
      <c r="E84" s="148" t="s">
        <v>407</v>
      </c>
      <c r="F84" s="178" t="s">
        <v>408</v>
      </c>
      <c r="G84" s="148" t="s">
        <v>938</v>
      </c>
      <c r="H84" s="148" t="s">
        <v>394</v>
      </c>
      <c r="I84" s="148" t="s">
        <v>123</v>
      </c>
      <c r="J84" s="132">
        <v>2184454</v>
      </c>
      <c r="K84" s="132">
        <v>2128779.87</v>
      </c>
      <c r="L84" s="132">
        <v>1722172.66</v>
      </c>
      <c r="M84" s="131" t="s">
        <v>396</v>
      </c>
      <c r="N84" s="131">
        <v>1</v>
      </c>
      <c r="O84" s="170">
        <f t="shared" si="15"/>
        <v>2184454</v>
      </c>
      <c r="P84" s="170">
        <f t="shared" si="11"/>
        <v>2128779.87</v>
      </c>
      <c r="Q84" s="170">
        <f t="shared" si="16"/>
        <v>1722172.66</v>
      </c>
      <c r="R84" s="228">
        <f t="shared" si="19"/>
        <v>0.78837671106830354</v>
      </c>
      <c r="S84" s="228">
        <f t="shared" si="17"/>
        <v>0.97451348025639362</v>
      </c>
      <c r="T84" s="131" t="s">
        <v>410</v>
      </c>
      <c r="U84" s="131">
        <v>0.57999999999999996</v>
      </c>
      <c r="V84" s="170">
        <f t="shared" si="12"/>
        <v>1266983.3199999998</v>
      </c>
      <c r="W84" s="170">
        <f t="shared" si="20"/>
        <v>1234692.3245999999</v>
      </c>
      <c r="X84" s="170">
        <f t="shared" si="13"/>
        <v>998860.14279999991</v>
      </c>
      <c r="Y84" s="260">
        <f t="shared" si="14"/>
        <v>0.78837671106830365</v>
      </c>
      <c r="Z84" s="228">
        <f t="shared" si="18"/>
        <v>0.97451348025639362</v>
      </c>
      <c r="AA84" s="134"/>
    </row>
    <row r="85" spans="1:27" ht="15.75" customHeight="1">
      <c r="A85" s="450"/>
      <c r="B85" s="442"/>
      <c r="C85" s="442"/>
      <c r="D85" s="148" t="s">
        <v>406</v>
      </c>
      <c r="E85" s="148" t="s">
        <v>407</v>
      </c>
      <c r="F85" s="178" t="s">
        <v>408</v>
      </c>
      <c r="G85" s="148" t="s">
        <v>939</v>
      </c>
      <c r="H85" s="148" t="s">
        <v>394</v>
      </c>
      <c r="I85" s="148" t="s">
        <v>123</v>
      </c>
      <c r="J85" s="132">
        <v>6000</v>
      </c>
      <c r="K85" s="132">
        <v>0</v>
      </c>
      <c r="L85" s="132">
        <v>0</v>
      </c>
      <c r="M85" s="131" t="s">
        <v>416</v>
      </c>
      <c r="N85" s="131">
        <v>0</v>
      </c>
      <c r="O85" s="170">
        <f t="shared" si="15"/>
        <v>0</v>
      </c>
      <c r="P85" s="170">
        <f t="shared" si="11"/>
        <v>0</v>
      </c>
      <c r="Q85" s="170">
        <f t="shared" si="16"/>
        <v>0</v>
      </c>
      <c r="R85" s="228" t="str">
        <f t="shared" si="19"/>
        <v>-</v>
      </c>
      <c r="S85" s="228" t="str">
        <f t="shared" si="17"/>
        <v>-</v>
      </c>
      <c r="T85" s="131" t="s">
        <v>416</v>
      </c>
      <c r="U85" s="131">
        <v>0</v>
      </c>
      <c r="V85" s="170">
        <f t="shared" si="12"/>
        <v>0</v>
      </c>
      <c r="W85" s="170">
        <f t="shared" si="20"/>
        <v>0</v>
      </c>
      <c r="X85" s="170">
        <f t="shared" si="13"/>
        <v>0</v>
      </c>
      <c r="Y85" s="260" t="str">
        <f t="shared" si="14"/>
        <v>-</v>
      </c>
      <c r="Z85" s="228" t="str">
        <f t="shared" si="18"/>
        <v>-</v>
      </c>
      <c r="AA85" s="134"/>
    </row>
    <row r="86" spans="1:27" ht="15.75" customHeight="1">
      <c r="A86" s="450"/>
      <c r="B86" s="442"/>
      <c r="C86" s="442"/>
      <c r="D86" s="148" t="s">
        <v>406</v>
      </c>
      <c r="E86" s="148" t="s">
        <v>407</v>
      </c>
      <c r="F86" s="178" t="s">
        <v>408</v>
      </c>
      <c r="G86" s="148" t="s">
        <v>940</v>
      </c>
      <c r="H86" s="148" t="s">
        <v>394</v>
      </c>
      <c r="I86" s="148" t="s">
        <v>123</v>
      </c>
      <c r="J86" s="132">
        <v>178541</v>
      </c>
      <c r="K86" s="132">
        <v>121857.08</v>
      </c>
      <c r="L86" s="132">
        <v>121857.08</v>
      </c>
      <c r="M86" s="131" t="s">
        <v>396</v>
      </c>
      <c r="N86" s="131">
        <v>1</v>
      </c>
      <c r="O86" s="170">
        <f t="shared" si="15"/>
        <v>178541</v>
      </c>
      <c r="P86" s="170">
        <f t="shared" si="11"/>
        <v>121857.08</v>
      </c>
      <c r="Q86" s="170">
        <f t="shared" si="16"/>
        <v>121857.08</v>
      </c>
      <c r="R86" s="228">
        <f t="shared" si="19"/>
        <v>0.68251594871766152</v>
      </c>
      <c r="S86" s="228">
        <f t="shared" si="17"/>
        <v>0.68251594871766152</v>
      </c>
      <c r="T86" s="131" t="s">
        <v>410</v>
      </c>
      <c r="U86" s="131">
        <v>0.57999999999999996</v>
      </c>
      <c r="V86" s="170">
        <f t="shared" si="12"/>
        <v>103553.78</v>
      </c>
      <c r="W86" s="170">
        <f t="shared" si="20"/>
        <v>70677.10639999999</v>
      </c>
      <c r="X86" s="170">
        <f t="shared" si="13"/>
        <v>70677.10639999999</v>
      </c>
      <c r="Y86" s="260">
        <f t="shared" si="14"/>
        <v>0.68251594871766141</v>
      </c>
      <c r="Z86" s="228">
        <f t="shared" si="18"/>
        <v>0.68251594871766141</v>
      </c>
      <c r="AA86" s="134"/>
    </row>
    <row r="87" spans="1:27" ht="15.75" customHeight="1">
      <c r="A87" s="450"/>
      <c r="B87" s="442"/>
      <c r="C87" s="442"/>
      <c r="D87" s="148" t="s">
        <v>406</v>
      </c>
      <c r="E87" s="148" t="s">
        <v>407</v>
      </c>
      <c r="F87" s="178" t="s">
        <v>408</v>
      </c>
      <c r="G87" s="148" t="s">
        <v>941</v>
      </c>
      <c r="H87" s="148" t="s">
        <v>394</v>
      </c>
      <c r="I87" s="148" t="s">
        <v>123</v>
      </c>
      <c r="J87" s="132">
        <v>0</v>
      </c>
      <c r="K87" s="132">
        <v>176443.34</v>
      </c>
      <c r="L87" s="132">
        <v>67344.899999999994</v>
      </c>
      <c r="M87" s="131" t="s">
        <v>396</v>
      </c>
      <c r="N87" s="131">
        <v>1</v>
      </c>
      <c r="O87" s="170">
        <f t="shared" si="15"/>
        <v>0</v>
      </c>
      <c r="P87" s="170">
        <f t="shared" si="11"/>
        <v>176443.34</v>
      </c>
      <c r="Q87" s="170">
        <f t="shared" si="16"/>
        <v>67344.899999999994</v>
      </c>
      <c r="R87" s="228" t="str">
        <f t="shared" si="19"/>
        <v>-</v>
      </c>
      <c r="S87" s="228" t="str">
        <f t="shared" si="17"/>
        <v>-</v>
      </c>
      <c r="T87" s="131" t="s">
        <v>410</v>
      </c>
      <c r="U87" s="131">
        <v>0.57999999999999996</v>
      </c>
      <c r="V87" s="170">
        <f t="shared" si="12"/>
        <v>0</v>
      </c>
      <c r="W87" s="170">
        <f t="shared" si="20"/>
        <v>102337.1372</v>
      </c>
      <c r="X87" s="170">
        <f t="shared" si="13"/>
        <v>39060.041999999994</v>
      </c>
      <c r="Y87" s="260" t="str">
        <f t="shared" si="14"/>
        <v>-</v>
      </c>
      <c r="Z87" s="228" t="str">
        <f t="shared" si="18"/>
        <v>-</v>
      </c>
      <c r="AA87" s="134"/>
    </row>
    <row r="88" spans="1:27" ht="15.75" customHeight="1">
      <c r="A88" s="450"/>
      <c r="B88" s="442"/>
      <c r="C88" s="442"/>
      <c r="D88" s="148" t="s">
        <v>406</v>
      </c>
      <c r="E88" s="148" t="s">
        <v>407</v>
      </c>
      <c r="F88" s="178" t="s">
        <v>408</v>
      </c>
      <c r="G88" s="148" t="s">
        <v>942</v>
      </c>
      <c r="H88" s="148" t="s">
        <v>394</v>
      </c>
      <c r="I88" s="148" t="s">
        <v>123</v>
      </c>
      <c r="J88" s="132">
        <v>3000</v>
      </c>
      <c r="K88" s="132">
        <v>0</v>
      </c>
      <c r="L88" s="132">
        <v>0</v>
      </c>
      <c r="M88" s="131" t="s">
        <v>416</v>
      </c>
      <c r="N88" s="131">
        <v>0</v>
      </c>
      <c r="O88" s="170">
        <f t="shared" si="15"/>
        <v>0</v>
      </c>
      <c r="P88" s="170">
        <f t="shared" si="11"/>
        <v>0</v>
      </c>
      <c r="Q88" s="170">
        <f t="shared" si="16"/>
        <v>0</v>
      </c>
      <c r="R88" s="228" t="str">
        <f t="shared" si="19"/>
        <v>-</v>
      </c>
      <c r="S88" s="228" t="str">
        <f t="shared" si="17"/>
        <v>-</v>
      </c>
      <c r="T88" s="131" t="s">
        <v>416</v>
      </c>
      <c r="U88" s="131">
        <v>0</v>
      </c>
      <c r="V88" s="170">
        <f t="shared" si="12"/>
        <v>0</v>
      </c>
      <c r="W88" s="170">
        <f t="shared" si="20"/>
        <v>0</v>
      </c>
      <c r="X88" s="170">
        <f t="shared" si="13"/>
        <v>0</v>
      </c>
      <c r="Y88" s="260" t="str">
        <f t="shared" si="14"/>
        <v>-</v>
      </c>
      <c r="Z88" s="228" t="str">
        <f t="shared" si="18"/>
        <v>-</v>
      </c>
      <c r="AA88" s="134"/>
    </row>
    <row r="89" spans="1:27" ht="15.75" customHeight="1">
      <c r="A89" s="450"/>
      <c r="B89" s="442"/>
      <c r="C89" s="442"/>
      <c r="D89" s="148" t="s">
        <v>406</v>
      </c>
      <c r="E89" s="148" t="s">
        <v>407</v>
      </c>
      <c r="F89" s="178" t="s">
        <v>408</v>
      </c>
      <c r="G89" s="148" t="s">
        <v>943</v>
      </c>
      <c r="H89" s="148" t="s">
        <v>394</v>
      </c>
      <c r="I89" s="148" t="s">
        <v>123</v>
      </c>
      <c r="J89" s="132">
        <v>78400</v>
      </c>
      <c r="K89" s="132">
        <v>67173.570000000007</v>
      </c>
      <c r="L89" s="132">
        <v>62403.57</v>
      </c>
      <c r="M89" s="131" t="s">
        <v>396</v>
      </c>
      <c r="N89" s="131">
        <v>1</v>
      </c>
      <c r="O89" s="170">
        <f t="shared" si="15"/>
        <v>78400</v>
      </c>
      <c r="P89" s="170">
        <f t="shared" si="11"/>
        <v>67173.570000000007</v>
      </c>
      <c r="Q89" s="170">
        <f t="shared" si="16"/>
        <v>62403.57</v>
      </c>
      <c r="R89" s="228">
        <f t="shared" si="19"/>
        <v>0.79596390306122444</v>
      </c>
      <c r="S89" s="228">
        <f t="shared" si="17"/>
        <v>0.85680573979591845</v>
      </c>
      <c r="T89" s="131" t="s">
        <v>410</v>
      </c>
      <c r="U89" s="131">
        <v>0.57999999999999996</v>
      </c>
      <c r="V89" s="170">
        <f t="shared" si="12"/>
        <v>45472</v>
      </c>
      <c r="W89" s="170">
        <f t="shared" si="20"/>
        <v>38960.670600000005</v>
      </c>
      <c r="X89" s="170">
        <f t="shared" si="13"/>
        <v>36194.070599999999</v>
      </c>
      <c r="Y89" s="260">
        <f t="shared" si="14"/>
        <v>0.79596390306122444</v>
      </c>
      <c r="Z89" s="228">
        <f t="shared" si="18"/>
        <v>0.85680573979591845</v>
      </c>
      <c r="AA89" s="134"/>
    </row>
    <row r="90" spans="1:27" ht="15.75" customHeight="1">
      <c r="A90" s="450"/>
      <c r="B90" s="442"/>
      <c r="C90" s="442"/>
      <c r="D90" s="148" t="s">
        <v>406</v>
      </c>
      <c r="E90" s="148" t="s">
        <v>407</v>
      </c>
      <c r="F90" s="178" t="s">
        <v>408</v>
      </c>
      <c r="G90" s="148" t="s">
        <v>944</v>
      </c>
      <c r="H90" s="148" t="s">
        <v>394</v>
      </c>
      <c r="I90" s="148" t="s">
        <v>123</v>
      </c>
      <c r="J90" s="132">
        <v>317000</v>
      </c>
      <c r="K90" s="132">
        <v>104878.61</v>
      </c>
      <c r="L90" s="132">
        <v>13757.939999999999</v>
      </c>
      <c r="M90" s="131" t="s">
        <v>396</v>
      </c>
      <c r="N90" s="131">
        <v>1</v>
      </c>
      <c r="O90" s="170">
        <f t="shared" si="15"/>
        <v>317000</v>
      </c>
      <c r="P90" s="170">
        <f t="shared" si="11"/>
        <v>104878.61</v>
      </c>
      <c r="Q90" s="170">
        <f t="shared" si="16"/>
        <v>13757.939999999999</v>
      </c>
      <c r="R90" s="228">
        <f t="shared" si="19"/>
        <v>4.3400441640378547E-2</v>
      </c>
      <c r="S90" s="228">
        <f t="shared" si="17"/>
        <v>0.3308473501577287</v>
      </c>
      <c r="T90" s="131" t="s">
        <v>410</v>
      </c>
      <c r="U90" s="131">
        <v>0.57999999999999996</v>
      </c>
      <c r="V90" s="170">
        <f t="shared" si="12"/>
        <v>183860</v>
      </c>
      <c r="W90" s="170">
        <f t="shared" si="20"/>
        <v>60829.593799999995</v>
      </c>
      <c r="X90" s="170">
        <f t="shared" si="13"/>
        <v>7979.6051999999991</v>
      </c>
      <c r="Y90" s="260">
        <f t="shared" si="14"/>
        <v>4.3400441640378547E-2</v>
      </c>
      <c r="Z90" s="228">
        <f t="shared" si="18"/>
        <v>0.3308473501577287</v>
      </c>
      <c r="AA90" s="134"/>
    </row>
    <row r="91" spans="1:27" ht="15.75" customHeight="1">
      <c r="A91" s="450"/>
      <c r="B91" s="442"/>
      <c r="C91" s="442"/>
      <c r="D91" s="148" t="s">
        <v>406</v>
      </c>
      <c r="E91" s="148" t="s">
        <v>407</v>
      </c>
      <c r="F91" s="178" t="s">
        <v>408</v>
      </c>
      <c r="G91" s="148" t="s">
        <v>945</v>
      </c>
      <c r="H91" s="148" t="s">
        <v>394</v>
      </c>
      <c r="I91" s="148" t="s">
        <v>123</v>
      </c>
      <c r="J91" s="132">
        <v>1550483</v>
      </c>
      <c r="K91" s="132">
        <v>1550483</v>
      </c>
      <c r="L91" s="132">
        <v>1319736.3600000001</v>
      </c>
      <c r="M91" s="131" t="s">
        <v>396</v>
      </c>
      <c r="N91" s="131">
        <v>1</v>
      </c>
      <c r="O91" s="170">
        <f t="shared" si="15"/>
        <v>1550483</v>
      </c>
      <c r="P91" s="170">
        <f t="shared" si="11"/>
        <v>1550483</v>
      </c>
      <c r="Q91" s="170">
        <f t="shared" si="16"/>
        <v>1319736.3600000001</v>
      </c>
      <c r="R91" s="228">
        <f t="shared" si="19"/>
        <v>0.85117757498792324</v>
      </c>
      <c r="S91" s="228">
        <f t="shared" si="17"/>
        <v>1</v>
      </c>
      <c r="T91" s="131" t="s">
        <v>410</v>
      </c>
      <c r="U91" s="131">
        <v>0.57999999999999996</v>
      </c>
      <c r="V91" s="170">
        <f t="shared" si="12"/>
        <v>899280.1399999999</v>
      </c>
      <c r="W91" s="170">
        <f t="shared" si="20"/>
        <v>899280.1399999999</v>
      </c>
      <c r="X91" s="170">
        <f t="shared" si="13"/>
        <v>765447.08880000003</v>
      </c>
      <c r="Y91" s="260">
        <f t="shared" si="14"/>
        <v>0.85117757498792324</v>
      </c>
      <c r="Z91" s="228">
        <f t="shared" si="18"/>
        <v>1</v>
      </c>
      <c r="AA91" s="134"/>
    </row>
    <row r="92" spans="1:27" ht="15.75" customHeight="1">
      <c r="A92" s="450"/>
      <c r="B92" s="442"/>
      <c r="C92" s="442"/>
      <c r="D92" s="148" t="s">
        <v>406</v>
      </c>
      <c r="E92" s="148" t="s">
        <v>407</v>
      </c>
      <c r="F92" s="178" t="s">
        <v>408</v>
      </c>
      <c r="G92" s="148" t="s">
        <v>946</v>
      </c>
      <c r="H92" s="148" t="s">
        <v>394</v>
      </c>
      <c r="I92" s="148" t="s">
        <v>123</v>
      </c>
      <c r="J92" s="132">
        <v>934846</v>
      </c>
      <c r="K92" s="132">
        <v>712360.33</v>
      </c>
      <c r="L92" s="132">
        <v>450487.62</v>
      </c>
      <c r="M92" s="131" t="s">
        <v>396</v>
      </c>
      <c r="N92" s="131">
        <v>1</v>
      </c>
      <c r="O92" s="170">
        <f t="shared" si="15"/>
        <v>934846</v>
      </c>
      <c r="P92" s="170">
        <f t="shared" si="11"/>
        <v>712360.33</v>
      </c>
      <c r="Q92" s="170">
        <f t="shared" si="16"/>
        <v>450487.62</v>
      </c>
      <c r="R92" s="228">
        <f t="shared" si="19"/>
        <v>0.48188431035699997</v>
      </c>
      <c r="S92" s="228">
        <f t="shared" si="17"/>
        <v>0.76200821311745459</v>
      </c>
      <c r="T92" s="131" t="s">
        <v>410</v>
      </c>
      <c r="U92" s="131">
        <v>0.57999999999999996</v>
      </c>
      <c r="V92" s="170">
        <f t="shared" si="12"/>
        <v>542210.67999999993</v>
      </c>
      <c r="W92" s="170">
        <f t="shared" si="20"/>
        <v>413168.99139999994</v>
      </c>
      <c r="X92" s="170">
        <f t="shared" si="13"/>
        <v>261282.81959999999</v>
      </c>
      <c r="Y92" s="260">
        <f t="shared" si="14"/>
        <v>0.48188431035700002</v>
      </c>
      <c r="Z92" s="228">
        <f t="shared" si="18"/>
        <v>0.76200821311745459</v>
      </c>
      <c r="AA92" s="134"/>
    </row>
    <row r="93" spans="1:27" ht="15.75" customHeight="1">
      <c r="A93" s="450"/>
      <c r="B93" s="442"/>
      <c r="C93" s="442"/>
      <c r="D93" s="148" t="s">
        <v>406</v>
      </c>
      <c r="E93" s="148" t="s">
        <v>407</v>
      </c>
      <c r="F93" s="178" t="s">
        <v>408</v>
      </c>
      <c r="G93" s="148" t="s">
        <v>947</v>
      </c>
      <c r="H93" s="148" t="s">
        <v>394</v>
      </c>
      <c r="I93" s="148" t="s">
        <v>123</v>
      </c>
      <c r="J93" s="132">
        <v>0</v>
      </c>
      <c r="K93" s="132">
        <v>56381.27</v>
      </c>
      <c r="L93" s="132">
        <v>56381.27</v>
      </c>
      <c r="M93" s="131" t="s">
        <v>396</v>
      </c>
      <c r="N93" s="131">
        <v>1</v>
      </c>
      <c r="O93" s="170">
        <f t="shared" si="15"/>
        <v>0</v>
      </c>
      <c r="P93" s="170">
        <f t="shared" si="11"/>
        <v>56381.27</v>
      </c>
      <c r="Q93" s="170">
        <f t="shared" si="16"/>
        <v>56381.27</v>
      </c>
      <c r="R93" s="228" t="str">
        <f t="shared" si="19"/>
        <v>-</v>
      </c>
      <c r="S93" s="228" t="str">
        <f t="shared" si="17"/>
        <v>-</v>
      </c>
      <c r="T93" s="148" t="s">
        <v>410</v>
      </c>
      <c r="U93" s="131">
        <v>0.57999999999999996</v>
      </c>
      <c r="V93" s="170">
        <f t="shared" si="12"/>
        <v>0</v>
      </c>
      <c r="W93" s="170">
        <f t="shared" si="20"/>
        <v>32701.136599999994</v>
      </c>
      <c r="X93" s="170">
        <f t="shared" si="13"/>
        <v>32701.136599999994</v>
      </c>
      <c r="Y93" s="260" t="str">
        <f t="shared" si="14"/>
        <v>-</v>
      </c>
      <c r="Z93" s="228" t="str">
        <f t="shared" si="18"/>
        <v>-</v>
      </c>
      <c r="AA93" s="134"/>
    </row>
    <row r="94" spans="1:27" ht="15.75" customHeight="1">
      <c r="A94" s="450"/>
      <c r="B94" s="442"/>
      <c r="C94" s="442"/>
      <c r="D94" s="148" t="s">
        <v>406</v>
      </c>
      <c r="E94" s="148" t="s">
        <v>407</v>
      </c>
      <c r="F94" s="178" t="s">
        <v>408</v>
      </c>
      <c r="G94" s="148" t="s">
        <v>948</v>
      </c>
      <c r="H94" s="148" t="s">
        <v>394</v>
      </c>
      <c r="I94" s="148" t="s">
        <v>123</v>
      </c>
      <c r="J94" s="132">
        <v>20000</v>
      </c>
      <c r="K94" s="132">
        <v>19982.150000000001</v>
      </c>
      <c r="L94" s="132">
        <v>19982.150000000001</v>
      </c>
      <c r="M94" s="131" t="s">
        <v>396</v>
      </c>
      <c r="N94" s="131">
        <v>1</v>
      </c>
      <c r="O94" s="170">
        <f t="shared" si="15"/>
        <v>20000</v>
      </c>
      <c r="P94" s="170">
        <f t="shared" si="11"/>
        <v>19982.150000000001</v>
      </c>
      <c r="Q94" s="170">
        <f t="shared" si="16"/>
        <v>19982.150000000001</v>
      </c>
      <c r="R94" s="228">
        <f t="shared" si="19"/>
        <v>0.99910750000000004</v>
      </c>
      <c r="S94" s="228">
        <f t="shared" si="17"/>
        <v>0.99910750000000004</v>
      </c>
      <c r="T94" s="148" t="s">
        <v>410</v>
      </c>
      <c r="U94" s="131">
        <v>0.57999999999999996</v>
      </c>
      <c r="V94" s="170">
        <f t="shared" si="12"/>
        <v>11600</v>
      </c>
      <c r="W94" s="170">
        <f t="shared" si="20"/>
        <v>11589.647000000001</v>
      </c>
      <c r="X94" s="170">
        <f t="shared" si="13"/>
        <v>11589.647000000001</v>
      </c>
      <c r="Y94" s="260">
        <f t="shared" si="14"/>
        <v>0.99910750000000004</v>
      </c>
      <c r="Z94" s="228">
        <f t="shared" si="18"/>
        <v>0.99910750000000004</v>
      </c>
      <c r="AA94" s="134"/>
    </row>
    <row r="95" spans="1:27" ht="15.75" customHeight="1">
      <c r="A95" s="450"/>
      <c r="B95" s="442"/>
      <c r="C95" s="442"/>
      <c r="D95" s="148" t="s">
        <v>406</v>
      </c>
      <c r="E95" s="148" t="s">
        <v>407</v>
      </c>
      <c r="F95" s="178" t="s">
        <v>408</v>
      </c>
      <c r="G95" s="148" t="s">
        <v>949</v>
      </c>
      <c r="H95" s="148" t="s">
        <v>394</v>
      </c>
      <c r="I95" s="148" t="s">
        <v>123</v>
      </c>
      <c r="J95" s="132">
        <v>10000</v>
      </c>
      <c r="K95" s="132">
        <v>0</v>
      </c>
      <c r="L95" s="132">
        <v>0</v>
      </c>
      <c r="M95" s="131" t="s">
        <v>416</v>
      </c>
      <c r="N95" s="131">
        <v>0</v>
      </c>
      <c r="O95" s="170">
        <f t="shared" si="15"/>
        <v>0</v>
      </c>
      <c r="P95" s="170">
        <f t="shared" si="11"/>
        <v>0</v>
      </c>
      <c r="Q95" s="170">
        <f t="shared" si="16"/>
        <v>0</v>
      </c>
      <c r="R95" s="228" t="str">
        <f t="shared" si="19"/>
        <v>-</v>
      </c>
      <c r="S95" s="228" t="str">
        <f t="shared" si="17"/>
        <v>-</v>
      </c>
      <c r="T95" s="131" t="s">
        <v>416</v>
      </c>
      <c r="U95" s="131">
        <v>0</v>
      </c>
      <c r="V95" s="170">
        <f t="shared" si="12"/>
        <v>0</v>
      </c>
      <c r="W95" s="170">
        <f t="shared" si="20"/>
        <v>0</v>
      </c>
      <c r="X95" s="170">
        <f t="shared" si="13"/>
        <v>0</v>
      </c>
      <c r="Y95" s="260" t="str">
        <f t="shared" si="14"/>
        <v>-</v>
      </c>
      <c r="Z95" s="228" t="str">
        <f t="shared" si="18"/>
        <v>-</v>
      </c>
      <c r="AA95" s="134"/>
    </row>
    <row r="96" spans="1:27" ht="15.75" customHeight="1">
      <c r="A96" s="450"/>
      <c r="B96" s="442"/>
      <c r="C96" s="442"/>
      <c r="D96" s="148" t="s">
        <v>406</v>
      </c>
      <c r="E96" s="148" t="s">
        <v>407</v>
      </c>
      <c r="F96" s="178" t="s">
        <v>408</v>
      </c>
      <c r="G96" s="148" t="s">
        <v>950</v>
      </c>
      <c r="H96" s="148" t="s">
        <v>394</v>
      </c>
      <c r="I96" s="148" t="s">
        <v>123</v>
      </c>
      <c r="J96" s="132">
        <v>40140</v>
      </c>
      <c r="K96" s="132">
        <v>34284.620000000003</v>
      </c>
      <c r="L96" s="132">
        <v>33489.619999999995</v>
      </c>
      <c r="M96" s="131" t="s">
        <v>396</v>
      </c>
      <c r="N96" s="131">
        <v>1</v>
      </c>
      <c r="O96" s="170">
        <f t="shared" si="15"/>
        <v>40140</v>
      </c>
      <c r="P96" s="170">
        <f t="shared" si="11"/>
        <v>34284.620000000003</v>
      </c>
      <c r="Q96" s="170">
        <f t="shared" si="16"/>
        <v>33489.619999999995</v>
      </c>
      <c r="R96" s="228">
        <f t="shared" si="19"/>
        <v>0.8343203786746386</v>
      </c>
      <c r="S96" s="228">
        <f t="shared" si="17"/>
        <v>0.85412605879422032</v>
      </c>
      <c r="T96" s="131" t="s">
        <v>410</v>
      </c>
      <c r="U96" s="131">
        <v>0.57999999999999996</v>
      </c>
      <c r="V96" s="170">
        <f t="shared" si="12"/>
        <v>23281.199999999997</v>
      </c>
      <c r="W96" s="170">
        <f t="shared" si="20"/>
        <v>19885.079600000001</v>
      </c>
      <c r="X96" s="170">
        <f t="shared" si="13"/>
        <v>19423.979599999995</v>
      </c>
      <c r="Y96" s="260">
        <f t="shared" si="14"/>
        <v>0.83432037867463871</v>
      </c>
      <c r="Z96" s="228">
        <f t="shared" si="18"/>
        <v>0.85412605879422032</v>
      </c>
      <c r="AA96" s="134"/>
    </row>
    <row r="97" spans="1:27" ht="15.75" customHeight="1">
      <c r="A97" s="450"/>
      <c r="B97" s="442"/>
      <c r="C97" s="442"/>
      <c r="D97" s="148" t="s">
        <v>406</v>
      </c>
      <c r="E97" s="148" t="s">
        <v>407</v>
      </c>
      <c r="F97" s="178" t="s">
        <v>408</v>
      </c>
      <c r="G97" s="148" t="s">
        <v>951</v>
      </c>
      <c r="H97" s="148" t="s">
        <v>394</v>
      </c>
      <c r="I97" s="148" t="s">
        <v>123</v>
      </c>
      <c r="J97" s="132">
        <v>190080</v>
      </c>
      <c r="K97" s="132">
        <v>30620.549999999996</v>
      </c>
      <c r="L97" s="132">
        <v>14814.62</v>
      </c>
      <c r="M97" s="131" t="s">
        <v>396</v>
      </c>
      <c r="N97" s="131">
        <v>1</v>
      </c>
      <c r="O97" s="170">
        <f t="shared" si="15"/>
        <v>190080</v>
      </c>
      <c r="P97" s="170">
        <f t="shared" si="11"/>
        <v>30620.549999999996</v>
      </c>
      <c r="Q97" s="170">
        <f t="shared" si="16"/>
        <v>14814.62</v>
      </c>
      <c r="R97" s="228">
        <f t="shared" si="19"/>
        <v>7.7938867845117846E-2</v>
      </c>
      <c r="S97" s="228">
        <f t="shared" si="17"/>
        <v>0.16109296085858585</v>
      </c>
      <c r="T97" s="131" t="s">
        <v>410</v>
      </c>
      <c r="U97" s="131">
        <v>0.57999999999999996</v>
      </c>
      <c r="V97" s="170">
        <f t="shared" si="12"/>
        <v>110246.39999999999</v>
      </c>
      <c r="W97" s="170">
        <f t="shared" si="20"/>
        <v>17759.918999999998</v>
      </c>
      <c r="X97" s="170">
        <f t="shared" si="13"/>
        <v>8592.4796000000006</v>
      </c>
      <c r="Y97" s="260">
        <f t="shared" si="14"/>
        <v>7.793886784511786E-2</v>
      </c>
      <c r="Z97" s="228">
        <f t="shared" si="18"/>
        <v>0.16109296085858585</v>
      </c>
      <c r="AA97" s="134"/>
    </row>
    <row r="98" spans="1:27" ht="15.75" customHeight="1">
      <c r="A98" s="450"/>
      <c r="B98" s="442"/>
      <c r="C98" s="442"/>
      <c r="D98" s="148" t="s">
        <v>406</v>
      </c>
      <c r="E98" s="148" t="s">
        <v>407</v>
      </c>
      <c r="F98" s="178" t="s">
        <v>408</v>
      </c>
      <c r="G98" s="148" t="s">
        <v>952</v>
      </c>
      <c r="H98" s="148" t="s">
        <v>394</v>
      </c>
      <c r="I98" s="148" t="s">
        <v>123</v>
      </c>
      <c r="J98" s="132">
        <v>82944</v>
      </c>
      <c r="K98" s="132">
        <v>83693.320000000007</v>
      </c>
      <c r="L98" s="132">
        <v>76628.3</v>
      </c>
      <c r="M98" s="131" t="s">
        <v>396</v>
      </c>
      <c r="N98" s="131">
        <v>1</v>
      </c>
      <c r="O98" s="170">
        <f t="shared" si="15"/>
        <v>82944</v>
      </c>
      <c r="P98" s="170">
        <f t="shared" si="11"/>
        <v>83693.320000000007</v>
      </c>
      <c r="Q98" s="170">
        <f t="shared" si="16"/>
        <v>76628.3</v>
      </c>
      <c r="R98" s="228">
        <f t="shared" si="19"/>
        <v>0.92385585455246921</v>
      </c>
      <c r="S98" s="228">
        <f t="shared" si="17"/>
        <v>1.0090340470679013</v>
      </c>
      <c r="T98" s="131" t="s">
        <v>410</v>
      </c>
      <c r="U98" s="131">
        <v>0.57999999999999996</v>
      </c>
      <c r="V98" s="170">
        <f t="shared" si="12"/>
        <v>48107.519999999997</v>
      </c>
      <c r="W98" s="170">
        <f t="shared" si="20"/>
        <v>48542.125599999999</v>
      </c>
      <c r="X98" s="170">
        <f t="shared" si="13"/>
        <v>44444.413999999997</v>
      </c>
      <c r="Y98" s="260">
        <f t="shared" si="14"/>
        <v>0.9238558545524691</v>
      </c>
      <c r="Z98" s="228">
        <f t="shared" si="18"/>
        <v>1.0090340470679013</v>
      </c>
      <c r="AA98" s="134"/>
    </row>
    <row r="99" spans="1:27" ht="15.75" customHeight="1">
      <c r="A99" s="450"/>
      <c r="B99" s="442"/>
      <c r="C99" s="442"/>
      <c r="D99" s="148" t="s">
        <v>406</v>
      </c>
      <c r="E99" s="148" t="s">
        <v>407</v>
      </c>
      <c r="F99" s="178" t="s">
        <v>408</v>
      </c>
      <c r="G99" s="148" t="s">
        <v>953</v>
      </c>
      <c r="H99" s="148" t="s">
        <v>394</v>
      </c>
      <c r="I99" s="148" t="s">
        <v>123</v>
      </c>
      <c r="J99" s="132">
        <v>2228893</v>
      </c>
      <c r="K99" s="132">
        <v>2210983.4699999997</v>
      </c>
      <c r="L99" s="132">
        <v>2036250.9400000002</v>
      </c>
      <c r="M99" s="131" t="s">
        <v>396</v>
      </c>
      <c r="N99" s="131">
        <v>1</v>
      </c>
      <c r="O99" s="170">
        <f t="shared" si="15"/>
        <v>2228893</v>
      </c>
      <c r="P99" s="170">
        <f t="shared" si="11"/>
        <v>2210983.4699999997</v>
      </c>
      <c r="Q99" s="170">
        <f t="shared" si="16"/>
        <v>2036250.9400000002</v>
      </c>
      <c r="R99" s="228">
        <f t="shared" si="19"/>
        <v>0.91357052133054395</v>
      </c>
      <c r="S99" s="228">
        <f t="shared" si="17"/>
        <v>0.99196483186945261</v>
      </c>
      <c r="T99" s="131" t="s">
        <v>410</v>
      </c>
      <c r="U99" s="131">
        <v>0.57999999999999996</v>
      </c>
      <c r="V99" s="170">
        <f t="shared" si="12"/>
        <v>1292757.94</v>
      </c>
      <c r="W99" s="170">
        <f t="shared" si="20"/>
        <v>1282370.4125999997</v>
      </c>
      <c r="X99" s="170">
        <f t="shared" si="13"/>
        <v>1181025.5452000001</v>
      </c>
      <c r="Y99" s="260">
        <f t="shared" si="14"/>
        <v>0.91357052133054395</v>
      </c>
      <c r="Z99" s="228">
        <f t="shared" si="18"/>
        <v>0.9919648318694525</v>
      </c>
      <c r="AA99" s="134"/>
    </row>
    <row r="100" spans="1:27" ht="15.75" customHeight="1">
      <c r="A100" s="450"/>
      <c r="B100" s="442"/>
      <c r="C100" s="442"/>
      <c r="D100" s="148" t="s">
        <v>406</v>
      </c>
      <c r="E100" s="148" t="s">
        <v>407</v>
      </c>
      <c r="F100" s="178" t="s">
        <v>408</v>
      </c>
      <c r="G100" s="148" t="s">
        <v>954</v>
      </c>
      <c r="H100" s="148" t="s">
        <v>394</v>
      </c>
      <c r="I100" s="148" t="s">
        <v>123</v>
      </c>
      <c r="J100" s="132">
        <v>1050</v>
      </c>
      <c r="K100" s="132">
        <v>105</v>
      </c>
      <c r="L100" s="132">
        <v>105</v>
      </c>
      <c r="M100" s="131" t="s">
        <v>396</v>
      </c>
      <c r="N100" s="131">
        <v>1</v>
      </c>
      <c r="O100" s="170">
        <f t="shared" si="15"/>
        <v>1050</v>
      </c>
      <c r="P100" s="170">
        <f t="shared" si="11"/>
        <v>105</v>
      </c>
      <c r="Q100" s="170">
        <f t="shared" si="16"/>
        <v>105</v>
      </c>
      <c r="R100" s="228">
        <f t="shared" si="19"/>
        <v>0.1</v>
      </c>
      <c r="S100" s="228">
        <f t="shared" si="17"/>
        <v>0.1</v>
      </c>
      <c r="T100" s="131" t="s">
        <v>410</v>
      </c>
      <c r="U100" s="131">
        <v>0.57999999999999996</v>
      </c>
      <c r="V100" s="170">
        <f t="shared" si="12"/>
        <v>609</v>
      </c>
      <c r="W100" s="170">
        <f t="shared" si="20"/>
        <v>60.9</v>
      </c>
      <c r="X100" s="170">
        <f t="shared" si="13"/>
        <v>60.9</v>
      </c>
      <c r="Y100" s="260">
        <f t="shared" si="14"/>
        <v>9.9999999999999992E-2</v>
      </c>
      <c r="Z100" s="228">
        <f t="shared" si="18"/>
        <v>9.9999999999999992E-2</v>
      </c>
      <c r="AA100" s="134"/>
    </row>
    <row r="101" spans="1:27" ht="15.75" customHeight="1">
      <c r="A101" s="450"/>
      <c r="B101" s="442"/>
      <c r="C101" s="442"/>
      <c r="D101" s="148" t="s">
        <v>406</v>
      </c>
      <c r="E101" s="148" t="s">
        <v>407</v>
      </c>
      <c r="F101" s="178" t="s">
        <v>408</v>
      </c>
      <c r="G101" s="148" t="s">
        <v>955</v>
      </c>
      <c r="H101" s="148" t="s">
        <v>394</v>
      </c>
      <c r="I101" s="148" t="s">
        <v>123</v>
      </c>
      <c r="J101" s="132">
        <v>93987</v>
      </c>
      <c r="K101" s="132">
        <v>89066.6</v>
      </c>
      <c r="L101" s="132">
        <v>89066.60000000002</v>
      </c>
      <c r="M101" s="131" t="s">
        <v>396</v>
      </c>
      <c r="N101" s="131">
        <v>1</v>
      </c>
      <c r="O101" s="170">
        <f t="shared" si="15"/>
        <v>93987</v>
      </c>
      <c r="P101" s="170">
        <f t="shared" si="11"/>
        <v>89066.6</v>
      </c>
      <c r="Q101" s="170">
        <f t="shared" si="16"/>
        <v>89066.60000000002</v>
      </c>
      <c r="R101" s="228">
        <f t="shared" si="19"/>
        <v>0.94764807898964776</v>
      </c>
      <c r="S101" s="228">
        <f t="shared" si="17"/>
        <v>0.94764807898964754</v>
      </c>
      <c r="T101" s="131" t="s">
        <v>410</v>
      </c>
      <c r="U101" s="131">
        <v>0.57999999999999996</v>
      </c>
      <c r="V101" s="170">
        <f t="shared" si="12"/>
        <v>54512.46</v>
      </c>
      <c r="W101" s="170">
        <f t="shared" si="20"/>
        <v>51658.627999999997</v>
      </c>
      <c r="X101" s="170">
        <f t="shared" si="13"/>
        <v>51658.628000000012</v>
      </c>
      <c r="Y101" s="260">
        <f t="shared" si="14"/>
        <v>0.94764807898964776</v>
      </c>
      <c r="Z101" s="228">
        <f t="shared" si="18"/>
        <v>0.94764807898964742</v>
      </c>
      <c r="AA101" s="134"/>
    </row>
    <row r="102" spans="1:27" ht="15.75" customHeight="1">
      <c r="A102" s="450"/>
      <c r="B102" s="442"/>
      <c r="C102" s="442"/>
      <c r="D102" s="148" t="s">
        <v>406</v>
      </c>
      <c r="E102" s="148" t="s">
        <v>407</v>
      </c>
      <c r="F102" s="178" t="s">
        <v>408</v>
      </c>
      <c r="G102" s="148" t="s">
        <v>956</v>
      </c>
      <c r="H102" s="148" t="s">
        <v>394</v>
      </c>
      <c r="I102" s="148" t="s">
        <v>123</v>
      </c>
      <c r="J102" s="132">
        <v>20000</v>
      </c>
      <c r="K102" s="132">
        <v>4456</v>
      </c>
      <c r="L102" s="132">
        <v>4456</v>
      </c>
      <c r="M102" s="131" t="s">
        <v>396</v>
      </c>
      <c r="N102" s="131">
        <v>1</v>
      </c>
      <c r="O102" s="170">
        <f t="shared" si="15"/>
        <v>20000</v>
      </c>
      <c r="P102" s="170">
        <f t="shared" si="11"/>
        <v>4456</v>
      </c>
      <c r="Q102" s="170">
        <f t="shared" si="16"/>
        <v>4456</v>
      </c>
      <c r="R102" s="228">
        <f t="shared" si="19"/>
        <v>0.2228</v>
      </c>
      <c r="S102" s="228">
        <f t="shared" si="17"/>
        <v>0.2228</v>
      </c>
      <c r="T102" s="131" t="s">
        <v>410</v>
      </c>
      <c r="U102" s="131">
        <v>0.57999999999999996</v>
      </c>
      <c r="V102" s="170">
        <f t="shared" si="12"/>
        <v>11600</v>
      </c>
      <c r="W102" s="170">
        <f t="shared" si="20"/>
        <v>2584.48</v>
      </c>
      <c r="X102" s="170">
        <f t="shared" si="13"/>
        <v>2584.48</v>
      </c>
      <c r="Y102" s="260">
        <f t="shared" si="14"/>
        <v>0.2228</v>
      </c>
      <c r="Z102" s="228">
        <f t="shared" si="18"/>
        <v>0.2228</v>
      </c>
      <c r="AA102" s="134"/>
    </row>
    <row r="103" spans="1:27" ht="15.75" customHeight="1">
      <c r="A103" s="450"/>
      <c r="B103" s="442"/>
      <c r="C103" s="442"/>
      <c r="D103" s="148" t="s">
        <v>406</v>
      </c>
      <c r="E103" s="148" t="s">
        <v>407</v>
      </c>
      <c r="F103" s="178" t="s">
        <v>408</v>
      </c>
      <c r="G103" s="148" t="s">
        <v>957</v>
      </c>
      <c r="H103" s="148" t="s">
        <v>394</v>
      </c>
      <c r="I103" s="148" t="s">
        <v>123</v>
      </c>
      <c r="J103" s="132">
        <v>120400</v>
      </c>
      <c r="K103" s="132">
        <v>83794.76999999999</v>
      </c>
      <c r="L103" s="132">
        <v>65199.97</v>
      </c>
      <c r="M103" s="131" t="s">
        <v>396</v>
      </c>
      <c r="N103" s="131">
        <v>1</v>
      </c>
      <c r="O103" s="170">
        <f t="shared" si="15"/>
        <v>120400</v>
      </c>
      <c r="P103" s="170">
        <f t="shared" si="11"/>
        <v>83794.76999999999</v>
      </c>
      <c r="Q103" s="170">
        <f t="shared" si="16"/>
        <v>65199.97</v>
      </c>
      <c r="R103" s="228">
        <f t="shared" si="19"/>
        <v>0.54152799003322261</v>
      </c>
      <c r="S103" s="228">
        <f t="shared" si="17"/>
        <v>0.69596985049833882</v>
      </c>
      <c r="T103" s="131" t="s">
        <v>410</v>
      </c>
      <c r="U103" s="131">
        <v>0.57999999999999996</v>
      </c>
      <c r="V103" s="170">
        <f t="shared" si="12"/>
        <v>69832</v>
      </c>
      <c r="W103" s="170">
        <f t="shared" si="20"/>
        <v>48600.966599999992</v>
      </c>
      <c r="X103" s="170">
        <f t="shared" si="13"/>
        <v>37815.982599999996</v>
      </c>
      <c r="Y103" s="260">
        <f t="shared" si="14"/>
        <v>0.54152799003322249</v>
      </c>
      <c r="Z103" s="228">
        <f t="shared" si="18"/>
        <v>0.69596985049833882</v>
      </c>
      <c r="AA103" s="134"/>
    </row>
    <row r="104" spans="1:27" ht="15.75" customHeight="1">
      <c r="A104" s="450"/>
      <c r="B104" s="442"/>
      <c r="C104" s="442"/>
      <c r="D104" s="148" t="s">
        <v>406</v>
      </c>
      <c r="E104" s="148" t="s">
        <v>407</v>
      </c>
      <c r="F104" s="178" t="s">
        <v>408</v>
      </c>
      <c r="G104" s="148" t="s">
        <v>958</v>
      </c>
      <c r="H104" s="148" t="s">
        <v>394</v>
      </c>
      <c r="I104" s="148" t="s">
        <v>123</v>
      </c>
      <c r="J104" s="132">
        <v>180000</v>
      </c>
      <c r="K104" s="132">
        <v>81983.58</v>
      </c>
      <c r="L104" s="132">
        <v>16147.03</v>
      </c>
      <c r="M104" s="131" t="s">
        <v>396</v>
      </c>
      <c r="N104" s="131">
        <v>1</v>
      </c>
      <c r="O104" s="170">
        <f t="shared" si="15"/>
        <v>180000</v>
      </c>
      <c r="P104" s="170">
        <f t="shared" si="11"/>
        <v>81983.58</v>
      </c>
      <c r="Q104" s="170">
        <f t="shared" si="16"/>
        <v>16147.03</v>
      </c>
      <c r="R104" s="228">
        <f t="shared" si="19"/>
        <v>8.9705722222222228E-2</v>
      </c>
      <c r="S104" s="228">
        <f t="shared" si="17"/>
        <v>0.45546433333333336</v>
      </c>
      <c r="T104" s="131" t="s">
        <v>410</v>
      </c>
      <c r="U104" s="131">
        <v>0.57999999999999996</v>
      </c>
      <c r="V104" s="170">
        <f t="shared" si="12"/>
        <v>104400</v>
      </c>
      <c r="W104" s="170">
        <f t="shared" si="20"/>
        <v>47550.4764</v>
      </c>
      <c r="X104" s="170">
        <f t="shared" si="13"/>
        <v>9365.277399999999</v>
      </c>
      <c r="Y104" s="260">
        <f t="shared" si="14"/>
        <v>8.9705722222222214E-2</v>
      </c>
      <c r="Z104" s="228">
        <f t="shared" si="18"/>
        <v>0.4554643333333333</v>
      </c>
      <c r="AA104" s="134"/>
    </row>
    <row r="105" spans="1:27" ht="15.75" customHeight="1">
      <c r="A105" s="450"/>
      <c r="B105" s="442"/>
      <c r="C105" s="442"/>
      <c r="D105" s="148" t="s">
        <v>406</v>
      </c>
      <c r="E105" s="148" t="s">
        <v>407</v>
      </c>
      <c r="F105" s="178" t="s">
        <v>408</v>
      </c>
      <c r="G105" s="148" t="s">
        <v>959</v>
      </c>
      <c r="H105" s="148" t="s">
        <v>394</v>
      </c>
      <c r="I105" s="148" t="s">
        <v>123</v>
      </c>
      <c r="J105" s="132">
        <v>2386741</v>
      </c>
      <c r="K105" s="132">
        <v>2148544.6399999997</v>
      </c>
      <c r="L105" s="132">
        <v>1773178.0100000002</v>
      </c>
      <c r="M105" s="131" t="s">
        <v>396</v>
      </c>
      <c r="N105" s="131">
        <v>1</v>
      </c>
      <c r="O105" s="170">
        <f t="shared" si="15"/>
        <v>2386741</v>
      </c>
      <c r="P105" s="170">
        <f t="shared" si="11"/>
        <v>2148544.6399999997</v>
      </c>
      <c r="Q105" s="170">
        <f t="shared" si="16"/>
        <v>1773178.0100000002</v>
      </c>
      <c r="R105" s="228">
        <f t="shared" si="19"/>
        <v>0.74292854147140397</v>
      </c>
      <c r="S105" s="228">
        <f t="shared" si="17"/>
        <v>0.9002001641568983</v>
      </c>
      <c r="T105" s="131" t="s">
        <v>410</v>
      </c>
      <c r="U105" s="131">
        <v>0.57999999999999996</v>
      </c>
      <c r="V105" s="170">
        <f t="shared" si="12"/>
        <v>1384309.7799999998</v>
      </c>
      <c r="W105" s="170">
        <f t="shared" si="20"/>
        <v>1246155.8911999997</v>
      </c>
      <c r="X105" s="170">
        <f t="shared" si="13"/>
        <v>1028443.2458</v>
      </c>
      <c r="Y105" s="260">
        <f t="shared" si="14"/>
        <v>0.74292854147140408</v>
      </c>
      <c r="Z105" s="228">
        <f t="shared" si="18"/>
        <v>0.90020016415689841</v>
      </c>
      <c r="AA105" s="134"/>
    </row>
    <row r="106" spans="1:27" ht="15.75" customHeight="1">
      <c r="A106" s="450"/>
      <c r="B106" s="442"/>
      <c r="C106" s="442"/>
      <c r="D106" s="148" t="s">
        <v>406</v>
      </c>
      <c r="E106" s="148" t="s">
        <v>407</v>
      </c>
      <c r="F106" s="178" t="s">
        <v>408</v>
      </c>
      <c r="G106" s="148" t="s">
        <v>960</v>
      </c>
      <c r="H106" s="148" t="s">
        <v>394</v>
      </c>
      <c r="I106" s="148" t="s">
        <v>123</v>
      </c>
      <c r="J106" s="132">
        <v>71500</v>
      </c>
      <c r="K106" s="132">
        <v>62061.86</v>
      </c>
      <c r="L106" s="132">
        <v>62061.86</v>
      </c>
      <c r="M106" s="131" t="s">
        <v>396</v>
      </c>
      <c r="N106" s="131">
        <v>1</v>
      </c>
      <c r="O106" s="170">
        <f t="shared" si="15"/>
        <v>71500</v>
      </c>
      <c r="P106" s="170">
        <f t="shared" si="11"/>
        <v>62061.86</v>
      </c>
      <c r="Q106" s="170">
        <f t="shared" si="16"/>
        <v>62061.86</v>
      </c>
      <c r="R106" s="228">
        <f t="shared" si="19"/>
        <v>0.86799804195804198</v>
      </c>
      <c r="S106" s="228">
        <f t="shared" si="17"/>
        <v>0.86799804195804198</v>
      </c>
      <c r="T106" s="131" t="s">
        <v>410</v>
      </c>
      <c r="U106" s="131">
        <v>0.57999999999999996</v>
      </c>
      <c r="V106" s="170">
        <f t="shared" si="12"/>
        <v>41470</v>
      </c>
      <c r="W106" s="170">
        <f t="shared" si="20"/>
        <v>35995.878799999999</v>
      </c>
      <c r="X106" s="170">
        <f t="shared" si="13"/>
        <v>35995.878799999999</v>
      </c>
      <c r="Y106" s="260">
        <f t="shared" si="14"/>
        <v>0.86799804195804198</v>
      </c>
      <c r="Z106" s="228">
        <f t="shared" si="18"/>
        <v>0.86799804195804198</v>
      </c>
      <c r="AA106" s="134"/>
    </row>
    <row r="107" spans="1:27" ht="15.75" customHeight="1">
      <c r="A107" s="450"/>
      <c r="B107" s="442"/>
      <c r="C107" s="442"/>
      <c r="D107" s="148" t="s">
        <v>406</v>
      </c>
      <c r="E107" s="148" t="s">
        <v>407</v>
      </c>
      <c r="F107" s="178" t="s">
        <v>408</v>
      </c>
      <c r="G107" s="148" t="s">
        <v>961</v>
      </c>
      <c r="H107" s="148" t="s">
        <v>394</v>
      </c>
      <c r="I107" s="148" t="s">
        <v>123</v>
      </c>
      <c r="J107" s="132">
        <v>20000</v>
      </c>
      <c r="K107" s="132">
        <v>13747.5</v>
      </c>
      <c r="L107" s="132">
        <v>13747.5</v>
      </c>
      <c r="M107" s="131" t="s">
        <v>396</v>
      </c>
      <c r="N107" s="131">
        <v>1</v>
      </c>
      <c r="O107" s="170">
        <f t="shared" si="15"/>
        <v>20000</v>
      </c>
      <c r="P107" s="170">
        <f t="shared" si="11"/>
        <v>13747.5</v>
      </c>
      <c r="Q107" s="170">
        <f t="shared" si="16"/>
        <v>13747.5</v>
      </c>
      <c r="R107" s="228">
        <f t="shared" si="19"/>
        <v>0.68737499999999996</v>
      </c>
      <c r="S107" s="228">
        <f t="shared" si="17"/>
        <v>0.68737499999999996</v>
      </c>
      <c r="T107" s="131" t="s">
        <v>410</v>
      </c>
      <c r="U107" s="131">
        <v>0.57999999999999996</v>
      </c>
      <c r="V107" s="170">
        <f t="shared" si="12"/>
        <v>11600</v>
      </c>
      <c r="W107" s="170">
        <f t="shared" si="20"/>
        <v>7973.5499999999993</v>
      </c>
      <c r="X107" s="170">
        <f t="shared" si="13"/>
        <v>7973.5499999999993</v>
      </c>
      <c r="Y107" s="260">
        <f t="shared" si="14"/>
        <v>0.68737499999999996</v>
      </c>
      <c r="Z107" s="228">
        <f t="shared" si="18"/>
        <v>0.68737499999999996</v>
      </c>
      <c r="AA107" s="134"/>
    </row>
    <row r="108" spans="1:27" ht="15.75" customHeight="1">
      <c r="A108" s="450"/>
      <c r="B108" s="442"/>
      <c r="C108" s="442"/>
      <c r="D108" s="148" t="s">
        <v>406</v>
      </c>
      <c r="E108" s="148" t="s">
        <v>407</v>
      </c>
      <c r="F108" s="178" t="s">
        <v>408</v>
      </c>
      <c r="G108" s="148" t="s">
        <v>962</v>
      </c>
      <c r="H108" s="148" t="s">
        <v>394</v>
      </c>
      <c r="I108" s="148" t="s">
        <v>123</v>
      </c>
      <c r="J108" s="132">
        <v>200265</v>
      </c>
      <c r="K108" s="132">
        <v>89250</v>
      </c>
      <c r="L108" s="132">
        <v>89250</v>
      </c>
      <c r="M108" s="131" t="s">
        <v>396</v>
      </c>
      <c r="N108" s="131">
        <v>1</v>
      </c>
      <c r="O108" s="170">
        <f t="shared" si="15"/>
        <v>200265</v>
      </c>
      <c r="P108" s="170">
        <f t="shared" si="11"/>
        <v>89250</v>
      </c>
      <c r="Q108" s="170">
        <f t="shared" si="16"/>
        <v>89250</v>
      </c>
      <c r="R108" s="228">
        <f t="shared" si="19"/>
        <v>0.4456595011609617</v>
      </c>
      <c r="S108" s="228">
        <f t="shared" si="17"/>
        <v>0.4456595011609617</v>
      </c>
      <c r="T108" s="131" t="s">
        <v>410</v>
      </c>
      <c r="U108" s="131">
        <v>0.57999999999999996</v>
      </c>
      <c r="V108" s="170">
        <f t="shared" si="12"/>
        <v>116153.7</v>
      </c>
      <c r="W108" s="170">
        <f t="shared" si="20"/>
        <v>51765</v>
      </c>
      <c r="X108" s="170">
        <f t="shared" si="13"/>
        <v>51765</v>
      </c>
      <c r="Y108" s="260">
        <f t="shared" si="14"/>
        <v>0.44565950116096176</v>
      </c>
      <c r="Z108" s="228">
        <f t="shared" si="18"/>
        <v>0.44565950116096176</v>
      </c>
      <c r="AA108" s="134"/>
    </row>
    <row r="109" spans="1:27" ht="15.75" customHeight="1">
      <c r="A109" s="450"/>
      <c r="B109" s="442"/>
      <c r="C109" s="442"/>
      <c r="D109" s="148" t="s">
        <v>406</v>
      </c>
      <c r="E109" s="148" t="s">
        <v>407</v>
      </c>
      <c r="F109" s="178" t="s">
        <v>408</v>
      </c>
      <c r="G109" s="148" t="s">
        <v>963</v>
      </c>
      <c r="H109" s="148" t="s">
        <v>394</v>
      </c>
      <c r="I109" s="148" t="s">
        <v>123</v>
      </c>
      <c r="J109" s="132">
        <v>10000</v>
      </c>
      <c r="K109" s="132">
        <v>0</v>
      </c>
      <c r="L109" s="132">
        <v>0</v>
      </c>
      <c r="M109" s="131" t="s">
        <v>416</v>
      </c>
      <c r="N109" s="131">
        <v>0</v>
      </c>
      <c r="O109" s="170">
        <f t="shared" si="15"/>
        <v>0</v>
      </c>
      <c r="P109" s="170">
        <f t="shared" si="11"/>
        <v>0</v>
      </c>
      <c r="Q109" s="170">
        <f t="shared" si="16"/>
        <v>0</v>
      </c>
      <c r="R109" s="228" t="str">
        <f t="shared" si="19"/>
        <v>-</v>
      </c>
      <c r="S109" s="228" t="str">
        <f t="shared" si="17"/>
        <v>-</v>
      </c>
      <c r="T109" s="131" t="s">
        <v>416</v>
      </c>
      <c r="U109" s="131">
        <v>0</v>
      </c>
      <c r="V109" s="170">
        <f t="shared" si="12"/>
        <v>0</v>
      </c>
      <c r="W109" s="170">
        <f t="shared" si="20"/>
        <v>0</v>
      </c>
      <c r="X109" s="170">
        <f t="shared" si="13"/>
        <v>0</v>
      </c>
      <c r="Y109" s="260" t="str">
        <f t="shared" si="14"/>
        <v>-</v>
      </c>
      <c r="Z109" s="228" t="str">
        <f t="shared" si="18"/>
        <v>-</v>
      </c>
      <c r="AA109" s="134"/>
    </row>
    <row r="110" spans="1:27" ht="15.75" customHeight="1">
      <c r="A110" s="450"/>
      <c r="B110" s="442"/>
      <c r="C110" s="442"/>
      <c r="D110" s="148" t="s">
        <v>406</v>
      </c>
      <c r="E110" s="148" t="s">
        <v>407</v>
      </c>
      <c r="F110" s="178" t="s">
        <v>408</v>
      </c>
      <c r="G110" s="148" t="s">
        <v>964</v>
      </c>
      <c r="H110" s="148" t="s">
        <v>394</v>
      </c>
      <c r="I110" s="148" t="s">
        <v>123</v>
      </c>
      <c r="J110" s="132">
        <v>32000</v>
      </c>
      <c r="K110" s="132">
        <v>2101.3000000000002</v>
      </c>
      <c r="L110" s="132">
        <v>2081.3000000000002</v>
      </c>
      <c r="M110" s="131" t="s">
        <v>396</v>
      </c>
      <c r="N110" s="131">
        <v>1</v>
      </c>
      <c r="O110" s="170">
        <f t="shared" si="15"/>
        <v>32000</v>
      </c>
      <c r="P110" s="170">
        <f t="shared" si="11"/>
        <v>2101.3000000000002</v>
      </c>
      <c r="Q110" s="170">
        <f t="shared" si="16"/>
        <v>2081.3000000000002</v>
      </c>
      <c r="R110" s="228">
        <f t="shared" si="19"/>
        <v>6.5040625000000005E-2</v>
      </c>
      <c r="S110" s="228">
        <f t="shared" si="17"/>
        <v>6.5665625000000005E-2</v>
      </c>
      <c r="T110" s="131" t="s">
        <v>410</v>
      </c>
      <c r="U110" s="131">
        <v>0.57999999999999996</v>
      </c>
      <c r="V110" s="170">
        <f t="shared" si="12"/>
        <v>18560</v>
      </c>
      <c r="W110" s="170">
        <f t="shared" si="20"/>
        <v>1218.7540000000001</v>
      </c>
      <c r="X110" s="170">
        <f t="shared" si="13"/>
        <v>1207.154</v>
      </c>
      <c r="Y110" s="260">
        <f t="shared" si="14"/>
        <v>6.5040625000000005E-2</v>
      </c>
      <c r="Z110" s="228">
        <f t="shared" si="18"/>
        <v>6.5665625000000005E-2</v>
      </c>
      <c r="AA110" s="134"/>
    </row>
    <row r="111" spans="1:27" ht="15.75" customHeight="1">
      <c r="A111" s="450"/>
      <c r="B111" s="442"/>
      <c r="C111" s="442"/>
      <c r="D111" s="148" t="s">
        <v>406</v>
      </c>
      <c r="E111" s="148" t="s">
        <v>407</v>
      </c>
      <c r="F111" s="178" t="s">
        <v>408</v>
      </c>
      <c r="G111" s="148" t="s">
        <v>965</v>
      </c>
      <c r="H111" s="148" t="s">
        <v>394</v>
      </c>
      <c r="I111" s="148" t="s">
        <v>123</v>
      </c>
      <c r="J111" s="132">
        <v>719712</v>
      </c>
      <c r="K111" s="132">
        <v>587653.73</v>
      </c>
      <c r="L111" s="132">
        <v>200325.3</v>
      </c>
      <c r="M111" s="131" t="s">
        <v>396</v>
      </c>
      <c r="N111" s="131">
        <v>1</v>
      </c>
      <c r="O111" s="170">
        <f t="shared" si="15"/>
        <v>719712</v>
      </c>
      <c r="P111" s="170">
        <f t="shared" si="11"/>
        <v>587653.73</v>
      </c>
      <c r="Q111" s="170">
        <f t="shared" si="16"/>
        <v>200325.3</v>
      </c>
      <c r="R111" s="228">
        <f t="shared" si="19"/>
        <v>0.27834091970121383</v>
      </c>
      <c r="S111" s="228">
        <f t="shared" si="17"/>
        <v>0.81651234104753012</v>
      </c>
      <c r="T111" s="131" t="s">
        <v>410</v>
      </c>
      <c r="U111" s="131">
        <v>0.57999999999999996</v>
      </c>
      <c r="V111" s="170">
        <f t="shared" si="12"/>
        <v>417432.95999999996</v>
      </c>
      <c r="W111" s="170">
        <f t="shared" si="20"/>
        <v>340839.16339999996</v>
      </c>
      <c r="X111" s="170">
        <f t="shared" si="13"/>
        <v>116188.67399999998</v>
      </c>
      <c r="Y111" s="260">
        <f t="shared" si="14"/>
        <v>0.27834091970121383</v>
      </c>
      <c r="Z111" s="228">
        <f t="shared" si="18"/>
        <v>0.81651234104753012</v>
      </c>
      <c r="AA111" s="134"/>
    </row>
    <row r="112" spans="1:27" ht="15.75" customHeight="1">
      <c r="A112" s="450"/>
      <c r="B112" s="442"/>
      <c r="C112" s="442"/>
      <c r="D112" s="148" t="s">
        <v>406</v>
      </c>
      <c r="E112" s="148" t="s">
        <v>407</v>
      </c>
      <c r="F112" s="178" t="s">
        <v>408</v>
      </c>
      <c r="G112" s="148" t="s">
        <v>966</v>
      </c>
      <c r="H112" s="148" t="s">
        <v>394</v>
      </c>
      <c r="I112" s="148" t="s">
        <v>123</v>
      </c>
      <c r="J112" s="132">
        <v>220000</v>
      </c>
      <c r="K112" s="132">
        <v>191139.01</v>
      </c>
      <c r="L112" s="132">
        <v>177205.88000000003</v>
      </c>
      <c r="M112" s="131" t="s">
        <v>396</v>
      </c>
      <c r="N112" s="131">
        <v>1</v>
      </c>
      <c r="O112" s="170">
        <f t="shared" si="15"/>
        <v>220000</v>
      </c>
      <c r="P112" s="170">
        <f t="shared" si="11"/>
        <v>191139.01</v>
      </c>
      <c r="Q112" s="170">
        <f t="shared" si="16"/>
        <v>177205.88000000003</v>
      </c>
      <c r="R112" s="228">
        <f t="shared" si="19"/>
        <v>0.80548127272727288</v>
      </c>
      <c r="S112" s="228">
        <f t="shared" si="17"/>
        <v>0.86881368181818186</v>
      </c>
      <c r="T112" s="131" t="s">
        <v>410</v>
      </c>
      <c r="U112" s="131">
        <v>0.57999999999999996</v>
      </c>
      <c r="V112" s="170">
        <f t="shared" si="12"/>
        <v>127599.99999999999</v>
      </c>
      <c r="W112" s="170">
        <f t="shared" si="20"/>
        <v>110860.62579999999</v>
      </c>
      <c r="X112" s="170">
        <f t="shared" si="13"/>
        <v>102779.41040000001</v>
      </c>
      <c r="Y112" s="260">
        <f t="shared" si="14"/>
        <v>0.80548127272727288</v>
      </c>
      <c r="Z112" s="228">
        <f t="shared" si="18"/>
        <v>0.86881368181818186</v>
      </c>
      <c r="AA112" s="134"/>
    </row>
    <row r="113" spans="1:27" ht="15.75" customHeight="1">
      <c r="A113" s="450"/>
      <c r="B113" s="442"/>
      <c r="C113" s="442"/>
      <c r="D113" s="148" t="s">
        <v>406</v>
      </c>
      <c r="E113" s="148" t="s">
        <v>407</v>
      </c>
      <c r="F113" s="178" t="s">
        <v>408</v>
      </c>
      <c r="G113" s="148" t="s">
        <v>967</v>
      </c>
      <c r="H113" s="148" t="s">
        <v>394</v>
      </c>
      <c r="I113" s="148" t="s">
        <v>123</v>
      </c>
      <c r="J113" s="132">
        <v>1328168</v>
      </c>
      <c r="K113" s="132">
        <v>866143.51000000013</v>
      </c>
      <c r="L113" s="132">
        <v>690407.32000000007</v>
      </c>
      <c r="M113" s="131" t="s">
        <v>396</v>
      </c>
      <c r="N113" s="131">
        <v>1</v>
      </c>
      <c r="O113" s="170">
        <f t="shared" si="15"/>
        <v>1328168</v>
      </c>
      <c r="P113" s="170">
        <f t="shared" si="11"/>
        <v>866143.51000000013</v>
      </c>
      <c r="Q113" s="170">
        <f t="shared" si="16"/>
        <v>690407.32000000007</v>
      </c>
      <c r="R113" s="228">
        <f t="shared" si="19"/>
        <v>0.51981926985140436</v>
      </c>
      <c r="S113" s="228">
        <f t="shared" si="17"/>
        <v>0.65213399961450669</v>
      </c>
      <c r="T113" s="131" t="s">
        <v>410</v>
      </c>
      <c r="U113" s="131">
        <v>0.57999999999999996</v>
      </c>
      <c r="V113" s="170">
        <f t="shared" si="12"/>
        <v>770337.44</v>
      </c>
      <c r="W113" s="170">
        <f t="shared" si="20"/>
        <v>502363.23580000002</v>
      </c>
      <c r="X113" s="170">
        <f t="shared" si="13"/>
        <v>400436.24560000002</v>
      </c>
      <c r="Y113" s="260">
        <f t="shared" si="14"/>
        <v>0.51981926985140436</v>
      </c>
      <c r="Z113" s="228">
        <f t="shared" si="18"/>
        <v>0.65213399961450669</v>
      </c>
      <c r="AA113" s="134"/>
    </row>
    <row r="114" spans="1:27" ht="15.75" customHeight="1">
      <c r="A114" s="450"/>
      <c r="B114" s="442"/>
      <c r="C114" s="442"/>
      <c r="D114" s="148" t="s">
        <v>406</v>
      </c>
      <c r="E114" s="148" t="s">
        <v>407</v>
      </c>
      <c r="F114" s="178" t="s">
        <v>408</v>
      </c>
      <c r="G114" s="148" t="s">
        <v>968</v>
      </c>
      <c r="H114" s="148" t="s">
        <v>394</v>
      </c>
      <c r="I114" s="148" t="s">
        <v>123</v>
      </c>
      <c r="J114" s="132">
        <v>50000</v>
      </c>
      <c r="K114" s="132">
        <v>13776.85</v>
      </c>
      <c r="L114" s="132">
        <v>0</v>
      </c>
      <c r="M114" s="131" t="s">
        <v>396</v>
      </c>
      <c r="N114" s="131">
        <v>1</v>
      </c>
      <c r="O114" s="170">
        <f t="shared" si="15"/>
        <v>50000</v>
      </c>
      <c r="P114" s="170">
        <f t="shared" si="11"/>
        <v>13776.85</v>
      </c>
      <c r="Q114" s="170">
        <f t="shared" si="16"/>
        <v>0</v>
      </c>
      <c r="R114" s="228">
        <f t="shared" si="19"/>
        <v>0</v>
      </c>
      <c r="S114" s="228">
        <f t="shared" si="17"/>
        <v>0.27553700000000003</v>
      </c>
      <c r="T114" s="131" t="s">
        <v>410</v>
      </c>
      <c r="U114" s="131">
        <v>0.57999999999999996</v>
      </c>
      <c r="V114" s="170">
        <f t="shared" si="12"/>
        <v>28999.999999999996</v>
      </c>
      <c r="W114" s="170">
        <f t="shared" si="20"/>
        <v>7990.5729999999994</v>
      </c>
      <c r="X114" s="170">
        <f t="shared" si="13"/>
        <v>0</v>
      </c>
      <c r="Y114" s="260">
        <f t="shared" si="14"/>
        <v>0</v>
      </c>
      <c r="Z114" s="228">
        <f t="shared" si="18"/>
        <v>0.27553700000000003</v>
      </c>
      <c r="AA114" s="134"/>
    </row>
    <row r="115" spans="1:27" ht="15.75" customHeight="1">
      <c r="A115" s="450"/>
      <c r="B115" s="442"/>
      <c r="C115" s="442"/>
      <c r="D115" s="148" t="s">
        <v>406</v>
      </c>
      <c r="E115" s="148" t="s">
        <v>407</v>
      </c>
      <c r="F115" s="178" t="s">
        <v>408</v>
      </c>
      <c r="G115" s="148" t="s">
        <v>969</v>
      </c>
      <c r="H115" s="148" t="s">
        <v>394</v>
      </c>
      <c r="I115" s="148" t="s">
        <v>970</v>
      </c>
      <c r="J115" s="132">
        <v>1000</v>
      </c>
      <c r="K115" s="132">
        <v>0</v>
      </c>
      <c r="L115" s="132">
        <v>0</v>
      </c>
      <c r="M115" s="131" t="s">
        <v>416</v>
      </c>
      <c r="N115" s="131">
        <v>0</v>
      </c>
      <c r="O115" s="170">
        <f t="shared" si="15"/>
        <v>0</v>
      </c>
      <c r="P115" s="170">
        <f t="shared" si="11"/>
        <v>0</v>
      </c>
      <c r="Q115" s="170">
        <f t="shared" si="16"/>
        <v>0</v>
      </c>
      <c r="R115" s="228" t="str">
        <f t="shared" si="19"/>
        <v>-</v>
      </c>
      <c r="S115" s="228" t="str">
        <f t="shared" si="17"/>
        <v>-</v>
      </c>
      <c r="T115" s="131" t="s">
        <v>416</v>
      </c>
      <c r="U115" s="131">
        <v>0</v>
      </c>
      <c r="V115" s="170">
        <f t="shared" si="12"/>
        <v>0</v>
      </c>
      <c r="W115" s="170">
        <f t="shared" si="20"/>
        <v>0</v>
      </c>
      <c r="X115" s="170">
        <f t="shared" si="13"/>
        <v>0</v>
      </c>
      <c r="Y115" s="260" t="str">
        <f t="shared" si="14"/>
        <v>-</v>
      </c>
      <c r="Z115" s="228" t="str">
        <f t="shared" si="18"/>
        <v>-</v>
      </c>
      <c r="AA115" s="134"/>
    </row>
    <row r="116" spans="1:27" ht="15.75" customHeight="1">
      <c r="A116" s="450"/>
      <c r="B116" s="442"/>
      <c r="C116" s="442"/>
      <c r="D116" s="148" t="s">
        <v>406</v>
      </c>
      <c r="E116" s="148" t="s">
        <v>407</v>
      </c>
      <c r="F116" s="178" t="s">
        <v>408</v>
      </c>
      <c r="G116" s="148" t="s">
        <v>971</v>
      </c>
      <c r="H116" s="148" t="s">
        <v>394</v>
      </c>
      <c r="I116" s="148" t="s">
        <v>970</v>
      </c>
      <c r="J116" s="132">
        <v>1495000</v>
      </c>
      <c r="K116" s="132">
        <v>1495000</v>
      </c>
      <c r="L116" s="132">
        <v>1215690.83</v>
      </c>
      <c r="M116" s="131" t="s">
        <v>396</v>
      </c>
      <c r="N116" s="131">
        <v>1</v>
      </c>
      <c r="O116" s="170">
        <f t="shared" si="15"/>
        <v>1495000</v>
      </c>
      <c r="P116" s="170">
        <f t="shared" si="11"/>
        <v>1495000</v>
      </c>
      <c r="Q116" s="170">
        <f t="shared" si="16"/>
        <v>1215690.83</v>
      </c>
      <c r="R116" s="228">
        <f t="shared" si="19"/>
        <v>0.81317112374581946</v>
      </c>
      <c r="S116" s="228">
        <f t="shared" si="17"/>
        <v>1</v>
      </c>
      <c r="T116" s="131" t="s">
        <v>410</v>
      </c>
      <c r="U116" s="131">
        <v>0.57999999999999996</v>
      </c>
      <c r="V116" s="170">
        <f t="shared" si="12"/>
        <v>867099.99999999988</v>
      </c>
      <c r="W116" s="170">
        <f t="shared" si="20"/>
        <v>867099.99999999988</v>
      </c>
      <c r="X116" s="170">
        <f t="shared" si="13"/>
        <v>705100.6814</v>
      </c>
      <c r="Y116" s="260">
        <f t="shared" si="14"/>
        <v>0.81317112374581946</v>
      </c>
      <c r="Z116" s="228">
        <f t="shared" si="18"/>
        <v>1</v>
      </c>
      <c r="AA116" s="134"/>
    </row>
    <row r="117" spans="1:27" ht="15.75" customHeight="1">
      <c r="A117" s="450"/>
      <c r="B117" s="442"/>
      <c r="C117" s="442"/>
      <c r="D117" s="148" t="s">
        <v>406</v>
      </c>
      <c r="E117" s="148" t="s">
        <v>407</v>
      </c>
      <c r="F117" s="178" t="s">
        <v>408</v>
      </c>
      <c r="G117" s="148" t="s">
        <v>972</v>
      </c>
      <c r="H117" s="148" t="s">
        <v>394</v>
      </c>
      <c r="I117" s="148" t="s">
        <v>970</v>
      </c>
      <c r="J117" s="132">
        <v>350000</v>
      </c>
      <c r="K117" s="132">
        <v>350000</v>
      </c>
      <c r="L117" s="132">
        <v>276994.82999999996</v>
      </c>
      <c r="M117" s="131" t="s">
        <v>396</v>
      </c>
      <c r="N117" s="131">
        <v>1</v>
      </c>
      <c r="O117" s="170">
        <f t="shared" si="15"/>
        <v>350000</v>
      </c>
      <c r="P117" s="170">
        <f t="shared" si="11"/>
        <v>350000</v>
      </c>
      <c r="Q117" s="170">
        <f t="shared" si="16"/>
        <v>276994.82999999996</v>
      </c>
      <c r="R117" s="228">
        <f t="shared" si="19"/>
        <v>0.79141379999999983</v>
      </c>
      <c r="S117" s="228">
        <f t="shared" si="17"/>
        <v>1</v>
      </c>
      <c r="T117" s="131" t="s">
        <v>410</v>
      </c>
      <c r="U117" s="131">
        <v>0.57999999999999996</v>
      </c>
      <c r="V117" s="170">
        <f t="shared" si="12"/>
        <v>203000</v>
      </c>
      <c r="W117" s="170">
        <f t="shared" si="20"/>
        <v>203000</v>
      </c>
      <c r="X117" s="170">
        <f t="shared" si="13"/>
        <v>160657.00139999995</v>
      </c>
      <c r="Y117" s="260">
        <f t="shared" si="14"/>
        <v>0.79141379999999972</v>
      </c>
      <c r="Z117" s="228">
        <f t="shared" si="18"/>
        <v>1</v>
      </c>
      <c r="AA117" s="134"/>
    </row>
    <row r="118" spans="1:27" ht="15.75" customHeight="1">
      <c r="A118" s="450"/>
      <c r="B118" s="442"/>
      <c r="C118" s="442"/>
      <c r="D118" s="148" t="s">
        <v>406</v>
      </c>
      <c r="E118" s="148" t="s">
        <v>407</v>
      </c>
      <c r="F118" s="178" t="s">
        <v>408</v>
      </c>
      <c r="G118" s="148" t="s">
        <v>973</v>
      </c>
      <c r="H118" s="148" t="s">
        <v>394</v>
      </c>
      <c r="I118" s="148" t="s">
        <v>970</v>
      </c>
      <c r="J118" s="132">
        <v>1000</v>
      </c>
      <c r="K118" s="132">
        <v>411407.74</v>
      </c>
      <c r="L118" s="132">
        <v>411407.74</v>
      </c>
      <c r="M118" s="131" t="s">
        <v>396</v>
      </c>
      <c r="N118" s="131">
        <v>1</v>
      </c>
      <c r="O118" s="170">
        <f t="shared" si="15"/>
        <v>1000</v>
      </c>
      <c r="P118" s="170">
        <f t="shared" si="11"/>
        <v>411407.74</v>
      </c>
      <c r="Q118" s="170">
        <f t="shared" si="16"/>
        <v>411407.74</v>
      </c>
      <c r="R118" s="228">
        <f t="shared" si="19"/>
        <v>411.40773999999999</v>
      </c>
      <c r="S118" s="228">
        <f t="shared" si="17"/>
        <v>411.40773999999999</v>
      </c>
      <c r="T118" s="131" t="s">
        <v>410</v>
      </c>
      <c r="U118" s="131">
        <v>0.57999999999999996</v>
      </c>
      <c r="V118" s="170">
        <f t="shared" si="12"/>
        <v>580</v>
      </c>
      <c r="W118" s="170">
        <f t="shared" si="20"/>
        <v>238616.48919999998</v>
      </c>
      <c r="X118" s="170">
        <f t="shared" si="13"/>
        <v>238616.48919999998</v>
      </c>
      <c r="Y118" s="260">
        <f t="shared" si="14"/>
        <v>411.40773999999999</v>
      </c>
      <c r="Z118" s="228">
        <f t="shared" si="18"/>
        <v>411.40773999999999</v>
      </c>
      <c r="AA118" s="134"/>
    </row>
    <row r="119" spans="1:27" ht="15.75" customHeight="1">
      <c r="A119" s="450"/>
      <c r="B119" s="442"/>
      <c r="C119" s="442"/>
      <c r="D119" s="148" t="s">
        <v>406</v>
      </c>
      <c r="E119" s="148" t="s">
        <v>407</v>
      </c>
      <c r="F119" s="178" t="s">
        <v>408</v>
      </c>
      <c r="G119" s="148" t="s">
        <v>974</v>
      </c>
      <c r="H119" s="148" t="s">
        <v>394</v>
      </c>
      <c r="I119" s="148" t="s">
        <v>970</v>
      </c>
      <c r="J119" s="132">
        <v>95000</v>
      </c>
      <c r="K119" s="132">
        <v>16550.43</v>
      </c>
      <c r="L119" s="132">
        <v>16550.43</v>
      </c>
      <c r="M119" s="131" t="s">
        <v>396</v>
      </c>
      <c r="N119" s="131">
        <v>1</v>
      </c>
      <c r="O119" s="170">
        <f t="shared" si="15"/>
        <v>95000</v>
      </c>
      <c r="P119" s="170">
        <f t="shared" si="11"/>
        <v>16550.43</v>
      </c>
      <c r="Q119" s="170">
        <f t="shared" si="16"/>
        <v>16550.43</v>
      </c>
      <c r="R119" s="228">
        <f t="shared" si="19"/>
        <v>0.17421505263157894</v>
      </c>
      <c r="S119" s="228">
        <f t="shared" si="17"/>
        <v>0.17421505263157894</v>
      </c>
      <c r="T119" s="131" t="s">
        <v>410</v>
      </c>
      <c r="U119" s="131">
        <v>0.57999999999999996</v>
      </c>
      <c r="V119" s="170">
        <f t="shared" si="12"/>
        <v>55099.999999999993</v>
      </c>
      <c r="W119" s="170">
        <f t="shared" si="20"/>
        <v>9599.2493999999988</v>
      </c>
      <c r="X119" s="170">
        <f t="shared" si="13"/>
        <v>9599.2493999999988</v>
      </c>
      <c r="Y119" s="260">
        <f t="shared" si="14"/>
        <v>0.17421505263157894</v>
      </c>
      <c r="Z119" s="228">
        <f t="shared" si="18"/>
        <v>0.17421505263157894</v>
      </c>
      <c r="AA119" s="134"/>
    </row>
    <row r="120" spans="1:27" ht="15.75" customHeight="1">
      <c r="A120" s="450"/>
      <c r="B120" s="442"/>
      <c r="C120" s="442"/>
      <c r="D120" s="148" t="s">
        <v>406</v>
      </c>
      <c r="E120" s="148" t="s">
        <v>407</v>
      </c>
      <c r="F120" s="178" t="s">
        <v>408</v>
      </c>
      <c r="G120" s="148" t="s">
        <v>975</v>
      </c>
      <c r="H120" s="148" t="s">
        <v>394</v>
      </c>
      <c r="I120" s="148" t="s">
        <v>970</v>
      </c>
      <c r="J120" s="132">
        <v>25000</v>
      </c>
      <c r="K120" s="132">
        <v>25000</v>
      </c>
      <c r="L120" s="132">
        <v>10086.67</v>
      </c>
      <c r="M120" s="131" t="s">
        <v>396</v>
      </c>
      <c r="N120" s="131">
        <v>1</v>
      </c>
      <c r="O120" s="170">
        <f t="shared" si="15"/>
        <v>25000</v>
      </c>
      <c r="P120" s="170">
        <f t="shared" si="11"/>
        <v>25000</v>
      </c>
      <c r="Q120" s="170">
        <f t="shared" si="16"/>
        <v>10086.67</v>
      </c>
      <c r="R120" s="228">
        <f t="shared" si="19"/>
        <v>0.40346680000000001</v>
      </c>
      <c r="S120" s="228">
        <f t="shared" si="17"/>
        <v>1</v>
      </c>
      <c r="T120" s="131" t="s">
        <v>410</v>
      </c>
      <c r="U120" s="131">
        <v>0.57999999999999996</v>
      </c>
      <c r="V120" s="170">
        <f t="shared" si="12"/>
        <v>14499.999999999998</v>
      </c>
      <c r="W120" s="170">
        <f t="shared" si="20"/>
        <v>14499.999999999998</v>
      </c>
      <c r="X120" s="170">
        <f t="shared" si="13"/>
        <v>5850.2685999999994</v>
      </c>
      <c r="Y120" s="260">
        <f t="shared" si="14"/>
        <v>0.40346680000000001</v>
      </c>
      <c r="Z120" s="228">
        <f t="shared" si="18"/>
        <v>1</v>
      </c>
      <c r="AA120" s="134"/>
    </row>
    <row r="121" spans="1:27" ht="15.75" customHeight="1">
      <c r="A121" s="450"/>
      <c r="B121" s="442"/>
      <c r="C121" s="442"/>
      <c r="D121" s="148" t="s">
        <v>406</v>
      </c>
      <c r="E121" s="148" t="s">
        <v>407</v>
      </c>
      <c r="F121" s="178" t="s">
        <v>408</v>
      </c>
      <c r="G121" s="148" t="s">
        <v>976</v>
      </c>
      <c r="H121" s="148" t="s">
        <v>394</v>
      </c>
      <c r="I121" s="148" t="s">
        <v>970</v>
      </c>
      <c r="J121" s="132">
        <v>138384</v>
      </c>
      <c r="K121" s="132">
        <v>41503.75999999998</v>
      </c>
      <c r="L121" s="132">
        <v>15964.16</v>
      </c>
      <c r="M121" s="131" t="s">
        <v>396</v>
      </c>
      <c r="N121" s="131">
        <v>1</v>
      </c>
      <c r="O121" s="170">
        <f t="shared" si="15"/>
        <v>138384</v>
      </c>
      <c r="P121" s="170">
        <f t="shared" si="11"/>
        <v>41503.75999999998</v>
      </c>
      <c r="Q121" s="170">
        <f t="shared" si="16"/>
        <v>15964.16</v>
      </c>
      <c r="R121" s="228">
        <f t="shared" si="19"/>
        <v>0.11536131344664123</v>
      </c>
      <c r="S121" s="228">
        <f t="shared" si="17"/>
        <v>0.29991733148340832</v>
      </c>
      <c r="T121" s="131" t="s">
        <v>410</v>
      </c>
      <c r="U121" s="131">
        <v>0.57999999999999996</v>
      </c>
      <c r="V121" s="170">
        <f t="shared" si="12"/>
        <v>80262.720000000001</v>
      </c>
      <c r="W121" s="170">
        <f t="shared" si="20"/>
        <v>24072.180799999987</v>
      </c>
      <c r="X121" s="170">
        <f t="shared" si="13"/>
        <v>9259.2127999999993</v>
      </c>
      <c r="Y121" s="260">
        <f t="shared" si="14"/>
        <v>0.11536131344664122</v>
      </c>
      <c r="Z121" s="228">
        <f t="shared" si="18"/>
        <v>0.29991733148340832</v>
      </c>
      <c r="AA121" s="134"/>
    </row>
    <row r="122" spans="1:27" ht="15.75" customHeight="1">
      <c r="A122" s="450"/>
      <c r="B122" s="442"/>
      <c r="C122" s="442"/>
      <c r="D122" s="148" t="s">
        <v>406</v>
      </c>
      <c r="E122" s="148" t="s">
        <v>407</v>
      </c>
      <c r="F122" s="178" t="s">
        <v>408</v>
      </c>
      <c r="G122" s="148" t="s">
        <v>977</v>
      </c>
      <c r="H122" s="148" t="s">
        <v>394</v>
      </c>
      <c r="I122" s="148" t="s">
        <v>970</v>
      </c>
      <c r="J122" s="132">
        <v>28484</v>
      </c>
      <c r="K122" s="132">
        <v>6406.4000000000015</v>
      </c>
      <c r="L122" s="132">
        <v>334.4</v>
      </c>
      <c r="M122" s="131" t="s">
        <v>396</v>
      </c>
      <c r="N122" s="131">
        <v>1</v>
      </c>
      <c r="O122" s="170">
        <f t="shared" si="15"/>
        <v>28484</v>
      </c>
      <c r="P122" s="170">
        <f t="shared" si="11"/>
        <v>6406.4000000000015</v>
      </c>
      <c r="Q122" s="170">
        <f t="shared" si="16"/>
        <v>334.4</v>
      </c>
      <c r="R122" s="228">
        <f t="shared" si="19"/>
        <v>1.1739924167953938E-2</v>
      </c>
      <c r="S122" s="228">
        <f t="shared" si="17"/>
        <v>0.22491223142817024</v>
      </c>
      <c r="T122" s="131" t="s">
        <v>410</v>
      </c>
      <c r="U122" s="131">
        <v>0.57999999999999996</v>
      </c>
      <c r="V122" s="170">
        <f t="shared" si="12"/>
        <v>16520.719999999998</v>
      </c>
      <c r="W122" s="170">
        <f t="shared" si="20"/>
        <v>3715.7120000000004</v>
      </c>
      <c r="X122" s="170">
        <f t="shared" si="13"/>
        <v>193.95199999999997</v>
      </c>
      <c r="Y122" s="260">
        <f t="shared" si="14"/>
        <v>1.1739924167953939E-2</v>
      </c>
      <c r="Z122" s="228">
        <f t="shared" si="18"/>
        <v>0.22491223142817027</v>
      </c>
      <c r="AA122" s="134"/>
    </row>
    <row r="123" spans="1:27" ht="15.75" customHeight="1">
      <c r="A123" s="450"/>
      <c r="B123" s="442"/>
      <c r="C123" s="442"/>
      <c r="D123" s="148" t="s">
        <v>406</v>
      </c>
      <c r="E123" s="148" t="s">
        <v>407</v>
      </c>
      <c r="F123" s="178" t="s">
        <v>408</v>
      </c>
      <c r="G123" s="148" t="s">
        <v>978</v>
      </c>
      <c r="H123" s="148" t="s">
        <v>394</v>
      </c>
      <c r="I123" s="148" t="s">
        <v>970</v>
      </c>
      <c r="J123" s="132">
        <v>1000</v>
      </c>
      <c r="K123" s="132">
        <v>0</v>
      </c>
      <c r="L123" s="132">
        <v>0</v>
      </c>
      <c r="M123" s="131" t="s">
        <v>416</v>
      </c>
      <c r="N123" s="131">
        <v>0</v>
      </c>
      <c r="O123" s="170">
        <f t="shared" si="15"/>
        <v>0</v>
      </c>
      <c r="P123" s="170">
        <f t="shared" si="11"/>
        <v>0</v>
      </c>
      <c r="Q123" s="170">
        <f t="shared" si="16"/>
        <v>0</v>
      </c>
      <c r="R123" s="228" t="str">
        <f t="shared" si="19"/>
        <v>-</v>
      </c>
      <c r="S123" s="228" t="str">
        <f t="shared" si="17"/>
        <v>-</v>
      </c>
      <c r="T123" s="131" t="s">
        <v>416</v>
      </c>
      <c r="U123" s="131">
        <v>0</v>
      </c>
      <c r="V123" s="170">
        <f t="shared" si="12"/>
        <v>0</v>
      </c>
      <c r="W123" s="170">
        <f t="shared" si="20"/>
        <v>0</v>
      </c>
      <c r="X123" s="170">
        <f t="shared" si="13"/>
        <v>0</v>
      </c>
      <c r="Y123" s="260" t="str">
        <f t="shared" si="14"/>
        <v>-</v>
      </c>
      <c r="Z123" s="228" t="str">
        <f t="shared" si="18"/>
        <v>-</v>
      </c>
      <c r="AA123" s="134"/>
    </row>
    <row r="124" spans="1:27" ht="15.75" customHeight="1">
      <c r="A124" s="450"/>
      <c r="B124" s="442"/>
      <c r="C124" s="442"/>
      <c r="D124" s="148" t="s">
        <v>406</v>
      </c>
      <c r="E124" s="148" t="s">
        <v>407</v>
      </c>
      <c r="F124" s="178" t="s">
        <v>408</v>
      </c>
      <c r="G124" s="148" t="s">
        <v>979</v>
      </c>
      <c r="H124" s="148" t="s">
        <v>394</v>
      </c>
      <c r="I124" s="148" t="s">
        <v>970</v>
      </c>
      <c r="J124" s="132">
        <v>5000</v>
      </c>
      <c r="K124" s="132">
        <v>0</v>
      </c>
      <c r="L124" s="132">
        <v>0</v>
      </c>
      <c r="M124" s="131" t="s">
        <v>416</v>
      </c>
      <c r="N124" s="131">
        <v>0</v>
      </c>
      <c r="O124" s="170">
        <f t="shared" si="15"/>
        <v>0</v>
      </c>
      <c r="P124" s="170">
        <f t="shared" si="11"/>
        <v>0</v>
      </c>
      <c r="Q124" s="170">
        <f t="shared" si="16"/>
        <v>0</v>
      </c>
      <c r="R124" s="228" t="str">
        <f t="shared" si="19"/>
        <v>-</v>
      </c>
      <c r="S124" s="228" t="str">
        <f t="shared" si="17"/>
        <v>-</v>
      </c>
      <c r="T124" s="131" t="s">
        <v>416</v>
      </c>
      <c r="U124" s="131">
        <v>0</v>
      </c>
      <c r="V124" s="170">
        <f t="shared" si="12"/>
        <v>0</v>
      </c>
      <c r="W124" s="170">
        <f t="shared" si="20"/>
        <v>0</v>
      </c>
      <c r="X124" s="170">
        <f t="shared" si="13"/>
        <v>0</v>
      </c>
      <c r="Y124" s="260" t="str">
        <f t="shared" si="14"/>
        <v>-</v>
      </c>
      <c r="Z124" s="228" t="str">
        <f t="shared" si="18"/>
        <v>-</v>
      </c>
      <c r="AA124" s="134"/>
    </row>
    <row r="125" spans="1:27" ht="15.75" customHeight="1">
      <c r="A125" s="450"/>
      <c r="B125" s="442"/>
      <c r="C125" s="442"/>
      <c r="D125" s="148" t="s">
        <v>406</v>
      </c>
      <c r="E125" s="148" t="s">
        <v>407</v>
      </c>
      <c r="F125" s="178" t="s">
        <v>408</v>
      </c>
      <c r="G125" s="148" t="s">
        <v>980</v>
      </c>
      <c r="H125" s="148" t="s">
        <v>394</v>
      </c>
      <c r="I125" s="148" t="s">
        <v>970</v>
      </c>
      <c r="J125" s="132">
        <v>15000</v>
      </c>
      <c r="K125" s="132">
        <v>11568.009999999998</v>
      </c>
      <c r="L125" s="132">
        <v>9706.25</v>
      </c>
      <c r="M125" s="131" t="s">
        <v>396</v>
      </c>
      <c r="N125" s="131">
        <v>1</v>
      </c>
      <c r="O125" s="170">
        <f t="shared" si="15"/>
        <v>15000</v>
      </c>
      <c r="P125" s="170">
        <f t="shared" si="11"/>
        <v>11568.009999999998</v>
      </c>
      <c r="Q125" s="170">
        <f t="shared" si="16"/>
        <v>9706.25</v>
      </c>
      <c r="R125" s="228">
        <f t="shared" si="19"/>
        <v>0.64708333333333334</v>
      </c>
      <c r="S125" s="228">
        <f t="shared" si="17"/>
        <v>0.77120066666666653</v>
      </c>
      <c r="T125" s="131" t="s">
        <v>410</v>
      </c>
      <c r="U125" s="131">
        <v>0.57999999999999996</v>
      </c>
      <c r="V125" s="170">
        <f t="shared" si="12"/>
        <v>8700</v>
      </c>
      <c r="W125" s="170">
        <f t="shared" si="20"/>
        <v>6709.4457999999986</v>
      </c>
      <c r="X125" s="170">
        <f t="shared" si="13"/>
        <v>5629.625</v>
      </c>
      <c r="Y125" s="260">
        <f t="shared" si="14"/>
        <v>0.64708333333333334</v>
      </c>
      <c r="Z125" s="228">
        <f t="shared" si="18"/>
        <v>0.77120066666666653</v>
      </c>
      <c r="AA125" s="134"/>
    </row>
    <row r="126" spans="1:27" ht="15.75" customHeight="1">
      <c r="A126" s="450"/>
      <c r="B126" s="442"/>
      <c r="C126" s="442"/>
      <c r="D126" s="148" t="s">
        <v>406</v>
      </c>
      <c r="E126" s="148" t="s">
        <v>407</v>
      </c>
      <c r="F126" s="178" t="s">
        <v>408</v>
      </c>
      <c r="G126" s="148" t="s">
        <v>981</v>
      </c>
      <c r="H126" s="148" t="s">
        <v>394</v>
      </c>
      <c r="I126" s="148" t="s">
        <v>970</v>
      </c>
      <c r="J126" s="132">
        <v>81936</v>
      </c>
      <c r="K126" s="132">
        <v>56754.48</v>
      </c>
      <c r="L126" s="132">
        <v>23529.879999999997</v>
      </c>
      <c r="M126" s="131" t="s">
        <v>396</v>
      </c>
      <c r="N126" s="131">
        <v>1</v>
      </c>
      <c r="O126" s="170">
        <f t="shared" si="15"/>
        <v>81936</v>
      </c>
      <c r="P126" s="170">
        <f t="shared" si="11"/>
        <v>56754.48</v>
      </c>
      <c r="Q126" s="170">
        <f t="shared" si="16"/>
        <v>23529.879999999997</v>
      </c>
      <c r="R126" s="228">
        <f t="shared" si="19"/>
        <v>0.28717389181800429</v>
      </c>
      <c r="S126" s="228">
        <f t="shared" si="17"/>
        <v>0.69266842413591101</v>
      </c>
      <c r="T126" s="131" t="s">
        <v>410</v>
      </c>
      <c r="U126" s="131">
        <v>0.57999999999999996</v>
      </c>
      <c r="V126" s="170">
        <f t="shared" si="12"/>
        <v>47522.879999999997</v>
      </c>
      <c r="W126" s="170">
        <f t="shared" si="20"/>
        <v>32917.598400000003</v>
      </c>
      <c r="X126" s="170">
        <f t="shared" si="13"/>
        <v>13647.330399999997</v>
      </c>
      <c r="Y126" s="260">
        <f t="shared" si="14"/>
        <v>0.28717389181800423</v>
      </c>
      <c r="Z126" s="228">
        <f t="shared" si="18"/>
        <v>0.69266842413591101</v>
      </c>
      <c r="AA126" s="134"/>
    </row>
    <row r="127" spans="1:27" ht="15.75" customHeight="1">
      <c r="A127" s="450"/>
      <c r="B127" s="442"/>
      <c r="C127" s="442"/>
      <c r="D127" s="148" t="s">
        <v>406</v>
      </c>
      <c r="E127" s="148" t="s">
        <v>407</v>
      </c>
      <c r="F127" s="178" t="s">
        <v>408</v>
      </c>
      <c r="G127" s="148" t="s">
        <v>982</v>
      </c>
      <c r="H127" s="148" t="s">
        <v>394</v>
      </c>
      <c r="I127" s="148" t="s">
        <v>970</v>
      </c>
      <c r="J127" s="132">
        <v>266431</v>
      </c>
      <c r="K127" s="132">
        <v>165367.82000000004</v>
      </c>
      <c r="L127" s="132">
        <v>121313.61000000002</v>
      </c>
      <c r="M127" s="131" t="s">
        <v>396</v>
      </c>
      <c r="N127" s="131">
        <v>1</v>
      </c>
      <c r="O127" s="170">
        <f t="shared" si="15"/>
        <v>266431</v>
      </c>
      <c r="P127" s="170">
        <f t="shared" si="11"/>
        <v>165367.82000000004</v>
      </c>
      <c r="Q127" s="170">
        <f t="shared" si="16"/>
        <v>121313.61000000002</v>
      </c>
      <c r="R127" s="228">
        <f t="shared" si="19"/>
        <v>0.45532843400355072</v>
      </c>
      <c r="S127" s="228">
        <f t="shared" si="17"/>
        <v>0.62067784904909729</v>
      </c>
      <c r="T127" s="131" t="s">
        <v>410</v>
      </c>
      <c r="U127" s="131">
        <v>0.57999999999999996</v>
      </c>
      <c r="V127" s="170">
        <f t="shared" si="12"/>
        <v>154529.97999999998</v>
      </c>
      <c r="W127" s="170">
        <f t="shared" si="20"/>
        <v>95913.33560000002</v>
      </c>
      <c r="X127" s="170">
        <f t="shared" si="13"/>
        <v>70361.893800000005</v>
      </c>
      <c r="Y127" s="260">
        <f t="shared" si="14"/>
        <v>0.45532843400355072</v>
      </c>
      <c r="Z127" s="228">
        <f t="shared" si="18"/>
        <v>0.6206778490490974</v>
      </c>
      <c r="AA127" s="134"/>
    </row>
    <row r="128" spans="1:27" ht="15.75" customHeight="1">
      <c r="A128" s="450"/>
      <c r="B128" s="442"/>
      <c r="C128" s="442"/>
      <c r="D128" s="148" t="s">
        <v>406</v>
      </c>
      <c r="E128" s="148" t="s">
        <v>407</v>
      </c>
      <c r="F128" s="178" t="s">
        <v>408</v>
      </c>
      <c r="G128" s="148" t="s">
        <v>983</v>
      </c>
      <c r="H128" s="148" t="s">
        <v>394</v>
      </c>
      <c r="I128" s="148" t="s">
        <v>970</v>
      </c>
      <c r="J128" s="132">
        <v>182000</v>
      </c>
      <c r="K128" s="132">
        <v>182000</v>
      </c>
      <c r="L128" s="132">
        <v>140894.16000000003</v>
      </c>
      <c r="M128" s="131" t="s">
        <v>396</v>
      </c>
      <c r="N128" s="131">
        <v>1</v>
      </c>
      <c r="O128" s="170">
        <f t="shared" si="15"/>
        <v>182000</v>
      </c>
      <c r="P128" s="170">
        <f t="shared" si="11"/>
        <v>182000</v>
      </c>
      <c r="Q128" s="170">
        <f t="shared" si="16"/>
        <v>140894.16000000003</v>
      </c>
      <c r="R128" s="228">
        <f t="shared" si="19"/>
        <v>0.77414373626373645</v>
      </c>
      <c r="S128" s="228">
        <f t="shared" si="17"/>
        <v>1</v>
      </c>
      <c r="T128" s="131" t="s">
        <v>410</v>
      </c>
      <c r="U128" s="131">
        <v>0.57999999999999996</v>
      </c>
      <c r="V128" s="170">
        <f t="shared" si="12"/>
        <v>105560</v>
      </c>
      <c r="W128" s="170">
        <f t="shared" si="20"/>
        <v>105560</v>
      </c>
      <c r="X128" s="170">
        <f t="shared" si="13"/>
        <v>81718.612800000017</v>
      </c>
      <c r="Y128" s="260">
        <f t="shared" si="14"/>
        <v>0.77414373626373645</v>
      </c>
      <c r="Z128" s="228">
        <f t="shared" si="18"/>
        <v>1</v>
      </c>
      <c r="AA128" s="134"/>
    </row>
    <row r="129" spans="1:27" ht="15.75" customHeight="1">
      <c r="A129" s="450"/>
      <c r="B129" s="442"/>
      <c r="C129" s="442"/>
      <c r="D129" s="148" t="s">
        <v>406</v>
      </c>
      <c r="E129" s="148" t="s">
        <v>407</v>
      </c>
      <c r="F129" s="178" t="s">
        <v>408</v>
      </c>
      <c r="G129" s="148" t="s">
        <v>984</v>
      </c>
      <c r="H129" s="148" t="s">
        <v>394</v>
      </c>
      <c r="I129" s="148" t="s">
        <v>970</v>
      </c>
      <c r="J129" s="132">
        <v>15000</v>
      </c>
      <c r="K129" s="132">
        <v>6313.8099999999995</v>
      </c>
      <c r="L129" s="132">
        <v>6313.8100000000013</v>
      </c>
      <c r="M129" s="131" t="s">
        <v>396</v>
      </c>
      <c r="N129" s="131">
        <v>1</v>
      </c>
      <c r="O129" s="170">
        <f t="shared" si="15"/>
        <v>15000</v>
      </c>
      <c r="P129" s="170">
        <f t="shared" si="11"/>
        <v>6313.8099999999995</v>
      </c>
      <c r="Q129" s="170">
        <f t="shared" si="16"/>
        <v>6313.8100000000013</v>
      </c>
      <c r="R129" s="228">
        <f t="shared" si="19"/>
        <v>0.42092066666666678</v>
      </c>
      <c r="S129" s="228">
        <f t="shared" si="17"/>
        <v>0.42092066666666661</v>
      </c>
      <c r="T129" s="131" t="s">
        <v>410</v>
      </c>
      <c r="U129" s="131">
        <v>0.57999999999999996</v>
      </c>
      <c r="V129" s="170">
        <f t="shared" si="12"/>
        <v>8700</v>
      </c>
      <c r="W129" s="170">
        <f t="shared" si="20"/>
        <v>3662.0097999999994</v>
      </c>
      <c r="X129" s="170">
        <f t="shared" si="13"/>
        <v>3662.0098000000007</v>
      </c>
      <c r="Y129" s="260">
        <f t="shared" si="14"/>
        <v>0.42092066666666678</v>
      </c>
      <c r="Z129" s="228">
        <f t="shared" si="18"/>
        <v>0.42092066666666661</v>
      </c>
      <c r="AA129" s="134"/>
    </row>
    <row r="130" spans="1:27" ht="15.75" customHeight="1">
      <c r="A130" s="450"/>
      <c r="B130" s="442"/>
      <c r="C130" s="442"/>
      <c r="D130" s="148" t="s">
        <v>406</v>
      </c>
      <c r="E130" s="148" t="s">
        <v>407</v>
      </c>
      <c r="F130" s="178" t="s">
        <v>408</v>
      </c>
      <c r="G130" s="148" t="s">
        <v>985</v>
      </c>
      <c r="H130" s="148" t="s">
        <v>394</v>
      </c>
      <c r="I130" s="148" t="s">
        <v>970</v>
      </c>
      <c r="J130" s="132">
        <v>70000</v>
      </c>
      <c r="K130" s="132">
        <v>70000</v>
      </c>
      <c r="L130" s="132">
        <v>21046.940000000002</v>
      </c>
      <c r="M130" s="131" t="s">
        <v>396</v>
      </c>
      <c r="N130" s="131">
        <v>1</v>
      </c>
      <c r="O130" s="170">
        <f t="shared" si="15"/>
        <v>70000</v>
      </c>
      <c r="P130" s="170">
        <f t="shared" ref="P130:P193" si="21">K130*N130</f>
        <v>70000</v>
      </c>
      <c r="Q130" s="170">
        <f t="shared" si="16"/>
        <v>21046.940000000002</v>
      </c>
      <c r="R130" s="228">
        <f t="shared" si="19"/>
        <v>0.30067057142857145</v>
      </c>
      <c r="S130" s="228">
        <f t="shared" si="17"/>
        <v>1</v>
      </c>
      <c r="T130" s="131" t="s">
        <v>410</v>
      </c>
      <c r="U130" s="131">
        <v>0.57999999999999996</v>
      </c>
      <c r="V130" s="170">
        <f t="shared" ref="V130:V193" si="22">J130*U130</f>
        <v>40600</v>
      </c>
      <c r="W130" s="170">
        <f t="shared" si="20"/>
        <v>40600</v>
      </c>
      <c r="X130" s="170">
        <f t="shared" ref="X130:X193" si="23">L130*U130</f>
        <v>12207.225200000001</v>
      </c>
      <c r="Y130" s="260">
        <f t="shared" ref="Y130:Y193" si="24">IFERROR(X130/V130, "-")</f>
        <v>0.30067057142857145</v>
      </c>
      <c r="Z130" s="228">
        <f t="shared" si="18"/>
        <v>1</v>
      </c>
      <c r="AA130" s="134"/>
    </row>
    <row r="131" spans="1:27" ht="15.75" customHeight="1">
      <c r="A131" s="450"/>
      <c r="B131" s="442"/>
      <c r="C131" s="442"/>
      <c r="D131" s="148" t="s">
        <v>406</v>
      </c>
      <c r="E131" s="148" t="s">
        <v>407</v>
      </c>
      <c r="F131" s="178" t="s">
        <v>408</v>
      </c>
      <c r="G131" s="148" t="s">
        <v>986</v>
      </c>
      <c r="H131" s="148" t="s">
        <v>394</v>
      </c>
      <c r="I131" s="148" t="s">
        <v>970</v>
      </c>
      <c r="J131" s="132">
        <v>1000</v>
      </c>
      <c r="K131" s="132">
        <v>7378.3600000000006</v>
      </c>
      <c r="L131" s="132">
        <v>7378.3600000000006</v>
      </c>
      <c r="M131" s="131" t="s">
        <v>396</v>
      </c>
      <c r="N131" s="131">
        <v>1</v>
      </c>
      <c r="O131" s="170">
        <f t="shared" ref="O131:O194" si="25">J131*N131</f>
        <v>1000</v>
      </c>
      <c r="P131" s="170">
        <f t="shared" si="21"/>
        <v>7378.3600000000006</v>
      </c>
      <c r="Q131" s="170">
        <f t="shared" ref="Q131:Q194" si="26">L131*N131</f>
        <v>7378.3600000000006</v>
      </c>
      <c r="R131" s="228">
        <f t="shared" si="19"/>
        <v>7.3783600000000007</v>
      </c>
      <c r="S131" s="228">
        <f t="shared" ref="S131:S194" si="27">IFERROR(P131/O131, "-")</f>
        <v>7.3783600000000007</v>
      </c>
      <c r="T131" s="131" t="s">
        <v>410</v>
      </c>
      <c r="U131" s="131">
        <v>0.57999999999999996</v>
      </c>
      <c r="V131" s="170">
        <f t="shared" si="22"/>
        <v>580</v>
      </c>
      <c r="W131" s="170">
        <f t="shared" si="20"/>
        <v>4279.4488000000001</v>
      </c>
      <c r="X131" s="170">
        <f t="shared" si="23"/>
        <v>4279.4488000000001</v>
      </c>
      <c r="Y131" s="260">
        <f t="shared" si="24"/>
        <v>7.3783599999999998</v>
      </c>
      <c r="Z131" s="228">
        <f t="shared" ref="Z131:Z194" si="28">IFERROR(W131/V131, "-")</f>
        <v>7.3783599999999998</v>
      </c>
      <c r="AA131" s="134"/>
    </row>
    <row r="132" spans="1:27" ht="15.75" customHeight="1">
      <c r="A132" s="450"/>
      <c r="B132" s="442"/>
      <c r="C132" s="442"/>
      <c r="D132" s="148" t="s">
        <v>406</v>
      </c>
      <c r="E132" s="148" t="s">
        <v>407</v>
      </c>
      <c r="F132" s="178" t="s">
        <v>408</v>
      </c>
      <c r="G132" s="148" t="s">
        <v>987</v>
      </c>
      <c r="H132" s="148" t="s">
        <v>394</v>
      </c>
      <c r="I132" s="148" t="s">
        <v>970</v>
      </c>
      <c r="J132" s="132">
        <v>13000</v>
      </c>
      <c r="K132" s="132">
        <v>1503.79</v>
      </c>
      <c r="L132" s="132">
        <v>1503.79</v>
      </c>
      <c r="M132" s="131" t="s">
        <v>396</v>
      </c>
      <c r="N132" s="131">
        <v>1</v>
      </c>
      <c r="O132" s="170">
        <f t="shared" si="25"/>
        <v>13000</v>
      </c>
      <c r="P132" s="170">
        <f t="shared" si="21"/>
        <v>1503.79</v>
      </c>
      <c r="Q132" s="170">
        <f t="shared" si="26"/>
        <v>1503.79</v>
      </c>
      <c r="R132" s="228">
        <f t="shared" ref="R132:R195" si="29">IFERROR(Q132/O132, "-")</f>
        <v>0.11567615384615385</v>
      </c>
      <c r="S132" s="228">
        <f t="shared" si="27"/>
        <v>0.11567615384615385</v>
      </c>
      <c r="T132" s="131" t="s">
        <v>410</v>
      </c>
      <c r="U132" s="131">
        <v>0.57999999999999996</v>
      </c>
      <c r="V132" s="170">
        <f t="shared" si="22"/>
        <v>7539.9999999999991</v>
      </c>
      <c r="W132" s="170">
        <f t="shared" si="20"/>
        <v>872.19819999999993</v>
      </c>
      <c r="X132" s="170">
        <f t="shared" si="23"/>
        <v>872.19819999999993</v>
      </c>
      <c r="Y132" s="260">
        <f t="shared" si="24"/>
        <v>0.11567615384615385</v>
      </c>
      <c r="Z132" s="228">
        <f t="shared" si="28"/>
        <v>0.11567615384615385</v>
      </c>
      <c r="AA132" s="134"/>
    </row>
    <row r="133" spans="1:27" ht="15.75" customHeight="1">
      <c r="A133" s="450"/>
      <c r="B133" s="442"/>
      <c r="C133" s="442"/>
      <c r="D133" s="148" t="s">
        <v>406</v>
      </c>
      <c r="E133" s="148" t="s">
        <v>407</v>
      </c>
      <c r="F133" s="178" t="s">
        <v>452</v>
      </c>
      <c r="G133" s="148" t="s">
        <v>988</v>
      </c>
      <c r="H133" s="148" t="s">
        <v>394</v>
      </c>
      <c r="I133" s="148" t="s">
        <v>970</v>
      </c>
      <c r="J133" s="132">
        <v>311017</v>
      </c>
      <c r="K133" s="132">
        <v>288526.75</v>
      </c>
      <c r="L133" s="132">
        <v>211531.03000000006</v>
      </c>
      <c r="M133" s="131" t="s">
        <v>396</v>
      </c>
      <c r="N133" s="131">
        <v>1</v>
      </c>
      <c r="O133" s="170">
        <f t="shared" si="25"/>
        <v>311017</v>
      </c>
      <c r="P133" s="170">
        <f t="shared" si="21"/>
        <v>288526.75</v>
      </c>
      <c r="Q133" s="170">
        <f t="shared" si="26"/>
        <v>211531.03000000006</v>
      </c>
      <c r="R133" s="228">
        <f t="shared" si="29"/>
        <v>0.68012690624628258</v>
      </c>
      <c r="S133" s="228">
        <f t="shared" si="27"/>
        <v>0.92768803634528019</v>
      </c>
      <c r="T133" s="131" t="s">
        <v>410</v>
      </c>
      <c r="U133" s="131">
        <v>0.57999999999999996</v>
      </c>
      <c r="V133" s="170">
        <f t="shared" si="22"/>
        <v>180389.86</v>
      </c>
      <c r="W133" s="170">
        <f t="shared" si="20"/>
        <v>167345.51499999998</v>
      </c>
      <c r="X133" s="170">
        <f t="shared" si="23"/>
        <v>122687.99740000002</v>
      </c>
      <c r="Y133" s="260">
        <f t="shared" si="24"/>
        <v>0.68012690624628258</v>
      </c>
      <c r="Z133" s="228">
        <f t="shared" si="28"/>
        <v>0.92768803634528019</v>
      </c>
      <c r="AA133" s="134"/>
    </row>
    <row r="134" spans="1:27" ht="15.75" customHeight="1">
      <c r="A134" s="450"/>
      <c r="B134" s="442"/>
      <c r="C134" s="442"/>
      <c r="D134" s="148" t="s">
        <v>406</v>
      </c>
      <c r="E134" s="148" t="s">
        <v>407</v>
      </c>
      <c r="F134" s="178" t="s">
        <v>452</v>
      </c>
      <c r="G134" s="148" t="s">
        <v>989</v>
      </c>
      <c r="H134" s="148" t="s">
        <v>394</v>
      </c>
      <c r="I134" s="148" t="s">
        <v>970</v>
      </c>
      <c r="J134" s="132">
        <v>0</v>
      </c>
      <c r="K134" s="132">
        <v>143114.09</v>
      </c>
      <c r="L134" s="132">
        <v>143114.09</v>
      </c>
      <c r="M134" s="131" t="s">
        <v>416</v>
      </c>
      <c r="N134" s="131">
        <v>0</v>
      </c>
      <c r="O134" s="170">
        <f t="shared" si="25"/>
        <v>0</v>
      </c>
      <c r="P134" s="170">
        <f t="shared" si="21"/>
        <v>0</v>
      </c>
      <c r="Q134" s="170">
        <f t="shared" si="26"/>
        <v>0</v>
      </c>
      <c r="R134" s="228" t="str">
        <f t="shared" si="29"/>
        <v>-</v>
      </c>
      <c r="S134" s="228" t="str">
        <f t="shared" si="27"/>
        <v>-</v>
      </c>
      <c r="T134" s="131" t="s">
        <v>416</v>
      </c>
      <c r="U134" s="131">
        <v>0</v>
      </c>
      <c r="V134" s="170">
        <f t="shared" si="22"/>
        <v>0</v>
      </c>
      <c r="W134" s="170">
        <f t="shared" ref="W134:W197" si="30">K134*U134</f>
        <v>0</v>
      </c>
      <c r="X134" s="170">
        <f t="shared" si="23"/>
        <v>0</v>
      </c>
      <c r="Y134" s="260" t="str">
        <f t="shared" si="24"/>
        <v>-</v>
      </c>
      <c r="Z134" s="228" t="str">
        <f t="shared" si="28"/>
        <v>-</v>
      </c>
      <c r="AA134" s="134"/>
    </row>
    <row r="135" spans="1:27" ht="15.75" customHeight="1">
      <c r="A135" s="450"/>
      <c r="B135" s="442"/>
      <c r="C135" s="442"/>
      <c r="D135" s="148" t="s">
        <v>406</v>
      </c>
      <c r="E135" s="148" t="s">
        <v>492</v>
      </c>
      <c r="F135" s="178" t="s">
        <v>430</v>
      </c>
      <c r="G135" s="148" t="s">
        <v>990</v>
      </c>
      <c r="H135" s="148" t="s">
        <v>394</v>
      </c>
      <c r="I135" s="148" t="s">
        <v>123</v>
      </c>
      <c r="J135" s="132">
        <v>15000</v>
      </c>
      <c r="K135" s="132">
        <v>0</v>
      </c>
      <c r="L135" s="132">
        <v>0</v>
      </c>
      <c r="M135" s="131" t="s">
        <v>396</v>
      </c>
      <c r="N135" s="131">
        <v>1</v>
      </c>
      <c r="O135" s="170">
        <f t="shared" si="25"/>
        <v>15000</v>
      </c>
      <c r="P135" s="170">
        <f t="shared" si="21"/>
        <v>0</v>
      </c>
      <c r="Q135" s="170">
        <f t="shared" si="26"/>
        <v>0</v>
      </c>
      <c r="R135" s="228">
        <f t="shared" si="29"/>
        <v>0</v>
      </c>
      <c r="S135" s="228">
        <f t="shared" si="27"/>
        <v>0</v>
      </c>
      <c r="T135" s="131" t="s">
        <v>410</v>
      </c>
      <c r="U135" s="131">
        <v>0.57999999999999996</v>
      </c>
      <c r="V135" s="170">
        <f t="shared" si="22"/>
        <v>8700</v>
      </c>
      <c r="W135" s="170">
        <f t="shared" si="30"/>
        <v>0</v>
      </c>
      <c r="X135" s="170">
        <f t="shared" si="23"/>
        <v>0</v>
      </c>
      <c r="Y135" s="260">
        <f t="shared" si="24"/>
        <v>0</v>
      </c>
      <c r="Z135" s="228">
        <f t="shared" si="28"/>
        <v>0</v>
      </c>
      <c r="AA135" s="134"/>
    </row>
    <row r="136" spans="1:27" ht="15.75" customHeight="1">
      <c r="A136" s="450"/>
      <c r="B136" s="442"/>
      <c r="C136" s="442"/>
      <c r="D136" s="148" t="s">
        <v>406</v>
      </c>
      <c r="E136" s="148" t="s">
        <v>492</v>
      </c>
      <c r="F136" s="178" t="s">
        <v>430</v>
      </c>
      <c r="G136" s="148" t="s">
        <v>991</v>
      </c>
      <c r="H136" s="148" t="s">
        <v>394</v>
      </c>
      <c r="I136" s="148" t="s">
        <v>123</v>
      </c>
      <c r="J136" s="132">
        <v>10000</v>
      </c>
      <c r="K136" s="132">
        <v>0</v>
      </c>
      <c r="L136" s="132">
        <v>0</v>
      </c>
      <c r="M136" s="131" t="s">
        <v>416</v>
      </c>
      <c r="N136" s="131">
        <v>0</v>
      </c>
      <c r="O136" s="170">
        <f t="shared" si="25"/>
        <v>0</v>
      </c>
      <c r="P136" s="170">
        <f t="shared" si="21"/>
        <v>0</v>
      </c>
      <c r="Q136" s="170">
        <f t="shared" si="26"/>
        <v>0</v>
      </c>
      <c r="R136" s="228" t="str">
        <f t="shared" si="29"/>
        <v>-</v>
      </c>
      <c r="S136" s="228" t="str">
        <f t="shared" si="27"/>
        <v>-</v>
      </c>
      <c r="T136" s="131" t="s">
        <v>416</v>
      </c>
      <c r="U136" s="131">
        <v>0</v>
      </c>
      <c r="V136" s="170">
        <f t="shared" si="22"/>
        <v>0</v>
      </c>
      <c r="W136" s="170">
        <f t="shared" si="30"/>
        <v>0</v>
      </c>
      <c r="X136" s="170">
        <f t="shared" si="23"/>
        <v>0</v>
      </c>
      <c r="Y136" s="260" t="str">
        <f t="shared" si="24"/>
        <v>-</v>
      </c>
      <c r="Z136" s="228" t="str">
        <f t="shared" si="28"/>
        <v>-</v>
      </c>
      <c r="AA136" s="134"/>
    </row>
    <row r="137" spans="1:27" ht="15.75" customHeight="1">
      <c r="A137" s="450"/>
      <c r="B137" s="442"/>
      <c r="C137" s="442"/>
      <c r="D137" s="148" t="s">
        <v>406</v>
      </c>
      <c r="E137" s="148" t="s">
        <v>492</v>
      </c>
      <c r="F137" s="178" t="s">
        <v>430</v>
      </c>
      <c r="G137" s="148" t="s">
        <v>992</v>
      </c>
      <c r="H137" s="148" t="s">
        <v>394</v>
      </c>
      <c r="I137" s="148" t="s">
        <v>123</v>
      </c>
      <c r="J137" s="132">
        <v>20000</v>
      </c>
      <c r="K137" s="132">
        <v>0</v>
      </c>
      <c r="L137" s="132">
        <v>0</v>
      </c>
      <c r="M137" s="131" t="s">
        <v>396</v>
      </c>
      <c r="N137" s="131">
        <v>1</v>
      </c>
      <c r="O137" s="170">
        <f t="shared" si="25"/>
        <v>20000</v>
      </c>
      <c r="P137" s="170">
        <f t="shared" si="21"/>
        <v>0</v>
      </c>
      <c r="Q137" s="170">
        <f t="shared" si="26"/>
        <v>0</v>
      </c>
      <c r="R137" s="228">
        <f t="shared" si="29"/>
        <v>0</v>
      </c>
      <c r="S137" s="228">
        <f t="shared" si="27"/>
        <v>0</v>
      </c>
      <c r="T137" s="131" t="s">
        <v>410</v>
      </c>
      <c r="U137" s="131">
        <v>0.57999999999999996</v>
      </c>
      <c r="V137" s="170">
        <f t="shared" si="22"/>
        <v>11600</v>
      </c>
      <c r="W137" s="170">
        <f t="shared" si="30"/>
        <v>0</v>
      </c>
      <c r="X137" s="170">
        <f t="shared" si="23"/>
        <v>0</v>
      </c>
      <c r="Y137" s="260">
        <f t="shared" si="24"/>
        <v>0</v>
      </c>
      <c r="Z137" s="228">
        <f t="shared" si="28"/>
        <v>0</v>
      </c>
      <c r="AA137" s="134"/>
    </row>
    <row r="138" spans="1:27" ht="15.75" customHeight="1">
      <c r="A138" s="450"/>
      <c r="B138" s="442"/>
      <c r="C138" s="442"/>
      <c r="D138" s="148" t="s">
        <v>406</v>
      </c>
      <c r="E138" s="148" t="s">
        <v>492</v>
      </c>
      <c r="F138" s="178" t="s">
        <v>430</v>
      </c>
      <c r="G138" s="148" t="s">
        <v>993</v>
      </c>
      <c r="H138" s="148" t="s">
        <v>394</v>
      </c>
      <c r="I138" s="148" t="s">
        <v>123</v>
      </c>
      <c r="J138" s="132">
        <v>531953</v>
      </c>
      <c r="K138" s="132">
        <v>460595.51999999996</v>
      </c>
      <c r="L138" s="132">
        <v>371381.98</v>
      </c>
      <c r="M138" s="131" t="s">
        <v>396</v>
      </c>
      <c r="N138" s="131">
        <v>1</v>
      </c>
      <c r="O138" s="170">
        <f t="shared" si="25"/>
        <v>531953</v>
      </c>
      <c r="P138" s="170">
        <f t="shared" si="21"/>
        <v>460595.51999999996</v>
      </c>
      <c r="Q138" s="170">
        <f t="shared" si="26"/>
        <v>371381.98</v>
      </c>
      <c r="R138" s="228">
        <f t="shared" si="29"/>
        <v>0.6981481070696095</v>
      </c>
      <c r="S138" s="228">
        <f t="shared" si="27"/>
        <v>0.86585754756529232</v>
      </c>
      <c r="T138" s="131" t="s">
        <v>410</v>
      </c>
      <c r="U138" s="131">
        <v>0.57999999999999996</v>
      </c>
      <c r="V138" s="170">
        <f t="shared" si="22"/>
        <v>308532.74</v>
      </c>
      <c r="W138" s="170">
        <f t="shared" si="30"/>
        <v>267145.40159999998</v>
      </c>
      <c r="X138" s="170">
        <f t="shared" si="23"/>
        <v>215401.54839999997</v>
      </c>
      <c r="Y138" s="260">
        <f t="shared" si="24"/>
        <v>0.6981481070696095</v>
      </c>
      <c r="Z138" s="228">
        <f t="shared" si="28"/>
        <v>0.86585754756529243</v>
      </c>
      <c r="AA138" s="134"/>
    </row>
    <row r="139" spans="1:27" ht="15.75" customHeight="1">
      <c r="A139" s="450"/>
      <c r="B139" s="442"/>
      <c r="C139" s="442"/>
      <c r="D139" s="148" t="s">
        <v>406</v>
      </c>
      <c r="E139" s="148" t="s">
        <v>492</v>
      </c>
      <c r="F139" s="178" t="s">
        <v>430</v>
      </c>
      <c r="G139" s="148" t="s">
        <v>994</v>
      </c>
      <c r="H139" s="148" t="s">
        <v>394</v>
      </c>
      <c r="I139" s="148" t="s">
        <v>123</v>
      </c>
      <c r="J139" s="132">
        <v>392874</v>
      </c>
      <c r="K139" s="132">
        <v>335561.89999999997</v>
      </c>
      <c r="L139" s="132">
        <v>270104.20999999996</v>
      </c>
      <c r="M139" s="131" t="s">
        <v>396</v>
      </c>
      <c r="N139" s="131">
        <v>1</v>
      </c>
      <c r="O139" s="170">
        <f t="shared" si="25"/>
        <v>392874</v>
      </c>
      <c r="P139" s="170">
        <f t="shared" si="21"/>
        <v>335561.89999999997</v>
      </c>
      <c r="Q139" s="170">
        <f t="shared" si="26"/>
        <v>270104.20999999996</v>
      </c>
      <c r="R139" s="228">
        <f t="shared" si="29"/>
        <v>0.68750848872666548</v>
      </c>
      <c r="S139" s="228">
        <f t="shared" si="27"/>
        <v>0.85412091408441371</v>
      </c>
      <c r="T139" s="131" t="s">
        <v>410</v>
      </c>
      <c r="U139" s="131">
        <v>0.57999999999999996</v>
      </c>
      <c r="V139" s="170">
        <f t="shared" si="22"/>
        <v>227866.91999999998</v>
      </c>
      <c r="W139" s="170">
        <f t="shared" si="30"/>
        <v>194625.90199999997</v>
      </c>
      <c r="X139" s="170">
        <f t="shared" si="23"/>
        <v>156660.44179999997</v>
      </c>
      <c r="Y139" s="260">
        <f t="shared" si="24"/>
        <v>0.68750848872666548</v>
      </c>
      <c r="Z139" s="228">
        <f t="shared" si="28"/>
        <v>0.85412091408441382</v>
      </c>
      <c r="AA139" s="134"/>
    </row>
    <row r="140" spans="1:27" ht="15.75" customHeight="1">
      <c r="A140" s="450"/>
      <c r="B140" s="442"/>
      <c r="C140" s="442"/>
      <c r="D140" s="148" t="s">
        <v>406</v>
      </c>
      <c r="E140" s="148" t="s">
        <v>492</v>
      </c>
      <c r="F140" s="178" t="s">
        <v>430</v>
      </c>
      <c r="G140" s="148" t="s">
        <v>995</v>
      </c>
      <c r="H140" s="148" t="s">
        <v>394</v>
      </c>
      <c r="I140" s="148" t="s">
        <v>123</v>
      </c>
      <c r="J140" s="132">
        <v>106390</v>
      </c>
      <c r="K140" s="132">
        <v>106072.52</v>
      </c>
      <c r="L140" s="132">
        <v>60785.57</v>
      </c>
      <c r="M140" s="131" t="s">
        <v>396</v>
      </c>
      <c r="N140" s="131">
        <v>1</v>
      </c>
      <c r="O140" s="170">
        <f t="shared" si="25"/>
        <v>106390</v>
      </c>
      <c r="P140" s="170">
        <f t="shared" si="21"/>
        <v>106072.52</v>
      </c>
      <c r="Q140" s="170">
        <f t="shared" si="26"/>
        <v>60785.57</v>
      </c>
      <c r="R140" s="228">
        <f t="shared" si="29"/>
        <v>0.57134664912115796</v>
      </c>
      <c r="S140" s="228">
        <f t="shared" si="27"/>
        <v>0.99701588495159321</v>
      </c>
      <c r="T140" s="131" t="s">
        <v>410</v>
      </c>
      <c r="U140" s="131">
        <v>0.57999999999999996</v>
      </c>
      <c r="V140" s="170">
        <f t="shared" si="22"/>
        <v>61706.2</v>
      </c>
      <c r="W140" s="170">
        <f t="shared" si="30"/>
        <v>61522.061600000001</v>
      </c>
      <c r="X140" s="170">
        <f t="shared" si="23"/>
        <v>35255.630599999997</v>
      </c>
      <c r="Y140" s="260">
        <f t="shared" si="24"/>
        <v>0.57134664912115796</v>
      </c>
      <c r="Z140" s="228">
        <f t="shared" si="28"/>
        <v>0.99701588495159321</v>
      </c>
      <c r="AA140" s="134"/>
    </row>
    <row r="141" spans="1:27" ht="15.75" customHeight="1">
      <c r="A141" s="450"/>
      <c r="B141" s="442"/>
      <c r="C141" s="442"/>
      <c r="D141" s="148" t="s">
        <v>406</v>
      </c>
      <c r="E141" s="148" t="s">
        <v>448</v>
      </c>
      <c r="F141" s="178" t="s">
        <v>434</v>
      </c>
      <c r="G141" s="148" t="s">
        <v>996</v>
      </c>
      <c r="H141" s="148" t="s">
        <v>394</v>
      </c>
      <c r="I141" s="148" t="s">
        <v>123</v>
      </c>
      <c r="J141" s="132">
        <v>1000</v>
      </c>
      <c r="K141" s="132">
        <v>2475000</v>
      </c>
      <c r="L141" s="132">
        <v>0</v>
      </c>
      <c r="M141" s="131" t="s">
        <v>396</v>
      </c>
      <c r="N141" s="131">
        <v>1</v>
      </c>
      <c r="O141" s="170">
        <f t="shared" si="25"/>
        <v>1000</v>
      </c>
      <c r="P141" s="170">
        <f t="shared" si="21"/>
        <v>2475000</v>
      </c>
      <c r="Q141" s="170">
        <f t="shared" si="26"/>
        <v>0</v>
      </c>
      <c r="R141" s="228">
        <f t="shared" si="29"/>
        <v>0</v>
      </c>
      <c r="S141" s="228">
        <f t="shared" si="27"/>
        <v>2475</v>
      </c>
      <c r="T141" s="131" t="s">
        <v>410</v>
      </c>
      <c r="U141" s="131">
        <v>0.57999999999999996</v>
      </c>
      <c r="V141" s="170">
        <f t="shared" si="22"/>
        <v>580</v>
      </c>
      <c r="W141" s="170">
        <f t="shared" si="30"/>
        <v>1435500</v>
      </c>
      <c r="X141" s="170">
        <f t="shared" si="23"/>
        <v>0</v>
      </c>
      <c r="Y141" s="260">
        <f t="shared" si="24"/>
        <v>0</v>
      </c>
      <c r="Z141" s="228">
        <f t="shared" si="28"/>
        <v>2475</v>
      </c>
      <c r="AA141" s="134"/>
    </row>
    <row r="142" spans="1:27" ht="15.75" customHeight="1">
      <c r="A142" s="450"/>
      <c r="B142" s="442"/>
      <c r="C142" s="442"/>
      <c r="D142" s="148" t="s">
        <v>447</v>
      </c>
      <c r="E142" s="148" t="s">
        <v>448</v>
      </c>
      <c r="F142" s="178" t="s">
        <v>449</v>
      </c>
      <c r="G142" s="148" t="s">
        <v>997</v>
      </c>
      <c r="H142" s="148" t="s">
        <v>394</v>
      </c>
      <c r="I142" s="148" t="s">
        <v>970</v>
      </c>
      <c r="J142" s="132">
        <v>1000</v>
      </c>
      <c r="K142" s="132">
        <v>0</v>
      </c>
      <c r="L142" s="132">
        <v>0</v>
      </c>
      <c r="M142" s="131" t="s">
        <v>416</v>
      </c>
      <c r="N142" s="131">
        <v>0</v>
      </c>
      <c r="O142" s="170">
        <f t="shared" si="25"/>
        <v>0</v>
      </c>
      <c r="P142" s="170">
        <f t="shared" si="21"/>
        <v>0</v>
      </c>
      <c r="Q142" s="170">
        <f t="shared" si="26"/>
        <v>0</v>
      </c>
      <c r="R142" s="228" t="str">
        <f t="shared" si="29"/>
        <v>-</v>
      </c>
      <c r="S142" s="228" t="str">
        <f t="shared" si="27"/>
        <v>-</v>
      </c>
      <c r="T142" s="131" t="s">
        <v>416</v>
      </c>
      <c r="U142" s="131">
        <v>0</v>
      </c>
      <c r="V142" s="170">
        <f t="shared" si="22"/>
        <v>0</v>
      </c>
      <c r="W142" s="170">
        <f t="shared" si="30"/>
        <v>0</v>
      </c>
      <c r="X142" s="170">
        <f t="shared" si="23"/>
        <v>0</v>
      </c>
      <c r="Y142" s="260" t="str">
        <f t="shared" si="24"/>
        <v>-</v>
      </c>
      <c r="Z142" s="228" t="str">
        <f t="shared" si="28"/>
        <v>-</v>
      </c>
      <c r="AA142" s="134"/>
    </row>
    <row r="143" spans="1:27" ht="15.75" customHeight="1">
      <c r="A143" s="450"/>
      <c r="B143" s="442"/>
      <c r="C143" s="442"/>
      <c r="D143" s="148" t="s">
        <v>447</v>
      </c>
      <c r="E143" s="148" t="s">
        <v>407</v>
      </c>
      <c r="F143" s="178" t="s">
        <v>452</v>
      </c>
      <c r="G143" s="148" t="s">
        <v>998</v>
      </c>
      <c r="H143" s="148" t="s">
        <v>394</v>
      </c>
      <c r="I143" s="148" t="s">
        <v>123</v>
      </c>
      <c r="J143" s="132">
        <v>13896956</v>
      </c>
      <c r="K143" s="132">
        <v>14397441.379999999</v>
      </c>
      <c r="L143" s="132">
        <v>12790922.640000001</v>
      </c>
      <c r="M143" s="131" t="s">
        <v>396</v>
      </c>
      <c r="N143" s="131">
        <v>1</v>
      </c>
      <c r="O143" s="170">
        <f t="shared" si="25"/>
        <v>13896956</v>
      </c>
      <c r="P143" s="170">
        <f t="shared" si="21"/>
        <v>14397441.379999999</v>
      </c>
      <c r="Q143" s="170">
        <f t="shared" si="26"/>
        <v>12790922.640000001</v>
      </c>
      <c r="R143" s="228">
        <f t="shared" si="29"/>
        <v>0.92041182543860689</v>
      </c>
      <c r="S143" s="228">
        <f t="shared" si="27"/>
        <v>1.0360140292593571</v>
      </c>
      <c r="T143" s="131" t="s">
        <v>410</v>
      </c>
      <c r="U143" s="131">
        <v>0.57999999999999996</v>
      </c>
      <c r="V143" s="170">
        <f t="shared" si="22"/>
        <v>8060234.4799999995</v>
      </c>
      <c r="W143" s="170">
        <f t="shared" si="30"/>
        <v>8350516.0003999984</v>
      </c>
      <c r="X143" s="170">
        <f t="shared" si="23"/>
        <v>7418735.1311999997</v>
      </c>
      <c r="Y143" s="260">
        <f t="shared" si="24"/>
        <v>0.92041182543860689</v>
      </c>
      <c r="Z143" s="228">
        <f t="shared" si="28"/>
        <v>1.0360140292593571</v>
      </c>
      <c r="AA143" s="134"/>
    </row>
    <row r="144" spans="1:27" ht="15.75" customHeight="1">
      <c r="A144" s="450"/>
      <c r="B144" s="442"/>
      <c r="C144" s="442"/>
      <c r="D144" s="148" t="s">
        <v>447</v>
      </c>
      <c r="E144" s="148" t="s">
        <v>448</v>
      </c>
      <c r="F144" s="178" t="s">
        <v>457</v>
      </c>
      <c r="G144" s="148" t="s">
        <v>999</v>
      </c>
      <c r="H144" s="148" t="s">
        <v>394</v>
      </c>
      <c r="I144" s="148" t="s">
        <v>123</v>
      </c>
      <c r="J144" s="132">
        <v>128305678</v>
      </c>
      <c r="K144" s="132">
        <v>144492063.00000003</v>
      </c>
      <c r="L144" s="132">
        <v>80412290.660000011</v>
      </c>
      <c r="M144" s="131" t="s">
        <v>396</v>
      </c>
      <c r="N144" s="131">
        <v>1</v>
      </c>
      <c r="O144" s="170">
        <f t="shared" si="25"/>
        <v>128305678</v>
      </c>
      <c r="P144" s="170">
        <f t="shared" si="21"/>
        <v>144492063.00000003</v>
      </c>
      <c r="Q144" s="170">
        <f t="shared" si="26"/>
        <v>80412290.660000011</v>
      </c>
      <c r="R144" s="228">
        <f t="shared" si="29"/>
        <v>0.62672433452243648</v>
      </c>
      <c r="S144" s="228">
        <f t="shared" si="27"/>
        <v>1.126154861205753</v>
      </c>
      <c r="T144" s="131" t="s">
        <v>410</v>
      </c>
      <c r="U144" s="131">
        <v>0.57999999999999996</v>
      </c>
      <c r="V144" s="170">
        <f t="shared" si="22"/>
        <v>74417293.239999995</v>
      </c>
      <c r="W144" s="170">
        <f t="shared" si="30"/>
        <v>83805396.540000007</v>
      </c>
      <c r="X144" s="170">
        <f t="shared" si="23"/>
        <v>46639128.582800001</v>
      </c>
      <c r="Y144" s="260">
        <f t="shared" si="24"/>
        <v>0.62672433452243637</v>
      </c>
      <c r="Z144" s="228">
        <f t="shared" si="28"/>
        <v>1.1261548612057528</v>
      </c>
      <c r="AA144" s="134"/>
    </row>
    <row r="145" spans="1:27" ht="15.75" customHeight="1">
      <c r="A145" s="450"/>
      <c r="B145" s="442"/>
      <c r="C145" s="442"/>
      <c r="D145" s="148" t="s">
        <v>447</v>
      </c>
      <c r="E145" s="148" t="s">
        <v>448</v>
      </c>
      <c r="F145" s="178" t="s">
        <v>457</v>
      </c>
      <c r="G145" s="148" t="s">
        <v>1000</v>
      </c>
      <c r="H145" s="148" t="s">
        <v>394</v>
      </c>
      <c r="I145" s="148" t="s">
        <v>123</v>
      </c>
      <c r="J145" s="132">
        <v>1000000</v>
      </c>
      <c r="K145" s="132">
        <v>0</v>
      </c>
      <c r="L145" s="132">
        <v>0</v>
      </c>
      <c r="M145" s="131" t="s">
        <v>396</v>
      </c>
      <c r="N145" s="131">
        <v>1</v>
      </c>
      <c r="O145" s="170">
        <f t="shared" si="25"/>
        <v>1000000</v>
      </c>
      <c r="P145" s="170">
        <f t="shared" si="21"/>
        <v>0</v>
      </c>
      <c r="Q145" s="170">
        <f t="shared" si="26"/>
        <v>0</v>
      </c>
      <c r="R145" s="228">
        <f t="shared" si="29"/>
        <v>0</v>
      </c>
      <c r="S145" s="228">
        <f t="shared" si="27"/>
        <v>0</v>
      </c>
      <c r="T145" s="131" t="s">
        <v>410</v>
      </c>
      <c r="U145" s="131">
        <v>0.57999999999999996</v>
      </c>
      <c r="V145" s="170">
        <f t="shared" si="22"/>
        <v>580000</v>
      </c>
      <c r="W145" s="170">
        <f t="shared" si="30"/>
        <v>0</v>
      </c>
      <c r="X145" s="170">
        <f t="shared" si="23"/>
        <v>0</v>
      </c>
      <c r="Y145" s="260">
        <f t="shared" si="24"/>
        <v>0</v>
      </c>
      <c r="Z145" s="228">
        <f t="shared" si="28"/>
        <v>0</v>
      </c>
      <c r="AA145" s="134"/>
    </row>
    <row r="146" spans="1:27" ht="15.75" customHeight="1">
      <c r="A146" s="450"/>
      <c r="B146" s="442"/>
      <c r="C146" s="442"/>
      <c r="D146" s="148" t="s">
        <v>447</v>
      </c>
      <c r="E146" s="148" t="s">
        <v>448</v>
      </c>
      <c r="F146" s="178" t="s">
        <v>457</v>
      </c>
      <c r="G146" s="148" t="s">
        <v>1001</v>
      </c>
      <c r="H146" s="148" t="s">
        <v>394</v>
      </c>
      <c r="I146" s="148" t="s">
        <v>123</v>
      </c>
      <c r="J146" s="132">
        <v>0</v>
      </c>
      <c r="K146" s="132">
        <v>9323801.4800000004</v>
      </c>
      <c r="L146" s="132">
        <v>290464.05</v>
      </c>
      <c r="M146" s="131" t="s">
        <v>396</v>
      </c>
      <c r="N146" s="131">
        <v>1</v>
      </c>
      <c r="O146" s="170">
        <f t="shared" si="25"/>
        <v>0</v>
      </c>
      <c r="P146" s="170">
        <f t="shared" si="21"/>
        <v>9323801.4800000004</v>
      </c>
      <c r="Q146" s="170">
        <f t="shared" si="26"/>
        <v>290464.05</v>
      </c>
      <c r="R146" s="228" t="str">
        <f t="shared" si="29"/>
        <v>-</v>
      </c>
      <c r="S146" s="228" t="str">
        <f t="shared" si="27"/>
        <v>-</v>
      </c>
      <c r="T146" s="131" t="s">
        <v>410</v>
      </c>
      <c r="U146" s="131">
        <v>0.57999999999999996</v>
      </c>
      <c r="V146" s="170">
        <f t="shared" si="22"/>
        <v>0</v>
      </c>
      <c r="W146" s="170">
        <f t="shared" si="30"/>
        <v>5407804.8584000003</v>
      </c>
      <c r="X146" s="170">
        <f t="shared" si="23"/>
        <v>168469.14899999998</v>
      </c>
      <c r="Y146" s="260" t="str">
        <f t="shared" si="24"/>
        <v>-</v>
      </c>
      <c r="Z146" s="228" t="str">
        <f t="shared" si="28"/>
        <v>-</v>
      </c>
      <c r="AA146" s="134"/>
    </row>
    <row r="147" spans="1:27" ht="15.75" customHeight="1">
      <c r="A147" s="450"/>
      <c r="B147" s="442"/>
      <c r="C147" s="442"/>
      <c r="D147" s="148" t="s">
        <v>447</v>
      </c>
      <c r="E147" s="148" t="s">
        <v>448</v>
      </c>
      <c r="F147" s="178" t="s">
        <v>457</v>
      </c>
      <c r="G147" s="148" t="s">
        <v>1002</v>
      </c>
      <c r="H147" s="148" t="s">
        <v>394</v>
      </c>
      <c r="I147" s="148" t="s">
        <v>123</v>
      </c>
      <c r="J147" s="132">
        <v>1000000</v>
      </c>
      <c r="K147" s="132">
        <v>36473316.240000002</v>
      </c>
      <c r="L147" s="132">
        <v>14600</v>
      </c>
      <c r="M147" s="131" t="s">
        <v>396</v>
      </c>
      <c r="N147" s="131">
        <v>1</v>
      </c>
      <c r="O147" s="170">
        <f t="shared" si="25"/>
        <v>1000000</v>
      </c>
      <c r="P147" s="170">
        <f t="shared" si="21"/>
        <v>36473316.240000002</v>
      </c>
      <c r="Q147" s="170">
        <f t="shared" si="26"/>
        <v>14600</v>
      </c>
      <c r="R147" s="228">
        <f t="shared" si="29"/>
        <v>1.46E-2</v>
      </c>
      <c r="S147" s="228">
        <f t="shared" si="27"/>
        <v>36.473316240000003</v>
      </c>
      <c r="T147" s="131" t="s">
        <v>410</v>
      </c>
      <c r="U147" s="131">
        <v>0.57999999999999996</v>
      </c>
      <c r="V147" s="170">
        <f t="shared" si="22"/>
        <v>580000</v>
      </c>
      <c r="W147" s="170">
        <f t="shared" si="30"/>
        <v>21154523.419199999</v>
      </c>
      <c r="X147" s="170">
        <f t="shared" si="23"/>
        <v>8468</v>
      </c>
      <c r="Y147" s="260">
        <f t="shared" si="24"/>
        <v>1.46E-2</v>
      </c>
      <c r="Z147" s="228">
        <f t="shared" si="28"/>
        <v>36.473316239999996</v>
      </c>
      <c r="AA147" s="134"/>
    </row>
    <row r="148" spans="1:27" ht="15.75" customHeight="1">
      <c r="A148" s="450"/>
      <c r="B148" s="442"/>
      <c r="C148" s="442"/>
      <c r="D148" s="148" t="s">
        <v>447</v>
      </c>
      <c r="E148" s="148" t="s">
        <v>448</v>
      </c>
      <c r="F148" s="178" t="s">
        <v>457</v>
      </c>
      <c r="G148" s="148" t="s">
        <v>1003</v>
      </c>
      <c r="H148" s="148" t="s">
        <v>394</v>
      </c>
      <c r="I148" s="148" t="s">
        <v>123</v>
      </c>
      <c r="J148" s="132">
        <v>0</v>
      </c>
      <c r="K148" s="132">
        <v>59463.87</v>
      </c>
      <c r="L148" s="132">
        <v>59463.87</v>
      </c>
      <c r="M148" s="131" t="s">
        <v>396</v>
      </c>
      <c r="N148" s="131">
        <v>1</v>
      </c>
      <c r="O148" s="170">
        <f t="shared" si="25"/>
        <v>0</v>
      </c>
      <c r="P148" s="170">
        <f t="shared" si="21"/>
        <v>59463.87</v>
      </c>
      <c r="Q148" s="170">
        <f t="shared" si="26"/>
        <v>59463.87</v>
      </c>
      <c r="R148" s="228" t="str">
        <f t="shared" si="29"/>
        <v>-</v>
      </c>
      <c r="S148" s="228" t="str">
        <f t="shared" si="27"/>
        <v>-</v>
      </c>
      <c r="T148" s="131" t="s">
        <v>410</v>
      </c>
      <c r="U148" s="131">
        <v>0.57999999999999996</v>
      </c>
      <c r="V148" s="170">
        <f t="shared" si="22"/>
        <v>0</v>
      </c>
      <c r="W148" s="170">
        <f t="shared" si="30"/>
        <v>34489.044600000001</v>
      </c>
      <c r="X148" s="170">
        <f t="shared" si="23"/>
        <v>34489.044600000001</v>
      </c>
      <c r="Y148" s="260" t="str">
        <f t="shared" si="24"/>
        <v>-</v>
      </c>
      <c r="Z148" s="228" t="str">
        <f t="shared" si="28"/>
        <v>-</v>
      </c>
      <c r="AA148" s="134"/>
    </row>
    <row r="149" spans="1:27" ht="15.75" customHeight="1">
      <c r="A149" s="450"/>
      <c r="B149" s="442"/>
      <c r="C149" s="442"/>
      <c r="D149" s="148" t="s">
        <v>447</v>
      </c>
      <c r="E149" s="148" t="s">
        <v>448</v>
      </c>
      <c r="F149" s="178" t="s">
        <v>457</v>
      </c>
      <c r="G149" s="148" t="s">
        <v>1004</v>
      </c>
      <c r="H149" s="148" t="s">
        <v>394</v>
      </c>
      <c r="I149" s="148" t="s">
        <v>970</v>
      </c>
      <c r="J149" s="132">
        <v>5000</v>
      </c>
      <c r="K149" s="132">
        <v>2391</v>
      </c>
      <c r="L149" s="132">
        <v>1451</v>
      </c>
      <c r="M149" s="131" t="s">
        <v>396</v>
      </c>
      <c r="N149" s="131">
        <v>1</v>
      </c>
      <c r="O149" s="170">
        <f t="shared" si="25"/>
        <v>5000</v>
      </c>
      <c r="P149" s="170">
        <f t="shared" si="21"/>
        <v>2391</v>
      </c>
      <c r="Q149" s="170">
        <f t="shared" si="26"/>
        <v>1451</v>
      </c>
      <c r="R149" s="228">
        <f t="shared" si="29"/>
        <v>0.29020000000000001</v>
      </c>
      <c r="S149" s="228">
        <f t="shared" si="27"/>
        <v>0.47820000000000001</v>
      </c>
      <c r="T149" s="131" t="s">
        <v>410</v>
      </c>
      <c r="U149" s="131">
        <v>0.57999999999999996</v>
      </c>
      <c r="V149" s="170">
        <f t="shared" si="22"/>
        <v>2900</v>
      </c>
      <c r="W149" s="170">
        <f t="shared" si="30"/>
        <v>1386.78</v>
      </c>
      <c r="X149" s="170">
        <f t="shared" si="23"/>
        <v>841.57999999999993</v>
      </c>
      <c r="Y149" s="260">
        <f t="shared" si="24"/>
        <v>0.29019999999999996</v>
      </c>
      <c r="Z149" s="228">
        <f t="shared" si="28"/>
        <v>0.47820000000000001</v>
      </c>
      <c r="AA149" s="134"/>
    </row>
    <row r="150" spans="1:27" ht="15.75" customHeight="1">
      <c r="A150" s="450"/>
      <c r="B150" s="442"/>
      <c r="C150" s="442"/>
      <c r="D150" s="148" t="s">
        <v>447</v>
      </c>
      <c r="E150" s="148" t="s">
        <v>448</v>
      </c>
      <c r="F150" s="178" t="s">
        <v>457</v>
      </c>
      <c r="G150" s="148" t="s">
        <v>1005</v>
      </c>
      <c r="H150" s="148" t="s">
        <v>394</v>
      </c>
      <c r="I150" s="148" t="s">
        <v>970</v>
      </c>
      <c r="J150" s="132">
        <v>122665</v>
      </c>
      <c r="K150" s="132">
        <v>50850.700000000004</v>
      </c>
      <c r="L150" s="132">
        <v>46114.69</v>
      </c>
      <c r="M150" s="131" t="s">
        <v>396</v>
      </c>
      <c r="N150" s="131">
        <v>1</v>
      </c>
      <c r="O150" s="170">
        <f t="shared" si="25"/>
        <v>122665</v>
      </c>
      <c r="P150" s="170">
        <f t="shared" si="21"/>
        <v>50850.700000000004</v>
      </c>
      <c r="Q150" s="170">
        <f t="shared" si="26"/>
        <v>46114.69</v>
      </c>
      <c r="R150" s="228">
        <f t="shared" si="29"/>
        <v>0.37594008070761831</v>
      </c>
      <c r="S150" s="228">
        <f t="shared" si="27"/>
        <v>0.41454938246443568</v>
      </c>
      <c r="T150" s="131" t="s">
        <v>410</v>
      </c>
      <c r="U150" s="131">
        <v>0.57999999999999996</v>
      </c>
      <c r="V150" s="170">
        <f t="shared" si="22"/>
        <v>71145.7</v>
      </c>
      <c r="W150" s="170">
        <f t="shared" si="30"/>
        <v>29493.405999999999</v>
      </c>
      <c r="X150" s="170">
        <f t="shared" si="23"/>
        <v>26746.520199999999</v>
      </c>
      <c r="Y150" s="260">
        <f t="shared" si="24"/>
        <v>0.37594008070761831</v>
      </c>
      <c r="Z150" s="228">
        <f t="shared" si="28"/>
        <v>0.41454938246443568</v>
      </c>
      <c r="AA150" s="134"/>
    </row>
    <row r="151" spans="1:27" ht="15.75" customHeight="1">
      <c r="A151" s="450"/>
      <c r="B151" s="442"/>
      <c r="C151" s="442"/>
      <c r="D151" s="148" t="s">
        <v>447</v>
      </c>
      <c r="E151" s="148" t="s">
        <v>448</v>
      </c>
      <c r="F151" s="178" t="s">
        <v>457</v>
      </c>
      <c r="G151" s="148" t="s">
        <v>1006</v>
      </c>
      <c r="H151" s="148" t="s">
        <v>394</v>
      </c>
      <c r="I151" s="148" t="s">
        <v>970</v>
      </c>
      <c r="J151" s="132">
        <v>0</v>
      </c>
      <c r="K151" s="132">
        <v>700</v>
      </c>
      <c r="L151" s="132">
        <v>700</v>
      </c>
      <c r="M151" s="131" t="s">
        <v>396</v>
      </c>
      <c r="N151" s="131">
        <v>1</v>
      </c>
      <c r="O151" s="170">
        <f t="shared" si="25"/>
        <v>0</v>
      </c>
      <c r="P151" s="170">
        <f t="shared" si="21"/>
        <v>700</v>
      </c>
      <c r="Q151" s="170">
        <f t="shared" si="26"/>
        <v>700</v>
      </c>
      <c r="R151" s="228" t="str">
        <f t="shared" si="29"/>
        <v>-</v>
      </c>
      <c r="S151" s="228" t="str">
        <f t="shared" si="27"/>
        <v>-</v>
      </c>
      <c r="T151" s="131" t="s">
        <v>410</v>
      </c>
      <c r="U151" s="131">
        <v>0.57999999999999996</v>
      </c>
      <c r="V151" s="170">
        <f t="shared" si="22"/>
        <v>0</v>
      </c>
      <c r="W151" s="170">
        <f t="shared" si="30"/>
        <v>406</v>
      </c>
      <c r="X151" s="170">
        <f t="shared" si="23"/>
        <v>406</v>
      </c>
      <c r="Y151" s="260" t="str">
        <f t="shared" si="24"/>
        <v>-</v>
      </c>
      <c r="Z151" s="228" t="str">
        <f t="shared" si="28"/>
        <v>-</v>
      </c>
      <c r="AA151" s="134"/>
    </row>
    <row r="152" spans="1:27" ht="15.75" customHeight="1">
      <c r="A152" s="450"/>
      <c r="B152" s="442"/>
      <c r="C152" s="442"/>
      <c r="D152" s="148" t="s">
        <v>447</v>
      </c>
      <c r="E152" s="148" t="s">
        <v>448</v>
      </c>
      <c r="F152" s="178" t="s">
        <v>457</v>
      </c>
      <c r="G152" s="148" t="s">
        <v>1007</v>
      </c>
      <c r="H152" s="148" t="s">
        <v>394</v>
      </c>
      <c r="I152" s="148" t="s">
        <v>970</v>
      </c>
      <c r="J152" s="132">
        <v>10000</v>
      </c>
      <c r="K152" s="132">
        <v>7999.94</v>
      </c>
      <c r="L152" s="132">
        <v>0</v>
      </c>
      <c r="M152" s="131" t="s">
        <v>396</v>
      </c>
      <c r="N152" s="131">
        <v>1</v>
      </c>
      <c r="O152" s="170">
        <f t="shared" si="25"/>
        <v>10000</v>
      </c>
      <c r="P152" s="170">
        <f t="shared" si="21"/>
        <v>7999.94</v>
      </c>
      <c r="Q152" s="170">
        <f t="shared" si="26"/>
        <v>0</v>
      </c>
      <c r="R152" s="228">
        <f t="shared" si="29"/>
        <v>0</v>
      </c>
      <c r="S152" s="228">
        <f t="shared" si="27"/>
        <v>0.79999399999999998</v>
      </c>
      <c r="T152" s="131" t="s">
        <v>410</v>
      </c>
      <c r="U152" s="131">
        <v>0.57999999999999996</v>
      </c>
      <c r="V152" s="170">
        <f t="shared" si="22"/>
        <v>5800</v>
      </c>
      <c r="W152" s="170">
        <f t="shared" si="30"/>
        <v>4639.9651999999996</v>
      </c>
      <c r="X152" s="170">
        <f t="shared" si="23"/>
        <v>0</v>
      </c>
      <c r="Y152" s="260">
        <f t="shared" si="24"/>
        <v>0</v>
      </c>
      <c r="Z152" s="228">
        <f t="shared" si="28"/>
        <v>0.79999399999999998</v>
      </c>
      <c r="AA152" s="134"/>
    </row>
    <row r="153" spans="1:27" ht="15.75" customHeight="1">
      <c r="A153" s="450"/>
      <c r="B153" s="442"/>
      <c r="C153" s="442"/>
      <c r="D153" s="148" t="s">
        <v>447</v>
      </c>
      <c r="E153" s="148" t="s">
        <v>1008</v>
      </c>
      <c r="F153" s="178" t="s">
        <v>1009</v>
      </c>
      <c r="G153" s="148" t="s">
        <v>1010</v>
      </c>
      <c r="H153" s="148" t="s">
        <v>394</v>
      </c>
      <c r="I153" s="148" t="s">
        <v>125</v>
      </c>
      <c r="J153" s="132">
        <v>4500000</v>
      </c>
      <c r="K153" s="132">
        <v>2898500.41</v>
      </c>
      <c r="L153" s="132">
        <v>2898500.41</v>
      </c>
      <c r="M153" s="131" t="s">
        <v>410</v>
      </c>
      <c r="N153" s="131">
        <v>0.23</v>
      </c>
      <c r="O153" s="170">
        <f t="shared" si="25"/>
        <v>1035000</v>
      </c>
      <c r="P153" s="170">
        <f t="shared" si="21"/>
        <v>666655.09430000011</v>
      </c>
      <c r="Q153" s="170">
        <f t="shared" si="26"/>
        <v>666655.09430000011</v>
      </c>
      <c r="R153" s="228">
        <f t="shared" si="29"/>
        <v>0.64411120222222229</v>
      </c>
      <c r="S153" s="228">
        <f t="shared" si="27"/>
        <v>0.64411120222222229</v>
      </c>
      <c r="T153" s="131" t="s">
        <v>410</v>
      </c>
      <c r="U153" s="131">
        <v>0.57999999999999996</v>
      </c>
      <c r="V153" s="170">
        <f t="shared" si="22"/>
        <v>2610000</v>
      </c>
      <c r="W153" s="170">
        <f t="shared" si="30"/>
        <v>1681130.2378</v>
      </c>
      <c r="X153" s="170">
        <f t="shared" si="23"/>
        <v>1681130.2378</v>
      </c>
      <c r="Y153" s="260">
        <f t="shared" si="24"/>
        <v>0.64411120222222218</v>
      </c>
      <c r="Z153" s="228">
        <f t="shared" si="28"/>
        <v>0.64411120222222218</v>
      </c>
      <c r="AA153" s="134"/>
    </row>
    <row r="154" spans="1:27" ht="15.75" customHeight="1">
      <c r="A154" s="450"/>
      <c r="B154" s="442"/>
      <c r="C154" s="442"/>
      <c r="D154" s="148" t="s">
        <v>447</v>
      </c>
      <c r="E154" s="148" t="s">
        <v>1008</v>
      </c>
      <c r="F154" s="178" t="s">
        <v>1009</v>
      </c>
      <c r="G154" s="148" t="s">
        <v>1011</v>
      </c>
      <c r="H154" s="148" t="s">
        <v>394</v>
      </c>
      <c r="I154" s="148" t="s">
        <v>125</v>
      </c>
      <c r="J154" s="132">
        <v>171000</v>
      </c>
      <c r="K154" s="132">
        <v>0</v>
      </c>
      <c r="L154" s="132">
        <v>0</v>
      </c>
      <c r="M154" s="131" t="s">
        <v>410</v>
      </c>
      <c r="N154" s="131">
        <v>0.23</v>
      </c>
      <c r="O154" s="170">
        <f t="shared" si="25"/>
        <v>39330</v>
      </c>
      <c r="P154" s="170">
        <f t="shared" si="21"/>
        <v>0</v>
      </c>
      <c r="Q154" s="170">
        <f t="shared" si="26"/>
        <v>0</v>
      </c>
      <c r="R154" s="228">
        <f t="shared" si="29"/>
        <v>0</v>
      </c>
      <c r="S154" s="228">
        <f t="shared" si="27"/>
        <v>0</v>
      </c>
      <c r="T154" s="131" t="s">
        <v>410</v>
      </c>
      <c r="U154" s="131">
        <v>0.57999999999999996</v>
      </c>
      <c r="V154" s="170">
        <f t="shared" si="22"/>
        <v>99180</v>
      </c>
      <c r="W154" s="170">
        <f t="shared" si="30"/>
        <v>0</v>
      </c>
      <c r="X154" s="170">
        <f t="shared" si="23"/>
        <v>0</v>
      </c>
      <c r="Y154" s="260">
        <f t="shared" si="24"/>
        <v>0</v>
      </c>
      <c r="Z154" s="228">
        <f t="shared" si="28"/>
        <v>0</v>
      </c>
      <c r="AA154" s="134"/>
    </row>
    <row r="155" spans="1:27" ht="15.75" customHeight="1">
      <c r="A155" s="450"/>
      <c r="B155" s="442"/>
      <c r="C155" s="442"/>
      <c r="D155" s="148" t="s">
        <v>447</v>
      </c>
      <c r="E155" s="148" t="s">
        <v>1008</v>
      </c>
      <c r="F155" s="178" t="s">
        <v>1009</v>
      </c>
      <c r="G155" s="148" t="s">
        <v>1012</v>
      </c>
      <c r="H155" s="148" t="s">
        <v>394</v>
      </c>
      <c r="I155" s="148" t="s">
        <v>125</v>
      </c>
      <c r="J155" s="132">
        <v>1000</v>
      </c>
      <c r="K155" s="132">
        <v>0</v>
      </c>
      <c r="L155" s="132">
        <v>0</v>
      </c>
      <c r="M155" s="131" t="s">
        <v>416</v>
      </c>
      <c r="N155" s="131">
        <v>0</v>
      </c>
      <c r="O155" s="170">
        <f t="shared" si="25"/>
        <v>0</v>
      </c>
      <c r="P155" s="170">
        <f t="shared" si="21"/>
        <v>0</v>
      </c>
      <c r="Q155" s="170">
        <f t="shared" si="26"/>
        <v>0</v>
      </c>
      <c r="R155" s="228" t="str">
        <f t="shared" si="29"/>
        <v>-</v>
      </c>
      <c r="S155" s="228" t="str">
        <f t="shared" si="27"/>
        <v>-</v>
      </c>
      <c r="T155" s="131" t="s">
        <v>416</v>
      </c>
      <c r="U155" s="131">
        <v>0</v>
      </c>
      <c r="V155" s="170">
        <f t="shared" si="22"/>
        <v>0</v>
      </c>
      <c r="W155" s="170">
        <f t="shared" si="30"/>
        <v>0</v>
      </c>
      <c r="X155" s="170">
        <f t="shared" si="23"/>
        <v>0</v>
      </c>
      <c r="Y155" s="260" t="str">
        <f t="shared" si="24"/>
        <v>-</v>
      </c>
      <c r="Z155" s="228" t="str">
        <f t="shared" si="28"/>
        <v>-</v>
      </c>
      <c r="AA155" s="134"/>
    </row>
    <row r="156" spans="1:27" ht="15.75" customHeight="1">
      <c r="A156" s="450"/>
      <c r="B156" s="442"/>
      <c r="C156" s="442"/>
      <c r="D156" s="148" t="s">
        <v>447</v>
      </c>
      <c r="E156" s="148" t="s">
        <v>1008</v>
      </c>
      <c r="F156" s="178" t="s">
        <v>1009</v>
      </c>
      <c r="G156" s="148" t="s">
        <v>1013</v>
      </c>
      <c r="H156" s="148" t="s">
        <v>394</v>
      </c>
      <c r="I156" s="148" t="s">
        <v>125</v>
      </c>
      <c r="J156" s="132">
        <v>416000</v>
      </c>
      <c r="K156" s="132">
        <v>0</v>
      </c>
      <c r="L156" s="132">
        <v>0</v>
      </c>
      <c r="M156" s="131" t="s">
        <v>410</v>
      </c>
      <c r="N156" s="131">
        <v>0.23</v>
      </c>
      <c r="O156" s="170">
        <f t="shared" si="25"/>
        <v>95680</v>
      </c>
      <c r="P156" s="170">
        <f t="shared" si="21"/>
        <v>0</v>
      </c>
      <c r="Q156" s="170">
        <f t="shared" si="26"/>
        <v>0</v>
      </c>
      <c r="R156" s="228">
        <f t="shared" si="29"/>
        <v>0</v>
      </c>
      <c r="S156" s="228">
        <f t="shared" si="27"/>
        <v>0</v>
      </c>
      <c r="T156" s="131" t="s">
        <v>410</v>
      </c>
      <c r="U156" s="131">
        <v>0.57999999999999996</v>
      </c>
      <c r="V156" s="170">
        <f t="shared" si="22"/>
        <v>241279.99999999997</v>
      </c>
      <c r="W156" s="170">
        <f t="shared" si="30"/>
        <v>0</v>
      </c>
      <c r="X156" s="170">
        <f t="shared" si="23"/>
        <v>0</v>
      </c>
      <c r="Y156" s="260">
        <f t="shared" si="24"/>
        <v>0</v>
      </c>
      <c r="Z156" s="228">
        <f t="shared" si="28"/>
        <v>0</v>
      </c>
      <c r="AA156" s="134"/>
    </row>
    <row r="157" spans="1:27" ht="15.75" customHeight="1">
      <c r="A157" s="450"/>
      <c r="B157" s="442"/>
      <c r="C157" s="442"/>
      <c r="D157" s="148" t="s">
        <v>447</v>
      </c>
      <c r="E157" s="148" t="s">
        <v>1008</v>
      </c>
      <c r="F157" s="178" t="s">
        <v>1009</v>
      </c>
      <c r="G157" s="148" t="s">
        <v>1014</v>
      </c>
      <c r="H157" s="148" t="s">
        <v>394</v>
      </c>
      <c r="I157" s="148" t="s">
        <v>125</v>
      </c>
      <c r="J157" s="132">
        <v>416000</v>
      </c>
      <c r="K157" s="132">
        <v>0</v>
      </c>
      <c r="L157" s="132">
        <v>0</v>
      </c>
      <c r="M157" s="131" t="s">
        <v>410</v>
      </c>
      <c r="N157" s="131">
        <v>0.23</v>
      </c>
      <c r="O157" s="170">
        <f t="shared" si="25"/>
        <v>95680</v>
      </c>
      <c r="P157" s="170">
        <f t="shared" si="21"/>
        <v>0</v>
      </c>
      <c r="Q157" s="170">
        <f t="shared" si="26"/>
        <v>0</v>
      </c>
      <c r="R157" s="228">
        <f t="shared" si="29"/>
        <v>0</v>
      </c>
      <c r="S157" s="228">
        <f t="shared" si="27"/>
        <v>0</v>
      </c>
      <c r="T157" s="131" t="s">
        <v>410</v>
      </c>
      <c r="U157" s="131">
        <v>0.57999999999999996</v>
      </c>
      <c r="V157" s="170">
        <f t="shared" si="22"/>
        <v>241279.99999999997</v>
      </c>
      <c r="W157" s="170">
        <f t="shared" si="30"/>
        <v>0</v>
      </c>
      <c r="X157" s="170">
        <f t="shared" si="23"/>
        <v>0</v>
      </c>
      <c r="Y157" s="260">
        <f t="shared" si="24"/>
        <v>0</v>
      </c>
      <c r="Z157" s="228">
        <f t="shared" si="28"/>
        <v>0</v>
      </c>
      <c r="AA157" s="134"/>
    </row>
    <row r="158" spans="1:27" ht="15.75" customHeight="1">
      <c r="A158" s="450"/>
      <c r="B158" s="442"/>
      <c r="C158" s="442"/>
      <c r="D158" s="148" t="s">
        <v>447</v>
      </c>
      <c r="E158" s="148" t="s">
        <v>1015</v>
      </c>
      <c r="F158" s="178" t="s">
        <v>1016</v>
      </c>
      <c r="G158" s="148" t="s">
        <v>1017</v>
      </c>
      <c r="H158" s="148" t="s">
        <v>394</v>
      </c>
      <c r="I158" s="148" t="s">
        <v>125</v>
      </c>
      <c r="J158" s="132">
        <v>8790000</v>
      </c>
      <c r="K158" s="132">
        <v>7219961.46</v>
      </c>
      <c r="L158" s="132">
        <v>7219961.4600000009</v>
      </c>
      <c r="M158" s="131" t="s">
        <v>410</v>
      </c>
      <c r="N158" s="131">
        <v>0.23</v>
      </c>
      <c r="O158" s="170">
        <f t="shared" si="25"/>
        <v>2021700</v>
      </c>
      <c r="P158" s="170">
        <f t="shared" si="21"/>
        <v>1660591.1358</v>
      </c>
      <c r="Q158" s="170">
        <f t="shared" si="26"/>
        <v>1660591.1358000003</v>
      </c>
      <c r="R158" s="228">
        <f t="shared" si="29"/>
        <v>0.82138355631399329</v>
      </c>
      <c r="S158" s="228">
        <f t="shared" si="27"/>
        <v>0.82138355631399318</v>
      </c>
      <c r="T158" s="131" t="s">
        <v>410</v>
      </c>
      <c r="U158" s="131">
        <v>0.57999999999999996</v>
      </c>
      <c r="V158" s="170">
        <f t="shared" si="22"/>
        <v>5098200</v>
      </c>
      <c r="W158" s="170">
        <f t="shared" si="30"/>
        <v>4187577.6467999998</v>
      </c>
      <c r="X158" s="170">
        <f t="shared" si="23"/>
        <v>4187577.6468000002</v>
      </c>
      <c r="Y158" s="260">
        <f t="shared" si="24"/>
        <v>0.82138355631399318</v>
      </c>
      <c r="Z158" s="228">
        <f t="shared" si="28"/>
        <v>0.82138355631399318</v>
      </c>
      <c r="AA158" s="134"/>
    </row>
    <row r="159" spans="1:27" ht="15.75" customHeight="1">
      <c r="A159" s="450"/>
      <c r="B159" s="442"/>
      <c r="C159" s="442"/>
      <c r="D159" s="148" t="s">
        <v>447</v>
      </c>
      <c r="E159" s="148" t="s">
        <v>1015</v>
      </c>
      <c r="F159" s="178" t="s">
        <v>1016</v>
      </c>
      <c r="G159" s="148" t="s">
        <v>1018</v>
      </c>
      <c r="H159" s="148" t="s">
        <v>394</v>
      </c>
      <c r="I159" s="148" t="s">
        <v>125</v>
      </c>
      <c r="J159" s="132">
        <v>6000</v>
      </c>
      <c r="K159" s="132">
        <v>0</v>
      </c>
      <c r="L159" s="132">
        <v>0</v>
      </c>
      <c r="M159" s="131" t="s">
        <v>416</v>
      </c>
      <c r="N159" s="131">
        <v>0</v>
      </c>
      <c r="O159" s="170">
        <f t="shared" si="25"/>
        <v>0</v>
      </c>
      <c r="P159" s="170">
        <f t="shared" si="21"/>
        <v>0</v>
      </c>
      <c r="Q159" s="170">
        <f t="shared" si="26"/>
        <v>0</v>
      </c>
      <c r="R159" s="228" t="str">
        <f t="shared" si="29"/>
        <v>-</v>
      </c>
      <c r="S159" s="228" t="str">
        <f t="shared" si="27"/>
        <v>-</v>
      </c>
      <c r="T159" s="131" t="s">
        <v>416</v>
      </c>
      <c r="U159" s="131">
        <v>0</v>
      </c>
      <c r="V159" s="170">
        <f t="shared" si="22"/>
        <v>0</v>
      </c>
      <c r="W159" s="170">
        <f t="shared" si="30"/>
        <v>0</v>
      </c>
      <c r="X159" s="170">
        <f t="shared" si="23"/>
        <v>0</v>
      </c>
      <c r="Y159" s="260" t="str">
        <f t="shared" si="24"/>
        <v>-</v>
      </c>
      <c r="Z159" s="228" t="str">
        <f t="shared" si="28"/>
        <v>-</v>
      </c>
      <c r="AA159" s="134"/>
    </row>
    <row r="160" spans="1:27" ht="15.75" customHeight="1">
      <c r="A160" s="450"/>
      <c r="B160" s="442"/>
      <c r="C160" s="442"/>
      <c r="D160" s="148" t="s">
        <v>447</v>
      </c>
      <c r="E160" s="148" t="s">
        <v>1015</v>
      </c>
      <c r="F160" s="178" t="s">
        <v>1016</v>
      </c>
      <c r="G160" s="148" t="s">
        <v>1019</v>
      </c>
      <c r="H160" s="148" t="s">
        <v>394</v>
      </c>
      <c r="I160" s="148" t="s">
        <v>125</v>
      </c>
      <c r="J160" s="132">
        <v>1000</v>
      </c>
      <c r="K160" s="132">
        <v>0</v>
      </c>
      <c r="L160" s="132">
        <v>0</v>
      </c>
      <c r="M160" s="131" t="s">
        <v>416</v>
      </c>
      <c r="N160" s="131">
        <v>0</v>
      </c>
      <c r="O160" s="170">
        <f t="shared" si="25"/>
        <v>0</v>
      </c>
      <c r="P160" s="170">
        <f t="shared" si="21"/>
        <v>0</v>
      </c>
      <c r="Q160" s="170">
        <f t="shared" si="26"/>
        <v>0</v>
      </c>
      <c r="R160" s="228" t="str">
        <f t="shared" si="29"/>
        <v>-</v>
      </c>
      <c r="S160" s="228" t="str">
        <f t="shared" si="27"/>
        <v>-</v>
      </c>
      <c r="T160" s="131" t="s">
        <v>416</v>
      </c>
      <c r="U160" s="131">
        <v>0</v>
      </c>
      <c r="V160" s="170">
        <f t="shared" si="22"/>
        <v>0</v>
      </c>
      <c r="W160" s="170">
        <f t="shared" si="30"/>
        <v>0</v>
      </c>
      <c r="X160" s="170">
        <f t="shared" si="23"/>
        <v>0</v>
      </c>
      <c r="Y160" s="260" t="str">
        <f t="shared" si="24"/>
        <v>-</v>
      </c>
      <c r="Z160" s="228" t="str">
        <f t="shared" si="28"/>
        <v>-</v>
      </c>
      <c r="AA160" s="134"/>
    </row>
    <row r="161" spans="1:27" ht="15.75" customHeight="1">
      <c r="A161" s="450"/>
      <c r="B161" s="442"/>
      <c r="C161" s="442"/>
      <c r="D161" s="148" t="s">
        <v>447</v>
      </c>
      <c r="E161" s="148" t="s">
        <v>1015</v>
      </c>
      <c r="F161" s="178" t="s">
        <v>1016</v>
      </c>
      <c r="G161" s="148" t="s">
        <v>1020</v>
      </c>
      <c r="H161" s="148" t="s">
        <v>394</v>
      </c>
      <c r="I161" s="148" t="s">
        <v>125</v>
      </c>
      <c r="J161" s="132">
        <v>15000</v>
      </c>
      <c r="K161" s="132">
        <v>12054.32</v>
      </c>
      <c r="L161" s="132">
        <v>11428.599999999999</v>
      </c>
      <c r="M161" s="131" t="s">
        <v>410</v>
      </c>
      <c r="N161" s="131">
        <v>0.23</v>
      </c>
      <c r="O161" s="170">
        <f t="shared" si="25"/>
        <v>3450</v>
      </c>
      <c r="P161" s="170">
        <f t="shared" si="21"/>
        <v>2772.4936000000002</v>
      </c>
      <c r="Q161" s="170">
        <f t="shared" si="26"/>
        <v>2628.578</v>
      </c>
      <c r="R161" s="228">
        <f t="shared" si="29"/>
        <v>0.76190666666666662</v>
      </c>
      <c r="S161" s="228">
        <f t="shared" si="27"/>
        <v>0.80362133333333341</v>
      </c>
      <c r="T161" s="131" t="s">
        <v>410</v>
      </c>
      <c r="U161" s="131">
        <v>0.57999999999999996</v>
      </c>
      <c r="V161" s="170">
        <f t="shared" si="22"/>
        <v>8700</v>
      </c>
      <c r="W161" s="170">
        <f t="shared" si="30"/>
        <v>6991.5055999999995</v>
      </c>
      <c r="X161" s="170">
        <f t="shared" si="23"/>
        <v>6628.5879999999988</v>
      </c>
      <c r="Y161" s="260">
        <f t="shared" si="24"/>
        <v>0.76190666666666651</v>
      </c>
      <c r="Z161" s="228">
        <f t="shared" si="28"/>
        <v>0.8036213333333333</v>
      </c>
      <c r="AA161" s="134"/>
    </row>
    <row r="162" spans="1:27" ht="15.75" customHeight="1">
      <c r="A162" s="450"/>
      <c r="B162" s="442"/>
      <c r="C162" s="442"/>
      <c r="D162" s="148" t="s">
        <v>447</v>
      </c>
      <c r="E162" s="148" t="s">
        <v>1015</v>
      </c>
      <c r="F162" s="178" t="s">
        <v>1016</v>
      </c>
      <c r="G162" s="148" t="s">
        <v>1021</v>
      </c>
      <c r="H162" s="148" t="s">
        <v>394</v>
      </c>
      <c r="I162" s="148" t="s">
        <v>125</v>
      </c>
      <c r="J162" s="132">
        <v>332794</v>
      </c>
      <c r="K162" s="132">
        <v>320422.95999999996</v>
      </c>
      <c r="L162" s="132">
        <v>230325.55000000005</v>
      </c>
      <c r="M162" s="131" t="s">
        <v>410</v>
      </c>
      <c r="N162" s="131">
        <v>0.23</v>
      </c>
      <c r="O162" s="170">
        <f t="shared" si="25"/>
        <v>76542.62000000001</v>
      </c>
      <c r="P162" s="170">
        <f t="shared" si="21"/>
        <v>73697.280799999993</v>
      </c>
      <c r="Q162" s="170">
        <f t="shared" si="26"/>
        <v>52974.876500000013</v>
      </c>
      <c r="R162" s="228">
        <f t="shared" si="29"/>
        <v>0.69209646207563846</v>
      </c>
      <c r="S162" s="228">
        <f t="shared" si="27"/>
        <v>0.96282673365505367</v>
      </c>
      <c r="T162" s="131" t="s">
        <v>410</v>
      </c>
      <c r="U162" s="131">
        <v>0.57999999999999996</v>
      </c>
      <c r="V162" s="170">
        <f t="shared" si="22"/>
        <v>193020.52</v>
      </c>
      <c r="W162" s="170">
        <f t="shared" si="30"/>
        <v>185845.31679999997</v>
      </c>
      <c r="X162" s="170">
        <f t="shared" si="23"/>
        <v>133588.81900000002</v>
      </c>
      <c r="Y162" s="260">
        <f t="shared" si="24"/>
        <v>0.69209646207563846</v>
      </c>
      <c r="Z162" s="228">
        <f t="shared" si="28"/>
        <v>0.96282673365505378</v>
      </c>
      <c r="AA162" s="134"/>
    </row>
    <row r="163" spans="1:27" ht="15.75" customHeight="1">
      <c r="A163" s="450"/>
      <c r="B163" s="442"/>
      <c r="C163" s="442"/>
      <c r="D163" s="148" t="s">
        <v>447</v>
      </c>
      <c r="E163" s="148" t="s">
        <v>1015</v>
      </c>
      <c r="F163" s="178" t="s">
        <v>1016</v>
      </c>
      <c r="G163" s="148" t="s">
        <v>1022</v>
      </c>
      <c r="H163" s="148" t="s">
        <v>394</v>
      </c>
      <c r="I163" s="148" t="s">
        <v>125</v>
      </c>
      <c r="J163" s="132">
        <v>1000</v>
      </c>
      <c r="K163" s="132">
        <v>0</v>
      </c>
      <c r="L163" s="132">
        <v>0</v>
      </c>
      <c r="M163" s="131" t="s">
        <v>416</v>
      </c>
      <c r="N163" s="131">
        <v>0</v>
      </c>
      <c r="O163" s="170">
        <f t="shared" si="25"/>
        <v>0</v>
      </c>
      <c r="P163" s="170">
        <f t="shared" si="21"/>
        <v>0</v>
      </c>
      <c r="Q163" s="170">
        <f t="shared" si="26"/>
        <v>0</v>
      </c>
      <c r="R163" s="228" t="str">
        <f t="shared" si="29"/>
        <v>-</v>
      </c>
      <c r="S163" s="228" t="str">
        <f t="shared" si="27"/>
        <v>-</v>
      </c>
      <c r="T163" s="131" t="s">
        <v>416</v>
      </c>
      <c r="U163" s="131">
        <v>0</v>
      </c>
      <c r="V163" s="170">
        <f t="shared" si="22"/>
        <v>0</v>
      </c>
      <c r="W163" s="170">
        <f t="shared" si="30"/>
        <v>0</v>
      </c>
      <c r="X163" s="170">
        <f t="shared" si="23"/>
        <v>0</v>
      </c>
      <c r="Y163" s="260" t="str">
        <f t="shared" si="24"/>
        <v>-</v>
      </c>
      <c r="Z163" s="228" t="str">
        <f t="shared" si="28"/>
        <v>-</v>
      </c>
      <c r="AA163" s="134"/>
    </row>
    <row r="164" spans="1:27" ht="15.75" customHeight="1">
      <c r="A164" s="450"/>
      <c r="B164" s="442"/>
      <c r="C164" s="442"/>
      <c r="D164" s="148" t="s">
        <v>447</v>
      </c>
      <c r="E164" s="148" t="s">
        <v>1015</v>
      </c>
      <c r="F164" s="178" t="s">
        <v>1016</v>
      </c>
      <c r="G164" s="148" t="s">
        <v>1023</v>
      </c>
      <c r="H164" s="148" t="s">
        <v>394</v>
      </c>
      <c r="I164" s="148" t="s">
        <v>125</v>
      </c>
      <c r="J164" s="132">
        <v>317505</v>
      </c>
      <c r="K164" s="132">
        <v>336071</v>
      </c>
      <c r="L164" s="132">
        <v>295872.5</v>
      </c>
      <c r="M164" s="131" t="s">
        <v>410</v>
      </c>
      <c r="N164" s="131">
        <v>0.23</v>
      </c>
      <c r="O164" s="170">
        <f t="shared" si="25"/>
        <v>73026.150000000009</v>
      </c>
      <c r="P164" s="170">
        <f t="shared" si="21"/>
        <v>77296.33</v>
      </c>
      <c r="Q164" s="170">
        <f t="shared" si="26"/>
        <v>68050.675000000003</v>
      </c>
      <c r="R164" s="228">
        <f t="shared" si="29"/>
        <v>0.93186721468953237</v>
      </c>
      <c r="S164" s="228">
        <f t="shared" si="27"/>
        <v>1.058474669690241</v>
      </c>
      <c r="T164" s="131" t="s">
        <v>410</v>
      </c>
      <c r="U164" s="131">
        <v>0.57999999999999996</v>
      </c>
      <c r="V164" s="170">
        <f t="shared" si="22"/>
        <v>184152.9</v>
      </c>
      <c r="W164" s="170">
        <f t="shared" si="30"/>
        <v>194921.18</v>
      </c>
      <c r="X164" s="170">
        <f t="shared" si="23"/>
        <v>171606.05</v>
      </c>
      <c r="Y164" s="260">
        <f t="shared" si="24"/>
        <v>0.93186721468953237</v>
      </c>
      <c r="Z164" s="228">
        <f t="shared" si="28"/>
        <v>1.0584746696902412</v>
      </c>
      <c r="AA164" s="134"/>
    </row>
    <row r="165" spans="1:27" ht="15.75" customHeight="1">
      <c r="A165" s="450"/>
      <c r="B165" s="442"/>
      <c r="C165" s="442"/>
      <c r="D165" s="148" t="s">
        <v>447</v>
      </c>
      <c r="E165" s="148" t="s">
        <v>1015</v>
      </c>
      <c r="F165" s="178" t="s">
        <v>1016</v>
      </c>
      <c r="G165" s="148" t="s">
        <v>1024</v>
      </c>
      <c r="H165" s="148" t="s">
        <v>394</v>
      </c>
      <c r="I165" s="148" t="s">
        <v>125</v>
      </c>
      <c r="J165" s="132">
        <v>0</v>
      </c>
      <c r="K165" s="132">
        <v>10065.560000000001</v>
      </c>
      <c r="L165" s="132">
        <v>10065.560000000001</v>
      </c>
      <c r="M165" s="131" t="s">
        <v>410</v>
      </c>
      <c r="N165" s="131">
        <v>0.23</v>
      </c>
      <c r="O165" s="170">
        <f t="shared" si="25"/>
        <v>0</v>
      </c>
      <c r="P165" s="170">
        <f t="shared" si="21"/>
        <v>2315.0788000000002</v>
      </c>
      <c r="Q165" s="170">
        <f t="shared" si="26"/>
        <v>2315.0788000000002</v>
      </c>
      <c r="R165" s="228" t="str">
        <f t="shared" si="29"/>
        <v>-</v>
      </c>
      <c r="S165" s="228" t="str">
        <f t="shared" si="27"/>
        <v>-</v>
      </c>
      <c r="T165" s="131" t="s">
        <v>410</v>
      </c>
      <c r="U165" s="131">
        <v>0.57999999999999996</v>
      </c>
      <c r="V165" s="170">
        <f t="shared" si="22"/>
        <v>0</v>
      </c>
      <c r="W165" s="170">
        <f t="shared" si="30"/>
        <v>5838.0248000000001</v>
      </c>
      <c r="X165" s="170">
        <f t="shared" si="23"/>
        <v>5838.0248000000001</v>
      </c>
      <c r="Y165" s="260" t="str">
        <f t="shared" si="24"/>
        <v>-</v>
      </c>
      <c r="Z165" s="228" t="str">
        <f t="shared" si="28"/>
        <v>-</v>
      </c>
      <c r="AA165" s="134"/>
    </row>
    <row r="166" spans="1:27" ht="15.75" customHeight="1">
      <c r="A166" s="450"/>
      <c r="B166" s="442"/>
      <c r="C166" s="442"/>
      <c r="D166" s="148" t="s">
        <v>447</v>
      </c>
      <c r="E166" s="148" t="s">
        <v>1015</v>
      </c>
      <c r="F166" s="178" t="s">
        <v>1016</v>
      </c>
      <c r="G166" s="148" t="s">
        <v>1025</v>
      </c>
      <c r="H166" s="148" t="s">
        <v>394</v>
      </c>
      <c r="I166" s="148" t="s">
        <v>125</v>
      </c>
      <c r="J166" s="132">
        <v>1000</v>
      </c>
      <c r="K166" s="132">
        <v>0</v>
      </c>
      <c r="L166" s="132">
        <v>0</v>
      </c>
      <c r="M166" s="131" t="s">
        <v>416</v>
      </c>
      <c r="N166" s="131">
        <v>0</v>
      </c>
      <c r="O166" s="170">
        <f t="shared" si="25"/>
        <v>0</v>
      </c>
      <c r="P166" s="170">
        <f t="shared" si="21"/>
        <v>0</v>
      </c>
      <c r="Q166" s="170">
        <f t="shared" si="26"/>
        <v>0</v>
      </c>
      <c r="R166" s="228" t="str">
        <f t="shared" si="29"/>
        <v>-</v>
      </c>
      <c r="S166" s="228" t="str">
        <f t="shared" si="27"/>
        <v>-</v>
      </c>
      <c r="T166" s="131" t="s">
        <v>416</v>
      </c>
      <c r="U166" s="131">
        <v>0</v>
      </c>
      <c r="V166" s="170">
        <f t="shared" si="22"/>
        <v>0</v>
      </c>
      <c r="W166" s="170">
        <f t="shared" si="30"/>
        <v>0</v>
      </c>
      <c r="X166" s="170">
        <f t="shared" si="23"/>
        <v>0</v>
      </c>
      <c r="Y166" s="260" t="str">
        <f t="shared" si="24"/>
        <v>-</v>
      </c>
      <c r="Z166" s="228" t="str">
        <f t="shared" si="28"/>
        <v>-</v>
      </c>
      <c r="AA166" s="134"/>
    </row>
    <row r="167" spans="1:27" ht="15.75" customHeight="1">
      <c r="A167" s="450"/>
      <c r="B167" s="442"/>
      <c r="C167" s="442"/>
      <c r="D167" s="148" t="s">
        <v>447</v>
      </c>
      <c r="E167" s="148" t="s">
        <v>1015</v>
      </c>
      <c r="F167" s="178" t="s">
        <v>1016</v>
      </c>
      <c r="G167" s="148" t="s">
        <v>1026</v>
      </c>
      <c r="H167" s="148" t="s">
        <v>394</v>
      </c>
      <c r="I167" s="148" t="s">
        <v>125</v>
      </c>
      <c r="J167" s="132">
        <v>1000</v>
      </c>
      <c r="K167" s="132">
        <v>0</v>
      </c>
      <c r="L167" s="132">
        <v>0</v>
      </c>
      <c r="M167" s="131" t="s">
        <v>416</v>
      </c>
      <c r="N167" s="131">
        <v>0</v>
      </c>
      <c r="O167" s="170">
        <f t="shared" si="25"/>
        <v>0</v>
      </c>
      <c r="P167" s="170">
        <f t="shared" si="21"/>
        <v>0</v>
      </c>
      <c r="Q167" s="170">
        <f t="shared" si="26"/>
        <v>0</v>
      </c>
      <c r="R167" s="228" t="str">
        <f t="shared" si="29"/>
        <v>-</v>
      </c>
      <c r="S167" s="228" t="str">
        <f t="shared" si="27"/>
        <v>-</v>
      </c>
      <c r="T167" s="131" t="s">
        <v>416</v>
      </c>
      <c r="U167" s="131">
        <v>0</v>
      </c>
      <c r="V167" s="170">
        <f t="shared" si="22"/>
        <v>0</v>
      </c>
      <c r="W167" s="170">
        <f t="shared" si="30"/>
        <v>0</v>
      </c>
      <c r="X167" s="170">
        <f t="shared" si="23"/>
        <v>0</v>
      </c>
      <c r="Y167" s="260" t="str">
        <f t="shared" si="24"/>
        <v>-</v>
      </c>
      <c r="Z167" s="228" t="str">
        <f t="shared" si="28"/>
        <v>-</v>
      </c>
      <c r="AA167" s="134"/>
    </row>
    <row r="168" spans="1:27" ht="15.75" customHeight="1">
      <c r="A168" s="450"/>
      <c r="B168" s="442"/>
      <c r="C168" s="442"/>
      <c r="D168" s="148" t="s">
        <v>447</v>
      </c>
      <c r="E168" s="148" t="s">
        <v>1015</v>
      </c>
      <c r="F168" s="178" t="s">
        <v>1016</v>
      </c>
      <c r="G168" s="148" t="s">
        <v>1027</v>
      </c>
      <c r="H168" s="148" t="s">
        <v>394</v>
      </c>
      <c r="I168" s="148" t="s">
        <v>125</v>
      </c>
      <c r="J168" s="132">
        <v>1000</v>
      </c>
      <c r="K168" s="132">
        <v>0</v>
      </c>
      <c r="L168" s="132">
        <v>0</v>
      </c>
      <c r="M168" s="131" t="s">
        <v>416</v>
      </c>
      <c r="N168" s="131">
        <v>0</v>
      </c>
      <c r="O168" s="170">
        <f t="shared" si="25"/>
        <v>0</v>
      </c>
      <c r="P168" s="170">
        <f t="shared" si="21"/>
        <v>0</v>
      </c>
      <c r="Q168" s="170">
        <f t="shared" si="26"/>
        <v>0</v>
      </c>
      <c r="R168" s="228" t="str">
        <f t="shared" si="29"/>
        <v>-</v>
      </c>
      <c r="S168" s="228" t="str">
        <f t="shared" si="27"/>
        <v>-</v>
      </c>
      <c r="T168" s="131" t="s">
        <v>416</v>
      </c>
      <c r="U168" s="131">
        <v>0</v>
      </c>
      <c r="V168" s="170">
        <f t="shared" si="22"/>
        <v>0</v>
      </c>
      <c r="W168" s="170">
        <f t="shared" si="30"/>
        <v>0</v>
      </c>
      <c r="X168" s="170">
        <f t="shared" si="23"/>
        <v>0</v>
      </c>
      <c r="Y168" s="260" t="str">
        <f t="shared" si="24"/>
        <v>-</v>
      </c>
      <c r="Z168" s="228" t="str">
        <f t="shared" si="28"/>
        <v>-</v>
      </c>
      <c r="AA168" s="134"/>
    </row>
    <row r="169" spans="1:27" ht="15.75" customHeight="1">
      <c r="A169" s="450"/>
      <c r="B169" s="442"/>
      <c r="C169" s="442"/>
      <c r="D169" s="148" t="s">
        <v>468</v>
      </c>
      <c r="E169" s="148" t="s">
        <v>448</v>
      </c>
      <c r="F169" s="178" t="s">
        <v>738</v>
      </c>
      <c r="G169" s="148" t="s">
        <v>1028</v>
      </c>
      <c r="H169" s="148" t="s">
        <v>394</v>
      </c>
      <c r="I169" s="148" t="s">
        <v>123</v>
      </c>
      <c r="J169" s="132">
        <v>0</v>
      </c>
      <c r="K169" s="132">
        <v>236400</v>
      </c>
      <c r="L169" s="132">
        <v>0</v>
      </c>
      <c r="M169" s="131" t="s">
        <v>396</v>
      </c>
      <c r="N169" s="131">
        <v>1</v>
      </c>
      <c r="O169" s="170">
        <f t="shared" si="25"/>
        <v>0</v>
      </c>
      <c r="P169" s="170">
        <f t="shared" si="21"/>
        <v>236400</v>
      </c>
      <c r="Q169" s="170">
        <f t="shared" si="26"/>
        <v>0</v>
      </c>
      <c r="R169" s="228" t="str">
        <f t="shared" si="29"/>
        <v>-</v>
      </c>
      <c r="S169" s="228" t="str">
        <f t="shared" si="27"/>
        <v>-</v>
      </c>
      <c r="T169" s="131" t="s">
        <v>410</v>
      </c>
      <c r="U169" s="131">
        <v>0.57999999999999996</v>
      </c>
      <c r="V169" s="170">
        <f t="shared" si="22"/>
        <v>0</v>
      </c>
      <c r="W169" s="170">
        <f t="shared" si="30"/>
        <v>137112</v>
      </c>
      <c r="X169" s="170">
        <f t="shared" si="23"/>
        <v>0</v>
      </c>
      <c r="Y169" s="260" t="str">
        <f t="shared" si="24"/>
        <v>-</v>
      </c>
      <c r="Z169" s="228" t="str">
        <f t="shared" si="28"/>
        <v>-</v>
      </c>
      <c r="AA169" s="134"/>
    </row>
    <row r="170" spans="1:27" ht="15.75" customHeight="1">
      <c r="A170" s="450"/>
      <c r="B170" s="442"/>
      <c r="C170" s="442"/>
      <c r="D170" s="148" t="s">
        <v>468</v>
      </c>
      <c r="E170" s="148" t="s">
        <v>448</v>
      </c>
      <c r="F170" s="178" t="s">
        <v>738</v>
      </c>
      <c r="G170" s="148" t="s">
        <v>1029</v>
      </c>
      <c r="H170" s="148" t="s">
        <v>394</v>
      </c>
      <c r="I170" s="148" t="s">
        <v>123</v>
      </c>
      <c r="J170" s="132">
        <v>306052</v>
      </c>
      <c r="K170" s="132">
        <v>25217486.050000001</v>
      </c>
      <c r="L170" s="132">
        <v>0</v>
      </c>
      <c r="M170" s="131" t="s">
        <v>396</v>
      </c>
      <c r="N170" s="131">
        <v>1</v>
      </c>
      <c r="O170" s="170">
        <f t="shared" si="25"/>
        <v>306052</v>
      </c>
      <c r="P170" s="170">
        <f t="shared" si="21"/>
        <v>25217486.050000001</v>
      </c>
      <c r="Q170" s="170">
        <f t="shared" si="26"/>
        <v>0</v>
      </c>
      <c r="R170" s="228">
        <f t="shared" si="29"/>
        <v>0</v>
      </c>
      <c r="S170" s="228">
        <f t="shared" si="27"/>
        <v>82.396083181942942</v>
      </c>
      <c r="T170" s="131" t="s">
        <v>410</v>
      </c>
      <c r="U170" s="131">
        <v>0.57999999999999996</v>
      </c>
      <c r="V170" s="170">
        <f t="shared" si="22"/>
        <v>177510.15999999997</v>
      </c>
      <c r="W170" s="170">
        <f t="shared" si="30"/>
        <v>14626141.909</v>
      </c>
      <c r="X170" s="170">
        <f t="shared" si="23"/>
        <v>0</v>
      </c>
      <c r="Y170" s="260">
        <f t="shared" si="24"/>
        <v>0</v>
      </c>
      <c r="Z170" s="228">
        <f t="shared" si="28"/>
        <v>82.396083181942956</v>
      </c>
      <c r="AA170" s="134"/>
    </row>
    <row r="171" spans="1:27" ht="15.75" customHeight="1">
      <c r="A171" s="450"/>
      <c r="B171" s="442"/>
      <c r="C171" s="442"/>
      <c r="D171" s="148" t="s">
        <v>468</v>
      </c>
      <c r="E171" s="148" t="s">
        <v>448</v>
      </c>
      <c r="F171" s="178" t="s">
        <v>738</v>
      </c>
      <c r="G171" s="148" t="s">
        <v>1030</v>
      </c>
      <c r="H171" s="148" t="s">
        <v>394</v>
      </c>
      <c r="I171" s="148" t="s">
        <v>123</v>
      </c>
      <c r="J171" s="132">
        <v>0</v>
      </c>
      <c r="K171" s="132">
        <v>189981.32</v>
      </c>
      <c r="L171" s="132">
        <v>0</v>
      </c>
      <c r="M171" s="131" t="s">
        <v>396</v>
      </c>
      <c r="N171" s="131">
        <v>1</v>
      </c>
      <c r="O171" s="170">
        <f t="shared" si="25"/>
        <v>0</v>
      </c>
      <c r="P171" s="170">
        <f t="shared" si="21"/>
        <v>189981.32</v>
      </c>
      <c r="Q171" s="170">
        <f t="shared" si="26"/>
        <v>0</v>
      </c>
      <c r="R171" s="228" t="str">
        <f t="shared" si="29"/>
        <v>-</v>
      </c>
      <c r="S171" s="228" t="str">
        <f t="shared" si="27"/>
        <v>-</v>
      </c>
      <c r="T171" s="131" t="s">
        <v>410</v>
      </c>
      <c r="U171" s="131">
        <v>0.57999999999999996</v>
      </c>
      <c r="V171" s="170">
        <f t="shared" si="22"/>
        <v>0</v>
      </c>
      <c r="W171" s="170">
        <f t="shared" si="30"/>
        <v>110189.16559999999</v>
      </c>
      <c r="X171" s="170">
        <f t="shared" si="23"/>
        <v>0</v>
      </c>
      <c r="Y171" s="260" t="str">
        <f t="shared" si="24"/>
        <v>-</v>
      </c>
      <c r="Z171" s="228" t="str">
        <f t="shared" si="28"/>
        <v>-</v>
      </c>
      <c r="AA171" s="134"/>
    </row>
    <row r="172" spans="1:27" ht="15.75" customHeight="1">
      <c r="A172" s="450"/>
      <c r="B172" s="442"/>
      <c r="C172" s="442"/>
      <c r="D172" s="148" t="s">
        <v>468</v>
      </c>
      <c r="E172" s="148" t="s">
        <v>448</v>
      </c>
      <c r="F172" s="178" t="s">
        <v>738</v>
      </c>
      <c r="G172" s="148" t="s">
        <v>1031</v>
      </c>
      <c r="H172" s="148" t="s">
        <v>394</v>
      </c>
      <c r="I172" s="148" t="s">
        <v>123</v>
      </c>
      <c r="J172" s="132">
        <v>2365558</v>
      </c>
      <c r="K172" s="132">
        <v>2159451</v>
      </c>
      <c r="L172" s="132">
        <v>2008741</v>
      </c>
      <c r="M172" s="131" t="s">
        <v>396</v>
      </c>
      <c r="N172" s="131">
        <v>1</v>
      </c>
      <c r="O172" s="170">
        <f t="shared" si="25"/>
        <v>2365558</v>
      </c>
      <c r="P172" s="170">
        <f t="shared" si="21"/>
        <v>2159451</v>
      </c>
      <c r="Q172" s="170">
        <f t="shared" si="26"/>
        <v>2008741</v>
      </c>
      <c r="R172" s="228">
        <f t="shared" si="29"/>
        <v>0.84916159316321982</v>
      </c>
      <c r="S172" s="228">
        <f t="shared" si="27"/>
        <v>0.91287171990710014</v>
      </c>
      <c r="T172" s="131" t="s">
        <v>410</v>
      </c>
      <c r="U172" s="131">
        <v>0.57999999999999996</v>
      </c>
      <c r="V172" s="170">
        <f t="shared" si="22"/>
        <v>1372023.64</v>
      </c>
      <c r="W172" s="170">
        <f t="shared" si="30"/>
        <v>1252481.5799999998</v>
      </c>
      <c r="X172" s="170">
        <f t="shared" si="23"/>
        <v>1165069.78</v>
      </c>
      <c r="Y172" s="260">
        <f t="shared" si="24"/>
        <v>0.84916159316321993</v>
      </c>
      <c r="Z172" s="228">
        <f t="shared" si="28"/>
        <v>0.91287171990710014</v>
      </c>
      <c r="AA172" s="134"/>
    </row>
    <row r="173" spans="1:27" ht="15.75" customHeight="1">
      <c r="A173" s="450"/>
      <c r="B173" s="442"/>
      <c r="C173" s="442"/>
      <c r="D173" s="148" t="s">
        <v>468</v>
      </c>
      <c r="E173" s="148" t="s">
        <v>448</v>
      </c>
      <c r="F173" s="178" t="s">
        <v>738</v>
      </c>
      <c r="G173" s="148" t="s">
        <v>1032</v>
      </c>
      <c r="H173" s="148" t="s">
        <v>394</v>
      </c>
      <c r="I173" s="148" t="s">
        <v>123</v>
      </c>
      <c r="J173" s="132">
        <v>11000000</v>
      </c>
      <c r="K173" s="132">
        <v>4515099.5599999996</v>
      </c>
      <c r="L173" s="132">
        <v>3550753.7</v>
      </c>
      <c r="M173" s="131" t="s">
        <v>396</v>
      </c>
      <c r="N173" s="131">
        <v>1</v>
      </c>
      <c r="O173" s="170">
        <f t="shared" si="25"/>
        <v>11000000</v>
      </c>
      <c r="P173" s="170">
        <f t="shared" si="21"/>
        <v>4515099.5599999996</v>
      </c>
      <c r="Q173" s="170">
        <f t="shared" si="26"/>
        <v>3550753.7</v>
      </c>
      <c r="R173" s="228">
        <f t="shared" si="29"/>
        <v>0.32279579090909094</v>
      </c>
      <c r="S173" s="228">
        <f t="shared" si="27"/>
        <v>0.41046359636363633</v>
      </c>
      <c r="T173" s="131" t="s">
        <v>410</v>
      </c>
      <c r="U173" s="131">
        <v>0.57999999999999996</v>
      </c>
      <c r="V173" s="170">
        <f t="shared" si="22"/>
        <v>6380000</v>
      </c>
      <c r="W173" s="170">
        <f t="shared" si="30"/>
        <v>2618757.7447999995</v>
      </c>
      <c r="X173" s="170">
        <f t="shared" si="23"/>
        <v>2059437.1459999999</v>
      </c>
      <c r="Y173" s="260">
        <f t="shared" si="24"/>
        <v>0.32279579090909089</v>
      </c>
      <c r="Z173" s="228">
        <f t="shared" si="28"/>
        <v>0.41046359636363627</v>
      </c>
      <c r="AA173" s="134"/>
    </row>
    <row r="174" spans="1:27" ht="15.75" customHeight="1">
      <c r="A174" s="450"/>
      <c r="B174" s="442"/>
      <c r="C174" s="442"/>
      <c r="D174" s="148" t="s">
        <v>468</v>
      </c>
      <c r="E174" s="148" t="s">
        <v>448</v>
      </c>
      <c r="F174" s="178" t="s">
        <v>738</v>
      </c>
      <c r="G174" s="148" t="s">
        <v>1033</v>
      </c>
      <c r="H174" s="148" t="s">
        <v>394</v>
      </c>
      <c r="I174" s="148" t="s">
        <v>123</v>
      </c>
      <c r="J174" s="132">
        <v>686478</v>
      </c>
      <c r="K174" s="132">
        <v>686478</v>
      </c>
      <c r="L174" s="132">
        <v>320358</v>
      </c>
      <c r="M174" s="131" t="s">
        <v>396</v>
      </c>
      <c r="N174" s="131">
        <v>1</v>
      </c>
      <c r="O174" s="170">
        <f t="shared" si="25"/>
        <v>686478</v>
      </c>
      <c r="P174" s="170">
        <f t="shared" si="21"/>
        <v>686478</v>
      </c>
      <c r="Q174" s="170">
        <f t="shared" si="26"/>
        <v>320358</v>
      </c>
      <c r="R174" s="228">
        <f t="shared" si="29"/>
        <v>0.46666899740414114</v>
      </c>
      <c r="S174" s="228">
        <f t="shared" si="27"/>
        <v>1</v>
      </c>
      <c r="T174" s="131" t="s">
        <v>410</v>
      </c>
      <c r="U174" s="131">
        <v>0.57999999999999996</v>
      </c>
      <c r="V174" s="170">
        <f t="shared" si="22"/>
        <v>398157.24</v>
      </c>
      <c r="W174" s="170">
        <f t="shared" si="30"/>
        <v>398157.24</v>
      </c>
      <c r="X174" s="170">
        <f t="shared" si="23"/>
        <v>185807.63999999998</v>
      </c>
      <c r="Y174" s="260">
        <f t="shared" si="24"/>
        <v>0.46666899740414108</v>
      </c>
      <c r="Z174" s="228">
        <f t="shared" si="28"/>
        <v>1</v>
      </c>
      <c r="AA174" s="134"/>
    </row>
    <row r="175" spans="1:27" ht="15.75" customHeight="1">
      <c r="A175" s="450"/>
      <c r="B175" s="442"/>
      <c r="C175" s="442"/>
      <c r="D175" s="148" t="s">
        <v>468</v>
      </c>
      <c r="E175" s="148" t="s">
        <v>448</v>
      </c>
      <c r="F175" s="178" t="s">
        <v>738</v>
      </c>
      <c r="G175" s="148" t="s">
        <v>1034</v>
      </c>
      <c r="H175" s="148" t="s">
        <v>394</v>
      </c>
      <c r="I175" s="148" t="s">
        <v>123</v>
      </c>
      <c r="J175" s="132">
        <v>0</v>
      </c>
      <c r="K175" s="132">
        <v>0</v>
      </c>
      <c r="L175" s="132">
        <v>0</v>
      </c>
      <c r="M175" s="131" t="s">
        <v>416</v>
      </c>
      <c r="N175" s="131">
        <v>0</v>
      </c>
      <c r="O175" s="170">
        <f t="shared" si="25"/>
        <v>0</v>
      </c>
      <c r="P175" s="170">
        <f t="shared" si="21"/>
        <v>0</v>
      </c>
      <c r="Q175" s="170">
        <f t="shared" si="26"/>
        <v>0</v>
      </c>
      <c r="R175" s="228" t="str">
        <f t="shared" si="29"/>
        <v>-</v>
      </c>
      <c r="S175" s="228" t="str">
        <f t="shared" si="27"/>
        <v>-</v>
      </c>
      <c r="T175" s="131" t="s">
        <v>416</v>
      </c>
      <c r="U175" s="131">
        <v>0</v>
      </c>
      <c r="V175" s="170">
        <f t="shared" si="22"/>
        <v>0</v>
      </c>
      <c r="W175" s="170">
        <f t="shared" si="30"/>
        <v>0</v>
      </c>
      <c r="X175" s="170">
        <f t="shared" si="23"/>
        <v>0</v>
      </c>
      <c r="Y175" s="260" t="str">
        <f t="shared" si="24"/>
        <v>-</v>
      </c>
      <c r="Z175" s="228" t="str">
        <f t="shared" si="28"/>
        <v>-</v>
      </c>
      <c r="AA175" s="134"/>
    </row>
    <row r="176" spans="1:27" ht="15.75" customHeight="1">
      <c r="A176" s="450"/>
      <c r="B176" s="442"/>
      <c r="C176" s="442"/>
      <c r="D176" s="148" t="s">
        <v>468</v>
      </c>
      <c r="E176" s="148" t="s">
        <v>448</v>
      </c>
      <c r="F176" s="178" t="s">
        <v>738</v>
      </c>
      <c r="G176" s="148" t="s">
        <v>1035</v>
      </c>
      <c r="H176" s="148" t="s">
        <v>394</v>
      </c>
      <c r="I176" s="148" t="s">
        <v>123</v>
      </c>
      <c r="J176" s="132">
        <v>40660</v>
      </c>
      <c r="K176" s="132">
        <v>0</v>
      </c>
      <c r="L176" s="132">
        <v>0</v>
      </c>
      <c r="M176" s="131" t="s">
        <v>396</v>
      </c>
      <c r="N176" s="131">
        <v>1</v>
      </c>
      <c r="O176" s="170">
        <f t="shared" si="25"/>
        <v>40660</v>
      </c>
      <c r="P176" s="170">
        <f t="shared" si="21"/>
        <v>0</v>
      </c>
      <c r="Q176" s="170">
        <f t="shared" si="26"/>
        <v>0</v>
      </c>
      <c r="R176" s="228">
        <f t="shared" si="29"/>
        <v>0</v>
      </c>
      <c r="S176" s="228">
        <f t="shared" si="27"/>
        <v>0</v>
      </c>
      <c r="T176" s="131" t="s">
        <v>410</v>
      </c>
      <c r="U176" s="131">
        <v>0.57999999999999996</v>
      </c>
      <c r="V176" s="170">
        <f t="shared" si="22"/>
        <v>23582.799999999999</v>
      </c>
      <c r="W176" s="170">
        <f t="shared" si="30"/>
        <v>0</v>
      </c>
      <c r="X176" s="170">
        <f t="shared" si="23"/>
        <v>0</v>
      </c>
      <c r="Y176" s="260">
        <f t="shared" si="24"/>
        <v>0</v>
      </c>
      <c r="Z176" s="228">
        <f t="shared" si="28"/>
        <v>0</v>
      </c>
      <c r="AA176" s="134"/>
    </row>
    <row r="177" spans="1:27" ht="15.75" customHeight="1">
      <c r="A177" s="450"/>
      <c r="B177" s="442"/>
      <c r="C177" s="442"/>
      <c r="D177" s="148" t="s">
        <v>468</v>
      </c>
      <c r="E177" s="148" t="s">
        <v>448</v>
      </c>
      <c r="F177" s="178" t="s">
        <v>738</v>
      </c>
      <c r="G177" s="148" t="s">
        <v>1036</v>
      </c>
      <c r="H177" s="148" t="s">
        <v>394</v>
      </c>
      <c r="I177" s="148" t="s">
        <v>123</v>
      </c>
      <c r="J177" s="132">
        <v>46200</v>
      </c>
      <c r="K177" s="132">
        <v>0</v>
      </c>
      <c r="L177" s="132">
        <v>0</v>
      </c>
      <c r="M177" s="131" t="s">
        <v>396</v>
      </c>
      <c r="N177" s="131">
        <v>1</v>
      </c>
      <c r="O177" s="170">
        <f t="shared" si="25"/>
        <v>46200</v>
      </c>
      <c r="P177" s="170">
        <f t="shared" si="21"/>
        <v>0</v>
      </c>
      <c r="Q177" s="170">
        <f t="shared" si="26"/>
        <v>0</v>
      </c>
      <c r="R177" s="228">
        <f t="shared" si="29"/>
        <v>0</v>
      </c>
      <c r="S177" s="228">
        <f t="shared" si="27"/>
        <v>0</v>
      </c>
      <c r="T177" s="131" t="s">
        <v>410</v>
      </c>
      <c r="U177" s="131">
        <v>0.57999999999999996</v>
      </c>
      <c r="V177" s="170">
        <f t="shared" si="22"/>
        <v>26795.999999999996</v>
      </c>
      <c r="W177" s="170">
        <f t="shared" si="30"/>
        <v>0</v>
      </c>
      <c r="X177" s="170">
        <f t="shared" si="23"/>
        <v>0</v>
      </c>
      <c r="Y177" s="260">
        <f t="shared" si="24"/>
        <v>0</v>
      </c>
      <c r="Z177" s="228">
        <f t="shared" si="28"/>
        <v>0</v>
      </c>
      <c r="AA177" s="134"/>
    </row>
    <row r="178" spans="1:27" ht="15.75" customHeight="1">
      <c r="A178" s="450"/>
      <c r="B178" s="442"/>
      <c r="C178" s="442"/>
      <c r="D178" s="148" t="s">
        <v>468</v>
      </c>
      <c r="E178" s="148" t="s">
        <v>448</v>
      </c>
      <c r="F178" s="178" t="s">
        <v>738</v>
      </c>
      <c r="G178" s="148" t="s">
        <v>1037</v>
      </c>
      <c r="H178" s="148" t="s">
        <v>394</v>
      </c>
      <c r="I178" s="148" t="s">
        <v>123</v>
      </c>
      <c r="J178" s="132">
        <v>50000</v>
      </c>
      <c r="K178" s="132">
        <v>1098</v>
      </c>
      <c r="L178" s="132">
        <v>1098</v>
      </c>
      <c r="M178" s="131" t="s">
        <v>396</v>
      </c>
      <c r="N178" s="131">
        <v>1</v>
      </c>
      <c r="O178" s="170">
        <f t="shared" si="25"/>
        <v>50000</v>
      </c>
      <c r="P178" s="170">
        <f t="shared" si="21"/>
        <v>1098</v>
      </c>
      <c r="Q178" s="170">
        <f t="shared" si="26"/>
        <v>1098</v>
      </c>
      <c r="R178" s="228">
        <f t="shared" si="29"/>
        <v>2.196E-2</v>
      </c>
      <c r="S178" s="228">
        <f t="shared" si="27"/>
        <v>2.196E-2</v>
      </c>
      <c r="T178" s="131" t="s">
        <v>410</v>
      </c>
      <c r="U178" s="131">
        <v>0.57999999999999996</v>
      </c>
      <c r="V178" s="170">
        <f t="shared" si="22"/>
        <v>28999.999999999996</v>
      </c>
      <c r="W178" s="170">
        <f t="shared" si="30"/>
        <v>636.83999999999992</v>
      </c>
      <c r="X178" s="170">
        <f t="shared" si="23"/>
        <v>636.83999999999992</v>
      </c>
      <c r="Y178" s="260">
        <f t="shared" si="24"/>
        <v>2.196E-2</v>
      </c>
      <c r="Z178" s="228">
        <f t="shared" si="28"/>
        <v>2.196E-2</v>
      </c>
      <c r="AA178" s="134"/>
    </row>
    <row r="179" spans="1:27" ht="15.75" customHeight="1">
      <c r="A179" s="450"/>
      <c r="B179" s="442"/>
      <c r="C179" s="442"/>
      <c r="D179" s="148" t="s">
        <v>468</v>
      </c>
      <c r="E179" s="148" t="s">
        <v>448</v>
      </c>
      <c r="F179" s="178" t="s">
        <v>738</v>
      </c>
      <c r="G179" s="148" t="s">
        <v>1038</v>
      </c>
      <c r="H179" s="148" t="s">
        <v>394</v>
      </c>
      <c r="I179" s="148" t="s">
        <v>123</v>
      </c>
      <c r="J179" s="132">
        <v>9240</v>
      </c>
      <c r="K179" s="132">
        <v>0</v>
      </c>
      <c r="L179" s="132">
        <v>0</v>
      </c>
      <c r="M179" s="131" t="s">
        <v>416</v>
      </c>
      <c r="N179" s="131">
        <v>0</v>
      </c>
      <c r="O179" s="170">
        <f t="shared" si="25"/>
        <v>0</v>
      </c>
      <c r="P179" s="170">
        <f t="shared" si="21"/>
        <v>0</v>
      </c>
      <c r="Q179" s="170">
        <f t="shared" si="26"/>
        <v>0</v>
      </c>
      <c r="R179" s="228" t="str">
        <f t="shared" si="29"/>
        <v>-</v>
      </c>
      <c r="S179" s="228" t="str">
        <f t="shared" si="27"/>
        <v>-</v>
      </c>
      <c r="T179" s="131" t="s">
        <v>416</v>
      </c>
      <c r="U179" s="131">
        <v>0</v>
      </c>
      <c r="V179" s="170">
        <f t="shared" si="22"/>
        <v>0</v>
      </c>
      <c r="W179" s="170">
        <f t="shared" si="30"/>
        <v>0</v>
      </c>
      <c r="X179" s="170">
        <f t="shared" si="23"/>
        <v>0</v>
      </c>
      <c r="Y179" s="260" t="str">
        <f t="shared" si="24"/>
        <v>-</v>
      </c>
      <c r="Z179" s="228" t="str">
        <f t="shared" si="28"/>
        <v>-</v>
      </c>
      <c r="AA179" s="134"/>
    </row>
    <row r="180" spans="1:27" ht="15.75" customHeight="1">
      <c r="A180" s="450"/>
      <c r="B180" s="442"/>
      <c r="C180" s="442"/>
      <c r="D180" s="148" t="s">
        <v>468</v>
      </c>
      <c r="E180" s="148" t="s">
        <v>448</v>
      </c>
      <c r="F180" s="178" t="s">
        <v>738</v>
      </c>
      <c r="G180" s="148" t="s">
        <v>1039</v>
      </c>
      <c r="H180" s="148" t="s">
        <v>394</v>
      </c>
      <c r="I180" s="148" t="s">
        <v>123</v>
      </c>
      <c r="J180" s="132">
        <v>23000</v>
      </c>
      <c r="K180" s="132">
        <v>0</v>
      </c>
      <c r="L180" s="132">
        <v>0</v>
      </c>
      <c r="M180" s="131" t="s">
        <v>396</v>
      </c>
      <c r="N180" s="131">
        <v>1</v>
      </c>
      <c r="O180" s="170">
        <f t="shared" si="25"/>
        <v>23000</v>
      </c>
      <c r="P180" s="170">
        <f t="shared" si="21"/>
        <v>0</v>
      </c>
      <c r="Q180" s="170">
        <f t="shared" si="26"/>
        <v>0</v>
      </c>
      <c r="R180" s="228">
        <f t="shared" si="29"/>
        <v>0</v>
      </c>
      <c r="S180" s="228">
        <f t="shared" si="27"/>
        <v>0</v>
      </c>
      <c r="T180" s="131" t="s">
        <v>410</v>
      </c>
      <c r="U180" s="131">
        <v>0.57999999999999996</v>
      </c>
      <c r="V180" s="170">
        <f t="shared" si="22"/>
        <v>13339.999999999998</v>
      </c>
      <c r="W180" s="170">
        <f t="shared" si="30"/>
        <v>0</v>
      </c>
      <c r="X180" s="170">
        <f t="shared" si="23"/>
        <v>0</v>
      </c>
      <c r="Y180" s="260">
        <f t="shared" si="24"/>
        <v>0</v>
      </c>
      <c r="Z180" s="228">
        <f t="shared" si="28"/>
        <v>0</v>
      </c>
      <c r="AA180" s="134"/>
    </row>
    <row r="181" spans="1:27" ht="15.75" customHeight="1">
      <c r="A181" s="450"/>
      <c r="B181" s="442"/>
      <c r="C181" s="442"/>
      <c r="D181" s="148" t="s">
        <v>468</v>
      </c>
      <c r="E181" s="148" t="s">
        <v>448</v>
      </c>
      <c r="F181" s="178" t="s">
        <v>738</v>
      </c>
      <c r="G181" s="148" t="s">
        <v>1040</v>
      </c>
      <c r="H181" s="148" t="s">
        <v>394</v>
      </c>
      <c r="I181" s="148" t="s">
        <v>123</v>
      </c>
      <c r="J181" s="132">
        <v>28000</v>
      </c>
      <c r="K181" s="132">
        <v>0</v>
      </c>
      <c r="L181" s="132">
        <v>0</v>
      </c>
      <c r="M181" s="131" t="s">
        <v>396</v>
      </c>
      <c r="N181" s="131">
        <v>1</v>
      </c>
      <c r="O181" s="170">
        <f t="shared" si="25"/>
        <v>28000</v>
      </c>
      <c r="P181" s="170">
        <f t="shared" si="21"/>
        <v>0</v>
      </c>
      <c r="Q181" s="170">
        <f t="shared" si="26"/>
        <v>0</v>
      </c>
      <c r="R181" s="228">
        <f t="shared" si="29"/>
        <v>0</v>
      </c>
      <c r="S181" s="228">
        <f t="shared" si="27"/>
        <v>0</v>
      </c>
      <c r="T181" s="131" t="s">
        <v>410</v>
      </c>
      <c r="U181" s="131">
        <v>0.57999999999999996</v>
      </c>
      <c r="V181" s="170">
        <f t="shared" si="22"/>
        <v>16239.999999999998</v>
      </c>
      <c r="W181" s="170">
        <f t="shared" si="30"/>
        <v>0</v>
      </c>
      <c r="X181" s="170">
        <f t="shared" si="23"/>
        <v>0</v>
      </c>
      <c r="Y181" s="260">
        <f t="shared" si="24"/>
        <v>0</v>
      </c>
      <c r="Z181" s="228">
        <f t="shared" si="28"/>
        <v>0</v>
      </c>
      <c r="AA181" s="134"/>
    </row>
    <row r="182" spans="1:27" ht="15.75" customHeight="1">
      <c r="A182" s="450"/>
      <c r="B182" s="442"/>
      <c r="C182" s="442"/>
      <c r="D182" s="148" t="s">
        <v>468</v>
      </c>
      <c r="E182" s="148" t="s">
        <v>448</v>
      </c>
      <c r="F182" s="178" t="s">
        <v>738</v>
      </c>
      <c r="G182" s="148" t="s">
        <v>1041</v>
      </c>
      <c r="H182" s="148" t="s">
        <v>394</v>
      </c>
      <c r="I182" s="148" t="s">
        <v>123</v>
      </c>
      <c r="J182" s="132">
        <v>20000</v>
      </c>
      <c r="K182" s="132">
        <v>0</v>
      </c>
      <c r="L182" s="132">
        <v>0</v>
      </c>
      <c r="M182" s="131" t="s">
        <v>396</v>
      </c>
      <c r="N182" s="131">
        <v>1</v>
      </c>
      <c r="O182" s="170">
        <f t="shared" si="25"/>
        <v>20000</v>
      </c>
      <c r="P182" s="170">
        <f t="shared" si="21"/>
        <v>0</v>
      </c>
      <c r="Q182" s="170">
        <f t="shared" si="26"/>
        <v>0</v>
      </c>
      <c r="R182" s="228">
        <f t="shared" si="29"/>
        <v>0</v>
      </c>
      <c r="S182" s="228">
        <f t="shared" si="27"/>
        <v>0</v>
      </c>
      <c r="T182" s="131" t="s">
        <v>410</v>
      </c>
      <c r="U182" s="131">
        <v>0.57999999999999996</v>
      </c>
      <c r="V182" s="170">
        <f t="shared" si="22"/>
        <v>11600</v>
      </c>
      <c r="W182" s="170">
        <f t="shared" si="30"/>
        <v>0</v>
      </c>
      <c r="X182" s="170">
        <f t="shared" si="23"/>
        <v>0</v>
      </c>
      <c r="Y182" s="260">
        <f t="shared" si="24"/>
        <v>0</v>
      </c>
      <c r="Z182" s="228">
        <f t="shared" si="28"/>
        <v>0</v>
      </c>
      <c r="AA182" s="134"/>
    </row>
    <row r="183" spans="1:27" ht="15.75" customHeight="1">
      <c r="A183" s="450"/>
      <c r="B183" s="442"/>
      <c r="C183" s="442"/>
      <c r="D183" s="148" t="s">
        <v>468</v>
      </c>
      <c r="E183" s="148" t="s">
        <v>448</v>
      </c>
      <c r="F183" s="178" t="s">
        <v>738</v>
      </c>
      <c r="G183" s="148" t="s">
        <v>1042</v>
      </c>
      <c r="H183" s="148" t="s">
        <v>394</v>
      </c>
      <c r="I183" s="148" t="s">
        <v>123</v>
      </c>
      <c r="J183" s="132">
        <v>4000</v>
      </c>
      <c r="K183" s="132">
        <v>0</v>
      </c>
      <c r="L183" s="132">
        <v>0</v>
      </c>
      <c r="M183" s="131" t="s">
        <v>416</v>
      </c>
      <c r="N183" s="131">
        <v>0</v>
      </c>
      <c r="O183" s="170">
        <f t="shared" si="25"/>
        <v>0</v>
      </c>
      <c r="P183" s="170">
        <f t="shared" si="21"/>
        <v>0</v>
      </c>
      <c r="Q183" s="170">
        <f t="shared" si="26"/>
        <v>0</v>
      </c>
      <c r="R183" s="228" t="str">
        <f t="shared" si="29"/>
        <v>-</v>
      </c>
      <c r="S183" s="228" t="str">
        <f t="shared" si="27"/>
        <v>-</v>
      </c>
      <c r="T183" s="131" t="s">
        <v>416</v>
      </c>
      <c r="U183" s="131">
        <v>0</v>
      </c>
      <c r="V183" s="170">
        <f t="shared" si="22"/>
        <v>0</v>
      </c>
      <c r="W183" s="170">
        <f t="shared" si="30"/>
        <v>0</v>
      </c>
      <c r="X183" s="170">
        <f t="shared" si="23"/>
        <v>0</v>
      </c>
      <c r="Y183" s="260" t="str">
        <f t="shared" si="24"/>
        <v>-</v>
      </c>
      <c r="Z183" s="228" t="str">
        <f t="shared" si="28"/>
        <v>-</v>
      </c>
      <c r="AA183" s="134"/>
    </row>
    <row r="184" spans="1:27" ht="15.75" customHeight="1">
      <c r="A184" s="450"/>
      <c r="B184" s="442"/>
      <c r="C184" s="442"/>
      <c r="D184" s="148" t="s">
        <v>468</v>
      </c>
      <c r="E184" s="148" t="s">
        <v>448</v>
      </c>
      <c r="F184" s="178" t="s">
        <v>738</v>
      </c>
      <c r="G184" s="148" t="s">
        <v>1043</v>
      </c>
      <c r="H184" s="148" t="s">
        <v>394</v>
      </c>
      <c r="I184" s="148" t="s">
        <v>123</v>
      </c>
      <c r="J184" s="132">
        <v>10200</v>
      </c>
      <c r="K184" s="132">
        <v>0</v>
      </c>
      <c r="L184" s="132">
        <v>0</v>
      </c>
      <c r="M184" s="131" t="s">
        <v>396</v>
      </c>
      <c r="N184" s="131">
        <v>1</v>
      </c>
      <c r="O184" s="170">
        <f t="shared" si="25"/>
        <v>10200</v>
      </c>
      <c r="P184" s="170">
        <f t="shared" si="21"/>
        <v>0</v>
      </c>
      <c r="Q184" s="170">
        <f t="shared" si="26"/>
        <v>0</v>
      </c>
      <c r="R184" s="228">
        <f t="shared" si="29"/>
        <v>0</v>
      </c>
      <c r="S184" s="228">
        <f t="shared" si="27"/>
        <v>0</v>
      </c>
      <c r="T184" s="131" t="s">
        <v>410</v>
      </c>
      <c r="U184" s="131">
        <v>0.57999999999999996</v>
      </c>
      <c r="V184" s="170">
        <f t="shared" si="22"/>
        <v>5916</v>
      </c>
      <c r="W184" s="170">
        <f t="shared" si="30"/>
        <v>0</v>
      </c>
      <c r="X184" s="170">
        <f t="shared" si="23"/>
        <v>0</v>
      </c>
      <c r="Y184" s="260">
        <f t="shared" si="24"/>
        <v>0</v>
      </c>
      <c r="Z184" s="228">
        <f t="shared" si="28"/>
        <v>0</v>
      </c>
      <c r="AA184" s="134"/>
    </row>
    <row r="185" spans="1:27" ht="15.75" customHeight="1">
      <c r="A185" s="450"/>
      <c r="B185" s="442"/>
      <c r="C185" s="442"/>
      <c r="D185" s="148" t="s">
        <v>468</v>
      </c>
      <c r="E185" s="148" t="s">
        <v>448</v>
      </c>
      <c r="F185" s="178" t="s">
        <v>738</v>
      </c>
      <c r="G185" s="148" t="s">
        <v>1044</v>
      </c>
      <c r="H185" s="148" t="s">
        <v>394</v>
      </c>
      <c r="I185" s="148" t="s">
        <v>123</v>
      </c>
      <c r="J185" s="132">
        <v>35000</v>
      </c>
      <c r="K185" s="132">
        <v>13000</v>
      </c>
      <c r="L185" s="132">
        <v>11800</v>
      </c>
      <c r="M185" s="131" t="s">
        <v>396</v>
      </c>
      <c r="N185" s="131">
        <v>1</v>
      </c>
      <c r="O185" s="170">
        <f t="shared" si="25"/>
        <v>35000</v>
      </c>
      <c r="P185" s="170">
        <f t="shared" si="21"/>
        <v>13000</v>
      </c>
      <c r="Q185" s="170">
        <f t="shared" si="26"/>
        <v>11800</v>
      </c>
      <c r="R185" s="228">
        <f t="shared" si="29"/>
        <v>0.33714285714285713</v>
      </c>
      <c r="S185" s="228">
        <f t="shared" si="27"/>
        <v>0.37142857142857144</v>
      </c>
      <c r="T185" s="131" t="s">
        <v>410</v>
      </c>
      <c r="U185" s="131">
        <v>0.57999999999999996</v>
      </c>
      <c r="V185" s="170">
        <f t="shared" si="22"/>
        <v>20300</v>
      </c>
      <c r="W185" s="170">
        <f t="shared" si="30"/>
        <v>7539.9999999999991</v>
      </c>
      <c r="X185" s="170">
        <f t="shared" si="23"/>
        <v>6843.9999999999991</v>
      </c>
      <c r="Y185" s="260">
        <f t="shared" si="24"/>
        <v>0.33714285714285708</v>
      </c>
      <c r="Z185" s="228">
        <f t="shared" si="28"/>
        <v>0.37142857142857139</v>
      </c>
      <c r="AA185" s="134"/>
    </row>
    <row r="186" spans="1:27" ht="15.75" customHeight="1">
      <c r="A186" s="450"/>
      <c r="B186" s="442"/>
      <c r="C186" s="442"/>
      <c r="D186" s="148" t="s">
        <v>468</v>
      </c>
      <c r="E186" s="148" t="s">
        <v>448</v>
      </c>
      <c r="F186" s="178" t="s">
        <v>738</v>
      </c>
      <c r="G186" s="148" t="s">
        <v>1045</v>
      </c>
      <c r="H186" s="148" t="s">
        <v>394</v>
      </c>
      <c r="I186" s="148" t="s">
        <v>123</v>
      </c>
      <c r="J186" s="132">
        <v>23500</v>
      </c>
      <c r="K186" s="132">
        <v>0</v>
      </c>
      <c r="L186" s="132">
        <v>0</v>
      </c>
      <c r="M186" s="131" t="s">
        <v>396</v>
      </c>
      <c r="N186" s="131">
        <v>1</v>
      </c>
      <c r="O186" s="170">
        <f t="shared" si="25"/>
        <v>23500</v>
      </c>
      <c r="P186" s="170">
        <f t="shared" si="21"/>
        <v>0</v>
      </c>
      <c r="Q186" s="170">
        <f t="shared" si="26"/>
        <v>0</v>
      </c>
      <c r="R186" s="228">
        <f t="shared" si="29"/>
        <v>0</v>
      </c>
      <c r="S186" s="228">
        <f t="shared" si="27"/>
        <v>0</v>
      </c>
      <c r="T186" s="131" t="s">
        <v>410</v>
      </c>
      <c r="U186" s="131">
        <v>0.57999999999999996</v>
      </c>
      <c r="V186" s="170">
        <f t="shared" si="22"/>
        <v>13629.999999999998</v>
      </c>
      <c r="W186" s="170">
        <f t="shared" si="30"/>
        <v>0</v>
      </c>
      <c r="X186" s="170">
        <f t="shared" si="23"/>
        <v>0</v>
      </c>
      <c r="Y186" s="260">
        <f t="shared" si="24"/>
        <v>0</v>
      </c>
      <c r="Z186" s="228">
        <f t="shared" si="28"/>
        <v>0</v>
      </c>
      <c r="AA186" s="134"/>
    </row>
    <row r="187" spans="1:27" ht="15.75" customHeight="1">
      <c r="A187" s="450"/>
      <c r="B187" s="442"/>
      <c r="C187" s="442"/>
      <c r="D187" s="148" t="s">
        <v>468</v>
      </c>
      <c r="E187" s="148" t="s">
        <v>448</v>
      </c>
      <c r="F187" s="178" t="s">
        <v>738</v>
      </c>
      <c r="G187" s="148" t="s">
        <v>1046</v>
      </c>
      <c r="H187" s="148" t="s">
        <v>394</v>
      </c>
      <c r="I187" s="148" t="s">
        <v>123</v>
      </c>
      <c r="J187" s="132">
        <v>7500</v>
      </c>
      <c r="K187" s="132">
        <v>3698</v>
      </c>
      <c r="L187" s="132">
        <v>3488.52</v>
      </c>
      <c r="M187" s="131" t="s">
        <v>396</v>
      </c>
      <c r="N187" s="131">
        <v>1</v>
      </c>
      <c r="O187" s="170">
        <f t="shared" si="25"/>
        <v>7500</v>
      </c>
      <c r="P187" s="170">
        <f t="shared" si="21"/>
        <v>3698</v>
      </c>
      <c r="Q187" s="170">
        <f t="shared" si="26"/>
        <v>3488.52</v>
      </c>
      <c r="R187" s="228">
        <f t="shared" si="29"/>
        <v>0.46513599999999999</v>
      </c>
      <c r="S187" s="228">
        <f t="shared" si="27"/>
        <v>0.49306666666666665</v>
      </c>
      <c r="T187" s="131" t="s">
        <v>410</v>
      </c>
      <c r="U187" s="131">
        <v>0.57999999999999996</v>
      </c>
      <c r="V187" s="170">
        <f t="shared" si="22"/>
        <v>4350</v>
      </c>
      <c r="W187" s="170">
        <f t="shared" si="30"/>
        <v>2144.8399999999997</v>
      </c>
      <c r="X187" s="170">
        <f t="shared" si="23"/>
        <v>2023.3415999999997</v>
      </c>
      <c r="Y187" s="260">
        <f t="shared" si="24"/>
        <v>0.46513599999999994</v>
      </c>
      <c r="Z187" s="228">
        <f t="shared" si="28"/>
        <v>0.4930666666666666</v>
      </c>
      <c r="AA187" s="134"/>
    </row>
    <row r="188" spans="1:27" ht="15.75" customHeight="1">
      <c r="A188" s="450"/>
      <c r="B188" s="442"/>
      <c r="C188" s="442"/>
      <c r="D188" s="148" t="s">
        <v>468</v>
      </c>
      <c r="E188" s="148" t="s">
        <v>448</v>
      </c>
      <c r="F188" s="178" t="s">
        <v>738</v>
      </c>
      <c r="G188" s="148" t="s">
        <v>1047</v>
      </c>
      <c r="H188" s="148" t="s">
        <v>394</v>
      </c>
      <c r="I188" s="148" t="s">
        <v>123</v>
      </c>
      <c r="J188" s="132">
        <v>32700</v>
      </c>
      <c r="K188" s="132">
        <v>3535.6</v>
      </c>
      <c r="L188" s="132">
        <v>239.6</v>
      </c>
      <c r="M188" s="131" t="s">
        <v>396</v>
      </c>
      <c r="N188" s="131">
        <v>1</v>
      </c>
      <c r="O188" s="170">
        <f t="shared" si="25"/>
        <v>32700</v>
      </c>
      <c r="P188" s="170">
        <f t="shared" si="21"/>
        <v>3535.6</v>
      </c>
      <c r="Q188" s="170">
        <f t="shared" si="26"/>
        <v>239.6</v>
      </c>
      <c r="R188" s="228">
        <f t="shared" si="29"/>
        <v>7.3272171253822632E-3</v>
      </c>
      <c r="S188" s="228">
        <f t="shared" si="27"/>
        <v>0.1081223241590214</v>
      </c>
      <c r="T188" s="131" t="s">
        <v>410</v>
      </c>
      <c r="U188" s="131">
        <v>0.57999999999999996</v>
      </c>
      <c r="V188" s="170">
        <f t="shared" si="22"/>
        <v>18966</v>
      </c>
      <c r="W188" s="170">
        <f t="shared" si="30"/>
        <v>2050.6479999999997</v>
      </c>
      <c r="X188" s="170">
        <f t="shared" si="23"/>
        <v>138.96799999999999</v>
      </c>
      <c r="Y188" s="260">
        <f t="shared" si="24"/>
        <v>7.3272171253822623E-3</v>
      </c>
      <c r="Z188" s="228">
        <f t="shared" si="28"/>
        <v>0.10812232415902139</v>
      </c>
      <c r="AA188" s="134"/>
    </row>
    <row r="189" spans="1:27" ht="15.75" customHeight="1">
      <c r="A189" s="450"/>
      <c r="B189" s="442"/>
      <c r="C189" s="442"/>
      <c r="D189" s="148" t="s">
        <v>468</v>
      </c>
      <c r="E189" s="148" t="s">
        <v>448</v>
      </c>
      <c r="F189" s="178" t="s">
        <v>738</v>
      </c>
      <c r="G189" s="148" t="s">
        <v>1048</v>
      </c>
      <c r="H189" s="148" t="s">
        <v>394</v>
      </c>
      <c r="I189" s="148" t="s">
        <v>123</v>
      </c>
      <c r="J189" s="132">
        <v>87000</v>
      </c>
      <c r="K189" s="132">
        <v>83263</v>
      </c>
      <c r="L189" s="132">
        <v>76179</v>
      </c>
      <c r="M189" s="131" t="s">
        <v>396</v>
      </c>
      <c r="N189" s="131">
        <v>1</v>
      </c>
      <c r="O189" s="170">
        <f t="shared" si="25"/>
        <v>87000</v>
      </c>
      <c r="P189" s="170">
        <f t="shared" si="21"/>
        <v>83263</v>
      </c>
      <c r="Q189" s="170">
        <f t="shared" si="26"/>
        <v>76179</v>
      </c>
      <c r="R189" s="228">
        <f t="shared" si="29"/>
        <v>0.87562068965517237</v>
      </c>
      <c r="S189" s="228">
        <f t="shared" si="27"/>
        <v>0.9570459770114943</v>
      </c>
      <c r="T189" s="131" t="s">
        <v>410</v>
      </c>
      <c r="U189" s="131">
        <v>0.57999999999999996</v>
      </c>
      <c r="V189" s="170">
        <f t="shared" si="22"/>
        <v>50460</v>
      </c>
      <c r="W189" s="170">
        <f t="shared" si="30"/>
        <v>48292.539999999994</v>
      </c>
      <c r="X189" s="170">
        <f t="shared" si="23"/>
        <v>44183.82</v>
      </c>
      <c r="Y189" s="260">
        <f t="shared" si="24"/>
        <v>0.87562068965517237</v>
      </c>
      <c r="Z189" s="228">
        <f t="shared" si="28"/>
        <v>0.95704597701149408</v>
      </c>
      <c r="AA189" s="134"/>
    </row>
    <row r="190" spans="1:27" ht="15.75" customHeight="1">
      <c r="A190" s="450"/>
      <c r="B190" s="442"/>
      <c r="C190" s="442"/>
      <c r="D190" s="148" t="s">
        <v>468</v>
      </c>
      <c r="E190" s="148" t="s">
        <v>448</v>
      </c>
      <c r="F190" s="178" t="s">
        <v>738</v>
      </c>
      <c r="G190" s="148" t="s">
        <v>1049</v>
      </c>
      <c r="H190" s="148" t="s">
        <v>394</v>
      </c>
      <c r="I190" s="148" t="s">
        <v>123</v>
      </c>
      <c r="J190" s="132">
        <v>18000</v>
      </c>
      <c r="K190" s="132">
        <v>9991.99</v>
      </c>
      <c r="L190" s="132">
        <v>9991.99</v>
      </c>
      <c r="M190" s="131" t="s">
        <v>396</v>
      </c>
      <c r="N190" s="131">
        <v>1</v>
      </c>
      <c r="O190" s="170">
        <f t="shared" si="25"/>
        <v>18000</v>
      </c>
      <c r="P190" s="170">
        <f t="shared" si="21"/>
        <v>9991.99</v>
      </c>
      <c r="Q190" s="170">
        <f t="shared" si="26"/>
        <v>9991.99</v>
      </c>
      <c r="R190" s="228">
        <f t="shared" si="29"/>
        <v>0.55511055555555555</v>
      </c>
      <c r="S190" s="228">
        <f t="shared" si="27"/>
        <v>0.55511055555555555</v>
      </c>
      <c r="T190" s="131" t="s">
        <v>410</v>
      </c>
      <c r="U190" s="131">
        <v>0.57999999999999996</v>
      </c>
      <c r="V190" s="170">
        <f t="shared" si="22"/>
        <v>10440</v>
      </c>
      <c r="W190" s="170">
        <f t="shared" si="30"/>
        <v>5795.3541999999998</v>
      </c>
      <c r="X190" s="170">
        <f t="shared" si="23"/>
        <v>5795.3541999999998</v>
      </c>
      <c r="Y190" s="260">
        <f t="shared" si="24"/>
        <v>0.55511055555555555</v>
      </c>
      <c r="Z190" s="228">
        <f t="shared" si="28"/>
        <v>0.55511055555555555</v>
      </c>
      <c r="AA190" s="134"/>
    </row>
    <row r="191" spans="1:27" ht="15.75" customHeight="1">
      <c r="A191" s="450"/>
      <c r="B191" s="442"/>
      <c r="C191" s="442"/>
      <c r="D191" s="148" t="s">
        <v>468</v>
      </c>
      <c r="E191" s="148" t="s">
        <v>448</v>
      </c>
      <c r="F191" s="178" t="s">
        <v>738</v>
      </c>
      <c r="G191" s="148" t="s">
        <v>1050</v>
      </c>
      <c r="H191" s="148" t="s">
        <v>394</v>
      </c>
      <c r="I191" s="148" t="s">
        <v>123</v>
      </c>
      <c r="J191" s="132">
        <v>26400</v>
      </c>
      <c r="K191" s="132">
        <v>16652.599999999999</v>
      </c>
      <c r="L191" s="132">
        <v>14349.400000000001</v>
      </c>
      <c r="M191" s="131" t="s">
        <v>396</v>
      </c>
      <c r="N191" s="131">
        <v>1</v>
      </c>
      <c r="O191" s="170">
        <f t="shared" si="25"/>
        <v>26400</v>
      </c>
      <c r="P191" s="170">
        <f t="shared" si="21"/>
        <v>16652.599999999999</v>
      </c>
      <c r="Q191" s="170">
        <f t="shared" si="26"/>
        <v>14349.400000000001</v>
      </c>
      <c r="R191" s="228">
        <f t="shared" si="29"/>
        <v>0.54353787878787885</v>
      </c>
      <c r="S191" s="228">
        <f t="shared" si="27"/>
        <v>0.63078030303030297</v>
      </c>
      <c r="T191" s="131" t="s">
        <v>410</v>
      </c>
      <c r="U191" s="131">
        <v>0.57999999999999996</v>
      </c>
      <c r="V191" s="170">
        <f t="shared" si="22"/>
        <v>15311.999999999998</v>
      </c>
      <c r="W191" s="170">
        <f t="shared" si="30"/>
        <v>9658.507999999998</v>
      </c>
      <c r="X191" s="170">
        <f t="shared" si="23"/>
        <v>8322.652</v>
      </c>
      <c r="Y191" s="260">
        <f t="shared" si="24"/>
        <v>0.54353787878787885</v>
      </c>
      <c r="Z191" s="228">
        <f t="shared" si="28"/>
        <v>0.63078030303030297</v>
      </c>
      <c r="AA191" s="134"/>
    </row>
    <row r="192" spans="1:27" ht="15.75" customHeight="1">
      <c r="A192" s="450"/>
      <c r="B192" s="442"/>
      <c r="C192" s="442"/>
      <c r="D192" s="148" t="s">
        <v>468</v>
      </c>
      <c r="E192" s="148" t="s">
        <v>448</v>
      </c>
      <c r="F192" s="178" t="s">
        <v>738</v>
      </c>
      <c r="G192" s="148" t="s">
        <v>1051</v>
      </c>
      <c r="H192" s="148" t="s">
        <v>394</v>
      </c>
      <c r="I192" s="148" t="s">
        <v>123</v>
      </c>
      <c r="J192" s="132">
        <v>16500</v>
      </c>
      <c r="K192" s="132">
        <v>2508.0500000000002</v>
      </c>
      <c r="L192" s="132">
        <v>2321.5699999999997</v>
      </c>
      <c r="M192" s="131" t="s">
        <v>396</v>
      </c>
      <c r="N192" s="131">
        <v>1</v>
      </c>
      <c r="O192" s="170">
        <f t="shared" si="25"/>
        <v>16500</v>
      </c>
      <c r="P192" s="170">
        <f t="shared" si="21"/>
        <v>2508.0500000000002</v>
      </c>
      <c r="Q192" s="170">
        <f t="shared" si="26"/>
        <v>2321.5699999999997</v>
      </c>
      <c r="R192" s="228">
        <f t="shared" si="29"/>
        <v>0.14070121212121212</v>
      </c>
      <c r="S192" s="228">
        <f t="shared" si="27"/>
        <v>0.15200303030303031</v>
      </c>
      <c r="T192" s="131" t="s">
        <v>410</v>
      </c>
      <c r="U192" s="131">
        <v>0.57999999999999996</v>
      </c>
      <c r="V192" s="170">
        <f t="shared" si="22"/>
        <v>9570</v>
      </c>
      <c r="W192" s="170">
        <f t="shared" si="30"/>
        <v>1454.6690000000001</v>
      </c>
      <c r="X192" s="170">
        <f t="shared" si="23"/>
        <v>1346.5105999999998</v>
      </c>
      <c r="Y192" s="260">
        <f t="shared" si="24"/>
        <v>0.14070121212121212</v>
      </c>
      <c r="Z192" s="228">
        <f t="shared" si="28"/>
        <v>0.15200303030303031</v>
      </c>
      <c r="AA192" s="134"/>
    </row>
    <row r="193" spans="1:27" ht="15.75" customHeight="1">
      <c r="A193" s="450"/>
      <c r="B193" s="442"/>
      <c r="C193" s="442"/>
      <c r="D193" s="148" t="s">
        <v>468</v>
      </c>
      <c r="E193" s="148" t="s">
        <v>448</v>
      </c>
      <c r="F193" s="178" t="s">
        <v>738</v>
      </c>
      <c r="G193" s="148" t="s">
        <v>1052</v>
      </c>
      <c r="H193" s="148" t="s">
        <v>394</v>
      </c>
      <c r="I193" s="148" t="s">
        <v>123</v>
      </c>
      <c r="J193" s="132">
        <v>42000</v>
      </c>
      <c r="K193" s="132">
        <v>30200</v>
      </c>
      <c r="L193" s="132">
        <v>30200</v>
      </c>
      <c r="M193" s="131" t="s">
        <v>396</v>
      </c>
      <c r="N193" s="131">
        <v>1</v>
      </c>
      <c r="O193" s="170">
        <f t="shared" si="25"/>
        <v>42000</v>
      </c>
      <c r="P193" s="170">
        <f t="shared" si="21"/>
        <v>30200</v>
      </c>
      <c r="Q193" s="170">
        <f t="shared" si="26"/>
        <v>30200</v>
      </c>
      <c r="R193" s="228">
        <f t="shared" si="29"/>
        <v>0.71904761904761905</v>
      </c>
      <c r="S193" s="228">
        <f t="shared" si="27"/>
        <v>0.71904761904761905</v>
      </c>
      <c r="T193" s="131" t="s">
        <v>410</v>
      </c>
      <c r="U193" s="131">
        <v>0.57999999999999996</v>
      </c>
      <c r="V193" s="170">
        <f t="shared" si="22"/>
        <v>24360</v>
      </c>
      <c r="W193" s="170">
        <f t="shared" si="30"/>
        <v>17516</v>
      </c>
      <c r="X193" s="170">
        <f t="shared" si="23"/>
        <v>17516</v>
      </c>
      <c r="Y193" s="260">
        <f t="shared" si="24"/>
        <v>0.71904761904761905</v>
      </c>
      <c r="Z193" s="228">
        <f t="shared" si="28"/>
        <v>0.71904761904761905</v>
      </c>
      <c r="AA193" s="134"/>
    </row>
    <row r="194" spans="1:27" ht="15.75" customHeight="1">
      <c r="A194" s="450"/>
      <c r="B194" s="442"/>
      <c r="C194" s="442"/>
      <c r="D194" s="148" t="s">
        <v>468</v>
      </c>
      <c r="E194" s="148" t="s">
        <v>448</v>
      </c>
      <c r="F194" s="178" t="s">
        <v>738</v>
      </c>
      <c r="G194" s="148" t="s">
        <v>1053</v>
      </c>
      <c r="H194" s="148" t="s">
        <v>394</v>
      </c>
      <c r="I194" s="148" t="s">
        <v>123</v>
      </c>
      <c r="J194" s="132">
        <v>13000</v>
      </c>
      <c r="K194" s="132">
        <v>0</v>
      </c>
      <c r="L194" s="132">
        <v>0</v>
      </c>
      <c r="M194" s="131" t="s">
        <v>396</v>
      </c>
      <c r="N194" s="131">
        <v>1</v>
      </c>
      <c r="O194" s="170">
        <f t="shared" si="25"/>
        <v>13000</v>
      </c>
      <c r="P194" s="170">
        <f t="shared" ref="P194:P255" si="31">K194*N194</f>
        <v>0</v>
      </c>
      <c r="Q194" s="170">
        <f t="shared" si="26"/>
        <v>0</v>
      </c>
      <c r="R194" s="228">
        <f t="shared" si="29"/>
        <v>0</v>
      </c>
      <c r="S194" s="228">
        <f t="shared" si="27"/>
        <v>0</v>
      </c>
      <c r="T194" s="131" t="s">
        <v>410</v>
      </c>
      <c r="U194" s="131">
        <v>0.57999999999999996</v>
      </c>
      <c r="V194" s="170">
        <f t="shared" ref="V194:V255" si="32">J194*U194</f>
        <v>7539.9999999999991</v>
      </c>
      <c r="W194" s="170">
        <f t="shared" si="30"/>
        <v>0</v>
      </c>
      <c r="X194" s="170">
        <f t="shared" ref="X194:X255" si="33">L194*U194</f>
        <v>0</v>
      </c>
      <c r="Y194" s="260">
        <f t="shared" ref="Y194:Y255" si="34">IFERROR(X194/V194, "-")</f>
        <v>0</v>
      </c>
      <c r="Z194" s="228">
        <f t="shared" si="28"/>
        <v>0</v>
      </c>
      <c r="AA194" s="134"/>
    </row>
    <row r="195" spans="1:27" ht="15.75" customHeight="1">
      <c r="A195" s="450"/>
      <c r="B195" s="442"/>
      <c r="C195" s="442"/>
      <c r="D195" s="148" t="s">
        <v>468</v>
      </c>
      <c r="E195" s="148" t="s">
        <v>448</v>
      </c>
      <c r="F195" s="178" t="s">
        <v>738</v>
      </c>
      <c r="G195" s="148" t="s">
        <v>1054</v>
      </c>
      <c r="H195" s="148" t="s">
        <v>394</v>
      </c>
      <c r="I195" s="148" t="s">
        <v>123</v>
      </c>
      <c r="J195" s="132">
        <v>8400</v>
      </c>
      <c r="K195" s="132">
        <v>3658</v>
      </c>
      <c r="L195" s="132">
        <v>3190</v>
      </c>
      <c r="M195" s="131" t="s">
        <v>396</v>
      </c>
      <c r="N195" s="131">
        <v>1</v>
      </c>
      <c r="O195" s="170">
        <f t="shared" ref="O195:O256" si="35">J195*N195</f>
        <v>8400</v>
      </c>
      <c r="P195" s="170">
        <f t="shared" si="31"/>
        <v>3658</v>
      </c>
      <c r="Q195" s="170">
        <f t="shared" ref="Q195:Q256" si="36">L195*N195</f>
        <v>3190</v>
      </c>
      <c r="R195" s="228">
        <f t="shared" si="29"/>
        <v>0.37976190476190474</v>
      </c>
      <c r="S195" s="228">
        <f t="shared" ref="S195:S256" si="37">IFERROR(P195/O195, "-")</f>
        <v>0.43547619047619046</v>
      </c>
      <c r="T195" s="131" t="s">
        <v>410</v>
      </c>
      <c r="U195" s="131">
        <v>0.57999999999999996</v>
      </c>
      <c r="V195" s="170">
        <f t="shared" si="32"/>
        <v>4872</v>
      </c>
      <c r="W195" s="170">
        <f t="shared" si="30"/>
        <v>2121.64</v>
      </c>
      <c r="X195" s="170">
        <f t="shared" si="33"/>
        <v>1850.1999999999998</v>
      </c>
      <c r="Y195" s="260">
        <f t="shared" si="34"/>
        <v>0.37976190476190474</v>
      </c>
      <c r="Z195" s="228">
        <f t="shared" ref="Z195:Z256" si="38">IFERROR(W195/V195, "-")</f>
        <v>0.43547619047619046</v>
      </c>
      <c r="AA195" s="134"/>
    </row>
    <row r="196" spans="1:27" ht="15.75" customHeight="1">
      <c r="A196" s="450"/>
      <c r="B196" s="442"/>
      <c r="C196" s="442"/>
      <c r="D196" s="148" t="s">
        <v>468</v>
      </c>
      <c r="E196" s="148" t="s">
        <v>448</v>
      </c>
      <c r="F196" s="178" t="s">
        <v>738</v>
      </c>
      <c r="G196" s="148" t="s">
        <v>1055</v>
      </c>
      <c r="H196" s="148" t="s">
        <v>394</v>
      </c>
      <c r="I196" s="148" t="s">
        <v>123</v>
      </c>
      <c r="J196" s="132">
        <v>30000</v>
      </c>
      <c r="K196" s="132">
        <v>1331.32</v>
      </c>
      <c r="L196" s="132">
        <v>1331.32</v>
      </c>
      <c r="M196" s="131" t="s">
        <v>396</v>
      </c>
      <c r="N196" s="131">
        <v>1</v>
      </c>
      <c r="O196" s="170">
        <f t="shared" si="35"/>
        <v>30000</v>
      </c>
      <c r="P196" s="170">
        <f t="shared" si="31"/>
        <v>1331.32</v>
      </c>
      <c r="Q196" s="170">
        <f t="shared" si="36"/>
        <v>1331.32</v>
      </c>
      <c r="R196" s="228">
        <f t="shared" ref="R196:R225" si="39">IFERROR(Q196/O196, "-")</f>
        <v>4.4377333333333331E-2</v>
      </c>
      <c r="S196" s="228">
        <f t="shared" si="37"/>
        <v>4.4377333333333331E-2</v>
      </c>
      <c r="T196" s="131" t="s">
        <v>410</v>
      </c>
      <c r="U196" s="131">
        <v>0.57999999999999996</v>
      </c>
      <c r="V196" s="170">
        <f t="shared" si="32"/>
        <v>17400</v>
      </c>
      <c r="W196" s="170">
        <f t="shared" si="30"/>
        <v>772.16559999999993</v>
      </c>
      <c r="X196" s="170">
        <f t="shared" si="33"/>
        <v>772.16559999999993</v>
      </c>
      <c r="Y196" s="260">
        <f t="shared" si="34"/>
        <v>4.4377333333333331E-2</v>
      </c>
      <c r="Z196" s="228">
        <f t="shared" si="38"/>
        <v>4.4377333333333331E-2</v>
      </c>
      <c r="AA196" s="134"/>
    </row>
    <row r="197" spans="1:27" ht="15.75" customHeight="1">
      <c r="A197" s="450"/>
      <c r="B197" s="442"/>
      <c r="C197" s="442"/>
      <c r="D197" s="148" t="s">
        <v>468</v>
      </c>
      <c r="E197" s="148" t="s">
        <v>448</v>
      </c>
      <c r="F197" s="178" t="s">
        <v>738</v>
      </c>
      <c r="G197" s="148" t="s">
        <v>1056</v>
      </c>
      <c r="H197" s="148" t="s">
        <v>394</v>
      </c>
      <c r="I197" s="148" t="s">
        <v>123</v>
      </c>
      <c r="J197" s="132">
        <v>30000</v>
      </c>
      <c r="K197" s="132">
        <v>0</v>
      </c>
      <c r="L197" s="132">
        <v>0</v>
      </c>
      <c r="M197" s="131" t="s">
        <v>396</v>
      </c>
      <c r="N197" s="131">
        <v>1</v>
      </c>
      <c r="O197" s="170">
        <f t="shared" si="35"/>
        <v>30000</v>
      </c>
      <c r="P197" s="170">
        <f t="shared" si="31"/>
        <v>0</v>
      </c>
      <c r="Q197" s="170">
        <f t="shared" si="36"/>
        <v>0</v>
      </c>
      <c r="R197" s="228">
        <f t="shared" si="39"/>
        <v>0</v>
      </c>
      <c r="S197" s="228">
        <f t="shared" si="37"/>
        <v>0</v>
      </c>
      <c r="T197" s="131" t="s">
        <v>410</v>
      </c>
      <c r="U197" s="131">
        <v>0.57999999999999996</v>
      </c>
      <c r="V197" s="170">
        <f t="shared" si="32"/>
        <v>17400</v>
      </c>
      <c r="W197" s="170">
        <f t="shared" si="30"/>
        <v>0</v>
      </c>
      <c r="X197" s="170">
        <f t="shared" si="33"/>
        <v>0</v>
      </c>
      <c r="Y197" s="260">
        <f t="shared" si="34"/>
        <v>0</v>
      </c>
      <c r="Z197" s="228">
        <f t="shared" si="38"/>
        <v>0</v>
      </c>
      <c r="AA197" s="134"/>
    </row>
    <row r="198" spans="1:27" ht="15.75" customHeight="1">
      <c r="A198" s="450"/>
      <c r="B198" s="442"/>
      <c r="C198" s="442"/>
      <c r="D198" s="148" t="s">
        <v>468</v>
      </c>
      <c r="E198" s="148" t="s">
        <v>448</v>
      </c>
      <c r="F198" s="178" t="s">
        <v>738</v>
      </c>
      <c r="G198" s="148" t="s">
        <v>1057</v>
      </c>
      <c r="H198" s="148" t="s">
        <v>394</v>
      </c>
      <c r="I198" s="148" t="s">
        <v>123</v>
      </c>
      <c r="J198" s="132">
        <v>30000</v>
      </c>
      <c r="K198" s="132">
        <v>0</v>
      </c>
      <c r="L198" s="132">
        <v>0</v>
      </c>
      <c r="M198" s="131" t="s">
        <v>396</v>
      </c>
      <c r="N198" s="131">
        <v>1</v>
      </c>
      <c r="O198" s="170">
        <f t="shared" si="35"/>
        <v>30000</v>
      </c>
      <c r="P198" s="170">
        <f t="shared" si="31"/>
        <v>0</v>
      </c>
      <c r="Q198" s="170">
        <f t="shared" si="36"/>
        <v>0</v>
      </c>
      <c r="R198" s="228">
        <f t="shared" si="39"/>
        <v>0</v>
      </c>
      <c r="S198" s="228">
        <f t="shared" si="37"/>
        <v>0</v>
      </c>
      <c r="T198" s="131" t="s">
        <v>410</v>
      </c>
      <c r="U198" s="131">
        <v>0.57999999999999996</v>
      </c>
      <c r="V198" s="170">
        <f t="shared" si="32"/>
        <v>17400</v>
      </c>
      <c r="W198" s="170">
        <f t="shared" ref="W198:W259" si="40">K198*U198</f>
        <v>0</v>
      </c>
      <c r="X198" s="170">
        <f t="shared" si="33"/>
        <v>0</v>
      </c>
      <c r="Y198" s="260">
        <f t="shared" si="34"/>
        <v>0</v>
      </c>
      <c r="Z198" s="228">
        <f t="shared" si="38"/>
        <v>0</v>
      </c>
      <c r="AA198" s="134"/>
    </row>
    <row r="199" spans="1:27" ht="15.75" customHeight="1">
      <c r="A199" s="450"/>
      <c r="B199" s="442"/>
      <c r="C199" s="442"/>
      <c r="D199" s="148" t="s">
        <v>468</v>
      </c>
      <c r="E199" s="148" t="s">
        <v>448</v>
      </c>
      <c r="F199" s="178" t="s">
        <v>738</v>
      </c>
      <c r="G199" s="148" t="s">
        <v>1058</v>
      </c>
      <c r="H199" s="148" t="s">
        <v>394</v>
      </c>
      <c r="I199" s="148" t="s">
        <v>123</v>
      </c>
      <c r="J199" s="132">
        <v>6000</v>
      </c>
      <c r="K199" s="132">
        <v>0</v>
      </c>
      <c r="L199" s="132">
        <v>0</v>
      </c>
      <c r="M199" s="131" t="s">
        <v>416</v>
      </c>
      <c r="N199" s="131">
        <v>0</v>
      </c>
      <c r="O199" s="170">
        <f t="shared" si="35"/>
        <v>0</v>
      </c>
      <c r="P199" s="170">
        <f t="shared" si="31"/>
        <v>0</v>
      </c>
      <c r="Q199" s="170">
        <f t="shared" si="36"/>
        <v>0</v>
      </c>
      <c r="R199" s="228" t="str">
        <f t="shared" si="39"/>
        <v>-</v>
      </c>
      <c r="S199" s="228" t="str">
        <f t="shared" si="37"/>
        <v>-</v>
      </c>
      <c r="T199" s="131" t="s">
        <v>416</v>
      </c>
      <c r="U199" s="131">
        <v>0</v>
      </c>
      <c r="V199" s="170">
        <f t="shared" si="32"/>
        <v>0</v>
      </c>
      <c r="W199" s="170">
        <f t="shared" si="40"/>
        <v>0</v>
      </c>
      <c r="X199" s="170">
        <f t="shared" si="33"/>
        <v>0</v>
      </c>
      <c r="Y199" s="260" t="str">
        <f t="shared" si="34"/>
        <v>-</v>
      </c>
      <c r="Z199" s="228" t="str">
        <f t="shared" si="38"/>
        <v>-</v>
      </c>
      <c r="AA199" s="134"/>
    </row>
    <row r="200" spans="1:27" ht="15.75" customHeight="1">
      <c r="A200" s="450"/>
      <c r="B200" s="442"/>
      <c r="C200" s="442"/>
      <c r="D200" s="148" t="s">
        <v>468</v>
      </c>
      <c r="E200" s="148" t="s">
        <v>448</v>
      </c>
      <c r="F200" s="178" t="s">
        <v>738</v>
      </c>
      <c r="G200" s="148" t="s">
        <v>1059</v>
      </c>
      <c r="H200" s="148" t="s">
        <v>394</v>
      </c>
      <c r="I200" s="148" t="s">
        <v>123</v>
      </c>
      <c r="J200" s="132">
        <v>22342</v>
      </c>
      <c r="K200" s="132">
        <v>8760</v>
      </c>
      <c r="L200" s="132">
        <v>8760</v>
      </c>
      <c r="M200" s="131" t="s">
        <v>396</v>
      </c>
      <c r="N200" s="131">
        <v>1</v>
      </c>
      <c r="O200" s="170">
        <f t="shared" si="35"/>
        <v>22342</v>
      </c>
      <c r="P200" s="170">
        <f t="shared" si="31"/>
        <v>8760</v>
      </c>
      <c r="Q200" s="170">
        <f t="shared" si="36"/>
        <v>8760</v>
      </c>
      <c r="R200" s="228">
        <f t="shared" si="39"/>
        <v>0.39208665294064987</v>
      </c>
      <c r="S200" s="228">
        <f t="shared" si="37"/>
        <v>0.39208665294064987</v>
      </c>
      <c r="T200" s="131" t="s">
        <v>410</v>
      </c>
      <c r="U200" s="131">
        <v>0.57999999999999996</v>
      </c>
      <c r="V200" s="170">
        <f t="shared" si="32"/>
        <v>12958.359999999999</v>
      </c>
      <c r="W200" s="170">
        <f t="shared" si="40"/>
        <v>5080.7999999999993</v>
      </c>
      <c r="X200" s="170">
        <f t="shared" si="33"/>
        <v>5080.7999999999993</v>
      </c>
      <c r="Y200" s="260">
        <f t="shared" si="34"/>
        <v>0.39208665294064987</v>
      </c>
      <c r="Z200" s="228">
        <f t="shared" si="38"/>
        <v>0.39208665294064987</v>
      </c>
      <c r="AA200" s="134"/>
    </row>
    <row r="201" spans="1:27" ht="15.75" customHeight="1">
      <c r="A201" s="450"/>
      <c r="B201" s="442"/>
      <c r="C201" s="442"/>
      <c r="D201" s="148" t="s">
        <v>468</v>
      </c>
      <c r="E201" s="148" t="s">
        <v>448</v>
      </c>
      <c r="F201" s="178" t="s">
        <v>738</v>
      </c>
      <c r="G201" s="148" t="s">
        <v>1060</v>
      </c>
      <c r="H201" s="148" t="s">
        <v>394</v>
      </c>
      <c r="I201" s="148" t="s">
        <v>123</v>
      </c>
      <c r="J201" s="132">
        <v>70400</v>
      </c>
      <c r="K201" s="132">
        <v>0</v>
      </c>
      <c r="L201" s="132">
        <v>0</v>
      </c>
      <c r="M201" s="131" t="s">
        <v>396</v>
      </c>
      <c r="N201" s="131">
        <v>1</v>
      </c>
      <c r="O201" s="170">
        <f t="shared" si="35"/>
        <v>70400</v>
      </c>
      <c r="P201" s="170">
        <f t="shared" si="31"/>
        <v>0</v>
      </c>
      <c r="Q201" s="170">
        <f t="shared" si="36"/>
        <v>0</v>
      </c>
      <c r="R201" s="228">
        <f t="shared" si="39"/>
        <v>0</v>
      </c>
      <c r="S201" s="228">
        <f t="shared" si="37"/>
        <v>0</v>
      </c>
      <c r="T201" s="131" t="s">
        <v>410</v>
      </c>
      <c r="U201" s="131">
        <v>0.57999999999999996</v>
      </c>
      <c r="V201" s="170">
        <f t="shared" si="32"/>
        <v>40832</v>
      </c>
      <c r="W201" s="170">
        <f t="shared" si="40"/>
        <v>0</v>
      </c>
      <c r="X201" s="170">
        <f t="shared" si="33"/>
        <v>0</v>
      </c>
      <c r="Y201" s="260">
        <f t="shared" si="34"/>
        <v>0</v>
      </c>
      <c r="Z201" s="228">
        <f t="shared" si="38"/>
        <v>0</v>
      </c>
      <c r="AA201" s="134"/>
    </row>
    <row r="202" spans="1:27" ht="15.75" customHeight="1">
      <c r="A202" s="450"/>
      <c r="B202" s="442"/>
      <c r="C202" s="442"/>
      <c r="D202" s="148" t="s">
        <v>468</v>
      </c>
      <c r="E202" s="148" t="s">
        <v>448</v>
      </c>
      <c r="F202" s="178" t="s">
        <v>738</v>
      </c>
      <c r="G202" s="148" t="s">
        <v>1061</v>
      </c>
      <c r="H202" s="148" t="s">
        <v>394</v>
      </c>
      <c r="I202" s="148" t="s">
        <v>123</v>
      </c>
      <c r="J202" s="132">
        <v>64000</v>
      </c>
      <c r="K202" s="132">
        <v>0</v>
      </c>
      <c r="L202" s="132">
        <v>0</v>
      </c>
      <c r="M202" s="131" t="s">
        <v>396</v>
      </c>
      <c r="N202" s="131">
        <v>1</v>
      </c>
      <c r="O202" s="170">
        <f t="shared" si="35"/>
        <v>64000</v>
      </c>
      <c r="P202" s="170">
        <f t="shared" si="31"/>
        <v>0</v>
      </c>
      <c r="Q202" s="170">
        <f t="shared" si="36"/>
        <v>0</v>
      </c>
      <c r="R202" s="228">
        <f t="shared" si="39"/>
        <v>0</v>
      </c>
      <c r="S202" s="228">
        <f t="shared" si="37"/>
        <v>0</v>
      </c>
      <c r="T202" s="131" t="s">
        <v>410</v>
      </c>
      <c r="U202" s="131">
        <v>0.57999999999999996</v>
      </c>
      <c r="V202" s="170">
        <f t="shared" si="32"/>
        <v>37120</v>
      </c>
      <c r="W202" s="170">
        <f t="shared" si="40"/>
        <v>0</v>
      </c>
      <c r="X202" s="170">
        <f t="shared" si="33"/>
        <v>0</v>
      </c>
      <c r="Y202" s="260">
        <f t="shared" si="34"/>
        <v>0</v>
      </c>
      <c r="Z202" s="228">
        <f t="shared" si="38"/>
        <v>0</v>
      </c>
      <c r="AA202" s="134"/>
    </row>
    <row r="203" spans="1:27" ht="15.75" customHeight="1">
      <c r="A203" s="450"/>
      <c r="B203" s="442"/>
      <c r="C203" s="442"/>
      <c r="D203" s="148" t="s">
        <v>468</v>
      </c>
      <c r="E203" s="148" t="s">
        <v>448</v>
      </c>
      <c r="F203" s="178" t="s">
        <v>738</v>
      </c>
      <c r="G203" s="148" t="s">
        <v>1062</v>
      </c>
      <c r="H203" s="148" t="s">
        <v>394</v>
      </c>
      <c r="I203" s="148" t="s">
        <v>123</v>
      </c>
      <c r="J203" s="132">
        <v>6720</v>
      </c>
      <c r="K203" s="132">
        <v>0</v>
      </c>
      <c r="L203" s="132">
        <v>0</v>
      </c>
      <c r="M203" s="131" t="s">
        <v>416</v>
      </c>
      <c r="N203" s="131">
        <v>0</v>
      </c>
      <c r="O203" s="170">
        <f t="shared" si="35"/>
        <v>0</v>
      </c>
      <c r="P203" s="170">
        <f t="shared" si="31"/>
        <v>0</v>
      </c>
      <c r="Q203" s="170">
        <f t="shared" si="36"/>
        <v>0</v>
      </c>
      <c r="R203" s="228" t="str">
        <f t="shared" si="39"/>
        <v>-</v>
      </c>
      <c r="S203" s="228" t="str">
        <f t="shared" si="37"/>
        <v>-</v>
      </c>
      <c r="T203" s="131" t="s">
        <v>416</v>
      </c>
      <c r="U203" s="131">
        <v>0</v>
      </c>
      <c r="V203" s="170">
        <f t="shared" si="32"/>
        <v>0</v>
      </c>
      <c r="W203" s="170">
        <f t="shared" si="40"/>
        <v>0</v>
      </c>
      <c r="X203" s="170">
        <f t="shared" si="33"/>
        <v>0</v>
      </c>
      <c r="Y203" s="260" t="str">
        <f t="shared" si="34"/>
        <v>-</v>
      </c>
      <c r="Z203" s="228" t="str">
        <f t="shared" si="38"/>
        <v>-</v>
      </c>
      <c r="AA203" s="134"/>
    </row>
    <row r="204" spans="1:27" ht="15.75" customHeight="1">
      <c r="A204" s="450"/>
      <c r="B204" s="442"/>
      <c r="C204" s="442"/>
      <c r="D204" s="148" t="s">
        <v>468</v>
      </c>
      <c r="E204" s="148" t="s">
        <v>448</v>
      </c>
      <c r="F204" s="178" t="s">
        <v>738</v>
      </c>
      <c r="G204" s="148" t="s">
        <v>1063</v>
      </c>
      <c r="H204" s="148" t="s">
        <v>394</v>
      </c>
      <c r="I204" s="148" t="s">
        <v>123</v>
      </c>
      <c r="J204" s="132">
        <v>40000</v>
      </c>
      <c r="K204" s="132">
        <v>20142.599999999999</v>
      </c>
      <c r="L204" s="132">
        <v>20142.599999999999</v>
      </c>
      <c r="M204" s="131" t="s">
        <v>396</v>
      </c>
      <c r="N204" s="131">
        <v>1</v>
      </c>
      <c r="O204" s="170">
        <f t="shared" si="35"/>
        <v>40000</v>
      </c>
      <c r="P204" s="170">
        <f t="shared" si="31"/>
        <v>20142.599999999999</v>
      </c>
      <c r="Q204" s="170">
        <f t="shared" si="36"/>
        <v>20142.599999999999</v>
      </c>
      <c r="R204" s="228">
        <f t="shared" si="39"/>
        <v>0.50356499999999993</v>
      </c>
      <c r="S204" s="228">
        <f t="shared" si="37"/>
        <v>0.50356499999999993</v>
      </c>
      <c r="T204" s="131" t="s">
        <v>410</v>
      </c>
      <c r="U204" s="131">
        <v>0.57999999999999996</v>
      </c>
      <c r="V204" s="170">
        <f t="shared" si="32"/>
        <v>23200</v>
      </c>
      <c r="W204" s="170">
        <f t="shared" si="40"/>
        <v>11682.707999999999</v>
      </c>
      <c r="X204" s="170">
        <f t="shared" si="33"/>
        <v>11682.707999999999</v>
      </c>
      <c r="Y204" s="260">
        <f t="shared" si="34"/>
        <v>0.50356499999999993</v>
      </c>
      <c r="Z204" s="228">
        <f t="shared" si="38"/>
        <v>0.50356499999999993</v>
      </c>
      <c r="AA204" s="134"/>
    </row>
    <row r="205" spans="1:27" ht="15.75" customHeight="1">
      <c r="A205" s="450"/>
      <c r="B205" s="442"/>
      <c r="C205" s="442"/>
      <c r="D205" s="148" t="s">
        <v>468</v>
      </c>
      <c r="E205" s="148" t="s">
        <v>448</v>
      </c>
      <c r="F205" s="178" t="s">
        <v>738</v>
      </c>
      <c r="G205" s="148" t="s">
        <v>1064</v>
      </c>
      <c r="H205" s="148" t="s">
        <v>394</v>
      </c>
      <c r="I205" s="148" t="s">
        <v>123</v>
      </c>
      <c r="J205" s="132">
        <v>120000</v>
      </c>
      <c r="K205" s="132">
        <v>51785</v>
      </c>
      <c r="L205" s="132">
        <v>51785</v>
      </c>
      <c r="M205" s="131" t="s">
        <v>396</v>
      </c>
      <c r="N205" s="131">
        <v>1</v>
      </c>
      <c r="O205" s="170">
        <f t="shared" si="35"/>
        <v>120000</v>
      </c>
      <c r="P205" s="170">
        <f t="shared" si="31"/>
        <v>51785</v>
      </c>
      <c r="Q205" s="170">
        <f t="shared" si="36"/>
        <v>51785</v>
      </c>
      <c r="R205" s="228">
        <f t="shared" si="39"/>
        <v>0.43154166666666666</v>
      </c>
      <c r="S205" s="228">
        <f t="shared" si="37"/>
        <v>0.43154166666666666</v>
      </c>
      <c r="T205" s="131" t="s">
        <v>410</v>
      </c>
      <c r="U205" s="131">
        <v>0.57999999999999996</v>
      </c>
      <c r="V205" s="170">
        <f t="shared" si="32"/>
        <v>69600</v>
      </c>
      <c r="W205" s="170">
        <f t="shared" si="40"/>
        <v>30035.3</v>
      </c>
      <c r="X205" s="170">
        <f t="shared" si="33"/>
        <v>30035.3</v>
      </c>
      <c r="Y205" s="260">
        <f t="shared" si="34"/>
        <v>0.43154166666666666</v>
      </c>
      <c r="Z205" s="228">
        <f t="shared" si="38"/>
        <v>0.43154166666666666</v>
      </c>
      <c r="AA205" s="134"/>
    </row>
    <row r="206" spans="1:27" ht="15.75" customHeight="1">
      <c r="A206" s="450"/>
      <c r="B206" s="442"/>
      <c r="C206" s="442"/>
      <c r="D206" s="148" t="s">
        <v>468</v>
      </c>
      <c r="E206" s="148" t="s">
        <v>448</v>
      </c>
      <c r="F206" s="178" t="s">
        <v>738</v>
      </c>
      <c r="G206" s="148" t="s">
        <v>1065</v>
      </c>
      <c r="H206" s="148" t="s">
        <v>394</v>
      </c>
      <c r="I206" s="148" t="s">
        <v>123</v>
      </c>
      <c r="J206" s="132">
        <v>50000</v>
      </c>
      <c r="K206" s="132">
        <v>0</v>
      </c>
      <c r="L206" s="132">
        <v>0</v>
      </c>
      <c r="M206" s="131" t="s">
        <v>396</v>
      </c>
      <c r="N206" s="131">
        <v>1</v>
      </c>
      <c r="O206" s="170">
        <f t="shared" si="35"/>
        <v>50000</v>
      </c>
      <c r="P206" s="170">
        <f t="shared" si="31"/>
        <v>0</v>
      </c>
      <c r="Q206" s="170">
        <f t="shared" si="36"/>
        <v>0</v>
      </c>
      <c r="R206" s="228">
        <f t="shared" si="39"/>
        <v>0</v>
      </c>
      <c r="S206" s="228">
        <f t="shared" si="37"/>
        <v>0</v>
      </c>
      <c r="T206" s="131" t="s">
        <v>410</v>
      </c>
      <c r="U206" s="131">
        <v>0.57999999999999996</v>
      </c>
      <c r="V206" s="170">
        <f t="shared" si="32"/>
        <v>28999.999999999996</v>
      </c>
      <c r="W206" s="170">
        <f t="shared" si="40"/>
        <v>0</v>
      </c>
      <c r="X206" s="170">
        <f t="shared" si="33"/>
        <v>0</v>
      </c>
      <c r="Y206" s="260">
        <f t="shared" si="34"/>
        <v>0</v>
      </c>
      <c r="Z206" s="228">
        <f t="shared" si="38"/>
        <v>0</v>
      </c>
      <c r="AA206" s="134"/>
    </row>
    <row r="207" spans="1:27" ht="15.75" customHeight="1">
      <c r="A207" s="450"/>
      <c r="B207" s="442"/>
      <c r="C207" s="442"/>
      <c r="D207" s="148" t="s">
        <v>468</v>
      </c>
      <c r="E207" s="148" t="s">
        <v>448</v>
      </c>
      <c r="F207" s="178" t="s">
        <v>738</v>
      </c>
      <c r="G207" s="148" t="s">
        <v>1066</v>
      </c>
      <c r="H207" s="148" t="s">
        <v>394</v>
      </c>
      <c r="I207" s="148" t="s">
        <v>123</v>
      </c>
      <c r="J207" s="132">
        <v>24000</v>
      </c>
      <c r="K207" s="132">
        <v>24000</v>
      </c>
      <c r="L207" s="132">
        <v>10028</v>
      </c>
      <c r="M207" s="131" t="s">
        <v>396</v>
      </c>
      <c r="N207" s="131">
        <v>1</v>
      </c>
      <c r="O207" s="170">
        <f t="shared" si="35"/>
        <v>24000</v>
      </c>
      <c r="P207" s="170">
        <f t="shared" si="31"/>
        <v>24000</v>
      </c>
      <c r="Q207" s="170">
        <f t="shared" si="36"/>
        <v>10028</v>
      </c>
      <c r="R207" s="228">
        <f t="shared" si="39"/>
        <v>0.41783333333333333</v>
      </c>
      <c r="S207" s="228">
        <f t="shared" si="37"/>
        <v>1</v>
      </c>
      <c r="T207" s="131" t="s">
        <v>410</v>
      </c>
      <c r="U207" s="131">
        <v>0.57999999999999996</v>
      </c>
      <c r="V207" s="170">
        <f t="shared" si="32"/>
        <v>13919.999999999998</v>
      </c>
      <c r="W207" s="170">
        <f t="shared" si="40"/>
        <v>13919.999999999998</v>
      </c>
      <c r="X207" s="170">
        <f t="shared" si="33"/>
        <v>5816.24</v>
      </c>
      <c r="Y207" s="260">
        <f t="shared" si="34"/>
        <v>0.41783333333333339</v>
      </c>
      <c r="Z207" s="228">
        <f t="shared" si="38"/>
        <v>1</v>
      </c>
      <c r="AA207" s="134"/>
    </row>
    <row r="208" spans="1:27" ht="15.75" customHeight="1">
      <c r="A208" s="450"/>
      <c r="B208" s="442"/>
      <c r="C208" s="442"/>
      <c r="D208" s="148" t="s">
        <v>468</v>
      </c>
      <c r="E208" s="148" t="s">
        <v>448</v>
      </c>
      <c r="F208" s="178" t="s">
        <v>738</v>
      </c>
      <c r="G208" s="148" t="s">
        <v>1067</v>
      </c>
      <c r="H208" s="148" t="s">
        <v>394</v>
      </c>
      <c r="I208" s="148" t="s">
        <v>123</v>
      </c>
      <c r="J208" s="132">
        <v>10560</v>
      </c>
      <c r="K208" s="132">
        <v>0</v>
      </c>
      <c r="L208" s="132">
        <v>0</v>
      </c>
      <c r="M208" s="131" t="s">
        <v>396</v>
      </c>
      <c r="N208" s="131">
        <v>1</v>
      </c>
      <c r="O208" s="170">
        <f t="shared" si="35"/>
        <v>10560</v>
      </c>
      <c r="P208" s="170">
        <f t="shared" si="31"/>
        <v>0</v>
      </c>
      <c r="Q208" s="170">
        <f t="shared" si="36"/>
        <v>0</v>
      </c>
      <c r="R208" s="228">
        <f t="shared" si="39"/>
        <v>0</v>
      </c>
      <c r="S208" s="228">
        <f t="shared" si="37"/>
        <v>0</v>
      </c>
      <c r="T208" s="131" t="s">
        <v>410</v>
      </c>
      <c r="U208" s="131">
        <v>0.57999999999999996</v>
      </c>
      <c r="V208" s="170">
        <f t="shared" si="32"/>
        <v>6124.7999999999993</v>
      </c>
      <c r="W208" s="170">
        <f t="shared" si="40"/>
        <v>0</v>
      </c>
      <c r="X208" s="170">
        <f t="shared" si="33"/>
        <v>0</v>
      </c>
      <c r="Y208" s="260">
        <f t="shared" si="34"/>
        <v>0</v>
      </c>
      <c r="Z208" s="228">
        <f t="shared" si="38"/>
        <v>0</v>
      </c>
      <c r="AA208" s="134"/>
    </row>
    <row r="209" spans="1:27" ht="15.75" customHeight="1">
      <c r="A209" s="450"/>
      <c r="B209" s="442"/>
      <c r="C209" s="442"/>
      <c r="D209" s="148" t="s">
        <v>468</v>
      </c>
      <c r="E209" s="148" t="s">
        <v>448</v>
      </c>
      <c r="F209" s="178" t="s">
        <v>738</v>
      </c>
      <c r="G209" s="148" t="s">
        <v>1068</v>
      </c>
      <c r="H209" s="148" t="s">
        <v>394</v>
      </c>
      <c r="I209" s="148" t="s">
        <v>123</v>
      </c>
      <c r="J209" s="132">
        <v>49200</v>
      </c>
      <c r="K209" s="132">
        <v>0</v>
      </c>
      <c r="L209" s="132">
        <v>0</v>
      </c>
      <c r="M209" s="131" t="s">
        <v>396</v>
      </c>
      <c r="N209" s="131">
        <v>1</v>
      </c>
      <c r="O209" s="170">
        <f t="shared" si="35"/>
        <v>49200</v>
      </c>
      <c r="P209" s="170">
        <f t="shared" si="31"/>
        <v>0</v>
      </c>
      <c r="Q209" s="170">
        <f t="shared" si="36"/>
        <v>0</v>
      </c>
      <c r="R209" s="228">
        <f t="shared" si="39"/>
        <v>0</v>
      </c>
      <c r="S209" s="228">
        <f t="shared" si="37"/>
        <v>0</v>
      </c>
      <c r="T209" s="131" t="s">
        <v>410</v>
      </c>
      <c r="U209" s="131">
        <v>0.57999999999999996</v>
      </c>
      <c r="V209" s="170">
        <f t="shared" si="32"/>
        <v>28535.999999999996</v>
      </c>
      <c r="W209" s="170">
        <f t="shared" si="40"/>
        <v>0</v>
      </c>
      <c r="X209" s="170">
        <f t="shared" si="33"/>
        <v>0</v>
      </c>
      <c r="Y209" s="260">
        <f t="shared" si="34"/>
        <v>0</v>
      </c>
      <c r="Z209" s="228">
        <f t="shared" si="38"/>
        <v>0</v>
      </c>
      <c r="AA209" s="134"/>
    </row>
    <row r="210" spans="1:27" ht="15.75" customHeight="1">
      <c r="A210" s="450"/>
      <c r="B210" s="442"/>
      <c r="C210" s="442"/>
      <c r="D210" s="148" t="s">
        <v>468</v>
      </c>
      <c r="E210" s="148" t="s">
        <v>448</v>
      </c>
      <c r="F210" s="178" t="s">
        <v>738</v>
      </c>
      <c r="G210" s="148" t="s">
        <v>1069</v>
      </c>
      <c r="H210" s="148" t="s">
        <v>394</v>
      </c>
      <c r="I210" s="148" t="s">
        <v>123</v>
      </c>
      <c r="J210" s="132">
        <v>16800</v>
      </c>
      <c r="K210" s="132">
        <v>0</v>
      </c>
      <c r="L210" s="132">
        <v>0</v>
      </c>
      <c r="M210" s="131" t="s">
        <v>396</v>
      </c>
      <c r="N210" s="131">
        <v>1</v>
      </c>
      <c r="O210" s="170">
        <f t="shared" si="35"/>
        <v>16800</v>
      </c>
      <c r="P210" s="170">
        <f t="shared" si="31"/>
        <v>0</v>
      </c>
      <c r="Q210" s="170">
        <f t="shared" si="36"/>
        <v>0</v>
      </c>
      <c r="R210" s="228">
        <f t="shared" si="39"/>
        <v>0</v>
      </c>
      <c r="S210" s="228">
        <f t="shared" si="37"/>
        <v>0</v>
      </c>
      <c r="T210" s="131" t="s">
        <v>410</v>
      </c>
      <c r="U210" s="131">
        <v>0.57999999999999996</v>
      </c>
      <c r="V210" s="170">
        <f t="shared" si="32"/>
        <v>9744</v>
      </c>
      <c r="W210" s="170">
        <f t="shared" si="40"/>
        <v>0</v>
      </c>
      <c r="X210" s="170">
        <f t="shared" si="33"/>
        <v>0</v>
      </c>
      <c r="Y210" s="260">
        <f t="shared" si="34"/>
        <v>0</v>
      </c>
      <c r="Z210" s="228">
        <f t="shared" si="38"/>
        <v>0</v>
      </c>
      <c r="AA210" s="134"/>
    </row>
    <row r="211" spans="1:27" ht="15.75" customHeight="1">
      <c r="A211" s="450"/>
      <c r="B211" s="442"/>
      <c r="C211" s="442"/>
      <c r="D211" s="148" t="s">
        <v>468</v>
      </c>
      <c r="E211" s="148" t="s">
        <v>448</v>
      </c>
      <c r="F211" s="178" t="s">
        <v>738</v>
      </c>
      <c r="G211" s="148" t="s">
        <v>1070</v>
      </c>
      <c r="H211" s="148" t="s">
        <v>394</v>
      </c>
      <c r="I211" s="148" t="s">
        <v>123</v>
      </c>
      <c r="J211" s="132">
        <v>9840</v>
      </c>
      <c r="K211" s="132">
        <v>0</v>
      </c>
      <c r="L211" s="132">
        <v>0</v>
      </c>
      <c r="M211" s="131" t="s">
        <v>416</v>
      </c>
      <c r="N211" s="131">
        <v>0</v>
      </c>
      <c r="O211" s="170">
        <f t="shared" si="35"/>
        <v>0</v>
      </c>
      <c r="P211" s="170">
        <f t="shared" si="31"/>
        <v>0</v>
      </c>
      <c r="Q211" s="170">
        <f t="shared" si="36"/>
        <v>0</v>
      </c>
      <c r="R211" s="228" t="str">
        <f t="shared" si="39"/>
        <v>-</v>
      </c>
      <c r="S211" s="228" t="str">
        <f t="shared" si="37"/>
        <v>-</v>
      </c>
      <c r="T211" s="131" t="s">
        <v>416</v>
      </c>
      <c r="U211" s="131">
        <v>0</v>
      </c>
      <c r="V211" s="170">
        <f t="shared" si="32"/>
        <v>0</v>
      </c>
      <c r="W211" s="170">
        <f t="shared" si="40"/>
        <v>0</v>
      </c>
      <c r="X211" s="170">
        <f t="shared" si="33"/>
        <v>0</v>
      </c>
      <c r="Y211" s="260" t="str">
        <f t="shared" si="34"/>
        <v>-</v>
      </c>
      <c r="Z211" s="228" t="str">
        <f t="shared" si="38"/>
        <v>-</v>
      </c>
      <c r="AA211" s="134"/>
    </row>
    <row r="212" spans="1:27" ht="15.75" customHeight="1">
      <c r="A212" s="450"/>
      <c r="B212" s="442"/>
      <c r="C212" s="442"/>
      <c r="D212" s="148" t="s">
        <v>468</v>
      </c>
      <c r="E212" s="148" t="s">
        <v>448</v>
      </c>
      <c r="F212" s="178" t="s">
        <v>738</v>
      </c>
      <c r="G212" s="148" t="s">
        <v>1071</v>
      </c>
      <c r="H212" s="148" t="s">
        <v>394</v>
      </c>
      <c r="I212" s="148" t="s">
        <v>123</v>
      </c>
      <c r="J212" s="132">
        <v>42545</v>
      </c>
      <c r="K212" s="132">
        <v>0</v>
      </c>
      <c r="L212" s="132">
        <v>0</v>
      </c>
      <c r="M212" s="131" t="s">
        <v>396</v>
      </c>
      <c r="N212" s="131">
        <v>1</v>
      </c>
      <c r="O212" s="170">
        <f t="shared" si="35"/>
        <v>42545</v>
      </c>
      <c r="P212" s="170">
        <f t="shared" si="31"/>
        <v>0</v>
      </c>
      <c r="Q212" s="170">
        <f t="shared" si="36"/>
        <v>0</v>
      </c>
      <c r="R212" s="228">
        <f t="shared" si="39"/>
        <v>0</v>
      </c>
      <c r="S212" s="228">
        <f t="shared" si="37"/>
        <v>0</v>
      </c>
      <c r="T212" s="131" t="s">
        <v>410</v>
      </c>
      <c r="U212" s="131">
        <v>0.57999999999999996</v>
      </c>
      <c r="V212" s="170">
        <f t="shared" si="32"/>
        <v>24676.1</v>
      </c>
      <c r="W212" s="170">
        <f t="shared" si="40"/>
        <v>0</v>
      </c>
      <c r="X212" s="170">
        <f t="shared" si="33"/>
        <v>0</v>
      </c>
      <c r="Y212" s="260">
        <f t="shared" si="34"/>
        <v>0</v>
      </c>
      <c r="Z212" s="228">
        <f t="shared" si="38"/>
        <v>0</v>
      </c>
      <c r="AA212" s="134"/>
    </row>
    <row r="213" spans="1:27" ht="15.75" customHeight="1">
      <c r="A213" s="450"/>
      <c r="B213" s="442"/>
      <c r="C213" s="442"/>
      <c r="D213" s="148" t="s">
        <v>468</v>
      </c>
      <c r="E213" s="148" t="s">
        <v>448</v>
      </c>
      <c r="F213" s="178" t="s">
        <v>738</v>
      </c>
      <c r="G213" s="148" t="s">
        <v>1072</v>
      </c>
      <c r="H213" s="148" t="s">
        <v>394</v>
      </c>
      <c r="I213" s="148" t="s">
        <v>123</v>
      </c>
      <c r="J213" s="132">
        <v>35200</v>
      </c>
      <c r="K213" s="132">
        <v>0</v>
      </c>
      <c r="L213" s="132">
        <v>0</v>
      </c>
      <c r="M213" s="131" t="s">
        <v>396</v>
      </c>
      <c r="N213" s="131">
        <v>1</v>
      </c>
      <c r="O213" s="170">
        <f t="shared" si="35"/>
        <v>35200</v>
      </c>
      <c r="P213" s="170">
        <f t="shared" si="31"/>
        <v>0</v>
      </c>
      <c r="Q213" s="170">
        <f t="shared" si="36"/>
        <v>0</v>
      </c>
      <c r="R213" s="228">
        <f t="shared" si="39"/>
        <v>0</v>
      </c>
      <c r="S213" s="228">
        <f t="shared" si="37"/>
        <v>0</v>
      </c>
      <c r="T213" s="131" t="s">
        <v>410</v>
      </c>
      <c r="U213" s="131">
        <v>0.57999999999999996</v>
      </c>
      <c r="V213" s="170">
        <f t="shared" si="32"/>
        <v>20416</v>
      </c>
      <c r="W213" s="170">
        <f t="shared" si="40"/>
        <v>0</v>
      </c>
      <c r="X213" s="170">
        <f t="shared" si="33"/>
        <v>0</v>
      </c>
      <c r="Y213" s="260">
        <f t="shared" si="34"/>
        <v>0</v>
      </c>
      <c r="Z213" s="228">
        <f t="shared" si="38"/>
        <v>0</v>
      </c>
      <c r="AA213" s="134"/>
    </row>
    <row r="214" spans="1:27" ht="15.75" customHeight="1">
      <c r="A214" s="450"/>
      <c r="B214" s="442"/>
      <c r="C214" s="442"/>
      <c r="D214" s="148" t="s">
        <v>468</v>
      </c>
      <c r="E214" s="148" t="s">
        <v>448</v>
      </c>
      <c r="F214" s="178" t="s">
        <v>738</v>
      </c>
      <c r="G214" s="148" t="s">
        <v>1073</v>
      </c>
      <c r="H214" s="148" t="s">
        <v>394</v>
      </c>
      <c r="I214" s="148" t="s">
        <v>123</v>
      </c>
      <c r="J214" s="132">
        <v>70400</v>
      </c>
      <c r="K214" s="132">
        <v>0</v>
      </c>
      <c r="L214" s="132">
        <v>0</v>
      </c>
      <c r="M214" s="131" t="s">
        <v>396</v>
      </c>
      <c r="N214" s="131">
        <v>1</v>
      </c>
      <c r="O214" s="170">
        <f t="shared" si="35"/>
        <v>70400</v>
      </c>
      <c r="P214" s="170">
        <f t="shared" si="31"/>
        <v>0</v>
      </c>
      <c r="Q214" s="170">
        <f t="shared" si="36"/>
        <v>0</v>
      </c>
      <c r="R214" s="228">
        <f t="shared" si="39"/>
        <v>0</v>
      </c>
      <c r="S214" s="228">
        <f t="shared" si="37"/>
        <v>0</v>
      </c>
      <c r="T214" s="131" t="s">
        <v>410</v>
      </c>
      <c r="U214" s="131">
        <v>0.57999999999999996</v>
      </c>
      <c r="V214" s="170">
        <f t="shared" si="32"/>
        <v>40832</v>
      </c>
      <c r="W214" s="170">
        <f t="shared" si="40"/>
        <v>0</v>
      </c>
      <c r="X214" s="170">
        <f t="shared" si="33"/>
        <v>0</v>
      </c>
      <c r="Y214" s="260">
        <f t="shared" si="34"/>
        <v>0</v>
      </c>
      <c r="Z214" s="228">
        <f t="shared" si="38"/>
        <v>0</v>
      </c>
      <c r="AA214" s="134"/>
    </row>
    <row r="215" spans="1:27" ht="15.75" customHeight="1">
      <c r="A215" s="450"/>
      <c r="B215" s="442"/>
      <c r="C215" s="442"/>
      <c r="D215" s="148" t="s">
        <v>468</v>
      </c>
      <c r="E215" s="148" t="s">
        <v>448</v>
      </c>
      <c r="F215" s="178" t="s">
        <v>738</v>
      </c>
      <c r="G215" s="148" t="s">
        <v>1074</v>
      </c>
      <c r="H215" s="148" t="s">
        <v>394</v>
      </c>
      <c r="I215" s="148" t="s">
        <v>123</v>
      </c>
      <c r="J215" s="132">
        <v>7040</v>
      </c>
      <c r="K215" s="132">
        <v>0</v>
      </c>
      <c r="L215" s="132">
        <v>0</v>
      </c>
      <c r="M215" s="131" t="s">
        <v>416</v>
      </c>
      <c r="N215" s="131">
        <v>0</v>
      </c>
      <c r="O215" s="170">
        <f t="shared" si="35"/>
        <v>0</v>
      </c>
      <c r="P215" s="170">
        <f t="shared" si="31"/>
        <v>0</v>
      </c>
      <c r="Q215" s="170">
        <f t="shared" si="36"/>
        <v>0</v>
      </c>
      <c r="R215" s="228" t="str">
        <f t="shared" si="39"/>
        <v>-</v>
      </c>
      <c r="S215" s="228" t="str">
        <f t="shared" si="37"/>
        <v>-</v>
      </c>
      <c r="T215" s="131" t="s">
        <v>416</v>
      </c>
      <c r="U215" s="131">
        <v>0</v>
      </c>
      <c r="V215" s="170">
        <f t="shared" si="32"/>
        <v>0</v>
      </c>
      <c r="W215" s="170">
        <f t="shared" si="40"/>
        <v>0</v>
      </c>
      <c r="X215" s="170">
        <f t="shared" si="33"/>
        <v>0</v>
      </c>
      <c r="Y215" s="260" t="str">
        <f t="shared" si="34"/>
        <v>-</v>
      </c>
      <c r="Z215" s="228" t="str">
        <f t="shared" si="38"/>
        <v>-</v>
      </c>
      <c r="AA215" s="134"/>
    </row>
    <row r="216" spans="1:27" ht="15.75" customHeight="1">
      <c r="A216" s="450"/>
      <c r="B216" s="442"/>
      <c r="C216" s="442"/>
      <c r="D216" s="148" t="s">
        <v>468</v>
      </c>
      <c r="E216" s="148" t="s">
        <v>448</v>
      </c>
      <c r="F216" s="178" t="s">
        <v>738</v>
      </c>
      <c r="G216" s="148" t="s">
        <v>1075</v>
      </c>
      <c r="H216" s="148" t="s">
        <v>394</v>
      </c>
      <c r="I216" s="148" t="s">
        <v>123</v>
      </c>
      <c r="J216" s="132">
        <v>16000</v>
      </c>
      <c r="K216" s="132">
        <v>0</v>
      </c>
      <c r="L216" s="132">
        <v>0</v>
      </c>
      <c r="M216" s="131" t="s">
        <v>396</v>
      </c>
      <c r="N216" s="131">
        <v>1</v>
      </c>
      <c r="O216" s="170">
        <f t="shared" si="35"/>
        <v>16000</v>
      </c>
      <c r="P216" s="170">
        <f t="shared" si="31"/>
        <v>0</v>
      </c>
      <c r="Q216" s="170">
        <f t="shared" si="36"/>
        <v>0</v>
      </c>
      <c r="R216" s="228">
        <f t="shared" si="39"/>
        <v>0</v>
      </c>
      <c r="S216" s="228">
        <f t="shared" si="37"/>
        <v>0</v>
      </c>
      <c r="T216" s="131" t="s">
        <v>410</v>
      </c>
      <c r="U216" s="131">
        <v>0.57999999999999996</v>
      </c>
      <c r="V216" s="170">
        <f t="shared" si="32"/>
        <v>9280</v>
      </c>
      <c r="W216" s="170">
        <f t="shared" si="40"/>
        <v>0</v>
      </c>
      <c r="X216" s="170">
        <f t="shared" si="33"/>
        <v>0</v>
      </c>
      <c r="Y216" s="260">
        <f t="shared" si="34"/>
        <v>0</v>
      </c>
      <c r="Z216" s="228">
        <f t="shared" si="38"/>
        <v>0</v>
      </c>
      <c r="AA216" s="134"/>
    </row>
    <row r="217" spans="1:27" ht="15.75" customHeight="1">
      <c r="A217" s="450"/>
      <c r="B217" s="442"/>
      <c r="C217" s="442"/>
      <c r="D217" s="148" t="s">
        <v>468</v>
      </c>
      <c r="E217" s="148" t="s">
        <v>448</v>
      </c>
      <c r="F217" s="178" t="s">
        <v>738</v>
      </c>
      <c r="G217" s="148" t="s">
        <v>1076</v>
      </c>
      <c r="H217" s="148" t="s">
        <v>394</v>
      </c>
      <c r="I217" s="148" t="s">
        <v>123</v>
      </c>
      <c r="J217" s="132">
        <v>30000</v>
      </c>
      <c r="K217" s="132">
        <v>0</v>
      </c>
      <c r="L217" s="132">
        <v>0</v>
      </c>
      <c r="M217" s="131" t="s">
        <v>396</v>
      </c>
      <c r="N217" s="131">
        <v>1</v>
      </c>
      <c r="O217" s="170">
        <f t="shared" si="35"/>
        <v>30000</v>
      </c>
      <c r="P217" s="170">
        <f t="shared" si="31"/>
        <v>0</v>
      </c>
      <c r="Q217" s="170">
        <f t="shared" si="36"/>
        <v>0</v>
      </c>
      <c r="R217" s="228">
        <f t="shared" si="39"/>
        <v>0</v>
      </c>
      <c r="S217" s="228">
        <f t="shared" si="37"/>
        <v>0</v>
      </c>
      <c r="T217" s="131" t="s">
        <v>410</v>
      </c>
      <c r="U217" s="131">
        <v>0.57999999999999996</v>
      </c>
      <c r="V217" s="170">
        <f t="shared" si="32"/>
        <v>17400</v>
      </c>
      <c r="W217" s="170">
        <f t="shared" si="40"/>
        <v>0</v>
      </c>
      <c r="X217" s="170">
        <f t="shared" si="33"/>
        <v>0</v>
      </c>
      <c r="Y217" s="260">
        <f t="shared" si="34"/>
        <v>0</v>
      </c>
      <c r="Z217" s="228">
        <f t="shared" si="38"/>
        <v>0</v>
      </c>
      <c r="AA217" s="134"/>
    </row>
    <row r="218" spans="1:27" ht="15.75" customHeight="1">
      <c r="A218" s="450"/>
      <c r="B218" s="442"/>
      <c r="C218" s="442"/>
      <c r="D218" s="148" t="s">
        <v>468</v>
      </c>
      <c r="E218" s="148" t="s">
        <v>448</v>
      </c>
      <c r="F218" s="178" t="s">
        <v>738</v>
      </c>
      <c r="G218" s="148" t="s">
        <v>1077</v>
      </c>
      <c r="H218" s="148" t="s">
        <v>394</v>
      </c>
      <c r="I218" s="148" t="s">
        <v>123</v>
      </c>
      <c r="J218" s="132">
        <v>6000</v>
      </c>
      <c r="K218" s="132">
        <v>0</v>
      </c>
      <c r="L218" s="132">
        <v>0</v>
      </c>
      <c r="M218" s="131" t="s">
        <v>416</v>
      </c>
      <c r="N218" s="131">
        <v>0</v>
      </c>
      <c r="O218" s="170">
        <f t="shared" si="35"/>
        <v>0</v>
      </c>
      <c r="P218" s="170">
        <f t="shared" si="31"/>
        <v>0</v>
      </c>
      <c r="Q218" s="170">
        <f t="shared" si="36"/>
        <v>0</v>
      </c>
      <c r="R218" s="228" t="str">
        <f t="shared" si="39"/>
        <v>-</v>
      </c>
      <c r="S218" s="228" t="str">
        <f t="shared" si="37"/>
        <v>-</v>
      </c>
      <c r="T218" s="131" t="s">
        <v>416</v>
      </c>
      <c r="U218" s="131">
        <v>0</v>
      </c>
      <c r="V218" s="170">
        <f t="shared" si="32"/>
        <v>0</v>
      </c>
      <c r="W218" s="170">
        <f t="shared" si="40"/>
        <v>0</v>
      </c>
      <c r="X218" s="170">
        <f t="shared" si="33"/>
        <v>0</v>
      </c>
      <c r="Y218" s="260" t="str">
        <f t="shared" si="34"/>
        <v>-</v>
      </c>
      <c r="Z218" s="228" t="str">
        <f t="shared" si="38"/>
        <v>-</v>
      </c>
      <c r="AA218" s="134"/>
    </row>
    <row r="219" spans="1:27" ht="15.75" customHeight="1">
      <c r="A219" s="450"/>
      <c r="B219" s="442"/>
      <c r="C219" s="442"/>
      <c r="D219" s="148" t="s">
        <v>468</v>
      </c>
      <c r="E219" s="148" t="s">
        <v>448</v>
      </c>
      <c r="F219" s="178" t="s">
        <v>738</v>
      </c>
      <c r="G219" s="148" t="s">
        <v>1078</v>
      </c>
      <c r="H219" s="148" t="s">
        <v>394</v>
      </c>
      <c r="I219" s="148" t="s">
        <v>123</v>
      </c>
      <c r="J219" s="132">
        <v>12000</v>
      </c>
      <c r="K219" s="132">
        <v>3630</v>
      </c>
      <c r="L219" s="132">
        <v>430</v>
      </c>
      <c r="M219" s="131" t="s">
        <v>396</v>
      </c>
      <c r="N219" s="131">
        <v>1</v>
      </c>
      <c r="O219" s="170">
        <f t="shared" si="35"/>
        <v>12000</v>
      </c>
      <c r="P219" s="170">
        <f t="shared" si="31"/>
        <v>3630</v>
      </c>
      <c r="Q219" s="170">
        <f t="shared" si="36"/>
        <v>430</v>
      </c>
      <c r="R219" s="228">
        <f t="shared" si="39"/>
        <v>3.5833333333333335E-2</v>
      </c>
      <c r="S219" s="228">
        <f t="shared" si="37"/>
        <v>0.30249999999999999</v>
      </c>
      <c r="T219" s="131" t="s">
        <v>410</v>
      </c>
      <c r="U219" s="131">
        <v>0.57999999999999996</v>
      </c>
      <c r="V219" s="170">
        <f t="shared" si="32"/>
        <v>6959.9999999999991</v>
      </c>
      <c r="W219" s="170">
        <f t="shared" si="40"/>
        <v>2105.3999999999996</v>
      </c>
      <c r="X219" s="170">
        <f t="shared" si="33"/>
        <v>249.39999999999998</v>
      </c>
      <c r="Y219" s="260">
        <f t="shared" si="34"/>
        <v>3.5833333333333335E-2</v>
      </c>
      <c r="Z219" s="228">
        <f t="shared" si="38"/>
        <v>0.30249999999999999</v>
      </c>
      <c r="AA219" s="134"/>
    </row>
    <row r="220" spans="1:27" ht="15.75" customHeight="1">
      <c r="A220" s="450"/>
      <c r="B220" s="442"/>
      <c r="C220" s="442"/>
      <c r="D220" s="148" t="s">
        <v>468</v>
      </c>
      <c r="E220" s="148" t="s">
        <v>448</v>
      </c>
      <c r="F220" s="178" t="s">
        <v>738</v>
      </c>
      <c r="G220" s="148" t="s">
        <v>1079</v>
      </c>
      <c r="H220" s="148" t="s">
        <v>394</v>
      </c>
      <c r="I220" s="148" t="s">
        <v>123</v>
      </c>
      <c r="J220" s="132">
        <v>34800</v>
      </c>
      <c r="K220" s="132">
        <v>25160</v>
      </c>
      <c r="L220" s="132">
        <v>23600</v>
      </c>
      <c r="M220" s="131" t="s">
        <v>396</v>
      </c>
      <c r="N220" s="131">
        <v>1</v>
      </c>
      <c r="O220" s="170">
        <f t="shared" si="35"/>
        <v>34800</v>
      </c>
      <c r="P220" s="170">
        <f t="shared" si="31"/>
        <v>25160</v>
      </c>
      <c r="Q220" s="170">
        <f t="shared" si="36"/>
        <v>23600</v>
      </c>
      <c r="R220" s="228">
        <f t="shared" si="39"/>
        <v>0.67816091954022983</v>
      </c>
      <c r="S220" s="228">
        <f t="shared" si="37"/>
        <v>0.72298850574712648</v>
      </c>
      <c r="T220" s="131" t="s">
        <v>410</v>
      </c>
      <c r="U220" s="131">
        <v>0.57999999999999996</v>
      </c>
      <c r="V220" s="170">
        <f t="shared" si="32"/>
        <v>20184</v>
      </c>
      <c r="W220" s="170">
        <f t="shared" si="40"/>
        <v>14592.8</v>
      </c>
      <c r="X220" s="170">
        <f t="shared" si="33"/>
        <v>13687.999999999998</v>
      </c>
      <c r="Y220" s="260">
        <f t="shared" si="34"/>
        <v>0.67816091954022983</v>
      </c>
      <c r="Z220" s="228">
        <f t="shared" si="38"/>
        <v>0.72298850574712636</v>
      </c>
      <c r="AA220" s="134"/>
    </row>
    <row r="221" spans="1:27" ht="15.75" customHeight="1">
      <c r="A221" s="450"/>
      <c r="B221" s="442"/>
      <c r="C221" s="442"/>
      <c r="D221" s="148" t="s">
        <v>468</v>
      </c>
      <c r="E221" s="148" t="s">
        <v>448</v>
      </c>
      <c r="F221" s="178" t="s">
        <v>738</v>
      </c>
      <c r="G221" s="148" t="s">
        <v>1080</v>
      </c>
      <c r="H221" s="148" t="s">
        <v>394</v>
      </c>
      <c r="I221" s="148" t="s">
        <v>123</v>
      </c>
      <c r="J221" s="132">
        <v>22500</v>
      </c>
      <c r="K221" s="132">
        <v>0</v>
      </c>
      <c r="L221" s="132">
        <v>0</v>
      </c>
      <c r="M221" s="131" t="s">
        <v>396</v>
      </c>
      <c r="N221" s="131">
        <v>1</v>
      </c>
      <c r="O221" s="170">
        <f t="shared" si="35"/>
        <v>22500</v>
      </c>
      <c r="P221" s="170">
        <f t="shared" si="31"/>
        <v>0</v>
      </c>
      <c r="Q221" s="170">
        <f t="shared" si="36"/>
        <v>0</v>
      </c>
      <c r="R221" s="228">
        <f t="shared" si="39"/>
        <v>0</v>
      </c>
      <c r="S221" s="228">
        <f t="shared" si="37"/>
        <v>0</v>
      </c>
      <c r="T221" s="131" t="s">
        <v>410</v>
      </c>
      <c r="U221" s="131">
        <v>0.57999999999999996</v>
      </c>
      <c r="V221" s="170">
        <f t="shared" si="32"/>
        <v>13050</v>
      </c>
      <c r="W221" s="170">
        <f t="shared" si="40"/>
        <v>0</v>
      </c>
      <c r="X221" s="170">
        <f t="shared" si="33"/>
        <v>0</v>
      </c>
      <c r="Y221" s="260">
        <f t="shared" si="34"/>
        <v>0</v>
      </c>
      <c r="Z221" s="228">
        <f t="shared" si="38"/>
        <v>0</v>
      </c>
      <c r="AA221" s="134"/>
    </row>
    <row r="222" spans="1:27" ht="15.75" customHeight="1">
      <c r="A222" s="450"/>
      <c r="B222" s="442"/>
      <c r="C222" s="442"/>
      <c r="D222" s="148" t="s">
        <v>468</v>
      </c>
      <c r="E222" s="148" t="s">
        <v>448</v>
      </c>
      <c r="F222" s="178" t="s">
        <v>738</v>
      </c>
      <c r="G222" s="148" t="s">
        <v>1081</v>
      </c>
      <c r="H222" s="148" t="s">
        <v>394</v>
      </c>
      <c r="I222" s="148" t="s">
        <v>123</v>
      </c>
      <c r="J222" s="132">
        <v>9000</v>
      </c>
      <c r="K222" s="132">
        <v>5535.03</v>
      </c>
      <c r="L222" s="132">
        <v>5535.03</v>
      </c>
      <c r="M222" s="131" t="s">
        <v>396</v>
      </c>
      <c r="N222" s="131">
        <v>1</v>
      </c>
      <c r="O222" s="170">
        <f t="shared" si="35"/>
        <v>9000</v>
      </c>
      <c r="P222" s="170">
        <f t="shared" si="31"/>
        <v>5535.03</v>
      </c>
      <c r="Q222" s="170">
        <f t="shared" si="36"/>
        <v>5535.03</v>
      </c>
      <c r="R222" s="228">
        <f t="shared" si="39"/>
        <v>0.61500333333333335</v>
      </c>
      <c r="S222" s="228">
        <f t="shared" si="37"/>
        <v>0.61500333333333335</v>
      </c>
      <c r="T222" s="131" t="s">
        <v>410</v>
      </c>
      <c r="U222" s="131">
        <v>0.57999999999999996</v>
      </c>
      <c r="V222" s="170">
        <f t="shared" si="32"/>
        <v>5220</v>
      </c>
      <c r="W222" s="170">
        <f t="shared" si="40"/>
        <v>3210.3173999999995</v>
      </c>
      <c r="X222" s="170">
        <f t="shared" si="33"/>
        <v>3210.3173999999995</v>
      </c>
      <c r="Y222" s="260">
        <f t="shared" si="34"/>
        <v>0.61500333333333324</v>
      </c>
      <c r="Z222" s="228">
        <f t="shared" si="38"/>
        <v>0.61500333333333324</v>
      </c>
      <c r="AA222" s="134"/>
    </row>
    <row r="223" spans="1:27" ht="15.75" customHeight="1">
      <c r="A223" s="450"/>
      <c r="B223" s="442"/>
      <c r="C223" s="442"/>
      <c r="D223" s="148" t="s">
        <v>468</v>
      </c>
      <c r="E223" s="148" t="s">
        <v>448</v>
      </c>
      <c r="F223" s="178" t="s">
        <v>738</v>
      </c>
      <c r="G223" s="148" t="s">
        <v>1082</v>
      </c>
      <c r="H223" s="148" t="s">
        <v>394</v>
      </c>
      <c r="I223" s="148" t="s">
        <v>123</v>
      </c>
      <c r="J223" s="132">
        <v>70400</v>
      </c>
      <c r="K223" s="132">
        <v>0</v>
      </c>
      <c r="L223" s="132">
        <v>0</v>
      </c>
      <c r="M223" s="131" t="s">
        <v>396</v>
      </c>
      <c r="N223" s="131">
        <v>1</v>
      </c>
      <c r="O223" s="170">
        <f t="shared" si="35"/>
        <v>70400</v>
      </c>
      <c r="P223" s="170">
        <f t="shared" si="31"/>
        <v>0</v>
      </c>
      <c r="Q223" s="170">
        <f t="shared" si="36"/>
        <v>0</v>
      </c>
      <c r="R223" s="228">
        <f t="shared" si="39"/>
        <v>0</v>
      </c>
      <c r="S223" s="228">
        <f t="shared" si="37"/>
        <v>0</v>
      </c>
      <c r="T223" s="131" t="s">
        <v>410</v>
      </c>
      <c r="U223" s="131">
        <v>0.57999999999999996</v>
      </c>
      <c r="V223" s="170">
        <f t="shared" si="32"/>
        <v>40832</v>
      </c>
      <c r="W223" s="170">
        <f t="shared" si="40"/>
        <v>0</v>
      </c>
      <c r="X223" s="170">
        <f t="shared" si="33"/>
        <v>0</v>
      </c>
      <c r="Y223" s="260">
        <f t="shared" si="34"/>
        <v>0</v>
      </c>
      <c r="Z223" s="228">
        <f t="shared" si="38"/>
        <v>0</v>
      </c>
      <c r="AA223" s="134"/>
    </row>
    <row r="224" spans="1:27" ht="15.75" customHeight="1">
      <c r="A224" s="450"/>
      <c r="B224" s="442"/>
      <c r="C224" s="442"/>
      <c r="D224" s="148" t="s">
        <v>468</v>
      </c>
      <c r="E224" s="148" t="s">
        <v>448</v>
      </c>
      <c r="F224" s="178" t="s">
        <v>738</v>
      </c>
      <c r="G224" s="148" t="s">
        <v>1083</v>
      </c>
      <c r="H224" s="148" t="s">
        <v>394</v>
      </c>
      <c r="I224" s="148" t="s">
        <v>123</v>
      </c>
      <c r="J224" s="132">
        <v>9200</v>
      </c>
      <c r="K224" s="132">
        <v>0</v>
      </c>
      <c r="L224" s="132">
        <v>0</v>
      </c>
      <c r="M224" s="131" t="s">
        <v>416</v>
      </c>
      <c r="N224" s="131">
        <v>0</v>
      </c>
      <c r="O224" s="170">
        <f t="shared" si="35"/>
        <v>0</v>
      </c>
      <c r="P224" s="170">
        <f t="shared" si="31"/>
        <v>0</v>
      </c>
      <c r="Q224" s="170">
        <f t="shared" si="36"/>
        <v>0</v>
      </c>
      <c r="R224" s="245" t="str">
        <f t="shared" si="39"/>
        <v>-</v>
      </c>
      <c r="S224" s="228" t="str">
        <f t="shared" si="37"/>
        <v>-</v>
      </c>
      <c r="T224" s="131" t="s">
        <v>416</v>
      </c>
      <c r="U224" s="131">
        <v>0</v>
      </c>
      <c r="V224" s="170">
        <f t="shared" si="32"/>
        <v>0</v>
      </c>
      <c r="W224" s="170">
        <f t="shared" si="40"/>
        <v>0</v>
      </c>
      <c r="X224" s="170">
        <f t="shared" si="33"/>
        <v>0</v>
      </c>
      <c r="Y224" s="260" t="str">
        <f t="shared" si="34"/>
        <v>-</v>
      </c>
      <c r="Z224" s="228" t="str">
        <f t="shared" si="38"/>
        <v>-</v>
      </c>
      <c r="AA224" s="134"/>
    </row>
    <row r="225" spans="1:27" ht="15.75" customHeight="1">
      <c r="A225" s="450"/>
      <c r="B225" s="442"/>
      <c r="C225" s="442"/>
      <c r="D225" s="148" t="s">
        <v>468</v>
      </c>
      <c r="E225" s="148" t="s">
        <v>448</v>
      </c>
      <c r="F225" s="178" t="s">
        <v>738</v>
      </c>
      <c r="G225" s="148" t="s">
        <v>1084</v>
      </c>
      <c r="H225" s="148" t="s">
        <v>394</v>
      </c>
      <c r="I225" s="148" t="s">
        <v>970</v>
      </c>
      <c r="J225" s="132">
        <v>1000</v>
      </c>
      <c r="K225" s="132">
        <v>0</v>
      </c>
      <c r="L225" s="132">
        <v>0</v>
      </c>
      <c r="M225" s="131" t="s">
        <v>416</v>
      </c>
      <c r="N225" s="131">
        <v>0</v>
      </c>
      <c r="O225" s="170">
        <f t="shared" si="35"/>
        <v>0</v>
      </c>
      <c r="P225" s="170">
        <f t="shared" si="31"/>
        <v>0</v>
      </c>
      <c r="Q225" s="223">
        <f t="shared" si="36"/>
        <v>0</v>
      </c>
      <c r="R225" s="228" t="str">
        <f>IFERROR(Q225/O225, "-")</f>
        <v>-</v>
      </c>
      <c r="S225" s="244" t="str">
        <f t="shared" si="37"/>
        <v>-</v>
      </c>
      <c r="T225" s="131" t="s">
        <v>416</v>
      </c>
      <c r="U225" s="131">
        <v>0</v>
      </c>
      <c r="V225" s="170">
        <f t="shared" si="32"/>
        <v>0</v>
      </c>
      <c r="W225" s="170">
        <f t="shared" si="40"/>
        <v>0</v>
      </c>
      <c r="X225" s="170">
        <f t="shared" si="33"/>
        <v>0</v>
      </c>
      <c r="Y225" s="260" t="str">
        <f t="shared" si="34"/>
        <v>-</v>
      </c>
      <c r="Z225" s="228" t="str">
        <f t="shared" si="38"/>
        <v>-</v>
      </c>
      <c r="AA225" s="134"/>
    </row>
    <row r="226" spans="1:27" ht="15.75" customHeight="1">
      <c r="A226" s="450"/>
      <c r="B226" s="442"/>
      <c r="C226" s="442"/>
      <c r="D226" s="148" t="s">
        <v>1085</v>
      </c>
      <c r="E226" s="148" t="s">
        <v>492</v>
      </c>
      <c r="F226" s="178" t="s">
        <v>811</v>
      </c>
      <c r="G226" s="148" t="s">
        <v>1086</v>
      </c>
      <c r="H226" s="148" t="s">
        <v>394</v>
      </c>
      <c r="I226" s="148" t="s">
        <v>123</v>
      </c>
      <c r="J226" s="132">
        <v>600000</v>
      </c>
      <c r="K226" s="132">
        <v>0</v>
      </c>
      <c r="L226" s="132">
        <v>0</v>
      </c>
      <c r="M226" s="131" t="s">
        <v>396</v>
      </c>
      <c r="N226" s="137">
        <v>1</v>
      </c>
      <c r="O226" s="170">
        <f t="shared" si="35"/>
        <v>600000</v>
      </c>
      <c r="P226" s="170">
        <f t="shared" si="31"/>
        <v>0</v>
      </c>
      <c r="Q226" s="170">
        <f t="shared" si="36"/>
        <v>0</v>
      </c>
      <c r="R226" s="228">
        <f t="shared" ref="R226:R287" si="41">IFERROR(Q226/O226, "-")</f>
        <v>0</v>
      </c>
      <c r="S226" s="228">
        <f t="shared" si="37"/>
        <v>0</v>
      </c>
      <c r="T226" s="131" t="s">
        <v>410</v>
      </c>
      <c r="U226" s="131">
        <v>0.57999999999999996</v>
      </c>
      <c r="V226" s="170">
        <f t="shared" si="32"/>
        <v>348000</v>
      </c>
      <c r="W226" s="170">
        <f t="shared" si="40"/>
        <v>0</v>
      </c>
      <c r="X226" s="170">
        <f t="shared" si="33"/>
        <v>0</v>
      </c>
      <c r="Y226" s="260">
        <f t="shared" si="34"/>
        <v>0</v>
      </c>
      <c r="Z226" s="228">
        <f t="shared" si="38"/>
        <v>0</v>
      </c>
      <c r="AA226" s="134"/>
    </row>
    <row r="227" spans="1:27" ht="15.75" customHeight="1">
      <c r="A227" s="450"/>
      <c r="B227" s="442"/>
      <c r="C227" s="442"/>
      <c r="D227" s="148" t="s">
        <v>1087</v>
      </c>
      <c r="E227" s="148" t="s">
        <v>1088</v>
      </c>
      <c r="F227" s="178" t="s">
        <v>1089</v>
      </c>
      <c r="G227" s="148" t="s">
        <v>1090</v>
      </c>
      <c r="H227" s="148" t="s">
        <v>394</v>
      </c>
      <c r="I227" s="148" t="s">
        <v>123</v>
      </c>
      <c r="J227" s="132">
        <v>138751807</v>
      </c>
      <c r="K227" s="132">
        <v>161206009.29000002</v>
      </c>
      <c r="L227" s="132">
        <v>120339113.47999999</v>
      </c>
      <c r="M227" s="131" t="s">
        <v>396</v>
      </c>
      <c r="N227" s="131">
        <v>1</v>
      </c>
      <c r="O227" s="170">
        <f t="shared" si="35"/>
        <v>138751807</v>
      </c>
      <c r="P227" s="170">
        <f t="shared" si="31"/>
        <v>161206009.29000002</v>
      </c>
      <c r="Q227" s="170">
        <f t="shared" si="36"/>
        <v>120339113.47999999</v>
      </c>
      <c r="R227" s="228">
        <f t="shared" si="41"/>
        <v>0.86729763079770195</v>
      </c>
      <c r="S227" s="228">
        <f t="shared" si="37"/>
        <v>1.1618299809962116</v>
      </c>
      <c r="T227" s="131" t="s">
        <v>410</v>
      </c>
      <c r="U227" s="131">
        <v>0.57999999999999996</v>
      </c>
      <c r="V227" s="170">
        <f t="shared" si="32"/>
        <v>80476048.059999987</v>
      </c>
      <c r="W227" s="170">
        <f t="shared" si="40"/>
        <v>93499485.3882</v>
      </c>
      <c r="X227" s="170">
        <f t="shared" si="33"/>
        <v>69796685.818399996</v>
      </c>
      <c r="Y227" s="260">
        <f t="shared" si="34"/>
        <v>0.86729763079770206</v>
      </c>
      <c r="Z227" s="228">
        <f t="shared" si="38"/>
        <v>1.1618299809962116</v>
      </c>
      <c r="AA227" s="134"/>
    </row>
    <row r="228" spans="1:27" ht="15.75" customHeight="1">
      <c r="A228" s="450"/>
      <c r="B228" s="442"/>
      <c r="C228" s="442"/>
      <c r="D228" s="148" t="s">
        <v>1087</v>
      </c>
      <c r="E228" s="148" t="s">
        <v>1088</v>
      </c>
      <c r="F228" s="178" t="s">
        <v>1091</v>
      </c>
      <c r="G228" s="148" t="s">
        <v>1092</v>
      </c>
      <c r="H228" s="148" t="s">
        <v>394</v>
      </c>
      <c r="I228" s="148" t="s">
        <v>123</v>
      </c>
      <c r="J228" s="132">
        <v>79727040</v>
      </c>
      <c r="K228" s="132">
        <v>102346485.03999999</v>
      </c>
      <c r="L228" s="132">
        <v>93058597.040000007</v>
      </c>
      <c r="M228" s="131" t="s">
        <v>396</v>
      </c>
      <c r="N228" s="131">
        <v>1</v>
      </c>
      <c r="O228" s="170">
        <f t="shared" si="35"/>
        <v>79727040</v>
      </c>
      <c r="P228" s="170">
        <f t="shared" si="31"/>
        <v>102346485.03999999</v>
      </c>
      <c r="Q228" s="170">
        <f t="shared" si="36"/>
        <v>93058597.040000007</v>
      </c>
      <c r="R228" s="228">
        <f t="shared" si="41"/>
        <v>1.1672150005819859</v>
      </c>
      <c r="S228" s="228">
        <f t="shared" si="37"/>
        <v>1.28371108522278</v>
      </c>
      <c r="T228" s="131" t="s">
        <v>410</v>
      </c>
      <c r="U228" s="131">
        <v>0.57999999999999996</v>
      </c>
      <c r="V228" s="170">
        <f t="shared" si="32"/>
        <v>46241683.199999996</v>
      </c>
      <c r="W228" s="170">
        <f t="shared" si="40"/>
        <v>59360961.323199987</v>
      </c>
      <c r="X228" s="170">
        <f t="shared" si="33"/>
        <v>53973986.283200003</v>
      </c>
      <c r="Y228" s="260">
        <f t="shared" si="34"/>
        <v>1.1672150005819859</v>
      </c>
      <c r="Z228" s="228">
        <f t="shared" si="38"/>
        <v>1.28371108522278</v>
      </c>
      <c r="AA228" s="134"/>
    </row>
    <row r="229" spans="1:27" ht="15.75" customHeight="1">
      <c r="A229" s="450"/>
      <c r="B229" s="442"/>
      <c r="C229" s="442"/>
      <c r="D229" s="148" t="s">
        <v>1087</v>
      </c>
      <c r="E229" s="148" t="s">
        <v>1088</v>
      </c>
      <c r="F229" s="178" t="s">
        <v>1091</v>
      </c>
      <c r="G229" s="148" t="s">
        <v>1093</v>
      </c>
      <c r="H229" s="148" t="s">
        <v>394</v>
      </c>
      <c r="I229" s="148" t="s">
        <v>123</v>
      </c>
      <c r="J229" s="132">
        <v>18400800</v>
      </c>
      <c r="K229" s="132">
        <v>18400800</v>
      </c>
      <c r="L229" s="132">
        <v>16320975.809999999</v>
      </c>
      <c r="M229" s="131" t="s">
        <v>396</v>
      </c>
      <c r="N229" s="131">
        <v>1</v>
      </c>
      <c r="O229" s="170">
        <f t="shared" si="35"/>
        <v>18400800</v>
      </c>
      <c r="P229" s="170">
        <f t="shared" si="31"/>
        <v>18400800</v>
      </c>
      <c r="Q229" s="170">
        <f t="shared" si="36"/>
        <v>16320975.809999999</v>
      </c>
      <c r="R229" s="228">
        <f t="shared" si="41"/>
        <v>0.88697099093517662</v>
      </c>
      <c r="S229" s="228">
        <f t="shared" si="37"/>
        <v>1</v>
      </c>
      <c r="T229" s="131" t="s">
        <v>410</v>
      </c>
      <c r="U229" s="131">
        <v>0.57999999999999996</v>
      </c>
      <c r="V229" s="170">
        <f t="shared" si="32"/>
        <v>10672464</v>
      </c>
      <c r="W229" s="170">
        <f t="shared" si="40"/>
        <v>10672464</v>
      </c>
      <c r="X229" s="170">
        <f t="shared" si="33"/>
        <v>9466165.9697999991</v>
      </c>
      <c r="Y229" s="260">
        <f t="shared" si="34"/>
        <v>0.88697099093517662</v>
      </c>
      <c r="Z229" s="228">
        <f t="shared" si="38"/>
        <v>1</v>
      </c>
      <c r="AA229" s="134"/>
    </row>
    <row r="230" spans="1:27" ht="15.75" customHeight="1">
      <c r="A230" s="450"/>
      <c r="B230" s="442"/>
      <c r="C230" s="442"/>
      <c r="D230" s="148" t="s">
        <v>1087</v>
      </c>
      <c r="E230" s="148" t="s">
        <v>1088</v>
      </c>
      <c r="F230" s="178" t="s">
        <v>1091</v>
      </c>
      <c r="G230" s="148" t="s">
        <v>1094</v>
      </c>
      <c r="H230" s="148" t="s">
        <v>394</v>
      </c>
      <c r="I230" s="148" t="s">
        <v>123</v>
      </c>
      <c r="J230" s="132">
        <v>0</v>
      </c>
      <c r="K230" s="132">
        <v>2495755.2200000002</v>
      </c>
      <c r="L230" s="132">
        <v>0</v>
      </c>
      <c r="M230" s="131" t="s">
        <v>396</v>
      </c>
      <c r="N230" s="131">
        <v>1</v>
      </c>
      <c r="O230" s="170">
        <f t="shared" si="35"/>
        <v>0</v>
      </c>
      <c r="P230" s="170">
        <f t="shared" si="31"/>
        <v>2495755.2200000002</v>
      </c>
      <c r="Q230" s="170">
        <f t="shared" si="36"/>
        <v>0</v>
      </c>
      <c r="R230" s="228" t="str">
        <f t="shared" si="41"/>
        <v>-</v>
      </c>
      <c r="S230" s="228" t="str">
        <f t="shared" si="37"/>
        <v>-</v>
      </c>
      <c r="T230" s="131" t="s">
        <v>410</v>
      </c>
      <c r="U230" s="131">
        <v>0.57999999999999996</v>
      </c>
      <c r="V230" s="170">
        <f t="shared" si="32"/>
        <v>0</v>
      </c>
      <c r="W230" s="170">
        <f t="shared" si="40"/>
        <v>1447538.0275999999</v>
      </c>
      <c r="X230" s="170">
        <f t="shared" si="33"/>
        <v>0</v>
      </c>
      <c r="Y230" s="260" t="str">
        <f t="shared" si="34"/>
        <v>-</v>
      </c>
      <c r="Z230" s="228" t="str">
        <f t="shared" si="38"/>
        <v>-</v>
      </c>
      <c r="AA230" s="134"/>
    </row>
    <row r="231" spans="1:27" ht="15.75" customHeight="1">
      <c r="A231" s="450"/>
      <c r="B231" s="442"/>
      <c r="C231" s="442"/>
      <c r="D231" s="148" t="s">
        <v>1087</v>
      </c>
      <c r="E231" s="148" t="s">
        <v>1088</v>
      </c>
      <c r="F231" s="178" t="s">
        <v>1095</v>
      </c>
      <c r="G231" s="148" t="s">
        <v>1096</v>
      </c>
      <c r="H231" s="148" t="s">
        <v>394</v>
      </c>
      <c r="I231" s="148" t="s">
        <v>123</v>
      </c>
      <c r="J231" s="132">
        <v>109266460</v>
      </c>
      <c r="K231" s="132">
        <v>82898473.230000004</v>
      </c>
      <c r="L231" s="132">
        <v>59371546.109999999</v>
      </c>
      <c r="M231" s="131" t="s">
        <v>396</v>
      </c>
      <c r="N231" s="131">
        <v>1</v>
      </c>
      <c r="O231" s="170">
        <f t="shared" si="35"/>
        <v>109266460</v>
      </c>
      <c r="P231" s="170">
        <f t="shared" si="31"/>
        <v>82898473.230000004</v>
      </c>
      <c r="Q231" s="170">
        <f t="shared" si="36"/>
        <v>59371546.109999999</v>
      </c>
      <c r="R231" s="228">
        <f t="shared" si="41"/>
        <v>0.54336478101331365</v>
      </c>
      <c r="S231" s="228">
        <f t="shared" si="37"/>
        <v>0.75868178789721941</v>
      </c>
      <c r="T231" s="131" t="s">
        <v>410</v>
      </c>
      <c r="U231" s="131">
        <v>0.57999999999999996</v>
      </c>
      <c r="V231" s="170">
        <f t="shared" si="32"/>
        <v>63374546.799999997</v>
      </c>
      <c r="W231" s="170">
        <f t="shared" si="40"/>
        <v>48081114.473399997</v>
      </c>
      <c r="X231" s="170">
        <f t="shared" si="33"/>
        <v>34435496.743799999</v>
      </c>
      <c r="Y231" s="260">
        <f t="shared" si="34"/>
        <v>0.54336478101331376</v>
      </c>
      <c r="Z231" s="228">
        <f t="shared" si="38"/>
        <v>0.7586817878972193</v>
      </c>
      <c r="AA231" s="134"/>
    </row>
    <row r="232" spans="1:27" ht="15.75" customHeight="1">
      <c r="A232" s="450"/>
      <c r="B232" s="442"/>
      <c r="C232" s="442"/>
      <c r="D232" s="148" t="s">
        <v>1087</v>
      </c>
      <c r="E232" s="148" t="s">
        <v>1088</v>
      </c>
      <c r="F232" s="178" t="s">
        <v>1095</v>
      </c>
      <c r="G232" s="148" t="s">
        <v>1097</v>
      </c>
      <c r="H232" s="148" t="s">
        <v>394</v>
      </c>
      <c r="I232" s="148" t="s">
        <v>123</v>
      </c>
      <c r="J232" s="132">
        <v>11061919</v>
      </c>
      <c r="K232" s="132">
        <v>9919026.4399999995</v>
      </c>
      <c r="L232" s="132">
        <v>4451816.18</v>
      </c>
      <c r="M232" s="131" t="s">
        <v>396</v>
      </c>
      <c r="N232" s="131">
        <v>1</v>
      </c>
      <c r="O232" s="170">
        <f t="shared" si="35"/>
        <v>11061919</v>
      </c>
      <c r="P232" s="170">
        <f t="shared" si="31"/>
        <v>9919026.4399999995</v>
      </c>
      <c r="Q232" s="170">
        <f t="shared" si="36"/>
        <v>4451816.18</v>
      </c>
      <c r="R232" s="228">
        <f t="shared" si="41"/>
        <v>0.4024451977997669</v>
      </c>
      <c r="S232" s="228">
        <f t="shared" si="37"/>
        <v>0.89668225196731233</v>
      </c>
      <c r="T232" s="131" t="s">
        <v>410</v>
      </c>
      <c r="U232" s="131">
        <v>0.57999999999999996</v>
      </c>
      <c r="V232" s="170">
        <f t="shared" si="32"/>
        <v>6415913.0199999996</v>
      </c>
      <c r="W232" s="170">
        <f t="shared" si="40"/>
        <v>5753035.3351999996</v>
      </c>
      <c r="X232" s="170">
        <f t="shared" si="33"/>
        <v>2582053.3843999999</v>
      </c>
      <c r="Y232" s="260">
        <f t="shared" si="34"/>
        <v>0.40244519779976695</v>
      </c>
      <c r="Z232" s="228">
        <f t="shared" si="38"/>
        <v>0.89668225196731233</v>
      </c>
      <c r="AA232" s="134"/>
    </row>
    <row r="233" spans="1:27" ht="15.75" customHeight="1">
      <c r="A233" s="450"/>
      <c r="B233" s="442"/>
      <c r="C233" s="442"/>
      <c r="D233" s="148" t="s">
        <v>1087</v>
      </c>
      <c r="E233" s="148" t="s">
        <v>1088</v>
      </c>
      <c r="F233" s="178" t="s">
        <v>1095</v>
      </c>
      <c r="G233" s="148" t="s">
        <v>1098</v>
      </c>
      <c r="H233" s="148" t="s">
        <v>394</v>
      </c>
      <c r="I233" s="148" t="s">
        <v>123</v>
      </c>
      <c r="J233" s="132">
        <v>0</v>
      </c>
      <c r="K233" s="132">
        <v>625778087.63999999</v>
      </c>
      <c r="L233" s="132">
        <v>625778087.63999987</v>
      </c>
      <c r="M233" s="131" t="s">
        <v>396</v>
      </c>
      <c r="N233" s="131">
        <v>1</v>
      </c>
      <c r="O233" s="170">
        <f t="shared" si="35"/>
        <v>0</v>
      </c>
      <c r="P233" s="170">
        <f t="shared" si="31"/>
        <v>625778087.63999999</v>
      </c>
      <c r="Q233" s="170">
        <f t="shared" si="36"/>
        <v>625778087.63999987</v>
      </c>
      <c r="R233" s="228" t="str">
        <f t="shared" si="41"/>
        <v>-</v>
      </c>
      <c r="S233" s="228" t="str">
        <f t="shared" si="37"/>
        <v>-</v>
      </c>
      <c r="T233" s="131" t="s">
        <v>410</v>
      </c>
      <c r="U233" s="131">
        <v>0.57999999999999996</v>
      </c>
      <c r="V233" s="170">
        <f t="shared" si="32"/>
        <v>0</v>
      </c>
      <c r="W233" s="170">
        <f t="shared" si="40"/>
        <v>362951290.83119994</v>
      </c>
      <c r="X233" s="170">
        <f t="shared" si="33"/>
        <v>362951290.83119988</v>
      </c>
      <c r="Y233" s="260" t="str">
        <f t="shared" si="34"/>
        <v>-</v>
      </c>
      <c r="Z233" s="228" t="str">
        <f t="shared" si="38"/>
        <v>-</v>
      </c>
      <c r="AA233" s="134"/>
    </row>
    <row r="234" spans="1:27" ht="15.75" customHeight="1">
      <c r="A234" s="450"/>
      <c r="B234" s="442"/>
      <c r="C234" s="442"/>
      <c r="D234" s="148" t="s">
        <v>1087</v>
      </c>
      <c r="E234" s="148" t="s">
        <v>1088</v>
      </c>
      <c r="F234" s="178" t="s">
        <v>1095</v>
      </c>
      <c r="G234" s="148" t="s">
        <v>1099</v>
      </c>
      <c r="H234" s="148" t="s">
        <v>394</v>
      </c>
      <c r="I234" s="148" t="s">
        <v>123</v>
      </c>
      <c r="J234" s="132">
        <v>533738165</v>
      </c>
      <c r="K234" s="132">
        <v>455795944.41000003</v>
      </c>
      <c r="L234" s="132">
        <v>341720716.04999995</v>
      </c>
      <c r="M234" s="131" t="s">
        <v>396</v>
      </c>
      <c r="N234" s="131">
        <v>1</v>
      </c>
      <c r="O234" s="170">
        <f t="shared" si="35"/>
        <v>533738165</v>
      </c>
      <c r="P234" s="170">
        <f t="shared" si="31"/>
        <v>455795944.41000003</v>
      </c>
      <c r="Q234" s="170">
        <f t="shared" si="36"/>
        <v>341720716.04999995</v>
      </c>
      <c r="R234" s="228">
        <f t="shared" si="41"/>
        <v>0.64024036214461066</v>
      </c>
      <c r="S234" s="228">
        <f t="shared" si="37"/>
        <v>0.85396918245484665</v>
      </c>
      <c r="T234" s="131" t="s">
        <v>410</v>
      </c>
      <c r="U234" s="131">
        <v>0.57999999999999996</v>
      </c>
      <c r="V234" s="170">
        <f t="shared" si="32"/>
        <v>309568135.69999999</v>
      </c>
      <c r="W234" s="170">
        <f t="shared" si="40"/>
        <v>264361647.75779998</v>
      </c>
      <c r="X234" s="170">
        <f t="shared" si="33"/>
        <v>198198015.30899996</v>
      </c>
      <c r="Y234" s="260">
        <f t="shared" si="34"/>
        <v>0.64024036214461066</v>
      </c>
      <c r="Z234" s="228">
        <f t="shared" si="38"/>
        <v>0.85396918245484654</v>
      </c>
      <c r="AA234" s="134"/>
    </row>
    <row r="235" spans="1:27" ht="15.75" customHeight="1">
      <c r="A235" s="450"/>
      <c r="B235" s="442"/>
      <c r="C235" s="442"/>
      <c r="D235" s="148" t="s">
        <v>1087</v>
      </c>
      <c r="E235" s="148" t="s">
        <v>1088</v>
      </c>
      <c r="F235" s="178" t="s">
        <v>1095</v>
      </c>
      <c r="G235" s="148" t="s">
        <v>1100</v>
      </c>
      <c r="H235" s="148" t="s">
        <v>394</v>
      </c>
      <c r="I235" s="148" t="s">
        <v>123</v>
      </c>
      <c r="J235" s="132">
        <v>0</v>
      </c>
      <c r="K235" s="132">
        <v>22025137</v>
      </c>
      <c r="L235" s="132">
        <v>5409925.6299999999</v>
      </c>
      <c r="M235" s="131" t="s">
        <v>396</v>
      </c>
      <c r="N235" s="131">
        <v>1</v>
      </c>
      <c r="O235" s="170">
        <f t="shared" si="35"/>
        <v>0</v>
      </c>
      <c r="P235" s="170">
        <f t="shared" si="31"/>
        <v>22025137</v>
      </c>
      <c r="Q235" s="170">
        <f t="shared" si="36"/>
        <v>5409925.6299999999</v>
      </c>
      <c r="R235" s="228" t="str">
        <f t="shared" si="41"/>
        <v>-</v>
      </c>
      <c r="S235" s="228" t="str">
        <f t="shared" si="37"/>
        <v>-</v>
      </c>
      <c r="T235" s="131" t="s">
        <v>410</v>
      </c>
      <c r="U235" s="131">
        <v>0.57999999999999996</v>
      </c>
      <c r="V235" s="170">
        <f t="shared" si="32"/>
        <v>0</v>
      </c>
      <c r="W235" s="170">
        <f t="shared" si="40"/>
        <v>12774579.459999999</v>
      </c>
      <c r="X235" s="170">
        <f t="shared" si="33"/>
        <v>3137756.8653999995</v>
      </c>
      <c r="Y235" s="260" t="str">
        <f t="shared" si="34"/>
        <v>-</v>
      </c>
      <c r="Z235" s="228" t="str">
        <f t="shared" si="38"/>
        <v>-</v>
      </c>
      <c r="AA235" s="134"/>
    </row>
    <row r="236" spans="1:27" ht="15.75" customHeight="1">
      <c r="A236" s="450"/>
      <c r="B236" s="442"/>
      <c r="C236" s="442"/>
      <c r="D236" s="148" t="s">
        <v>1087</v>
      </c>
      <c r="E236" s="148" t="s">
        <v>1088</v>
      </c>
      <c r="F236" s="178" t="s">
        <v>1095</v>
      </c>
      <c r="G236" s="148" t="s">
        <v>1101</v>
      </c>
      <c r="H236" s="148" t="s">
        <v>394</v>
      </c>
      <c r="I236" s="148" t="s">
        <v>123</v>
      </c>
      <c r="J236" s="132">
        <v>0</v>
      </c>
      <c r="K236" s="132">
        <v>2718831.86</v>
      </c>
      <c r="L236" s="132">
        <v>2718831.86</v>
      </c>
      <c r="M236" s="131" t="s">
        <v>396</v>
      </c>
      <c r="N236" s="131">
        <v>1</v>
      </c>
      <c r="O236" s="170">
        <f t="shared" si="35"/>
        <v>0</v>
      </c>
      <c r="P236" s="170">
        <f t="shared" si="31"/>
        <v>2718831.86</v>
      </c>
      <c r="Q236" s="170">
        <f t="shared" si="36"/>
        <v>2718831.86</v>
      </c>
      <c r="R236" s="228" t="str">
        <f t="shared" si="41"/>
        <v>-</v>
      </c>
      <c r="S236" s="228" t="str">
        <f t="shared" si="37"/>
        <v>-</v>
      </c>
      <c r="T236" s="131" t="s">
        <v>410</v>
      </c>
      <c r="U236" s="131">
        <v>0.57999999999999996</v>
      </c>
      <c r="V236" s="170">
        <f t="shared" si="32"/>
        <v>0</v>
      </c>
      <c r="W236" s="170">
        <f t="shared" si="40"/>
        <v>1576922.4787999999</v>
      </c>
      <c r="X236" s="170">
        <f t="shared" si="33"/>
        <v>1576922.4787999999</v>
      </c>
      <c r="Y236" s="260" t="str">
        <f t="shared" si="34"/>
        <v>-</v>
      </c>
      <c r="Z236" s="228" t="str">
        <f t="shared" si="38"/>
        <v>-</v>
      </c>
      <c r="AA236" s="134"/>
    </row>
    <row r="237" spans="1:27" ht="15.75" customHeight="1">
      <c r="A237" s="450"/>
      <c r="B237" s="442"/>
      <c r="C237" s="442"/>
      <c r="D237" s="148" t="s">
        <v>1102</v>
      </c>
      <c r="E237" s="148" t="s">
        <v>1103</v>
      </c>
      <c r="F237" s="178" t="s">
        <v>1104</v>
      </c>
      <c r="G237" s="148" t="s">
        <v>1105</v>
      </c>
      <c r="H237" s="148" t="s">
        <v>394</v>
      </c>
      <c r="I237" s="148" t="s">
        <v>123</v>
      </c>
      <c r="J237" s="132">
        <v>150000</v>
      </c>
      <c r="K237" s="132">
        <v>0</v>
      </c>
      <c r="L237" s="132">
        <v>0</v>
      </c>
      <c r="M237" s="131" t="s">
        <v>396</v>
      </c>
      <c r="N237" s="131">
        <v>1</v>
      </c>
      <c r="O237" s="170">
        <f t="shared" si="35"/>
        <v>150000</v>
      </c>
      <c r="P237" s="170">
        <f t="shared" si="31"/>
        <v>0</v>
      </c>
      <c r="Q237" s="170">
        <f t="shared" si="36"/>
        <v>0</v>
      </c>
      <c r="R237" s="228">
        <f t="shared" si="41"/>
        <v>0</v>
      </c>
      <c r="S237" s="228">
        <f t="shared" si="37"/>
        <v>0</v>
      </c>
      <c r="T237" s="131" t="s">
        <v>416</v>
      </c>
      <c r="U237" s="131">
        <v>0</v>
      </c>
      <c r="V237" s="170">
        <f t="shared" si="32"/>
        <v>0</v>
      </c>
      <c r="W237" s="170">
        <f t="shared" si="40"/>
        <v>0</v>
      </c>
      <c r="X237" s="170">
        <f t="shared" si="33"/>
        <v>0</v>
      </c>
      <c r="Y237" s="260" t="str">
        <f t="shared" si="34"/>
        <v>-</v>
      </c>
      <c r="Z237" s="228" t="str">
        <f t="shared" si="38"/>
        <v>-</v>
      </c>
      <c r="AA237" s="134"/>
    </row>
    <row r="238" spans="1:27" ht="15.75" customHeight="1">
      <c r="A238" s="450"/>
      <c r="B238" s="442"/>
      <c r="C238" s="442"/>
      <c r="D238" s="148" t="s">
        <v>1102</v>
      </c>
      <c r="E238" s="148" t="s">
        <v>1103</v>
      </c>
      <c r="F238" s="178" t="s">
        <v>1106</v>
      </c>
      <c r="G238" s="148" t="s">
        <v>1107</v>
      </c>
      <c r="H238" s="148" t="s">
        <v>394</v>
      </c>
      <c r="I238" s="148" t="s">
        <v>123</v>
      </c>
      <c r="J238" s="132">
        <v>100000</v>
      </c>
      <c r="K238" s="132">
        <v>0</v>
      </c>
      <c r="L238" s="132">
        <v>0</v>
      </c>
      <c r="M238" s="131" t="s">
        <v>396</v>
      </c>
      <c r="N238" s="131">
        <v>1</v>
      </c>
      <c r="O238" s="170">
        <f t="shared" si="35"/>
        <v>100000</v>
      </c>
      <c r="P238" s="170">
        <f t="shared" si="31"/>
        <v>0</v>
      </c>
      <c r="Q238" s="170">
        <f t="shared" si="36"/>
        <v>0</v>
      </c>
      <c r="R238" s="228">
        <f t="shared" si="41"/>
        <v>0</v>
      </c>
      <c r="S238" s="228">
        <f t="shared" si="37"/>
        <v>0</v>
      </c>
      <c r="T238" s="131" t="s">
        <v>416</v>
      </c>
      <c r="U238" s="131">
        <v>0</v>
      </c>
      <c r="V238" s="170">
        <f t="shared" si="32"/>
        <v>0</v>
      </c>
      <c r="W238" s="170">
        <f t="shared" si="40"/>
        <v>0</v>
      </c>
      <c r="X238" s="170">
        <f t="shared" si="33"/>
        <v>0</v>
      </c>
      <c r="Y238" s="260" t="str">
        <f t="shared" si="34"/>
        <v>-</v>
      </c>
      <c r="Z238" s="228" t="str">
        <f t="shared" si="38"/>
        <v>-</v>
      </c>
      <c r="AA238" s="134"/>
    </row>
    <row r="239" spans="1:27" ht="15.75" customHeight="1">
      <c r="A239" s="450"/>
      <c r="B239" s="442"/>
      <c r="C239" s="442"/>
      <c r="D239" s="148" t="s">
        <v>1102</v>
      </c>
      <c r="E239" s="148" t="s">
        <v>1103</v>
      </c>
      <c r="F239" s="178" t="s">
        <v>1108</v>
      </c>
      <c r="G239" s="148" t="s">
        <v>1109</v>
      </c>
      <c r="H239" s="148" t="s">
        <v>394</v>
      </c>
      <c r="I239" s="148" t="s">
        <v>123</v>
      </c>
      <c r="J239" s="132">
        <v>150000</v>
      </c>
      <c r="K239" s="132">
        <v>0</v>
      </c>
      <c r="L239" s="132">
        <v>0</v>
      </c>
      <c r="M239" s="131" t="s">
        <v>396</v>
      </c>
      <c r="N239" s="131">
        <v>1</v>
      </c>
      <c r="O239" s="170">
        <f t="shared" si="35"/>
        <v>150000</v>
      </c>
      <c r="P239" s="170">
        <f t="shared" si="31"/>
        <v>0</v>
      </c>
      <c r="Q239" s="170">
        <f t="shared" si="36"/>
        <v>0</v>
      </c>
      <c r="R239" s="228">
        <f t="shared" si="41"/>
        <v>0</v>
      </c>
      <c r="S239" s="228">
        <f t="shared" si="37"/>
        <v>0</v>
      </c>
      <c r="T239" s="131" t="s">
        <v>416</v>
      </c>
      <c r="U239" s="131">
        <v>0</v>
      </c>
      <c r="V239" s="170">
        <f t="shared" si="32"/>
        <v>0</v>
      </c>
      <c r="W239" s="170">
        <f t="shared" si="40"/>
        <v>0</v>
      </c>
      <c r="X239" s="170">
        <f t="shared" si="33"/>
        <v>0</v>
      </c>
      <c r="Y239" s="260" t="str">
        <f t="shared" si="34"/>
        <v>-</v>
      </c>
      <c r="Z239" s="228" t="str">
        <f t="shared" si="38"/>
        <v>-</v>
      </c>
      <c r="AA239" s="134"/>
    </row>
    <row r="240" spans="1:27" ht="15.75" customHeight="1">
      <c r="A240" s="450"/>
      <c r="B240" s="442"/>
      <c r="C240" s="442"/>
      <c r="D240" s="148" t="s">
        <v>1102</v>
      </c>
      <c r="E240" s="148" t="s">
        <v>1103</v>
      </c>
      <c r="F240" s="178" t="s">
        <v>1110</v>
      </c>
      <c r="G240" s="148" t="s">
        <v>1111</v>
      </c>
      <c r="H240" s="148" t="s">
        <v>394</v>
      </c>
      <c r="I240" s="148" t="s">
        <v>123</v>
      </c>
      <c r="J240" s="132">
        <v>150000</v>
      </c>
      <c r="K240" s="132">
        <v>0</v>
      </c>
      <c r="L240" s="132">
        <v>0</v>
      </c>
      <c r="M240" s="131" t="s">
        <v>396</v>
      </c>
      <c r="N240" s="131">
        <v>1</v>
      </c>
      <c r="O240" s="170">
        <f t="shared" si="35"/>
        <v>150000</v>
      </c>
      <c r="P240" s="170">
        <f t="shared" si="31"/>
        <v>0</v>
      </c>
      <c r="Q240" s="170">
        <f t="shared" si="36"/>
        <v>0</v>
      </c>
      <c r="R240" s="228">
        <f t="shared" si="41"/>
        <v>0</v>
      </c>
      <c r="S240" s="228">
        <f t="shared" si="37"/>
        <v>0</v>
      </c>
      <c r="T240" s="131" t="s">
        <v>416</v>
      </c>
      <c r="U240" s="131">
        <v>0</v>
      </c>
      <c r="V240" s="170">
        <f t="shared" si="32"/>
        <v>0</v>
      </c>
      <c r="W240" s="170">
        <f t="shared" si="40"/>
        <v>0</v>
      </c>
      <c r="X240" s="170">
        <f t="shared" si="33"/>
        <v>0</v>
      </c>
      <c r="Y240" s="260" t="str">
        <f t="shared" si="34"/>
        <v>-</v>
      </c>
      <c r="Z240" s="228" t="str">
        <f t="shared" si="38"/>
        <v>-</v>
      </c>
      <c r="AA240" s="134"/>
    </row>
    <row r="241" spans="1:27" ht="15.75" customHeight="1">
      <c r="A241" s="450"/>
      <c r="B241" s="442"/>
      <c r="C241" s="442"/>
      <c r="D241" s="148" t="s">
        <v>1102</v>
      </c>
      <c r="E241" s="148" t="s">
        <v>1103</v>
      </c>
      <c r="F241" s="178" t="s">
        <v>1112</v>
      </c>
      <c r="G241" s="148" t="s">
        <v>1113</v>
      </c>
      <c r="H241" s="148" t="s">
        <v>394</v>
      </c>
      <c r="I241" s="148" t="s">
        <v>123</v>
      </c>
      <c r="J241" s="132">
        <v>150000</v>
      </c>
      <c r="K241" s="132">
        <v>0</v>
      </c>
      <c r="L241" s="132">
        <v>0</v>
      </c>
      <c r="M241" s="131" t="s">
        <v>396</v>
      </c>
      <c r="N241" s="131">
        <v>1</v>
      </c>
      <c r="O241" s="170">
        <f t="shared" si="35"/>
        <v>150000</v>
      </c>
      <c r="P241" s="170">
        <f t="shared" si="31"/>
        <v>0</v>
      </c>
      <c r="Q241" s="170">
        <f t="shared" si="36"/>
        <v>0</v>
      </c>
      <c r="R241" s="228">
        <f t="shared" si="41"/>
        <v>0</v>
      </c>
      <c r="S241" s="228">
        <f t="shared" si="37"/>
        <v>0</v>
      </c>
      <c r="T241" s="131" t="s">
        <v>416</v>
      </c>
      <c r="U241" s="131">
        <v>0</v>
      </c>
      <c r="V241" s="170">
        <f t="shared" si="32"/>
        <v>0</v>
      </c>
      <c r="W241" s="170">
        <f t="shared" si="40"/>
        <v>0</v>
      </c>
      <c r="X241" s="170">
        <f t="shared" si="33"/>
        <v>0</v>
      </c>
      <c r="Y241" s="260" t="str">
        <f t="shared" si="34"/>
        <v>-</v>
      </c>
      <c r="Z241" s="228" t="str">
        <f t="shared" si="38"/>
        <v>-</v>
      </c>
      <c r="AA241" s="134"/>
    </row>
    <row r="242" spans="1:27" ht="15.75" customHeight="1">
      <c r="A242" s="450"/>
      <c r="B242" s="442"/>
      <c r="C242" s="442"/>
      <c r="D242" s="148" t="s">
        <v>1102</v>
      </c>
      <c r="E242" s="148" t="s">
        <v>751</v>
      </c>
      <c r="F242" s="178" t="s">
        <v>1114</v>
      </c>
      <c r="G242" s="148" t="s">
        <v>1115</v>
      </c>
      <c r="H242" s="148" t="s">
        <v>394</v>
      </c>
      <c r="I242" s="148" t="s">
        <v>123</v>
      </c>
      <c r="J242" s="132">
        <v>13020621</v>
      </c>
      <c r="K242" s="132">
        <v>6282956.9199999999</v>
      </c>
      <c r="L242" s="132">
        <v>3612693.33</v>
      </c>
      <c r="M242" s="131" t="s">
        <v>396</v>
      </c>
      <c r="N242" s="131">
        <v>1</v>
      </c>
      <c r="O242" s="170">
        <f t="shared" si="35"/>
        <v>13020621</v>
      </c>
      <c r="P242" s="170">
        <f t="shared" si="31"/>
        <v>6282956.9199999999</v>
      </c>
      <c r="Q242" s="170">
        <f t="shared" si="36"/>
        <v>3612693.33</v>
      </c>
      <c r="R242" s="228">
        <f t="shared" si="41"/>
        <v>0.27745937232947648</v>
      </c>
      <c r="S242" s="228">
        <f t="shared" si="37"/>
        <v>0.48253896031533366</v>
      </c>
      <c r="T242" s="131" t="s">
        <v>416</v>
      </c>
      <c r="U242" s="131">
        <v>0</v>
      </c>
      <c r="V242" s="170">
        <f t="shared" si="32"/>
        <v>0</v>
      </c>
      <c r="W242" s="170">
        <f t="shared" si="40"/>
        <v>0</v>
      </c>
      <c r="X242" s="170">
        <f t="shared" si="33"/>
        <v>0</v>
      </c>
      <c r="Y242" s="260" t="str">
        <f t="shared" si="34"/>
        <v>-</v>
      </c>
      <c r="Z242" s="228" t="str">
        <f t="shared" si="38"/>
        <v>-</v>
      </c>
      <c r="AA242" s="134"/>
    </row>
    <row r="243" spans="1:27" ht="15.75" customHeight="1">
      <c r="A243" s="450"/>
      <c r="B243" s="442"/>
      <c r="C243" s="442"/>
      <c r="D243" s="148" t="s">
        <v>1102</v>
      </c>
      <c r="E243" s="148" t="s">
        <v>751</v>
      </c>
      <c r="F243" s="178" t="s">
        <v>1114</v>
      </c>
      <c r="G243" s="148" t="s">
        <v>1116</v>
      </c>
      <c r="H243" s="148" t="s">
        <v>394</v>
      </c>
      <c r="I243" s="148" t="s">
        <v>123</v>
      </c>
      <c r="J243" s="132">
        <v>3729970</v>
      </c>
      <c r="K243" s="132">
        <v>1354768.3800000001</v>
      </c>
      <c r="L243" s="132">
        <v>598816.49</v>
      </c>
      <c r="M243" s="131" t="s">
        <v>396</v>
      </c>
      <c r="N243" s="131">
        <v>1</v>
      </c>
      <c r="O243" s="170">
        <f t="shared" si="35"/>
        <v>3729970</v>
      </c>
      <c r="P243" s="170">
        <f t="shared" si="31"/>
        <v>1354768.3800000001</v>
      </c>
      <c r="Q243" s="170">
        <f t="shared" si="36"/>
        <v>598816.49</v>
      </c>
      <c r="R243" s="228">
        <f t="shared" si="41"/>
        <v>0.16054190516277611</v>
      </c>
      <c r="S243" s="228">
        <f t="shared" si="37"/>
        <v>0.36321160223808774</v>
      </c>
      <c r="T243" s="131" t="s">
        <v>416</v>
      </c>
      <c r="U243" s="131">
        <v>0</v>
      </c>
      <c r="V243" s="170">
        <f t="shared" si="32"/>
        <v>0</v>
      </c>
      <c r="W243" s="170">
        <f t="shared" si="40"/>
        <v>0</v>
      </c>
      <c r="X243" s="170">
        <f t="shared" si="33"/>
        <v>0</v>
      </c>
      <c r="Y243" s="260" t="str">
        <f t="shared" si="34"/>
        <v>-</v>
      </c>
      <c r="Z243" s="228" t="str">
        <f t="shared" si="38"/>
        <v>-</v>
      </c>
      <c r="AA243" s="134"/>
    </row>
    <row r="244" spans="1:27" ht="15.75" customHeight="1">
      <c r="A244" s="450"/>
      <c r="B244" s="442"/>
      <c r="C244" s="442"/>
      <c r="D244" s="148" t="s">
        <v>1102</v>
      </c>
      <c r="E244" s="148" t="s">
        <v>751</v>
      </c>
      <c r="F244" s="178" t="s">
        <v>1114</v>
      </c>
      <c r="G244" s="148" t="s">
        <v>1117</v>
      </c>
      <c r="H244" s="148" t="s">
        <v>394</v>
      </c>
      <c r="I244" s="148" t="s">
        <v>123</v>
      </c>
      <c r="J244" s="132">
        <v>251931</v>
      </c>
      <c r="K244" s="132">
        <v>69858.010000000009</v>
      </c>
      <c r="L244" s="132">
        <v>51667.74</v>
      </c>
      <c r="M244" s="131" t="s">
        <v>396</v>
      </c>
      <c r="N244" s="131">
        <v>1</v>
      </c>
      <c r="O244" s="170">
        <f t="shared" si="35"/>
        <v>251931</v>
      </c>
      <c r="P244" s="170">
        <f t="shared" si="31"/>
        <v>69858.010000000009</v>
      </c>
      <c r="Q244" s="170">
        <f t="shared" si="36"/>
        <v>51667.74</v>
      </c>
      <c r="R244" s="228">
        <f t="shared" si="41"/>
        <v>0.20508686902366124</v>
      </c>
      <c r="S244" s="228">
        <f t="shared" si="37"/>
        <v>0.27729025010816455</v>
      </c>
      <c r="T244" s="131" t="s">
        <v>416</v>
      </c>
      <c r="U244" s="131">
        <v>0</v>
      </c>
      <c r="V244" s="170">
        <f t="shared" si="32"/>
        <v>0</v>
      </c>
      <c r="W244" s="170">
        <f t="shared" si="40"/>
        <v>0</v>
      </c>
      <c r="X244" s="170">
        <f t="shared" si="33"/>
        <v>0</v>
      </c>
      <c r="Y244" s="260" t="str">
        <f t="shared" si="34"/>
        <v>-</v>
      </c>
      <c r="Z244" s="228" t="str">
        <f t="shared" si="38"/>
        <v>-</v>
      </c>
      <c r="AA244" s="134"/>
    </row>
    <row r="245" spans="1:27" ht="15.75" customHeight="1">
      <c r="A245" s="450"/>
      <c r="B245" s="442"/>
      <c r="C245" s="442"/>
      <c r="D245" s="148" t="s">
        <v>1102</v>
      </c>
      <c r="E245" s="148" t="s">
        <v>1088</v>
      </c>
      <c r="F245" s="178" t="s">
        <v>1118</v>
      </c>
      <c r="G245" s="148" t="s">
        <v>1119</v>
      </c>
      <c r="H245" s="148" t="s">
        <v>394</v>
      </c>
      <c r="I245" s="148" t="s">
        <v>123</v>
      </c>
      <c r="J245" s="132">
        <v>1000</v>
      </c>
      <c r="K245" s="132">
        <v>1527568.85</v>
      </c>
      <c r="L245" s="132">
        <v>0</v>
      </c>
      <c r="M245" s="131" t="s">
        <v>396</v>
      </c>
      <c r="N245" s="131">
        <v>1</v>
      </c>
      <c r="O245" s="170">
        <f t="shared" si="35"/>
        <v>1000</v>
      </c>
      <c r="P245" s="170">
        <f t="shared" si="31"/>
        <v>1527568.85</v>
      </c>
      <c r="Q245" s="170">
        <f t="shared" si="36"/>
        <v>0</v>
      </c>
      <c r="R245" s="228">
        <f t="shared" si="41"/>
        <v>0</v>
      </c>
      <c r="S245" s="228">
        <f t="shared" si="37"/>
        <v>1527.5688500000001</v>
      </c>
      <c r="T245" s="131" t="s">
        <v>416</v>
      </c>
      <c r="U245" s="131">
        <v>0</v>
      </c>
      <c r="V245" s="170">
        <f t="shared" si="32"/>
        <v>0</v>
      </c>
      <c r="W245" s="170">
        <f t="shared" si="40"/>
        <v>0</v>
      </c>
      <c r="X245" s="170">
        <f t="shared" si="33"/>
        <v>0</v>
      </c>
      <c r="Y245" s="260" t="str">
        <f t="shared" si="34"/>
        <v>-</v>
      </c>
      <c r="Z245" s="228" t="str">
        <f t="shared" si="38"/>
        <v>-</v>
      </c>
      <c r="AA245" s="134"/>
    </row>
    <row r="246" spans="1:27" ht="15.75" customHeight="1">
      <c r="A246" s="450"/>
      <c r="B246" s="442"/>
      <c r="C246" s="442"/>
      <c r="D246" s="148" t="s">
        <v>1102</v>
      </c>
      <c r="E246" s="148" t="s">
        <v>1088</v>
      </c>
      <c r="F246" s="178" t="s">
        <v>1118</v>
      </c>
      <c r="G246" s="148" t="s">
        <v>1120</v>
      </c>
      <c r="H246" s="148" t="s">
        <v>394</v>
      </c>
      <c r="I246" s="148" t="s">
        <v>123</v>
      </c>
      <c r="J246" s="132">
        <v>30001000</v>
      </c>
      <c r="K246" s="132">
        <v>267818558.62</v>
      </c>
      <c r="L246" s="132">
        <v>0</v>
      </c>
      <c r="M246" s="131" t="s">
        <v>396</v>
      </c>
      <c r="N246" s="131">
        <v>1</v>
      </c>
      <c r="O246" s="170">
        <f t="shared" si="35"/>
        <v>30001000</v>
      </c>
      <c r="P246" s="170">
        <f t="shared" si="31"/>
        <v>267818558.62</v>
      </c>
      <c r="Q246" s="170">
        <f t="shared" si="36"/>
        <v>0</v>
      </c>
      <c r="R246" s="228">
        <f t="shared" si="41"/>
        <v>0</v>
      </c>
      <c r="S246" s="228">
        <f t="shared" si="37"/>
        <v>8.9269877210759638</v>
      </c>
      <c r="T246" s="131" t="s">
        <v>416</v>
      </c>
      <c r="U246" s="131">
        <v>0</v>
      </c>
      <c r="V246" s="170">
        <f t="shared" si="32"/>
        <v>0</v>
      </c>
      <c r="W246" s="170">
        <f t="shared" si="40"/>
        <v>0</v>
      </c>
      <c r="X246" s="170">
        <f t="shared" si="33"/>
        <v>0</v>
      </c>
      <c r="Y246" s="260" t="str">
        <f t="shared" si="34"/>
        <v>-</v>
      </c>
      <c r="Z246" s="228" t="str">
        <f t="shared" si="38"/>
        <v>-</v>
      </c>
      <c r="AA246" s="134"/>
    </row>
    <row r="247" spans="1:27" ht="15.75" customHeight="1">
      <c r="A247" s="450"/>
      <c r="B247" s="442"/>
      <c r="C247" s="442"/>
      <c r="D247" s="148" t="s">
        <v>1102</v>
      </c>
      <c r="E247" s="148" t="s">
        <v>1088</v>
      </c>
      <c r="F247" s="178" t="s">
        <v>1118</v>
      </c>
      <c r="G247" s="148" t="s">
        <v>1121</v>
      </c>
      <c r="H247" s="148" t="s">
        <v>394</v>
      </c>
      <c r="I247" s="148" t="s">
        <v>123</v>
      </c>
      <c r="J247" s="132">
        <v>1000</v>
      </c>
      <c r="K247" s="132">
        <v>37908</v>
      </c>
      <c r="L247" s="132">
        <v>0</v>
      </c>
      <c r="M247" s="131" t="s">
        <v>396</v>
      </c>
      <c r="N247" s="131">
        <v>1</v>
      </c>
      <c r="O247" s="170">
        <f t="shared" si="35"/>
        <v>1000</v>
      </c>
      <c r="P247" s="170">
        <f t="shared" si="31"/>
        <v>37908</v>
      </c>
      <c r="Q247" s="170">
        <f t="shared" si="36"/>
        <v>0</v>
      </c>
      <c r="R247" s="228">
        <f t="shared" si="41"/>
        <v>0</v>
      </c>
      <c r="S247" s="228">
        <f t="shared" si="37"/>
        <v>37.908000000000001</v>
      </c>
      <c r="T247" s="131" t="s">
        <v>416</v>
      </c>
      <c r="U247" s="131">
        <v>0</v>
      </c>
      <c r="V247" s="170">
        <f t="shared" si="32"/>
        <v>0</v>
      </c>
      <c r="W247" s="170">
        <f t="shared" si="40"/>
        <v>0</v>
      </c>
      <c r="X247" s="170">
        <f t="shared" si="33"/>
        <v>0</v>
      </c>
      <c r="Y247" s="260" t="str">
        <f t="shared" si="34"/>
        <v>-</v>
      </c>
      <c r="Z247" s="228" t="str">
        <f t="shared" si="38"/>
        <v>-</v>
      </c>
      <c r="AA247" s="134"/>
    </row>
    <row r="248" spans="1:27" ht="15.75" customHeight="1">
      <c r="A248" s="450"/>
      <c r="B248" s="442"/>
      <c r="C248" s="442"/>
      <c r="D248" s="148" t="s">
        <v>1102</v>
      </c>
      <c r="E248" s="148" t="s">
        <v>1103</v>
      </c>
      <c r="F248" s="178" t="s">
        <v>1122</v>
      </c>
      <c r="G248" s="148" t="s">
        <v>1123</v>
      </c>
      <c r="H248" s="148" t="s">
        <v>394</v>
      </c>
      <c r="I248" s="148" t="s">
        <v>123</v>
      </c>
      <c r="J248" s="132">
        <v>746311152</v>
      </c>
      <c r="K248" s="132">
        <v>582078666.66999996</v>
      </c>
      <c r="L248" s="132">
        <v>495153223.33000004</v>
      </c>
      <c r="M248" s="131" t="s">
        <v>396</v>
      </c>
      <c r="N248" s="131">
        <v>1</v>
      </c>
      <c r="O248" s="170">
        <f t="shared" si="35"/>
        <v>746311152</v>
      </c>
      <c r="P248" s="170">
        <f t="shared" si="31"/>
        <v>582078666.66999996</v>
      </c>
      <c r="Q248" s="170">
        <f t="shared" si="36"/>
        <v>495153223.33000004</v>
      </c>
      <c r="R248" s="228">
        <f t="shared" si="41"/>
        <v>0.66346753897897004</v>
      </c>
      <c r="S248" s="228">
        <f t="shared" si="37"/>
        <v>0.7799410006270413</v>
      </c>
      <c r="T248" s="131" t="s">
        <v>416</v>
      </c>
      <c r="U248" s="131">
        <v>0</v>
      </c>
      <c r="V248" s="170">
        <f t="shared" si="32"/>
        <v>0</v>
      </c>
      <c r="W248" s="170">
        <f t="shared" si="40"/>
        <v>0</v>
      </c>
      <c r="X248" s="170">
        <f t="shared" si="33"/>
        <v>0</v>
      </c>
      <c r="Y248" s="260" t="str">
        <f t="shared" si="34"/>
        <v>-</v>
      </c>
      <c r="Z248" s="228" t="str">
        <f t="shared" si="38"/>
        <v>-</v>
      </c>
      <c r="AA248" s="134"/>
    </row>
    <row r="249" spans="1:27" ht="15.75" customHeight="1">
      <c r="A249" s="450"/>
      <c r="B249" s="442"/>
      <c r="C249" s="442"/>
      <c r="D249" s="148" t="s">
        <v>1102</v>
      </c>
      <c r="E249" s="148" t="s">
        <v>1103</v>
      </c>
      <c r="F249" s="178" t="s">
        <v>1122</v>
      </c>
      <c r="G249" s="148" t="s">
        <v>1124</v>
      </c>
      <c r="H249" s="148" t="s">
        <v>394</v>
      </c>
      <c r="I249" s="148" t="s">
        <v>123</v>
      </c>
      <c r="J249" s="132">
        <v>43500000</v>
      </c>
      <c r="K249" s="132">
        <v>118156009.48999999</v>
      </c>
      <c r="L249" s="132">
        <v>88594739.489999995</v>
      </c>
      <c r="M249" s="131" t="s">
        <v>396</v>
      </c>
      <c r="N249" s="131">
        <v>1</v>
      </c>
      <c r="O249" s="170">
        <f t="shared" si="35"/>
        <v>43500000</v>
      </c>
      <c r="P249" s="170">
        <f t="shared" si="31"/>
        <v>118156009.48999999</v>
      </c>
      <c r="Q249" s="170">
        <f t="shared" si="36"/>
        <v>88594739.489999995</v>
      </c>
      <c r="R249" s="228">
        <f t="shared" si="41"/>
        <v>2.0366606779310343</v>
      </c>
      <c r="S249" s="228">
        <f t="shared" si="37"/>
        <v>2.7162301032183906</v>
      </c>
      <c r="T249" s="131" t="s">
        <v>416</v>
      </c>
      <c r="U249" s="131">
        <v>0</v>
      </c>
      <c r="V249" s="170">
        <f t="shared" si="32"/>
        <v>0</v>
      </c>
      <c r="W249" s="170">
        <f t="shared" si="40"/>
        <v>0</v>
      </c>
      <c r="X249" s="170">
        <f t="shared" si="33"/>
        <v>0</v>
      </c>
      <c r="Y249" s="260" t="str">
        <f t="shared" si="34"/>
        <v>-</v>
      </c>
      <c r="Z249" s="228" t="str">
        <f t="shared" si="38"/>
        <v>-</v>
      </c>
      <c r="AA249" s="134"/>
    </row>
    <row r="250" spans="1:27" ht="15.75" customHeight="1">
      <c r="A250" s="450"/>
      <c r="B250" s="442"/>
      <c r="C250" s="442"/>
      <c r="D250" s="148" t="s">
        <v>1102</v>
      </c>
      <c r="E250" s="148" t="s">
        <v>1103</v>
      </c>
      <c r="F250" s="178" t="s">
        <v>1122</v>
      </c>
      <c r="G250" s="148" t="s">
        <v>1125</v>
      </c>
      <c r="H250" s="148" t="s">
        <v>394</v>
      </c>
      <c r="I250" s="148" t="s">
        <v>123</v>
      </c>
      <c r="J250" s="132">
        <v>3000000</v>
      </c>
      <c r="K250" s="132">
        <v>20654500.120000001</v>
      </c>
      <c r="L250" s="132">
        <v>2643771.9600000004</v>
      </c>
      <c r="M250" s="131" t="s">
        <v>396</v>
      </c>
      <c r="N250" s="131">
        <v>1</v>
      </c>
      <c r="O250" s="170">
        <f t="shared" si="35"/>
        <v>3000000</v>
      </c>
      <c r="P250" s="170">
        <f t="shared" si="31"/>
        <v>20654500.120000001</v>
      </c>
      <c r="Q250" s="170">
        <f t="shared" si="36"/>
        <v>2643771.9600000004</v>
      </c>
      <c r="R250" s="228">
        <f t="shared" si="41"/>
        <v>0.88125732000000012</v>
      </c>
      <c r="S250" s="228">
        <f t="shared" si="37"/>
        <v>6.8848333733333336</v>
      </c>
      <c r="T250" s="131" t="s">
        <v>416</v>
      </c>
      <c r="U250" s="131">
        <v>0</v>
      </c>
      <c r="V250" s="170">
        <f t="shared" si="32"/>
        <v>0</v>
      </c>
      <c r="W250" s="170">
        <f t="shared" si="40"/>
        <v>0</v>
      </c>
      <c r="X250" s="170">
        <f t="shared" si="33"/>
        <v>0</v>
      </c>
      <c r="Y250" s="260" t="str">
        <f t="shared" si="34"/>
        <v>-</v>
      </c>
      <c r="Z250" s="228" t="str">
        <f t="shared" si="38"/>
        <v>-</v>
      </c>
      <c r="AA250" s="134"/>
    </row>
    <row r="251" spans="1:27" ht="15.75" customHeight="1">
      <c r="A251" s="450"/>
      <c r="B251" s="442"/>
      <c r="C251" s="442"/>
      <c r="D251" s="148" t="s">
        <v>1102</v>
      </c>
      <c r="E251" s="148" t="s">
        <v>1103</v>
      </c>
      <c r="F251" s="178" t="s">
        <v>1122</v>
      </c>
      <c r="G251" s="148" t="s">
        <v>1126</v>
      </c>
      <c r="H251" s="148" t="s">
        <v>394</v>
      </c>
      <c r="I251" s="148" t="s">
        <v>123</v>
      </c>
      <c r="J251" s="132">
        <v>5000000</v>
      </c>
      <c r="K251" s="132">
        <v>156587.93</v>
      </c>
      <c r="L251" s="132">
        <v>156587.93</v>
      </c>
      <c r="M251" s="131" t="s">
        <v>396</v>
      </c>
      <c r="N251" s="131">
        <v>1</v>
      </c>
      <c r="O251" s="170">
        <f t="shared" si="35"/>
        <v>5000000</v>
      </c>
      <c r="P251" s="170">
        <f t="shared" si="31"/>
        <v>156587.93</v>
      </c>
      <c r="Q251" s="170">
        <f t="shared" si="36"/>
        <v>156587.93</v>
      </c>
      <c r="R251" s="228">
        <f t="shared" si="41"/>
        <v>3.1317586000000001E-2</v>
      </c>
      <c r="S251" s="228">
        <f t="shared" si="37"/>
        <v>3.1317586000000001E-2</v>
      </c>
      <c r="T251" s="131" t="s">
        <v>416</v>
      </c>
      <c r="U251" s="131">
        <v>0</v>
      </c>
      <c r="V251" s="170">
        <f t="shared" si="32"/>
        <v>0</v>
      </c>
      <c r="W251" s="170">
        <f t="shared" si="40"/>
        <v>0</v>
      </c>
      <c r="X251" s="170">
        <f t="shared" si="33"/>
        <v>0</v>
      </c>
      <c r="Y251" s="260" t="str">
        <f t="shared" si="34"/>
        <v>-</v>
      </c>
      <c r="Z251" s="228" t="str">
        <f t="shared" si="38"/>
        <v>-</v>
      </c>
      <c r="AA251" s="134"/>
    </row>
    <row r="252" spans="1:27" ht="15.75" customHeight="1">
      <c r="A252" s="450"/>
      <c r="B252" s="442"/>
      <c r="C252" s="442"/>
      <c r="D252" s="148" t="s">
        <v>1102</v>
      </c>
      <c r="E252" s="148" t="s">
        <v>1103</v>
      </c>
      <c r="F252" s="178" t="s">
        <v>1122</v>
      </c>
      <c r="G252" s="148" t="s">
        <v>1127</v>
      </c>
      <c r="H252" s="148" t="s">
        <v>394</v>
      </c>
      <c r="I252" s="148" t="s">
        <v>123</v>
      </c>
      <c r="J252" s="132">
        <v>211781100</v>
      </c>
      <c r="K252" s="132">
        <v>142916136.06999996</v>
      </c>
      <c r="L252" s="132">
        <v>119380979.87</v>
      </c>
      <c r="M252" s="131" t="s">
        <v>396</v>
      </c>
      <c r="N252" s="131">
        <v>1</v>
      </c>
      <c r="O252" s="170">
        <f t="shared" si="35"/>
        <v>211781100</v>
      </c>
      <c r="P252" s="170">
        <f t="shared" si="31"/>
        <v>142916136.06999996</v>
      </c>
      <c r="Q252" s="170">
        <f t="shared" si="36"/>
        <v>119380979.87</v>
      </c>
      <c r="R252" s="228">
        <f t="shared" si="41"/>
        <v>0.56369987628735518</v>
      </c>
      <c r="S252" s="228">
        <f t="shared" si="37"/>
        <v>0.67482951061260876</v>
      </c>
      <c r="T252" s="131" t="s">
        <v>416</v>
      </c>
      <c r="U252" s="131">
        <v>0</v>
      </c>
      <c r="V252" s="170">
        <f t="shared" si="32"/>
        <v>0</v>
      </c>
      <c r="W252" s="170">
        <f t="shared" si="40"/>
        <v>0</v>
      </c>
      <c r="X252" s="170">
        <f t="shared" si="33"/>
        <v>0</v>
      </c>
      <c r="Y252" s="260" t="str">
        <f t="shared" si="34"/>
        <v>-</v>
      </c>
      <c r="Z252" s="228" t="str">
        <f t="shared" si="38"/>
        <v>-</v>
      </c>
      <c r="AA252" s="134"/>
    </row>
    <row r="253" spans="1:27" ht="15.75" customHeight="1">
      <c r="A253" s="450"/>
      <c r="B253" s="442"/>
      <c r="C253" s="442"/>
      <c r="D253" s="148" t="s">
        <v>1102</v>
      </c>
      <c r="E253" s="148" t="s">
        <v>1103</v>
      </c>
      <c r="F253" s="178" t="s">
        <v>1122</v>
      </c>
      <c r="G253" s="148" t="s">
        <v>1128</v>
      </c>
      <c r="H253" s="148" t="s">
        <v>394</v>
      </c>
      <c r="I253" s="148" t="s">
        <v>123</v>
      </c>
      <c r="J253" s="132">
        <v>223692432</v>
      </c>
      <c r="K253" s="132">
        <v>209903415.19000003</v>
      </c>
      <c r="L253" s="132">
        <v>209903415.19000003</v>
      </c>
      <c r="M253" s="131" t="s">
        <v>396</v>
      </c>
      <c r="N253" s="131">
        <v>1</v>
      </c>
      <c r="O253" s="170">
        <f t="shared" si="35"/>
        <v>223692432</v>
      </c>
      <c r="P253" s="170">
        <f t="shared" si="31"/>
        <v>209903415.19000003</v>
      </c>
      <c r="Q253" s="170">
        <f t="shared" si="36"/>
        <v>209903415.19000003</v>
      </c>
      <c r="R253" s="228">
        <f t="shared" si="41"/>
        <v>0.93835724934136366</v>
      </c>
      <c r="S253" s="228">
        <f t="shared" si="37"/>
        <v>0.93835724934136366</v>
      </c>
      <c r="T253" s="131" t="s">
        <v>416</v>
      </c>
      <c r="U253" s="131">
        <v>0</v>
      </c>
      <c r="V253" s="170">
        <f t="shared" si="32"/>
        <v>0</v>
      </c>
      <c r="W253" s="170">
        <f t="shared" si="40"/>
        <v>0</v>
      </c>
      <c r="X253" s="170">
        <f t="shared" si="33"/>
        <v>0</v>
      </c>
      <c r="Y253" s="260" t="str">
        <f t="shared" si="34"/>
        <v>-</v>
      </c>
      <c r="Z253" s="228" t="str">
        <f t="shared" si="38"/>
        <v>-</v>
      </c>
      <c r="AA253" s="134"/>
    </row>
    <row r="254" spans="1:27" ht="15.75" customHeight="1">
      <c r="A254" s="450"/>
      <c r="B254" s="442"/>
      <c r="C254" s="442"/>
      <c r="D254" s="148" t="s">
        <v>1102</v>
      </c>
      <c r="E254" s="148" t="s">
        <v>1103</v>
      </c>
      <c r="F254" s="178" t="s">
        <v>1122</v>
      </c>
      <c r="G254" s="148" t="s">
        <v>1129</v>
      </c>
      <c r="H254" s="148" t="s">
        <v>394</v>
      </c>
      <c r="I254" s="148" t="s">
        <v>123</v>
      </c>
      <c r="J254" s="132">
        <v>0</v>
      </c>
      <c r="K254" s="132">
        <v>17402271.359999999</v>
      </c>
      <c r="L254" s="132">
        <v>17402271.359999999</v>
      </c>
      <c r="M254" s="131" t="s">
        <v>396</v>
      </c>
      <c r="N254" s="131">
        <v>1</v>
      </c>
      <c r="O254" s="170">
        <f t="shared" si="35"/>
        <v>0</v>
      </c>
      <c r="P254" s="170">
        <f t="shared" si="31"/>
        <v>17402271.359999999</v>
      </c>
      <c r="Q254" s="170">
        <f t="shared" si="36"/>
        <v>17402271.359999999</v>
      </c>
      <c r="R254" s="228" t="str">
        <f t="shared" si="41"/>
        <v>-</v>
      </c>
      <c r="S254" s="228" t="str">
        <f t="shared" si="37"/>
        <v>-</v>
      </c>
      <c r="T254" s="131" t="s">
        <v>416</v>
      </c>
      <c r="U254" s="131">
        <v>0</v>
      </c>
      <c r="V254" s="170">
        <f t="shared" si="32"/>
        <v>0</v>
      </c>
      <c r="W254" s="170">
        <f t="shared" si="40"/>
        <v>0</v>
      </c>
      <c r="X254" s="170">
        <f t="shared" si="33"/>
        <v>0</v>
      </c>
      <c r="Y254" s="260" t="str">
        <f t="shared" si="34"/>
        <v>-</v>
      </c>
      <c r="Z254" s="228" t="str">
        <f t="shared" si="38"/>
        <v>-</v>
      </c>
      <c r="AA254" s="134"/>
    </row>
    <row r="255" spans="1:27" ht="15.75" customHeight="1">
      <c r="A255" s="450"/>
      <c r="B255" s="442"/>
      <c r="C255" s="442"/>
      <c r="D255" s="148" t="s">
        <v>1102</v>
      </c>
      <c r="E255" s="148" t="s">
        <v>1103</v>
      </c>
      <c r="F255" s="178" t="s">
        <v>1122</v>
      </c>
      <c r="G255" s="148" t="s">
        <v>1130</v>
      </c>
      <c r="H255" s="148" t="s">
        <v>394</v>
      </c>
      <c r="I255" s="148" t="s">
        <v>123</v>
      </c>
      <c r="J255" s="132">
        <v>0</v>
      </c>
      <c r="K255" s="132">
        <v>18002600</v>
      </c>
      <c r="L255" s="132">
        <v>16005605</v>
      </c>
      <c r="M255" s="131" t="s">
        <v>396</v>
      </c>
      <c r="N255" s="131">
        <v>1</v>
      </c>
      <c r="O255" s="170">
        <f t="shared" si="35"/>
        <v>0</v>
      </c>
      <c r="P255" s="170">
        <f t="shared" si="31"/>
        <v>18002600</v>
      </c>
      <c r="Q255" s="170">
        <f t="shared" si="36"/>
        <v>16005605</v>
      </c>
      <c r="R255" s="228" t="str">
        <f t="shared" si="41"/>
        <v>-</v>
      </c>
      <c r="S255" s="228" t="str">
        <f t="shared" si="37"/>
        <v>-</v>
      </c>
      <c r="T255" s="131" t="s">
        <v>416</v>
      </c>
      <c r="U255" s="131">
        <v>0</v>
      </c>
      <c r="V255" s="170">
        <f t="shared" si="32"/>
        <v>0</v>
      </c>
      <c r="W255" s="170">
        <f t="shared" si="40"/>
        <v>0</v>
      </c>
      <c r="X255" s="170">
        <f t="shared" si="33"/>
        <v>0</v>
      </c>
      <c r="Y255" s="260" t="str">
        <f t="shared" si="34"/>
        <v>-</v>
      </c>
      <c r="Z255" s="228" t="str">
        <f t="shared" si="38"/>
        <v>-</v>
      </c>
      <c r="AA255" s="134"/>
    </row>
    <row r="256" spans="1:27" ht="15.75" customHeight="1">
      <c r="A256" s="450"/>
      <c r="B256" s="442"/>
      <c r="C256" s="442"/>
      <c r="D256" s="148" t="s">
        <v>1102</v>
      </c>
      <c r="E256" s="148" t="s">
        <v>1103</v>
      </c>
      <c r="F256" s="178" t="s">
        <v>1122</v>
      </c>
      <c r="G256" s="148" t="s">
        <v>1131</v>
      </c>
      <c r="H256" s="148" t="s">
        <v>394</v>
      </c>
      <c r="I256" s="148" t="s">
        <v>123</v>
      </c>
      <c r="J256" s="132">
        <v>9255119</v>
      </c>
      <c r="K256" s="132">
        <v>3239549.46</v>
      </c>
      <c r="L256" s="132">
        <v>3239549.46</v>
      </c>
      <c r="M256" s="131" t="s">
        <v>396</v>
      </c>
      <c r="N256" s="131">
        <v>1</v>
      </c>
      <c r="O256" s="170">
        <f t="shared" si="35"/>
        <v>9255119</v>
      </c>
      <c r="P256" s="170">
        <f t="shared" ref="P256:P319" si="42">K256*N256</f>
        <v>3239549.46</v>
      </c>
      <c r="Q256" s="170">
        <f t="shared" si="36"/>
        <v>3239549.46</v>
      </c>
      <c r="R256" s="228">
        <f t="shared" si="41"/>
        <v>0.35002785593572594</v>
      </c>
      <c r="S256" s="228">
        <f t="shared" si="37"/>
        <v>0.35002785593572594</v>
      </c>
      <c r="T256" s="131" t="s">
        <v>416</v>
      </c>
      <c r="U256" s="131">
        <v>0</v>
      </c>
      <c r="V256" s="170">
        <f t="shared" ref="V256:V319" si="43">J256*U256</f>
        <v>0</v>
      </c>
      <c r="W256" s="170">
        <f t="shared" si="40"/>
        <v>0</v>
      </c>
      <c r="X256" s="170">
        <f t="shared" ref="X256:X319" si="44">L256*U256</f>
        <v>0</v>
      </c>
      <c r="Y256" s="260" t="str">
        <f t="shared" ref="Y256:Y319" si="45">IFERROR(X256/V256, "-")</f>
        <v>-</v>
      </c>
      <c r="Z256" s="228" t="str">
        <f t="shared" si="38"/>
        <v>-</v>
      </c>
      <c r="AA256" s="134"/>
    </row>
    <row r="257" spans="1:27" ht="15.75" customHeight="1">
      <c r="A257" s="450"/>
      <c r="B257" s="442"/>
      <c r="C257" s="442"/>
      <c r="D257" s="148" t="s">
        <v>1102</v>
      </c>
      <c r="E257" s="148" t="s">
        <v>1103</v>
      </c>
      <c r="F257" s="178" t="s">
        <v>1122</v>
      </c>
      <c r="G257" s="148" t="s">
        <v>1132</v>
      </c>
      <c r="H257" s="148" t="s">
        <v>394</v>
      </c>
      <c r="I257" s="148" t="s">
        <v>123</v>
      </c>
      <c r="J257" s="132">
        <v>0</v>
      </c>
      <c r="K257" s="132">
        <v>2584.3200000000002</v>
      </c>
      <c r="L257" s="132">
        <v>2584.3200000000002</v>
      </c>
      <c r="M257" s="131" t="s">
        <v>396</v>
      </c>
      <c r="N257" s="131">
        <v>1</v>
      </c>
      <c r="O257" s="170">
        <f t="shared" ref="O257:O320" si="46">J257*N257</f>
        <v>0</v>
      </c>
      <c r="P257" s="170">
        <f t="shared" si="42"/>
        <v>2584.3200000000002</v>
      </c>
      <c r="Q257" s="170">
        <f t="shared" ref="Q257:Q320" si="47">L257*N257</f>
        <v>2584.3200000000002</v>
      </c>
      <c r="R257" s="228" t="str">
        <f t="shared" si="41"/>
        <v>-</v>
      </c>
      <c r="S257" s="228" t="str">
        <f t="shared" ref="S257:S320" si="48">IFERROR(P257/O257, "-")</f>
        <v>-</v>
      </c>
      <c r="T257" s="131" t="s">
        <v>416</v>
      </c>
      <c r="U257" s="131">
        <v>0</v>
      </c>
      <c r="V257" s="170">
        <f t="shared" si="43"/>
        <v>0</v>
      </c>
      <c r="W257" s="170">
        <f t="shared" si="40"/>
        <v>0</v>
      </c>
      <c r="X257" s="170">
        <f t="shared" si="44"/>
        <v>0</v>
      </c>
      <c r="Y257" s="260" t="str">
        <f t="shared" si="45"/>
        <v>-</v>
      </c>
      <c r="Z257" s="228" t="str">
        <f t="shared" ref="Z257:Z320" si="49">IFERROR(W257/V257, "-")</f>
        <v>-</v>
      </c>
      <c r="AA257" s="134"/>
    </row>
    <row r="258" spans="1:27" ht="15.75" customHeight="1">
      <c r="A258" s="450"/>
      <c r="B258" s="442"/>
      <c r="C258" s="442"/>
      <c r="D258" s="148" t="s">
        <v>1102</v>
      </c>
      <c r="E258" s="148" t="s">
        <v>1103</v>
      </c>
      <c r="F258" s="178" t="s">
        <v>1122</v>
      </c>
      <c r="G258" s="148" t="s">
        <v>1133</v>
      </c>
      <c r="H258" s="148" t="s">
        <v>394</v>
      </c>
      <c r="I258" s="148" t="s">
        <v>123</v>
      </c>
      <c r="J258" s="132">
        <v>1500000</v>
      </c>
      <c r="K258" s="132">
        <v>25279784.57</v>
      </c>
      <c r="L258" s="132">
        <v>1194077.5</v>
      </c>
      <c r="M258" s="131" t="s">
        <v>396</v>
      </c>
      <c r="N258" s="131">
        <v>1</v>
      </c>
      <c r="O258" s="170">
        <f t="shared" si="46"/>
        <v>1500000</v>
      </c>
      <c r="P258" s="170">
        <f t="shared" si="42"/>
        <v>25279784.57</v>
      </c>
      <c r="Q258" s="170">
        <f t="shared" si="47"/>
        <v>1194077.5</v>
      </c>
      <c r="R258" s="228">
        <f t="shared" si="41"/>
        <v>0.79605166666666671</v>
      </c>
      <c r="S258" s="228">
        <f t="shared" si="48"/>
        <v>16.853189713333332</v>
      </c>
      <c r="T258" s="131" t="s">
        <v>416</v>
      </c>
      <c r="U258" s="131">
        <v>0</v>
      </c>
      <c r="V258" s="170">
        <f t="shared" si="43"/>
        <v>0</v>
      </c>
      <c r="W258" s="170">
        <f t="shared" si="40"/>
        <v>0</v>
      </c>
      <c r="X258" s="170">
        <f t="shared" si="44"/>
        <v>0</v>
      </c>
      <c r="Y258" s="260" t="str">
        <f t="shared" si="45"/>
        <v>-</v>
      </c>
      <c r="Z258" s="228" t="str">
        <f t="shared" si="49"/>
        <v>-</v>
      </c>
      <c r="AA258" s="134"/>
    </row>
    <row r="259" spans="1:27" ht="15.75" customHeight="1">
      <c r="A259" s="450"/>
      <c r="B259" s="442"/>
      <c r="C259" s="442"/>
      <c r="D259" s="148" t="s">
        <v>1102</v>
      </c>
      <c r="E259" s="148" t="s">
        <v>1103</v>
      </c>
      <c r="F259" s="178" t="s">
        <v>1122</v>
      </c>
      <c r="G259" s="148" t="s">
        <v>1134</v>
      </c>
      <c r="H259" s="148" t="s">
        <v>394</v>
      </c>
      <c r="I259" s="148" t="s">
        <v>123</v>
      </c>
      <c r="J259" s="132">
        <v>0</v>
      </c>
      <c r="K259" s="132">
        <v>508800</v>
      </c>
      <c r="L259" s="132">
        <v>508800</v>
      </c>
      <c r="M259" s="131" t="s">
        <v>396</v>
      </c>
      <c r="N259" s="131">
        <v>1</v>
      </c>
      <c r="O259" s="170">
        <f t="shared" si="46"/>
        <v>0</v>
      </c>
      <c r="P259" s="170">
        <f t="shared" si="42"/>
        <v>508800</v>
      </c>
      <c r="Q259" s="170">
        <f t="shared" si="47"/>
        <v>508800</v>
      </c>
      <c r="R259" s="228" t="str">
        <f t="shared" si="41"/>
        <v>-</v>
      </c>
      <c r="S259" s="228" t="str">
        <f t="shared" si="48"/>
        <v>-</v>
      </c>
      <c r="T259" s="131" t="s">
        <v>416</v>
      </c>
      <c r="U259" s="131">
        <v>0</v>
      </c>
      <c r="V259" s="170">
        <f t="shared" si="43"/>
        <v>0</v>
      </c>
      <c r="W259" s="170">
        <f t="shared" si="40"/>
        <v>0</v>
      </c>
      <c r="X259" s="170">
        <f t="shared" si="44"/>
        <v>0</v>
      </c>
      <c r="Y259" s="260" t="str">
        <f t="shared" si="45"/>
        <v>-</v>
      </c>
      <c r="Z259" s="228" t="str">
        <f t="shared" si="49"/>
        <v>-</v>
      </c>
      <c r="AA259" s="134"/>
    </row>
    <row r="260" spans="1:27" ht="15.75" customHeight="1">
      <c r="A260" s="450"/>
      <c r="B260" s="442"/>
      <c r="C260" s="442"/>
      <c r="D260" s="148" t="s">
        <v>1102</v>
      </c>
      <c r="E260" s="148" t="s">
        <v>1103</v>
      </c>
      <c r="F260" s="178" t="s">
        <v>1122</v>
      </c>
      <c r="G260" s="148" t="s">
        <v>1135</v>
      </c>
      <c r="H260" s="148" t="s">
        <v>394</v>
      </c>
      <c r="I260" s="148" t="s">
        <v>123</v>
      </c>
      <c r="J260" s="132">
        <v>0</v>
      </c>
      <c r="K260" s="132">
        <v>151436.48000000001</v>
      </c>
      <c r="L260" s="132">
        <v>151436.48000000001</v>
      </c>
      <c r="M260" s="131" t="s">
        <v>396</v>
      </c>
      <c r="N260" s="131">
        <v>1</v>
      </c>
      <c r="O260" s="170">
        <f t="shared" si="46"/>
        <v>0</v>
      </c>
      <c r="P260" s="170">
        <f t="shared" si="42"/>
        <v>151436.48000000001</v>
      </c>
      <c r="Q260" s="170">
        <f t="shared" si="47"/>
        <v>151436.48000000001</v>
      </c>
      <c r="R260" s="228" t="str">
        <f t="shared" si="41"/>
        <v>-</v>
      </c>
      <c r="S260" s="228" t="str">
        <f t="shared" si="48"/>
        <v>-</v>
      </c>
      <c r="T260" s="131" t="s">
        <v>416</v>
      </c>
      <c r="U260" s="131">
        <v>0</v>
      </c>
      <c r="V260" s="170">
        <f t="shared" si="43"/>
        <v>0</v>
      </c>
      <c r="W260" s="170">
        <f t="shared" ref="W260:W323" si="50">K260*U260</f>
        <v>0</v>
      </c>
      <c r="X260" s="170">
        <f t="shared" si="44"/>
        <v>0</v>
      </c>
      <c r="Y260" s="260" t="str">
        <f t="shared" si="45"/>
        <v>-</v>
      </c>
      <c r="Z260" s="228" t="str">
        <f t="shared" si="49"/>
        <v>-</v>
      </c>
      <c r="AA260" s="134"/>
    </row>
    <row r="261" spans="1:27" ht="15.75" customHeight="1">
      <c r="A261" s="450"/>
      <c r="B261" s="442"/>
      <c r="C261" s="442"/>
      <c r="D261" s="148" t="s">
        <v>1102</v>
      </c>
      <c r="E261" s="148" t="s">
        <v>1103</v>
      </c>
      <c r="F261" s="178" t="s">
        <v>1122</v>
      </c>
      <c r="G261" s="148" t="s">
        <v>1136</v>
      </c>
      <c r="H261" s="148" t="s">
        <v>394</v>
      </c>
      <c r="I261" s="148" t="s">
        <v>123</v>
      </c>
      <c r="J261" s="132">
        <v>266000</v>
      </c>
      <c r="K261" s="132">
        <v>4764</v>
      </c>
      <c r="L261" s="132">
        <v>4764</v>
      </c>
      <c r="M261" s="131" t="s">
        <v>396</v>
      </c>
      <c r="N261" s="131">
        <v>1</v>
      </c>
      <c r="O261" s="170">
        <f t="shared" si="46"/>
        <v>266000</v>
      </c>
      <c r="P261" s="170">
        <f t="shared" si="42"/>
        <v>4764</v>
      </c>
      <c r="Q261" s="170">
        <f t="shared" si="47"/>
        <v>4764</v>
      </c>
      <c r="R261" s="228">
        <f t="shared" si="41"/>
        <v>1.7909774436090226E-2</v>
      </c>
      <c r="S261" s="228">
        <f t="shared" si="48"/>
        <v>1.7909774436090226E-2</v>
      </c>
      <c r="T261" s="131" t="s">
        <v>416</v>
      </c>
      <c r="U261" s="131">
        <v>0</v>
      </c>
      <c r="V261" s="170">
        <f t="shared" si="43"/>
        <v>0</v>
      </c>
      <c r="W261" s="170">
        <f t="shared" si="50"/>
        <v>0</v>
      </c>
      <c r="X261" s="170">
        <f t="shared" si="44"/>
        <v>0</v>
      </c>
      <c r="Y261" s="260" t="str">
        <f t="shared" si="45"/>
        <v>-</v>
      </c>
      <c r="Z261" s="228" t="str">
        <f t="shared" si="49"/>
        <v>-</v>
      </c>
      <c r="AA261" s="134"/>
    </row>
    <row r="262" spans="1:27" ht="15.75" customHeight="1">
      <c r="A262" s="450"/>
      <c r="B262" s="442"/>
      <c r="C262" s="442"/>
      <c r="D262" s="148" t="s">
        <v>1102</v>
      </c>
      <c r="E262" s="148" t="s">
        <v>1103</v>
      </c>
      <c r="F262" s="178" t="s">
        <v>1122</v>
      </c>
      <c r="G262" s="148" t="s">
        <v>1137</v>
      </c>
      <c r="H262" s="148" t="s">
        <v>394</v>
      </c>
      <c r="I262" s="148" t="s">
        <v>123</v>
      </c>
      <c r="J262" s="132">
        <v>78000</v>
      </c>
      <c r="K262" s="132">
        <v>0</v>
      </c>
      <c r="L262" s="132">
        <v>0</v>
      </c>
      <c r="M262" s="131" t="s">
        <v>396</v>
      </c>
      <c r="N262" s="131">
        <v>1</v>
      </c>
      <c r="O262" s="170">
        <f t="shared" si="46"/>
        <v>78000</v>
      </c>
      <c r="P262" s="170">
        <f t="shared" si="42"/>
        <v>0</v>
      </c>
      <c r="Q262" s="170">
        <f t="shared" si="47"/>
        <v>0</v>
      </c>
      <c r="R262" s="228">
        <f t="shared" si="41"/>
        <v>0</v>
      </c>
      <c r="S262" s="228">
        <f t="shared" si="48"/>
        <v>0</v>
      </c>
      <c r="T262" s="131" t="s">
        <v>416</v>
      </c>
      <c r="U262" s="131">
        <v>0</v>
      </c>
      <c r="V262" s="170">
        <f t="shared" si="43"/>
        <v>0</v>
      </c>
      <c r="W262" s="170">
        <f t="shared" si="50"/>
        <v>0</v>
      </c>
      <c r="X262" s="170">
        <f t="shared" si="44"/>
        <v>0</v>
      </c>
      <c r="Y262" s="260" t="str">
        <f t="shared" si="45"/>
        <v>-</v>
      </c>
      <c r="Z262" s="228" t="str">
        <f t="shared" si="49"/>
        <v>-</v>
      </c>
      <c r="AA262" s="134"/>
    </row>
    <row r="263" spans="1:27" ht="15.75" customHeight="1">
      <c r="A263" s="450"/>
      <c r="B263" s="442"/>
      <c r="C263" s="442"/>
      <c r="D263" s="148" t="s">
        <v>1102</v>
      </c>
      <c r="E263" s="148" t="s">
        <v>1103</v>
      </c>
      <c r="F263" s="178" t="s">
        <v>1122</v>
      </c>
      <c r="G263" s="148" t="s">
        <v>1138</v>
      </c>
      <c r="H263" s="148" t="s">
        <v>394</v>
      </c>
      <c r="I263" s="148" t="s">
        <v>123</v>
      </c>
      <c r="J263" s="132">
        <v>7109727</v>
      </c>
      <c r="K263" s="132">
        <v>5387669.5</v>
      </c>
      <c r="L263" s="132">
        <v>2243686.6800000002</v>
      </c>
      <c r="M263" s="131" t="s">
        <v>396</v>
      </c>
      <c r="N263" s="131">
        <v>1</v>
      </c>
      <c r="O263" s="170">
        <f t="shared" si="46"/>
        <v>7109727</v>
      </c>
      <c r="P263" s="170">
        <f t="shared" si="42"/>
        <v>5387669.5</v>
      </c>
      <c r="Q263" s="170">
        <f t="shared" si="47"/>
        <v>2243686.6800000002</v>
      </c>
      <c r="R263" s="228">
        <f t="shared" si="41"/>
        <v>0.31557986403697358</v>
      </c>
      <c r="S263" s="228">
        <f t="shared" si="48"/>
        <v>0.75778851986862505</v>
      </c>
      <c r="T263" s="131" t="s">
        <v>416</v>
      </c>
      <c r="U263" s="131">
        <v>0</v>
      </c>
      <c r="V263" s="170">
        <f t="shared" si="43"/>
        <v>0</v>
      </c>
      <c r="W263" s="170">
        <f t="shared" si="50"/>
        <v>0</v>
      </c>
      <c r="X263" s="170">
        <f t="shared" si="44"/>
        <v>0</v>
      </c>
      <c r="Y263" s="260" t="str">
        <f t="shared" si="45"/>
        <v>-</v>
      </c>
      <c r="Z263" s="228" t="str">
        <f t="shared" si="49"/>
        <v>-</v>
      </c>
      <c r="AA263" s="134"/>
    </row>
    <row r="264" spans="1:27" ht="15.75" customHeight="1">
      <c r="A264" s="450"/>
      <c r="B264" s="442"/>
      <c r="C264" s="442"/>
      <c r="D264" s="148" t="s">
        <v>1102</v>
      </c>
      <c r="E264" s="148" t="s">
        <v>1103</v>
      </c>
      <c r="F264" s="178" t="s">
        <v>1122</v>
      </c>
      <c r="G264" s="148" t="s">
        <v>1139</v>
      </c>
      <c r="H264" s="148" t="s">
        <v>394</v>
      </c>
      <c r="I264" s="148" t="s">
        <v>123</v>
      </c>
      <c r="J264" s="132">
        <v>15600</v>
      </c>
      <c r="K264" s="132">
        <v>0</v>
      </c>
      <c r="L264" s="132">
        <v>0</v>
      </c>
      <c r="M264" s="131" t="s">
        <v>396</v>
      </c>
      <c r="N264" s="131">
        <v>1</v>
      </c>
      <c r="O264" s="170">
        <f t="shared" si="46"/>
        <v>15600</v>
      </c>
      <c r="P264" s="170">
        <f t="shared" si="42"/>
        <v>0</v>
      </c>
      <c r="Q264" s="170">
        <f t="shared" si="47"/>
        <v>0</v>
      </c>
      <c r="R264" s="228">
        <f t="shared" si="41"/>
        <v>0</v>
      </c>
      <c r="S264" s="228">
        <f t="shared" si="48"/>
        <v>0</v>
      </c>
      <c r="T264" s="131" t="s">
        <v>416</v>
      </c>
      <c r="U264" s="131">
        <v>0</v>
      </c>
      <c r="V264" s="170">
        <f t="shared" si="43"/>
        <v>0</v>
      </c>
      <c r="W264" s="170">
        <f t="shared" si="50"/>
        <v>0</v>
      </c>
      <c r="X264" s="170">
        <f t="shared" si="44"/>
        <v>0</v>
      </c>
      <c r="Y264" s="260" t="str">
        <f t="shared" si="45"/>
        <v>-</v>
      </c>
      <c r="Z264" s="228" t="str">
        <f t="shared" si="49"/>
        <v>-</v>
      </c>
      <c r="AA264" s="134"/>
    </row>
    <row r="265" spans="1:27" ht="15.75" customHeight="1">
      <c r="A265" s="450"/>
      <c r="B265" s="442"/>
      <c r="C265" s="442"/>
      <c r="D265" s="148" t="s">
        <v>1102</v>
      </c>
      <c r="E265" s="148" t="s">
        <v>1103</v>
      </c>
      <c r="F265" s="178" t="s">
        <v>1122</v>
      </c>
      <c r="G265" s="148" t="s">
        <v>1140</v>
      </c>
      <c r="H265" s="148" t="s">
        <v>394</v>
      </c>
      <c r="I265" s="148" t="s">
        <v>123</v>
      </c>
      <c r="J265" s="132">
        <v>0</v>
      </c>
      <c r="K265" s="132">
        <v>3284.59</v>
      </c>
      <c r="L265" s="132">
        <v>3284.59</v>
      </c>
      <c r="M265" s="131" t="s">
        <v>396</v>
      </c>
      <c r="N265" s="131">
        <v>1</v>
      </c>
      <c r="O265" s="170">
        <f t="shared" si="46"/>
        <v>0</v>
      </c>
      <c r="P265" s="170">
        <f t="shared" si="42"/>
        <v>3284.59</v>
      </c>
      <c r="Q265" s="170">
        <f t="shared" si="47"/>
        <v>3284.59</v>
      </c>
      <c r="R265" s="228" t="str">
        <f t="shared" si="41"/>
        <v>-</v>
      </c>
      <c r="S265" s="228" t="str">
        <f t="shared" si="48"/>
        <v>-</v>
      </c>
      <c r="T265" s="131" t="s">
        <v>416</v>
      </c>
      <c r="U265" s="131">
        <v>0</v>
      </c>
      <c r="V265" s="170">
        <f t="shared" si="43"/>
        <v>0</v>
      </c>
      <c r="W265" s="170">
        <f t="shared" si="50"/>
        <v>0</v>
      </c>
      <c r="X265" s="170">
        <f t="shared" si="44"/>
        <v>0</v>
      </c>
      <c r="Y265" s="260" t="str">
        <f t="shared" si="45"/>
        <v>-</v>
      </c>
      <c r="Z265" s="228" t="str">
        <f t="shared" si="49"/>
        <v>-</v>
      </c>
      <c r="AA265" s="134"/>
    </row>
    <row r="266" spans="1:27" ht="15.75" customHeight="1">
      <c r="A266" s="450"/>
      <c r="B266" s="442"/>
      <c r="C266" s="442"/>
      <c r="D266" s="148" t="s">
        <v>1102</v>
      </c>
      <c r="E266" s="148" t="s">
        <v>1103</v>
      </c>
      <c r="F266" s="178" t="s">
        <v>1122</v>
      </c>
      <c r="G266" s="148" t="s">
        <v>1141</v>
      </c>
      <c r="H266" s="148" t="s">
        <v>394</v>
      </c>
      <c r="I266" s="148" t="s">
        <v>123</v>
      </c>
      <c r="J266" s="132">
        <v>198000</v>
      </c>
      <c r="K266" s="132">
        <v>165772.79999999999</v>
      </c>
      <c r="L266" s="132">
        <v>165772.79999999999</v>
      </c>
      <c r="M266" s="131" t="s">
        <v>396</v>
      </c>
      <c r="N266" s="131">
        <v>1</v>
      </c>
      <c r="O266" s="170">
        <f t="shared" si="46"/>
        <v>198000</v>
      </c>
      <c r="P266" s="170">
        <f t="shared" si="42"/>
        <v>165772.79999999999</v>
      </c>
      <c r="Q266" s="170">
        <f t="shared" si="47"/>
        <v>165772.79999999999</v>
      </c>
      <c r="R266" s="228">
        <f t="shared" si="41"/>
        <v>0.83723636363636356</v>
      </c>
      <c r="S266" s="228">
        <f t="shared" si="48"/>
        <v>0.83723636363636356</v>
      </c>
      <c r="T266" s="131" t="s">
        <v>416</v>
      </c>
      <c r="U266" s="131">
        <v>0</v>
      </c>
      <c r="V266" s="170">
        <f t="shared" si="43"/>
        <v>0</v>
      </c>
      <c r="W266" s="170">
        <f t="shared" si="50"/>
        <v>0</v>
      </c>
      <c r="X266" s="170">
        <f t="shared" si="44"/>
        <v>0</v>
      </c>
      <c r="Y266" s="260" t="str">
        <f t="shared" si="45"/>
        <v>-</v>
      </c>
      <c r="Z266" s="228" t="str">
        <f t="shared" si="49"/>
        <v>-</v>
      </c>
      <c r="AA266" s="134"/>
    </row>
    <row r="267" spans="1:27" ht="15.75" customHeight="1">
      <c r="A267" s="450"/>
      <c r="B267" s="442"/>
      <c r="C267" s="442"/>
      <c r="D267" s="148" t="s">
        <v>1102</v>
      </c>
      <c r="E267" s="148" t="s">
        <v>1103</v>
      </c>
      <c r="F267" s="178" t="s">
        <v>1122</v>
      </c>
      <c r="G267" s="148" t="s">
        <v>1142</v>
      </c>
      <c r="H267" s="148" t="s">
        <v>394</v>
      </c>
      <c r="I267" s="148" t="s">
        <v>123</v>
      </c>
      <c r="J267" s="132">
        <v>5025846</v>
      </c>
      <c r="K267" s="132">
        <v>3061257.3699999996</v>
      </c>
      <c r="L267" s="132">
        <v>2385355.4499999997</v>
      </c>
      <c r="M267" s="131" t="s">
        <v>396</v>
      </c>
      <c r="N267" s="131">
        <v>1</v>
      </c>
      <c r="O267" s="170">
        <f t="shared" si="46"/>
        <v>5025846</v>
      </c>
      <c r="P267" s="170">
        <f t="shared" si="42"/>
        <v>3061257.3699999996</v>
      </c>
      <c r="Q267" s="170">
        <f t="shared" si="47"/>
        <v>2385355.4499999997</v>
      </c>
      <c r="R267" s="228">
        <f t="shared" si="41"/>
        <v>0.47461769620477823</v>
      </c>
      <c r="S267" s="228">
        <f t="shared" si="48"/>
        <v>0.60910289929297468</v>
      </c>
      <c r="T267" s="131" t="s">
        <v>416</v>
      </c>
      <c r="U267" s="131">
        <v>0</v>
      </c>
      <c r="V267" s="170">
        <f t="shared" si="43"/>
        <v>0</v>
      </c>
      <c r="W267" s="170">
        <f t="shared" si="50"/>
        <v>0</v>
      </c>
      <c r="X267" s="170">
        <f t="shared" si="44"/>
        <v>0</v>
      </c>
      <c r="Y267" s="260" t="str">
        <f t="shared" si="45"/>
        <v>-</v>
      </c>
      <c r="Z267" s="228" t="str">
        <f t="shared" si="49"/>
        <v>-</v>
      </c>
      <c r="AA267" s="134"/>
    </row>
    <row r="268" spans="1:27" ht="15.75" customHeight="1">
      <c r="A268" s="450"/>
      <c r="B268" s="442"/>
      <c r="C268" s="442"/>
      <c r="D268" s="148" t="s">
        <v>1102</v>
      </c>
      <c r="E268" s="148" t="s">
        <v>1103</v>
      </c>
      <c r="F268" s="178" t="s">
        <v>1122</v>
      </c>
      <c r="G268" s="148" t="s">
        <v>1143</v>
      </c>
      <c r="H268" s="148" t="s">
        <v>394</v>
      </c>
      <c r="I268" s="148" t="s">
        <v>123</v>
      </c>
      <c r="J268" s="132">
        <v>228980</v>
      </c>
      <c r="K268" s="132">
        <v>5548.15</v>
      </c>
      <c r="L268" s="132">
        <v>5548.15</v>
      </c>
      <c r="M268" s="131" t="s">
        <v>396</v>
      </c>
      <c r="N268" s="131">
        <v>1</v>
      </c>
      <c r="O268" s="170">
        <f t="shared" si="46"/>
        <v>228980</v>
      </c>
      <c r="P268" s="170">
        <f t="shared" si="42"/>
        <v>5548.15</v>
      </c>
      <c r="Q268" s="170">
        <f t="shared" si="47"/>
        <v>5548.15</v>
      </c>
      <c r="R268" s="228">
        <f t="shared" si="41"/>
        <v>2.4229845401345092E-2</v>
      </c>
      <c r="S268" s="228">
        <f t="shared" si="48"/>
        <v>2.4229845401345092E-2</v>
      </c>
      <c r="T268" s="131" t="s">
        <v>416</v>
      </c>
      <c r="U268" s="131">
        <v>0</v>
      </c>
      <c r="V268" s="170">
        <f t="shared" si="43"/>
        <v>0</v>
      </c>
      <c r="W268" s="170">
        <f t="shared" si="50"/>
        <v>0</v>
      </c>
      <c r="X268" s="170">
        <f t="shared" si="44"/>
        <v>0</v>
      </c>
      <c r="Y268" s="260" t="str">
        <f t="shared" si="45"/>
        <v>-</v>
      </c>
      <c r="Z268" s="228" t="str">
        <f t="shared" si="49"/>
        <v>-</v>
      </c>
      <c r="AA268" s="134"/>
    </row>
    <row r="269" spans="1:27" ht="15.75" customHeight="1">
      <c r="A269" s="450"/>
      <c r="B269" s="442"/>
      <c r="C269" s="442"/>
      <c r="D269" s="148" t="s">
        <v>1102</v>
      </c>
      <c r="E269" s="148" t="s">
        <v>1103</v>
      </c>
      <c r="F269" s="178" t="s">
        <v>1122</v>
      </c>
      <c r="G269" s="148" t="s">
        <v>1144</v>
      </c>
      <c r="H269" s="148" t="s">
        <v>394</v>
      </c>
      <c r="I269" s="148" t="s">
        <v>123</v>
      </c>
      <c r="J269" s="132">
        <v>6863895</v>
      </c>
      <c r="K269" s="132">
        <v>3958172.83</v>
      </c>
      <c r="L269" s="132">
        <v>2662338.61</v>
      </c>
      <c r="M269" s="131" t="s">
        <v>396</v>
      </c>
      <c r="N269" s="131">
        <v>1</v>
      </c>
      <c r="O269" s="170">
        <f t="shared" si="46"/>
        <v>6863895</v>
      </c>
      <c r="P269" s="170">
        <f t="shared" si="42"/>
        <v>3958172.83</v>
      </c>
      <c r="Q269" s="170">
        <f t="shared" si="47"/>
        <v>2662338.61</v>
      </c>
      <c r="R269" s="228">
        <f t="shared" si="41"/>
        <v>0.38787577752864805</v>
      </c>
      <c r="S269" s="228">
        <f t="shared" si="48"/>
        <v>0.57666570219969859</v>
      </c>
      <c r="T269" s="131" t="s">
        <v>416</v>
      </c>
      <c r="U269" s="131">
        <v>0</v>
      </c>
      <c r="V269" s="170">
        <f t="shared" si="43"/>
        <v>0</v>
      </c>
      <c r="W269" s="170">
        <f t="shared" si="50"/>
        <v>0</v>
      </c>
      <c r="X269" s="170">
        <f t="shared" si="44"/>
        <v>0</v>
      </c>
      <c r="Y269" s="260" t="str">
        <f t="shared" si="45"/>
        <v>-</v>
      </c>
      <c r="Z269" s="228" t="str">
        <f t="shared" si="49"/>
        <v>-</v>
      </c>
      <c r="AA269" s="134"/>
    </row>
    <row r="270" spans="1:27" ht="15.75" customHeight="1">
      <c r="A270" s="450"/>
      <c r="B270" s="442"/>
      <c r="C270" s="442"/>
      <c r="D270" s="148" t="s">
        <v>1102</v>
      </c>
      <c r="E270" s="148" t="s">
        <v>1103</v>
      </c>
      <c r="F270" s="178" t="s">
        <v>1122</v>
      </c>
      <c r="G270" s="148" t="s">
        <v>1145</v>
      </c>
      <c r="H270" s="148" t="s">
        <v>394</v>
      </c>
      <c r="I270" s="148" t="s">
        <v>123</v>
      </c>
      <c r="J270" s="132">
        <v>93000</v>
      </c>
      <c r="K270" s="132">
        <v>79655.679999999993</v>
      </c>
      <c r="L270" s="132">
        <v>79655.679999999993</v>
      </c>
      <c r="M270" s="131" t="s">
        <v>396</v>
      </c>
      <c r="N270" s="131">
        <v>1</v>
      </c>
      <c r="O270" s="170">
        <f t="shared" si="46"/>
        <v>93000</v>
      </c>
      <c r="P270" s="170">
        <f t="shared" si="42"/>
        <v>79655.679999999993</v>
      </c>
      <c r="Q270" s="170">
        <f t="shared" si="47"/>
        <v>79655.679999999993</v>
      </c>
      <c r="R270" s="228">
        <f t="shared" si="41"/>
        <v>0.85651268817204296</v>
      </c>
      <c r="S270" s="228">
        <f t="shared" si="48"/>
        <v>0.85651268817204296</v>
      </c>
      <c r="T270" s="131" t="s">
        <v>416</v>
      </c>
      <c r="U270" s="131">
        <v>0</v>
      </c>
      <c r="V270" s="170">
        <f t="shared" si="43"/>
        <v>0</v>
      </c>
      <c r="W270" s="170">
        <f t="shared" si="50"/>
        <v>0</v>
      </c>
      <c r="X270" s="170">
        <f t="shared" si="44"/>
        <v>0</v>
      </c>
      <c r="Y270" s="260" t="str">
        <f t="shared" si="45"/>
        <v>-</v>
      </c>
      <c r="Z270" s="228" t="str">
        <f t="shared" si="49"/>
        <v>-</v>
      </c>
      <c r="AA270" s="134"/>
    </row>
    <row r="271" spans="1:27" ht="15.75" customHeight="1">
      <c r="A271" s="450"/>
      <c r="B271" s="442"/>
      <c r="C271" s="442"/>
      <c r="D271" s="148" t="s">
        <v>1102</v>
      </c>
      <c r="E271" s="148" t="s">
        <v>1103</v>
      </c>
      <c r="F271" s="178" t="s">
        <v>1122</v>
      </c>
      <c r="G271" s="148" t="s">
        <v>1146</v>
      </c>
      <c r="H271" s="148" t="s">
        <v>394</v>
      </c>
      <c r="I271" s="148" t="s">
        <v>123</v>
      </c>
      <c r="J271" s="132">
        <v>9548704</v>
      </c>
      <c r="K271" s="132">
        <v>7800856.5000000009</v>
      </c>
      <c r="L271" s="132">
        <v>4038899.2499999995</v>
      </c>
      <c r="M271" s="131" t="s">
        <v>396</v>
      </c>
      <c r="N271" s="131">
        <v>1</v>
      </c>
      <c r="O271" s="170">
        <f t="shared" si="46"/>
        <v>9548704</v>
      </c>
      <c r="P271" s="170">
        <f t="shared" si="42"/>
        <v>7800856.5000000009</v>
      </c>
      <c r="Q271" s="170">
        <f t="shared" si="47"/>
        <v>4038899.2499999995</v>
      </c>
      <c r="R271" s="228">
        <f t="shared" si="41"/>
        <v>0.42297878853507237</v>
      </c>
      <c r="S271" s="228">
        <f t="shared" si="48"/>
        <v>0.81695447884864802</v>
      </c>
      <c r="T271" s="131" t="s">
        <v>416</v>
      </c>
      <c r="U271" s="131">
        <v>0</v>
      </c>
      <c r="V271" s="170">
        <f t="shared" si="43"/>
        <v>0</v>
      </c>
      <c r="W271" s="170">
        <f t="shared" si="50"/>
        <v>0</v>
      </c>
      <c r="X271" s="170">
        <f t="shared" si="44"/>
        <v>0</v>
      </c>
      <c r="Y271" s="260" t="str">
        <f t="shared" si="45"/>
        <v>-</v>
      </c>
      <c r="Z271" s="228" t="str">
        <f t="shared" si="49"/>
        <v>-</v>
      </c>
      <c r="AA271" s="134"/>
    </row>
    <row r="272" spans="1:27" ht="15.75" customHeight="1">
      <c r="A272" s="450"/>
      <c r="B272" s="442"/>
      <c r="C272" s="442"/>
      <c r="D272" s="148" t="s">
        <v>1102</v>
      </c>
      <c r="E272" s="148" t="s">
        <v>1103</v>
      </c>
      <c r="F272" s="178" t="s">
        <v>1122</v>
      </c>
      <c r="G272" s="148" t="s">
        <v>1147</v>
      </c>
      <c r="H272" s="148" t="s">
        <v>394</v>
      </c>
      <c r="I272" s="148" t="s">
        <v>123</v>
      </c>
      <c r="J272" s="132">
        <v>473850</v>
      </c>
      <c r="K272" s="132">
        <v>461648.55000000005</v>
      </c>
      <c r="L272" s="132">
        <v>191724.81</v>
      </c>
      <c r="M272" s="131" t="s">
        <v>396</v>
      </c>
      <c r="N272" s="131">
        <v>1</v>
      </c>
      <c r="O272" s="170">
        <f t="shared" si="46"/>
        <v>473850</v>
      </c>
      <c r="P272" s="170">
        <f t="shared" si="42"/>
        <v>461648.55000000005</v>
      </c>
      <c r="Q272" s="170">
        <f t="shared" si="47"/>
        <v>191724.81</v>
      </c>
      <c r="R272" s="228">
        <f t="shared" si="41"/>
        <v>0.40461076289965181</v>
      </c>
      <c r="S272" s="228">
        <f t="shared" si="48"/>
        <v>0.97425039569484029</v>
      </c>
      <c r="T272" s="131" t="s">
        <v>416</v>
      </c>
      <c r="U272" s="131">
        <v>0</v>
      </c>
      <c r="V272" s="170">
        <f t="shared" si="43"/>
        <v>0</v>
      </c>
      <c r="W272" s="170">
        <f t="shared" si="50"/>
        <v>0</v>
      </c>
      <c r="X272" s="170">
        <f t="shared" si="44"/>
        <v>0</v>
      </c>
      <c r="Y272" s="260" t="str">
        <f t="shared" si="45"/>
        <v>-</v>
      </c>
      <c r="Z272" s="228" t="str">
        <f t="shared" si="49"/>
        <v>-</v>
      </c>
      <c r="AA272" s="134"/>
    </row>
    <row r="273" spans="1:27" ht="15.75" customHeight="1">
      <c r="A273" s="450"/>
      <c r="B273" s="442"/>
      <c r="C273" s="442"/>
      <c r="D273" s="148" t="s">
        <v>1102</v>
      </c>
      <c r="E273" s="148" t="s">
        <v>1103</v>
      </c>
      <c r="F273" s="178" t="s">
        <v>1122</v>
      </c>
      <c r="G273" s="148" t="s">
        <v>1148</v>
      </c>
      <c r="H273" s="148" t="s">
        <v>394</v>
      </c>
      <c r="I273" s="148" t="s">
        <v>123</v>
      </c>
      <c r="J273" s="132">
        <v>830000</v>
      </c>
      <c r="K273" s="132">
        <v>584961</v>
      </c>
      <c r="L273" s="132">
        <v>493094</v>
      </c>
      <c r="M273" s="131" t="s">
        <v>396</v>
      </c>
      <c r="N273" s="131">
        <v>1</v>
      </c>
      <c r="O273" s="170">
        <f t="shared" si="46"/>
        <v>830000</v>
      </c>
      <c r="P273" s="170">
        <f t="shared" si="42"/>
        <v>584961</v>
      </c>
      <c r="Q273" s="170">
        <f t="shared" si="47"/>
        <v>493094</v>
      </c>
      <c r="R273" s="228">
        <f t="shared" si="41"/>
        <v>0.59408915662650608</v>
      </c>
      <c r="S273" s="228">
        <f t="shared" si="48"/>
        <v>0.70477228915662649</v>
      </c>
      <c r="T273" s="131" t="s">
        <v>416</v>
      </c>
      <c r="U273" s="131">
        <v>0</v>
      </c>
      <c r="V273" s="170">
        <f t="shared" si="43"/>
        <v>0</v>
      </c>
      <c r="W273" s="170">
        <f t="shared" si="50"/>
        <v>0</v>
      </c>
      <c r="X273" s="170">
        <f t="shared" si="44"/>
        <v>0</v>
      </c>
      <c r="Y273" s="260" t="str">
        <f t="shared" si="45"/>
        <v>-</v>
      </c>
      <c r="Z273" s="228" t="str">
        <f t="shared" si="49"/>
        <v>-</v>
      </c>
      <c r="AA273" s="134"/>
    </row>
    <row r="274" spans="1:27" ht="15.75" customHeight="1">
      <c r="A274" s="450"/>
      <c r="B274" s="442"/>
      <c r="C274" s="442"/>
      <c r="D274" s="148" t="s">
        <v>1102</v>
      </c>
      <c r="E274" s="148" t="s">
        <v>1103</v>
      </c>
      <c r="F274" s="178" t="s">
        <v>1122</v>
      </c>
      <c r="G274" s="148" t="s">
        <v>1149</v>
      </c>
      <c r="H274" s="148" t="s">
        <v>394</v>
      </c>
      <c r="I274" s="148" t="s">
        <v>123</v>
      </c>
      <c r="J274" s="132">
        <v>13034490</v>
      </c>
      <c r="K274" s="132">
        <v>7020683.3499999996</v>
      </c>
      <c r="L274" s="132">
        <v>5243925.04</v>
      </c>
      <c r="M274" s="131" t="s">
        <v>396</v>
      </c>
      <c r="N274" s="131">
        <v>1</v>
      </c>
      <c r="O274" s="170">
        <f t="shared" si="46"/>
        <v>13034490</v>
      </c>
      <c r="P274" s="170">
        <f t="shared" si="42"/>
        <v>7020683.3499999996</v>
      </c>
      <c r="Q274" s="170">
        <f t="shared" si="47"/>
        <v>5243925.04</v>
      </c>
      <c r="R274" s="228">
        <f t="shared" si="41"/>
        <v>0.40231148591160837</v>
      </c>
      <c r="S274" s="228">
        <f t="shared" si="48"/>
        <v>0.53862355565887121</v>
      </c>
      <c r="T274" s="131" t="s">
        <v>416</v>
      </c>
      <c r="U274" s="131">
        <v>0</v>
      </c>
      <c r="V274" s="170">
        <f t="shared" si="43"/>
        <v>0</v>
      </c>
      <c r="W274" s="170">
        <f t="shared" si="50"/>
        <v>0</v>
      </c>
      <c r="X274" s="170">
        <f t="shared" si="44"/>
        <v>0</v>
      </c>
      <c r="Y274" s="260" t="str">
        <f t="shared" si="45"/>
        <v>-</v>
      </c>
      <c r="Z274" s="228" t="str">
        <f t="shared" si="49"/>
        <v>-</v>
      </c>
      <c r="AA274" s="134"/>
    </row>
    <row r="275" spans="1:27" ht="15.75" customHeight="1">
      <c r="A275" s="450"/>
      <c r="B275" s="442"/>
      <c r="C275" s="442"/>
      <c r="D275" s="148" t="s">
        <v>1102</v>
      </c>
      <c r="E275" s="148" t="s">
        <v>1103</v>
      </c>
      <c r="F275" s="178" t="s">
        <v>1122</v>
      </c>
      <c r="G275" s="148" t="s">
        <v>1150</v>
      </c>
      <c r="H275" s="148" t="s">
        <v>394</v>
      </c>
      <c r="I275" s="148" t="s">
        <v>123</v>
      </c>
      <c r="J275" s="132">
        <v>166000</v>
      </c>
      <c r="K275" s="132">
        <v>113395.40000000001</v>
      </c>
      <c r="L275" s="132">
        <v>83997.05</v>
      </c>
      <c r="M275" s="131" t="s">
        <v>396</v>
      </c>
      <c r="N275" s="131">
        <v>1</v>
      </c>
      <c r="O275" s="170">
        <f t="shared" si="46"/>
        <v>166000</v>
      </c>
      <c r="P275" s="170">
        <f t="shared" si="42"/>
        <v>113395.40000000001</v>
      </c>
      <c r="Q275" s="170">
        <f t="shared" si="47"/>
        <v>83997.05</v>
      </c>
      <c r="R275" s="228">
        <f t="shared" si="41"/>
        <v>0.50600632530120482</v>
      </c>
      <c r="S275" s="228">
        <f t="shared" si="48"/>
        <v>0.68310481927710853</v>
      </c>
      <c r="T275" s="131" t="s">
        <v>416</v>
      </c>
      <c r="U275" s="131">
        <v>0</v>
      </c>
      <c r="V275" s="170">
        <f t="shared" si="43"/>
        <v>0</v>
      </c>
      <c r="W275" s="170">
        <f t="shared" si="50"/>
        <v>0</v>
      </c>
      <c r="X275" s="170">
        <f t="shared" si="44"/>
        <v>0</v>
      </c>
      <c r="Y275" s="260" t="str">
        <f t="shared" si="45"/>
        <v>-</v>
      </c>
      <c r="Z275" s="228" t="str">
        <f t="shared" si="49"/>
        <v>-</v>
      </c>
      <c r="AA275" s="134"/>
    </row>
    <row r="276" spans="1:27" ht="15.75" customHeight="1">
      <c r="A276" s="450"/>
      <c r="B276" s="442"/>
      <c r="C276" s="442"/>
      <c r="D276" s="148" t="s">
        <v>1102</v>
      </c>
      <c r="E276" s="148" t="s">
        <v>1103</v>
      </c>
      <c r="F276" s="178" t="s">
        <v>1122</v>
      </c>
      <c r="G276" s="148" t="s">
        <v>1151</v>
      </c>
      <c r="H276" s="148" t="s">
        <v>394</v>
      </c>
      <c r="I276" s="148" t="s">
        <v>123</v>
      </c>
      <c r="J276" s="132">
        <v>167000</v>
      </c>
      <c r="K276" s="132">
        <v>46800</v>
      </c>
      <c r="L276" s="132">
        <v>46800</v>
      </c>
      <c r="M276" s="131" t="s">
        <v>396</v>
      </c>
      <c r="N276" s="131">
        <v>1</v>
      </c>
      <c r="O276" s="170">
        <f t="shared" si="46"/>
        <v>167000</v>
      </c>
      <c r="P276" s="170">
        <f t="shared" si="42"/>
        <v>46800</v>
      </c>
      <c r="Q276" s="170">
        <f t="shared" si="47"/>
        <v>46800</v>
      </c>
      <c r="R276" s="228">
        <f t="shared" si="41"/>
        <v>0.28023952095808385</v>
      </c>
      <c r="S276" s="228">
        <f t="shared" si="48"/>
        <v>0.28023952095808385</v>
      </c>
      <c r="T276" s="131" t="s">
        <v>416</v>
      </c>
      <c r="U276" s="131">
        <v>0</v>
      </c>
      <c r="V276" s="170">
        <f t="shared" si="43"/>
        <v>0</v>
      </c>
      <c r="W276" s="170">
        <f t="shared" si="50"/>
        <v>0</v>
      </c>
      <c r="X276" s="170">
        <f t="shared" si="44"/>
        <v>0</v>
      </c>
      <c r="Y276" s="260" t="str">
        <f t="shared" si="45"/>
        <v>-</v>
      </c>
      <c r="Z276" s="228" t="str">
        <f t="shared" si="49"/>
        <v>-</v>
      </c>
      <c r="AA276" s="134"/>
    </row>
    <row r="277" spans="1:27" ht="15.75" customHeight="1">
      <c r="A277" s="450"/>
      <c r="B277" s="442"/>
      <c r="C277" s="442"/>
      <c r="D277" s="148" t="s">
        <v>1102</v>
      </c>
      <c r="E277" s="148" t="s">
        <v>1103</v>
      </c>
      <c r="F277" s="178" t="s">
        <v>1122</v>
      </c>
      <c r="G277" s="148" t="s">
        <v>1152</v>
      </c>
      <c r="H277" s="148" t="s">
        <v>394</v>
      </c>
      <c r="I277" s="148" t="s">
        <v>123</v>
      </c>
      <c r="J277" s="132">
        <v>7143500</v>
      </c>
      <c r="K277" s="132">
        <v>5507491.5099999998</v>
      </c>
      <c r="L277" s="132">
        <v>4387184.6399999997</v>
      </c>
      <c r="M277" s="131" t="s">
        <v>396</v>
      </c>
      <c r="N277" s="131">
        <v>1</v>
      </c>
      <c r="O277" s="170">
        <f t="shared" si="46"/>
        <v>7143500</v>
      </c>
      <c r="P277" s="170">
        <f t="shared" si="42"/>
        <v>5507491.5099999998</v>
      </c>
      <c r="Q277" s="170">
        <f t="shared" si="47"/>
        <v>4387184.6399999997</v>
      </c>
      <c r="R277" s="228">
        <f t="shared" si="41"/>
        <v>0.61415057604815559</v>
      </c>
      <c r="S277" s="228">
        <f t="shared" si="48"/>
        <v>0.77097942325190727</v>
      </c>
      <c r="T277" s="131" t="s">
        <v>416</v>
      </c>
      <c r="U277" s="131">
        <v>0</v>
      </c>
      <c r="V277" s="170">
        <f t="shared" si="43"/>
        <v>0</v>
      </c>
      <c r="W277" s="170">
        <f t="shared" si="50"/>
        <v>0</v>
      </c>
      <c r="X277" s="170">
        <f t="shared" si="44"/>
        <v>0</v>
      </c>
      <c r="Y277" s="260" t="str">
        <f t="shared" si="45"/>
        <v>-</v>
      </c>
      <c r="Z277" s="228" t="str">
        <f t="shared" si="49"/>
        <v>-</v>
      </c>
      <c r="AA277" s="134"/>
    </row>
    <row r="278" spans="1:27" ht="15.75" customHeight="1">
      <c r="A278" s="450"/>
      <c r="B278" s="442"/>
      <c r="C278" s="442"/>
      <c r="D278" s="148" t="s">
        <v>1102</v>
      </c>
      <c r="E278" s="148" t="s">
        <v>1103</v>
      </c>
      <c r="F278" s="178" t="s">
        <v>1122</v>
      </c>
      <c r="G278" s="148" t="s">
        <v>1153</v>
      </c>
      <c r="H278" s="148" t="s">
        <v>394</v>
      </c>
      <c r="I278" s="148" t="s">
        <v>123</v>
      </c>
      <c r="J278" s="132">
        <v>0</v>
      </c>
      <c r="K278" s="132">
        <v>78887.7</v>
      </c>
      <c r="L278" s="132">
        <v>78887.7</v>
      </c>
      <c r="M278" s="131" t="s">
        <v>396</v>
      </c>
      <c r="N278" s="131">
        <v>1</v>
      </c>
      <c r="O278" s="170">
        <f t="shared" si="46"/>
        <v>0</v>
      </c>
      <c r="P278" s="170">
        <f t="shared" si="42"/>
        <v>78887.7</v>
      </c>
      <c r="Q278" s="170">
        <f t="shared" si="47"/>
        <v>78887.7</v>
      </c>
      <c r="R278" s="228" t="str">
        <f t="shared" si="41"/>
        <v>-</v>
      </c>
      <c r="S278" s="228" t="str">
        <f t="shared" si="48"/>
        <v>-</v>
      </c>
      <c r="T278" s="131" t="s">
        <v>416</v>
      </c>
      <c r="U278" s="131">
        <v>0</v>
      </c>
      <c r="V278" s="170">
        <f t="shared" si="43"/>
        <v>0</v>
      </c>
      <c r="W278" s="170">
        <f t="shared" si="50"/>
        <v>0</v>
      </c>
      <c r="X278" s="170">
        <f t="shared" si="44"/>
        <v>0</v>
      </c>
      <c r="Y278" s="260" t="str">
        <f t="shared" si="45"/>
        <v>-</v>
      </c>
      <c r="Z278" s="228" t="str">
        <f t="shared" si="49"/>
        <v>-</v>
      </c>
      <c r="AA278" s="134"/>
    </row>
    <row r="279" spans="1:27" ht="15.75" customHeight="1">
      <c r="A279" s="450"/>
      <c r="B279" s="442"/>
      <c r="C279" s="442"/>
      <c r="D279" s="148" t="s">
        <v>1102</v>
      </c>
      <c r="E279" s="148" t="s">
        <v>1103</v>
      </c>
      <c r="F279" s="178" t="s">
        <v>1122</v>
      </c>
      <c r="G279" s="148" t="s">
        <v>1154</v>
      </c>
      <c r="H279" s="148" t="s">
        <v>394</v>
      </c>
      <c r="I279" s="148" t="s">
        <v>123</v>
      </c>
      <c r="J279" s="132">
        <v>234500</v>
      </c>
      <c r="K279" s="132">
        <v>229436.5</v>
      </c>
      <c r="L279" s="132">
        <v>229436.5</v>
      </c>
      <c r="M279" s="131" t="s">
        <v>396</v>
      </c>
      <c r="N279" s="131">
        <v>1</v>
      </c>
      <c r="O279" s="170">
        <f t="shared" si="46"/>
        <v>234500</v>
      </c>
      <c r="P279" s="170">
        <f t="shared" si="42"/>
        <v>229436.5</v>
      </c>
      <c r="Q279" s="170">
        <f t="shared" si="47"/>
        <v>229436.5</v>
      </c>
      <c r="R279" s="228">
        <f t="shared" si="41"/>
        <v>0.97840724946695101</v>
      </c>
      <c r="S279" s="228">
        <f t="shared" si="48"/>
        <v>0.97840724946695101</v>
      </c>
      <c r="T279" s="131" t="s">
        <v>416</v>
      </c>
      <c r="U279" s="131">
        <v>0</v>
      </c>
      <c r="V279" s="170">
        <f t="shared" si="43"/>
        <v>0</v>
      </c>
      <c r="W279" s="170">
        <f t="shared" si="50"/>
        <v>0</v>
      </c>
      <c r="X279" s="170">
        <f t="shared" si="44"/>
        <v>0</v>
      </c>
      <c r="Y279" s="260" t="str">
        <f t="shared" si="45"/>
        <v>-</v>
      </c>
      <c r="Z279" s="228" t="str">
        <f t="shared" si="49"/>
        <v>-</v>
      </c>
      <c r="AA279" s="134"/>
    </row>
    <row r="280" spans="1:27" ht="15.75" customHeight="1">
      <c r="A280" s="450"/>
      <c r="B280" s="442"/>
      <c r="C280" s="442"/>
      <c r="D280" s="148" t="s">
        <v>1102</v>
      </c>
      <c r="E280" s="148" t="s">
        <v>1103</v>
      </c>
      <c r="F280" s="178" t="s">
        <v>1122</v>
      </c>
      <c r="G280" s="148" t="s">
        <v>1155</v>
      </c>
      <c r="H280" s="148" t="s">
        <v>394</v>
      </c>
      <c r="I280" s="148" t="s">
        <v>123</v>
      </c>
      <c r="J280" s="132">
        <v>23000</v>
      </c>
      <c r="K280" s="132">
        <v>0</v>
      </c>
      <c r="L280" s="132">
        <v>0</v>
      </c>
      <c r="M280" s="131" t="s">
        <v>396</v>
      </c>
      <c r="N280" s="131">
        <v>1</v>
      </c>
      <c r="O280" s="170">
        <f t="shared" si="46"/>
        <v>23000</v>
      </c>
      <c r="P280" s="170">
        <f t="shared" si="42"/>
        <v>0</v>
      </c>
      <c r="Q280" s="170">
        <f t="shared" si="47"/>
        <v>0</v>
      </c>
      <c r="R280" s="228">
        <f t="shared" si="41"/>
        <v>0</v>
      </c>
      <c r="S280" s="228">
        <f t="shared" si="48"/>
        <v>0</v>
      </c>
      <c r="T280" s="131" t="s">
        <v>416</v>
      </c>
      <c r="U280" s="131">
        <v>0</v>
      </c>
      <c r="V280" s="170">
        <f t="shared" si="43"/>
        <v>0</v>
      </c>
      <c r="W280" s="170">
        <f t="shared" si="50"/>
        <v>0</v>
      </c>
      <c r="X280" s="170">
        <f t="shared" si="44"/>
        <v>0</v>
      </c>
      <c r="Y280" s="260" t="str">
        <f t="shared" si="45"/>
        <v>-</v>
      </c>
      <c r="Z280" s="228" t="str">
        <f t="shared" si="49"/>
        <v>-</v>
      </c>
      <c r="AA280" s="134"/>
    </row>
    <row r="281" spans="1:27" ht="15.75" customHeight="1">
      <c r="A281" s="450"/>
      <c r="B281" s="442"/>
      <c r="C281" s="442"/>
      <c r="D281" s="148" t="s">
        <v>1102</v>
      </c>
      <c r="E281" s="148" t="s">
        <v>1103</v>
      </c>
      <c r="F281" s="178" t="s">
        <v>1122</v>
      </c>
      <c r="G281" s="148" t="s">
        <v>1156</v>
      </c>
      <c r="H281" s="148" t="s">
        <v>394</v>
      </c>
      <c r="I281" s="148" t="s">
        <v>123</v>
      </c>
      <c r="J281" s="132">
        <v>7452600</v>
      </c>
      <c r="K281" s="132">
        <v>5622761.9900000002</v>
      </c>
      <c r="L281" s="132">
        <v>4496801.6399999997</v>
      </c>
      <c r="M281" s="131" t="s">
        <v>396</v>
      </c>
      <c r="N281" s="131">
        <v>1</v>
      </c>
      <c r="O281" s="170">
        <f t="shared" si="46"/>
        <v>7452600</v>
      </c>
      <c r="P281" s="170">
        <f t="shared" si="42"/>
        <v>5622761.9900000002</v>
      </c>
      <c r="Q281" s="170">
        <f t="shared" si="47"/>
        <v>4496801.6399999997</v>
      </c>
      <c r="R281" s="228">
        <f t="shared" si="41"/>
        <v>0.60338695757185412</v>
      </c>
      <c r="S281" s="228">
        <f t="shared" si="48"/>
        <v>0.75446984810670104</v>
      </c>
      <c r="T281" s="131" t="s">
        <v>416</v>
      </c>
      <c r="U281" s="131">
        <v>0</v>
      </c>
      <c r="V281" s="170">
        <f t="shared" si="43"/>
        <v>0</v>
      </c>
      <c r="W281" s="170">
        <f t="shared" si="50"/>
        <v>0</v>
      </c>
      <c r="X281" s="170">
        <f t="shared" si="44"/>
        <v>0</v>
      </c>
      <c r="Y281" s="260" t="str">
        <f t="shared" si="45"/>
        <v>-</v>
      </c>
      <c r="Z281" s="228" t="str">
        <f t="shared" si="49"/>
        <v>-</v>
      </c>
      <c r="AA281" s="134"/>
    </row>
    <row r="282" spans="1:27" ht="15.75" customHeight="1">
      <c r="A282" s="450"/>
      <c r="B282" s="442"/>
      <c r="C282" s="442"/>
      <c r="D282" s="148" t="s">
        <v>1102</v>
      </c>
      <c r="E282" s="148" t="s">
        <v>1103</v>
      </c>
      <c r="F282" s="178" t="s">
        <v>1122</v>
      </c>
      <c r="G282" s="148" t="s">
        <v>1157</v>
      </c>
      <c r="H282" s="148" t="s">
        <v>394</v>
      </c>
      <c r="I282" s="148" t="s">
        <v>123</v>
      </c>
      <c r="J282" s="132">
        <v>4600</v>
      </c>
      <c r="K282" s="132">
        <v>0</v>
      </c>
      <c r="L282" s="132">
        <v>0</v>
      </c>
      <c r="M282" s="131" t="s">
        <v>416</v>
      </c>
      <c r="N282" s="131">
        <v>0</v>
      </c>
      <c r="O282" s="170">
        <f t="shared" si="46"/>
        <v>0</v>
      </c>
      <c r="P282" s="170">
        <f t="shared" si="42"/>
        <v>0</v>
      </c>
      <c r="Q282" s="170">
        <f t="shared" si="47"/>
        <v>0</v>
      </c>
      <c r="R282" s="228" t="str">
        <f t="shared" si="41"/>
        <v>-</v>
      </c>
      <c r="S282" s="228" t="str">
        <f t="shared" si="48"/>
        <v>-</v>
      </c>
      <c r="T282" s="131" t="s">
        <v>416</v>
      </c>
      <c r="U282" s="131">
        <v>0</v>
      </c>
      <c r="V282" s="170">
        <f t="shared" si="43"/>
        <v>0</v>
      </c>
      <c r="W282" s="170">
        <f t="shared" si="50"/>
        <v>0</v>
      </c>
      <c r="X282" s="170">
        <f t="shared" si="44"/>
        <v>0</v>
      </c>
      <c r="Y282" s="260" t="str">
        <f t="shared" si="45"/>
        <v>-</v>
      </c>
      <c r="Z282" s="228" t="str">
        <f t="shared" si="49"/>
        <v>-</v>
      </c>
      <c r="AA282" s="134"/>
    </row>
    <row r="283" spans="1:27" ht="15.75" customHeight="1">
      <c r="A283" s="450"/>
      <c r="B283" s="442"/>
      <c r="C283" s="442"/>
      <c r="D283" s="148" t="s">
        <v>1102</v>
      </c>
      <c r="E283" s="148" t="s">
        <v>1103</v>
      </c>
      <c r="F283" s="178" t="s">
        <v>1122</v>
      </c>
      <c r="G283" s="148" t="s">
        <v>1158</v>
      </c>
      <c r="H283" s="148" t="s">
        <v>394</v>
      </c>
      <c r="I283" s="148" t="s">
        <v>123</v>
      </c>
      <c r="J283" s="132">
        <v>0</v>
      </c>
      <c r="K283" s="132">
        <v>31079.72</v>
      </c>
      <c r="L283" s="132">
        <v>31079.72</v>
      </c>
      <c r="M283" s="131" t="s">
        <v>396</v>
      </c>
      <c r="N283" s="131">
        <v>1</v>
      </c>
      <c r="O283" s="170">
        <f t="shared" si="46"/>
        <v>0</v>
      </c>
      <c r="P283" s="170">
        <f t="shared" si="42"/>
        <v>31079.72</v>
      </c>
      <c r="Q283" s="170">
        <f t="shared" si="47"/>
        <v>31079.72</v>
      </c>
      <c r="R283" s="228" t="str">
        <f t="shared" si="41"/>
        <v>-</v>
      </c>
      <c r="S283" s="228" t="str">
        <f t="shared" si="48"/>
        <v>-</v>
      </c>
      <c r="T283" s="131" t="s">
        <v>416</v>
      </c>
      <c r="U283" s="131">
        <v>0</v>
      </c>
      <c r="V283" s="170">
        <f t="shared" si="43"/>
        <v>0</v>
      </c>
      <c r="W283" s="170">
        <f t="shared" si="50"/>
        <v>0</v>
      </c>
      <c r="X283" s="170">
        <f t="shared" si="44"/>
        <v>0</v>
      </c>
      <c r="Y283" s="260" t="str">
        <f t="shared" si="45"/>
        <v>-</v>
      </c>
      <c r="Z283" s="228" t="str">
        <f t="shared" si="49"/>
        <v>-</v>
      </c>
      <c r="AA283" s="134"/>
    </row>
    <row r="284" spans="1:27" ht="15.75" customHeight="1">
      <c r="A284" s="450"/>
      <c r="B284" s="442"/>
      <c r="C284" s="442"/>
      <c r="D284" s="148" t="s">
        <v>1102</v>
      </c>
      <c r="E284" s="148" t="s">
        <v>1103</v>
      </c>
      <c r="F284" s="178" t="s">
        <v>1122</v>
      </c>
      <c r="G284" s="148" t="s">
        <v>1159</v>
      </c>
      <c r="H284" s="148" t="s">
        <v>394</v>
      </c>
      <c r="I284" s="148" t="s">
        <v>123</v>
      </c>
      <c r="J284" s="132">
        <v>323850</v>
      </c>
      <c r="K284" s="132">
        <v>270756.26</v>
      </c>
      <c r="L284" s="132">
        <v>270756.26</v>
      </c>
      <c r="M284" s="131" t="s">
        <v>396</v>
      </c>
      <c r="N284" s="131">
        <v>1</v>
      </c>
      <c r="O284" s="170">
        <f t="shared" si="46"/>
        <v>323850</v>
      </c>
      <c r="P284" s="170">
        <f t="shared" si="42"/>
        <v>270756.26</v>
      </c>
      <c r="Q284" s="170">
        <f t="shared" si="47"/>
        <v>270756.26</v>
      </c>
      <c r="R284" s="228">
        <f t="shared" si="41"/>
        <v>0.83605453141886676</v>
      </c>
      <c r="S284" s="228">
        <f t="shared" si="48"/>
        <v>0.83605453141886676</v>
      </c>
      <c r="T284" s="131" t="s">
        <v>416</v>
      </c>
      <c r="U284" s="131">
        <v>0</v>
      </c>
      <c r="V284" s="170">
        <f t="shared" si="43"/>
        <v>0</v>
      </c>
      <c r="W284" s="170">
        <f t="shared" si="50"/>
        <v>0</v>
      </c>
      <c r="X284" s="170">
        <f t="shared" si="44"/>
        <v>0</v>
      </c>
      <c r="Y284" s="260" t="str">
        <f t="shared" si="45"/>
        <v>-</v>
      </c>
      <c r="Z284" s="228" t="str">
        <f t="shared" si="49"/>
        <v>-</v>
      </c>
      <c r="AA284" s="134"/>
    </row>
    <row r="285" spans="1:27" ht="15.75" customHeight="1">
      <c r="A285" s="450"/>
      <c r="B285" s="442"/>
      <c r="C285" s="442"/>
      <c r="D285" s="148" t="s">
        <v>1102</v>
      </c>
      <c r="E285" s="148" t="s">
        <v>1103</v>
      </c>
      <c r="F285" s="178" t="s">
        <v>1122</v>
      </c>
      <c r="G285" s="148" t="s">
        <v>1160</v>
      </c>
      <c r="H285" s="148" t="s">
        <v>394</v>
      </c>
      <c r="I285" s="148" t="s">
        <v>123</v>
      </c>
      <c r="J285" s="132">
        <v>0</v>
      </c>
      <c r="K285" s="132">
        <v>70500</v>
      </c>
      <c r="L285" s="132">
        <v>70500</v>
      </c>
      <c r="M285" s="131" t="s">
        <v>396</v>
      </c>
      <c r="N285" s="131">
        <v>1</v>
      </c>
      <c r="O285" s="170">
        <f t="shared" si="46"/>
        <v>0</v>
      </c>
      <c r="P285" s="170">
        <f t="shared" si="42"/>
        <v>70500</v>
      </c>
      <c r="Q285" s="170">
        <f t="shared" si="47"/>
        <v>70500</v>
      </c>
      <c r="R285" s="228" t="str">
        <f t="shared" si="41"/>
        <v>-</v>
      </c>
      <c r="S285" s="228" t="str">
        <f t="shared" si="48"/>
        <v>-</v>
      </c>
      <c r="T285" s="131" t="s">
        <v>416</v>
      </c>
      <c r="U285" s="131">
        <v>0</v>
      </c>
      <c r="V285" s="170">
        <f t="shared" si="43"/>
        <v>0</v>
      </c>
      <c r="W285" s="170">
        <f t="shared" si="50"/>
        <v>0</v>
      </c>
      <c r="X285" s="170">
        <f t="shared" si="44"/>
        <v>0</v>
      </c>
      <c r="Y285" s="260" t="str">
        <f t="shared" si="45"/>
        <v>-</v>
      </c>
      <c r="Z285" s="228" t="str">
        <f t="shared" si="49"/>
        <v>-</v>
      </c>
      <c r="AA285" s="134"/>
    </row>
    <row r="286" spans="1:27" ht="15.75" customHeight="1">
      <c r="A286" s="450"/>
      <c r="B286" s="442"/>
      <c r="C286" s="442"/>
      <c r="D286" s="148" t="s">
        <v>1102</v>
      </c>
      <c r="E286" s="148" t="s">
        <v>1103</v>
      </c>
      <c r="F286" s="178" t="s">
        <v>1122</v>
      </c>
      <c r="G286" s="148" t="s">
        <v>1161</v>
      </c>
      <c r="H286" s="148" t="s">
        <v>394</v>
      </c>
      <c r="I286" s="148" t="s">
        <v>123</v>
      </c>
      <c r="J286" s="132">
        <v>5806067</v>
      </c>
      <c r="K286" s="132">
        <v>4833529.47</v>
      </c>
      <c r="L286" s="132">
        <v>4269725.1900000004</v>
      </c>
      <c r="M286" s="131" t="s">
        <v>396</v>
      </c>
      <c r="N286" s="131">
        <v>1</v>
      </c>
      <c r="O286" s="170">
        <f t="shared" si="46"/>
        <v>5806067</v>
      </c>
      <c r="P286" s="170">
        <f t="shared" si="42"/>
        <v>4833529.47</v>
      </c>
      <c r="Q286" s="170">
        <f t="shared" si="47"/>
        <v>4269725.1900000004</v>
      </c>
      <c r="R286" s="228">
        <f t="shared" si="41"/>
        <v>0.73539027193451267</v>
      </c>
      <c r="S286" s="228">
        <f t="shared" si="48"/>
        <v>0.83249633013191193</v>
      </c>
      <c r="T286" s="131" t="s">
        <v>416</v>
      </c>
      <c r="U286" s="131">
        <v>0</v>
      </c>
      <c r="V286" s="170">
        <f t="shared" si="43"/>
        <v>0</v>
      </c>
      <c r="W286" s="170">
        <f t="shared" si="50"/>
        <v>0</v>
      </c>
      <c r="X286" s="170">
        <f t="shared" si="44"/>
        <v>0</v>
      </c>
      <c r="Y286" s="260" t="str">
        <f t="shared" si="45"/>
        <v>-</v>
      </c>
      <c r="Z286" s="228" t="str">
        <f t="shared" si="49"/>
        <v>-</v>
      </c>
      <c r="AA286" s="134"/>
    </row>
    <row r="287" spans="1:27" ht="15.75" customHeight="1">
      <c r="A287" s="450"/>
      <c r="B287" s="442"/>
      <c r="C287" s="442"/>
      <c r="D287" s="148" t="s">
        <v>1102</v>
      </c>
      <c r="E287" s="148" t="s">
        <v>1103</v>
      </c>
      <c r="F287" s="178" t="s">
        <v>1122</v>
      </c>
      <c r="G287" s="148" t="s">
        <v>1162</v>
      </c>
      <c r="H287" s="148" t="s">
        <v>394</v>
      </c>
      <c r="I287" s="148" t="s">
        <v>123</v>
      </c>
      <c r="J287" s="132">
        <v>0</v>
      </c>
      <c r="K287" s="132">
        <v>0</v>
      </c>
      <c r="L287" s="132">
        <v>0</v>
      </c>
      <c r="M287" s="131" t="s">
        <v>416</v>
      </c>
      <c r="N287" s="131">
        <v>0</v>
      </c>
      <c r="O287" s="170">
        <f t="shared" si="46"/>
        <v>0</v>
      </c>
      <c r="P287" s="170">
        <f t="shared" si="42"/>
        <v>0</v>
      </c>
      <c r="Q287" s="170">
        <f t="shared" si="47"/>
        <v>0</v>
      </c>
      <c r="R287" s="228" t="str">
        <f t="shared" si="41"/>
        <v>-</v>
      </c>
      <c r="S287" s="228" t="str">
        <f t="shared" si="48"/>
        <v>-</v>
      </c>
      <c r="T287" s="131" t="s">
        <v>416</v>
      </c>
      <c r="U287" s="131">
        <v>0</v>
      </c>
      <c r="V287" s="170">
        <f t="shared" si="43"/>
        <v>0</v>
      </c>
      <c r="W287" s="170">
        <f t="shared" si="50"/>
        <v>0</v>
      </c>
      <c r="X287" s="170">
        <f t="shared" si="44"/>
        <v>0</v>
      </c>
      <c r="Y287" s="260" t="str">
        <f t="shared" si="45"/>
        <v>-</v>
      </c>
      <c r="Z287" s="228" t="str">
        <f t="shared" si="49"/>
        <v>-</v>
      </c>
      <c r="AA287" s="134"/>
    </row>
    <row r="288" spans="1:27" ht="15.75" customHeight="1">
      <c r="A288" s="450"/>
      <c r="B288" s="442"/>
      <c r="C288" s="442"/>
      <c r="D288" s="148" t="s">
        <v>1102</v>
      </c>
      <c r="E288" s="148" t="s">
        <v>1103</v>
      </c>
      <c r="F288" s="178" t="s">
        <v>1122</v>
      </c>
      <c r="G288" s="148" t="s">
        <v>1163</v>
      </c>
      <c r="H288" s="148" t="s">
        <v>394</v>
      </c>
      <c r="I288" s="148" t="s">
        <v>123</v>
      </c>
      <c r="J288" s="132">
        <v>115200</v>
      </c>
      <c r="K288" s="132">
        <v>100815.8</v>
      </c>
      <c r="L288" s="132">
        <v>100815.8</v>
      </c>
      <c r="M288" s="131" t="s">
        <v>396</v>
      </c>
      <c r="N288" s="131">
        <v>1</v>
      </c>
      <c r="O288" s="170">
        <f t="shared" si="46"/>
        <v>115200</v>
      </c>
      <c r="P288" s="170">
        <f t="shared" si="42"/>
        <v>100815.8</v>
      </c>
      <c r="Q288" s="170">
        <f t="shared" si="47"/>
        <v>100815.8</v>
      </c>
      <c r="R288" s="228">
        <f t="shared" ref="R288:R350" si="51">IFERROR(Q288/O288, "-")</f>
        <v>0.87513715277777782</v>
      </c>
      <c r="S288" s="228">
        <f t="shared" si="48"/>
        <v>0.87513715277777782</v>
      </c>
      <c r="T288" s="131" t="s">
        <v>416</v>
      </c>
      <c r="U288" s="131">
        <v>0</v>
      </c>
      <c r="V288" s="170">
        <f t="shared" si="43"/>
        <v>0</v>
      </c>
      <c r="W288" s="170">
        <f t="shared" si="50"/>
        <v>0</v>
      </c>
      <c r="X288" s="170">
        <f t="shared" si="44"/>
        <v>0</v>
      </c>
      <c r="Y288" s="260" t="str">
        <f t="shared" si="45"/>
        <v>-</v>
      </c>
      <c r="Z288" s="228" t="str">
        <f t="shared" si="49"/>
        <v>-</v>
      </c>
      <c r="AA288" s="134"/>
    </row>
    <row r="289" spans="1:27" ht="15.75" customHeight="1">
      <c r="A289" s="450"/>
      <c r="B289" s="442"/>
      <c r="C289" s="442"/>
      <c r="D289" s="148" t="s">
        <v>1102</v>
      </c>
      <c r="E289" s="148" t="s">
        <v>1103</v>
      </c>
      <c r="F289" s="178" t="s">
        <v>1122</v>
      </c>
      <c r="G289" s="148" t="s">
        <v>1164</v>
      </c>
      <c r="H289" s="148" t="s">
        <v>394</v>
      </c>
      <c r="I289" s="148" t="s">
        <v>123</v>
      </c>
      <c r="J289" s="132">
        <v>4559994</v>
      </c>
      <c r="K289" s="132">
        <v>3210605.7399999998</v>
      </c>
      <c r="L289" s="132">
        <v>2045133.7500000002</v>
      </c>
      <c r="M289" s="131" t="s">
        <v>396</v>
      </c>
      <c r="N289" s="131">
        <v>1</v>
      </c>
      <c r="O289" s="170">
        <f t="shared" si="46"/>
        <v>4559994</v>
      </c>
      <c r="P289" s="170">
        <f t="shared" si="42"/>
        <v>3210605.7399999998</v>
      </c>
      <c r="Q289" s="170">
        <f t="shared" si="47"/>
        <v>2045133.7500000002</v>
      </c>
      <c r="R289" s="228">
        <f t="shared" si="51"/>
        <v>0.44849483354583364</v>
      </c>
      <c r="S289" s="228">
        <f t="shared" si="48"/>
        <v>0.70408113256289362</v>
      </c>
      <c r="T289" s="131" t="s">
        <v>416</v>
      </c>
      <c r="U289" s="131">
        <v>0</v>
      </c>
      <c r="V289" s="170">
        <f t="shared" si="43"/>
        <v>0</v>
      </c>
      <c r="W289" s="170">
        <f t="shared" si="50"/>
        <v>0</v>
      </c>
      <c r="X289" s="170">
        <f t="shared" si="44"/>
        <v>0</v>
      </c>
      <c r="Y289" s="260" t="str">
        <f t="shared" si="45"/>
        <v>-</v>
      </c>
      <c r="Z289" s="228" t="str">
        <f t="shared" si="49"/>
        <v>-</v>
      </c>
      <c r="AA289" s="134"/>
    </row>
    <row r="290" spans="1:27" ht="15.75" customHeight="1">
      <c r="A290" s="450"/>
      <c r="B290" s="442"/>
      <c r="C290" s="442"/>
      <c r="D290" s="148" t="s">
        <v>1102</v>
      </c>
      <c r="E290" s="148" t="s">
        <v>1103</v>
      </c>
      <c r="F290" s="178" t="s">
        <v>1122</v>
      </c>
      <c r="G290" s="148" t="s">
        <v>1165</v>
      </c>
      <c r="H290" s="148" t="s">
        <v>394</v>
      </c>
      <c r="I290" s="148" t="s">
        <v>123</v>
      </c>
      <c r="J290" s="132">
        <v>259600</v>
      </c>
      <c r="K290" s="132">
        <v>167214.72</v>
      </c>
      <c r="L290" s="132">
        <v>167214.72</v>
      </c>
      <c r="M290" s="131" t="s">
        <v>396</v>
      </c>
      <c r="N290" s="131">
        <v>1</v>
      </c>
      <c r="O290" s="170">
        <f t="shared" si="46"/>
        <v>259600</v>
      </c>
      <c r="P290" s="170">
        <f t="shared" si="42"/>
        <v>167214.72</v>
      </c>
      <c r="Q290" s="170">
        <f t="shared" si="47"/>
        <v>167214.72</v>
      </c>
      <c r="R290" s="228">
        <f t="shared" si="51"/>
        <v>0.64412449922958392</v>
      </c>
      <c r="S290" s="228">
        <f t="shared" si="48"/>
        <v>0.64412449922958392</v>
      </c>
      <c r="T290" s="131" t="s">
        <v>416</v>
      </c>
      <c r="U290" s="131">
        <v>0</v>
      </c>
      <c r="V290" s="170">
        <f t="shared" si="43"/>
        <v>0</v>
      </c>
      <c r="W290" s="170">
        <f t="shared" si="50"/>
        <v>0</v>
      </c>
      <c r="X290" s="170">
        <f t="shared" si="44"/>
        <v>0</v>
      </c>
      <c r="Y290" s="260" t="str">
        <f t="shared" si="45"/>
        <v>-</v>
      </c>
      <c r="Z290" s="228" t="str">
        <f t="shared" si="49"/>
        <v>-</v>
      </c>
      <c r="AA290" s="134"/>
    </row>
    <row r="291" spans="1:27" ht="15.75" customHeight="1">
      <c r="A291" s="450"/>
      <c r="B291" s="442"/>
      <c r="C291" s="442"/>
      <c r="D291" s="148" t="s">
        <v>1102</v>
      </c>
      <c r="E291" s="148" t="s">
        <v>1103</v>
      </c>
      <c r="F291" s="178" t="s">
        <v>1122</v>
      </c>
      <c r="G291" s="148" t="s">
        <v>1166</v>
      </c>
      <c r="H291" s="148" t="s">
        <v>394</v>
      </c>
      <c r="I291" s="148" t="s">
        <v>123</v>
      </c>
      <c r="J291" s="132">
        <v>9066671</v>
      </c>
      <c r="K291" s="132">
        <v>6596369.8200000003</v>
      </c>
      <c r="L291" s="132">
        <v>3857587.52</v>
      </c>
      <c r="M291" s="131" t="s">
        <v>396</v>
      </c>
      <c r="N291" s="131">
        <v>1</v>
      </c>
      <c r="O291" s="170">
        <f t="shared" si="46"/>
        <v>9066671</v>
      </c>
      <c r="P291" s="170">
        <f t="shared" si="42"/>
        <v>6596369.8200000003</v>
      </c>
      <c r="Q291" s="170">
        <f t="shared" si="47"/>
        <v>3857587.52</v>
      </c>
      <c r="R291" s="228">
        <f t="shared" si="51"/>
        <v>0.42546900841554747</v>
      </c>
      <c r="S291" s="228">
        <f t="shared" si="48"/>
        <v>0.72754044124905382</v>
      </c>
      <c r="T291" s="131" t="s">
        <v>416</v>
      </c>
      <c r="U291" s="131">
        <v>0</v>
      </c>
      <c r="V291" s="170">
        <f t="shared" si="43"/>
        <v>0</v>
      </c>
      <c r="W291" s="170">
        <f t="shared" si="50"/>
        <v>0</v>
      </c>
      <c r="X291" s="170">
        <f t="shared" si="44"/>
        <v>0</v>
      </c>
      <c r="Y291" s="260" t="str">
        <f t="shared" si="45"/>
        <v>-</v>
      </c>
      <c r="Z291" s="228" t="str">
        <f t="shared" si="49"/>
        <v>-</v>
      </c>
      <c r="AA291" s="134"/>
    </row>
    <row r="292" spans="1:27" ht="15.75" customHeight="1">
      <c r="A292" s="450"/>
      <c r="B292" s="442"/>
      <c r="C292" s="442"/>
      <c r="D292" s="148" t="s">
        <v>1102</v>
      </c>
      <c r="E292" s="148" t="s">
        <v>1103</v>
      </c>
      <c r="F292" s="178" t="s">
        <v>1122</v>
      </c>
      <c r="G292" s="148" t="s">
        <v>1167</v>
      </c>
      <c r="H292" s="148" t="s">
        <v>394</v>
      </c>
      <c r="I292" s="148" t="s">
        <v>123</v>
      </c>
      <c r="J292" s="132">
        <v>64000</v>
      </c>
      <c r="K292" s="132">
        <v>45156.7</v>
      </c>
      <c r="L292" s="132">
        <v>28276.25</v>
      </c>
      <c r="M292" s="131" t="s">
        <v>396</v>
      </c>
      <c r="N292" s="131">
        <v>1</v>
      </c>
      <c r="O292" s="170">
        <f t="shared" si="46"/>
        <v>64000</v>
      </c>
      <c r="P292" s="170">
        <f t="shared" si="42"/>
        <v>45156.7</v>
      </c>
      <c r="Q292" s="170">
        <f t="shared" si="47"/>
        <v>28276.25</v>
      </c>
      <c r="R292" s="228">
        <f t="shared" si="51"/>
        <v>0.44181640625000002</v>
      </c>
      <c r="S292" s="228">
        <f t="shared" si="48"/>
        <v>0.7055734374999999</v>
      </c>
      <c r="T292" s="131" t="s">
        <v>416</v>
      </c>
      <c r="U292" s="131">
        <v>0</v>
      </c>
      <c r="V292" s="170">
        <f t="shared" si="43"/>
        <v>0</v>
      </c>
      <c r="W292" s="170">
        <f t="shared" si="50"/>
        <v>0</v>
      </c>
      <c r="X292" s="170">
        <f t="shared" si="44"/>
        <v>0</v>
      </c>
      <c r="Y292" s="260" t="str">
        <f t="shared" si="45"/>
        <v>-</v>
      </c>
      <c r="Z292" s="228" t="str">
        <f t="shared" si="49"/>
        <v>-</v>
      </c>
      <c r="AA292" s="134"/>
    </row>
    <row r="293" spans="1:27" ht="15.75" customHeight="1">
      <c r="A293" s="450"/>
      <c r="B293" s="442"/>
      <c r="C293" s="442"/>
      <c r="D293" s="148" t="s">
        <v>1102</v>
      </c>
      <c r="E293" s="148" t="s">
        <v>1103</v>
      </c>
      <c r="F293" s="178" t="s">
        <v>1122</v>
      </c>
      <c r="G293" s="148" t="s">
        <v>1168</v>
      </c>
      <c r="H293" s="148" t="s">
        <v>394</v>
      </c>
      <c r="I293" s="148" t="s">
        <v>123</v>
      </c>
      <c r="J293" s="132">
        <v>948468</v>
      </c>
      <c r="K293" s="132">
        <v>808788</v>
      </c>
      <c r="L293" s="132">
        <v>623176</v>
      </c>
      <c r="M293" s="131" t="s">
        <v>396</v>
      </c>
      <c r="N293" s="131">
        <v>1</v>
      </c>
      <c r="O293" s="170">
        <f t="shared" si="46"/>
        <v>948468</v>
      </c>
      <c r="P293" s="170">
        <f t="shared" si="42"/>
        <v>808788</v>
      </c>
      <c r="Q293" s="170">
        <f t="shared" si="47"/>
        <v>623176</v>
      </c>
      <c r="R293" s="228">
        <f t="shared" si="51"/>
        <v>0.65703429108836564</v>
      </c>
      <c r="S293" s="228">
        <f t="shared" si="48"/>
        <v>0.8527309303002315</v>
      </c>
      <c r="T293" s="131" t="s">
        <v>416</v>
      </c>
      <c r="U293" s="131">
        <v>0</v>
      </c>
      <c r="V293" s="170">
        <f t="shared" si="43"/>
        <v>0</v>
      </c>
      <c r="W293" s="170">
        <f t="shared" si="50"/>
        <v>0</v>
      </c>
      <c r="X293" s="170">
        <f t="shared" si="44"/>
        <v>0</v>
      </c>
      <c r="Y293" s="260" t="str">
        <f t="shared" si="45"/>
        <v>-</v>
      </c>
      <c r="Z293" s="228" t="str">
        <f t="shared" si="49"/>
        <v>-</v>
      </c>
      <c r="AA293" s="134"/>
    </row>
    <row r="294" spans="1:27" ht="15.75" customHeight="1">
      <c r="A294" s="450"/>
      <c r="B294" s="442"/>
      <c r="C294" s="442"/>
      <c r="D294" s="148" t="s">
        <v>1102</v>
      </c>
      <c r="E294" s="148" t="s">
        <v>1103</v>
      </c>
      <c r="F294" s="178" t="s">
        <v>1122</v>
      </c>
      <c r="G294" s="148" t="s">
        <v>1169</v>
      </c>
      <c r="H294" s="148" t="s">
        <v>394</v>
      </c>
      <c r="I294" s="148" t="s">
        <v>123</v>
      </c>
      <c r="J294" s="132">
        <v>5514408</v>
      </c>
      <c r="K294" s="132">
        <v>3764479.65</v>
      </c>
      <c r="L294" s="132">
        <v>2769523.1399999997</v>
      </c>
      <c r="M294" s="131" t="s">
        <v>396</v>
      </c>
      <c r="N294" s="131">
        <f>IFERROR(VLOOKUP(F294,[1]BD_12!$F$2:$N$1000,9,0),"")</f>
        <v>1</v>
      </c>
      <c r="O294" s="170">
        <f t="shared" si="46"/>
        <v>5514408</v>
      </c>
      <c r="P294" s="170">
        <f t="shared" si="42"/>
        <v>3764479.65</v>
      </c>
      <c r="Q294" s="170">
        <f t="shared" si="47"/>
        <v>2769523.1399999997</v>
      </c>
      <c r="R294" s="228">
        <f t="shared" si="51"/>
        <v>0.50223399139127889</v>
      </c>
      <c r="S294" s="228">
        <f t="shared" si="48"/>
        <v>0.6826625178985668</v>
      </c>
      <c r="T294" s="131" t="s">
        <v>416</v>
      </c>
      <c r="U294" s="131">
        <v>0</v>
      </c>
      <c r="V294" s="170">
        <f t="shared" si="43"/>
        <v>0</v>
      </c>
      <c r="W294" s="170">
        <f t="shared" si="50"/>
        <v>0</v>
      </c>
      <c r="X294" s="170">
        <f t="shared" si="44"/>
        <v>0</v>
      </c>
      <c r="Y294" s="260" t="str">
        <f t="shared" si="45"/>
        <v>-</v>
      </c>
      <c r="Z294" s="228" t="str">
        <f t="shared" si="49"/>
        <v>-</v>
      </c>
      <c r="AA294" s="134"/>
    </row>
    <row r="295" spans="1:27" ht="15.75" customHeight="1">
      <c r="A295" s="450"/>
      <c r="B295" s="442"/>
      <c r="C295" s="442"/>
      <c r="D295" s="148" t="s">
        <v>1102</v>
      </c>
      <c r="E295" s="148" t="s">
        <v>1103</v>
      </c>
      <c r="F295" s="178" t="s">
        <v>1122</v>
      </c>
      <c r="G295" s="148" t="s">
        <v>1170</v>
      </c>
      <c r="H295" s="148" t="s">
        <v>394</v>
      </c>
      <c r="I295" s="148" t="s">
        <v>123</v>
      </c>
      <c r="J295" s="132">
        <v>189610</v>
      </c>
      <c r="K295" s="132">
        <v>161757.6</v>
      </c>
      <c r="L295" s="132">
        <v>124635.19999999998</v>
      </c>
      <c r="M295" s="131" t="s">
        <v>396</v>
      </c>
      <c r="N295" s="131">
        <v>1</v>
      </c>
      <c r="O295" s="170">
        <f t="shared" si="46"/>
        <v>189610</v>
      </c>
      <c r="P295" s="170">
        <f t="shared" si="42"/>
        <v>161757.6</v>
      </c>
      <c r="Q295" s="170">
        <f t="shared" si="47"/>
        <v>124635.19999999998</v>
      </c>
      <c r="R295" s="228">
        <f t="shared" si="51"/>
        <v>0.65732398080270016</v>
      </c>
      <c r="S295" s="228">
        <f t="shared" si="48"/>
        <v>0.85310690364432262</v>
      </c>
      <c r="T295" s="131" t="s">
        <v>416</v>
      </c>
      <c r="U295" s="131">
        <v>0</v>
      </c>
      <c r="V295" s="170">
        <f t="shared" si="43"/>
        <v>0</v>
      </c>
      <c r="W295" s="170">
        <f t="shared" si="50"/>
        <v>0</v>
      </c>
      <c r="X295" s="170">
        <f t="shared" si="44"/>
        <v>0</v>
      </c>
      <c r="Y295" s="260" t="str">
        <f t="shared" si="45"/>
        <v>-</v>
      </c>
      <c r="Z295" s="228" t="str">
        <f t="shared" si="49"/>
        <v>-</v>
      </c>
      <c r="AA295" s="134"/>
    </row>
    <row r="296" spans="1:27" ht="15.75" customHeight="1">
      <c r="A296" s="450"/>
      <c r="B296" s="442"/>
      <c r="C296" s="442"/>
      <c r="D296" s="148" t="s">
        <v>1102</v>
      </c>
      <c r="E296" s="148" t="s">
        <v>1103</v>
      </c>
      <c r="F296" s="178" t="s">
        <v>1122</v>
      </c>
      <c r="G296" s="148" t="s">
        <v>1171</v>
      </c>
      <c r="H296" s="148" t="s">
        <v>394</v>
      </c>
      <c r="I296" s="148" t="s">
        <v>123</v>
      </c>
      <c r="J296" s="132">
        <v>156000</v>
      </c>
      <c r="K296" s="132">
        <v>107219.64</v>
      </c>
      <c r="L296" s="132">
        <v>75008.28</v>
      </c>
      <c r="M296" s="131" t="s">
        <v>396</v>
      </c>
      <c r="N296" s="131">
        <v>1</v>
      </c>
      <c r="O296" s="170">
        <f t="shared" si="46"/>
        <v>156000</v>
      </c>
      <c r="P296" s="170">
        <f t="shared" si="42"/>
        <v>107219.64</v>
      </c>
      <c r="Q296" s="170">
        <f t="shared" si="47"/>
        <v>75008.28</v>
      </c>
      <c r="R296" s="228">
        <f t="shared" si="51"/>
        <v>0.48082230769230766</v>
      </c>
      <c r="S296" s="228">
        <f t="shared" si="48"/>
        <v>0.6873053846153846</v>
      </c>
      <c r="T296" s="131" t="s">
        <v>416</v>
      </c>
      <c r="U296" s="131">
        <v>0</v>
      </c>
      <c r="V296" s="170">
        <f t="shared" si="43"/>
        <v>0</v>
      </c>
      <c r="W296" s="170">
        <f t="shared" si="50"/>
        <v>0</v>
      </c>
      <c r="X296" s="170">
        <f t="shared" si="44"/>
        <v>0</v>
      </c>
      <c r="Y296" s="260" t="str">
        <f t="shared" si="45"/>
        <v>-</v>
      </c>
      <c r="Z296" s="228" t="str">
        <f t="shared" si="49"/>
        <v>-</v>
      </c>
      <c r="AA296" s="134"/>
    </row>
    <row r="297" spans="1:27" ht="15.75" customHeight="1">
      <c r="A297" s="450"/>
      <c r="B297" s="442"/>
      <c r="C297" s="442"/>
      <c r="D297" s="148" t="s">
        <v>1102</v>
      </c>
      <c r="E297" s="148" t="s">
        <v>1103</v>
      </c>
      <c r="F297" s="178" t="s">
        <v>1122</v>
      </c>
      <c r="G297" s="148" t="s">
        <v>1172</v>
      </c>
      <c r="H297" s="148" t="s">
        <v>394</v>
      </c>
      <c r="I297" s="148" t="s">
        <v>123</v>
      </c>
      <c r="J297" s="132">
        <v>198000</v>
      </c>
      <c r="K297" s="132">
        <v>78500</v>
      </c>
      <c r="L297" s="132">
        <v>57850</v>
      </c>
      <c r="M297" s="131" t="s">
        <v>396</v>
      </c>
      <c r="N297" s="131">
        <v>1</v>
      </c>
      <c r="O297" s="170">
        <f t="shared" si="46"/>
        <v>198000</v>
      </c>
      <c r="P297" s="170">
        <f t="shared" si="42"/>
        <v>78500</v>
      </c>
      <c r="Q297" s="170">
        <f t="shared" si="47"/>
        <v>57850</v>
      </c>
      <c r="R297" s="228">
        <f t="shared" si="51"/>
        <v>0.29217171717171719</v>
      </c>
      <c r="S297" s="228">
        <f t="shared" si="48"/>
        <v>0.39646464646464646</v>
      </c>
      <c r="T297" s="131" t="s">
        <v>416</v>
      </c>
      <c r="U297" s="131">
        <v>0</v>
      </c>
      <c r="V297" s="170">
        <f t="shared" si="43"/>
        <v>0</v>
      </c>
      <c r="W297" s="170">
        <f t="shared" si="50"/>
        <v>0</v>
      </c>
      <c r="X297" s="170">
        <f t="shared" si="44"/>
        <v>0</v>
      </c>
      <c r="Y297" s="260" t="str">
        <f t="shared" si="45"/>
        <v>-</v>
      </c>
      <c r="Z297" s="228" t="str">
        <f t="shared" si="49"/>
        <v>-</v>
      </c>
      <c r="AA297" s="134"/>
    </row>
    <row r="298" spans="1:27" ht="15.75" customHeight="1">
      <c r="A298" s="450"/>
      <c r="B298" s="442"/>
      <c r="C298" s="442"/>
      <c r="D298" s="148" t="s">
        <v>1102</v>
      </c>
      <c r="E298" s="148" t="s">
        <v>1103</v>
      </c>
      <c r="F298" s="178" t="s">
        <v>1122</v>
      </c>
      <c r="G298" s="148" t="s">
        <v>1173</v>
      </c>
      <c r="H298" s="148" t="s">
        <v>394</v>
      </c>
      <c r="I298" s="148" t="s">
        <v>123</v>
      </c>
      <c r="J298" s="132">
        <v>4338439</v>
      </c>
      <c r="K298" s="132">
        <v>3758433.14</v>
      </c>
      <c r="L298" s="132">
        <v>1712535.79</v>
      </c>
      <c r="M298" s="131" t="s">
        <v>396</v>
      </c>
      <c r="N298" s="131">
        <v>1</v>
      </c>
      <c r="O298" s="170">
        <f t="shared" si="46"/>
        <v>4338439</v>
      </c>
      <c r="P298" s="170">
        <f t="shared" si="42"/>
        <v>3758433.14</v>
      </c>
      <c r="Q298" s="170">
        <f t="shared" si="47"/>
        <v>1712535.79</v>
      </c>
      <c r="R298" s="228">
        <f t="shared" si="51"/>
        <v>0.39473547743785264</v>
      </c>
      <c r="S298" s="228">
        <f t="shared" si="48"/>
        <v>0.86631001150413778</v>
      </c>
      <c r="T298" s="131" t="s">
        <v>416</v>
      </c>
      <c r="U298" s="131">
        <v>0</v>
      </c>
      <c r="V298" s="170">
        <f t="shared" si="43"/>
        <v>0</v>
      </c>
      <c r="W298" s="170">
        <f t="shared" si="50"/>
        <v>0</v>
      </c>
      <c r="X298" s="170">
        <f t="shared" si="44"/>
        <v>0</v>
      </c>
      <c r="Y298" s="260" t="str">
        <f t="shared" si="45"/>
        <v>-</v>
      </c>
      <c r="Z298" s="228" t="str">
        <f t="shared" si="49"/>
        <v>-</v>
      </c>
      <c r="AA298" s="134"/>
    </row>
    <row r="299" spans="1:27" ht="15.75" customHeight="1">
      <c r="A299" s="450"/>
      <c r="B299" s="442"/>
      <c r="C299" s="442"/>
      <c r="D299" s="148" t="s">
        <v>1102</v>
      </c>
      <c r="E299" s="148" t="s">
        <v>1103</v>
      </c>
      <c r="F299" s="178" t="s">
        <v>1122</v>
      </c>
      <c r="G299" s="148" t="s">
        <v>1174</v>
      </c>
      <c r="H299" s="148" t="s">
        <v>394</v>
      </c>
      <c r="I299" s="148" t="s">
        <v>123</v>
      </c>
      <c r="J299" s="132">
        <v>39720</v>
      </c>
      <c r="K299" s="132">
        <v>26350</v>
      </c>
      <c r="L299" s="132">
        <v>10768</v>
      </c>
      <c r="M299" s="131" t="s">
        <v>396</v>
      </c>
      <c r="N299" s="131">
        <v>1</v>
      </c>
      <c r="O299" s="170">
        <f t="shared" si="46"/>
        <v>39720</v>
      </c>
      <c r="P299" s="170">
        <f t="shared" si="42"/>
        <v>26350</v>
      </c>
      <c r="Q299" s="170">
        <f t="shared" si="47"/>
        <v>10768</v>
      </c>
      <c r="R299" s="228">
        <f t="shared" si="51"/>
        <v>0.27109768378650556</v>
      </c>
      <c r="S299" s="228">
        <f t="shared" si="48"/>
        <v>0.66339375629405839</v>
      </c>
      <c r="T299" s="131" t="s">
        <v>416</v>
      </c>
      <c r="U299" s="131">
        <v>0</v>
      </c>
      <c r="V299" s="170">
        <f t="shared" si="43"/>
        <v>0</v>
      </c>
      <c r="W299" s="170">
        <f t="shared" si="50"/>
        <v>0</v>
      </c>
      <c r="X299" s="170">
        <f t="shared" si="44"/>
        <v>0</v>
      </c>
      <c r="Y299" s="260" t="str">
        <f t="shared" si="45"/>
        <v>-</v>
      </c>
      <c r="Z299" s="228" t="str">
        <f t="shared" si="49"/>
        <v>-</v>
      </c>
      <c r="AA299" s="134"/>
    </row>
    <row r="300" spans="1:27" ht="15.75" customHeight="1">
      <c r="A300" s="450"/>
      <c r="B300" s="442"/>
      <c r="C300" s="442"/>
      <c r="D300" s="148" t="s">
        <v>1102</v>
      </c>
      <c r="E300" s="148" t="s">
        <v>1103</v>
      </c>
      <c r="F300" s="178" t="s">
        <v>1122</v>
      </c>
      <c r="G300" s="148" t="s">
        <v>1175</v>
      </c>
      <c r="H300" s="148" t="s">
        <v>394</v>
      </c>
      <c r="I300" s="148" t="s">
        <v>123</v>
      </c>
      <c r="J300" s="132">
        <v>30000</v>
      </c>
      <c r="K300" s="132">
        <v>9753.35</v>
      </c>
      <c r="L300" s="132">
        <v>9753.35</v>
      </c>
      <c r="M300" s="131" t="s">
        <v>396</v>
      </c>
      <c r="N300" s="131">
        <v>1</v>
      </c>
      <c r="O300" s="170">
        <f t="shared" si="46"/>
        <v>30000</v>
      </c>
      <c r="P300" s="170">
        <f t="shared" si="42"/>
        <v>9753.35</v>
      </c>
      <c r="Q300" s="170">
        <f t="shared" si="47"/>
        <v>9753.35</v>
      </c>
      <c r="R300" s="228">
        <f t="shared" si="51"/>
        <v>0.32511166666666669</v>
      </c>
      <c r="S300" s="228">
        <f t="shared" si="48"/>
        <v>0.32511166666666669</v>
      </c>
      <c r="T300" s="131" t="s">
        <v>416</v>
      </c>
      <c r="U300" s="131">
        <v>0</v>
      </c>
      <c r="V300" s="170">
        <f t="shared" si="43"/>
        <v>0</v>
      </c>
      <c r="W300" s="170">
        <f t="shared" si="50"/>
        <v>0</v>
      </c>
      <c r="X300" s="170">
        <f t="shared" si="44"/>
        <v>0</v>
      </c>
      <c r="Y300" s="260" t="str">
        <f t="shared" si="45"/>
        <v>-</v>
      </c>
      <c r="Z300" s="228" t="str">
        <f t="shared" si="49"/>
        <v>-</v>
      </c>
      <c r="AA300" s="134"/>
    </row>
    <row r="301" spans="1:27" ht="15.75" customHeight="1">
      <c r="A301" s="450"/>
      <c r="B301" s="442"/>
      <c r="C301" s="442"/>
      <c r="D301" s="148" t="s">
        <v>1102</v>
      </c>
      <c r="E301" s="148" t="s">
        <v>1103</v>
      </c>
      <c r="F301" s="178" t="s">
        <v>1122</v>
      </c>
      <c r="G301" s="148" t="s">
        <v>1176</v>
      </c>
      <c r="H301" s="148" t="s">
        <v>394</v>
      </c>
      <c r="I301" s="148" t="s">
        <v>123</v>
      </c>
      <c r="J301" s="132">
        <v>8826000</v>
      </c>
      <c r="K301" s="132">
        <v>7761974.3300000001</v>
      </c>
      <c r="L301" s="132">
        <v>3996522.3600000003</v>
      </c>
      <c r="M301" s="131" t="s">
        <v>396</v>
      </c>
      <c r="N301" s="131">
        <v>1</v>
      </c>
      <c r="O301" s="170">
        <f t="shared" si="46"/>
        <v>8826000</v>
      </c>
      <c r="P301" s="170">
        <f t="shared" si="42"/>
        <v>7761974.3300000001</v>
      </c>
      <c r="Q301" s="170">
        <f t="shared" si="47"/>
        <v>3996522.3600000003</v>
      </c>
      <c r="R301" s="228">
        <f t="shared" si="51"/>
        <v>0.45281241332426925</v>
      </c>
      <c r="S301" s="228">
        <f t="shared" si="48"/>
        <v>0.87944417969635169</v>
      </c>
      <c r="T301" s="131" t="s">
        <v>416</v>
      </c>
      <c r="U301" s="131">
        <v>0</v>
      </c>
      <c r="V301" s="170">
        <f t="shared" si="43"/>
        <v>0</v>
      </c>
      <c r="W301" s="170">
        <f t="shared" si="50"/>
        <v>0</v>
      </c>
      <c r="X301" s="170">
        <f t="shared" si="44"/>
        <v>0</v>
      </c>
      <c r="Y301" s="260" t="str">
        <f t="shared" si="45"/>
        <v>-</v>
      </c>
      <c r="Z301" s="228" t="str">
        <f t="shared" si="49"/>
        <v>-</v>
      </c>
      <c r="AA301" s="134"/>
    </row>
    <row r="302" spans="1:27" ht="15.75" customHeight="1">
      <c r="A302" s="450"/>
      <c r="B302" s="442"/>
      <c r="C302" s="442"/>
      <c r="D302" s="148" t="s">
        <v>1102</v>
      </c>
      <c r="E302" s="148" t="s">
        <v>1103</v>
      </c>
      <c r="F302" s="178" t="s">
        <v>1177</v>
      </c>
      <c r="G302" s="148" t="s">
        <v>1178</v>
      </c>
      <c r="H302" s="148" t="s">
        <v>394</v>
      </c>
      <c r="I302" s="148" t="s">
        <v>123</v>
      </c>
      <c r="J302" s="132">
        <v>2784544</v>
      </c>
      <c r="K302" s="132">
        <v>15368089.199999999</v>
      </c>
      <c r="L302" s="132">
        <v>15368089.199999999</v>
      </c>
      <c r="M302" s="131" t="s">
        <v>396</v>
      </c>
      <c r="N302" s="131">
        <v>1</v>
      </c>
      <c r="O302" s="170">
        <f t="shared" si="46"/>
        <v>2784544</v>
      </c>
      <c r="P302" s="170">
        <f t="shared" si="42"/>
        <v>15368089.199999999</v>
      </c>
      <c r="Q302" s="170">
        <f t="shared" si="47"/>
        <v>15368089.199999999</v>
      </c>
      <c r="R302" s="228">
        <f t="shared" si="51"/>
        <v>5.5190685440775935</v>
      </c>
      <c r="S302" s="228">
        <f t="shared" si="48"/>
        <v>5.5190685440775935</v>
      </c>
      <c r="T302" s="131" t="s">
        <v>416</v>
      </c>
      <c r="U302" s="131">
        <f>IFERROR(VLOOKUP(F302,[1]BD_12!$F$2:$U$1000,16,0),"")</f>
        <v>0</v>
      </c>
      <c r="V302" s="170">
        <f t="shared" si="43"/>
        <v>0</v>
      </c>
      <c r="W302" s="170">
        <f t="shared" si="50"/>
        <v>0</v>
      </c>
      <c r="X302" s="170">
        <f t="shared" si="44"/>
        <v>0</v>
      </c>
      <c r="Y302" s="260" t="str">
        <f t="shared" si="45"/>
        <v>-</v>
      </c>
      <c r="Z302" s="228" t="str">
        <f t="shared" si="49"/>
        <v>-</v>
      </c>
      <c r="AA302" s="134"/>
    </row>
    <row r="303" spans="1:27" ht="15.75" customHeight="1">
      <c r="A303" s="450"/>
      <c r="B303" s="442"/>
      <c r="C303" s="442"/>
      <c r="D303" s="148" t="s">
        <v>1102</v>
      </c>
      <c r="E303" s="148" t="s">
        <v>1103</v>
      </c>
      <c r="F303" s="178" t="s">
        <v>1177</v>
      </c>
      <c r="G303" s="148" t="s">
        <v>1179</v>
      </c>
      <c r="H303" s="148" t="s">
        <v>394</v>
      </c>
      <c r="I303" s="148" t="s">
        <v>123</v>
      </c>
      <c r="J303" s="132">
        <v>3061976</v>
      </c>
      <c r="K303" s="132">
        <v>18351885.600000001</v>
      </c>
      <c r="L303" s="132">
        <v>18351885.600000001</v>
      </c>
      <c r="M303" s="131" t="s">
        <v>396</v>
      </c>
      <c r="N303" s="131">
        <v>1</v>
      </c>
      <c r="O303" s="170">
        <f t="shared" si="46"/>
        <v>3061976</v>
      </c>
      <c r="P303" s="170">
        <f t="shared" si="42"/>
        <v>18351885.600000001</v>
      </c>
      <c r="Q303" s="170">
        <f t="shared" si="47"/>
        <v>18351885.600000001</v>
      </c>
      <c r="R303" s="228">
        <f t="shared" si="51"/>
        <v>5.9934779371229565</v>
      </c>
      <c r="S303" s="228">
        <f t="shared" si="48"/>
        <v>5.9934779371229565</v>
      </c>
      <c r="T303" s="131" t="s">
        <v>416</v>
      </c>
      <c r="U303" s="131">
        <v>0</v>
      </c>
      <c r="V303" s="170">
        <f t="shared" si="43"/>
        <v>0</v>
      </c>
      <c r="W303" s="170">
        <f t="shared" si="50"/>
        <v>0</v>
      </c>
      <c r="X303" s="170">
        <f t="shared" si="44"/>
        <v>0</v>
      </c>
      <c r="Y303" s="260" t="str">
        <f t="shared" si="45"/>
        <v>-</v>
      </c>
      <c r="Z303" s="228" t="str">
        <f t="shared" si="49"/>
        <v>-</v>
      </c>
      <c r="AA303" s="134"/>
    </row>
    <row r="304" spans="1:27" ht="15.75" customHeight="1">
      <c r="A304" s="450"/>
      <c r="B304" s="442"/>
      <c r="C304" s="442"/>
      <c r="D304" s="148" t="s">
        <v>1102</v>
      </c>
      <c r="E304" s="148" t="s">
        <v>1103</v>
      </c>
      <c r="F304" s="178" t="s">
        <v>1177</v>
      </c>
      <c r="G304" s="148" t="s">
        <v>1180</v>
      </c>
      <c r="H304" s="148" t="s">
        <v>394</v>
      </c>
      <c r="I304" s="148" t="s">
        <v>123</v>
      </c>
      <c r="J304" s="132">
        <v>3035067</v>
      </c>
      <c r="K304" s="132">
        <v>16640652.399999999</v>
      </c>
      <c r="L304" s="132">
        <v>16640652.399999999</v>
      </c>
      <c r="M304" s="131" t="s">
        <v>396</v>
      </c>
      <c r="N304" s="131">
        <v>1</v>
      </c>
      <c r="O304" s="170">
        <f t="shared" si="46"/>
        <v>3035067</v>
      </c>
      <c r="P304" s="170">
        <f t="shared" si="42"/>
        <v>16640652.399999999</v>
      </c>
      <c r="Q304" s="170">
        <f t="shared" si="47"/>
        <v>16640652.399999999</v>
      </c>
      <c r="R304" s="228">
        <f t="shared" si="51"/>
        <v>5.4827957339986231</v>
      </c>
      <c r="S304" s="228">
        <f t="shared" si="48"/>
        <v>5.4827957339986231</v>
      </c>
      <c r="T304" s="131" t="s">
        <v>416</v>
      </c>
      <c r="U304" s="131">
        <v>0</v>
      </c>
      <c r="V304" s="170">
        <f t="shared" si="43"/>
        <v>0</v>
      </c>
      <c r="W304" s="170">
        <f t="shared" si="50"/>
        <v>0</v>
      </c>
      <c r="X304" s="170">
        <f t="shared" si="44"/>
        <v>0</v>
      </c>
      <c r="Y304" s="260" t="str">
        <f t="shared" si="45"/>
        <v>-</v>
      </c>
      <c r="Z304" s="228" t="str">
        <f t="shared" si="49"/>
        <v>-</v>
      </c>
      <c r="AA304" s="134"/>
    </row>
    <row r="305" spans="1:27" ht="15.75" customHeight="1">
      <c r="A305" s="450"/>
      <c r="B305" s="442"/>
      <c r="C305" s="442"/>
      <c r="D305" s="148" t="s">
        <v>1102</v>
      </c>
      <c r="E305" s="148" t="s">
        <v>1103</v>
      </c>
      <c r="F305" s="178" t="s">
        <v>1177</v>
      </c>
      <c r="G305" s="148" t="s">
        <v>1181</v>
      </c>
      <c r="H305" s="148" t="s">
        <v>394</v>
      </c>
      <c r="I305" s="148" t="s">
        <v>123</v>
      </c>
      <c r="J305" s="132">
        <v>4792541</v>
      </c>
      <c r="K305" s="132">
        <v>26864263.399999999</v>
      </c>
      <c r="L305" s="132">
        <v>26864263.399999999</v>
      </c>
      <c r="M305" s="131" t="s">
        <v>396</v>
      </c>
      <c r="N305" s="131">
        <v>1</v>
      </c>
      <c r="O305" s="170">
        <f t="shared" si="46"/>
        <v>4792541</v>
      </c>
      <c r="P305" s="170">
        <f t="shared" si="42"/>
        <v>26864263.399999999</v>
      </c>
      <c r="Q305" s="170">
        <f t="shared" si="47"/>
        <v>26864263.399999999</v>
      </c>
      <c r="R305" s="228">
        <f t="shared" si="51"/>
        <v>5.6054321496675765</v>
      </c>
      <c r="S305" s="228">
        <f t="shared" si="48"/>
        <v>5.6054321496675765</v>
      </c>
      <c r="T305" s="131" t="s">
        <v>416</v>
      </c>
      <c r="U305" s="131">
        <v>0</v>
      </c>
      <c r="V305" s="170">
        <f t="shared" si="43"/>
        <v>0</v>
      </c>
      <c r="W305" s="170">
        <f t="shared" si="50"/>
        <v>0</v>
      </c>
      <c r="X305" s="170">
        <f t="shared" si="44"/>
        <v>0</v>
      </c>
      <c r="Y305" s="260" t="str">
        <f t="shared" si="45"/>
        <v>-</v>
      </c>
      <c r="Z305" s="228" t="str">
        <f t="shared" si="49"/>
        <v>-</v>
      </c>
      <c r="AA305" s="134"/>
    </row>
    <row r="306" spans="1:27" ht="15.75" customHeight="1">
      <c r="A306" s="450"/>
      <c r="B306" s="442"/>
      <c r="C306" s="442"/>
      <c r="D306" s="148" t="s">
        <v>1102</v>
      </c>
      <c r="E306" s="148" t="s">
        <v>1103</v>
      </c>
      <c r="F306" s="178" t="s">
        <v>1177</v>
      </c>
      <c r="G306" s="148" t="s">
        <v>1182</v>
      </c>
      <c r="H306" s="148" t="s">
        <v>394</v>
      </c>
      <c r="I306" s="148" t="s">
        <v>123</v>
      </c>
      <c r="J306" s="132">
        <v>5665229</v>
      </c>
      <c r="K306" s="132">
        <v>32094560</v>
      </c>
      <c r="L306" s="132">
        <v>32094560</v>
      </c>
      <c r="M306" s="131" t="s">
        <v>396</v>
      </c>
      <c r="N306" s="131">
        <v>1</v>
      </c>
      <c r="O306" s="170">
        <f t="shared" si="46"/>
        <v>5665229</v>
      </c>
      <c r="P306" s="170">
        <f t="shared" si="42"/>
        <v>32094560</v>
      </c>
      <c r="Q306" s="170">
        <f t="shared" si="47"/>
        <v>32094560</v>
      </c>
      <c r="R306" s="228">
        <f t="shared" si="51"/>
        <v>5.6651831726484492</v>
      </c>
      <c r="S306" s="228">
        <f t="shared" si="48"/>
        <v>5.6651831726484492</v>
      </c>
      <c r="T306" s="131" t="s">
        <v>416</v>
      </c>
      <c r="U306" s="131">
        <v>0</v>
      </c>
      <c r="V306" s="170">
        <f t="shared" si="43"/>
        <v>0</v>
      </c>
      <c r="W306" s="170">
        <f t="shared" si="50"/>
        <v>0</v>
      </c>
      <c r="X306" s="170">
        <f t="shared" si="44"/>
        <v>0</v>
      </c>
      <c r="Y306" s="260" t="str">
        <f t="shared" si="45"/>
        <v>-</v>
      </c>
      <c r="Z306" s="228" t="str">
        <f t="shared" si="49"/>
        <v>-</v>
      </c>
      <c r="AA306" s="134"/>
    </row>
    <row r="307" spans="1:27" ht="15.75" customHeight="1">
      <c r="A307" s="451"/>
      <c r="B307" s="442"/>
      <c r="C307" s="448"/>
      <c r="D307" s="148" t="s">
        <v>1102</v>
      </c>
      <c r="E307" s="148" t="s">
        <v>1103</v>
      </c>
      <c r="F307" s="178" t="s">
        <v>1177</v>
      </c>
      <c r="G307" s="148" t="s">
        <v>1183</v>
      </c>
      <c r="H307" s="148" t="s">
        <v>394</v>
      </c>
      <c r="I307" s="148" t="s">
        <v>123</v>
      </c>
      <c r="J307" s="132">
        <v>3120720</v>
      </c>
      <c r="K307" s="132">
        <v>16706906.399999999</v>
      </c>
      <c r="L307" s="132">
        <v>16706906.399999999</v>
      </c>
      <c r="M307" s="131" t="s">
        <v>396</v>
      </c>
      <c r="N307" s="131">
        <v>1</v>
      </c>
      <c r="O307" s="170">
        <f t="shared" si="46"/>
        <v>3120720</v>
      </c>
      <c r="P307" s="170">
        <f t="shared" si="42"/>
        <v>16706906.399999999</v>
      </c>
      <c r="Q307" s="170">
        <f t="shared" si="47"/>
        <v>16706906.399999999</v>
      </c>
      <c r="R307" s="228">
        <f t="shared" si="51"/>
        <v>5.3535422594785818</v>
      </c>
      <c r="S307" s="228">
        <f t="shared" si="48"/>
        <v>5.3535422594785818</v>
      </c>
      <c r="T307" s="131" t="s">
        <v>416</v>
      </c>
      <c r="U307" s="131">
        <v>0</v>
      </c>
      <c r="V307" s="170">
        <f t="shared" si="43"/>
        <v>0</v>
      </c>
      <c r="W307" s="170">
        <f t="shared" si="50"/>
        <v>0</v>
      </c>
      <c r="X307" s="170">
        <f t="shared" si="44"/>
        <v>0</v>
      </c>
      <c r="Y307" s="260" t="str">
        <f t="shared" si="45"/>
        <v>-</v>
      </c>
      <c r="Z307" s="228" t="str">
        <f t="shared" si="49"/>
        <v>-</v>
      </c>
      <c r="AA307" s="134"/>
    </row>
    <row r="308" spans="1:27" ht="15.75" customHeight="1">
      <c r="A308" s="449"/>
      <c r="B308" s="442"/>
      <c r="C308" s="441"/>
      <c r="D308" s="148" t="s">
        <v>1102</v>
      </c>
      <c r="E308" s="148" t="s">
        <v>1103</v>
      </c>
      <c r="F308" s="178" t="s">
        <v>1177</v>
      </c>
      <c r="G308" s="148" t="s">
        <v>1184</v>
      </c>
      <c r="H308" s="148" t="s">
        <v>394</v>
      </c>
      <c r="I308" s="148" t="s">
        <v>123</v>
      </c>
      <c r="J308" s="132">
        <v>2907928</v>
      </c>
      <c r="K308" s="132">
        <v>16083506</v>
      </c>
      <c r="L308" s="132">
        <v>16083506</v>
      </c>
      <c r="M308" s="131" t="s">
        <v>396</v>
      </c>
      <c r="N308" s="131">
        <v>1</v>
      </c>
      <c r="O308" s="170">
        <f t="shared" si="46"/>
        <v>2907928</v>
      </c>
      <c r="P308" s="170">
        <f t="shared" si="42"/>
        <v>16083506</v>
      </c>
      <c r="Q308" s="170">
        <f t="shared" si="47"/>
        <v>16083506</v>
      </c>
      <c r="R308" s="228">
        <f t="shared" si="51"/>
        <v>5.5309161712394532</v>
      </c>
      <c r="S308" s="228">
        <f t="shared" si="48"/>
        <v>5.5309161712394532</v>
      </c>
      <c r="T308" s="131" t="s">
        <v>416</v>
      </c>
      <c r="U308" s="131">
        <v>0</v>
      </c>
      <c r="V308" s="170">
        <f t="shared" si="43"/>
        <v>0</v>
      </c>
      <c r="W308" s="170">
        <f t="shared" si="50"/>
        <v>0</v>
      </c>
      <c r="X308" s="170">
        <f t="shared" si="44"/>
        <v>0</v>
      </c>
      <c r="Y308" s="260" t="str">
        <f t="shared" si="45"/>
        <v>-</v>
      </c>
      <c r="Z308" s="228" t="str">
        <f t="shared" si="49"/>
        <v>-</v>
      </c>
      <c r="AA308" s="134"/>
    </row>
    <row r="309" spans="1:27" ht="15.75" customHeight="1">
      <c r="A309" s="450"/>
      <c r="B309" s="442"/>
      <c r="C309" s="442"/>
      <c r="D309" s="148" t="s">
        <v>1102</v>
      </c>
      <c r="E309" s="148" t="s">
        <v>1103</v>
      </c>
      <c r="F309" s="178" t="s">
        <v>1177</v>
      </c>
      <c r="G309" s="148" t="s">
        <v>1185</v>
      </c>
      <c r="H309" s="148" t="s">
        <v>394</v>
      </c>
      <c r="I309" s="148" t="s">
        <v>123</v>
      </c>
      <c r="J309" s="132">
        <v>2792951</v>
      </c>
      <c r="K309" s="132">
        <v>15707984.199999999</v>
      </c>
      <c r="L309" s="132">
        <v>15707984.199999999</v>
      </c>
      <c r="M309" s="131" t="s">
        <v>396</v>
      </c>
      <c r="N309" s="131">
        <v>1</v>
      </c>
      <c r="O309" s="170">
        <f t="shared" si="46"/>
        <v>2792951</v>
      </c>
      <c r="P309" s="170">
        <f t="shared" si="42"/>
        <v>15707984.199999999</v>
      </c>
      <c r="Q309" s="170">
        <f t="shared" si="47"/>
        <v>15707984.199999999</v>
      </c>
      <c r="R309" s="228">
        <f t="shared" si="51"/>
        <v>5.6241531627300301</v>
      </c>
      <c r="S309" s="228">
        <f t="shared" si="48"/>
        <v>5.6241531627300301</v>
      </c>
      <c r="T309" s="131" t="s">
        <v>416</v>
      </c>
      <c r="U309" s="131">
        <v>0</v>
      </c>
      <c r="V309" s="170">
        <f t="shared" si="43"/>
        <v>0</v>
      </c>
      <c r="W309" s="170">
        <f t="shared" si="50"/>
        <v>0</v>
      </c>
      <c r="X309" s="170">
        <f t="shared" si="44"/>
        <v>0</v>
      </c>
      <c r="Y309" s="260" t="str">
        <f t="shared" si="45"/>
        <v>-</v>
      </c>
      <c r="Z309" s="228" t="str">
        <f t="shared" si="49"/>
        <v>-</v>
      </c>
      <c r="AA309" s="134"/>
    </row>
    <row r="310" spans="1:27" ht="15.75" customHeight="1">
      <c r="A310" s="450"/>
      <c r="B310" s="442"/>
      <c r="C310" s="442"/>
      <c r="D310" s="148" t="s">
        <v>1102</v>
      </c>
      <c r="E310" s="148" t="s">
        <v>1103</v>
      </c>
      <c r="F310" s="178" t="s">
        <v>1177</v>
      </c>
      <c r="G310" s="148" t="s">
        <v>1186</v>
      </c>
      <c r="H310" s="148" t="s">
        <v>394</v>
      </c>
      <c r="I310" s="148" t="s">
        <v>123</v>
      </c>
      <c r="J310" s="132">
        <v>2331923</v>
      </c>
      <c r="K310" s="132">
        <v>12711702</v>
      </c>
      <c r="L310" s="132">
        <v>12711702</v>
      </c>
      <c r="M310" s="131" t="s">
        <v>396</v>
      </c>
      <c r="N310" s="131">
        <v>1</v>
      </c>
      <c r="O310" s="170">
        <f t="shared" si="46"/>
        <v>2331923</v>
      </c>
      <c r="P310" s="170">
        <f t="shared" si="42"/>
        <v>12711702</v>
      </c>
      <c r="Q310" s="170">
        <f t="shared" si="47"/>
        <v>12711702</v>
      </c>
      <c r="R310" s="228">
        <f t="shared" si="51"/>
        <v>5.4511671268734005</v>
      </c>
      <c r="S310" s="228">
        <f t="shared" si="48"/>
        <v>5.4511671268734005</v>
      </c>
      <c r="T310" s="131" t="s">
        <v>416</v>
      </c>
      <c r="U310" s="131">
        <v>0</v>
      </c>
      <c r="V310" s="170">
        <f t="shared" si="43"/>
        <v>0</v>
      </c>
      <c r="W310" s="170">
        <f t="shared" si="50"/>
        <v>0</v>
      </c>
      <c r="X310" s="170">
        <f t="shared" si="44"/>
        <v>0</v>
      </c>
      <c r="Y310" s="260" t="str">
        <f t="shared" si="45"/>
        <v>-</v>
      </c>
      <c r="Z310" s="228" t="str">
        <f t="shared" si="49"/>
        <v>-</v>
      </c>
      <c r="AA310" s="134"/>
    </row>
    <row r="311" spans="1:27" ht="15.75" customHeight="1">
      <c r="A311" s="450"/>
      <c r="B311" s="442"/>
      <c r="C311" s="442"/>
      <c r="D311" s="148" t="s">
        <v>1102</v>
      </c>
      <c r="E311" s="148" t="s">
        <v>1103</v>
      </c>
      <c r="F311" s="178" t="s">
        <v>1177</v>
      </c>
      <c r="G311" s="148" t="s">
        <v>1187</v>
      </c>
      <c r="H311" s="148" t="s">
        <v>394</v>
      </c>
      <c r="I311" s="148" t="s">
        <v>123</v>
      </c>
      <c r="J311" s="132">
        <v>4114379</v>
      </c>
      <c r="K311" s="132">
        <v>23098303</v>
      </c>
      <c r="L311" s="132">
        <v>23098303</v>
      </c>
      <c r="M311" s="131" t="s">
        <v>396</v>
      </c>
      <c r="N311" s="131">
        <v>1</v>
      </c>
      <c r="O311" s="170">
        <f t="shared" si="46"/>
        <v>4114379</v>
      </c>
      <c r="P311" s="170">
        <f t="shared" si="42"/>
        <v>23098303</v>
      </c>
      <c r="Q311" s="170">
        <f t="shared" si="47"/>
        <v>23098303</v>
      </c>
      <c r="R311" s="228">
        <f t="shared" si="51"/>
        <v>5.6140435774147202</v>
      </c>
      <c r="S311" s="228">
        <f t="shared" si="48"/>
        <v>5.6140435774147202</v>
      </c>
      <c r="T311" s="131" t="s">
        <v>416</v>
      </c>
      <c r="U311" s="131">
        <v>0</v>
      </c>
      <c r="V311" s="170">
        <f t="shared" si="43"/>
        <v>0</v>
      </c>
      <c r="W311" s="170">
        <f t="shared" si="50"/>
        <v>0</v>
      </c>
      <c r="X311" s="170">
        <f t="shared" si="44"/>
        <v>0</v>
      </c>
      <c r="Y311" s="260" t="str">
        <f t="shared" si="45"/>
        <v>-</v>
      </c>
      <c r="Z311" s="228" t="str">
        <f t="shared" si="49"/>
        <v>-</v>
      </c>
      <c r="AA311" s="134"/>
    </row>
    <row r="312" spans="1:27" ht="15.75" customHeight="1">
      <c r="A312" s="450"/>
      <c r="B312" s="442"/>
      <c r="C312" s="442"/>
      <c r="D312" s="148" t="s">
        <v>1102</v>
      </c>
      <c r="E312" s="148" t="s">
        <v>1103</v>
      </c>
      <c r="F312" s="178" t="s">
        <v>1177</v>
      </c>
      <c r="G312" s="148" t="s">
        <v>1188</v>
      </c>
      <c r="H312" s="148" t="s">
        <v>394</v>
      </c>
      <c r="I312" s="148" t="s">
        <v>123</v>
      </c>
      <c r="J312" s="132">
        <v>2961150</v>
      </c>
      <c r="K312" s="132">
        <v>16246002</v>
      </c>
      <c r="L312" s="132">
        <v>16246002</v>
      </c>
      <c r="M312" s="131" t="s">
        <v>396</v>
      </c>
      <c r="N312" s="131">
        <v>1</v>
      </c>
      <c r="O312" s="170">
        <f t="shared" si="46"/>
        <v>2961150</v>
      </c>
      <c r="P312" s="170">
        <f t="shared" si="42"/>
        <v>16246002</v>
      </c>
      <c r="Q312" s="170">
        <f t="shared" si="47"/>
        <v>16246002</v>
      </c>
      <c r="R312" s="228">
        <f t="shared" si="51"/>
        <v>5.4863826553872652</v>
      </c>
      <c r="S312" s="228">
        <f t="shared" si="48"/>
        <v>5.4863826553872652</v>
      </c>
      <c r="T312" s="131" t="s">
        <v>416</v>
      </c>
      <c r="U312" s="131">
        <v>0</v>
      </c>
      <c r="V312" s="170">
        <f t="shared" si="43"/>
        <v>0</v>
      </c>
      <c r="W312" s="170">
        <f t="shared" si="50"/>
        <v>0</v>
      </c>
      <c r="X312" s="170">
        <f t="shared" si="44"/>
        <v>0</v>
      </c>
      <c r="Y312" s="260" t="str">
        <f t="shared" si="45"/>
        <v>-</v>
      </c>
      <c r="Z312" s="228" t="str">
        <f t="shared" si="49"/>
        <v>-</v>
      </c>
      <c r="AA312" s="134"/>
    </row>
    <row r="313" spans="1:27" ht="15.75" customHeight="1">
      <c r="A313" s="450"/>
      <c r="B313" s="442"/>
      <c r="C313" s="442"/>
      <c r="D313" s="148" t="s">
        <v>1102</v>
      </c>
      <c r="E313" s="148" t="s">
        <v>1103</v>
      </c>
      <c r="F313" s="178" t="s">
        <v>1177</v>
      </c>
      <c r="G313" s="148" t="s">
        <v>1189</v>
      </c>
      <c r="H313" s="148" t="s">
        <v>394</v>
      </c>
      <c r="I313" s="148" t="s">
        <v>123</v>
      </c>
      <c r="J313" s="132">
        <v>2472882</v>
      </c>
      <c r="K313" s="132">
        <v>13896628</v>
      </c>
      <c r="L313" s="132">
        <v>13896628</v>
      </c>
      <c r="M313" s="131" t="s">
        <v>396</v>
      </c>
      <c r="N313" s="131">
        <v>1</v>
      </c>
      <c r="O313" s="170">
        <f t="shared" si="46"/>
        <v>2472882</v>
      </c>
      <c r="P313" s="170">
        <f t="shared" si="42"/>
        <v>13896628</v>
      </c>
      <c r="Q313" s="170">
        <f t="shared" si="47"/>
        <v>13896628</v>
      </c>
      <c r="R313" s="228">
        <f t="shared" si="51"/>
        <v>5.6196082142213015</v>
      </c>
      <c r="S313" s="228">
        <f t="shared" si="48"/>
        <v>5.6196082142213015</v>
      </c>
      <c r="T313" s="131" t="s">
        <v>416</v>
      </c>
      <c r="U313" s="131">
        <v>0</v>
      </c>
      <c r="V313" s="170">
        <f t="shared" si="43"/>
        <v>0</v>
      </c>
      <c r="W313" s="170">
        <f t="shared" si="50"/>
        <v>0</v>
      </c>
      <c r="X313" s="170">
        <f t="shared" si="44"/>
        <v>0</v>
      </c>
      <c r="Y313" s="260" t="str">
        <f t="shared" si="45"/>
        <v>-</v>
      </c>
      <c r="Z313" s="228" t="str">
        <f t="shared" si="49"/>
        <v>-</v>
      </c>
      <c r="AA313" s="134"/>
    </row>
    <row r="314" spans="1:27" ht="15.75" customHeight="1">
      <c r="A314" s="450"/>
      <c r="B314" s="442"/>
      <c r="C314" s="442"/>
      <c r="D314" s="148" t="s">
        <v>1102</v>
      </c>
      <c r="E314" s="148" t="s">
        <v>1103</v>
      </c>
      <c r="F314" s="178" t="s">
        <v>1177</v>
      </c>
      <c r="G314" s="148" t="s">
        <v>1190</v>
      </c>
      <c r="H314" s="148" t="s">
        <v>394</v>
      </c>
      <c r="I314" s="148" t="s">
        <v>123</v>
      </c>
      <c r="J314" s="132">
        <v>4187716</v>
      </c>
      <c r="K314" s="132">
        <v>23058868</v>
      </c>
      <c r="L314" s="132">
        <v>23058868</v>
      </c>
      <c r="M314" s="131" t="s">
        <v>396</v>
      </c>
      <c r="N314" s="131">
        <v>1</v>
      </c>
      <c r="O314" s="170">
        <f t="shared" si="46"/>
        <v>4187716</v>
      </c>
      <c r="P314" s="170">
        <f t="shared" si="42"/>
        <v>23058868</v>
      </c>
      <c r="Q314" s="170">
        <f t="shared" si="47"/>
        <v>23058868</v>
      </c>
      <c r="R314" s="228">
        <f t="shared" si="51"/>
        <v>5.5063113162401649</v>
      </c>
      <c r="S314" s="228">
        <f t="shared" si="48"/>
        <v>5.5063113162401649</v>
      </c>
      <c r="T314" s="131" t="s">
        <v>416</v>
      </c>
      <c r="U314" s="131">
        <v>0</v>
      </c>
      <c r="V314" s="170">
        <f t="shared" si="43"/>
        <v>0</v>
      </c>
      <c r="W314" s="170">
        <f t="shared" si="50"/>
        <v>0</v>
      </c>
      <c r="X314" s="170">
        <f t="shared" si="44"/>
        <v>0</v>
      </c>
      <c r="Y314" s="260" t="str">
        <f t="shared" si="45"/>
        <v>-</v>
      </c>
      <c r="Z314" s="228" t="str">
        <f t="shared" si="49"/>
        <v>-</v>
      </c>
      <c r="AA314" s="134"/>
    </row>
    <row r="315" spans="1:27" ht="15.75" customHeight="1">
      <c r="A315" s="450"/>
      <c r="B315" s="442"/>
      <c r="C315" s="442"/>
      <c r="D315" s="148" t="s">
        <v>1102</v>
      </c>
      <c r="E315" s="148" t="s">
        <v>1088</v>
      </c>
      <c r="F315" s="178" t="s">
        <v>1191</v>
      </c>
      <c r="G315" s="148" t="s">
        <v>1192</v>
      </c>
      <c r="H315" s="148" t="s">
        <v>394</v>
      </c>
      <c r="I315" s="148" t="s">
        <v>123</v>
      </c>
      <c r="J315" s="132">
        <v>38424518</v>
      </c>
      <c r="K315" s="132">
        <v>45569779.07</v>
      </c>
      <c r="L315" s="132">
        <v>40563464.629999995</v>
      </c>
      <c r="M315" s="131" t="s">
        <v>396</v>
      </c>
      <c r="N315" s="131">
        <v>1</v>
      </c>
      <c r="O315" s="170">
        <f t="shared" si="46"/>
        <v>38424518</v>
      </c>
      <c r="P315" s="170">
        <f t="shared" si="42"/>
        <v>45569779.07</v>
      </c>
      <c r="Q315" s="170">
        <f t="shared" si="47"/>
        <v>40563464.629999995</v>
      </c>
      <c r="R315" s="228">
        <f t="shared" si="51"/>
        <v>1.0556661928719573</v>
      </c>
      <c r="S315" s="228">
        <f t="shared" si="48"/>
        <v>1.1859557762051824</v>
      </c>
      <c r="T315" s="131" t="s">
        <v>416</v>
      </c>
      <c r="U315" s="131">
        <v>0</v>
      </c>
      <c r="V315" s="170">
        <f t="shared" si="43"/>
        <v>0</v>
      </c>
      <c r="W315" s="170">
        <f t="shared" si="50"/>
        <v>0</v>
      </c>
      <c r="X315" s="170">
        <f t="shared" si="44"/>
        <v>0</v>
      </c>
      <c r="Y315" s="260" t="str">
        <f t="shared" si="45"/>
        <v>-</v>
      </c>
      <c r="Z315" s="228" t="str">
        <f t="shared" si="49"/>
        <v>-</v>
      </c>
      <c r="AA315" s="134"/>
    </row>
    <row r="316" spans="1:27" ht="15.75" customHeight="1">
      <c r="A316" s="450"/>
      <c r="B316" s="442"/>
      <c r="C316" s="442"/>
      <c r="D316" s="148" t="s">
        <v>1102</v>
      </c>
      <c r="E316" s="148" t="s">
        <v>1088</v>
      </c>
      <c r="F316" s="178" t="s">
        <v>1191</v>
      </c>
      <c r="G316" s="148" t="s">
        <v>1193</v>
      </c>
      <c r="H316" s="148" t="s">
        <v>394</v>
      </c>
      <c r="I316" s="148" t="s">
        <v>123</v>
      </c>
      <c r="J316" s="132">
        <v>74083445</v>
      </c>
      <c r="K316" s="132">
        <v>75242113.019999981</v>
      </c>
      <c r="L316" s="132">
        <v>66200668.449999996</v>
      </c>
      <c r="M316" s="131" t="s">
        <v>396</v>
      </c>
      <c r="N316" s="131">
        <v>1</v>
      </c>
      <c r="O316" s="170">
        <f t="shared" si="46"/>
        <v>74083445</v>
      </c>
      <c r="P316" s="170">
        <f t="shared" si="42"/>
        <v>75242113.019999981</v>
      </c>
      <c r="Q316" s="170">
        <f t="shared" si="47"/>
        <v>66200668.449999996</v>
      </c>
      <c r="R316" s="228">
        <f t="shared" si="51"/>
        <v>0.89359597748187869</v>
      </c>
      <c r="S316" s="228">
        <f t="shared" si="48"/>
        <v>1.015640039687679</v>
      </c>
      <c r="T316" s="131" t="s">
        <v>416</v>
      </c>
      <c r="U316" s="131">
        <v>0</v>
      </c>
      <c r="V316" s="170">
        <f t="shared" si="43"/>
        <v>0</v>
      </c>
      <c r="W316" s="170">
        <f t="shared" si="50"/>
        <v>0</v>
      </c>
      <c r="X316" s="170">
        <f t="shared" si="44"/>
        <v>0</v>
      </c>
      <c r="Y316" s="260" t="str">
        <f t="shared" si="45"/>
        <v>-</v>
      </c>
      <c r="Z316" s="228" t="str">
        <f t="shared" si="49"/>
        <v>-</v>
      </c>
      <c r="AA316" s="134"/>
    </row>
    <row r="317" spans="1:27" ht="15.75" customHeight="1">
      <c r="A317" s="450"/>
      <c r="B317" s="442"/>
      <c r="C317" s="442"/>
      <c r="D317" s="148" t="s">
        <v>1102</v>
      </c>
      <c r="E317" s="148" t="s">
        <v>1088</v>
      </c>
      <c r="F317" s="178" t="s">
        <v>1191</v>
      </c>
      <c r="G317" s="148" t="s">
        <v>1194</v>
      </c>
      <c r="H317" s="148" t="s">
        <v>394</v>
      </c>
      <c r="I317" s="148" t="s">
        <v>123</v>
      </c>
      <c r="J317" s="132">
        <v>736981</v>
      </c>
      <c r="K317" s="132">
        <v>2668208.5</v>
      </c>
      <c r="L317" s="132">
        <v>2145496.61</v>
      </c>
      <c r="M317" s="131" t="s">
        <v>396</v>
      </c>
      <c r="N317" s="131">
        <v>1</v>
      </c>
      <c r="O317" s="170">
        <f t="shared" si="46"/>
        <v>736981</v>
      </c>
      <c r="P317" s="170">
        <f t="shared" si="42"/>
        <v>2668208.5</v>
      </c>
      <c r="Q317" s="170">
        <f t="shared" si="47"/>
        <v>2145496.61</v>
      </c>
      <c r="R317" s="228">
        <f t="shared" si="51"/>
        <v>2.9111966387193156</v>
      </c>
      <c r="S317" s="228">
        <f t="shared" si="48"/>
        <v>3.6204576508756672</v>
      </c>
      <c r="T317" s="131" t="s">
        <v>416</v>
      </c>
      <c r="U317" s="131">
        <v>0</v>
      </c>
      <c r="V317" s="170">
        <f t="shared" si="43"/>
        <v>0</v>
      </c>
      <c r="W317" s="170">
        <f t="shared" si="50"/>
        <v>0</v>
      </c>
      <c r="X317" s="170">
        <f t="shared" si="44"/>
        <v>0</v>
      </c>
      <c r="Y317" s="260" t="str">
        <f t="shared" si="45"/>
        <v>-</v>
      </c>
      <c r="Z317" s="228" t="str">
        <f t="shared" si="49"/>
        <v>-</v>
      </c>
      <c r="AA317" s="134"/>
    </row>
    <row r="318" spans="1:27" ht="15.75" customHeight="1">
      <c r="A318" s="450"/>
      <c r="B318" s="442"/>
      <c r="C318" s="442"/>
      <c r="D318" s="148" t="s">
        <v>1102</v>
      </c>
      <c r="E318" s="148" t="s">
        <v>1103</v>
      </c>
      <c r="F318" s="178" t="s">
        <v>1195</v>
      </c>
      <c r="G318" s="148" t="s">
        <v>1196</v>
      </c>
      <c r="H318" s="148" t="s">
        <v>394</v>
      </c>
      <c r="I318" s="148" t="s">
        <v>123</v>
      </c>
      <c r="J318" s="132">
        <v>2482006213</v>
      </c>
      <c r="K318" s="132">
        <v>2591807756.8799996</v>
      </c>
      <c r="L318" s="132">
        <v>2438809477.8799996</v>
      </c>
      <c r="M318" s="131" t="s">
        <v>396</v>
      </c>
      <c r="N318" s="131">
        <v>1</v>
      </c>
      <c r="O318" s="170">
        <f t="shared" si="46"/>
        <v>2482006213</v>
      </c>
      <c r="P318" s="170">
        <f t="shared" si="42"/>
        <v>2591807756.8799996</v>
      </c>
      <c r="Q318" s="170">
        <f t="shared" si="47"/>
        <v>2438809477.8799996</v>
      </c>
      <c r="R318" s="228">
        <f t="shared" si="51"/>
        <v>0.98259604069734041</v>
      </c>
      <c r="S318" s="228">
        <f t="shared" si="48"/>
        <v>1.0442390286151952</v>
      </c>
      <c r="T318" s="131" t="s">
        <v>416</v>
      </c>
      <c r="U318" s="131">
        <v>0</v>
      </c>
      <c r="V318" s="170">
        <f t="shared" si="43"/>
        <v>0</v>
      </c>
      <c r="W318" s="170">
        <f t="shared" si="50"/>
        <v>0</v>
      </c>
      <c r="X318" s="170">
        <f t="shared" si="44"/>
        <v>0</v>
      </c>
      <c r="Y318" s="260" t="str">
        <f t="shared" si="45"/>
        <v>-</v>
      </c>
      <c r="Z318" s="228" t="str">
        <f t="shared" si="49"/>
        <v>-</v>
      </c>
      <c r="AA318" s="134"/>
    </row>
    <row r="319" spans="1:27" ht="15.75" customHeight="1">
      <c r="A319" s="450"/>
      <c r="B319" s="442"/>
      <c r="C319" s="442"/>
      <c r="D319" s="148" t="s">
        <v>1102</v>
      </c>
      <c r="E319" s="148" t="s">
        <v>1103</v>
      </c>
      <c r="F319" s="178" t="s">
        <v>1197</v>
      </c>
      <c r="G319" s="148" t="s">
        <v>1198</v>
      </c>
      <c r="H319" s="148" t="s">
        <v>394</v>
      </c>
      <c r="I319" s="148" t="s">
        <v>123</v>
      </c>
      <c r="J319" s="132">
        <v>10000000</v>
      </c>
      <c r="K319" s="132">
        <v>130840243.36999999</v>
      </c>
      <c r="L319" s="132">
        <v>918345.85000000009</v>
      </c>
      <c r="M319" s="131" t="s">
        <v>396</v>
      </c>
      <c r="N319" s="131">
        <v>1</v>
      </c>
      <c r="O319" s="170">
        <f t="shared" si="46"/>
        <v>10000000</v>
      </c>
      <c r="P319" s="170">
        <f t="shared" si="42"/>
        <v>130840243.36999999</v>
      </c>
      <c r="Q319" s="170">
        <f t="shared" si="47"/>
        <v>918345.85000000009</v>
      </c>
      <c r="R319" s="228">
        <f t="shared" si="51"/>
        <v>9.183458500000001E-2</v>
      </c>
      <c r="S319" s="228">
        <f t="shared" si="48"/>
        <v>13.084024336999999</v>
      </c>
      <c r="T319" s="131" t="s">
        <v>416</v>
      </c>
      <c r="U319" s="131">
        <v>0</v>
      </c>
      <c r="V319" s="170">
        <f t="shared" si="43"/>
        <v>0</v>
      </c>
      <c r="W319" s="170">
        <f t="shared" si="50"/>
        <v>0</v>
      </c>
      <c r="X319" s="170">
        <f t="shared" si="44"/>
        <v>0</v>
      </c>
      <c r="Y319" s="260" t="str">
        <f t="shared" si="45"/>
        <v>-</v>
      </c>
      <c r="Z319" s="228" t="str">
        <f t="shared" si="49"/>
        <v>-</v>
      </c>
      <c r="AA319" s="134"/>
    </row>
    <row r="320" spans="1:27" ht="15.75" customHeight="1">
      <c r="A320" s="450"/>
      <c r="B320" s="442"/>
      <c r="C320" s="442"/>
      <c r="D320" s="148" t="s">
        <v>1102</v>
      </c>
      <c r="E320" s="148" t="s">
        <v>1103</v>
      </c>
      <c r="F320" s="178" t="s">
        <v>1199</v>
      </c>
      <c r="G320" s="148" t="s">
        <v>1200</v>
      </c>
      <c r="H320" s="148" t="s">
        <v>394</v>
      </c>
      <c r="I320" s="148" t="s">
        <v>123</v>
      </c>
      <c r="J320" s="132">
        <v>1000</v>
      </c>
      <c r="K320" s="132">
        <v>72244809.719999999</v>
      </c>
      <c r="L320" s="132">
        <v>25410.010000000002</v>
      </c>
      <c r="M320" s="131" t="s">
        <v>396</v>
      </c>
      <c r="N320" s="131">
        <v>1</v>
      </c>
      <c r="O320" s="170">
        <f t="shared" si="46"/>
        <v>1000</v>
      </c>
      <c r="P320" s="170">
        <f t="shared" ref="P320:P382" si="52">K320*N320</f>
        <v>72244809.719999999</v>
      </c>
      <c r="Q320" s="170">
        <f t="shared" si="47"/>
        <v>25410.010000000002</v>
      </c>
      <c r="R320" s="228">
        <f t="shared" si="51"/>
        <v>25.410010000000003</v>
      </c>
      <c r="S320" s="228">
        <f t="shared" si="48"/>
        <v>72244.809720000005</v>
      </c>
      <c r="T320" s="131" t="s">
        <v>416</v>
      </c>
      <c r="U320" s="131">
        <v>0</v>
      </c>
      <c r="V320" s="170">
        <f t="shared" ref="V320:V382" si="53">J320*U320</f>
        <v>0</v>
      </c>
      <c r="W320" s="170">
        <f t="shared" si="50"/>
        <v>0</v>
      </c>
      <c r="X320" s="170">
        <f t="shared" ref="X320:X382" si="54">L320*U320</f>
        <v>0</v>
      </c>
      <c r="Y320" s="260" t="str">
        <f t="shared" ref="Y320:Y382" si="55">IFERROR(X320/V320, "-")</f>
        <v>-</v>
      </c>
      <c r="Z320" s="228" t="str">
        <f t="shared" si="49"/>
        <v>-</v>
      </c>
      <c r="AA320" s="134"/>
    </row>
    <row r="321" spans="1:27" ht="15.75" customHeight="1">
      <c r="A321" s="450"/>
      <c r="B321" s="442"/>
      <c r="C321" s="442"/>
      <c r="D321" s="148" t="s">
        <v>1102</v>
      </c>
      <c r="E321" s="148" t="s">
        <v>1103</v>
      </c>
      <c r="F321" s="178" t="s">
        <v>1199</v>
      </c>
      <c r="G321" s="148" t="s">
        <v>1201</v>
      </c>
      <c r="H321" s="148" t="s">
        <v>394</v>
      </c>
      <c r="I321" s="148" t="s">
        <v>123</v>
      </c>
      <c r="J321" s="132">
        <v>0</v>
      </c>
      <c r="K321" s="132">
        <v>5294575.46</v>
      </c>
      <c r="L321" s="132">
        <v>5294575.46</v>
      </c>
      <c r="M321" s="131" t="s">
        <v>396</v>
      </c>
      <c r="N321" s="131">
        <v>1</v>
      </c>
      <c r="O321" s="170">
        <f t="shared" ref="O321:O383" si="56">J321*N321</f>
        <v>0</v>
      </c>
      <c r="P321" s="170">
        <f t="shared" si="52"/>
        <v>5294575.46</v>
      </c>
      <c r="Q321" s="170">
        <f t="shared" ref="Q321:Q383" si="57">L321*N321</f>
        <v>5294575.46</v>
      </c>
      <c r="R321" s="228" t="str">
        <f t="shared" si="51"/>
        <v>-</v>
      </c>
      <c r="S321" s="228" t="str">
        <f t="shared" ref="S321:S383" si="58">IFERROR(P321/O321, "-")</f>
        <v>-</v>
      </c>
      <c r="T321" s="131" t="s">
        <v>416</v>
      </c>
      <c r="U321" s="131">
        <v>0</v>
      </c>
      <c r="V321" s="170">
        <f t="shared" si="53"/>
        <v>0</v>
      </c>
      <c r="W321" s="170">
        <f t="shared" si="50"/>
        <v>0</v>
      </c>
      <c r="X321" s="170">
        <f t="shared" si="54"/>
        <v>0</v>
      </c>
      <c r="Y321" s="260" t="str">
        <f t="shared" si="55"/>
        <v>-</v>
      </c>
      <c r="Z321" s="228" t="str">
        <f t="shared" ref="Z321:Z383" si="59">IFERROR(W321/V321, "-")</f>
        <v>-</v>
      </c>
      <c r="AA321" s="134"/>
    </row>
    <row r="322" spans="1:27" ht="15.75" customHeight="1">
      <c r="A322" s="450"/>
      <c r="B322" s="442"/>
      <c r="C322" s="442"/>
      <c r="D322" s="148" t="s">
        <v>1102</v>
      </c>
      <c r="E322" s="148" t="s">
        <v>1103</v>
      </c>
      <c r="F322" s="178" t="s">
        <v>1202</v>
      </c>
      <c r="G322" s="148" t="s">
        <v>1203</v>
      </c>
      <c r="H322" s="148" t="s">
        <v>394</v>
      </c>
      <c r="I322" s="148" t="s">
        <v>77</v>
      </c>
      <c r="J322" s="132">
        <v>1000</v>
      </c>
      <c r="K322" s="132">
        <v>0</v>
      </c>
      <c r="L322" s="132">
        <v>0</v>
      </c>
      <c r="M322" s="131" t="s">
        <v>416</v>
      </c>
      <c r="N322" s="131">
        <v>0</v>
      </c>
      <c r="O322" s="170">
        <f t="shared" si="56"/>
        <v>0</v>
      </c>
      <c r="P322" s="170">
        <f t="shared" si="52"/>
        <v>0</v>
      </c>
      <c r="Q322" s="170">
        <f t="shared" si="57"/>
        <v>0</v>
      </c>
      <c r="R322" s="228" t="str">
        <f t="shared" si="51"/>
        <v>-</v>
      </c>
      <c r="S322" s="228" t="str">
        <f t="shared" si="58"/>
        <v>-</v>
      </c>
      <c r="T322" s="131" t="s">
        <v>416</v>
      </c>
      <c r="U322" s="131">
        <v>0</v>
      </c>
      <c r="V322" s="170">
        <f t="shared" si="53"/>
        <v>0</v>
      </c>
      <c r="W322" s="170">
        <f t="shared" si="50"/>
        <v>0</v>
      </c>
      <c r="X322" s="170">
        <f t="shared" si="54"/>
        <v>0</v>
      </c>
      <c r="Y322" s="260" t="str">
        <f t="shared" si="55"/>
        <v>-</v>
      </c>
      <c r="Z322" s="228" t="str">
        <f t="shared" si="59"/>
        <v>-</v>
      </c>
      <c r="AA322" s="134"/>
    </row>
    <row r="323" spans="1:27" ht="15.75" customHeight="1">
      <c r="A323" s="450"/>
      <c r="B323" s="442"/>
      <c r="C323" s="442"/>
      <c r="D323" s="148" t="s">
        <v>1102</v>
      </c>
      <c r="E323" s="148" t="s">
        <v>1103</v>
      </c>
      <c r="F323" s="178" t="s">
        <v>1202</v>
      </c>
      <c r="G323" s="148" t="s">
        <v>1204</v>
      </c>
      <c r="H323" s="148" t="s">
        <v>394</v>
      </c>
      <c r="I323" s="148" t="s">
        <v>77</v>
      </c>
      <c r="J323" s="132">
        <v>1000</v>
      </c>
      <c r="K323" s="132">
        <v>0</v>
      </c>
      <c r="L323" s="132">
        <v>0</v>
      </c>
      <c r="M323" s="131" t="s">
        <v>416</v>
      </c>
      <c r="N323" s="131">
        <v>0</v>
      </c>
      <c r="O323" s="170">
        <f t="shared" si="56"/>
        <v>0</v>
      </c>
      <c r="P323" s="170">
        <f t="shared" si="52"/>
        <v>0</v>
      </c>
      <c r="Q323" s="170">
        <f t="shared" si="57"/>
        <v>0</v>
      </c>
      <c r="R323" s="228" t="str">
        <f t="shared" si="51"/>
        <v>-</v>
      </c>
      <c r="S323" s="228" t="str">
        <f t="shared" si="58"/>
        <v>-</v>
      </c>
      <c r="T323" s="131" t="s">
        <v>416</v>
      </c>
      <c r="U323" s="131">
        <v>0</v>
      </c>
      <c r="V323" s="170">
        <f t="shared" si="53"/>
        <v>0</v>
      </c>
      <c r="W323" s="170">
        <f t="shared" si="50"/>
        <v>0</v>
      </c>
      <c r="X323" s="170">
        <f t="shared" si="54"/>
        <v>0</v>
      </c>
      <c r="Y323" s="260" t="str">
        <f t="shared" si="55"/>
        <v>-</v>
      </c>
      <c r="Z323" s="228" t="str">
        <f t="shared" si="59"/>
        <v>-</v>
      </c>
      <c r="AA323" s="134"/>
    </row>
    <row r="324" spans="1:27" ht="15.75" customHeight="1">
      <c r="A324" s="450"/>
      <c r="B324" s="442"/>
      <c r="C324" s="442"/>
      <c r="D324" s="148" t="s">
        <v>1102</v>
      </c>
      <c r="E324" s="148" t="s">
        <v>1103</v>
      </c>
      <c r="F324" s="178" t="s">
        <v>1202</v>
      </c>
      <c r="G324" s="148" t="s">
        <v>1205</v>
      </c>
      <c r="H324" s="148" t="s">
        <v>394</v>
      </c>
      <c r="I324" s="148" t="s">
        <v>123</v>
      </c>
      <c r="J324" s="132">
        <v>9700000</v>
      </c>
      <c r="K324" s="132">
        <v>59906779.129999995</v>
      </c>
      <c r="L324" s="132">
        <v>3547685.12</v>
      </c>
      <c r="M324" s="131" t="s">
        <v>396</v>
      </c>
      <c r="N324" s="131">
        <v>1</v>
      </c>
      <c r="O324" s="170">
        <f t="shared" si="56"/>
        <v>9700000</v>
      </c>
      <c r="P324" s="170">
        <f t="shared" si="52"/>
        <v>59906779.129999995</v>
      </c>
      <c r="Q324" s="170">
        <f t="shared" si="57"/>
        <v>3547685.12</v>
      </c>
      <c r="R324" s="228">
        <f t="shared" si="51"/>
        <v>0.36574073402061857</v>
      </c>
      <c r="S324" s="228">
        <f t="shared" si="58"/>
        <v>6.1759566113402053</v>
      </c>
      <c r="T324" s="131" t="s">
        <v>416</v>
      </c>
      <c r="U324" s="131">
        <v>0</v>
      </c>
      <c r="V324" s="170">
        <f t="shared" si="53"/>
        <v>0</v>
      </c>
      <c r="W324" s="170">
        <f t="shared" ref="W324:W386" si="60">K324*U324</f>
        <v>0</v>
      </c>
      <c r="X324" s="170">
        <f t="shared" si="54"/>
        <v>0</v>
      </c>
      <c r="Y324" s="260" t="str">
        <f t="shared" si="55"/>
        <v>-</v>
      </c>
      <c r="Z324" s="228" t="str">
        <f t="shared" si="59"/>
        <v>-</v>
      </c>
      <c r="AA324" s="134"/>
    </row>
    <row r="325" spans="1:27" ht="15.75" customHeight="1">
      <c r="A325" s="450"/>
      <c r="B325" s="442"/>
      <c r="C325" s="442"/>
      <c r="D325" s="148" t="s">
        <v>1206</v>
      </c>
      <c r="E325" s="148" t="s">
        <v>1103</v>
      </c>
      <c r="F325" s="178" t="s">
        <v>1207</v>
      </c>
      <c r="G325" s="148" t="s">
        <v>1208</v>
      </c>
      <c r="H325" s="148" t="s">
        <v>394</v>
      </c>
      <c r="I325" s="148" t="s">
        <v>123</v>
      </c>
      <c r="J325" s="132">
        <v>67503461</v>
      </c>
      <c r="K325" s="132">
        <v>64646002.439999998</v>
      </c>
      <c r="L325" s="132">
        <v>56594736.43999999</v>
      </c>
      <c r="M325" s="131" t="s">
        <v>396</v>
      </c>
      <c r="N325" s="131">
        <v>1</v>
      </c>
      <c r="O325" s="170">
        <f t="shared" si="56"/>
        <v>67503461</v>
      </c>
      <c r="P325" s="170">
        <f t="shared" si="52"/>
        <v>64646002.439999998</v>
      </c>
      <c r="Q325" s="170">
        <f t="shared" si="57"/>
        <v>56594736.43999999</v>
      </c>
      <c r="R325" s="228">
        <f t="shared" si="51"/>
        <v>0.83839755179367748</v>
      </c>
      <c r="S325" s="228">
        <f t="shared" si="58"/>
        <v>0.95766945105229495</v>
      </c>
      <c r="T325" s="131" t="s">
        <v>416</v>
      </c>
      <c r="U325" s="131">
        <v>0</v>
      </c>
      <c r="V325" s="170">
        <f t="shared" si="53"/>
        <v>0</v>
      </c>
      <c r="W325" s="170">
        <f t="shared" si="60"/>
        <v>0</v>
      </c>
      <c r="X325" s="170">
        <f t="shared" si="54"/>
        <v>0</v>
      </c>
      <c r="Y325" s="260" t="str">
        <f t="shared" si="55"/>
        <v>-</v>
      </c>
      <c r="Z325" s="228" t="str">
        <f t="shared" si="59"/>
        <v>-</v>
      </c>
      <c r="AA325" s="134"/>
    </row>
    <row r="326" spans="1:27" ht="15.75" customHeight="1">
      <c r="A326" s="450"/>
      <c r="B326" s="442"/>
      <c r="C326" s="442"/>
      <c r="D326" s="148" t="s">
        <v>1206</v>
      </c>
      <c r="E326" s="148" t="s">
        <v>1103</v>
      </c>
      <c r="F326" s="178" t="s">
        <v>1207</v>
      </c>
      <c r="G326" s="148" t="s">
        <v>1209</v>
      </c>
      <c r="H326" s="148" t="s">
        <v>394</v>
      </c>
      <c r="I326" s="148" t="s">
        <v>123</v>
      </c>
      <c r="J326" s="132">
        <v>20000</v>
      </c>
      <c r="K326" s="132">
        <v>346688.9</v>
      </c>
      <c r="L326" s="132">
        <v>43480.58</v>
      </c>
      <c r="M326" s="131" t="s">
        <v>396</v>
      </c>
      <c r="N326" s="131">
        <v>1</v>
      </c>
      <c r="O326" s="170">
        <f t="shared" si="56"/>
        <v>20000</v>
      </c>
      <c r="P326" s="170">
        <f t="shared" si="52"/>
        <v>346688.9</v>
      </c>
      <c r="Q326" s="170">
        <f t="shared" si="57"/>
        <v>43480.58</v>
      </c>
      <c r="R326" s="228">
        <f t="shared" si="51"/>
        <v>2.174029</v>
      </c>
      <c r="S326" s="228">
        <f t="shared" si="58"/>
        <v>17.334445000000002</v>
      </c>
      <c r="T326" s="131" t="s">
        <v>416</v>
      </c>
      <c r="U326" s="131">
        <v>0</v>
      </c>
      <c r="V326" s="170">
        <f t="shared" si="53"/>
        <v>0</v>
      </c>
      <c r="W326" s="170">
        <f t="shared" si="60"/>
        <v>0</v>
      </c>
      <c r="X326" s="170">
        <f t="shared" si="54"/>
        <v>0</v>
      </c>
      <c r="Y326" s="260" t="str">
        <f t="shared" si="55"/>
        <v>-</v>
      </c>
      <c r="Z326" s="228" t="str">
        <f t="shared" si="59"/>
        <v>-</v>
      </c>
      <c r="AA326" s="134"/>
    </row>
    <row r="327" spans="1:27" ht="15.75" customHeight="1">
      <c r="A327" s="450"/>
      <c r="B327" s="442"/>
      <c r="C327" s="442"/>
      <c r="D327" s="148" t="s">
        <v>1206</v>
      </c>
      <c r="E327" s="148" t="s">
        <v>1103</v>
      </c>
      <c r="F327" s="178" t="s">
        <v>1207</v>
      </c>
      <c r="G327" s="148" t="s">
        <v>1210</v>
      </c>
      <c r="H327" s="148" t="s">
        <v>394</v>
      </c>
      <c r="I327" s="148" t="s">
        <v>123</v>
      </c>
      <c r="J327" s="132">
        <v>239495</v>
      </c>
      <c r="K327" s="132">
        <v>78.5</v>
      </c>
      <c r="L327" s="132">
        <v>78.5</v>
      </c>
      <c r="M327" s="131" t="s">
        <v>396</v>
      </c>
      <c r="N327" s="131">
        <v>1</v>
      </c>
      <c r="O327" s="170">
        <f t="shared" si="56"/>
        <v>239495</v>
      </c>
      <c r="P327" s="170">
        <f t="shared" si="52"/>
        <v>78.5</v>
      </c>
      <c r="Q327" s="170">
        <f t="shared" si="57"/>
        <v>78.5</v>
      </c>
      <c r="R327" s="228">
        <f t="shared" si="51"/>
        <v>3.2777302240130272E-4</v>
      </c>
      <c r="S327" s="228">
        <f t="shared" si="58"/>
        <v>3.2777302240130272E-4</v>
      </c>
      <c r="T327" s="131" t="s">
        <v>416</v>
      </c>
      <c r="U327" s="131">
        <v>0</v>
      </c>
      <c r="V327" s="170">
        <f t="shared" si="53"/>
        <v>0</v>
      </c>
      <c r="W327" s="170">
        <f t="shared" si="60"/>
        <v>0</v>
      </c>
      <c r="X327" s="170">
        <f t="shared" si="54"/>
        <v>0</v>
      </c>
      <c r="Y327" s="260" t="str">
        <f t="shared" si="55"/>
        <v>-</v>
      </c>
      <c r="Z327" s="228" t="str">
        <f t="shared" si="59"/>
        <v>-</v>
      </c>
      <c r="AA327" s="134"/>
    </row>
    <row r="328" spans="1:27" ht="15.75" customHeight="1">
      <c r="A328" s="450"/>
      <c r="B328" s="442"/>
      <c r="C328" s="442"/>
      <c r="D328" s="148" t="s">
        <v>1206</v>
      </c>
      <c r="E328" s="148" t="s">
        <v>1103</v>
      </c>
      <c r="F328" s="178" t="s">
        <v>1207</v>
      </c>
      <c r="G328" s="148" t="s">
        <v>1211</v>
      </c>
      <c r="H328" s="148" t="s">
        <v>394</v>
      </c>
      <c r="I328" s="148" t="s">
        <v>123</v>
      </c>
      <c r="J328" s="132">
        <v>4251351</v>
      </c>
      <c r="K328" s="132">
        <v>2710153.1900000004</v>
      </c>
      <c r="L328" s="132">
        <v>2319974.5300000003</v>
      </c>
      <c r="M328" s="131" t="s">
        <v>396</v>
      </c>
      <c r="N328" s="131">
        <v>1</v>
      </c>
      <c r="O328" s="170">
        <f t="shared" si="56"/>
        <v>4251351</v>
      </c>
      <c r="P328" s="170">
        <f t="shared" si="52"/>
        <v>2710153.1900000004</v>
      </c>
      <c r="Q328" s="170">
        <f t="shared" si="57"/>
        <v>2319974.5300000003</v>
      </c>
      <c r="R328" s="228">
        <f t="shared" si="51"/>
        <v>0.54570289068110356</v>
      </c>
      <c r="S328" s="228">
        <f t="shared" si="58"/>
        <v>0.63748045974091538</v>
      </c>
      <c r="T328" s="131" t="s">
        <v>416</v>
      </c>
      <c r="U328" s="131">
        <v>0</v>
      </c>
      <c r="V328" s="170">
        <f t="shared" si="53"/>
        <v>0</v>
      </c>
      <c r="W328" s="170">
        <f t="shared" si="60"/>
        <v>0</v>
      </c>
      <c r="X328" s="170">
        <f t="shared" si="54"/>
        <v>0</v>
      </c>
      <c r="Y328" s="260" t="str">
        <f t="shared" si="55"/>
        <v>-</v>
      </c>
      <c r="Z328" s="228" t="str">
        <f t="shared" si="59"/>
        <v>-</v>
      </c>
      <c r="AA328" s="134"/>
    </row>
    <row r="329" spans="1:27" ht="15.75" customHeight="1">
      <c r="A329" s="450"/>
      <c r="B329" s="442"/>
      <c r="C329" s="442"/>
      <c r="D329" s="148" t="s">
        <v>1206</v>
      </c>
      <c r="E329" s="148" t="s">
        <v>1103</v>
      </c>
      <c r="F329" s="178" t="s">
        <v>1207</v>
      </c>
      <c r="G329" s="148" t="s">
        <v>1212</v>
      </c>
      <c r="H329" s="148" t="s">
        <v>394</v>
      </c>
      <c r="I329" s="148" t="s">
        <v>123</v>
      </c>
      <c r="J329" s="132">
        <v>6959320</v>
      </c>
      <c r="K329" s="132">
        <v>3998471.6299999994</v>
      </c>
      <c r="L329" s="132">
        <v>3998471.6299999994</v>
      </c>
      <c r="M329" s="131" t="s">
        <v>396</v>
      </c>
      <c r="N329" s="131">
        <v>1</v>
      </c>
      <c r="O329" s="170">
        <f t="shared" si="56"/>
        <v>6959320</v>
      </c>
      <c r="P329" s="170">
        <f t="shared" si="52"/>
        <v>3998471.6299999994</v>
      </c>
      <c r="Q329" s="170">
        <f t="shared" si="57"/>
        <v>3998471.6299999994</v>
      </c>
      <c r="R329" s="228">
        <f t="shared" si="51"/>
        <v>0.57454918440307379</v>
      </c>
      <c r="S329" s="228">
        <f t="shared" si="58"/>
        <v>0.57454918440307379</v>
      </c>
      <c r="T329" s="131" t="s">
        <v>416</v>
      </c>
      <c r="U329" s="131">
        <v>0</v>
      </c>
      <c r="V329" s="170">
        <f t="shared" si="53"/>
        <v>0</v>
      </c>
      <c r="W329" s="170">
        <f t="shared" si="60"/>
        <v>0</v>
      </c>
      <c r="X329" s="170">
        <f t="shared" si="54"/>
        <v>0</v>
      </c>
      <c r="Y329" s="260" t="str">
        <f t="shared" si="55"/>
        <v>-</v>
      </c>
      <c r="Z329" s="228" t="str">
        <f t="shared" si="59"/>
        <v>-</v>
      </c>
      <c r="AA329" s="134"/>
    </row>
    <row r="330" spans="1:27" ht="15.75" customHeight="1">
      <c r="A330" s="450"/>
      <c r="B330" s="442"/>
      <c r="C330" s="442"/>
      <c r="D330" s="148" t="s">
        <v>1206</v>
      </c>
      <c r="E330" s="148" t="s">
        <v>1103</v>
      </c>
      <c r="F330" s="178" t="s">
        <v>1207</v>
      </c>
      <c r="G330" s="148" t="s">
        <v>1213</v>
      </c>
      <c r="H330" s="148" t="s">
        <v>394</v>
      </c>
      <c r="I330" s="148" t="s">
        <v>123</v>
      </c>
      <c r="J330" s="132">
        <v>0</v>
      </c>
      <c r="K330" s="132">
        <v>147840</v>
      </c>
      <c r="L330" s="132">
        <v>51975</v>
      </c>
      <c r="M330" s="131" t="s">
        <v>396</v>
      </c>
      <c r="N330" s="131">
        <v>1</v>
      </c>
      <c r="O330" s="170">
        <f t="shared" si="56"/>
        <v>0</v>
      </c>
      <c r="P330" s="170">
        <f t="shared" si="52"/>
        <v>147840</v>
      </c>
      <c r="Q330" s="170">
        <f t="shared" si="57"/>
        <v>51975</v>
      </c>
      <c r="R330" s="228" t="str">
        <f t="shared" si="51"/>
        <v>-</v>
      </c>
      <c r="S330" s="228" t="str">
        <f t="shared" si="58"/>
        <v>-</v>
      </c>
      <c r="T330" s="131" t="s">
        <v>416</v>
      </c>
      <c r="U330" s="131">
        <v>0</v>
      </c>
      <c r="V330" s="170">
        <f t="shared" si="53"/>
        <v>0</v>
      </c>
      <c r="W330" s="170">
        <f t="shared" si="60"/>
        <v>0</v>
      </c>
      <c r="X330" s="170">
        <f t="shared" si="54"/>
        <v>0</v>
      </c>
      <c r="Y330" s="260" t="str">
        <f t="shared" si="55"/>
        <v>-</v>
      </c>
      <c r="Z330" s="228" t="str">
        <f t="shared" si="59"/>
        <v>-</v>
      </c>
      <c r="AA330" s="134"/>
    </row>
    <row r="331" spans="1:27" ht="15.75" customHeight="1">
      <c r="A331" s="450"/>
      <c r="B331" s="442"/>
      <c r="C331" s="442"/>
      <c r="D331" s="148" t="s">
        <v>1206</v>
      </c>
      <c r="E331" s="148" t="s">
        <v>1103</v>
      </c>
      <c r="F331" s="178" t="s">
        <v>1207</v>
      </c>
      <c r="G331" s="148" t="s">
        <v>1214</v>
      </c>
      <c r="H331" s="148" t="s">
        <v>394</v>
      </c>
      <c r="I331" s="148" t="s">
        <v>123</v>
      </c>
      <c r="J331" s="132">
        <v>424152</v>
      </c>
      <c r="K331" s="132">
        <v>83796.13</v>
      </c>
      <c r="L331" s="132">
        <v>83796.13</v>
      </c>
      <c r="M331" s="131" t="s">
        <v>396</v>
      </c>
      <c r="N331" s="131">
        <v>1</v>
      </c>
      <c r="O331" s="170">
        <f t="shared" si="56"/>
        <v>424152</v>
      </c>
      <c r="P331" s="170">
        <f t="shared" si="52"/>
        <v>83796.13</v>
      </c>
      <c r="Q331" s="170">
        <f t="shared" si="57"/>
        <v>83796.13</v>
      </c>
      <c r="R331" s="228">
        <f t="shared" si="51"/>
        <v>0.19756155812067372</v>
      </c>
      <c r="S331" s="228">
        <f t="shared" si="58"/>
        <v>0.19756155812067372</v>
      </c>
      <c r="T331" s="131" t="s">
        <v>416</v>
      </c>
      <c r="U331" s="131">
        <v>0</v>
      </c>
      <c r="V331" s="170">
        <f t="shared" si="53"/>
        <v>0</v>
      </c>
      <c r="W331" s="170">
        <f t="shared" si="60"/>
        <v>0</v>
      </c>
      <c r="X331" s="170">
        <f t="shared" si="54"/>
        <v>0</v>
      </c>
      <c r="Y331" s="260" t="str">
        <f t="shared" si="55"/>
        <v>-</v>
      </c>
      <c r="Z331" s="228" t="str">
        <f t="shared" si="59"/>
        <v>-</v>
      </c>
      <c r="AA331" s="134"/>
    </row>
    <row r="332" spans="1:27" ht="15.75" customHeight="1">
      <c r="A332" s="450"/>
      <c r="B332" s="442"/>
      <c r="C332" s="442"/>
      <c r="D332" s="148" t="s">
        <v>1206</v>
      </c>
      <c r="E332" s="148" t="s">
        <v>1103</v>
      </c>
      <c r="F332" s="178" t="s">
        <v>1207</v>
      </c>
      <c r="G332" s="148" t="s">
        <v>1215</v>
      </c>
      <c r="H332" s="148" t="s">
        <v>394</v>
      </c>
      <c r="I332" s="148" t="s">
        <v>123</v>
      </c>
      <c r="J332" s="132">
        <v>0</v>
      </c>
      <c r="K332" s="132">
        <v>0</v>
      </c>
      <c r="L332" s="132">
        <v>0</v>
      </c>
      <c r="M332" s="131" t="s">
        <v>416</v>
      </c>
      <c r="N332" s="131">
        <v>0</v>
      </c>
      <c r="O332" s="170">
        <f t="shared" si="56"/>
        <v>0</v>
      </c>
      <c r="P332" s="170">
        <f t="shared" si="52"/>
        <v>0</v>
      </c>
      <c r="Q332" s="170">
        <f t="shared" si="57"/>
        <v>0</v>
      </c>
      <c r="R332" s="228" t="str">
        <f t="shared" si="51"/>
        <v>-</v>
      </c>
      <c r="S332" s="228" t="str">
        <f t="shared" si="58"/>
        <v>-</v>
      </c>
      <c r="T332" s="131" t="s">
        <v>416</v>
      </c>
      <c r="U332" s="131">
        <v>0</v>
      </c>
      <c r="V332" s="170">
        <f t="shared" si="53"/>
        <v>0</v>
      </c>
      <c r="W332" s="170">
        <f t="shared" si="60"/>
        <v>0</v>
      </c>
      <c r="X332" s="170">
        <f t="shared" si="54"/>
        <v>0</v>
      </c>
      <c r="Y332" s="260" t="str">
        <f t="shared" si="55"/>
        <v>-</v>
      </c>
      <c r="Z332" s="228" t="str">
        <f t="shared" si="59"/>
        <v>-</v>
      </c>
      <c r="AA332" s="134"/>
    </row>
    <row r="333" spans="1:27" ht="15.75" customHeight="1">
      <c r="A333" s="450"/>
      <c r="B333" s="442"/>
      <c r="C333" s="442"/>
      <c r="D333" s="148" t="s">
        <v>1206</v>
      </c>
      <c r="E333" s="148" t="s">
        <v>1103</v>
      </c>
      <c r="F333" s="178" t="s">
        <v>1207</v>
      </c>
      <c r="G333" s="148" t="s">
        <v>1216</v>
      </c>
      <c r="H333" s="148" t="s">
        <v>394</v>
      </c>
      <c r="I333" s="148" t="s">
        <v>123</v>
      </c>
      <c r="J333" s="132">
        <v>0</v>
      </c>
      <c r="K333" s="132">
        <v>453655.94</v>
      </c>
      <c r="L333" s="132">
        <v>9425</v>
      </c>
      <c r="M333" s="131" t="s">
        <v>396</v>
      </c>
      <c r="N333" s="131">
        <v>1</v>
      </c>
      <c r="O333" s="170">
        <f t="shared" si="56"/>
        <v>0</v>
      </c>
      <c r="P333" s="170">
        <f t="shared" si="52"/>
        <v>453655.94</v>
      </c>
      <c r="Q333" s="170">
        <f t="shared" si="57"/>
        <v>9425</v>
      </c>
      <c r="R333" s="228" t="str">
        <f t="shared" si="51"/>
        <v>-</v>
      </c>
      <c r="S333" s="228" t="str">
        <f t="shared" si="58"/>
        <v>-</v>
      </c>
      <c r="T333" s="131" t="s">
        <v>416</v>
      </c>
      <c r="U333" s="131">
        <v>0</v>
      </c>
      <c r="V333" s="170">
        <f t="shared" si="53"/>
        <v>0</v>
      </c>
      <c r="W333" s="170">
        <f t="shared" si="60"/>
        <v>0</v>
      </c>
      <c r="X333" s="170">
        <f t="shared" si="54"/>
        <v>0</v>
      </c>
      <c r="Y333" s="260" t="str">
        <f t="shared" si="55"/>
        <v>-</v>
      </c>
      <c r="Z333" s="228" t="str">
        <f t="shared" si="59"/>
        <v>-</v>
      </c>
      <c r="AA333" s="134"/>
    </row>
    <row r="334" spans="1:27" ht="15.75" customHeight="1">
      <c r="A334" s="450"/>
      <c r="B334" s="442"/>
      <c r="C334" s="442"/>
      <c r="D334" s="148" t="s">
        <v>1206</v>
      </c>
      <c r="E334" s="148" t="s">
        <v>1103</v>
      </c>
      <c r="F334" s="178" t="s">
        <v>1207</v>
      </c>
      <c r="G334" s="148" t="s">
        <v>1217</v>
      </c>
      <c r="H334" s="148" t="s">
        <v>394</v>
      </c>
      <c r="I334" s="148" t="s">
        <v>123</v>
      </c>
      <c r="J334" s="132">
        <v>29000</v>
      </c>
      <c r="K334" s="132">
        <v>9209.6</v>
      </c>
      <c r="L334" s="132">
        <v>9209.6</v>
      </c>
      <c r="M334" s="131" t="s">
        <v>396</v>
      </c>
      <c r="N334" s="131">
        <v>1</v>
      </c>
      <c r="O334" s="170">
        <f t="shared" si="56"/>
        <v>29000</v>
      </c>
      <c r="P334" s="170">
        <f t="shared" si="52"/>
        <v>9209.6</v>
      </c>
      <c r="Q334" s="170">
        <f t="shared" si="57"/>
        <v>9209.6</v>
      </c>
      <c r="R334" s="228">
        <f t="shared" si="51"/>
        <v>0.31757241379310347</v>
      </c>
      <c r="S334" s="228">
        <f t="shared" si="58"/>
        <v>0.31757241379310347</v>
      </c>
      <c r="T334" s="131" t="s">
        <v>416</v>
      </c>
      <c r="U334" s="131">
        <v>0</v>
      </c>
      <c r="V334" s="170">
        <f t="shared" si="53"/>
        <v>0</v>
      </c>
      <c r="W334" s="170">
        <f t="shared" si="60"/>
        <v>0</v>
      </c>
      <c r="X334" s="170">
        <f t="shared" si="54"/>
        <v>0</v>
      </c>
      <c r="Y334" s="260" t="str">
        <f t="shared" si="55"/>
        <v>-</v>
      </c>
      <c r="Z334" s="228" t="str">
        <f t="shared" si="59"/>
        <v>-</v>
      </c>
      <c r="AA334" s="134"/>
    </row>
    <row r="335" spans="1:27" ht="15.75" customHeight="1">
      <c r="A335" s="450"/>
      <c r="B335" s="442"/>
      <c r="C335" s="442"/>
      <c r="D335" s="148" t="s">
        <v>1206</v>
      </c>
      <c r="E335" s="148" t="s">
        <v>1103</v>
      </c>
      <c r="F335" s="178" t="s">
        <v>1207</v>
      </c>
      <c r="G335" s="148" t="s">
        <v>1218</v>
      </c>
      <c r="H335" s="148" t="s">
        <v>394</v>
      </c>
      <c r="I335" s="148" t="s">
        <v>123</v>
      </c>
      <c r="J335" s="132">
        <v>370656</v>
      </c>
      <c r="K335" s="132">
        <v>291276</v>
      </c>
      <c r="L335" s="132">
        <v>252616</v>
      </c>
      <c r="M335" s="131" t="s">
        <v>396</v>
      </c>
      <c r="N335" s="131">
        <v>1</v>
      </c>
      <c r="O335" s="170">
        <f t="shared" si="56"/>
        <v>370656</v>
      </c>
      <c r="P335" s="170">
        <f t="shared" si="52"/>
        <v>291276</v>
      </c>
      <c r="Q335" s="170">
        <f t="shared" si="57"/>
        <v>252616</v>
      </c>
      <c r="R335" s="228">
        <f t="shared" si="51"/>
        <v>0.68153759820426485</v>
      </c>
      <c r="S335" s="228">
        <f t="shared" si="58"/>
        <v>0.78583916083916083</v>
      </c>
      <c r="T335" s="131" t="s">
        <v>416</v>
      </c>
      <c r="U335" s="131">
        <v>0</v>
      </c>
      <c r="V335" s="170">
        <f t="shared" si="53"/>
        <v>0</v>
      </c>
      <c r="W335" s="170">
        <f t="shared" si="60"/>
        <v>0</v>
      </c>
      <c r="X335" s="170">
        <f t="shared" si="54"/>
        <v>0</v>
      </c>
      <c r="Y335" s="260" t="str">
        <f t="shared" si="55"/>
        <v>-</v>
      </c>
      <c r="Z335" s="228" t="str">
        <f t="shared" si="59"/>
        <v>-</v>
      </c>
      <c r="AA335" s="134"/>
    </row>
    <row r="336" spans="1:27" ht="15.75" customHeight="1">
      <c r="A336" s="450"/>
      <c r="B336" s="442"/>
      <c r="C336" s="442"/>
      <c r="D336" s="148" t="s">
        <v>1206</v>
      </c>
      <c r="E336" s="148" t="s">
        <v>1103</v>
      </c>
      <c r="F336" s="178" t="s">
        <v>1207</v>
      </c>
      <c r="G336" s="148" t="s">
        <v>1219</v>
      </c>
      <c r="H336" s="148" t="s">
        <v>394</v>
      </c>
      <c r="I336" s="148" t="s">
        <v>123</v>
      </c>
      <c r="J336" s="132">
        <v>502654</v>
      </c>
      <c r="K336" s="132">
        <v>315282.76</v>
      </c>
      <c r="L336" s="132">
        <v>231465.16999999998</v>
      </c>
      <c r="M336" s="131" t="s">
        <v>396</v>
      </c>
      <c r="N336" s="131">
        <v>1</v>
      </c>
      <c r="O336" s="170">
        <f t="shared" si="56"/>
        <v>502654</v>
      </c>
      <c r="P336" s="170">
        <f t="shared" si="52"/>
        <v>315282.76</v>
      </c>
      <c r="Q336" s="170">
        <f t="shared" si="57"/>
        <v>231465.16999999998</v>
      </c>
      <c r="R336" s="228">
        <f t="shared" si="51"/>
        <v>0.4604860798879547</v>
      </c>
      <c r="S336" s="228">
        <f t="shared" si="58"/>
        <v>0.62723615051307657</v>
      </c>
      <c r="T336" s="131" t="s">
        <v>416</v>
      </c>
      <c r="U336" s="131">
        <v>0</v>
      </c>
      <c r="V336" s="170">
        <f t="shared" si="53"/>
        <v>0</v>
      </c>
      <c r="W336" s="170">
        <f t="shared" si="60"/>
        <v>0</v>
      </c>
      <c r="X336" s="170">
        <f t="shared" si="54"/>
        <v>0</v>
      </c>
      <c r="Y336" s="260" t="str">
        <f t="shared" si="55"/>
        <v>-</v>
      </c>
      <c r="Z336" s="228" t="str">
        <f t="shared" si="59"/>
        <v>-</v>
      </c>
      <c r="AA336" s="134"/>
    </row>
    <row r="337" spans="1:27" ht="15.75" customHeight="1">
      <c r="A337" s="450"/>
      <c r="B337" s="442"/>
      <c r="C337" s="442"/>
      <c r="D337" s="148" t="s">
        <v>1206</v>
      </c>
      <c r="E337" s="148" t="s">
        <v>1103</v>
      </c>
      <c r="F337" s="178" t="s">
        <v>1207</v>
      </c>
      <c r="G337" s="148" t="s">
        <v>1220</v>
      </c>
      <c r="H337" s="148" t="s">
        <v>394</v>
      </c>
      <c r="I337" s="148" t="s">
        <v>123</v>
      </c>
      <c r="J337" s="132">
        <v>74131</v>
      </c>
      <c r="K337" s="132">
        <v>58255.199999999997</v>
      </c>
      <c r="L337" s="132">
        <v>45362.000000000007</v>
      </c>
      <c r="M337" s="131" t="s">
        <v>396</v>
      </c>
      <c r="N337" s="131">
        <v>1</v>
      </c>
      <c r="O337" s="170">
        <f t="shared" si="56"/>
        <v>74131</v>
      </c>
      <c r="P337" s="170">
        <f t="shared" si="52"/>
        <v>58255.199999999997</v>
      </c>
      <c r="Q337" s="170">
        <f t="shared" si="57"/>
        <v>45362.000000000007</v>
      </c>
      <c r="R337" s="228">
        <f t="shared" si="51"/>
        <v>0.61191674198378554</v>
      </c>
      <c r="S337" s="228">
        <f t="shared" si="58"/>
        <v>0.78584128097557027</v>
      </c>
      <c r="T337" s="131" t="s">
        <v>416</v>
      </c>
      <c r="U337" s="131">
        <v>0</v>
      </c>
      <c r="V337" s="170">
        <f t="shared" si="53"/>
        <v>0</v>
      </c>
      <c r="W337" s="170">
        <f t="shared" si="60"/>
        <v>0</v>
      </c>
      <c r="X337" s="170">
        <f t="shared" si="54"/>
        <v>0</v>
      </c>
      <c r="Y337" s="260" t="str">
        <f t="shared" si="55"/>
        <v>-</v>
      </c>
      <c r="Z337" s="228" t="str">
        <f t="shared" si="59"/>
        <v>-</v>
      </c>
      <c r="AA337" s="134"/>
    </row>
    <row r="338" spans="1:27" ht="15.75" customHeight="1">
      <c r="A338" s="450"/>
      <c r="B338" s="442"/>
      <c r="C338" s="442"/>
      <c r="D338" s="148" t="s">
        <v>1206</v>
      </c>
      <c r="E338" s="148" t="s">
        <v>1103</v>
      </c>
      <c r="F338" s="178" t="s">
        <v>1207</v>
      </c>
      <c r="G338" s="148" t="s">
        <v>1221</v>
      </c>
      <c r="H338" s="148" t="s">
        <v>394</v>
      </c>
      <c r="I338" s="148" t="s">
        <v>123</v>
      </c>
      <c r="J338" s="132">
        <v>19000</v>
      </c>
      <c r="K338" s="132">
        <v>2933.6</v>
      </c>
      <c r="L338" s="132">
        <v>2933.6</v>
      </c>
      <c r="M338" s="131" t="s">
        <v>396</v>
      </c>
      <c r="N338" s="131">
        <v>1</v>
      </c>
      <c r="O338" s="170">
        <f t="shared" si="56"/>
        <v>19000</v>
      </c>
      <c r="P338" s="170">
        <f t="shared" si="52"/>
        <v>2933.6</v>
      </c>
      <c r="Q338" s="170">
        <f t="shared" si="57"/>
        <v>2933.6</v>
      </c>
      <c r="R338" s="228">
        <f t="shared" si="51"/>
        <v>0.15439999999999998</v>
      </c>
      <c r="S338" s="228">
        <f t="shared" si="58"/>
        <v>0.15439999999999998</v>
      </c>
      <c r="T338" s="131" t="s">
        <v>416</v>
      </c>
      <c r="U338" s="131">
        <v>0</v>
      </c>
      <c r="V338" s="170">
        <f t="shared" si="53"/>
        <v>0</v>
      </c>
      <c r="W338" s="170">
        <f t="shared" si="60"/>
        <v>0</v>
      </c>
      <c r="X338" s="170">
        <f t="shared" si="54"/>
        <v>0</v>
      </c>
      <c r="Y338" s="260" t="str">
        <f t="shared" si="55"/>
        <v>-</v>
      </c>
      <c r="Z338" s="228" t="str">
        <f t="shared" si="59"/>
        <v>-</v>
      </c>
      <c r="AA338" s="134"/>
    </row>
    <row r="339" spans="1:27" ht="15.75" customHeight="1">
      <c r="A339" s="450"/>
      <c r="B339" s="442"/>
      <c r="C339" s="442"/>
      <c r="D339" s="148" t="s">
        <v>1206</v>
      </c>
      <c r="E339" s="148" t="s">
        <v>1103</v>
      </c>
      <c r="F339" s="178" t="s">
        <v>1207</v>
      </c>
      <c r="G339" s="148" t="s">
        <v>1222</v>
      </c>
      <c r="H339" s="148" t="s">
        <v>394</v>
      </c>
      <c r="I339" s="148" t="s">
        <v>123</v>
      </c>
      <c r="J339" s="132">
        <v>0</v>
      </c>
      <c r="K339" s="132">
        <v>0</v>
      </c>
      <c r="L339" s="132">
        <v>0</v>
      </c>
      <c r="M339" s="131" t="s">
        <v>416</v>
      </c>
      <c r="N339" s="131">
        <v>0</v>
      </c>
      <c r="O339" s="170">
        <f t="shared" si="56"/>
        <v>0</v>
      </c>
      <c r="P339" s="170">
        <f t="shared" si="52"/>
        <v>0</v>
      </c>
      <c r="Q339" s="170">
        <f t="shared" si="57"/>
        <v>0</v>
      </c>
      <c r="R339" s="228" t="str">
        <f t="shared" si="51"/>
        <v>-</v>
      </c>
      <c r="S339" s="228" t="str">
        <f t="shared" si="58"/>
        <v>-</v>
      </c>
      <c r="T339" s="131" t="s">
        <v>416</v>
      </c>
      <c r="U339" s="131">
        <v>0</v>
      </c>
      <c r="V339" s="170">
        <f t="shared" si="53"/>
        <v>0</v>
      </c>
      <c r="W339" s="170">
        <f t="shared" si="60"/>
        <v>0</v>
      </c>
      <c r="X339" s="170">
        <f t="shared" si="54"/>
        <v>0</v>
      </c>
      <c r="Y339" s="260" t="str">
        <f t="shared" si="55"/>
        <v>-</v>
      </c>
      <c r="Z339" s="228" t="str">
        <f t="shared" si="59"/>
        <v>-</v>
      </c>
      <c r="AA339" s="134"/>
    </row>
    <row r="340" spans="1:27" ht="15.75" customHeight="1">
      <c r="A340" s="450"/>
      <c r="B340" s="442"/>
      <c r="C340" s="442"/>
      <c r="D340" s="148" t="s">
        <v>1206</v>
      </c>
      <c r="E340" s="148" t="s">
        <v>1103</v>
      </c>
      <c r="F340" s="178" t="s">
        <v>1207</v>
      </c>
      <c r="G340" s="148" t="s">
        <v>1223</v>
      </c>
      <c r="H340" s="148" t="s">
        <v>394</v>
      </c>
      <c r="I340" s="148" t="s">
        <v>123</v>
      </c>
      <c r="J340" s="132">
        <v>741914</v>
      </c>
      <c r="K340" s="132">
        <v>314073.08</v>
      </c>
      <c r="L340" s="132">
        <v>153929.22</v>
      </c>
      <c r="M340" s="131" t="s">
        <v>396</v>
      </c>
      <c r="N340" s="131">
        <v>1</v>
      </c>
      <c r="O340" s="170">
        <f t="shared" si="56"/>
        <v>741914</v>
      </c>
      <c r="P340" s="170">
        <f t="shared" si="52"/>
        <v>314073.08</v>
      </c>
      <c r="Q340" s="170">
        <f t="shared" si="57"/>
        <v>153929.22</v>
      </c>
      <c r="R340" s="228">
        <f t="shared" si="51"/>
        <v>0.20747582603913661</v>
      </c>
      <c r="S340" s="228">
        <f t="shared" si="58"/>
        <v>0.42332814854551876</v>
      </c>
      <c r="T340" s="131" t="s">
        <v>416</v>
      </c>
      <c r="U340" s="131">
        <v>0</v>
      </c>
      <c r="V340" s="170">
        <f t="shared" si="53"/>
        <v>0</v>
      </c>
      <c r="W340" s="170">
        <f t="shared" si="60"/>
        <v>0</v>
      </c>
      <c r="X340" s="170">
        <f t="shared" si="54"/>
        <v>0</v>
      </c>
      <c r="Y340" s="260" t="str">
        <f t="shared" si="55"/>
        <v>-</v>
      </c>
      <c r="Z340" s="228" t="str">
        <f t="shared" si="59"/>
        <v>-</v>
      </c>
      <c r="AA340" s="134"/>
    </row>
    <row r="341" spans="1:27" ht="15.75" customHeight="1">
      <c r="A341" s="450"/>
      <c r="B341" s="442"/>
      <c r="C341" s="442"/>
      <c r="D341" s="148" t="s">
        <v>1206</v>
      </c>
      <c r="E341" s="148" t="s">
        <v>1103</v>
      </c>
      <c r="F341" s="178" t="s">
        <v>1207</v>
      </c>
      <c r="G341" s="148" t="s">
        <v>1224</v>
      </c>
      <c r="H341" s="148" t="s">
        <v>394</v>
      </c>
      <c r="I341" s="148" t="s">
        <v>123</v>
      </c>
      <c r="J341" s="132">
        <v>0</v>
      </c>
      <c r="K341" s="132">
        <v>0</v>
      </c>
      <c r="L341" s="132">
        <v>0</v>
      </c>
      <c r="M341" s="131" t="s">
        <v>416</v>
      </c>
      <c r="N341" s="131">
        <v>0</v>
      </c>
      <c r="O341" s="170">
        <f t="shared" si="56"/>
        <v>0</v>
      </c>
      <c r="P341" s="170">
        <f t="shared" si="52"/>
        <v>0</v>
      </c>
      <c r="Q341" s="170">
        <f t="shared" si="57"/>
        <v>0</v>
      </c>
      <c r="R341" s="228" t="str">
        <f t="shared" si="51"/>
        <v>-</v>
      </c>
      <c r="S341" s="228" t="str">
        <f t="shared" si="58"/>
        <v>-</v>
      </c>
      <c r="T341" s="131" t="s">
        <v>416</v>
      </c>
      <c r="U341" s="131">
        <v>0</v>
      </c>
      <c r="V341" s="170">
        <f t="shared" si="53"/>
        <v>0</v>
      </c>
      <c r="W341" s="170">
        <f t="shared" si="60"/>
        <v>0</v>
      </c>
      <c r="X341" s="170">
        <f t="shared" si="54"/>
        <v>0</v>
      </c>
      <c r="Y341" s="260" t="str">
        <f t="shared" si="55"/>
        <v>-</v>
      </c>
      <c r="Z341" s="228" t="str">
        <f t="shared" si="59"/>
        <v>-</v>
      </c>
      <c r="AA341" s="134"/>
    </row>
    <row r="342" spans="1:27" ht="15.75" customHeight="1">
      <c r="A342" s="450"/>
      <c r="B342" s="442"/>
      <c r="C342" s="442"/>
      <c r="D342" s="148" t="s">
        <v>1206</v>
      </c>
      <c r="E342" s="148" t="s">
        <v>1103</v>
      </c>
      <c r="F342" s="178" t="s">
        <v>1207</v>
      </c>
      <c r="G342" s="148" t="s">
        <v>1225</v>
      </c>
      <c r="H342" s="148" t="s">
        <v>394</v>
      </c>
      <c r="I342" s="148" t="s">
        <v>123</v>
      </c>
      <c r="J342" s="132">
        <v>20000</v>
      </c>
      <c r="K342" s="132">
        <v>14678.24</v>
      </c>
      <c r="L342" s="132">
        <v>14678.24</v>
      </c>
      <c r="M342" s="131" t="s">
        <v>396</v>
      </c>
      <c r="N342" s="131">
        <v>1</v>
      </c>
      <c r="O342" s="170">
        <f t="shared" si="56"/>
        <v>20000</v>
      </c>
      <c r="P342" s="170">
        <f t="shared" si="52"/>
        <v>14678.24</v>
      </c>
      <c r="Q342" s="170">
        <f t="shared" si="57"/>
        <v>14678.24</v>
      </c>
      <c r="R342" s="228">
        <f t="shared" si="51"/>
        <v>0.73391200000000001</v>
      </c>
      <c r="S342" s="228">
        <f t="shared" si="58"/>
        <v>0.73391200000000001</v>
      </c>
      <c r="T342" s="131" t="s">
        <v>416</v>
      </c>
      <c r="U342" s="131">
        <v>0</v>
      </c>
      <c r="V342" s="170">
        <f t="shared" si="53"/>
        <v>0</v>
      </c>
      <c r="W342" s="170">
        <f t="shared" si="60"/>
        <v>0</v>
      </c>
      <c r="X342" s="170">
        <f t="shared" si="54"/>
        <v>0</v>
      </c>
      <c r="Y342" s="260" t="str">
        <f t="shared" si="55"/>
        <v>-</v>
      </c>
      <c r="Z342" s="228" t="str">
        <f t="shared" si="59"/>
        <v>-</v>
      </c>
      <c r="AA342" s="134"/>
    </row>
    <row r="343" spans="1:27" ht="15.75" customHeight="1">
      <c r="A343" s="450"/>
      <c r="B343" s="442"/>
      <c r="C343" s="442"/>
      <c r="D343" s="148" t="s">
        <v>1206</v>
      </c>
      <c r="E343" s="148" t="s">
        <v>1103</v>
      </c>
      <c r="F343" s="178" t="s">
        <v>1207</v>
      </c>
      <c r="G343" s="148" t="s">
        <v>1226</v>
      </c>
      <c r="H343" s="148" t="s">
        <v>394</v>
      </c>
      <c r="I343" s="148" t="s">
        <v>123</v>
      </c>
      <c r="J343" s="132">
        <v>350000</v>
      </c>
      <c r="K343" s="132">
        <v>326211.84000000003</v>
      </c>
      <c r="L343" s="132">
        <v>106886.2</v>
      </c>
      <c r="M343" s="131" t="s">
        <v>396</v>
      </c>
      <c r="N343" s="131">
        <v>1</v>
      </c>
      <c r="O343" s="170">
        <f t="shared" si="56"/>
        <v>350000</v>
      </c>
      <c r="P343" s="170">
        <f t="shared" si="52"/>
        <v>326211.84000000003</v>
      </c>
      <c r="Q343" s="170">
        <f t="shared" si="57"/>
        <v>106886.2</v>
      </c>
      <c r="R343" s="228">
        <f t="shared" si="51"/>
        <v>0.30538914285714286</v>
      </c>
      <c r="S343" s="228">
        <f t="shared" si="58"/>
        <v>0.93203382857142869</v>
      </c>
      <c r="T343" s="131" t="s">
        <v>416</v>
      </c>
      <c r="U343" s="131">
        <v>0</v>
      </c>
      <c r="V343" s="170">
        <f t="shared" si="53"/>
        <v>0</v>
      </c>
      <c r="W343" s="170">
        <f t="shared" si="60"/>
        <v>0</v>
      </c>
      <c r="X343" s="170">
        <f t="shared" si="54"/>
        <v>0</v>
      </c>
      <c r="Y343" s="260" t="str">
        <f t="shared" si="55"/>
        <v>-</v>
      </c>
      <c r="Z343" s="228" t="str">
        <f t="shared" si="59"/>
        <v>-</v>
      </c>
      <c r="AA343" s="134"/>
    </row>
    <row r="344" spans="1:27" ht="15.75" customHeight="1">
      <c r="A344" s="450"/>
      <c r="B344" s="442"/>
      <c r="C344" s="442"/>
      <c r="D344" s="148" t="s">
        <v>1206</v>
      </c>
      <c r="E344" s="148" t="s">
        <v>1103</v>
      </c>
      <c r="F344" s="178" t="s">
        <v>1207</v>
      </c>
      <c r="G344" s="148" t="s">
        <v>1227</v>
      </c>
      <c r="H344" s="148" t="s">
        <v>394</v>
      </c>
      <c r="I344" s="148" t="s">
        <v>123</v>
      </c>
      <c r="J344" s="132">
        <v>20800</v>
      </c>
      <c r="K344" s="132">
        <v>974.8599999999999</v>
      </c>
      <c r="L344" s="132">
        <v>974.86</v>
      </c>
      <c r="M344" s="131" t="s">
        <v>396</v>
      </c>
      <c r="N344" s="131">
        <v>1</v>
      </c>
      <c r="O344" s="170">
        <f t="shared" si="56"/>
        <v>20800</v>
      </c>
      <c r="P344" s="170">
        <f t="shared" si="52"/>
        <v>974.8599999999999</v>
      </c>
      <c r="Q344" s="170">
        <f t="shared" si="57"/>
        <v>974.86</v>
      </c>
      <c r="R344" s="228">
        <f t="shared" si="51"/>
        <v>4.6868269230769234E-2</v>
      </c>
      <c r="S344" s="228">
        <f t="shared" si="58"/>
        <v>4.6868269230769227E-2</v>
      </c>
      <c r="T344" s="131" t="s">
        <v>416</v>
      </c>
      <c r="U344" s="131">
        <f>IFERROR(VLOOKUP(F344,[1]BD_12!$F$2:$U$1000,16,0),"")</f>
        <v>0</v>
      </c>
      <c r="V344" s="170">
        <f t="shared" si="53"/>
        <v>0</v>
      </c>
      <c r="W344" s="170">
        <f t="shared" si="60"/>
        <v>0</v>
      </c>
      <c r="X344" s="170">
        <f t="shared" si="54"/>
        <v>0</v>
      </c>
      <c r="Y344" s="260" t="str">
        <f t="shared" si="55"/>
        <v>-</v>
      </c>
      <c r="Z344" s="228" t="str">
        <f t="shared" si="59"/>
        <v>-</v>
      </c>
      <c r="AA344" s="134"/>
    </row>
    <row r="345" spans="1:27" ht="15.75" customHeight="1">
      <c r="A345" s="450"/>
      <c r="B345" s="442"/>
      <c r="C345" s="442"/>
      <c r="D345" s="148" t="s">
        <v>1206</v>
      </c>
      <c r="E345" s="148" t="s">
        <v>1103</v>
      </c>
      <c r="F345" s="178" t="s">
        <v>1207</v>
      </c>
      <c r="G345" s="148" t="s">
        <v>1228</v>
      </c>
      <c r="H345" s="148" t="s">
        <v>394</v>
      </c>
      <c r="I345" s="148" t="s">
        <v>123</v>
      </c>
      <c r="J345" s="132">
        <v>355243</v>
      </c>
      <c r="K345" s="132">
        <v>145642.74</v>
      </c>
      <c r="L345" s="132">
        <v>92754.12999999999</v>
      </c>
      <c r="M345" s="131" t="s">
        <v>396</v>
      </c>
      <c r="N345" s="131">
        <v>1</v>
      </c>
      <c r="O345" s="170">
        <f t="shared" si="56"/>
        <v>355243</v>
      </c>
      <c r="P345" s="170">
        <f t="shared" si="52"/>
        <v>145642.74</v>
      </c>
      <c r="Q345" s="170">
        <f t="shared" si="57"/>
        <v>92754.12999999999</v>
      </c>
      <c r="R345" s="228">
        <f t="shared" si="51"/>
        <v>0.26110051429584819</v>
      </c>
      <c r="S345" s="228">
        <f t="shared" si="58"/>
        <v>0.40998060482542931</v>
      </c>
      <c r="T345" s="131" t="s">
        <v>416</v>
      </c>
      <c r="U345" s="131">
        <v>0</v>
      </c>
      <c r="V345" s="170">
        <f t="shared" si="53"/>
        <v>0</v>
      </c>
      <c r="W345" s="170">
        <f t="shared" si="60"/>
        <v>0</v>
      </c>
      <c r="X345" s="170">
        <f t="shared" si="54"/>
        <v>0</v>
      </c>
      <c r="Y345" s="260" t="str">
        <f t="shared" si="55"/>
        <v>-</v>
      </c>
      <c r="Z345" s="228" t="str">
        <f t="shared" si="59"/>
        <v>-</v>
      </c>
      <c r="AA345" s="134"/>
    </row>
    <row r="346" spans="1:27" ht="15.75" customHeight="1">
      <c r="A346" s="450"/>
      <c r="B346" s="442"/>
      <c r="C346" s="442"/>
      <c r="D346" s="148" t="s">
        <v>1206</v>
      </c>
      <c r="E346" s="148" t="s">
        <v>1103</v>
      </c>
      <c r="F346" s="178" t="s">
        <v>1207</v>
      </c>
      <c r="G346" s="148" t="s">
        <v>1229</v>
      </c>
      <c r="H346" s="148" t="s">
        <v>394</v>
      </c>
      <c r="I346" s="148" t="s">
        <v>123</v>
      </c>
      <c r="J346" s="132">
        <v>2000</v>
      </c>
      <c r="K346" s="132">
        <v>0</v>
      </c>
      <c r="L346" s="132">
        <v>0</v>
      </c>
      <c r="M346" s="131" t="s">
        <v>416</v>
      </c>
      <c r="N346" s="131">
        <v>0</v>
      </c>
      <c r="O346" s="170">
        <f t="shared" si="56"/>
        <v>0</v>
      </c>
      <c r="P346" s="170">
        <f t="shared" si="52"/>
        <v>0</v>
      </c>
      <c r="Q346" s="170">
        <f t="shared" si="57"/>
        <v>0</v>
      </c>
      <c r="R346" s="228" t="str">
        <f t="shared" si="51"/>
        <v>-</v>
      </c>
      <c r="S346" s="228" t="str">
        <f t="shared" si="58"/>
        <v>-</v>
      </c>
      <c r="T346" s="131" t="s">
        <v>416</v>
      </c>
      <c r="U346" s="131">
        <v>0</v>
      </c>
      <c r="V346" s="170">
        <f t="shared" si="53"/>
        <v>0</v>
      </c>
      <c r="W346" s="170">
        <f t="shared" si="60"/>
        <v>0</v>
      </c>
      <c r="X346" s="170">
        <f t="shared" si="54"/>
        <v>0</v>
      </c>
      <c r="Y346" s="260" t="str">
        <f t="shared" si="55"/>
        <v>-</v>
      </c>
      <c r="Z346" s="228" t="str">
        <f t="shared" si="59"/>
        <v>-</v>
      </c>
      <c r="AA346" s="134"/>
    </row>
    <row r="347" spans="1:27" ht="15.75" customHeight="1">
      <c r="A347" s="450"/>
      <c r="B347" s="442"/>
      <c r="C347" s="442"/>
      <c r="D347" s="148" t="s">
        <v>1206</v>
      </c>
      <c r="E347" s="148" t="s">
        <v>1103</v>
      </c>
      <c r="F347" s="178" t="s">
        <v>1207</v>
      </c>
      <c r="G347" s="148" t="s">
        <v>1230</v>
      </c>
      <c r="H347" s="148" t="s">
        <v>394</v>
      </c>
      <c r="I347" s="148" t="s">
        <v>123</v>
      </c>
      <c r="J347" s="132">
        <v>369085</v>
      </c>
      <c r="K347" s="132">
        <v>321359.78000000003</v>
      </c>
      <c r="L347" s="132">
        <v>195286.19</v>
      </c>
      <c r="M347" s="131" t="s">
        <v>396</v>
      </c>
      <c r="N347" s="131">
        <v>1</v>
      </c>
      <c r="O347" s="170">
        <f t="shared" si="56"/>
        <v>369085</v>
      </c>
      <c r="P347" s="170">
        <f t="shared" si="52"/>
        <v>321359.78000000003</v>
      </c>
      <c r="Q347" s="170">
        <f t="shared" si="57"/>
        <v>195286.19</v>
      </c>
      <c r="R347" s="228">
        <f t="shared" si="51"/>
        <v>0.52910898573499332</v>
      </c>
      <c r="S347" s="228">
        <f t="shared" si="58"/>
        <v>0.8706931465651544</v>
      </c>
      <c r="T347" s="131" t="s">
        <v>416</v>
      </c>
      <c r="U347" s="131">
        <v>0</v>
      </c>
      <c r="V347" s="170">
        <f t="shared" si="53"/>
        <v>0</v>
      </c>
      <c r="W347" s="170">
        <f t="shared" si="60"/>
        <v>0</v>
      </c>
      <c r="X347" s="170">
        <f t="shared" si="54"/>
        <v>0</v>
      </c>
      <c r="Y347" s="260" t="str">
        <f t="shared" si="55"/>
        <v>-</v>
      </c>
      <c r="Z347" s="228" t="str">
        <f t="shared" si="59"/>
        <v>-</v>
      </c>
      <c r="AA347" s="134"/>
    </row>
    <row r="348" spans="1:27" ht="15.75" customHeight="1">
      <c r="A348" s="450"/>
      <c r="B348" s="442"/>
      <c r="C348" s="442"/>
      <c r="D348" s="148" t="s">
        <v>1206</v>
      </c>
      <c r="E348" s="148" t="s">
        <v>1103</v>
      </c>
      <c r="F348" s="178" t="s">
        <v>1207</v>
      </c>
      <c r="G348" s="148" t="s">
        <v>1231</v>
      </c>
      <c r="H348" s="148" t="s">
        <v>394</v>
      </c>
      <c r="I348" s="148" t="s">
        <v>123</v>
      </c>
      <c r="J348" s="132">
        <v>2000</v>
      </c>
      <c r="K348" s="132">
        <v>481.57000000000005</v>
      </c>
      <c r="L348" s="132">
        <v>122.4</v>
      </c>
      <c r="M348" s="131" t="s">
        <v>396</v>
      </c>
      <c r="N348" s="131">
        <v>1</v>
      </c>
      <c r="O348" s="170">
        <f t="shared" si="56"/>
        <v>2000</v>
      </c>
      <c r="P348" s="170">
        <f t="shared" si="52"/>
        <v>481.57000000000005</v>
      </c>
      <c r="Q348" s="170">
        <f t="shared" si="57"/>
        <v>122.4</v>
      </c>
      <c r="R348" s="228">
        <f t="shared" si="51"/>
        <v>6.1200000000000004E-2</v>
      </c>
      <c r="S348" s="228">
        <f t="shared" si="58"/>
        <v>0.24078500000000003</v>
      </c>
      <c r="T348" s="131" t="s">
        <v>416</v>
      </c>
      <c r="U348" s="131">
        <v>0</v>
      </c>
      <c r="V348" s="170">
        <f t="shared" si="53"/>
        <v>0</v>
      </c>
      <c r="W348" s="170">
        <f t="shared" si="60"/>
        <v>0</v>
      </c>
      <c r="X348" s="170">
        <f t="shared" si="54"/>
        <v>0</v>
      </c>
      <c r="Y348" s="260" t="str">
        <f t="shared" si="55"/>
        <v>-</v>
      </c>
      <c r="Z348" s="228" t="str">
        <f t="shared" si="59"/>
        <v>-</v>
      </c>
      <c r="AA348" s="134"/>
    </row>
    <row r="349" spans="1:27" ht="15.75" customHeight="1">
      <c r="A349" s="450"/>
      <c r="B349" s="442"/>
      <c r="C349" s="442"/>
      <c r="D349" s="148" t="s">
        <v>1206</v>
      </c>
      <c r="E349" s="148" t="s">
        <v>1103</v>
      </c>
      <c r="F349" s="178" t="s">
        <v>1207</v>
      </c>
      <c r="G349" s="148" t="s">
        <v>1232</v>
      </c>
      <c r="H349" s="148" t="s">
        <v>394</v>
      </c>
      <c r="I349" s="148" t="s">
        <v>123</v>
      </c>
      <c r="J349" s="132">
        <v>163920</v>
      </c>
      <c r="K349" s="132">
        <v>139440</v>
      </c>
      <c r="L349" s="132">
        <v>84856.95</v>
      </c>
      <c r="M349" s="131" t="s">
        <v>396</v>
      </c>
      <c r="N349" s="131">
        <v>1</v>
      </c>
      <c r="O349" s="170">
        <f t="shared" si="56"/>
        <v>163920</v>
      </c>
      <c r="P349" s="170">
        <f t="shared" si="52"/>
        <v>139440</v>
      </c>
      <c r="Q349" s="170">
        <f t="shared" si="57"/>
        <v>84856.95</v>
      </c>
      <c r="R349" s="228">
        <f t="shared" si="51"/>
        <v>0.51767295021961934</v>
      </c>
      <c r="S349" s="228">
        <f t="shared" si="58"/>
        <v>0.85065885797950225</v>
      </c>
      <c r="T349" s="131" t="s">
        <v>416</v>
      </c>
      <c r="U349" s="131">
        <v>0</v>
      </c>
      <c r="V349" s="170">
        <f t="shared" si="53"/>
        <v>0</v>
      </c>
      <c r="W349" s="170">
        <f t="shared" si="60"/>
        <v>0</v>
      </c>
      <c r="X349" s="170">
        <f t="shared" si="54"/>
        <v>0</v>
      </c>
      <c r="Y349" s="260" t="str">
        <f t="shared" si="55"/>
        <v>-</v>
      </c>
      <c r="Z349" s="228" t="str">
        <f t="shared" si="59"/>
        <v>-</v>
      </c>
      <c r="AA349" s="134"/>
    </row>
    <row r="350" spans="1:27" ht="15.75" customHeight="1">
      <c r="A350" s="450"/>
      <c r="B350" s="442"/>
      <c r="C350" s="442"/>
      <c r="D350" s="148" t="s">
        <v>1233</v>
      </c>
      <c r="E350" s="148" t="s">
        <v>1234</v>
      </c>
      <c r="F350" s="178" t="s">
        <v>1235</v>
      </c>
      <c r="G350" s="148" t="s">
        <v>1236</v>
      </c>
      <c r="H350" s="148" t="s">
        <v>394</v>
      </c>
      <c r="I350" s="148" t="s">
        <v>970</v>
      </c>
      <c r="J350" s="132">
        <v>250000</v>
      </c>
      <c r="K350" s="132">
        <v>111862.5</v>
      </c>
      <c r="L350" s="132">
        <v>53860</v>
      </c>
      <c r="M350" s="131" t="s">
        <v>416</v>
      </c>
      <c r="N350" s="131">
        <v>0</v>
      </c>
      <c r="O350" s="170">
        <f t="shared" si="56"/>
        <v>0</v>
      </c>
      <c r="P350" s="170">
        <f t="shared" si="52"/>
        <v>0</v>
      </c>
      <c r="Q350" s="170">
        <f t="shared" si="57"/>
        <v>0</v>
      </c>
      <c r="R350" s="228" t="str">
        <f t="shared" si="51"/>
        <v>-</v>
      </c>
      <c r="S350" s="228" t="str">
        <f t="shared" si="58"/>
        <v>-</v>
      </c>
      <c r="T350" s="131" t="s">
        <v>416</v>
      </c>
      <c r="U350" s="131">
        <v>0</v>
      </c>
      <c r="V350" s="170">
        <f t="shared" si="53"/>
        <v>0</v>
      </c>
      <c r="W350" s="170">
        <f t="shared" si="60"/>
        <v>0</v>
      </c>
      <c r="X350" s="170">
        <f t="shared" si="54"/>
        <v>0</v>
      </c>
      <c r="Y350" s="260" t="str">
        <f t="shared" si="55"/>
        <v>-</v>
      </c>
      <c r="Z350" s="228" t="str">
        <f t="shared" si="59"/>
        <v>-</v>
      </c>
      <c r="AA350" s="134"/>
    </row>
    <row r="351" spans="1:27" ht="15.75" customHeight="1">
      <c r="A351" s="450"/>
      <c r="B351" s="442"/>
      <c r="C351" s="442"/>
      <c r="D351" s="148" t="s">
        <v>1233</v>
      </c>
      <c r="E351" s="148" t="s">
        <v>1234</v>
      </c>
      <c r="F351" s="178" t="s">
        <v>1235</v>
      </c>
      <c r="G351" s="148" t="s">
        <v>1237</v>
      </c>
      <c r="H351" s="148" t="s">
        <v>394</v>
      </c>
      <c r="I351" s="148" t="s">
        <v>970</v>
      </c>
      <c r="J351" s="132">
        <v>7843085</v>
      </c>
      <c r="K351" s="132">
        <v>1088028.9100000001</v>
      </c>
      <c r="L351" s="132">
        <v>712000</v>
      </c>
      <c r="M351" s="131" t="s">
        <v>416</v>
      </c>
      <c r="N351" s="131">
        <v>0</v>
      </c>
      <c r="O351" s="170">
        <f t="shared" si="56"/>
        <v>0</v>
      </c>
      <c r="P351" s="170">
        <f t="shared" si="52"/>
        <v>0</v>
      </c>
      <c r="Q351" s="170">
        <f t="shared" si="57"/>
        <v>0</v>
      </c>
      <c r="R351" s="228" t="str">
        <f t="shared" ref="R351:R410" si="61">IFERROR(Q351/O351, "-")</f>
        <v>-</v>
      </c>
      <c r="S351" s="228" t="str">
        <f t="shared" si="58"/>
        <v>-</v>
      </c>
      <c r="T351" s="131" t="s">
        <v>416</v>
      </c>
      <c r="U351" s="131">
        <v>0</v>
      </c>
      <c r="V351" s="170">
        <f t="shared" si="53"/>
        <v>0</v>
      </c>
      <c r="W351" s="170">
        <f t="shared" si="60"/>
        <v>0</v>
      </c>
      <c r="X351" s="170">
        <f t="shared" si="54"/>
        <v>0</v>
      </c>
      <c r="Y351" s="260" t="str">
        <f t="shared" si="55"/>
        <v>-</v>
      </c>
      <c r="Z351" s="228" t="str">
        <f t="shared" si="59"/>
        <v>-</v>
      </c>
      <c r="AA351" s="134"/>
    </row>
    <row r="352" spans="1:27" ht="15.75" customHeight="1">
      <c r="A352" s="450"/>
      <c r="B352" s="442"/>
      <c r="C352" s="442"/>
      <c r="D352" s="148" t="s">
        <v>1233</v>
      </c>
      <c r="E352" s="148" t="s">
        <v>1234</v>
      </c>
      <c r="F352" s="178" t="s">
        <v>1235</v>
      </c>
      <c r="G352" s="148" t="s">
        <v>1238</v>
      </c>
      <c r="H352" s="148" t="s">
        <v>394</v>
      </c>
      <c r="I352" s="148" t="s">
        <v>970</v>
      </c>
      <c r="J352" s="132">
        <v>50000</v>
      </c>
      <c r="K352" s="132">
        <v>50000</v>
      </c>
      <c r="L352" s="132">
        <v>10913.54</v>
      </c>
      <c r="M352" s="131" t="s">
        <v>416</v>
      </c>
      <c r="N352" s="131">
        <v>0</v>
      </c>
      <c r="O352" s="170">
        <f t="shared" si="56"/>
        <v>0</v>
      </c>
      <c r="P352" s="170">
        <f t="shared" si="52"/>
        <v>0</v>
      </c>
      <c r="Q352" s="170">
        <f t="shared" si="57"/>
        <v>0</v>
      </c>
      <c r="R352" s="228" t="str">
        <f t="shared" si="61"/>
        <v>-</v>
      </c>
      <c r="S352" s="228" t="str">
        <f t="shared" si="58"/>
        <v>-</v>
      </c>
      <c r="T352" s="131" t="s">
        <v>416</v>
      </c>
      <c r="U352" s="131">
        <v>0</v>
      </c>
      <c r="V352" s="170">
        <f t="shared" si="53"/>
        <v>0</v>
      </c>
      <c r="W352" s="170">
        <f t="shared" si="60"/>
        <v>0</v>
      </c>
      <c r="X352" s="170">
        <f t="shared" si="54"/>
        <v>0</v>
      </c>
      <c r="Y352" s="260" t="str">
        <f t="shared" si="55"/>
        <v>-</v>
      </c>
      <c r="Z352" s="228" t="str">
        <f t="shared" si="59"/>
        <v>-</v>
      </c>
      <c r="AA352" s="134"/>
    </row>
    <row r="353" spans="1:27" ht="15.75" customHeight="1">
      <c r="A353" s="450"/>
      <c r="B353" s="442"/>
      <c r="C353" s="442"/>
      <c r="D353" s="148" t="s">
        <v>1233</v>
      </c>
      <c r="E353" s="148" t="s">
        <v>1234</v>
      </c>
      <c r="F353" s="178" t="s">
        <v>1239</v>
      </c>
      <c r="G353" s="148" t="s">
        <v>1240</v>
      </c>
      <c r="H353" s="148" t="s">
        <v>394</v>
      </c>
      <c r="I353" s="148" t="s">
        <v>970</v>
      </c>
      <c r="J353" s="132">
        <v>364000</v>
      </c>
      <c r="K353" s="132">
        <v>364000</v>
      </c>
      <c r="L353" s="132">
        <v>216830.11999999997</v>
      </c>
      <c r="M353" s="131" t="s">
        <v>416</v>
      </c>
      <c r="N353" s="131">
        <v>0</v>
      </c>
      <c r="O353" s="170">
        <f t="shared" si="56"/>
        <v>0</v>
      </c>
      <c r="P353" s="170">
        <f t="shared" si="52"/>
        <v>0</v>
      </c>
      <c r="Q353" s="170">
        <f t="shared" si="57"/>
        <v>0</v>
      </c>
      <c r="R353" s="228" t="str">
        <f t="shared" si="61"/>
        <v>-</v>
      </c>
      <c r="S353" s="228" t="str">
        <f t="shared" si="58"/>
        <v>-</v>
      </c>
      <c r="T353" s="131" t="s">
        <v>416</v>
      </c>
      <c r="U353" s="131">
        <v>0</v>
      </c>
      <c r="V353" s="170">
        <f t="shared" si="53"/>
        <v>0</v>
      </c>
      <c r="W353" s="170">
        <f t="shared" si="60"/>
        <v>0</v>
      </c>
      <c r="X353" s="170">
        <f t="shared" si="54"/>
        <v>0</v>
      </c>
      <c r="Y353" s="260" t="str">
        <f t="shared" si="55"/>
        <v>-</v>
      </c>
      <c r="Z353" s="228" t="str">
        <f t="shared" si="59"/>
        <v>-</v>
      </c>
      <c r="AA353" s="134"/>
    </row>
    <row r="354" spans="1:27" ht="15.75" customHeight="1">
      <c r="A354" s="450"/>
      <c r="B354" s="442"/>
      <c r="C354" s="442"/>
      <c r="D354" s="148" t="s">
        <v>1233</v>
      </c>
      <c r="E354" s="148" t="s">
        <v>1234</v>
      </c>
      <c r="F354" s="178" t="s">
        <v>1239</v>
      </c>
      <c r="G354" s="148" t="s">
        <v>1241</v>
      </c>
      <c r="H354" s="148" t="s">
        <v>394</v>
      </c>
      <c r="I354" s="148" t="s">
        <v>970</v>
      </c>
      <c r="J354" s="132">
        <v>4238905</v>
      </c>
      <c r="K354" s="132">
        <v>5238905</v>
      </c>
      <c r="L354" s="132">
        <v>4826889.49</v>
      </c>
      <c r="M354" s="131" t="s">
        <v>416</v>
      </c>
      <c r="N354" s="131">
        <v>0</v>
      </c>
      <c r="O354" s="170">
        <f t="shared" si="56"/>
        <v>0</v>
      </c>
      <c r="P354" s="170">
        <f t="shared" si="52"/>
        <v>0</v>
      </c>
      <c r="Q354" s="170">
        <f t="shared" si="57"/>
        <v>0</v>
      </c>
      <c r="R354" s="228" t="str">
        <f t="shared" si="61"/>
        <v>-</v>
      </c>
      <c r="S354" s="228" t="str">
        <f t="shared" si="58"/>
        <v>-</v>
      </c>
      <c r="T354" s="131" t="s">
        <v>416</v>
      </c>
      <c r="U354" s="131">
        <v>0</v>
      </c>
      <c r="V354" s="170">
        <f t="shared" si="53"/>
        <v>0</v>
      </c>
      <c r="W354" s="170">
        <f t="shared" si="60"/>
        <v>0</v>
      </c>
      <c r="X354" s="170">
        <f t="shared" si="54"/>
        <v>0</v>
      </c>
      <c r="Y354" s="260" t="str">
        <f t="shared" si="55"/>
        <v>-</v>
      </c>
      <c r="Z354" s="228" t="str">
        <f t="shared" si="59"/>
        <v>-</v>
      </c>
      <c r="AA354" s="134"/>
    </row>
    <row r="355" spans="1:27" ht="15.75" customHeight="1">
      <c r="A355" s="450"/>
      <c r="B355" s="442"/>
      <c r="C355" s="442"/>
      <c r="D355" s="148" t="s">
        <v>1233</v>
      </c>
      <c r="E355" s="148" t="s">
        <v>1234</v>
      </c>
      <c r="F355" s="178" t="s">
        <v>1239</v>
      </c>
      <c r="G355" s="148" t="s">
        <v>1242</v>
      </c>
      <c r="H355" s="148" t="s">
        <v>394</v>
      </c>
      <c r="I355" s="148" t="s">
        <v>970</v>
      </c>
      <c r="J355" s="132">
        <v>1508000</v>
      </c>
      <c r="K355" s="132">
        <v>1508000</v>
      </c>
      <c r="L355" s="132">
        <v>1406943.12</v>
      </c>
      <c r="M355" s="131" t="s">
        <v>416</v>
      </c>
      <c r="N355" s="131">
        <v>0</v>
      </c>
      <c r="O355" s="170">
        <f t="shared" si="56"/>
        <v>0</v>
      </c>
      <c r="P355" s="170">
        <f t="shared" si="52"/>
        <v>0</v>
      </c>
      <c r="Q355" s="170">
        <f t="shared" si="57"/>
        <v>0</v>
      </c>
      <c r="R355" s="228" t="str">
        <f t="shared" si="61"/>
        <v>-</v>
      </c>
      <c r="S355" s="228" t="str">
        <f t="shared" si="58"/>
        <v>-</v>
      </c>
      <c r="T355" s="131" t="s">
        <v>416</v>
      </c>
      <c r="U355" s="131">
        <v>0</v>
      </c>
      <c r="V355" s="170">
        <f t="shared" si="53"/>
        <v>0</v>
      </c>
      <c r="W355" s="170">
        <f t="shared" si="60"/>
        <v>0</v>
      </c>
      <c r="X355" s="170">
        <f t="shared" si="54"/>
        <v>0</v>
      </c>
      <c r="Y355" s="260" t="str">
        <f t="shared" si="55"/>
        <v>-</v>
      </c>
      <c r="Z355" s="228" t="str">
        <f t="shared" si="59"/>
        <v>-</v>
      </c>
      <c r="AA355" s="134"/>
    </row>
    <row r="356" spans="1:27" ht="15.75" customHeight="1">
      <c r="A356" s="450"/>
      <c r="B356" s="442"/>
      <c r="C356" s="442"/>
      <c r="D356" s="148" t="s">
        <v>1233</v>
      </c>
      <c r="E356" s="148" t="s">
        <v>1234</v>
      </c>
      <c r="F356" s="178" t="s">
        <v>1239</v>
      </c>
      <c r="G356" s="148" t="s">
        <v>1243</v>
      </c>
      <c r="H356" s="148" t="s">
        <v>394</v>
      </c>
      <c r="I356" s="148" t="s">
        <v>970</v>
      </c>
      <c r="J356" s="132">
        <v>90000</v>
      </c>
      <c r="K356" s="132">
        <v>17455.25</v>
      </c>
      <c r="L356" s="132">
        <v>17455.25</v>
      </c>
      <c r="M356" s="131" t="s">
        <v>416</v>
      </c>
      <c r="N356" s="131">
        <v>0</v>
      </c>
      <c r="O356" s="170">
        <f t="shared" si="56"/>
        <v>0</v>
      </c>
      <c r="P356" s="170">
        <f t="shared" si="52"/>
        <v>0</v>
      </c>
      <c r="Q356" s="170">
        <f t="shared" si="57"/>
        <v>0</v>
      </c>
      <c r="R356" s="228" t="str">
        <f t="shared" si="61"/>
        <v>-</v>
      </c>
      <c r="S356" s="228" t="str">
        <f t="shared" si="58"/>
        <v>-</v>
      </c>
      <c r="T356" s="131" t="s">
        <v>416</v>
      </c>
      <c r="U356" s="131">
        <v>0</v>
      </c>
      <c r="V356" s="170">
        <f t="shared" si="53"/>
        <v>0</v>
      </c>
      <c r="W356" s="170">
        <f t="shared" si="60"/>
        <v>0</v>
      </c>
      <c r="X356" s="170">
        <f t="shared" si="54"/>
        <v>0</v>
      </c>
      <c r="Y356" s="260" t="str">
        <f t="shared" si="55"/>
        <v>-</v>
      </c>
      <c r="Z356" s="228" t="str">
        <f t="shared" si="59"/>
        <v>-</v>
      </c>
      <c r="AA356" s="134"/>
    </row>
    <row r="357" spans="1:27" ht="15.75" customHeight="1">
      <c r="A357" s="450"/>
      <c r="B357" s="442"/>
      <c r="C357" s="442"/>
      <c r="D357" s="148" t="s">
        <v>1233</v>
      </c>
      <c r="E357" s="148" t="s">
        <v>1234</v>
      </c>
      <c r="F357" s="178" t="s">
        <v>1239</v>
      </c>
      <c r="G357" s="148" t="s">
        <v>1244</v>
      </c>
      <c r="H357" s="148" t="s">
        <v>394</v>
      </c>
      <c r="I357" s="148" t="s">
        <v>970</v>
      </c>
      <c r="J357" s="132">
        <v>74601</v>
      </c>
      <c r="K357" s="132">
        <v>74601</v>
      </c>
      <c r="L357" s="132">
        <v>55736.450000000004</v>
      </c>
      <c r="M357" s="131" t="s">
        <v>416</v>
      </c>
      <c r="N357" s="131">
        <v>0</v>
      </c>
      <c r="O357" s="170">
        <f t="shared" si="56"/>
        <v>0</v>
      </c>
      <c r="P357" s="170">
        <f t="shared" si="52"/>
        <v>0</v>
      </c>
      <c r="Q357" s="170">
        <f t="shared" si="57"/>
        <v>0</v>
      </c>
      <c r="R357" s="228" t="str">
        <f t="shared" si="61"/>
        <v>-</v>
      </c>
      <c r="S357" s="228" t="str">
        <f t="shared" si="58"/>
        <v>-</v>
      </c>
      <c r="T357" s="131" t="s">
        <v>416</v>
      </c>
      <c r="U357" s="131">
        <v>0</v>
      </c>
      <c r="V357" s="170">
        <f t="shared" si="53"/>
        <v>0</v>
      </c>
      <c r="W357" s="170">
        <f t="shared" si="60"/>
        <v>0</v>
      </c>
      <c r="X357" s="170">
        <f t="shared" si="54"/>
        <v>0</v>
      </c>
      <c r="Y357" s="260" t="str">
        <f t="shared" si="55"/>
        <v>-</v>
      </c>
      <c r="Z357" s="228" t="str">
        <f t="shared" si="59"/>
        <v>-</v>
      </c>
      <c r="AA357" s="134"/>
    </row>
    <row r="358" spans="1:27" ht="15.75" customHeight="1">
      <c r="A358" s="450"/>
      <c r="B358" s="442"/>
      <c r="C358" s="442"/>
      <c r="D358" s="148" t="s">
        <v>1233</v>
      </c>
      <c r="E358" s="148" t="s">
        <v>1234</v>
      </c>
      <c r="F358" s="178" t="s">
        <v>1239</v>
      </c>
      <c r="G358" s="148" t="s">
        <v>1245</v>
      </c>
      <c r="H358" s="148" t="s">
        <v>394</v>
      </c>
      <c r="I358" s="148" t="s">
        <v>970</v>
      </c>
      <c r="J358" s="132">
        <v>219107</v>
      </c>
      <c r="K358" s="132">
        <v>130193.42999999998</v>
      </c>
      <c r="L358" s="132">
        <v>109885.81999999999</v>
      </c>
      <c r="M358" s="131" t="s">
        <v>416</v>
      </c>
      <c r="N358" s="131">
        <v>0</v>
      </c>
      <c r="O358" s="170">
        <f t="shared" si="56"/>
        <v>0</v>
      </c>
      <c r="P358" s="170">
        <f t="shared" si="52"/>
        <v>0</v>
      </c>
      <c r="Q358" s="170">
        <f t="shared" si="57"/>
        <v>0</v>
      </c>
      <c r="R358" s="228" t="str">
        <f t="shared" si="61"/>
        <v>-</v>
      </c>
      <c r="S358" s="228" t="str">
        <f t="shared" si="58"/>
        <v>-</v>
      </c>
      <c r="T358" s="131" t="s">
        <v>416</v>
      </c>
      <c r="U358" s="131">
        <v>0</v>
      </c>
      <c r="V358" s="170">
        <f t="shared" si="53"/>
        <v>0</v>
      </c>
      <c r="W358" s="170">
        <f t="shared" si="60"/>
        <v>0</v>
      </c>
      <c r="X358" s="170">
        <f t="shared" si="54"/>
        <v>0</v>
      </c>
      <c r="Y358" s="260" t="str">
        <f t="shared" si="55"/>
        <v>-</v>
      </c>
      <c r="Z358" s="228" t="str">
        <f t="shared" si="59"/>
        <v>-</v>
      </c>
      <c r="AA358" s="134"/>
    </row>
    <row r="359" spans="1:27" ht="15.75" customHeight="1">
      <c r="A359" s="450"/>
      <c r="B359" s="442"/>
      <c r="C359" s="442"/>
      <c r="D359" s="148" t="s">
        <v>1233</v>
      </c>
      <c r="E359" s="148" t="s">
        <v>1234</v>
      </c>
      <c r="F359" s="178" t="s">
        <v>1239</v>
      </c>
      <c r="G359" s="148" t="s">
        <v>1246</v>
      </c>
      <c r="H359" s="148" t="s">
        <v>394</v>
      </c>
      <c r="I359" s="148" t="s">
        <v>970</v>
      </c>
      <c r="J359" s="132">
        <v>45099</v>
      </c>
      <c r="K359" s="132">
        <v>24895.78</v>
      </c>
      <c r="L359" s="132">
        <v>19034.399999999998</v>
      </c>
      <c r="M359" s="131" t="s">
        <v>416</v>
      </c>
      <c r="N359" s="131">
        <v>0</v>
      </c>
      <c r="O359" s="170">
        <f t="shared" si="56"/>
        <v>0</v>
      </c>
      <c r="P359" s="170">
        <f t="shared" si="52"/>
        <v>0</v>
      </c>
      <c r="Q359" s="170">
        <f t="shared" si="57"/>
        <v>0</v>
      </c>
      <c r="R359" s="228" t="str">
        <f t="shared" si="61"/>
        <v>-</v>
      </c>
      <c r="S359" s="228" t="str">
        <f t="shared" si="58"/>
        <v>-</v>
      </c>
      <c r="T359" s="131" t="s">
        <v>416</v>
      </c>
      <c r="U359" s="131">
        <v>0</v>
      </c>
      <c r="V359" s="170">
        <f t="shared" si="53"/>
        <v>0</v>
      </c>
      <c r="W359" s="170">
        <f t="shared" si="60"/>
        <v>0</v>
      </c>
      <c r="X359" s="170">
        <f t="shared" si="54"/>
        <v>0</v>
      </c>
      <c r="Y359" s="260" t="str">
        <f t="shared" si="55"/>
        <v>-</v>
      </c>
      <c r="Z359" s="228" t="str">
        <f t="shared" si="59"/>
        <v>-</v>
      </c>
      <c r="AA359" s="134"/>
    </row>
    <row r="360" spans="1:27" ht="15.75" customHeight="1">
      <c r="A360" s="450"/>
      <c r="B360" s="442"/>
      <c r="C360" s="442"/>
      <c r="D360" s="148" t="s">
        <v>1233</v>
      </c>
      <c r="E360" s="148" t="s">
        <v>1234</v>
      </c>
      <c r="F360" s="178" t="s">
        <v>1239</v>
      </c>
      <c r="G360" s="148" t="s">
        <v>1247</v>
      </c>
      <c r="H360" s="148" t="s">
        <v>394</v>
      </c>
      <c r="I360" s="148" t="s">
        <v>970</v>
      </c>
      <c r="J360" s="132">
        <v>80000</v>
      </c>
      <c r="K360" s="132">
        <v>76579.900000000023</v>
      </c>
      <c r="L360" s="132">
        <v>67806.259999999995</v>
      </c>
      <c r="M360" s="131" t="s">
        <v>416</v>
      </c>
      <c r="N360" s="131">
        <v>0</v>
      </c>
      <c r="O360" s="170">
        <f t="shared" si="56"/>
        <v>0</v>
      </c>
      <c r="P360" s="170">
        <f t="shared" si="52"/>
        <v>0</v>
      </c>
      <c r="Q360" s="170">
        <f t="shared" si="57"/>
        <v>0</v>
      </c>
      <c r="R360" s="228" t="str">
        <f t="shared" si="61"/>
        <v>-</v>
      </c>
      <c r="S360" s="228" t="str">
        <f t="shared" si="58"/>
        <v>-</v>
      </c>
      <c r="T360" s="131" t="s">
        <v>416</v>
      </c>
      <c r="U360" s="131">
        <v>0</v>
      </c>
      <c r="V360" s="170">
        <f t="shared" si="53"/>
        <v>0</v>
      </c>
      <c r="W360" s="170">
        <f t="shared" si="60"/>
        <v>0</v>
      </c>
      <c r="X360" s="170">
        <f t="shared" si="54"/>
        <v>0</v>
      </c>
      <c r="Y360" s="260" t="str">
        <f t="shared" si="55"/>
        <v>-</v>
      </c>
      <c r="Z360" s="228" t="str">
        <f t="shared" si="59"/>
        <v>-</v>
      </c>
      <c r="AA360" s="134"/>
    </row>
    <row r="361" spans="1:27" ht="15.75" customHeight="1">
      <c r="A361" s="450"/>
      <c r="B361" s="442"/>
      <c r="C361" s="442"/>
      <c r="D361" s="148" t="s">
        <v>1233</v>
      </c>
      <c r="E361" s="148" t="s">
        <v>1234</v>
      </c>
      <c r="F361" s="178" t="s">
        <v>1239</v>
      </c>
      <c r="G361" s="148" t="s">
        <v>1248</v>
      </c>
      <c r="H361" s="148" t="s">
        <v>394</v>
      </c>
      <c r="I361" s="148" t="s">
        <v>970</v>
      </c>
      <c r="J361" s="132">
        <v>1008</v>
      </c>
      <c r="K361" s="132">
        <v>22617.1</v>
      </c>
      <c r="L361" s="132">
        <v>21617.100000000002</v>
      </c>
      <c r="M361" s="131" t="s">
        <v>416</v>
      </c>
      <c r="N361" s="131">
        <v>0</v>
      </c>
      <c r="O361" s="170">
        <f t="shared" si="56"/>
        <v>0</v>
      </c>
      <c r="P361" s="170">
        <f t="shared" si="52"/>
        <v>0</v>
      </c>
      <c r="Q361" s="170">
        <f t="shared" si="57"/>
        <v>0</v>
      </c>
      <c r="R361" s="228" t="str">
        <f t="shared" si="61"/>
        <v>-</v>
      </c>
      <c r="S361" s="228" t="str">
        <f t="shared" si="58"/>
        <v>-</v>
      </c>
      <c r="T361" s="131" t="s">
        <v>416</v>
      </c>
      <c r="U361" s="131">
        <v>0</v>
      </c>
      <c r="V361" s="170">
        <f t="shared" si="53"/>
        <v>0</v>
      </c>
      <c r="W361" s="170">
        <f t="shared" si="60"/>
        <v>0</v>
      </c>
      <c r="X361" s="170">
        <f t="shared" si="54"/>
        <v>0</v>
      </c>
      <c r="Y361" s="260" t="str">
        <f t="shared" si="55"/>
        <v>-</v>
      </c>
      <c r="Z361" s="228" t="str">
        <f t="shared" si="59"/>
        <v>-</v>
      </c>
      <c r="AA361" s="134"/>
    </row>
    <row r="362" spans="1:27" ht="15.75" customHeight="1">
      <c r="A362" s="450"/>
      <c r="B362" s="442"/>
      <c r="C362" s="442"/>
      <c r="D362" s="148" t="s">
        <v>1233</v>
      </c>
      <c r="E362" s="148" t="s">
        <v>1234</v>
      </c>
      <c r="F362" s="178" t="s">
        <v>1239</v>
      </c>
      <c r="G362" s="148" t="s">
        <v>1249</v>
      </c>
      <c r="H362" s="148" t="s">
        <v>394</v>
      </c>
      <c r="I362" s="148" t="s">
        <v>970</v>
      </c>
      <c r="J362" s="132">
        <v>35529</v>
      </c>
      <c r="K362" s="132">
        <v>900</v>
      </c>
      <c r="L362" s="132">
        <v>900</v>
      </c>
      <c r="M362" s="131" t="s">
        <v>416</v>
      </c>
      <c r="N362" s="131">
        <v>0</v>
      </c>
      <c r="O362" s="170">
        <f t="shared" si="56"/>
        <v>0</v>
      </c>
      <c r="P362" s="170">
        <f t="shared" si="52"/>
        <v>0</v>
      </c>
      <c r="Q362" s="170">
        <f t="shared" si="57"/>
        <v>0</v>
      </c>
      <c r="R362" s="228" t="str">
        <f t="shared" si="61"/>
        <v>-</v>
      </c>
      <c r="S362" s="228" t="str">
        <f t="shared" si="58"/>
        <v>-</v>
      </c>
      <c r="T362" s="131" t="s">
        <v>416</v>
      </c>
      <c r="U362" s="131">
        <v>0</v>
      </c>
      <c r="V362" s="170">
        <f t="shared" si="53"/>
        <v>0</v>
      </c>
      <c r="W362" s="170">
        <f t="shared" si="60"/>
        <v>0</v>
      </c>
      <c r="X362" s="170">
        <f t="shared" si="54"/>
        <v>0</v>
      </c>
      <c r="Y362" s="260" t="str">
        <f t="shared" si="55"/>
        <v>-</v>
      </c>
      <c r="Z362" s="228" t="str">
        <f t="shared" si="59"/>
        <v>-</v>
      </c>
      <c r="AA362" s="134"/>
    </row>
    <row r="363" spans="1:27" ht="15.75" customHeight="1">
      <c r="A363" s="450"/>
      <c r="B363" s="442"/>
      <c r="C363" s="442"/>
      <c r="D363" s="148" t="s">
        <v>1233</v>
      </c>
      <c r="E363" s="148" t="s">
        <v>1234</v>
      </c>
      <c r="F363" s="178" t="s">
        <v>1239</v>
      </c>
      <c r="G363" s="148" t="s">
        <v>1250</v>
      </c>
      <c r="H363" s="148" t="s">
        <v>394</v>
      </c>
      <c r="I363" s="148" t="s">
        <v>970</v>
      </c>
      <c r="J363" s="132">
        <v>5000</v>
      </c>
      <c r="K363" s="132">
        <v>0</v>
      </c>
      <c r="L363" s="132">
        <v>0</v>
      </c>
      <c r="M363" s="131" t="s">
        <v>416</v>
      </c>
      <c r="N363" s="131">
        <v>0</v>
      </c>
      <c r="O363" s="170">
        <f t="shared" si="56"/>
        <v>0</v>
      </c>
      <c r="P363" s="170">
        <f t="shared" si="52"/>
        <v>0</v>
      </c>
      <c r="Q363" s="170">
        <f t="shared" si="57"/>
        <v>0</v>
      </c>
      <c r="R363" s="228" t="str">
        <f t="shared" si="61"/>
        <v>-</v>
      </c>
      <c r="S363" s="228" t="str">
        <f t="shared" si="58"/>
        <v>-</v>
      </c>
      <c r="T363" s="131" t="s">
        <v>416</v>
      </c>
      <c r="U363" s="131">
        <v>0</v>
      </c>
      <c r="V363" s="170">
        <f t="shared" si="53"/>
        <v>0</v>
      </c>
      <c r="W363" s="170">
        <f t="shared" si="60"/>
        <v>0</v>
      </c>
      <c r="X363" s="170">
        <f t="shared" si="54"/>
        <v>0</v>
      </c>
      <c r="Y363" s="260" t="str">
        <f t="shared" si="55"/>
        <v>-</v>
      </c>
      <c r="Z363" s="228" t="str">
        <f t="shared" si="59"/>
        <v>-</v>
      </c>
      <c r="AA363" s="134"/>
    </row>
    <row r="364" spans="1:27" ht="15.75" customHeight="1">
      <c r="A364" s="450"/>
      <c r="B364" s="442"/>
      <c r="C364" s="442"/>
      <c r="D364" s="148" t="s">
        <v>1233</v>
      </c>
      <c r="E364" s="148" t="s">
        <v>1234</v>
      </c>
      <c r="F364" s="178" t="s">
        <v>1239</v>
      </c>
      <c r="G364" s="148" t="s">
        <v>1251</v>
      </c>
      <c r="H364" s="148" t="s">
        <v>394</v>
      </c>
      <c r="I364" s="148" t="s">
        <v>970</v>
      </c>
      <c r="J364" s="132">
        <v>60000</v>
      </c>
      <c r="K364" s="132">
        <v>219591</v>
      </c>
      <c r="L364" s="132">
        <v>162679</v>
      </c>
      <c r="M364" s="131" t="s">
        <v>416</v>
      </c>
      <c r="N364" s="131">
        <v>0</v>
      </c>
      <c r="O364" s="170">
        <f t="shared" si="56"/>
        <v>0</v>
      </c>
      <c r="P364" s="170">
        <f t="shared" si="52"/>
        <v>0</v>
      </c>
      <c r="Q364" s="170">
        <f t="shared" si="57"/>
        <v>0</v>
      </c>
      <c r="R364" s="228" t="str">
        <f t="shared" si="61"/>
        <v>-</v>
      </c>
      <c r="S364" s="228" t="str">
        <f t="shared" si="58"/>
        <v>-</v>
      </c>
      <c r="T364" s="131" t="s">
        <v>416</v>
      </c>
      <c r="U364" s="131">
        <v>0</v>
      </c>
      <c r="V364" s="170">
        <f t="shared" si="53"/>
        <v>0</v>
      </c>
      <c r="W364" s="170">
        <f t="shared" si="60"/>
        <v>0</v>
      </c>
      <c r="X364" s="170">
        <f t="shared" si="54"/>
        <v>0</v>
      </c>
      <c r="Y364" s="260" t="str">
        <f t="shared" si="55"/>
        <v>-</v>
      </c>
      <c r="Z364" s="228" t="str">
        <f t="shared" si="59"/>
        <v>-</v>
      </c>
      <c r="AA364" s="134"/>
    </row>
    <row r="365" spans="1:27" ht="15.75" customHeight="1">
      <c r="A365" s="450"/>
      <c r="B365" s="442"/>
      <c r="C365" s="442"/>
      <c r="D365" s="148" t="s">
        <v>1233</v>
      </c>
      <c r="E365" s="148" t="s">
        <v>1234</v>
      </c>
      <c r="F365" s="178" t="s">
        <v>1239</v>
      </c>
      <c r="G365" s="148" t="s">
        <v>1252</v>
      </c>
      <c r="H365" s="148" t="s">
        <v>394</v>
      </c>
      <c r="I365" s="148" t="s">
        <v>970</v>
      </c>
      <c r="J365" s="132">
        <v>5000</v>
      </c>
      <c r="K365" s="132">
        <v>0</v>
      </c>
      <c r="L365" s="132">
        <v>0</v>
      </c>
      <c r="M365" s="131" t="s">
        <v>416</v>
      </c>
      <c r="N365" s="131">
        <v>0</v>
      </c>
      <c r="O365" s="170">
        <f t="shared" si="56"/>
        <v>0</v>
      </c>
      <c r="P365" s="170">
        <f t="shared" si="52"/>
        <v>0</v>
      </c>
      <c r="Q365" s="170">
        <f t="shared" si="57"/>
        <v>0</v>
      </c>
      <c r="R365" s="228" t="str">
        <f t="shared" si="61"/>
        <v>-</v>
      </c>
      <c r="S365" s="228" t="str">
        <f t="shared" si="58"/>
        <v>-</v>
      </c>
      <c r="T365" s="131" t="s">
        <v>416</v>
      </c>
      <c r="U365" s="131">
        <v>0</v>
      </c>
      <c r="V365" s="170">
        <f t="shared" si="53"/>
        <v>0</v>
      </c>
      <c r="W365" s="170">
        <f t="shared" si="60"/>
        <v>0</v>
      </c>
      <c r="X365" s="170">
        <f t="shared" si="54"/>
        <v>0</v>
      </c>
      <c r="Y365" s="260" t="str">
        <f t="shared" si="55"/>
        <v>-</v>
      </c>
      <c r="Z365" s="228" t="str">
        <f t="shared" si="59"/>
        <v>-</v>
      </c>
      <c r="AA365" s="134"/>
    </row>
    <row r="366" spans="1:27" ht="15.75" customHeight="1">
      <c r="A366" s="450"/>
      <c r="B366" s="442"/>
      <c r="C366" s="442"/>
      <c r="D366" s="148" t="s">
        <v>1233</v>
      </c>
      <c r="E366" s="148" t="s">
        <v>1234</v>
      </c>
      <c r="F366" s="178" t="s">
        <v>1239</v>
      </c>
      <c r="G366" s="148" t="s">
        <v>1253</v>
      </c>
      <c r="H366" s="148" t="s">
        <v>394</v>
      </c>
      <c r="I366" s="148" t="s">
        <v>970</v>
      </c>
      <c r="J366" s="132">
        <v>11513661</v>
      </c>
      <c r="K366" s="132">
        <v>5114900.8900000006</v>
      </c>
      <c r="L366" s="132">
        <v>4212338.3599999994</v>
      </c>
      <c r="M366" s="131" t="s">
        <v>416</v>
      </c>
      <c r="N366" s="131">
        <v>0</v>
      </c>
      <c r="O366" s="170">
        <f t="shared" si="56"/>
        <v>0</v>
      </c>
      <c r="P366" s="170">
        <f t="shared" si="52"/>
        <v>0</v>
      </c>
      <c r="Q366" s="170">
        <f t="shared" si="57"/>
        <v>0</v>
      </c>
      <c r="R366" s="228" t="str">
        <f t="shared" si="61"/>
        <v>-</v>
      </c>
      <c r="S366" s="228" t="str">
        <f t="shared" si="58"/>
        <v>-</v>
      </c>
      <c r="T366" s="131" t="s">
        <v>416</v>
      </c>
      <c r="U366" s="131">
        <v>0</v>
      </c>
      <c r="V366" s="170">
        <f t="shared" si="53"/>
        <v>0</v>
      </c>
      <c r="W366" s="170">
        <f t="shared" si="60"/>
        <v>0</v>
      </c>
      <c r="X366" s="170">
        <f t="shared" si="54"/>
        <v>0</v>
      </c>
      <c r="Y366" s="260" t="str">
        <f t="shared" si="55"/>
        <v>-</v>
      </c>
      <c r="Z366" s="228" t="str">
        <f t="shared" si="59"/>
        <v>-</v>
      </c>
      <c r="AA366" s="134"/>
    </row>
    <row r="367" spans="1:27" ht="15.75" customHeight="1">
      <c r="A367" s="450"/>
      <c r="B367" s="442"/>
      <c r="C367" s="442"/>
      <c r="D367" s="148" t="s">
        <v>1233</v>
      </c>
      <c r="E367" s="148" t="s">
        <v>1234</v>
      </c>
      <c r="F367" s="178" t="s">
        <v>1239</v>
      </c>
      <c r="G367" s="148" t="s">
        <v>1254</v>
      </c>
      <c r="H367" s="148" t="s">
        <v>394</v>
      </c>
      <c r="I367" s="148" t="s">
        <v>970</v>
      </c>
      <c r="J367" s="132">
        <v>12000</v>
      </c>
      <c r="K367" s="132">
        <v>0</v>
      </c>
      <c r="L367" s="132">
        <v>0</v>
      </c>
      <c r="M367" s="131" t="s">
        <v>416</v>
      </c>
      <c r="N367" s="131">
        <v>0</v>
      </c>
      <c r="O367" s="170">
        <f t="shared" si="56"/>
        <v>0</v>
      </c>
      <c r="P367" s="170">
        <f t="shared" si="52"/>
        <v>0</v>
      </c>
      <c r="Q367" s="170">
        <f t="shared" si="57"/>
        <v>0</v>
      </c>
      <c r="R367" s="228" t="str">
        <f t="shared" si="61"/>
        <v>-</v>
      </c>
      <c r="S367" s="228" t="str">
        <f t="shared" si="58"/>
        <v>-</v>
      </c>
      <c r="T367" s="131" t="s">
        <v>416</v>
      </c>
      <c r="U367" s="131">
        <v>0</v>
      </c>
      <c r="V367" s="170">
        <f t="shared" si="53"/>
        <v>0</v>
      </c>
      <c r="W367" s="170">
        <f t="shared" si="60"/>
        <v>0</v>
      </c>
      <c r="X367" s="170">
        <f t="shared" si="54"/>
        <v>0</v>
      </c>
      <c r="Y367" s="260" t="str">
        <f t="shared" si="55"/>
        <v>-</v>
      </c>
      <c r="Z367" s="228" t="str">
        <f t="shared" si="59"/>
        <v>-</v>
      </c>
      <c r="AA367" s="134"/>
    </row>
    <row r="368" spans="1:27" ht="15.75" customHeight="1">
      <c r="A368" s="450"/>
      <c r="B368" s="442"/>
      <c r="C368" s="442"/>
      <c r="D368" s="148" t="s">
        <v>1233</v>
      </c>
      <c r="E368" s="148" t="s">
        <v>1234</v>
      </c>
      <c r="F368" s="178" t="s">
        <v>1239</v>
      </c>
      <c r="G368" s="148" t="s">
        <v>1255</v>
      </c>
      <c r="H368" s="148" t="s">
        <v>394</v>
      </c>
      <c r="I368" s="148" t="s">
        <v>970</v>
      </c>
      <c r="J368" s="132">
        <v>5000</v>
      </c>
      <c r="K368" s="132">
        <v>0</v>
      </c>
      <c r="L368" s="132">
        <v>0</v>
      </c>
      <c r="M368" s="131" t="s">
        <v>416</v>
      </c>
      <c r="N368" s="131">
        <v>0</v>
      </c>
      <c r="O368" s="170">
        <f t="shared" si="56"/>
        <v>0</v>
      </c>
      <c r="P368" s="170">
        <f t="shared" si="52"/>
        <v>0</v>
      </c>
      <c r="Q368" s="170">
        <f t="shared" si="57"/>
        <v>0</v>
      </c>
      <c r="R368" s="228" t="str">
        <f t="shared" si="61"/>
        <v>-</v>
      </c>
      <c r="S368" s="228" t="str">
        <f t="shared" si="58"/>
        <v>-</v>
      </c>
      <c r="T368" s="131" t="s">
        <v>416</v>
      </c>
      <c r="U368" s="131">
        <v>0</v>
      </c>
      <c r="V368" s="170">
        <f t="shared" si="53"/>
        <v>0</v>
      </c>
      <c r="W368" s="170">
        <f t="shared" si="60"/>
        <v>0</v>
      </c>
      <c r="X368" s="170">
        <f t="shared" si="54"/>
        <v>0</v>
      </c>
      <c r="Y368" s="260" t="str">
        <f t="shared" si="55"/>
        <v>-</v>
      </c>
      <c r="Z368" s="228" t="str">
        <f t="shared" si="59"/>
        <v>-</v>
      </c>
      <c r="AA368" s="134"/>
    </row>
    <row r="369" spans="1:27" ht="15.75" customHeight="1">
      <c r="A369" s="450"/>
      <c r="B369" s="442"/>
      <c r="C369" s="442"/>
      <c r="D369" s="148" t="s">
        <v>1233</v>
      </c>
      <c r="E369" s="148" t="s">
        <v>1234</v>
      </c>
      <c r="F369" s="178" t="s">
        <v>1239</v>
      </c>
      <c r="G369" s="148" t="s">
        <v>1256</v>
      </c>
      <c r="H369" s="148" t="s">
        <v>394</v>
      </c>
      <c r="I369" s="148" t="s">
        <v>970</v>
      </c>
      <c r="J369" s="132">
        <v>581226</v>
      </c>
      <c r="K369" s="132">
        <v>581226</v>
      </c>
      <c r="L369" s="132">
        <v>445189.88</v>
      </c>
      <c r="M369" s="131" t="s">
        <v>416</v>
      </c>
      <c r="N369" s="131">
        <v>0</v>
      </c>
      <c r="O369" s="170">
        <f t="shared" si="56"/>
        <v>0</v>
      </c>
      <c r="P369" s="170">
        <f t="shared" si="52"/>
        <v>0</v>
      </c>
      <c r="Q369" s="170">
        <f t="shared" si="57"/>
        <v>0</v>
      </c>
      <c r="R369" s="228" t="str">
        <f t="shared" si="61"/>
        <v>-</v>
      </c>
      <c r="S369" s="228" t="str">
        <f t="shared" si="58"/>
        <v>-</v>
      </c>
      <c r="T369" s="131" t="s">
        <v>416</v>
      </c>
      <c r="U369" s="131">
        <v>0</v>
      </c>
      <c r="V369" s="170">
        <f t="shared" si="53"/>
        <v>0</v>
      </c>
      <c r="W369" s="170">
        <f t="shared" si="60"/>
        <v>0</v>
      </c>
      <c r="X369" s="170">
        <f t="shared" si="54"/>
        <v>0</v>
      </c>
      <c r="Y369" s="260" t="str">
        <f t="shared" si="55"/>
        <v>-</v>
      </c>
      <c r="Z369" s="228" t="str">
        <f t="shared" si="59"/>
        <v>-</v>
      </c>
      <c r="AA369" s="134"/>
    </row>
    <row r="370" spans="1:27" ht="15.75" customHeight="1">
      <c r="A370" s="450"/>
      <c r="B370" s="442"/>
      <c r="C370" s="442"/>
      <c r="D370" s="148" t="s">
        <v>1233</v>
      </c>
      <c r="E370" s="148" t="s">
        <v>1234</v>
      </c>
      <c r="F370" s="178" t="s">
        <v>1239</v>
      </c>
      <c r="G370" s="148" t="s">
        <v>1257</v>
      </c>
      <c r="H370" s="148" t="s">
        <v>394</v>
      </c>
      <c r="I370" s="148" t="s">
        <v>970</v>
      </c>
      <c r="J370" s="132">
        <v>1000</v>
      </c>
      <c r="K370" s="132">
        <v>0</v>
      </c>
      <c r="L370" s="132">
        <v>0</v>
      </c>
      <c r="M370" s="131" t="s">
        <v>416</v>
      </c>
      <c r="N370" s="131">
        <v>0</v>
      </c>
      <c r="O370" s="170">
        <f t="shared" si="56"/>
        <v>0</v>
      </c>
      <c r="P370" s="170">
        <f t="shared" si="52"/>
        <v>0</v>
      </c>
      <c r="Q370" s="170">
        <f t="shared" si="57"/>
        <v>0</v>
      </c>
      <c r="R370" s="228" t="str">
        <f t="shared" si="61"/>
        <v>-</v>
      </c>
      <c r="S370" s="228" t="str">
        <f t="shared" si="58"/>
        <v>-</v>
      </c>
      <c r="T370" s="131" t="s">
        <v>416</v>
      </c>
      <c r="U370" s="131">
        <v>0</v>
      </c>
      <c r="V370" s="170">
        <f t="shared" si="53"/>
        <v>0</v>
      </c>
      <c r="W370" s="170">
        <f t="shared" si="60"/>
        <v>0</v>
      </c>
      <c r="X370" s="170">
        <f t="shared" si="54"/>
        <v>0</v>
      </c>
      <c r="Y370" s="260" t="str">
        <f t="shared" si="55"/>
        <v>-</v>
      </c>
      <c r="Z370" s="228" t="str">
        <f t="shared" si="59"/>
        <v>-</v>
      </c>
      <c r="AA370" s="134"/>
    </row>
    <row r="371" spans="1:27" ht="15.75" customHeight="1">
      <c r="A371" s="450"/>
      <c r="B371" s="442"/>
      <c r="C371" s="442"/>
      <c r="D371" s="148" t="s">
        <v>1233</v>
      </c>
      <c r="E371" s="148" t="s">
        <v>1234</v>
      </c>
      <c r="F371" s="178" t="s">
        <v>1239</v>
      </c>
      <c r="G371" s="148" t="s">
        <v>1258</v>
      </c>
      <c r="H371" s="148" t="s">
        <v>394</v>
      </c>
      <c r="I371" s="148" t="s">
        <v>970</v>
      </c>
      <c r="J371" s="132">
        <v>12000</v>
      </c>
      <c r="K371" s="132">
        <v>67824</v>
      </c>
      <c r="L371" s="132">
        <v>32535.800000000003</v>
      </c>
      <c r="M371" s="131" t="s">
        <v>416</v>
      </c>
      <c r="N371" s="131">
        <v>0</v>
      </c>
      <c r="O371" s="170">
        <f t="shared" si="56"/>
        <v>0</v>
      </c>
      <c r="P371" s="170">
        <f t="shared" si="52"/>
        <v>0</v>
      </c>
      <c r="Q371" s="170">
        <f t="shared" si="57"/>
        <v>0</v>
      </c>
      <c r="R371" s="228" t="str">
        <f t="shared" si="61"/>
        <v>-</v>
      </c>
      <c r="S371" s="228" t="str">
        <f t="shared" si="58"/>
        <v>-</v>
      </c>
      <c r="T371" s="131" t="s">
        <v>416</v>
      </c>
      <c r="U371" s="131">
        <v>0</v>
      </c>
      <c r="V371" s="170">
        <f t="shared" si="53"/>
        <v>0</v>
      </c>
      <c r="W371" s="170">
        <f t="shared" si="60"/>
        <v>0</v>
      </c>
      <c r="X371" s="170">
        <f t="shared" si="54"/>
        <v>0</v>
      </c>
      <c r="Y371" s="260" t="str">
        <f t="shared" si="55"/>
        <v>-</v>
      </c>
      <c r="Z371" s="228" t="str">
        <f t="shared" si="59"/>
        <v>-</v>
      </c>
      <c r="AA371" s="134"/>
    </row>
    <row r="372" spans="1:27" ht="15.75" customHeight="1">
      <c r="A372" s="450"/>
      <c r="B372" s="442"/>
      <c r="C372" s="442"/>
      <c r="D372" s="148" t="s">
        <v>1233</v>
      </c>
      <c r="E372" s="148" t="s">
        <v>1234</v>
      </c>
      <c r="F372" s="178" t="s">
        <v>1239</v>
      </c>
      <c r="G372" s="148" t="s">
        <v>1259</v>
      </c>
      <c r="H372" s="148" t="s">
        <v>394</v>
      </c>
      <c r="I372" s="148" t="s">
        <v>970</v>
      </c>
      <c r="J372" s="132">
        <v>1000</v>
      </c>
      <c r="K372" s="132">
        <v>0</v>
      </c>
      <c r="L372" s="132">
        <v>0</v>
      </c>
      <c r="M372" s="131" t="s">
        <v>416</v>
      </c>
      <c r="N372" s="131">
        <v>0</v>
      </c>
      <c r="O372" s="170">
        <f t="shared" si="56"/>
        <v>0</v>
      </c>
      <c r="P372" s="170">
        <f t="shared" si="52"/>
        <v>0</v>
      </c>
      <c r="Q372" s="170">
        <f t="shared" si="57"/>
        <v>0</v>
      </c>
      <c r="R372" s="228" t="str">
        <f t="shared" si="61"/>
        <v>-</v>
      </c>
      <c r="S372" s="228" t="str">
        <f t="shared" si="58"/>
        <v>-</v>
      </c>
      <c r="T372" s="131" t="s">
        <v>416</v>
      </c>
      <c r="U372" s="131">
        <v>0</v>
      </c>
      <c r="V372" s="170">
        <f t="shared" si="53"/>
        <v>0</v>
      </c>
      <c r="W372" s="170">
        <f t="shared" si="60"/>
        <v>0</v>
      </c>
      <c r="X372" s="170">
        <f t="shared" si="54"/>
        <v>0</v>
      </c>
      <c r="Y372" s="260" t="str">
        <f t="shared" si="55"/>
        <v>-</v>
      </c>
      <c r="Z372" s="228" t="str">
        <f t="shared" si="59"/>
        <v>-</v>
      </c>
      <c r="AA372" s="134"/>
    </row>
    <row r="373" spans="1:27" ht="15.75" customHeight="1">
      <c r="A373" s="450"/>
      <c r="B373" s="442"/>
      <c r="C373" s="442"/>
      <c r="D373" s="148" t="s">
        <v>1233</v>
      </c>
      <c r="E373" s="148" t="s">
        <v>1234</v>
      </c>
      <c r="F373" s="178" t="s">
        <v>1239</v>
      </c>
      <c r="G373" s="148" t="s">
        <v>1260</v>
      </c>
      <c r="H373" s="148" t="s">
        <v>394</v>
      </c>
      <c r="I373" s="148" t="s">
        <v>970</v>
      </c>
      <c r="J373" s="132">
        <v>1000</v>
      </c>
      <c r="K373" s="132">
        <v>0</v>
      </c>
      <c r="L373" s="132">
        <v>0</v>
      </c>
      <c r="M373" s="131" t="s">
        <v>416</v>
      </c>
      <c r="N373" s="131">
        <v>0</v>
      </c>
      <c r="O373" s="170">
        <f t="shared" si="56"/>
        <v>0</v>
      </c>
      <c r="P373" s="170">
        <f t="shared" si="52"/>
        <v>0</v>
      </c>
      <c r="Q373" s="170">
        <f t="shared" si="57"/>
        <v>0</v>
      </c>
      <c r="R373" s="228" t="str">
        <f t="shared" si="61"/>
        <v>-</v>
      </c>
      <c r="S373" s="228" t="str">
        <f t="shared" si="58"/>
        <v>-</v>
      </c>
      <c r="T373" s="131" t="s">
        <v>416</v>
      </c>
      <c r="U373" s="131">
        <v>0</v>
      </c>
      <c r="V373" s="170">
        <f t="shared" si="53"/>
        <v>0</v>
      </c>
      <c r="W373" s="170">
        <f t="shared" si="60"/>
        <v>0</v>
      </c>
      <c r="X373" s="170">
        <f t="shared" si="54"/>
        <v>0</v>
      </c>
      <c r="Y373" s="260" t="str">
        <f t="shared" si="55"/>
        <v>-</v>
      </c>
      <c r="Z373" s="228" t="str">
        <f t="shared" si="59"/>
        <v>-</v>
      </c>
      <c r="AA373" s="134"/>
    </row>
    <row r="374" spans="1:27" ht="15.75" customHeight="1">
      <c r="A374" s="450"/>
      <c r="B374" s="442"/>
      <c r="C374" s="442"/>
      <c r="D374" s="148" t="s">
        <v>1233</v>
      </c>
      <c r="E374" s="148" t="s">
        <v>1234</v>
      </c>
      <c r="F374" s="178" t="s">
        <v>1239</v>
      </c>
      <c r="G374" s="148" t="s">
        <v>1261</v>
      </c>
      <c r="H374" s="148" t="s">
        <v>394</v>
      </c>
      <c r="I374" s="148" t="s">
        <v>970</v>
      </c>
      <c r="J374" s="132">
        <v>116000</v>
      </c>
      <c r="K374" s="132">
        <v>116000</v>
      </c>
      <c r="L374" s="132">
        <v>63373.21</v>
      </c>
      <c r="M374" s="131" t="s">
        <v>416</v>
      </c>
      <c r="N374" s="131">
        <v>0</v>
      </c>
      <c r="O374" s="170">
        <f t="shared" si="56"/>
        <v>0</v>
      </c>
      <c r="P374" s="170">
        <f t="shared" si="52"/>
        <v>0</v>
      </c>
      <c r="Q374" s="170">
        <f t="shared" si="57"/>
        <v>0</v>
      </c>
      <c r="R374" s="228" t="str">
        <f t="shared" si="61"/>
        <v>-</v>
      </c>
      <c r="S374" s="228" t="str">
        <f t="shared" si="58"/>
        <v>-</v>
      </c>
      <c r="T374" s="131" t="s">
        <v>416</v>
      </c>
      <c r="U374" s="131">
        <v>0</v>
      </c>
      <c r="V374" s="170">
        <f t="shared" si="53"/>
        <v>0</v>
      </c>
      <c r="W374" s="170">
        <f t="shared" si="60"/>
        <v>0</v>
      </c>
      <c r="X374" s="170">
        <f t="shared" si="54"/>
        <v>0</v>
      </c>
      <c r="Y374" s="260" t="str">
        <f t="shared" si="55"/>
        <v>-</v>
      </c>
      <c r="Z374" s="228" t="str">
        <f t="shared" si="59"/>
        <v>-</v>
      </c>
      <c r="AA374" s="134"/>
    </row>
    <row r="375" spans="1:27" ht="15.75" customHeight="1">
      <c r="A375" s="450"/>
      <c r="B375" s="442"/>
      <c r="C375" s="442"/>
      <c r="D375" s="148" t="s">
        <v>1233</v>
      </c>
      <c r="E375" s="148" t="s">
        <v>1234</v>
      </c>
      <c r="F375" s="178" t="s">
        <v>1239</v>
      </c>
      <c r="G375" s="148" t="s">
        <v>1262</v>
      </c>
      <c r="H375" s="148" t="s">
        <v>394</v>
      </c>
      <c r="I375" s="148" t="s">
        <v>970</v>
      </c>
      <c r="J375" s="132">
        <v>1000</v>
      </c>
      <c r="K375" s="132">
        <v>0</v>
      </c>
      <c r="L375" s="132">
        <v>0</v>
      </c>
      <c r="M375" s="131" t="s">
        <v>416</v>
      </c>
      <c r="N375" s="131">
        <v>0</v>
      </c>
      <c r="O375" s="170">
        <f t="shared" si="56"/>
        <v>0</v>
      </c>
      <c r="P375" s="170">
        <f t="shared" si="52"/>
        <v>0</v>
      </c>
      <c r="Q375" s="170">
        <f t="shared" si="57"/>
        <v>0</v>
      </c>
      <c r="R375" s="228" t="str">
        <f t="shared" si="61"/>
        <v>-</v>
      </c>
      <c r="S375" s="228" t="str">
        <f t="shared" si="58"/>
        <v>-</v>
      </c>
      <c r="T375" s="131" t="s">
        <v>416</v>
      </c>
      <c r="U375" s="131">
        <v>0</v>
      </c>
      <c r="V375" s="170">
        <f t="shared" si="53"/>
        <v>0</v>
      </c>
      <c r="W375" s="170">
        <f t="shared" si="60"/>
        <v>0</v>
      </c>
      <c r="X375" s="170">
        <f t="shared" si="54"/>
        <v>0</v>
      </c>
      <c r="Y375" s="260" t="str">
        <f t="shared" si="55"/>
        <v>-</v>
      </c>
      <c r="Z375" s="228" t="str">
        <f t="shared" si="59"/>
        <v>-</v>
      </c>
      <c r="AA375" s="134"/>
    </row>
    <row r="376" spans="1:27" ht="15.75" customHeight="1">
      <c r="A376" s="450"/>
      <c r="B376" s="442"/>
      <c r="C376" s="442"/>
      <c r="D376" s="148" t="s">
        <v>1233</v>
      </c>
      <c r="E376" s="148" t="s">
        <v>1234</v>
      </c>
      <c r="F376" s="178" t="s">
        <v>1239</v>
      </c>
      <c r="G376" s="148" t="s">
        <v>1263</v>
      </c>
      <c r="H376" s="148" t="s">
        <v>394</v>
      </c>
      <c r="I376" s="148" t="s">
        <v>970</v>
      </c>
      <c r="J376" s="132">
        <v>40000</v>
      </c>
      <c r="K376" s="132">
        <v>34232.68</v>
      </c>
      <c r="L376" s="132">
        <v>27032.68</v>
      </c>
      <c r="M376" s="131" t="s">
        <v>416</v>
      </c>
      <c r="N376" s="131">
        <v>0</v>
      </c>
      <c r="O376" s="170">
        <f t="shared" si="56"/>
        <v>0</v>
      </c>
      <c r="P376" s="170">
        <f t="shared" si="52"/>
        <v>0</v>
      </c>
      <c r="Q376" s="170">
        <f t="shared" si="57"/>
        <v>0</v>
      </c>
      <c r="R376" s="228" t="str">
        <f t="shared" si="61"/>
        <v>-</v>
      </c>
      <c r="S376" s="228" t="str">
        <f t="shared" si="58"/>
        <v>-</v>
      </c>
      <c r="T376" s="131" t="s">
        <v>416</v>
      </c>
      <c r="U376" s="131">
        <v>0</v>
      </c>
      <c r="V376" s="170">
        <f t="shared" si="53"/>
        <v>0</v>
      </c>
      <c r="W376" s="170">
        <f t="shared" si="60"/>
        <v>0</v>
      </c>
      <c r="X376" s="170">
        <f t="shared" si="54"/>
        <v>0</v>
      </c>
      <c r="Y376" s="260" t="str">
        <f t="shared" si="55"/>
        <v>-</v>
      </c>
      <c r="Z376" s="228" t="str">
        <f t="shared" si="59"/>
        <v>-</v>
      </c>
      <c r="AA376" s="134"/>
    </row>
    <row r="377" spans="1:27" ht="15.75" customHeight="1">
      <c r="A377" s="450"/>
      <c r="B377" s="442"/>
      <c r="C377" s="442"/>
      <c r="D377" s="148" t="s">
        <v>1233</v>
      </c>
      <c r="E377" s="148" t="s">
        <v>1103</v>
      </c>
      <c r="F377" s="178" t="s">
        <v>1264</v>
      </c>
      <c r="G377" s="148" t="s">
        <v>1265</v>
      </c>
      <c r="H377" s="148" t="s">
        <v>394</v>
      </c>
      <c r="I377" s="148" t="s">
        <v>123</v>
      </c>
      <c r="J377" s="132">
        <v>10000</v>
      </c>
      <c r="K377" s="132">
        <v>34451.68</v>
      </c>
      <c r="L377" s="132">
        <v>3683.68</v>
      </c>
      <c r="M377" s="131" t="s">
        <v>410</v>
      </c>
      <c r="N377" s="131">
        <v>0.23</v>
      </c>
      <c r="O377" s="170">
        <f t="shared" si="56"/>
        <v>2300</v>
      </c>
      <c r="P377" s="170">
        <f t="shared" si="52"/>
        <v>7923.8864000000003</v>
      </c>
      <c r="Q377" s="170">
        <f t="shared" si="57"/>
        <v>847.24639999999999</v>
      </c>
      <c r="R377" s="228">
        <f t="shared" si="61"/>
        <v>0.36836799999999997</v>
      </c>
      <c r="S377" s="228">
        <f t="shared" si="58"/>
        <v>3.4451680000000002</v>
      </c>
      <c r="T377" s="131" t="s">
        <v>416</v>
      </c>
      <c r="U377" s="131">
        <v>0</v>
      </c>
      <c r="V377" s="170">
        <f t="shared" si="53"/>
        <v>0</v>
      </c>
      <c r="W377" s="170">
        <f t="shared" si="60"/>
        <v>0</v>
      </c>
      <c r="X377" s="170">
        <f t="shared" si="54"/>
        <v>0</v>
      </c>
      <c r="Y377" s="260" t="str">
        <f t="shared" si="55"/>
        <v>-</v>
      </c>
      <c r="Z377" s="228" t="str">
        <f t="shared" si="59"/>
        <v>-</v>
      </c>
      <c r="AA377" s="134"/>
    </row>
    <row r="378" spans="1:27" ht="15.75" customHeight="1">
      <c r="A378" s="450"/>
      <c r="B378" s="442"/>
      <c r="C378" s="442"/>
      <c r="D378" s="148" t="s">
        <v>1233</v>
      </c>
      <c r="E378" s="148" t="s">
        <v>1103</v>
      </c>
      <c r="F378" s="178" t="s">
        <v>1264</v>
      </c>
      <c r="G378" s="148" t="s">
        <v>1266</v>
      </c>
      <c r="H378" s="148" t="s">
        <v>394</v>
      </c>
      <c r="I378" s="148" t="s">
        <v>123</v>
      </c>
      <c r="J378" s="132">
        <v>691574</v>
      </c>
      <c r="K378" s="132">
        <v>283963.00000000006</v>
      </c>
      <c r="L378" s="132">
        <v>251259.83999999997</v>
      </c>
      <c r="M378" s="131" t="s">
        <v>410</v>
      </c>
      <c r="N378" s="131">
        <v>0.23</v>
      </c>
      <c r="O378" s="170">
        <f t="shared" si="56"/>
        <v>159062.02000000002</v>
      </c>
      <c r="P378" s="170">
        <f t="shared" si="52"/>
        <v>65311.49000000002</v>
      </c>
      <c r="Q378" s="170">
        <f t="shared" si="57"/>
        <v>57789.763199999994</v>
      </c>
      <c r="R378" s="228">
        <f t="shared" si="61"/>
        <v>0.36331591413211017</v>
      </c>
      <c r="S378" s="228">
        <f t="shared" si="58"/>
        <v>0.41060392669475726</v>
      </c>
      <c r="T378" s="131" t="s">
        <v>416</v>
      </c>
      <c r="U378" s="131">
        <v>0</v>
      </c>
      <c r="V378" s="170">
        <f t="shared" si="53"/>
        <v>0</v>
      </c>
      <c r="W378" s="170">
        <f t="shared" si="60"/>
        <v>0</v>
      </c>
      <c r="X378" s="170">
        <f t="shared" si="54"/>
        <v>0</v>
      </c>
      <c r="Y378" s="260" t="str">
        <f t="shared" si="55"/>
        <v>-</v>
      </c>
      <c r="Z378" s="228" t="str">
        <f t="shared" si="59"/>
        <v>-</v>
      </c>
      <c r="AA378" s="134"/>
    </row>
    <row r="379" spans="1:27" ht="15.75" customHeight="1">
      <c r="A379" s="450"/>
      <c r="B379" s="442"/>
      <c r="C379" s="442"/>
      <c r="D379" s="148" t="s">
        <v>1233</v>
      </c>
      <c r="E379" s="148" t="s">
        <v>1103</v>
      </c>
      <c r="F379" s="178" t="s">
        <v>1264</v>
      </c>
      <c r="G379" s="148" t="s">
        <v>1267</v>
      </c>
      <c r="H379" s="148" t="s">
        <v>394</v>
      </c>
      <c r="I379" s="148" t="s">
        <v>123</v>
      </c>
      <c r="J379" s="132">
        <v>0</v>
      </c>
      <c r="K379" s="132">
        <v>65121.83</v>
      </c>
      <c r="L379" s="132">
        <v>3393</v>
      </c>
      <c r="M379" s="131" t="s">
        <v>410</v>
      </c>
      <c r="N379" s="131">
        <v>0.23</v>
      </c>
      <c r="O379" s="170">
        <f t="shared" si="56"/>
        <v>0</v>
      </c>
      <c r="P379" s="170">
        <f t="shared" si="52"/>
        <v>14978.020900000001</v>
      </c>
      <c r="Q379" s="170">
        <f t="shared" si="57"/>
        <v>780.39</v>
      </c>
      <c r="R379" s="228" t="str">
        <f t="shared" si="61"/>
        <v>-</v>
      </c>
      <c r="S379" s="228" t="str">
        <f t="shared" si="58"/>
        <v>-</v>
      </c>
      <c r="T379" s="131" t="s">
        <v>416</v>
      </c>
      <c r="U379" s="131">
        <v>0</v>
      </c>
      <c r="V379" s="170">
        <f t="shared" si="53"/>
        <v>0</v>
      </c>
      <c r="W379" s="170">
        <f t="shared" si="60"/>
        <v>0</v>
      </c>
      <c r="X379" s="170">
        <f t="shared" si="54"/>
        <v>0</v>
      </c>
      <c r="Y379" s="260" t="str">
        <f t="shared" si="55"/>
        <v>-</v>
      </c>
      <c r="Z379" s="228" t="str">
        <f t="shared" si="59"/>
        <v>-</v>
      </c>
      <c r="AA379" s="134"/>
    </row>
    <row r="380" spans="1:27" ht="15.75" customHeight="1">
      <c r="A380" s="450"/>
      <c r="B380" s="442"/>
      <c r="C380" s="442"/>
      <c r="D380" s="148" t="s">
        <v>1233</v>
      </c>
      <c r="E380" s="148" t="s">
        <v>1103</v>
      </c>
      <c r="F380" s="178" t="s">
        <v>1264</v>
      </c>
      <c r="G380" s="148" t="s">
        <v>1268</v>
      </c>
      <c r="H380" s="148" t="s">
        <v>394</v>
      </c>
      <c r="I380" s="148" t="s">
        <v>123</v>
      </c>
      <c r="J380" s="132">
        <v>84940</v>
      </c>
      <c r="K380" s="132">
        <v>19181.919999999998</v>
      </c>
      <c r="L380" s="132">
        <v>3029.92</v>
      </c>
      <c r="M380" s="131" t="s">
        <v>410</v>
      </c>
      <c r="N380" s="131">
        <v>0.23</v>
      </c>
      <c r="O380" s="170">
        <f t="shared" si="56"/>
        <v>19536.2</v>
      </c>
      <c r="P380" s="170">
        <f t="shared" si="52"/>
        <v>4411.8415999999997</v>
      </c>
      <c r="Q380" s="170">
        <f t="shared" si="57"/>
        <v>696.88160000000005</v>
      </c>
      <c r="R380" s="228">
        <f t="shared" si="61"/>
        <v>3.5671297386390396E-2</v>
      </c>
      <c r="S380" s="228">
        <f t="shared" si="58"/>
        <v>0.22582905580409698</v>
      </c>
      <c r="T380" s="131" t="s">
        <v>416</v>
      </c>
      <c r="U380" s="131">
        <v>0</v>
      </c>
      <c r="V380" s="170">
        <f t="shared" si="53"/>
        <v>0</v>
      </c>
      <c r="W380" s="170">
        <f t="shared" si="60"/>
        <v>0</v>
      </c>
      <c r="X380" s="170">
        <f t="shared" si="54"/>
        <v>0</v>
      </c>
      <c r="Y380" s="260" t="str">
        <f t="shared" si="55"/>
        <v>-</v>
      </c>
      <c r="Z380" s="228" t="str">
        <f t="shared" si="59"/>
        <v>-</v>
      </c>
      <c r="AA380" s="134"/>
    </row>
    <row r="381" spans="1:27" ht="15.75" customHeight="1">
      <c r="A381" s="450"/>
      <c r="B381" s="442"/>
      <c r="C381" s="442"/>
      <c r="D381" s="148" t="s">
        <v>1233</v>
      </c>
      <c r="E381" s="148" t="s">
        <v>1103</v>
      </c>
      <c r="F381" s="178" t="s">
        <v>1264</v>
      </c>
      <c r="G381" s="148" t="s">
        <v>1269</v>
      </c>
      <c r="H381" s="148" t="s">
        <v>394</v>
      </c>
      <c r="I381" s="148" t="s">
        <v>123</v>
      </c>
      <c r="J381" s="132">
        <v>406885</v>
      </c>
      <c r="K381" s="132">
        <v>317611.40000000002</v>
      </c>
      <c r="L381" s="132">
        <v>243295.24999999997</v>
      </c>
      <c r="M381" s="131" t="s">
        <v>410</v>
      </c>
      <c r="N381" s="131">
        <v>0.23</v>
      </c>
      <c r="O381" s="170">
        <f t="shared" si="56"/>
        <v>93583.55</v>
      </c>
      <c r="P381" s="170">
        <f t="shared" si="52"/>
        <v>73050.622000000003</v>
      </c>
      <c r="Q381" s="170">
        <f t="shared" si="57"/>
        <v>55957.907499999994</v>
      </c>
      <c r="R381" s="228">
        <f t="shared" si="61"/>
        <v>0.59794597982230846</v>
      </c>
      <c r="S381" s="228">
        <f t="shared" si="58"/>
        <v>0.78059255072071965</v>
      </c>
      <c r="T381" s="131" t="s">
        <v>416</v>
      </c>
      <c r="U381" s="131">
        <v>0</v>
      </c>
      <c r="V381" s="170">
        <f t="shared" si="53"/>
        <v>0</v>
      </c>
      <c r="W381" s="170">
        <f t="shared" si="60"/>
        <v>0</v>
      </c>
      <c r="X381" s="170">
        <f t="shared" si="54"/>
        <v>0</v>
      </c>
      <c r="Y381" s="260" t="str">
        <f t="shared" si="55"/>
        <v>-</v>
      </c>
      <c r="Z381" s="228" t="str">
        <f t="shared" si="59"/>
        <v>-</v>
      </c>
      <c r="AA381" s="134"/>
    </row>
    <row r="382" spans="1:27" ht="15.75" customHeight="1">
      <c r="A382" s="450"/>
      <c r="B382" s="442"/>
      <c r="C382" s="442"/>
      <c r="D382" s="148" t="s">
        <v>1233</v>
      </c>
      <c r="E382" s="148" t="s">
        <v>1103</v>
      </c>
      <c r="F382" s="178" t="s">
        <v>1264</v>
      </c>
      <c r="G382" s="148" t="s">
        <v>1270</v>
      </c>
      <c r="H382" s="148" t="s">
        <v>394</v>
      </c>
      <c r="I382" s="148" t="s">
        <v>123</v>
      </c>
      <c r="J382" s="132">
        <v>0</v>
      </c>
      <c r="K382" s="132">
        <v>0</v>
      </c>
      <c r="L382" s="132">
        <v>0</v>
      </c>
      <c r="M382" s="131" t="s">
        <v>416</v>
      </c>
      <c r="N382" s="131">
        <v>0</v>
      </c>
      <c r="O382" s="170">
        <f t="shared" si="56"/>
        <v>0</v>
      </c>
      <c r="P382" s="170">
        <f t="shared" si="52"/>
        <v>0</v>
      </c>
      <c r="Q382" s="170">
        <f t="shared" si="57"/>
        <v>0</v>
      </c>
      <c r="R382" s="228" t="str">
        <f t="shared" si="61"/>
        <v>-</v>
      </c>
      <c r="S382" s="228" t="str">
        <f t="shared" si="58"/>
        <v>-</v>
      </c>
      <c r="T382" s="131" t="s">
        <v>416</v>
      </c>
      <c r="U382" s="131">
        <v>0</v>
      </c>
      <c r="V382" s="170">
        <f t="shared" si="53"/>
        <v>0</v>
      </c>
      <c r="W382" s="170">
        <f t="shared" si="60"/>
        <v>0</v>
      </c>
      <c r="X382" s="170">
        <f t="shared" si="54"/>
        <v>0</v>
      </c>
      <c r="Y382" s="260" t="str">
        <f t="shared" si="55"/>
        <v>-</v>
      </c>
      <c r="Z382" s="228" t="str">
        <f t="shared" si="59"/>
        <v>-</v>
      </c>
      <c r="AA382" s="134"/>
    </row>
    <row r="383" spans="1:27" ht="15.75" customHeight="1">
      <c r="A383" s="450"/>
      <c r="B383" s="442"/>
      <c r="C383" s="442"/>
      <c r="D383" s="148" t="s">
        <v>1271</v>
      </c>
      <c r="E383" s="148" t="s">
        <v>1103</v>
      </c>
      <c r="F383" s="178" t="s">
        <v>1272</v>
      </c>
      <c r="G383" s="148" t="s">
        <v>1273</v>
      </c>
      <c r="H383" s="148" t="s">
        <v>394</v>
      </c>
      <c r="I383" s="148" t="s">
        <v>123</v>
      </c>
      <c r="J383" s="132">
        <v>300000</v>
      </c>
      <c r="K383" s="132">
        <v>0</v>
      </c>
      <c r="L383" s="132">
        <v>0</v>
      </c>
      <c r="M383" s="131" t="s">
        <v>396</v>
      </c>
      <c r="N383" s="131">
        <v>1</v>
      </c>
      <c r="O383" s="170">
        <f t="shared" si="56"/>
        <v>300000</v>
      </c>
      <c r="P383" s="170">
        <f t="shared" ref="P383:P442" si="62">K383*N383</f>
        <v>0</v>
      </c>
      <c r="Q383" s="170">
        <f t="shared" si="57"/>
        <v>0</v>
      </c>
      <c r="R383" s="228">
        <f t="shared" si="61"/>
        <v>0</v>
      </c>
      <c r="S383" s="228">
        <f t="shared" si="58"/>
        <v>0</v>
      </c>
      <c r="T383" s="131" t="s">
        <v>396</v>
      </c>
      <c r="U383" s="131">
        <v>1</v>
      </c>
      <c r="V383" s="170">
        <f t="shared" ref="V383:V442" si="63">J383*U383</f>
        <v>300000</v>
      </c>
      <c r="W383" s="170">
        <f t="shared" si="60"/>
        <v>0</v>
      </c>
      <c r="X383" s="170">
        <f t="shared" ref="X383:X442" si="64">L383*U383</f>
        <v>0</v>
      </c>
      <c r="Y383" s="260">
        <f t="shared" ref="Y383:Y442" si="65">IFERROR(X383/V383, "-")</f>
        <v>0</v>
      </c>
      <c r="Z383" s="228">
        <f t="shared" si="59"/>
        <v>0</v>
      </c>
      <c r="AA383" s="134"/>
    </row>
    <row r="384" spans="1:27" ht="15.75" customHeight="1">
      <c r="A384" s="450"/>
      <c r="B384" s="442"/>
      <c r="C384" s="442"/>
      <c r="D384" s="148" t="s">
        <v>1271</v>
      </c>
      <c r="E384" s="148" t="s">
        <v>1103</v>
      </c>
      <c r="F384" s="178" t="s">
        <v>1274</v>
      </c>
      <c r="G384" s="148" t="s">
        <v>1275</v>
      </c>
      <c r="H384" s="148" t="s">
        <v>394</v>
      </c>
      <c r="I384" s="148" t="s">
        <v>123</v>
      </c>
      <c r="J384" s="132">
        <v>150000</v>
      </c>
      <c r="K384" s="132">
        <v>0</v>
      </c>
      <c r="L384" s="132">
        <v>0</v>
      </c>
      <c r="M384" s="131" t="s">
        <v>396</v>
      </c>
      <c r="N384" s="131">
        <v>1</v>
      </c>
      <c r="O384" s="170">
        <f t="shared" ref="O384:O443" si="66">J384*N384</f>
        <v>150000</v>
      </c>
      <c r="P384" s="170">
        <f t="shared" si="62"/>
        <v>0</v>
      </c>
      <c r="Q384" s="170">
        <f t="shared" ref="Q384:Q443" si="67">L384*N384</f>
        <v>0</v>
      </c>
      <c r="R384" s="228">
        <f t="shared" si="61"/>
        <v>0</v>
      </c>
      <c r="S384" s="228">
        <f t="shared" ref="S384:S443" si="68">IFERROR(P384/O384, "-")</f>
        <v>0</v>
      </c>
      <c r="T384" s="131" t="s">
        <v>396</v>
      </c>
      <c r="U384" s="131">
        <v>1</v>
      </c>
      <c r="V384" s="170">
        <f t="shared" si="63"/>
        <v>150000</v>
      </c>
      <c r="W384" s="170">
        <f t="shared" si="60"/>
        <v>0</v>
      </c>
      <c r="X384" s="170">
        <f t="shared" si="64"/>
        <v>0</v>
      </c>
      <c r="Y384" s="260">
        <f t="shared" si="65"/>
        <v>0</v>
      </c>
      <c r="Z384" s="228">
        <f t="shared" ref="Z384:Z417" si="69">IFERROR(W384/V384, "-")</f>
        <v>0</v>
      </c>
      <c r="AA384" s="134"/>
    </row>
    <row r="385" spans="1:27" ht="15.75" customHeight="1">
      <c r="A385" s="450"/>
      <c r="B385" s="442"/>
      <c r="C385" s="442"/>
      <c r="D385" s="148" t="s">
        <v>1271</v>
      </c>
      <c r="E385" s="148" t="s">
        <v>1103</v>
      </c>
      <c r="F385" s="178" t="s">
        <v>1276</v>
      </c>
      <c r="G385" s="148" t="s">
        <v>1277</v>
      </c>
      <c r="H385" s="148" t="s">
        <v>394</v>
      </c>
      <c r="I385" s="148" t="s">
        <v>123</v>
      </c>
      <c r="J385" s="132">
        <v>150000</v>
      </c>
      <c r="K385" s="132">
        <v>0</v>
      </c>
      <c r="L385" s="132">
        <v>0</v>
      </c>
      <c r="M385" s="131" t="s">
        <v>396</v>
      </c>
      <c r="N385" s="131">
        <v>1</v>
      </c>
      <c r="O385" s="170">
        <f t="shared" si="66"/>
        <v>150000</v>
      </c>
      <c r="P385" s="170">
        <f t="shared" si="62"/>
        <v>0</v>
      </c>
      <c r="Q385" s="170">
        <f t="shared" si="67"/>
        <v>0</v>
      </c>
      <c r="R385" s="228">
        <f t="shared" si="61"/>
        <v>0</v>
      </c>
      <c r="S385" s="228">
        <f t="shared" si="68"/>
        <v>0</v>
      </c>
      <c r="T385" s="131" t="s">
        <v>396</v>
      </c>
      <c r="U385" s="131">
        <v>1</v>
      </c>
      <c r="V385" s="170">
        <f t="shared" si="63"/>
        <v>150000</v>
      </c>
      <c r="W385" s="170">
        <f t="shared" si="60"/>
        <v>0</v>
      </c>
      <c r="X385" s="170">
        <f t="shared" si="64"/>
        <v>0</v>
      </c>
      <c r="Y385" s="260">
        <f t="shared" si="65"/>
        <v>0</v>
      </c>
      <c r="Z385" s="228">
        <f t="shared" si="69"/>
        <v>0</v>
      </c>
      <c r="AA385" s="134"/>
    </row>
    <row r="386" spans="1:27" ht="15.75" customHeight="1">
      <c r="A386" s="450"/>
      <c r="B386" s="442"/>
      <c r="C386" s="442"/>
      <c r="D386" s="148" t="s">
        <v>1271</v>
      </c>
      <c r="E386" s="148" t="s">
        <v>1103</v>
      </c>
      <c r="F386" s="178" t="s">
        <v>1278</v>
      </c>
      <c r="G386" s="192" t="s">
        <v>1279</v>
      </c>
      <c r="H386" s="192" t="s">
        <v>394</v>
      </c>
      <c r="I386" s="148" t="s">
        <v>123</v>
      </c>
      <c r="J386" s="132">
        <v>100000</v>
      </c>
      <c r="K386" s="132">
        <v>0</v>
      </c>
      <c r="L386" s="132">
        <v>0</v>
      </c>
      <c r="M386" s="131" t="s">
        <v>396</v>
      </c>
      <c r="N386" s="131">
        <v>1</v>
      </c>
      <c r="O386" s="170">
        <f t="shared" si="66"/>
        <v>100000</v>
      </c>
      <c r="P386" s="170">
        <f t="shared" si="62"/>
        <v>0</v>
      </c>
      <c r="Q386" s="170">
        <f t="shared" si="67"/>
        <v>0</v>
      </c>
      <c r="R386" s="228">
        <f t="shared" si="61"/>
        <v>0</v>
      </c>
      <c r="S386" s="228">
        <f t="shared" si="68"/>
        <v>0</v>
      </c>
      <c r="T386" s="131" t="s">
        <v>396</v>
      </c>
      <c r="U386" s="131">
        <v>1</v>
      </c>
      <c r="V386" s="170">
        <f t="shared" si="63"/>
        <v>100000</v>
      </c>
      <c r="W386" s="170">
        <f t="shared" si="60"/>
        <v>0</v>
      </c>
      <c r="X386" s="170">
        <f t="shared" si="64"/>
        <v>0</v>
      </c>
      <c r="Y386" s="260">
        <f t="shared" si="65"/>
        <v>0</v>
      </c>
      <c r="Z386" s="228">
        <f t="shared" si="69"/>
        <v>0</v>
      </c>
      <c r="AA386" s="134"/>
    </row>
    <row r="387" spans="1:27" ht="15.75" customHeight="1">
      <c r="A387" s="450"/>
      <c r="B387" s="442"/>
      <c r="C387" s="442"/>
      <c r="D387" s="148" t="s">
        <v>1271</v>
      </c>
      <c r="E387" s="148" t="s">
        <v>1088</v>
      </c>
      <c r="F387" s="178" t="s">
        <v>1280</v>
      </c>
      <c r="G387" s="193" t="s">
        <v>1281</v>
      </c>
      <c r="H387" s="193" t="s">
        <v>394</v>
      </c>
      <c r="I387" s="148" t="s">
        <v>123</v>
      </c>
      <c r="J387" s="132">
        <v>1000</v>
      </c>
      <c r="K387" s="132">
        <v>19400376.960000001</v>
      </c>
      <c r="L387" s="132">
        <v>0</v>
      </c>
      <c r="M387" s="131" t="s">
        <v>396</v>
      </c>
      <c r="N387" s="131">
        <v>1</v>
      </c>
      <c r="O387" s="170">
        <f t="shared" si="66"/>
        <v>1000</v>
      </c>
      <c r="P387" s="170">
        <f t="shared" si="62"/>
        <v>19400376.960000001</v>
      </c>
      <c r="Q387" s="170">
        <f t="shared" si="67"/>
        <v>0</v>
      </c>
      <c r="R387" s="228">
        <f t="shared" si="61"/>
        <v>0</v>
      </c>
      <c r="S387" s="228">
        <f t="shared" si="68"/>
        <v>19400.376960000001</v>
      </c>
      <c r="T387" s="131" t="s">
        <v>396</v>
      </c>
      <c r="U387" s="131">
        <v>1</v>
      </c>
      <c r="V387" s="170">
        <f t="shared" si="63"/>
        <v>1000</v>
      </c>
      <c r="W387" s="170">
        <f t="shared" ref="W387:W446" si="70">K387*U387</f>
        <v>19400376.960000001</v>
      </c>
      <c r="X387" s="170">
        <f t="shared" si="64"/>
        <v>0</v>
      </c>
      <c r="Y387" s="260">
        <f t="shared" si="65"/>
        <v>0</v>
      </c>
      <c r="Z387" s="228">
        <f t="shared" si="69"/>
        <v>19400.376960000001</v>
      </c>
      <c r="AA387" s="134"/>
    </row>
    <row r="388" spans="1:27" ht="15.75" customHeight="1">
      <c r="A388" s="450"/>
      <c r="B388" s="442"/>
      <c r="C388" s="442"/>
      <c r="D388" s="148" t="s">
        <v>1271</v>
      </c>
      <c r="E388" s="148" t="s">
        <v>1088</v>
      </c>
      <c r="F388" s="178" t="s">
        <v>1280</v>
      </c>
      <c r="G388" s="148" t="s">
        <v>1282</v>
      </c>
      <c r="H388" s="148" t="s">
        <v>394</v>
      </c>
      <c r="I388" s="148" t="s">
        <v>123</v>
      </c>
      <c r="J388" s="132">
        <v>1000</v>
      </c>
      <c r="K388" s="132">
        <v>143734248.13</v>
      </c>
      <c r="L388" s="132">
        <v>0</v>
      </c>
      <c r="M388" s="131" t="s">
        <v>396</v>
      </c>
      <c r="N388" s="131">
        <v>1</v>
      </c>
      <c r="O388" s="170">
        <f t="shared" si="66"/>
        <v>1000</v>
      </c>
      <c r="P388" s="170">
        <f t="shared" si="62"/>
        <v>143734248.13</v>
      </c>
      <c r="Q388" s="170">
        <f t="shared" si="67"/>
        <v>0</v>
      </c>
      <c r="R388" s="228">
        <f t="shared" si="61"/>
        <v>0</v>
      </c>
      <c r="S388" s="228">
        <f t="shared" si="68"/>
        <v>143734.24812999999</v>
      </c>
      <c r="T388" s="131" t="s">
        <v>396</v>
      </c>
      <c r="U388" s="131">
        <v>1</v>
      </c>
      <c r="V388" s="170">
        <f t="shared" si="63"/>
        <v>1000</v>
      </c>
      <c r="W388" s="170">
        <f t="shared" si="70"/>
        <v>143734248.13</v>
      </c>
      <c r="X388" s="170">
        <f t="shared" si="64"/>
        <v>0</v>
      </c>
      <c r="Y388" s="260">
        <f t="shared" si="65"/>
        <v>0</v>
      </c>
      <c r="Z388" s="228">
        <f t="shared" si="69"/>
        <v>143734.24812999999</v>
      </c>
      <c r="AA388" s="134"/>
    </row>
    <row r="389" spans="1:27" ht="15.75" customHeight="1">
      <c r="A389" s="450"/>
      <c r="B389" s="442"/>
      <c r="C389" s="442"/>
      <c r="D389" s="148" t="s">
        <v>1271</v>
      </c>
      <c r="E389" s="148" t="s">
        <v>1088</v>
      </c>
      <c r="F389" s="178" t="s">
        <v>1280</v>
      </c>
      <c r="G389" s="148" t="s">
        <v>1283</v>
      </c>
      <c r="H389" s="148" t="s">
        <v>394</v>
      </c>
      <c r="I389" s="148" t="s">
        <v>123</v>
      </c>
      <c r="J389" s="132">
        <v>1000</v>
      </c>
      <c r="K389" s="132">
        <v>20412</v>
      </c>
      <c r="L389" s="132">
        <v>0</v>
      </c>
      <c r="M389" s="131" t="s">
        <v>396</v>
      </c>
      <c r="N389" s="131">
        <v>1</v>
      </c>
      <c r="O389" s="170">
        <f t="shared" si="66"/>
        <v>1000</v>
      </c>
      <c r="P389" s="170">
        <f t="shared" si="62"/>
        <v>20412</v>
      </c>
      <c r="Q389" s="170">
        <f t="shared" si="67"/>
        <v>0</v>
      </c>
      <c r="R389" s="228">
        <f t="shared" si="61"/>
        <v>0</v>
      </c>
      <c r="S389" s="228">
        <f t="shared" si="68"/>
        <v>20.411999999999999</v>
      </c>
      <c r="T389" s="131" t="s">
        <v>396</v>
      </c>
      <c r="U389" s="131">
        <v>1</v>
      </c>
      <c r="V389" s="170">
        <f t="shared" si="63"/>
        <v>1000</v>
      </c>
      <c r="W389" s="170">
        <f t="shared" si="70"/>
        <v>20412</v>
      </c>
      <c r="X389" s="170">
        <f t="shared" si="64"/>
        <v>0</v>
      </c>
      <c r="Y389" s="260">
        <f t="shared" si="65"/>
        <v>0</v>
      </c>
      <c r="Z389" s="228">
        <f t="shared" si="69"/>
        <v>20.411999999999999</v>
      </c>
      <c r="AA389" s="134"/>
    </row>
    <row r="390" spans="1:27" ht="15.75" customHeight="1">
      <c r="A390" s="450"/>
      <c r="B390" s="442"/>
      <c r="C390" s="442"/>
      <c r="D390" s="148" t="s">
        <v>1271</v>
      </c>
      <c r="E390" s="148" t="s">
        <v>1103</v>
      </c>
      <c r="F390" s="178" t="s">
        <v>1284</v>
      </c>
      <c r="G390" s="148" t="s">
        <v>1285</v>
      </c>
      <c r="H390" s="148" t="s">
        <v>394</v>
      </c>
      <c r="I390" s="148" t="s">
        <v>123</v>
      </c>
      <c r="J390" s="132">
        <v>0</v>
      </c>
      <c r="K390" s="132">
        <v>161680.78</v>
      </c>
      <c r="L390" s="132">
        <v>0</v>
      </c>
      <c r="M390" s="131" t="s">
        <v>396</v>
      </c>
      <c r="N390" s="131">
        <v>1</v>
      </c>
      <c r="O390" s="170">
        <f t="shared" si="66"/>
        <v>0</v>
      </c>
      <c r="P390" s="170">
        <f t="shared" si="62"/>
        <v>161680.78</v>
      </c>
      <c r="Q390" s="170">
        <f t="shared" si="67"/>
        <v>0</v>
      </c>
      <c r="R390" s="228" t="str">
        <f t="shared" si="61"/>
        <v>-</v>
      </c>
      <c r="S390" s="228" t="str">
        <f t="shared" si="68"/>
        <v>-</v>
      </c>
      <c r="T390" s="131" t="s">
        <v>410</v>
      </c>
      <c r="U390" s="131">
        <v>0.57999999999999996</v>
      </c>
      <c r="V390" s="170">
        <f t="shared" si="63"/>
        <v>0</v>
      </c>
      <c r="W390" s="170">
        <f t="shared" si="70"/>
        <v>93774.852399999989</v>
      </c>
      <c r="X390" s="170">
        <f t="shared" si="64"/>
        <v>0</v>
      </c>
      <c r="Y390" s="260" t="str">
        <f t="shared" si="65"/>
        <v>-</v>
      </c>
      <c r="Z390" s="228" t="str">
        <f t="shared" si="69"/>
        <v>-</v>
      </c>
      <c r="AA390" s="134"/>
    </row>
    <row r="391" spans="1:27" ht="15.75" customHeight="1">
      <c r="A391" s="450"/>
      <c r="B391" s="442"/>
      <c r="C391" s="442"/>
      <c r="D391" s="148" t="s">
        <v>1271</v>
      </c>
      <c r="E391" s="148" t="s">
        <v>1103</v>
      </c>
      <c r="F391" s="178" t="s">
        <v>1284</v>
      </c>
      <c r="G391" s="148" t="s">
        <v>1286</v>
      </c>
      <c r="H391" s="148" t="s">
        <v>394</v>
      </c>
      <c r="I391" s="148" t="s">
        <v>123</v>
      </c>
      <c r="J391" s="132">
        <v>28478</v>
      </c>
      <c r="K391" s="132">
        <v>6090.6</v>
      </c>
      <c r="L391" s="132">
        <v>0</v>
      </c>
      <c r="M391" s="131" t="s">
        <v>396</v>
      </c>
      <c r="N391" s="131">
        <v>1</v>
      </c>
      <c r="O391" s="170">
        <f t="shared" si="66"/>
        <v>28478</v>
      </c>
      <c r="P391" s="170">
        <f t="shared" si="62"/>
        <v>6090.6</v>
      </c>
      <c r="Q391" s="170">
        <f t="shared" si="67"/>
        <v>0</v>
      </c>
      <c r="R391" s="228">
        <f t="shared" si="61"/>
        <v>0</v>
      </c>
      <c r="S391" s="228">
        <f t="shared" si="68"/>
        <v>0.21387035606433039</v>
      </c>
      <c r="T391" s="131" t="s">
        <v>410</v>
      </c>
      <c r="U391" s="131">
        <v>0.57999999999999996</v>
      </c>
      <c r="V391" s="170">
        <f t="shared" si="63"/>
        <v>16517.239999999998</v>
      </c>
      <c r="W391" s="170">
        <f t="shared" si="70"/>
        <v>3532.5479999999998</v>
      </c>
      <c r="X391" s="170">
        <f t="shared" si="64"/>
        <v>0</v>
      </c>
      <c r="Y391" s="260">
        <f t="shared" si="65"/>
        <v>0</v>
      </c>
      <c r="Z391" s="228">
        <f t="shared" si="69"/>
        <v>0.21387035606433039</v>
      </c>
      <c r="AA391" s="134"/>
    </row>
    <row r="392" spans="1:27" ht="15.75" customHeight="1">
      <c r="A392" s="450"/>
      <c r="B392" s="442"/>
      <c r="C392" s="442"/>
      <c r="D392" s="148" t="s">
        <v>1271</v>
      </c>
      <c r="E392" s="148" t="s">
        <v>1103</v>
      </c>
      <c r="F392" s="178" t="s">
        <v>1284</v>
      </c>
      <c r="G392" s="148" t="s">
        <v>1287</v>
      </c>
      <c r="H392" s="148" t="s">
        <v>394</v>
      </c>
      <c r="I392" s="148" t="s">
        <v>123</v>
      </c>
      <c r="J392" s="132">
        <v>7700</v>
      </c>
      <c r="K392" s="132">
        <v>0</v>
      </c>
      <c r="L392" s="132">
        <v>0</v>
      </c>
      <c r="M392" s="131" t="s">
        <v>416</v>
      </c>
      <c r="N392" s="131">
        <v>0</v>
      </c>
      <c r="O392" s="170">
        <f t="shared" si="66"/>
        <v>0</v>
      </c>
      <c r="P392" s="170">
        <f t="shared" si="62"/>
        <v>0</v>
      </c>
      <c r="Q392" s="170">
        <f t="shared" si="67"/>
        <v>0</v>
      </c>
      <c r="R392" s="228" t="str">
        <f t="shared" si="61"/>
        <v>-</v>
      </c>
      <c r="S392" s="228" t="str">
        <f t="shared" si="68"/>
        <v>-</v>
      </c>
      <c r="T392" s="131" t="s">
        <v>416</v>
      </c>
      <c r="U392" s="131">
        <v>0</v>
      </c>
      <c r="V392" s="170">
        <f t="shared" si="63"/>
        <v>0</v>
      </c>
      <c r="W392" s="170">
        <f t="shared" si="70"/>
        <v>0</v>
      </c>
      <c r="X392" s="170">
        <f t="shared" si="64"/>
        <v>0</v>
      </c>
      <c r="Y392" s="260" t="str">
        <f t="shared" si="65"/>
        <v>-</v>
      </c>
      <c r="Z392" s="228" t="str">
        <f t="shared" si="69"/>
        <v>-</v>
      </c>
      <c r="AA392" s="134"/>
    </row>
    <row r="393" spans="1:27" ht="15.75" customHeight="1">
      <c r="A393" s="450"/>
      <c r="B393" s="442"/>
      <c r="C393" s="442"/>
      <c r="D393" s="148" t="s">
        <v>1271</v>
      </c>
      <c r="E393" s="148" t="s">
        <v>1103</v>
      </c>
      <c r="F393" s="178" t="s">
        <v>1284</v>
      </c>
      <c r="G393" s="148" t="s">
        <v>1288</v>
      </c>
      <c r="H393" s="148" t="s">
        <v>394</v>
      </c>
      <c r="I393" s="148" t="s">
        <v>123</v>
      </c>
      <c r="J393" s="132">
        <v>15556</v>
      </c>
      <c r="K393" s="132">
        <v>6961.4</v>
      </c>
      <c r="L393" s="132">
        <v>2043.44</v>
      </c>
      <c r="M393" s="131" t="s">
        <v>396</v>
      </c>
      <c r="N393" s="131">
        <v>1</v>
      </c>
      <c r="O393" s="170">
        <f t="shared" si="66"/>
        <v>15556</v>
      </c>
      <c r="P393" s="170">
        <f t="shared" si="62"/>
        <v>6961.4</v>
      </c>
      <c r="Q393" s="170">
        <f t="shared" si="67"/>
        <v>2043.44</v>
      </c>
      <c r="R393" s="228">
        <f t="shared" si="61"/>
        <v>0.13136024685009001</v>
      </c>
      <c r="S393" s="228">
        <f t="shared" si="68"/>
        <v>0.44750578554898429</v>
      </c>
      <c r="T393" s="131" t="s">
        <v>410</v>
      </c>
      <c r="U393" s="131">
        <v>0.57999999999999996</v>
      </c>
      <c r="V393" s="170">
        <f t="shared" si="63"/>
        <v>9022.48</v>
      </c>
      <c r="W393" s="170">
        <f t="shared" si="70"/>
        <v>4037.6119999999996</v>
      </c>
      <c r="X393" s="170">
        <f t="shared" si="64"/>
        <v>1185.1951999999999</v>
      </c>
      <c r="Y393" s="260">
        <f t="shared" si="65"/>
        <v>0.13136024685008998</v>
      </c>
      <c r="Z393" s="228">
        <f t="shared" si="69"/>
        <v>0.44750578554898429</v>
      </c>
      <c r="AA393" s="134"/>
    </row>
    <row r="394" spans="1:27" ht="15.75" customHeight="1">
      <c r="A394" s="450"/>
      <c r="B394" s="442"/>
      <c r="C394" s="442"/>
      <c r="D394" s="148" t="s">
        <v>1271</v>
      </c>
      <c r="E394" s="148" t="s">
        <v>1103</v>
      </c>
      <c r="F394" s="178" t="s">
        <v>1284</v>
      </c>
      <c r="G394" s="148" t="s">
        <v>1289</v>
      </c>
      <c r="H394" s="148" t="s">
        <v>394</v>
      </c>
      <c r="I394" s="148" t="s">
        <v>123</v>
      </c>
      <c r="J394" s="132">
        <v>1503724</v>
      </c>
      <c r="K394" s="132">
        <v>1531927.92</v>
      </c>
      <c r="L394" s="132">
        <v>1531927.9200000002</v>
      </c>
      <c r="M394" s="131" t="s">
        <v>396</v>
      </c>
      <c r="N394" s="131">
        <v>1</v>
      </c>
      <c r="O394" s="170">
        <f t="shared" si="66"/>
        <v>1503724</v>
      </c>
      <c r="P394" s="170">
        <f t="shared" si="62"/>
        <v>1531927.92</v>
      </c>
      <c r="Q394" s="170">
        <f t="shared" si="67"/>
        <v>1531927.9200000002</v>
      </c>
      <c r="R394" s="228">
        <f t="shared" si="61"/>
        <v>1.0187560483173774</v>
      </c>
      <c r="S394" s="228">
        <f t="shared" si="68"/>
        <v>1.0187560483173774</v>
      </c>
      <c r="T394" s="131" t="s">
        <v>410</v>
      </c>
      <c r="U394" s="131">
        <v>0.57999999999999996</v>
      </c>
      <c r="V394" s="170">
        <f t="shared" si="63"/>
        <v>872159.91999999993</v>
      </c>
      <c r="W394" s="170">
        <f t="shared" si="70"/>
        <v>888518.19359999988</v>
      </c>
      <c r="X394" s="170">
        <f t="shared" si="64"/>
        <v>888518.1936</v>
      </c>
      <c r="Y394" s="260">
        <f t="shared" si="65"/>
        <v>1.0187560483173774</v>
      </c>
      <c r="Z394" s="228">
        <f t="shared" si="69"/>
        <v>1.0187560483173774</v>
      </c>
      <c r="AA394" s="134"/>
    </row>
    <row r="395" spans="1:27" ht="15.75" customHeight="1">
      <c r="A395" s="450"/>
      <c r="B395" s="442"/>
      <c r="C395" s="442"/>
      <c r="D395" s="148" t="s">
        <v>1271</v>
      </c>
      <c r="E395" s="148" t="s">
        <v>1103</v>
      </c>
      <c r="F395" s="178" t="s">
        <v>1284</v>
      </c>
      <c r="G395" s="148" t="s">
        <v>1290</v>
      </c>
      <c r="H395" s="148" t="s">
        <v>394</v>
      </c>
      <c r="I395" s="148" t="s">
        <v>123</v>
      </c>
      <c r="J395" s="132">
        <v>7500</v>
      </c>
      <c r="K395" s="132">
        <v>2362.2399999999998</v>
      </c>
      <c r="L395" s="132">
        <v>318</v>
      </c>
      <c r="M395" s="131" t="s">
        <v>396</v>
      </c>
      <c r="N395" s="131">
        <v>1</v>
      </c>
      <c r="O395" s="170">
        <f t="shared" si="66"/>
        <v>7500</v>
      </c>
      <c r="P395" s="170">
        <f t="shared" si="62"/>
        <v>2362.2399999999998</v>
      </c>
      <c r="Q395" s="170">
        <f t="shared" si="67"/>
        <v>318</v>
      </c>
      <c r="R395" s="228">
        <f t="shared" si="61"/>
        <v>4.24E-2</v>
      </c>
      <c r="S395" s="228">
        <f t="shared" si="68"/>
        <v>0.31496533333333332</v>
      </c>
      <c r="T395" s="131" t="s">
        <v>410</v>
      </c>
      <c r="U395" s="131">
        <v>0.57999999999999996</v>
      </c>
      <c r="V395" s="170">
        <f t="shared" si="63"/>
        <v>4350</v>
      </c>
      <c r="W395" s="170">
        <f t="shared" si="70"/>
        <v>1370.0991999999999</v>
      </c>
      <c r="X395" s="170">
        <f t="shared" si="64"/>
        <v>184.44</v>
      </c>
      <c r="Y395" s="260">
        <f t="shared" si="65"/>
        <v>4.24E-2</v>
      </c>
      <c r="Z395" s="228">
        <f t="shared" si="69"/>
        <v>0.31496533333333332</v>
      </c>
      <c r="AA395" s="134"/>
    </row>
    <row r="396" spans="1:27" ht="15.75" customHeight="1">
      <c r="A396" s="450"/>
      <c r="B396" s="442"/>
      <c r="C396" s="442"/>
      <c r="D396" s="148" t="s">
        <v>1271</v>
      </c>
      <c r="E396" s="148" t="s">
        <v>1103</v>
      </c>
      <c r="F396" s="178" t="s">
        <v>1284</v>
      </c>
      <c r="G396" s="148" t="s">
        <v>1291</v>
      </c>
      <c r="H396" s="148" t="s">
        <v>394</v>
      </c>
      <c r="I396" s="148" t="s">
        <v>123</v>
      </c>
      <c r="J396" s="132">
        <v>247429</v>
      </c>
      <c r="K396" s="132">
        <v>217310.93</v>
      </c>
      <c r="L396" s="132">
        <v>97524.049999999988</v>
      </c>
      <c r="M396" s="131" t="s">
        <v>396</v>
      </c>
      <c r="N396" s="131">
        <v>1</v>
      </c>
      <c r="O396" s="170">
        <f t="shared" si="66"/>
        <v>247429</v>
      </c>
      <c r="P396" s="170">
        <f t="shared" si="62"/>
        <v>217310.93</v>
      </c>
      <c r="Q396" s="170">
        <f t="shared" si="67"/>
        <v>97524.049999999988</v>
      </c>
      <c r="R396" s="228">
        <f t="shared" si="61"/>
        <v>0.3941496348447433</v>
      </c>
      <c r="S396" s="228">
        <f t="shared" si="68"/>
        <v>0.87827590945281275</v>
      </c>
      <c r="T396" s="131" t="s">
        <v>410</v>
      </c>
      <c r="U396" s="131">
        <v>0.57999999999999996</v>
      </c>
      <c r="V396" s="170">
        <f t="shared" si="63"/>
        <v>143508.81999999998</v>
      </c>
      <c r="W396" s="170">
        <f t="shared" si="70"/>
        <v>126040.33939999998</v>
      </c>
      <c r="X396" s="170">
        <f t="shared" si="64"/>
        <v>56563.948999999986</v>
      </c>
      <c r="Y396" s="260">
        <f t="shared" si="65"/>
        <v>0.3941496348447433</v>
      </c>
      <c r="Z396" s="228">
        <f t="shared" si="69"/>
        <v>0.87827590945281275</v>
      </c>
      <c r="AA396" s="134"/>
    </row>
    <row r="397" spans="1:27" ht="15.75" customHeight="1">
      <c r="A397" s="450"/>
      <c r="B397" s="442"/>
      <c r="C397" s="442"/>
      <c r="D397" s="148" t="s">
        <v>1271</v>
      </c>
      <c r="E397" s="148" t="s">
        <v>1103</v>
      </c>
      <c r="F397" s="178" t="s">
        <v>1284</v>
      </c>
      <c r="G397" s="148" t="s">
        <v>1292</v>
      </c>
      <c r="H397" s="148" t="s">
        <v>394</v>
      </c>
      <c r="I397" s="148" t="s">
        <v>123</v>
      </c>
      <c r="J397" s="132">
        <v>2574626</v>
      </c>
      <c r="K397" s="132">
        <v>2574626</v>
      </c>
      <c r="L397" s="132">
        <v>2574626</v>
      </c>
      <c r="M397" s="131" t="s">
        <v>396</v>
      </c>
      <c r="N397" s="131">
        <v>1</v>
      </c>
      <c r="O397" s="170">
        <f t="shared" si="66"/>
        <v>2574626</v>
      </c>
      <c r="P397" s="170">
        <f t="shared" si="62"/>
        <v>2574626</v>
      </c>
      <c r="Q397" s="170">
        <f t="shared" si="67"/>
        <v>2574626</v>
      </c>
      <c r="R397" s="228">
        <f t="shared" si="61"/>
        <v>1</v>
      </c>
      <c r="S397" s="228">
        <f t="shared" si="68"/>
        <v>1</v>
      </c>
      <c r="T397" s="131" t="s">
        <v>410</v>
      </c>
      <c r="U397" s="131">
        <v>0.57999999999999996</v>
      </c>
      <c r="V397" s="170">
        <f t="shared" si="63"/>
        <v>1493283.0799999998</v>
      </c>
      <c r="W397" s="170">
        <f t="shared" si="70"/>
        <v>1493283.0799999998</v>
      </c>
      <c r="X397" s="170">
        <f t="shared" si="64"/>
        <v>1493283.0799999998</v>
      </c>
      <c r="Y397" s="260">
        <f t="shared" si="65"/>
        <v>1</v>
      </c>
      <c r="Z397" s="228">
        <f t="shared" si="69"/>
        <v>1</v>
      </c>
      <c r="AA397" s="134"/>
    </row>
    <row r="398" spans="1:27" ht="15.75" customHeight="1">
      <c r="A398" s="450"/>
      <c r="B398" s="442"/>
      <c r="C398" s="442"/>
      <c r="D398" s="148" t="s">
        <v>1271</v>
      </c>
      <c r="E398" s="148" t="s">
        <v>1103</v>
      </c>
      <c r="F398" s="178" t="s">
        <v>1284</v>
      </c>
      <c r="G398" s="148" t="s">
        <v>1293</v>
      </c>
      <c r="H398" s="148" t="s">
        <v>394</v>
      </c>
      <c r="I398" s="148" t="s">
        <v>123</v>
      </c>
      <c r="J398" s="132">
        <v>18785</v>
      </c>
      <c r="K398" s="132">
        <v>10520</v>
      </c>
      <c r="L398" s="132">
        <v>7340</v>
      </c>
      <c r="M398" s="131" t="s">
        <v>396</v>
      </c>
      <c r="N398" s="131">
        <v>1</v>
      </c>
      <c r="O398" s="170">
        <f t="shared" si="66"/>
        <v>18785</v>
      </c>
      <c r="P398" s="170">
        <f t="shared" si="62"/>
        <v>10520</v>
      </c>
      <c r="Q398" s="170">
        <f t="shared" si="67"/>
        <v>7340</v>
      </c>
      <c r="R398" s="228">
        <f t="shared" si="61"/>
        <v>0.39073729039126964</v>
      </c>
      <c r="S398" s="228">
        <f t="shared" si="68"/>
        <v>0.56002129358530739</v>
      </c>
      <c r="T398" s="131" t="s">
        <v>410</v>
      </c>
      <c r="U398" s="131">
        <v>0.57999999999999996</v>
      </c>
      <c r="V398" s="170">
        <f t="shared" si="63"/>
        <v>10895.3</v>
      </c>
      <c r="W398" s="170">
        <f t="shared" si="70"/>
        <v>6101.5999999999995</v>
      </c>
      <c r="X398" s="170">
        <f t="shared" si="64"/>
        <v>4257.2</v>
      </c>
      <c r="Y398" s="260">
        <f t="shared" si="65"/>
        <v>0.39073729039126964</v>
      </c>
      <c r="Z398" s="228">
        <f t="shared" si="69"/>
        <v>0.56002129358530739</v>
      </c>
      <c r="AA398" s="134"/>
    </row>
    <row r="399" spans="1:27" ht="15.75" customHeight="1">
      <c r="A399" s="450"/>
      <c r="B399" s="442"/>
      <c r="C399" s="442"/>
      <c r="D399" s="148" t="s">
        <v>1271</v>
      </c>
      <c r="E399" s="148" t="s">
        <v>1103</v>
      </c>
      <c r="F399" s="178" t="s">
        <v>1284</v>
      </c>
      <c r="G399" s="148" t="s">
        <v>1294</v>
      </c>
      <c r="H399" s="148" t="s">
        <v>394</v>
      </c>
      <c r="I399" s="148" t="s">
        <v>123</v>
      </c>
      <c r="J399" s="132">
        <v>106200</v>
      </c>
      <c r="K399" s="132">
        <v>5760</v>
      </c>
      <c r="L399" s="132">
        <v>3406.95</v>
      </c>
      <c r="M399" s="131" t="s">
        <v>396</v>
      </c>
      <c r="N399" s="131">
        <v>1</v>
      </c>
      <c r="O399" s="170">
        <f t="shared" si="66"/>
        <v>106200</v>
      </c>
      <c r="P399" s="170">
        <f t="shared" si="62"/>
        <v>5760</v>
      </c>
      <c r="Q399" s="170">
        <f t="shared" si="67"/>
        <v>3406.95</v>
      </c>
      <c r="R399" s="228">
        <f t="shared" si="61"/>
        <v>3.2080508474576268E-2</v>
      </c>
      <c r="S399" s="228">
        <f t="shared" si="68"/>
        <v>5.4237288135593219E-2</v>
      </c>
      <c r="T399" s="131" t="s">
        <v>410</v>
      </c>
      <c r="U399" s="131">
        <v>0.57999999999999996</v>
      </c>
      <c r="V399" s="170">
        <f t="shared" si="63"/>
        <v>61595.999999999993</v>
      </c>
      <c r="W399" s="170">
        <f t="shared" si="70"/>
        <v>3340.7999999999997</v>
      </c>
      <c r="X399" s="170">
        <f t="shared" si="64"/>
        <v>1976.0309999999997</v>
      </c>
      <c r="Y399" s="260">
        <f t="shared" si="65"/>
        <v>3.2080508474576268E-2</v>
      </c>
      <c r="Z399" s="228">
        <f t="shared" si="69"/>
        <v>5.4237288135593226E-2</v>
      </c>
      <c r="AA399" s="134"/>
    </row>
    <row r="400" spans="1:27" ht="15.75" customHeight="1">
      <c r="A400" s="450"/>
      <c r="B400" s="442"/>
      <c r="C400" s="442"/>
      <c r="D400" s="148" t="s">
        <v>1271</v>
      </c>
      <c r="E400" s="148" t="s">
        <v>1103</v>
      </c>
      <c r="F400" s="178" t="s">
        <v>1284</v>
      </c>
      <c r="G400" s="148" t="s">
        <v>1295</v>
      </c>
      <c r="H400" s="148" t="s">
        <v>394</v>
      </c>
      <c r="I400" s="148" t="s">
        <v>123</v>
      </c>
      <c r="J400" s="132">
        <v>0</v>
      </c>
      <c r="K400" s="132">
        <v>3090.2</v>
      </c>
      <c r="L400" s="132">
        <v>3090.2</v>
      </c>
      <c r="M400" s="131" t="s">
        <v>396</v>
      </c>
      <c r="N400" s="131">
        <v>1</v>
      </c>
      <c r="O400" s="170">
        <f t="shared" si="66"/>
        <v>0</v>
      </c>
      <c r="P400" s="170">
        <f t="shared" si="62"/>
        <v>3090.2</v>
      </c>
      <c r="Q400" s="170">
        <f t="shared" si="67"/>
        <v>3090.2</v>
      </c>
      <c r="R400" s="228" t="str">
        <f t="shared" si="61"/>
        <v>-</v>
      </c>
      <c r="S400" s="228" t="str">
        <f t="shared" si="68"/>
        <v>-</v>
      </c>
      <c r="T400" s="131" t="s">
        <v>410</v>
      </c>
      <c r="U400" s="131">
        <v>0.57999999999999996</v>
      </c>
      <c r="V400" s="170">
        <f t="shared" si="63"/>
        <v>0</v>
      </c>
      <c r="W400" s="170">
        <f t="shared" si="70"/>
        <v>1792.3159999999998</v>
      </c>
      <c r="X400" s="170">
        <f t="shared" si="64"/>
        <v>1792.3159999999998</v>
      </c>
      <c r="Y400" s="260" t="str">
        <f t="shared" si="65"/>
        <v>-</v>
      </c>
      <c r="Z400" s="228" t="str">
        <f t="shared" si="69"/>
        <v>-</v>
      </c>
      <c r="AA400" s="134"/>
    </row>
    <row r="401" spans="1:27" ht="15.75" customHeight="1">
      <c r="A401" s="450"/>
      <c r="B401" s="442"/>
      <c r="C401" s="442"/>
      <c r="D401" s="148" t="s">
        <v>1271</v>
      </c>
      <c r="E401" s="148" t="s">
        <v>1103</v>
      </c>
      <c r="F401" s="178" t="s">
        <v>1296</v>
      </c>
      <c r="G401" s="148" t="s">
        <v>1297</v>
      </c>
      <c r="H401" s="148" t="s">
        <v>394</v>
      </c>
      <c r="I401" s="148" t="s">
        <v>123</v>
      </c>
      <c r="J401" s="132">
        <v>122000000</v>
      </c>
      <c r="K401" s="132">
        <v>53979282.899999999</v>
      </c>
      <c r="L401" s="132">
        <v>31230799.509999998</v>
      </c>
      <c r="M401" s="131" t="s">
        <v>396</v>
      </c>
      <c r="N401" s="131">
        <v>1</v>
      </c>
      <c r="O401" s="170">
        <f t="shared" si="66"/>
        <v>122000000</v>
      </c>
      <c r="P401" s="170">
        <f t="shared" si="62"/>
        <v>53979282.899999999</v>
      </c>
      <c r="Q401" s="170">
        <f t="shared" si="67"/>
        <v>31230799.509999998</v>
      </c>
      <c r="R401" s="228">
        <f t="shared" si="61"/>
        <v>0.25599015991803276</v>
      </c>
      <c r="S401" s="228">
        <f t="shared" si="68"/>
        <v>0.44245313852459017</v>
      </c>
      <c r="T401" s="131" t="s">
        <v>396</v>
      </c>
      <c r="U401" s="131">
        <v>1</v>
      </c>
      <c r="V401" s="170">
        <f t="shared" si="63"/>
        <v>122000000</v>
      </c>
      <c r="W401" s="170">
        <f t="shared" si="70"/>
        <v>53979282.899999999</v>
      </c>
      <c r="X401" s="170">
        <f t="shared" si="64"/>
        <v>31230799.509999998</v>
      </c>
      <c r="Y401" s="260">
        <f t="shared" si="65"/>
        <v>0.25599015991803276</v>
      </c>
      <c r="Z401" s="228">
        <f t="shared" si="69"/>
        <v>0.44245313852459017</v>
      </c>
      <c r="AA401" s="134"/>
    </row>
    <row r="402" spans="1:27" ht="15.75" customHeight="1">
      <c r="A402" s="450"/>
      <c r="B402" s="442"/>
      <c r="C402" s="442"/>
      <c r="D402" s="148" t="s">
        <v>1271</v>
      </c>
      <c r="E402" s="148" t="s">
        <v>1103</v>
      </c>
      <c r="F402" s="178" t="s">
        <v>1296</v>
      </c>
      <c r="G402" s="148" t="s">
        <v>1298</v>
      </c>
      <c r="H402" s="148" t="s">
        <v>394</v>
      </c>
      <c r="I402" s="148" t="s">
        <v>123</v>
      </c>
      <c r="J402" s="132">
        <v>258304907</v>
      </c>
      <c r="K402" s="132">
        <v>311967142.28999996</v>
      </c>
      <c r="L402" s="132">
        <v>310877609.22000003</v>
      </c>
      <c r="M402" s="131" t="s">
        <v>396</v>
      </c>
      <c r="N402" s="131">
        <v>1</v>
      </c>
      <c r="O402" s="170">
        <f t="shared" si="66"/>
        <v>258304907</v>
      </c>
      <c r="P402" s="170">
        <f t="shared" si="62"/>
        <v>311967142.28999996</v>
      </c>
      <c r="Q402" s="170">
        <f t="shared" si="67"/>
        <v>310877609.22000003</v>
      </c>
      <c r="R402" s="228">
        <f t="shared" si="61"/>
        <v>1.2035296302752778</v>
      </c>
      <c r="S402" s="228">
        <f t="shared" si="68"/>
        <v>1.2077476417821205</v>
      </c>
      <c r="T402" s="131" t="s">
        <v>396</v>
      </c>
      <c r="U402" s="131">
        <v>1</v>
      </c>
      <c r="V402" s="170">
        <f t="shared" si="63"/>
        <v>258304907</v>
      </c>
      <c r="W402" s="170">
        <f t="shared" si="70"/>
        <v>311967142.28999996</v>
      </c>
      <c r="X402" s="170">
        <f t="shared" si="64"/>
        <v>310877609.22000003</v>
      </c>
      <c r="Y402" s="260">
        <f t="shared" si="65"/>
        <v>1.2035296302752778</v>
      </c>
      <c r="Z402" s="228">
        <f t="shared" si="69"/>
        <v>1.2077476417821205</v>
      </c>
      <c r="AA402" s="134"/>
    </row>
    <row r="403" spans="1:27" ht="15.75" customHeight="1">
      <c r="A403" s="450"/>
      <c r="B403" s="442"/>
      <c r="C403" s="442"/>
      <c r="D403" s="148" t="s">
        <v>1271</v>
      </c>
      <c r="E403" s="148" t="s">
        <v>1103</v>
      </c>
      <c r="F403" s="178" t="s">
        <v>1296</v>
      </c>
      <c r="G403" s="148" t="s">
        <v>1299</v>
      </c>
      <c r="H403" s="148" t="s">
        <v>394</v>
      </c>
      <c r="I403" s="148" t="s">
        <v>123</v>
      </c>
      <c r="J403" s="132">
        <v>3101528</v>
      </c>
      <c r="K403" s="132">
        <v>2356928.09</v>
      </c>
      <c r="L403" s="132">
        <v>2356928.09</v>
      </c>
      <c r="M403" s="131" t="s">
        <v>396</v>
      </c>
      <c r="N403" s="131">
        <v>1</v>
      </c>
      <c r="O403" s="170">
        <f t="shared" si="66"/>
        <v>3101528</v>
      </c>
      <c r="P403" s="170">
        <f t="shared" si="62"/>
        <v>2356928.09</v>
      </c>
      <c r="Q403" s="170">
        <f t="shared" si="67"/>
        <v>2356928.09</v>
      </c>
      <c r="R403" s="228">
        <f t="shared" si="61"/>
        <v>0.75992481447854088</v>
      </c>
      <c r="S403" s="228">
        <f t="shared" si="68"/>
        <v>0.75992481447854088</v>
      </c>
      <c r="T403" s="131" t="s">
        <v>396</v>
      </c>
      <c r="U403" s="131">
        <v>1</v>
      </c>
      <c r="V403" s="170">
        <f t="shared" si="63"/>
        <v>3101528</v>
      </c>
      <c r="W403" s="170">
        <f t="shared" si="70"/>
        <v>2356928.09</v>
      </c>
      <c r="X403" s="170">
        <f t="shared" si="64"/>
        <v>2356928.09</v>
      </c>
      <c r="Y403" s="260">
        <f t="shared" si="65"/>
        <v>0.75992481447854088</v>
      </c>
      <c r="Z403" s="228">
        <f t="shared" si="69"/>
        <v>0.75992481447854088</v>
      </c>
      <c r="AA403" s="134"/>
    </row>
    <row r="404" spans="1:27" ht="15.75" customHeight="1">
      <c r="A404" s="450"/>
      <c r="B404" s="442"/>
      <c r="C404" s="442"/>
      <c r="D404" s="148" t="s">
        <v>1271</v>
      </c>
      <c r="E404" s="148" t="s">
        <v>1103</v>
      </c>
      <c r="F404" s="178" t="s">
        <v>1296</v>
      </c>
      <c r="G404" s="148" t="s">
        <v>1300</v>
      </c>
      <c r="H404" s="148" t="s">
        <v>394</v>
      </c>
      <c r="I404" s="148" t="s">
        <v>123</v>
      </c>
      <c r="J404" s="132">
        <v>545165</v>
      </c>
      <c r="K404" s="132">
        <v>438404</v>
      </c>
      <c r="L404" s="132">
        <v>438404.00000000012</v>
      </c>
      <c r="M404" s="131" t="s">
        <v>396</v>
      </c>
      <c r="N404" s="131">
        <v>1</v>
      </c>
      <c r="O404" s="170">
        <f t="shared" si="66"/>
        <v>545165</v>
      </c>
      <c r="P404" s="170">
        <f t="shared" si="62"/>
        <v>438404</v>
      </c>
      <c r="Q404" s="170">
        <f t="shared" si="67"/>
        <v>438404.00000000012</v>
      </c>
      <c r="R404" s="228">
        <f t="shared" si="61"/>
        <v>0.80416754560545911</v>
      </c>
      <c r="S404" s="228">
        <f t="shared" si="68"/>
        <v>0.80416754560545889</v>
      </c>
      <c r="T404" s="131" t="s">
        <v>396</v>
      </c>
      <c r="U404" s="131">
        <v>1</v>
      </c>
      <c r="V404" s="170">
        <f t="shared" si="63"/>
        <v>545165</v>
      </c>
      <c r="W404" s="170">
        <f t="shared" si="70"/>
        <v>438404</v>
      </c>
      <c r="X404" s="170">
        <f t="shared" si="64"/>
        <v>438404.00000000012</v>
      </c>
      <c r="Y404" s="260">
        <f t="shared" si="65"/>
        <v>0.80416754560545911</v>
      </c>
      <c r="Z404" s="228">
        <f t="shared" si="69"/>
        <v>0.80416754560545889</v>
      </c>
      <c r="AA404" s="134"/>
    </row>
    <row r="405" spans="1:27" ht="15.75" customHeight="1">
      <c r="A405" s="450"/>
      <c r="B405" s="442"/>
      <c r="C405" s="442"/>
      <c r="D405" s="148" t="s">
        <v>1271</v>
      </c>
      <c r="E405" s="148" t="s">
        <v>1103</v>
      </c>
      <c r="F405" s="178" t="s">
        <v>1296</v>
      </c>
      <c r="G405" s="148" t="s">
        <v>1301</v>
      </c>
      <c r="H405" s="148" t="s">
        <v>394</v>
      </c>
      <c r="I405" s="148" t="s">
        <v>123</v>
      </c>
      <c r="J405" s="132">
        <v>0</v>
      </c>
      <c r="K405" s="132">
        <v>103699.93</v>
      </c>
      <c r="L405" s="132">
        <v>103699.93</v>
      </c>
      <c r="M405" s="131" t="s">
        <v>396</v>
      </c>
      <c r="N405" s="131">
        <v>1</v>
      </c>
      <c r="O405" s="170">
        <f t="shared" si="66"/>
        <v>0</v>
      </c>
      <c r="P405" s="170">
        <f t="shared" si="62"/>
        <v>103699.93</v>
      </c>
      <c r="Q405" s="170">
        <f t="shared" si="67"/>
        <v>103699.93</v>
      </c>
      <c r="R405" s="228" t="str">
        <f t="shared" si="61"/>
        <v>-</v>
      </c>
      <c r="S405" s="228" t="str">
        <f t="shared" si="68"/>
        <v>-</v>
      </c>
      <c r="T405" s="131" t="s">
        <v>396</v>
      </c>
      <c r="U405" s="131">
        <v>1</v>
      </c>
      <c r="V405" s="170">
        <f t="shared" si="63"/>
        <v>0</v>
      </c>
      <c r="W405" s="170">
        <f t="shared" si="70"/>
        <v>103699.93</v>
      </c>
      <c r="X405" s="170">
        <f t="shared" si="64"/>
        <v>103699.93</v>
      </c>
      <c r="Y405" s="260" t="str">
        <f t="shared" si="65"/>
        <v>-</v>
      </c>
      <c r="Z405" s="228" t="str">
        <f t="shared" si="69"/>
        <v>-</v>
      </c>
      <c r="AA405" s="134"/>
    </row>
    <row r="406" spans="1:27" ht="15.75" customHeight="1">
      <c r="A406" s="450"/>
      <c r="B406" s="442"/>
      <c r="C406" s="442"/>
      <c r="D406" s="148" t="s">
        <v>1271</v>
      </c>
      <c r="E406" s="148" t="s">
        <v>1103</v>
      </c>
      <c r="F406" s="178" t="s">
        <v>1296</v>
      </c>
      <c r="G406" s="148" t="s">
        <v>1302</v>
      </c>
      <c r="H406" s="148" t="s">
        <v>394</v>
      </c>
      <c r="I406" s="148" t="s">
        <v>123</v>
      </c>
      <c r="J406" s="132">
        <v>176125681</v>
      </c>
      <c r="K406" s="132">
        <v>232643483.43000001</v>
      </c>
      <c r="L406" s="132">
        <v>228920485.47999999</v>
      </c>
      <c r="M406" s="131" t="s">
        <v>396</v>
      </c>
      <c r="N406" s="131">
        <v>1</v>
      </c>
      <c r="O406" s="170">
        <f t="shared" si="66"/>
        <v>176125681</v>
      </c>
      <c r="P406" s="170">
        <f t="shared" si="62"/>
        <v>232643483.43000001</v>
      </c>
      <c r="Q406" s="170">
        <f t="shared" si="67"/>
        <v>228920485.47999999</v>
      </c>
      <c r="R406" s="228">
        <f t="shared" si="61"/>
        <v>1.2997564249588338</v>
      </c>
      <c r="S406" s="228">
        <f t="shared" si="68"/>
        <v>1.3208947276121534</v>
      </c>
      <c r="T406" s="131" t="s">
        <v>396</v>
      </c>
      <c r="U406" s="131">
        <v>1</v>
      </c>
      <c r="V406" s="170">
        <f t="shared" si="63"/>
        <v>176125681</v>
      </c>
      <c r="W406" s="170">
        <f t="shared" si="70"/>
        <v>232643483.43000001</v>
      </c>
      <c r="X406" s="170">
        <f t="shared" si="64"/>
        <v>228920485.47999999</v>
      </c>
      <c r="Y406" s="260">
        <f t="shared" si="65"/>
        <v>1.2997564249588338</v>
      </c>
      <c r="Z406" s="228">
        <f t="shared" si="69"/>
        <v>1.3208947276121534</v>
      </c>
      <c r="AA406" s="134"/>
    </row>
    <row r="407" spans="1:27" ht="15.75" customHeight="1">
      <c r="A407" s="450"/>
      <c r="B407" s="442"/>
      <c r="C407" s="442"/>
      <c r="D407" s="148" t="s">
        <v>1271</v>
      </c>
      <c r="E407" s="148" t="s">
        <v>1103</v>
      </c>
      <c r="F407" s="178" t="s">
        <v>1296</v>
      </c>
      <c r="G407" s="148" t="s">
        <v>1303</v>
      </c>
      <c r="H407" s="148" t="s">
        <v>394</v>
      </c>
      <c r="I407" s="148" t="s">
        <v>123</v>
      </c>
      <c r="J407" s="132">
        <v>250060944</v>
      </c>
      <c r="K407" s="132">
        <v>302113120.44000006</v>
      </c>
      <c r="L407" s="132">
        <v>297212863.13</v>
      </c>
      <c r="M407" s="131" t="s">
        <v>396</v>
      </c>
      <c r="N407" s="131">
        <v>1</v>
      </c>
      <c r="O407" s="170">
        <f t="shared" si="66"/>
        <v>250060944</v>
      </c>
      <c r="P407" s="170">
        <f t="shared" si="62"/>
        <v>302113120.44000006</v>
      </c>
      <c r="Q407" s="170">
        <f t="shared" si="67"/>
        <v>297212863.13</v>
      </c>
      <c r="R407" s="228">
        <f t="shared" si="61"/>
        <v>1.188561709700656</v>
      </c>
      <c r="S407" s="228">
        <f t="shared" si="68"/>
        <v>1.2081579618446936</v>
      </c>
      <c r="T407" s="131" t="s">
        <v>396</v>
      </c>
      <c r="U407" s="131">
        <v>1</v>
      </c>
      <c r="V407" s="170">
        <f t="shared" si="63"/>
        <v>250060944</v>
      </c>
      <c r="W407" s="170">
        <f t="shared" si="70"/>
        <v>302113120.44000006</v>
      </c>
      <c r="X407" s="170">
        <f t="shared" si="64"/>
        <v>297212863.13</v>
      </c>
      <c r="Y407" s="260">
        <f t="shared" si="65"/>
        <v>1.188561709700656</v>
      </c>
      <c r="Z407" s="228">
        <f t="shared" si="69"/>
        <v>1.2081579618446936</v>
      </c>
      <c r="AA407" s="134"/>
    </row>
    <row r="408" spans="1:27" ht="15.75" customHeight="1">
      <c r="A408" s="450"/>
      <c r="B408" s="442"/>
      <c r="C408" s="442"/>
      <c r="D408" s="148" t="s">
        <v>1271</v>
      </c>
      <c r="E408" s="148" t="s">
        <v>1103</v>
      </c>
      <c r="F408" s="178" t="s">
        <v>1296</v>
      </c>
      <c r="G408" s="148" t="s">
        <v>1304</v>
      </c>
      <c r="H408" s="148" t="s">
        <v>394</v>
      </c>
      <c r="I408" s="148" t="s">
        <v>123</v>
      </c>
      <c r="J408" s="132">
        <v>0</v>
      </c>
      <c r="K408" s="132">
        <v>8123.28</v>
      </c>
      <c r="L408" s="132">
        <v>8123.28</v>
      </c>
      <c r="M408" s="131" t="s">
        <v>396</v>
      </c>
      <c r="N408" s="131">
        <v>1</v>
      </c>
      <c r="O408" s="170">
        <f t="shared" si="66"/>
        <v>0</v>
      </c>
      <c r="P408" s="170">
        <f t="shared" si="62"/>
        <v>8123.28</v>
      </c>
      <c r="Q408" s="170">
        <f t="shared" si="67"/>
        <v>8123.28</v>
      </c>
      <c r="R408" s="228" t="str">
        <f t="shared" si="61"/>
        <v>-</v>
      </c>
      <c r="S408" s="228" t="str">
        <f t="shared" si="68"/>
        <v>-</v>
      </c>
      <c r="T408" s="131" t="s">
        <v>396</v>
      </c>
      <c r="U408" s="131">
        <v>1</v>
      </c>
      <c r="V408" s="170">
        <f t="shared" si="63"/>
        <v>0</v>
      </c>
      <c r="W408" s="170">
        <f t="shared" si="70"/>
        <v>8123.28</v>
      </c>
      <c r="X408" s="170">
        <f t="shared" si="64"/>
        <v>8123.28</v>
      </c>
      <c r="Y408" s="260" t="str">
        <f t="shared" si="65"/>
        <v>-</v>
      </c>
      <c r="Z408" s="228" t="str">
        <f t="shared" si="69"/>
        <v>-</v>
      </c>
      <c r="AA408" s="134"/>
    </row>
    <row r="409" spans="1:27" ht="15.75" customHeight="1">
      <c r="A409" s="450"/>
      <c r="B409" s="442"/>
      <c r="C409" s="442"/>
      <c r="D409" s="148" t="s">
        <v>1271</v>
      </c>
      <c r="E409" s="148" t="s">
        <v>1103</v>
      </c>
      <c r="F409" s="178" t="s">
        <v>1296</v>
      </c>
      <c r="G409" s="148" t="s">
        <v>1305</v>
      </c>
      <c r="H409" s="148" t="s">
        <v>394</v>
      </c>
      <c r="I409" s="148" t="s">
        <v>123</v>
      </c>
      <c r="J409" s="132">
        <v>231145051</v>
      </c>
      <c r="K409" s="132">
        <v>296922257.56</v>
      </c>
      <c r="L409" s="132">
        <v>296922257.56</v>
      </c>
      <c r="M409" s="131" t="s">
        <v>396</v>
      </c>
      <c r="N409" s="131">
        <v>1</v>
      </c>
      <c r="O409" s="170">
        <f t="shared" si="66"/>
        <v>231145051</v>
      </c>
      <c r="P409" s="170">
        <f t="shared" si="62"/>
        <v>296922257.56</v>
      </c>
      <c r="Q409" s="170">
        <f t="shared" si="67"/>
        <v>296922257.56</v>
      </c>
      <c r="R409" s="228">
        <f t="shared" si="61"/>
        <v>1.2845711222257576</v>
      </c>
      <c r="S409" s="228">
        <f t="shared" si="68"/>
        <v>1.2845711222257576</v>
      </c>
      <c r="T409" s="131" t="s">
        <v>396</v>
      </c>
      <c r="U409" s="131">
        <v>1</v>
      </c>
      <c r="V409" s="170">
        <f t="shared" si="63"/>
        <v>231145051</v>
      </c>
      <c r="W409" s="170">
        <f t="shared" si="70"/>
        <v>296922257.56</v>
      </c>
      <c r="X409" s="170">
        <f t="shared" si="64"/>
        <v>296922257.56</v>
      </c>
      <c r="Y409" s="260">
        <f t="shared" si="65"/>
        <v>1.2845711222257576</v>
      </c>
      <c r="Z409" s="228">
        <f t="shared" si="69"/>
        <v>1.2845711222257576</v>
      </c>
      <c r="AA409" s="134"/>
    </row>
    <row r="410" spans="1:27" ht="15.75" customHeight="1">
      <c r="A410" s="450"/>
      <c r="B410" s="442"/>
      <c r="C410" s="442"/>
      <c r="D410" s="148" t="s">
        <v>1271</v>
      </c>
      <c r="E410" s="148" t="s">
        <v>1103</v>
      </c>
      <c r="F410" s="178" t="s">
        <v>1296</v>
      </c>
      <c r="G410" s="148" t="s">
        <v>1306</v>
      </c>
      <c r="H410" s="148" t="s">
        <v>394</v>
      </c>
      <c r="I410" s="148" t="s">
        <v>123</v>
      </c>
      <c r="J410" s="132">
        <v>0</v>
      </c>
      <c r="K410" s="132">
        <v>127931.44</v>
      </c>
      <c r="L410" s="132">
        <v>127931.44</v>
      </c>
      <c r="M410" s="131" t="s">
        <v>396</v>
      </c>
      <c r="N410" s="131">
        <v>1</v>
      </c>
      <c r="O410" s="170">
        <f t="shared" si="66"/>
        <v>0</v>
      </c>
      <c r="P410" s="170">
        <f t="shared" si="62"/>
        <v>127931.44</v>
      </c>
      <c r="Q410" s="170">
        <f t="shared" si="67"/>
        <v>127931.44</v>
      </c>
      <c r="R410" s="228" t="str">
        <f t="shared" si="61"/>
        <v>-</v>
      </c>
      <c r="S410" s="228" t="str">
        <f t="shared" si="68"/>
        <v>-</v>
      </c>
      <c r="T410" s="131" t="s">
        <v>396</v>
      </c>
      <c r="U410" s="131">
        <v>1</v>
      </c>
      <c r="V410" s="170">
        <f t="shared" si="63"/>
        <v>0</v>
      </c>
      <c r="W410" s="170">
        <f t="shared" si="70"/>
        <v>127931.44</v>
      </c>
      <c r="X410" s="170">
        <f t="shared" si="64"/>
        <v>127931.44</v>
      </c>
      <c r="Y410" s="260" t="str">
        <f t="shared" si="65"/>
        <v>-</v>
      </c>
      <c r="Z410" s="228" t="str">
        <f t="shared" si="69"/>
        <v>-</v>
      </c>
      <c r="AA410" s="134"/>
    </row>
    <row r="411" spans="1:27" ht="15.75" customHeight="1">
      <c r="A411" s="450"/>
      <c r="B411" s="442"/>
      <c r="C411" s="442"/>
      <c r="D411" s="148" t="s">
        <v>1271</v>
      </c>
      <c r="E411" s="148" t="s">
        <v>1103</v>
      </c>
      <c r="F411" s="178" t="s">
        <v>1296</v>
      </c>
      <c r="G411" s="148" t="s">
        <v>1307</v>
      </c>
      <c r="H411" s="148" t="s">
        <v>394</v>
      </c>
      <c r="I411" s="148" t="s">
        <v>123</v>
      </c>
      <c r="J411" s="132">
        <v>388347623</v>
      </c>
      <c r="K411" s="132">
        <v>507156039.85000002</v>
      </c>
      <c r="L411" s="132">
        <v>503114636.95000005</v>
      </c>
      <c r="M411" s="131" t="s">
        <v>396</v>
      </c>
      <c r="N411" s="131">
        <v>1</v>
      </c>
      <c r="O411" s="170">
        <f t="shared" si="66"/>
        <v>388347623</v>
      </c>
      <c r="P411" s="170">
        <f t="shared" si="62"/>
        <v>507156039.85000002</v>
      </c>
      <c r="Q411" s="170">
        <f t="shared" si="67"/>
        <v>503114636.95000005</v>
      </c>
      <c r="R411" s="228">
        <f t="shared" ref="R411:R474" si="71">IFERROR(Q411/O411, "-")</f>
        <v>1.2955265003643399</v>
      </c>
      <c r="S411" s="228">
        <f t="shared" si="68"/>
        <v>1.3059331635203546</v>
      </c>
      <c r="T411" s="131" t="s">
        <v>396</v>
      </c>
      <c r="U411" s="131">
        <v>1</v>
      </c>
      <c r="V411" s="170">
        <f t="shared" si="63"/>
        <v>388347623</v>
      </c>
      <c r="W411" s="170">
        <f t="shared" si="70"/>
        <v>507156039.85000002</v>
      </c>
      <c r="X411" s="170">
        <f t="shared" si="64"/>
        <v>503114636.95000005</v>
      </c>
      <c r="Y411" s="260">
        <f t="shared" si="65"/>
        <v>1.2955265003643399</v>
      </c>
      <c r="Z411" s="228">
        <f t="shared" si="69"/>
        <v>1.3059331635203546</v>
      </c>
      <c r="AA411" s="134"/>
    </row>
    <row r="412" spans="1:27" ht="15.75" customHeight="1">
      <c r="A412" s="450"/>
      <c r="B412" s="442"/>
      <c r="C412" s="442"/>
      <c r="D412" s="148" t="s">
        <v>1271</v>
      </c>
      <c r="E412" s="148" t="s">
        <v>1103</v>
      </c>
      <c r="F412" s="178" t="s">
        <v>1296</v>
      </c>
      <c r="G412" s="148" t="s">
        <v>1308</v>
      </c>
      <c r="H412" s="148" t="s">
        <v>394</v>
      </c>
      <c r="I412" s="148" t="s">
        <v>123</v>
      </c>
      <c r="J412" s="132">
        <v>0</v>
      </c>
      <c r="K412" s="132">
        <v>102904.8</v>
      </c>
      <c r="L412" s="132">
        <v>102904.8</v>
      </c>
      <c r="M412" s="131" t="s">
        <v>396</v>
      </c>
      <c r="N412" s="131">
        <v>1</v>
      </c>
      <c r="O412" s="170">
        <f t="shared" si="66"/>
        <v>0</v>
      </c>
      <c r="P412" s="170">
        <f t="shared" si="62"/>
        <v>102904.8</v>
      </c>
      <c r="Q412" s="170">
        <f t="shared" si="67"/>
        <v>102904.8</v>
      </c>
      <c r="R412" s="228" t="str">
        <f t="shared" si="71"/>
        <v>-</v>
      </c>
      <c r="S412" s="228" t="str">
        <f t="shared" si="68"/>
        <v>-</v>
      </c>
      <c r="T412" s="131" t="s">
        <v>396</v>
      </c>
      <c r="U412" s="131">
        <v>1</v>
      </c>
      <c r="V412" s="170">
        <f t="shared" si="63"/>
        <v>0</v>
      </c>
      <c r="W412" s="170">
        <f t="shared" si="70"/>
        <v>102904.8</v>
      </c>
      <c r="X412" s="170">
        <f t="shared" si="64"/>
        <v>102904.8</v>
      </c>
      <c r="Y412" s="260" t="str">
        <f t="shared" si="65"/>
        <v>-</v>
      </c>
      <c r="Z412" s="228" t="str">
        <f t="shared" si="69"/>
        <v>-</v>
      </c>
      <c r="AA412" s="134"/>
    </row>
    <row r="413" spans="1:27" ht="15.75" customHeight="1">
      <c r="A413" s="450"/>
      <c r="B413" s="442"/>
      <c r="C413" s="442"/>
      <c r="D413" s="148" t="s">
        <v>1271</v>
      </c>
      <c r="E413" s="148" t="s">
        <v>1103</v>
      </c>
      <c r="F413" s="178" t="s">
        <v>1296</v>
      </c>
      <c r="G413" s="148" t="s">
        <v>1309</v>
      </c>
      <c r="H413" s="148" t="s">
        <v>394</v>
      </c>
      <c r="I413" s="148" t="s">
        <v>123</v>
      </c>
      <c r="J413" s="132">
        <v>237766478</v>
      </c>
      <c r="K413" s="132">
        <v>311993804.57999998</v>
      </c>
      <c r="L413" s="132">
        <v>290610446.90000004</v>
      </c>
      <c r="M413" s="131" t="s">
        <v>396</v>
      </c>
      <c r="N413" s="131">
        <v>1</v>
      </c>
      <c r="O413" s="170">
        <f t="shared" si="66"/>
        <v>237766478</v>
      </c>
      <c r="P413" s="170">
        <f t="shared" si="62"/>
        <v>311993804.57999998</v>
      </c>
      <c r="Q413" s="170">
        <f t="shared" si="67"/>
        <v>290610446.90000004</v>
      </c>
      <c r="R413" s="228">
        <f t="shared" si="71"/>
        <v>1.2222515526347664</v>
      </c>
      <c r="S413" s="228">
        <f t="shared" si="68"/>
        <v>1.3121858354649976</v>
      </c>
      <c r="T413" s="131" t="s">
        <v>396</v>
      </c>
      <c r="U413" s="131">
        <v>1</v>
      </c>
      <c r="V413" s="170">
        <f t="shared" si="63"/>
        <v>237766478</v>
      </c>
      <c r="W413" s="170">
        <f t="shared" si="70"/>
        <v>311993804.57999998</v>
      </c>
      <c r="X413" s="170">
        <f t="shared" si="64"/>
        <v>290610446.90000004</v>
      </c>
      <c r="Y413" s="260">
        <f t="shared" si="65"/>
        <v>1.2222515526347664</v>
      </c>
      <c r="Z413" s="228">
        <f t="shared" si="69"/>
        <v>1.3121858354649976</v>
      </c>
      <c r="AA413" s="134"/>
    </row>
    <row r="414" spans="1:27" ht="15.75" customHeight="1">
      <c r="A414" s="450"/>
      <c r="B414" s="442"/>
      <c r="C414" s="442"/>
      <c r="D414" s="148" t="s">
        <v>1271</v>
      </c>
      <c r="E414" s="148" t="s">
        <v>1103</v>
      </c>
      <c r="F414" s="178" t="s">
        <v>1296</v>
      </c>
      <c r="G414" s="148" t="s">
        <v>1310</v>
      </c>
      <c r="H414" s="148" t="s">
        <v>394</v>
      </c>
      <c r="I414" s="148" t="s">
        <v>123</v>
      </c>
      <c r="J414" s="132">
        <v>199813547</v>
      </c>
      <c r="K414" s="132">
        <v>276230796.5</v>
      </c>
      <c r="L414" s="132">
        <v>258099815.01000002</v>
      </c>
      <c r="M414" s="131" t="s">
        <v>396</v>
      </c>
      <c r="N414" s="131">
        <v>1</v>
      </c>
      <c r="O414" s="170">
        <f t="shared" si="66"/>
        <v>199813547</v>
      </c>
      <c r="P414" s="170">
        <f t="shared" si="62"/>
        <v>276230796.5</v>
      </c>
      <c r="Q414" s="170">
        <f t="shared" si="67"/>
        <v>258099815.01000002</v>
      </c>
      <c r="R414" s="228">
        <f t="shared" si="71"/>
        <v>1.291703284812816</v>
      </c>
      <c r="S414" s="228">
        <f t="shared" si="68"/>
        <v>1.382442785523446</v>
      </c>
      <c r="T414" s="131" t="s">
        <v>396</v>
      </c>
      <c r="U414" s="131">
        <v>1</v>
      </c>
      <c r="V414" s="170">
        <f t="shared" si="63"/>
        <v>199813547</v>
      </c>
      <c r="W414" s="170">
        <f t="shared" si="70"/>
        <v>276230796.5</v>
      </c>
      <c r="X414" s="170">
        <f t="shared" si="64"/>
        <v>258099815.01000002</v>
      </c>
      <c r="Y414" s="260">
        <f t="shared" si="65"/>
        <v>1.291703284812816</v>
      </c>
      <c r="Z414" s="228">
        <f t="shared" si="69"/>
        <v>1.382442785523446</v>
      </c>
      <c r="AA414" s="134"/>
    </row>
    <row r="415" spans="1:27" ht="15.75" customHeight="1">
      <c r="A415" s="450"/>
      <c r="B415" s="442"/>
      <c r="C415" s="442"/>
      <c r="D415" s="148" t="s">
        <v>1271</v>
      </c>
      <c r="E415" s="148" t="s">
        <v>1103</v>
      </c>
      <c r="F415" s="178" t="s">
        <v>1296</v>
      </c>
      <c r="G415" s="148" t="s">
        <v>1311</v>
      </c>
      <c r="H415" s="148" t="s">
        <v>394</v>
      </c>
      <c r="I415" s="148" t="s">
        <v>123</v>
      </c>
      <c r="J415" s="132">
        <v>194879023</v>
      </c>
      <c r="K415" s="132">
        <v>279814977.76999998</v>
      </c>
      <c r="L415" s="132">
        <v>260493816.08000004</v>
      </c>
      <c r="M415" s="131" t="s">
        <v>396</v>
      </c>
      <c r="N415" s="131">
        <v>1</v>
      </c>
      <c r="O415" s="170">
        <f t="shared" si="66"/>
        <v>194879023</v>
      </c>
      <c r="P415" s="170">
        <f t="shared" si="62"/>
        <v>279814977.76999998</v>
      </c>
      <c r="Q415" s="170">
        <f t="shared" si="67"/>
        <v>260493816.08000004</v>
      </c>
      <c r="R415" s="228">
        <f t="shared" si="71"/>
        <v>1.3366950022117057</v>
      </c>
      <c r="S415" s="228">
        <f t="shared" si="68"/>
        <v>1.4358393913438285</v>
      </c>
      <c r="T415" s="131" t="s">
        <v>396</v>
      </c>
      <c r="U415" s="131">
        <v>1</v>
      </c>
      <c r="V415" s="170">
        <f t="shared" si="63"/>
        <v>194879023</v>
      </c>
      <c r="W415" s="170">
        <f t="shared" si="70"/>
        <v>279814977.76999998</v>
      </c>
      <c r="X415" s="170">
        <f t="shared" si="64"/>
        <v>260493816.08000004</v>
      </c>
      <c r="Y415" s="260">
        <f t="shared" si="65"/>
        <v>1.3366950022117057</v>
      </c>
      <c r="Z415" s="228">
        <f t="shared" si="69"/>
        <v>1.4358393913438285</v>
      </c>
      <c r="AA415" s="134"/>
    </row>
    <row r="416" spans="1:27" ht="15.75" customHeight="1">
      <c r="A416" s="450"/>
      <c r="B416" s="442"/>
      <c r="C416" s="442"/>
      <c r="D416" s="148" t="s">
        <v>1271</v>
      </c>
      <c r="E416" s="148" t="s">
        <v>1103</v>
      </c>
      <c r="F416" s="178" t="s">
        <v>1296</v>
      </c>
      <c r="G416" s="148" t="s">
        <v>1312</v>
      </c>
      <c r="H416" s="148" t="s">
        <v>394</v>
      </c>
      <c r="I416" s="148" t="s">
        <v>123</v>
      </c>
      <c r="J416" s="132">
        <v>335216</v>
      </c>
      <c r="K416" s="132">
        <v>295176.81000000006</v>
      </c>
      <c r="L416" s="132">
        <v>294980.54000000004</v>
      </c>
      <c r="M416" s="131" t="s">
        <v>396</v>
      </c>
      <c r="N416" s="131">
        <v>1</v>
      </c>
      <c r="O416" s="170">
        <f t="shared" si="66"/>
        <v>335216</v>
      </c>
      <c r="P416" s="170">
        <f t="shared" si="62"/>
        <v>295176.81000000006</v>
      </c>
      <c r="Q416" s="170">
        <f t="shared" si="67"/>
        <v>294980.54000000004</v>
      </c>
      <c r="R416" s="228">
        <f t="shared" si="71"/>
        <v>0.87997154073791239</v>
      </c>
      <c r="S416" s="228">
        <f t="shared" si="68"/>
        <v>0.88055704381652444</v>
      </c>
      <c r="T416" s="131" t="s">
        <v>396</v>
      </c>
      <c r="U416" s="131">
        <v>1</v>
      </c>
      <c r="V416" s="170">
        <f t="shared" si="63"/>
        <v>335216</v>
      </c>
      <c r="W416" s="170">
        <f t="shared" si="70"/>
        <v>295176.81000000006</v>
      </c>
      <c r="X416" s="170">
        <f t="shared" si="64"/>
        <v>294980.54000000004</v>
      </c>
      <c r="Y416" s="260">
        <f t="shared" si="65"/>
        <v>0.87997154073791239</v>
      </c>
      <c r="Z416" s="228">
        <f t="shared" si="69"/>
        <v>0.88055704381652444</v>
      </c>
      <c r="AA416" s="134"/>
    </row>
    <row r="417" spans="1:27" ht="15.75" customHeight="1">
      <c r="A417" s="450"/>
      <c r="B417" s="442"/>
      <c r="C417" s="442"/>
      <c r="D417" s="148" t="s">
        <v>1271</v>
      </c>
      <c r="E417" s="148" t="s">
        <v>1103</v>
      </c>
      <c r="F417" s="178" t="s">
        <v>1296</v>
      </c>
      <c r="G417" s="148" t="s">
        <v>1313</v>
      </c>
      <c r="H417" s="148" t="s">
        <v>394</v>
      </c>
      <c r="I417" s="148" t="s">
        <v>123</v>
      </c>
      <c r="J417" s="132">
        <v>127777</v>
      </c>
      <c r="K417" s="132">
        <v>114790.77</v>
      </c>
      <c r="L417" s="132">
        <v>114790.77</v>
      </c>
      <c r="M417" s="131" t="s">
        <v>396</v>
      </c>
      <c r="N417" s="131">
        <v>1</v>
      </c>
      <c r="O417" s="170">
        <f t="shared" si="66"/>
        <v>127777</v>
      </c>
      <c r="P417" s="170">
        <f t="shared" si="62"/>
        <v>114790.77</v>
      </c>
      <c r="Q417" s="170">
        <f t="shared" si="67"/>
        <v>114790.77</v>
      </c>
      <c r="R417" s="228">
        <f t="shared" si="71"/>
        <v>0.89836801615314188</v>
      </c>
      <c r="S417" s="228">
        <f t="shared" si="68"/>
        <v>0.89836801615314188</v>
      </c>
      <c r="T417" s="131" t="s">
        <v>396</v>
      </c>
      <c r="U417" s="131">
        <v>1</v>
      </c>
      <c r="V417" s="170">
        <f t="shared" si="63"/>
        <v>127777</v>
      </c>
      <c r="W417" s="170">
        <f t="shared" si="70"/>
        <v>114790.77</v>
      </c>
      <c r="X417" s="170">
        <f t="shared" si="64"/>
        <v>114790.77</v>
      </c>
      <c r="Y417" s="260">
        <f t="shared" si="65"/>
        <v>0.89836801615314188</v>
      </c>
      <c r="Z417" s="228">
        <f t="shared" si="69"/>
        <v>0.89836801615314188</v>
      </c>
      <c r="AA417" s="134"/>
    </row>
    <row r="418" spans="1:27" ht="15.75" customHeight="1">
      <c r="A418" s="450"/>
      <c r="B418" s="442"/>
      <c r="C418" s="442"/>
      <c r="D418" s="148" t="s">
        <v>1271</v>
      </c>
      <c r="E418" s="148" t="s">
        <v>1103</v>
      </c>
      <c r="F418" s="178" t="s">
        <v>1296</v>
      </c>
      <c r="G418" s="148" t="s">
        <v>1314</v>
      </c>
      <c r="H418" s="148" t="s">
        <v>394</v>
      </c>
      <c r="I418" s="148" t="s">
        <v>123</v>
      </c>
      <c r="J418" s="132">
        <v>120695</v>
      </c>
      <c r="K418" s="132">
        <v>77705.48000000001</v>
      </c>
      <c r="L418" s="132">
        <v>77705.48</v>
      </c>
      <c r="M418" s="131" t="s">
        <v>396</v>
      </c>
      <c r="N418" s="131">
        <v>1</v>
      </c>
      <c r="O418" s="170">
        <f t="shared" si="66"/>
        <v>120695</v>
      </c>
      <c r="P418" s="170">
        <f t="shared" si="62"/>
        <v>77705.48000000001</v>
      </c>
      <c r="Q418" s="170">
        <f t="shared" si="67"/>
        <v>77705.48</v>
      </c>
      <c r="R418" s="228">
        <f t="shared" si="71"/>
        <v>0.64381689382327356</v>
      </c>
      <c r="S418" s="228">
        <f t="shared" si="68"/>
        <v>0.64381689382327367</v>
      </c>
      <c r="T418" s="131" t="s">
        <v>396</v>
      </c>
      <c r="U418" s="131">
        <v>1</v>
      </c>
      <c r="V418" s="170">
        <f t="shared" si="63"/>
        <v>120695</v>
      </c>
      <c r="W418" s="170">
        <f t="shared" si="70"/>
        <v>77705.48000000001</v>
      </c>
      <c r="X418" s="170">
        <f t="shared" si="64"/>
        <v>77705.48</v>
      </c>
      <c r="Y418" s="260">
        <f t="shared" si="65"/>
        <v>0.64381689382327356</v>
      </c>
      <c r="Z418" s="228">
        <f>IFERROR(W418/V418, "-")</f>
        <v>0.64381689382327367</v>
      </c>
      <c r="AA418" s="134"/>
    </row>
    <row r="419" spans="1:27" ht="15.75" customHeight="1">
      <c r="A419" s="450"/>
      <c r="B419" s="442"/>
      <c r="C419" s="442"/>
      <c r="D419" s="148" t="s">
        <v>1271</v>
      </c>
      <c r="E419" s="148" t="s">
        <v>1103</v>
      </c>
      <c r="F419" s="178" t="s">
        <v>1296</v>
      </c>
      <c r="G419" s="148" t="s">
        <v>1315</v>
      </c>
      <c r="H419" s="148" t="s">
        <v>394</v>
      </c>
      <c r="I419" s="148" t="s">
        <v>123</v>
      </c>
      <c r="J419" s="132">
        <v>212128360</v>
      </c>
      <c r="K419" s="132">
        <v>271102781.95999998</v>
      </c>
      <c r="L419" s="132">
        <v>268889207.38</v>
      </c>
      <c r="M419" s="131" t="s">
        <v>396</v>
      </c>
      <c r="N419" s="131">
        <v>1</v>
      </c>
      <c r="O419" s="170">
        <f t="shared" si="66"/>
        <v>212128360</v>
      </c>
      <c r="P419" s="170">
        <f t="shared" si="62"/>
        <v>271102781.95999998</v>
      </c>
      <c r="Q419" s="170">
        <f t="shared" si="67"/>
        <v>268889207.38</v>
      </c>
      <c r="R419" s="228">
        <f t="shared" si="71"/>
        <v>1.2675778353257434</v>
      </c>
      <c r="S419" s="228">
        <f t="shared" si="68"/>
        <v>1.2780129067136519</v>
      </c>
      <c r="T419" s="131" t="s">
        <v>396</v>
      </c>
      <c r="U419" s="131">
        <v>1</v>
      </c>
      <c r="V419" s="170">
        <f t="shared" si="63"/>
        <v>212128360</v>
      </c>
      <c r="W419" s="170">
        <f t="shared" si="70"/>
        <v>271102781.95999998</v>
      </c>
      <c r="X419" s="170">
        <f t="shared" si="64"/>
        <v>268889207.38</v>
      </c>
      <c r="Y419" s="260">
        <f t="shared" si="65"/>
        <v>1.2675778353257434</v>
      </c>
      <c r="Z419" s="228">
        <f t="shared" ref="Z387:Z450" si="72">IFERROR(W419/V419, "-")</f>
        <v>1.2780129067136519</v>
      </c>
      <c r="AA419" s="134"/>
    </row>
    <row r="420" spans="1:27" ht="15.75" customHeight="1">
      <c r="A420" s="450"/>
      <c r="B420" s="442"/>
      <c r="C420" s="442"/>
      <c r="D420" s="148" t="s">
        <v>1271</v>
      </c>
      <c r="E420" s="148" t="s">
        <v>1103</v>
      </c>
      <c r="F420" s="178" t="s">
        <v>1296</v>
      </c>
      <c r="G420" s="148" t="s">
        <v>1316</v>
      </c>
      <c r="H420" s="148" t="s">
        <v>394</v>
      </c>
      <c r="I420" s="148" t="s">
        <v>123</v>
      </c>
      <c r="J420" s="132">
        <v>0</v>
      </c>
      <c r="K420" s="132">
        <v>17379.7</v>
      </c>
      <c r="L420" s="132">
        <v>17379.7</v>
      </c>
      <c r="M420" s="131" t="s">
        <v>396</v>
      </c>
      <c r="N420" s="131">
        <v>1</v>
      </c>
      <c r="O420" s="170">
        <f t="shared" si="66"/>
        <v>0</v>
      </c>
      <c r="P420" s="170">
        <f t="shared" si="62"/>
        <v>17379.7</v>
      </c>
      <c r="Q420" s="170">
        <f t="shared" si="67"/>
        <v>17379.7</v>
      </c>
      <c r="R420" s="228" t="str">
        <f t="shared" si="71"/>
        <v>-</v>
      </c>
      <c r="S420" s="228" t="str">
        <f t="shared" si="68"/>
        <v>-</v>
      </c>
      <c r="T420" s="131" t="s">
        <v>396</v>
      </c>
      <c r="U420" s="131">
        <v>1</v>
      </c>
      <c r="V420" s="170">
        <f t="shared" si="63"/>
        <v>0</v>
      </c>
      <c r="W420" s="170">
        <f t="shared" si="70"/>
        <v>17379.7</v>
      </c>
      <c r="X420" s="170">
        <f t="shared" si="64"/>
        <v>17379.7</v>
      </c>
      <c r="Y420" s="260" t="str">
        <f t="shared" si="65"/>
        <v>-</v>
      </c>
      <c r="Z420" s="228" t="str">
        <f t="shared" si="72"/>
        <v>-</v>
      </c>
      <c r="AA420" s="134"/>
    </row>
    <row r="421" spans="1:27" ht="15.75" customHeight="1">
      <c r="A421" s="450"/>
      <c r="B421" s="442"/>
      <c r="C421" s="442"/>
      <c r="D421" s="148" t="s">
        <v>1271</v>
      </c>
      <c r="E421" s="148" t="s">
        <v>1103</v>
      </c>
      <c r="F421" s="178" t="s">
        <v>1296</v>
      </c>
      <c r="G421" s="148" t="s">
        <v>1317</v>
      </c>
      <c r="H421" s="148" t="s">
        <v>394</v>
      </c>
      <c r="I421" s="148" t="s">
        <v>123</v>
      </c>
      <c r="J421" s="132">
        <v>446164</v>
      </c>
      <c r="K421" s="132">
        <v>373221.4</v>
      </c>
      <c r="L421" s="132">
        <v>356932.70999999996</v>
      </c>
      <c r="M421" s="131" t="s">
        <v>396</v>
      </c>
      <c r="N421" s="131">
        <v>1</v>
      </c>
      <c r="O421" s="170">
        <f t="shared" si="66"/>
        <v>446164</v>
      </c>
      <c r="P421" s="170">
        <f t="shared" si="62"/>
        <v>373221.4</v>
      </c>
      <c r="Q421" s="170">
        <f t="shared" si="67"/>
        <v>356932.70999999996</v>
      </c>
      <c r="R421" s="228">
        <f t="shared" si="71"/>
        <v>0.80000338440573415</v>
      </c>
      <c r="S421" s="228">
        <f t="shared" si="68"/>
        <v>0.83651168628576045</v>
      </c>
      <c r="T421" s="131" t="s">
        <v>396</v>
      </c>
      <c r="U421" s="131">
        <v>1</v>
      </c>
      <c r="V421" s="170">
        <f t="shared" si="63"/>
        <v>446164</v>
      </c>
      <c r="W421" s="170">
        <f t="shared" si="70"/>
        <v>373221.4</v>
      </c>
      <c r="X421" s="170">
        <f t="shared" si="64"/>
        <v>356932.70999999996</v>
      </c>
      <c r="Y421" s="260">
        <f t="shared" si="65"/>
        <v>0.80000338440573415</v>
      </c>
      <c r="Z421" s="228">
        <f t="shared" si="72"/>
        <v>0.83651168628576045</v>
      </c>
      <c r="AA421" s="134"/>
    </row>
    <row r="422" spans="1:27" ht="15.75" customHeight="1">
      <c r="A422" s="450"/>
      <c r="B422" s="442"/>
      <c r="C422" s="442"/>
      <c r="D422" s="148" t="s">
        <v>1271</v>
      </c>
      <c r="E422" s="148" t="s">
        <v>1103</v>
      </c>
      <c r="F422" s="178" t="s">
        <v>1296</v>
      </c>
      <c r="G422" s="148" t="s">
        <v>1318</v>
      </c>
      <c r="H422" s="148" t="s">
        <v>394</v>
      </c>
      <c r="I422" s="148" t="s">
        <v>123</v>
      </c>
      <c r="J422" s="132">
        <v>83979</v>
      </c>
      <c r="K422" s="132">
        <v>78918.259999999995</v>
      </c>
      <c r="L422" s="132">
        <v>68690.349999999991</v>
      </c>
      <c r="M422" s="131" t="s">
        <v>396</v>
      </c>
      <c r="N422" s="131">
        <v>1</v>
      </c>
      <c r="O422" s="170">
        <f t="shared" si="66"/>
        <v>83979</v>
      </c>
      <c r="P422" s="170">
        <f t="shared" si="62"/>
        <v>78918.259999999995</v>
      </c>
      <c r="Q422" s="170">
        <f t="shared" si="67"/>
        <v>68690.349999999991</v>
      </c>
      <c r="R422" s="228">
        <f t="shared" si="71"/>
        <v>0.81794674859190974</v>
      </c>
      <c r="S422" s="228">
        <f t="shared" si="68"/>
        <v>0.93973802974553156</v>
      </c>
      <c r="T422" s="131" t="s">
        <v>396</v>
      </c>
      <c r="U422" s="131">
        <v>1</v>
      </c>
      <c r="V422" s="170">
        <f t="shared" si="63"/>
        <v>83979</v>
      </c>
      <c r="W422" s="170">
        <f t="shared" si="70"/>
        <v>78918.259999999995</v>
      </c>
      <c r="X422" s="170">
        <f t="shared" si="64"/>
        <v>68690.349999999991</v>
      </c>
      <c r="Y422" s="260">
        <f t="shared" si="65"/>
        <v>0.81794674859190974</v>
      </c>
      <c r="Z422" s="228">
        <f t="shared" si="72"/>
        <v>0.93973802974553156</v>
      </c>
      <c r="AA422" s="134"/>
    </row>
    <row r="423" spans="1:27" ht="15.75" customHeight="1">
      <c r="A423" s="450"/>
      <c r="B423" s="442"/>
      <c r="C423" s="442"/>
      <c r="D423" s="148" t="s">
        <v>1271</v>
      </c>
      <c r="E423" s="148" t="s">
        <v>1103</v>
      </c>
      <c r="F423" s="178" t="s">
        <v>1296</v>
      </c>
      <c r="G423" s="148" t="s">
        <v>1319</v>
      </c>
      <c r="H423" s="148" t="s">
        <v>394</v>
      </c>
      <c r="I423" s="148" t="s">
        <v>123</v>
      </c>
      <c r="J423" s="132">
        <v>53700</v>
      </c>
      <c r="K423" s="132">
        <v>44228.2</v>
      </c>
      <c r="L423" s="132">
        <v>44228.2</v>
      </c>
      <c r="M423" s="131" t="s">
        <v>396</v>
      </c>
      <c r="N423" s="131">
        <v>1</v>
      </c>
      <c r="O423" s="170">
        <f t="shared" si="66"/>
        <v>53700</v>
      </c>
      <c r="P423" s="170">
        <f t="shared" si="62"/>
        <v>44228.2</v>
      </c>
      <c r="Q423" s="170">
        <f t="shared" si="67"/>
        <v>44228.2</v>
      </c>
      <c r="R423" s="228">
        <f t="shared" si="71"/>
        <v>0.82361638733705766</v>
      </c>
      <c r="S423" s="228">
        <f t="shared" si="68"/>
        <v>0.82361638733705766</v>
      </c>
      <c r="T423" s="131" t="s">
        <v>396</v>
      </c>
      <c r="U423" s="131">
        <v>1</v>
      </c>
      <c r="V423" s="170">
        <f t="shared" si="63"/>
        <v>53700</v>
      </c>
      <c r="W423" s="170">
        <f t="shared" si="70"/>
        <v>44228.2</v>
      </c>
      <c r="X423" s="170">
        <f t="shared" si="64"/>
        <v>44228.2</v>
      </c>
      <c r="Y423" s="260">
        <f t="shared" si="65"/>
        <v>0.82361638733705766</v>
      </c>
      <c r="Z423" s="228">
        <f t="shared" si="72"/>
        <v>0.82361638733705766</v>
      </c>
      <c r="AA423" s="134"/>
    </row>
    <row r="424" spans="1:27" ht="15.75" customHeight="1">
      <c r="A424" s="450"/>
      <c r="B424" s="442"/>
      <c r="C424" s="442"/>
      <c r="D424" s="148" t="s">
        <v>1271</v>
      </c>
      <c r="E424" s="148" t="s">
        <v>1103</v>
      </c>
      <c r="F424" s="178" t="s">
        <v>1296</v>
      </c>
      <c r="G424" s="148" t="s">
        <v>1320</v>
      </c>
      <c r="H424" s="148" t="s">
        <v>394</v>
      </c>
      <c r="I424" s="148" t="s">
        <v>123</v>
      </c>
      <c r="J424" s="132">
        <v>240827998</v>
      </c>
      <c r="K424" s="132">
        <v>336202103.88</v>
      </c>
      <c r="L424" s="132">
        <v>312671055.02000004</v>
      </c>
      <c r="M424" s="131" t="s">
        <v>396</v>
      </c>
      <c r="N424" s="131">
        <v>1</v>
      </c>
      <c r="O424" s="170">
        <f t="shared" si="66"/>
        <v>240827998</v>
      </c>
      <c r="P424" s="170">
        <f t="shared" si="62"/>
        <v>336202103.88</v>
      </c>
      <c r="Q424" s="170">
        <f t="shared" si="67"/>
        <v>312671055.02000004</v>
      </c>
      <c r="R424" s="228">
        <f t="shared" si="71"/>
        <v>1.2983168801660678</v>
      </c>
      <c r="S424" s="228">
        <f t="shared" si="68"/>
        <v>1.3960258220474846</v>
      </c>
      <c r="T424" s="131" t="s">
        <v>396</v>
      </c>
      <c r="U424" s="131">
        <v>1</v>
      </c>
      <c r="V424" s="170">
        <f t="shared" si="63"/>
        <v>240827998</v>
      </c>
      <c r="W424" s="170">
        <f t="shared" si="70"/>
        <v>336202103.88</v>
      </c>
      <c r="X424" s="170">
        <f t="shared" si="64"/>
        <v>312671055.02000004</v>
      </c>
      <c r="Y424" s="260">
        <f t="shared" si="65"/>
        <v>1.2983168801660678</v>
      </c>
      <c r="Z424" s="228">
        <f t="shared" si="72"/>
        <v>1.3960258220474846</v>
      </c>
      <c r="AA424" s="134"/>
    </row>
    <row r="425" spans="1:27" ht="15.75" customHeight="1">
      <c r="A425" s="450"/>
      <c r="B425" s="442"/>
      <c r="C425" s="442"/>
      <c r="D425" s="148" t="s">
        <v>1271</v>
      </c>
      <c r="E425" s="148" t="s">
        <v>1103</v>
      </c>
      <c r="F425" s="178" t="s">
        <v>1296</v>
      </c>
      <c r="G425" s="148" t="s">
        <v>1321</v>
      </c>
      <c r="H425" s="148" t="s">
        <v>394</v>
      </c>
      <c r="I425" s="148" t="s">
        <v>123</v>
      </c>
      <c r="J425" s="132">
        <v>0</v>
      </c>
      <c r="K425" s="132">
        <v>61174.33</v>
      </c>
      <c r="L425" s="132">
        <v>61174.33</v>
      </c>
      <c r="M425" s="131" t="s">
        <v>396</v>
      </c>
      <c r="N425" s="131">
        <v>1</v>
      </c>
      <c r="O425" s="170">
        <f t="shared" si="66"/>
        <v>0</v>
      </c>
      <c r="P425" s="170">
        <f t="shared" si="62"/>
        <v>61174.33</v>
      </c>
      <c r="Q425" s="170">
        <f t="shared" si="67"/>
        <v>61174.33</v>
      </c>
      <c r="R425" s="228" t="str">
        <f t="shared" si="71"/>
        <v>-</v>
      </c>
      <c r="S425" s="228" t="str">
        <f t="shared" si="68"/>
        <v>-</v>
      </c>
      <c r="T425" s="131" t="s">
        <v>396</v>
      </c>
      <c r="U425" s="131">
        <v>1</v>
      </c>
      <c r="V425" s="170">
        <f t="shared" si="63"/>
        <v>0</v>
      </c>
      <c r="W425" s="170">
        <f t="shared" si="70"/>
        <v>61174.33</v>
      </c>
      <c r="X425" s="170">
        <f t="shared" si="64"/>
        <v>61174.33</v>
      </c>
      <c r="Y425" s="260" t="str">
        <f t="shared" si="65"/>
        <v>-</v>
      </c>
      <c r="Z425" s="228" t="str">
        <f t="shared" si="72"/>
        <v>-</v>
      </c>
      <c r="AA425" s="134"/>
    </row>
    <row r="426" spans="1:27" ht="15.75" customHeight="1">
      <c r="A426" s="450"/>
      <c r="B426" s="442"/>
      <c r="C426" s="442"/>
      <c r="D426" s="148" t="s">
        <v>1271</v>
      </c>
      <c r="E426" s="148" t="s">
        <v>1103</v>
      </c>
      <c r="F426" s="178" t="s">
        <v>1296</v>
      </c>
      <c r="G426" s="148" t="s">
        <v>1322</v>
      </c>
      <c r="H426" s="148" t="s">
        <v>394</v>
      </c>
      <c r="I426" s="148" t="s">
        <v>123</v>
      </c>
      <c r="J426" s="132">
        <v>31834</v>
      </c>
      <c r="K426" s="132">
        <v>30336.45</v>
      </c>
      <c r="L426" s="132">
        <v>30336.449999999997</v>
      </c>
      <c r="M426" s="131" t="s">
        <v>396</v>
      </c>
      <c r="N426" s="131">
        <v>1</v>
      </c>
      <c r="O426" s="170">
        <f t="shared" si="66"/>
        <v>31834</v>
      </c>
      <c r="P426" s="170">
        <f t="shared" si="62"/>
        <v>30336.45</v>
      </c>
      <c r="Q426" s="170">
        <f t="shared" si="67"/>
        <v>30336.449999999997</v>
      </c>
      <c r="R426" s="228">
        <f t="shared" si="71"/>
        <v>0.95295752968524206</v>
      </c>
      <c r="S426" s="228">
        <f t="shared" si="68"/>
        <v>0.95295752968524217</v>
      </c>
      <c r="T426" s="131" t="s">
        <v>396</v>
      </c>
      <c r="U426" s="131">
        <v>1</v>
      </c>
      <c r="V426" s="170">
        <f t="shared" si="63"/>
        <v>31834</v>
      </c>
      <c r="W426" s="170">
        <f t="shared" si="70"/>
        <v>30336.45</v>
      </c>
      <c r="X426" s="170">
        <f t="shared" si="64"/>
        <v>30336.449999999997</v>
      </c>
      <c r="Y426" s="260">
        <f t="shared" si="65"/>
        <v>0.95295752968524206</v>
      </c>
      <c r="Z426" s="228">
        <f t="shared" si="72"/>
        <v>0.95295752968524217</v>
      </c>
      <c r="AA426" s="134"/>
    </row>
    <row r="427" spans="1:27" ht="15.75" customHeight="1">
      <c r="A427" s="450"/>
      <c r="B427" s="442"/>
      <c r="C427" s="442"/>
      <c r="D427" s="148" t="s">
        <v>1271</v>
      </c>
      <c r="E427" s="148" t="s">
        <v>1103</v>
      </c>
      <c r="F427" s="178" t="s">
        <v>1296</v>
      </c>
      <c r="G427" s="148" t="s">
        <v>1323</v>
      </c>
      <c r="H427" s="148" t="s">
        <v>394</v>
      </c>
      <c r="I427" s="148" t="s">
        <v>123</v>
      </c>
      <c r="J427" s="132">
        <v>2487</v>
      </c>
      <c r="K427" s="132">
        <v>2206.3000000000002</v>
      </c>
      <c r="L427" s="132">
        <v>2206.3000000000006</v>
      </c>
      <c r="M427" s="131" t="s">
        <v>396</v>
      </c>
      <c r="N427" s="131">
        <v>1</v>
      </c>
      <c r="O427" s="170">
        <f t="shared" si="66"/>
        <v>2487</v>
      </c>
      <c r="P427" s="170">
        <f t="shared" si="62"/>
        <v>2206.3000000000002</v>
      </c>
      <c r="Q427" s="170">
        <f t="shared" si="67"/>
        <v>2206.3000000000006</v>
      </c>
      <c r="R427" s="228">
        <f t="shared" si="71"/>
        <v>0.88713309207881008</v>
      </c>
      <c r="S427" s="228">
        <f t="shared" si="68"/>
        <v>0.88713309207880986</v>
      </c>
      <c r="T427" s="131" t="s">
        <v>396</v>
      </c>
      <c r="U427" s="131">
        <v>1</v>
      </c>
      <c r="V427" s="170">
        <f t="shared" si="63"/>
        <v>2487</v>
      </c>
      <c r="W427" s="170">
        <f t="shared" si="70"/>
        <v>2206.3000000000002</v>
      </c>
      <c r="X427" s="170">
        <f t="shared" si="64"/>
        <v>2206.3000000000006</v>
      </c>
      <c r="Y427" s="260">
        <f t="shared" si="65"/>
        <v>0.88713309207881008</v>
      </c>
      <c r="Z427" s="228">
        <f t="shared" si="72"/>
        <v>0.88713309207880986</v>
      </c>
      <c r="AA427" s="134"/>
    </row>
    <row r="428" spans="1:27" ht="15.75" customHeight="1">
      <c r="A428" s="450"/>
      <c r="B428" s="442"/>
      <c r="C428" s="442"/>
      <c r="D428" s="148" t="s">
        <v>1271</v>
      </c>
      <c r="E428" s="148" t="s">
        <v>1103</v>
      </c>
      <c r="F428" s="178" t="s">
        <v>1296</v>
      </c>
      <c r="G428" s="148" t="s">
        <v>1324</v>
      </c>
      <c r="H428" s="148" t="s">
        <v>394</v>
      </c>
      <c r="I428" s="148" t="s">
        <v>123</v>
      </c>
      <c r="J428" s="132">
        <v>247037264</v>
      </c>
      <c r="K428" s="132">
        <v>313935262.78999996</v>
      </c>
      <c r="L428" s="132">
        <v>311144540.13999999</v>
      </c>
      <c r="M428" s="131" t="s">
        <v>396</v>
      </c>
      <c r="N428" s="131">
        <v>1</v>
      </c>
      <c r="O428" s="170">
        <f t="shared" si="66"/>
        <v>247037264</v>
      </c>
      <c r="P428" s="170">
        <f t="shared" si="62"/>
        <v>313935262.78999996</v>
      </c>
      <c r="Q428" s="170">
        <f t="shared" si="67"/>
        <v>311144540.13999999</v>
      </c>
      <c r="R428" s="228">
        <f t="shared" si="71"/>
        <v>1.2595044775916884</v>
      </c>
      <c r="S428" s="228">
        <f t="shared" si="68"/>
        <v>1.2708012455562168</v>
      </c>
      <c r="T428" s="131" t="s">
        <v>396</v>
      </c>
      <c r="U428" s="131">
        <v>1</v>
      </c>
      <c r="V428" s="170">
        <f t="shared" si="63"/>
        <v>247037264</v>
      </c>
      <c r="W428" s="170">
        <f t="shared" si="70"/>
        <v>313935262.78999996</v>
      </c>
      <c r="X428" s="170">
        <f t="shared" si="64"/>
        <v>311144540.13999999</v>
      </c>
      <c r="Y428" s="260">
        <f t="shared" si="65"/>
        <v>1.2595044775916884</v>
      </c>
      <c r="Z428" s="228">
        <f t="shared" si="72"/>
        <v>1.2708012455562168</v>
      </c>
      <c r="AA428" s="134"/>
    </row>
    <row r="429" spans="1:27" ht="15.75" customHeight="1">
      <c r="A429" s="450"/>
      <c r="B429" s="442"/>
      <c r="C429" s="442"/>
      <c r="D429" s="148" t="s">
        <v>1271</v>
      </c>
      <c r="E429" s="148" t="s">
        <v>1103</v>
      </c>
      <c r="F429" s="178" t="s">
        <v>1296</v>
      </c>
      <c r="G429" s="148" t="s">
        <v>1325</v>
      </c>
      <c r="H429" s="148" t="s">
        <v>394</v>
      </c>
      <c r="I429" s="148" t="s">
        <v>123</v>
      </c>
      <c r="J429" s="132">
        <v>208891</v>
      </c>
      <c r="K429" s="132">
        <v>203867.99</v>
      </c>
      <c r="L429" s="132">
        <v>186683.58</v>
      </c>
      <c r="M429" s="131" t="s">
        <v>396</v>
      </c>
      <c r="N429" s="131">
        <v>1</v>
      </c>
      <c r="O429" s="170">
        <f t="shared" si="66"/>
        <v>208891</v>
      </c>
      <c r="P429" s="170">
        <f t="shared" si="62"/>
        <v>203867.99</v>
      </c>
      <c r="Q429" s="170">
        <f t="shared" si="67"/>
        <v>186683.58</v>
      </c>
      <c r="R429" s="228">
        <f t="shared" si="71"/>
        <v>0.89368895739883469</v>
      </c>
      <c r="S429" s="228">
        <f t="shared" si="68"/>
        <v>0.97595391855082314</v>
      </c>
      <c r="T429" s="131" t="s">
        <v>396</v>
      </c>
      <c r="U429" s="131">
        <v>1</v>
      </c>
      <c r="V429" s="170">
        <f t="shared" si="63"/>
        <v>208891</v>
      </c>
      <c r="W429" s="170">
        <f t="shared" si="70"/>
        <v>203867.99</v>
      </c>
      <c r="X429" s="170">
        <f t="shared" si="64"/>
        <v>186683.58</v>
      </c>
      <c r="Y429" s="260">
        <f t="shared" si="65"/>
        <v>0.89368895739883469</v>
      </c>
      <c r="Z429" s="228">
        <f t="shared" si="72"/>
        <v>0.97595391855082314</v>
      </c>
      <c r="AA429" s="134"/>
    </row>
    <row r="430" spans="1:27" ht="15.75" customHeight="1">
      <c r="A430" s="450"/>
      <c r="B430" s="442"/>
      <c r="C430" s="442"/>
      <c r="D430" s="148" t="s">
        <v>1271</v>
      </c>
      <c r="E430" s="148" t="s">
        <v>1103</v>
      </c>
      <c r="F430" s="178" t="s">
        <v>1296</v>
      </c>
      <c r="G430" s="148" t="s">
        <v>1326</v>
      </c>
      <c r="H430" s="148" t="s">
        <v>394</v>
      </c>
      <c r="I430" s="148" t="s">
        <v>123</v>
      </c>
      <c r="J430" s="132">
        <v>20495</v>
      </c>
      <c r="K430" s="132">
        <v>18028.7</v>
      </c>
      <c r="L430" s="132">
        <v>18028.7</v>
      </c>
      <c r="M430" s="131" t="s">
        <v>396</v>
      </c>
      <c r="N430" s="131">
        <v>1</v>
      </c>
      <c r="O430" s="170">
        <f t="shared" si="66"/>
        <v>20495</v>
      </c>
      <c r="P430" s="170">
        <f t="shared" si="62"/>
        <v>18028.7</v>
      </c>
      <c r="Q430" s="170">
        <f t="shared" si="67"/>
        <v>18028.7</v>
      </c>
      <c r="R430" s="228">
        <f t="shared" si="71"/>
        <v>0.87966333252012685</v>
      </c>
      <c r="S430" s="228">
        <f t="shared" si="68"/>
        <v>0.87966333252012685</v>
      </c>
      <c r="T430" s="131" t="s">
        <v>396</v>
      </c>
      <c r="U430" s="131">
        <v>1</v>
      </c>
      <c r="V430" s="170">
        <f t="shared" si="63"/>
        <v>20495</v>
      </c>
      <c r="W430" s="170">
        <f t="shared" si="70"/>
        <v>18028.7</v>
      </c>
      <c r="X430" s="170">
        <f t="shared" si="64"/>
        <v>18028.7</v>
      </c>
      <c r="Y430" s="260">
        <f t="shared" si="65"/>
        <v>0.87966333252012685</v>
      </c>
      <c r="Z430" s="228">
        <f t="shared" si="72"/>
        <v>0.87966333252012685</v>
      </c>
      <c r="AA430" s="134"/>
    </row>
    <row r="431" spans="1:27" ht="15.75" customHeight="1">
      <c r="A431" s="450"/>
      <c r="B431" s="442"/>
      <c r="C431" s="442"/>
      <c r="D431" s="148" t="s">
        <v>1271</v>
      </c>
      <c r="E431" s="148" t="s">
        <v>1103</v>
      </c>
      <c r="F431" s="178" t="s">
        <v>1296</v>
      </c>
      <c r="G431" s="148" t="s">
        <v>1327</v>
      </c>
      <c r="H431" s="148" t="s">
        <v>394</v>
      </c>
      <c r="I431" s="148" t="s">
        <v>123</v>
      </c>
      <c r="J431" s="132">
        <v>121127951</v>
      </c>
      <c r="K431" s="132">
        <v>168991552.81</v>
      </c>
      <c r="L431" s="132">
        <v>157285185.56999999</v>
      </c>
      <c r="M431" s="131" t="s">
        <v>396</v>
      </c>
      <c r="N431" s="131">
        <v>1</v>
      </c>
      <c r="O431" s="170">
        <f t="shared" si="66"/>
        <v>121127951</v>
      </c>
      <c r="P431" s="170">
        <f t="shared" si="62"/>
        <v>168991552.81</v>
      </c>
      <c r="Q431" s="170">
        <f t="shared" si="67"/>
        <v>157285185.56999999</v>
      </c>
      <c r="R431" s="228">
        <f t="shared" si="71"/>
        <v>1.2985044679737048</v>
      </c>
      <c r="S431" s="228">
        <f t="shared" si="68"/>
        <v>1.3951491081525849</v>
      </c>
      <c r="T431" s="131" t="s">
        <v>396</v>
      </c>
      <c r="U431" s="131">
        <v>1</v>
      </c>
      <c r="V431" s="170">
        <f t="shared" si="63"/>
        <v>121127951</v>
      </c>
      <c r="W431" s="170">
        <f t="shared" si="70"/>
        <v>168991552.81</v>
      </c>
      <c r="X431" s="170">
        <f t="shared" si="64"/>
        <v>157285185.56999999</v>
      </c>
      <c r="Y431" s="260">
        <f t="shared" si="65"/>
        <v>1.2985044679737048</v>
      </c>
      <c r="Z431" s="228">
        <f t="shared" si="72"/>
        <v>1.3951491081525849</v>
      </c>
      <c r="AA431" s="134"/>
    </row>
    <row r="432" spans="1:27" ht="15.75" customHeight="1">
      <c r="A432" s="450"/>
      <c r="B432" s="442"/>
      <c r="C432" s="442"/>
      <c r="D432" s="148" t="s">
        <v>1271</v>
      </c>
      <c r="E432" s="148" t="s">
        <v>1103</v>
      </c>
      <c r="F432" s="178" t="s">
        <v>1296</v>
      </c>
      <c r="G432" s="148" t="s">
        <v>1328</v>
      </c>
      <c r="H432" s="148" t="s">
        <v>394</v>
      </c>
      <c r="I432" s="148" t="s">
        <v>123</v>
      </c>
      <c r="J432" s="132">
        <v>195669199</v>
      </c>
      <c r="K432" s="132">
        <v>276261867.63</v>
      </c>
      <c r="L432" s="132">
        <v>257332797.53000003</v>
      </c>
      <c r="M432" s="131" t="s">
        <v>396</v>
      </c>
      <c r="N432" s="131">
        <v>1</v>
      </c>
      <c r="O432" s="170">
        <f t="shared" si="66"/>
        <v>195669199</v>
      </c>
      <c r="P432" s="170">
        <f t="shared" si="62"/>
        <v>276261867.63</v>
      </c>
      <c r="Q432" s="170">
        <f t="shared" si="67"/>
        <v>257332797.53000003</v>
      </c>
      <c r="R432" s="228">
        <f t="shared" si="71"/>
        <v>1.3151420808443133</v>
      </c>
      <c r="S432" s="228">
        <f t="shared" si="68"/>
        <v>1.4118822433059584</v>
      </c>
      <c r="T432" s="131" t="s">
        <v>396</v>
      </c>
      <c r="U432" s="131">
        <v>1</v>
      </c>
      <c r="V432" s="170">
        <f t="shared" si="63"/>
        <v>195669199</v>
      </c>
      <c r="W432" s="170">
        <f t="shared" si="70"/>
        <v>276261867.63</v>
      </c>
      <c r="X432" s="170">
        <f t="shared" si="64"/>
        <v>257332797.53000003</v>
      </c>
      <c r="Y432" s="260">
        <f t="shared" si="65"/>
        <v>1.3151420808443133</v>
      </c>
      <c r="Z432" s="228">
        <f t="shared" si="72"/>
        <v>1.4118822433059584</v>
      </c>
      <c r="AA432" s="134"/>
    </row>
    <row r="433" spans="1:27" ht="15.75" customHeight="1">
      <c r="A433" s="450"/>
      <c r="B433" s="442"/>
      <c r="C433" s="442"/>
      <c r="D433" s="148" t="s">
        <v>1271</v>
      </c>
      <c r="E433" s="148" t="s">
        <v>1103</v>
      </c>
      <c r="F433" s="178" t="s">
        <v>1329</v>
      </c>
      <c r="G433" s="148" t="s">
        <v>1330</v>
      </c>
      <c r="H433" s="148" t="s">
        <v>394</v>
      </c>
      <c r="I433" s="148" t="s">
        <v>123</v>
      </c>
      <c r="J433" s="132">
        <v>3238845</v>
      </c>
      <c r="K433" s="132">
        <v>17815411.600000001</v>
      </c>
      <c r="L433" s="132">
        <v>17815411.600000001</v>
      </c>
      <c r="M433" s="131" t="s">
        <v>396</v>
      </c>
      <c r="N433" s="131">
        <v>1</v>
      </c>
      <c r="O433" s="170">
        <f t="shared" si="66"/>
        <v>3238845</v>
      </c>
      <c r="P433" s="170">
        <f t="shared" si="62"/>
        <v>17815411.600000001</v>
      </c>
      <c r="Q433" s="170">
        <f t="shared" si="67"/>
        <v>17815411.600000001</v>
      </c>
      <c r="R433" s="228">
        <f t="shared" si="71"/>
        <v>5.5005446694732232</v>
      </c>
      <c r="S433" s="228">
        <f t="shared" si="68"/>
        <v>5.5005446694732232</v>
      </c>
      <c r="T433" s="131" t="s">
        <v>396</v>
      </c>
      <c r="U433" s="131">
        <v>1</v>
      </c>
      <c r="V433" s="170">
        <f t="shared" si="63"/>
        <v>3238845</v>
      </c>
      <c r="W433" s="170">
        <f t="shared" si="70"/>
        <v>17815411.600000001</v>
      </c>
      <c r="X433" s="170">
        <f t="shared" si="64"/>
        <v>17815411.600000001</v>
      </c>
      <c r="Y433" s="260">
        <f t="shared" si="65"/>
        <v>5.5005446694732232</v>
      </c>
      <c r="Z433" s="228">
        <f t="shared" si="72"/>
        <v>5.5005446694732232</v>
      </c>
      <c r="AA433" s="134"/>
    </row>
    <row r="434" spans="1:27" ht="15.75" customHeight="1">
      <c r="A434" s="450"/>
      <c r="B434" s="442"/>
      <c r="C434" s="442"/>
      <c r="D434" s="148" t="s">
        <v>1271</v>
      </c>
      <c r="E434" s="148" t="s">
        <v>1103</v>
      </c>
      <c r="F434" s="178" t="s">
        <v>1329</v>
      </c>
      <c r="G434" s="148" t="s">
        <v>1331</v>
      </c>
      <c r="H434" s="148" t="s">
        <v>394</v>
      </c>
      <c r="I434" s="148" t="s">
        <v>123</v>
      </c>
      <c r="J434" s="132">
        <v>2891927</v>
      </c>
      <c r="K434" s="132">
        <v>16126179.199999999</v>
      </c>
      <c r="L434" s="132">
        <v>16126179.199999999</v>
      </c>
      <c r="M434" s="131" t="s">
        <v>396</v>
      </c>
      <c r="N434" s="131">
        <v>1</v>
      </c>
      <c r="O434" s="170">
        <f t="shared" si="66"/>
        <v>2891927</v>
      </c>
      <c r="P434" s="170">
        <f t="shared" si="62"/>
        <v>16126179.199999999</v>
      </c>
      <c r="Q434" s="170">
        <f t="shared" si="67"/>
        <v>16126179.199999999</v>
      </c>
      <c r="R434" s="228">
        <f t="shared" si="71"/>
        <v>5.5762746431704535</v>
      </c>
      <c r="S434" s="228">
        <f t="shared" si="68"/>
        <v>5.5762746431704535</v>
      </c>
      <c r="T434" s="131" t="s">
        <v>396</v>
      </c>
      <c r="U434" s="131">
        <v>1</v>
      </c>
      <c r="V434" s="170">
        <f t="shared" si="63"/>
        <v>2891927</v>
      </c>
      <c r="W434" s="170">
        <f t="shared" si="70"/>
        <v>16126179.199999999</v>
      </c>
      <c r="X434" s="170">
        <f t="shared" si="64"/>
        <v>16126179.199999999</v>
      </c>
      <c r="Y434" s="260">
        <f t="shared" si="65"/>
        <v>5.5762746431704535</v>
      </c>
      <c r="Z434" s="228">
        <f t="shared" si="72"/>
        <v>5.5762746431704535</v>
      </c>
      <c r="AA434" s="134"/>
    </row>
    <row r="435" spans="1:27" ht="15.75" customHeight="1">
      <c r="A435" s="450"/>
      <c r="B435" s="442"/>
      <c r="C435" s="442"/>
      <c r="D435" s="148" t="s">
        <v>1271</v>
      </c>
      <c r="E435" s="148" t="s">
        <v>1103</v>
      </c>
      <c r="F435" s="178" t="s">
        <v>1329</v>
      </c>
      <c r="G435" s="148" t="s">
        <v>1332</v>
      </c>
      <c r="H435" s="148" t="s">
        <v>394</v>
      </c>
      <c r="I435" s="148" t="s">
        <v>123</v>
      </c>
      <c r="J435" s="132">
        <v>2611940</v>
      </c>
      <c r="K435" s="132">
        <v>13729037.6</v>
      </c>
      <c r="L435" s="132">
        <v>13729037.6</v>
      </c>
      <c r="M435" s="131" t="s">
        <v>396</v>
      </c>
      <c r="N435" s="131">
        <v>1</v>
      </c>
      <c r="O435" s="170">
        <f t="shared" si="66"/>
        <v>2611940</v>
      </c>
      <c r="P435" s="170">
        <f t="shared" si="62"/>
        <v>13729037.6</v>
      </c>
      <c r="Q435" s="170">
        <f t="shared" si="67"/>
        <v>13729037.6</v>
      </c>
      <c r="R435" s="228">
        <f t="shared" si="71"/>
        <v>5.2562607104297951</v>
      </c>
      <c r="S435" s="228">
        <f t="shared" si="68"/>
        <v>5.2562607104297951</v>
      </c>
      <c r="T435" s="131" t="s">
        <v>396</v>
      </c>
      <c r="U435" s="131">
        <v>1</v>
      </c>
      <c r="V435" s="170">
        <f t="shared" si="63"/>
        <v>2611940</v>
      </c>
      <c r="W435" s="170">
        <f t="shared" si="70"/>
        <v>13729037.6</v>
      </c>
      <c r="X435" s="170">
        <f t="shared" si="64"/>
        <v>13729037.6</v>
      </c>
      <c r="Y435" s="260">
        <f t="shared" si="65"/>
        <v>5.2562607104297951</v>
      </c>
      <c r="Z435" s="228">
        <f t="shared" si="72"/>
        <v>5.2562607104297951</v>
      </c>
      <c r="AA435" s="134"/>
    </row>
    <row r="436" spans="1:27" ht="15.75" customHeight="1">
      <c r="A436" s="450"/>
      <c r="B436" s="442"/>
      <c r="C436" s="442"/>
      <c r="D436" s="148" t="s">
        <v>1271</v>
      </c>
      <c r="E436" s="148" t="s">
        <v>1103</v>
      </c>
      <c r="F436" s="178" t="s">
        <v>1329</v>
      </c>
      <c r="G436" s="148" t="s">
        <v>1333</v>
      </c>
      <c r="H436" s="148" t="s">
        <v>394</v>
      </c>
      <c r="I436" s="148" t="s">
        <v>123</v>
      </c>
      <c r="J436" s="132">
        <v>3568969</v>
      </c>
      <c r="K436" s="132">
        <v>19715732.399999999</v>
      </c>
      <c r="L436" s="132">
        <v>19715732.399999999</v>
      </c>
      <c r="M436" s="131" t="s">
        <v>396</v>
      </c>
      <c r="N436" s="131">
        <v>1</v>
      </c>
      <c r="O436" s="170">
        <f t="shared" si="66"/>
        <v>3568969</v>
      </c>
      <c r="P436" s="170">
        <f t="shared" si="62"/>
        <v>19715732.399999999</v>
      </c>
      <c r="Q436" s="170">
        <f t="shared" si="67"/>
        <v>19715732.399999999</v>
      </c>
      <c r="R436" s="228">
        <f t="shared" si="71"/>
        <v>5.5242094845878453</v>
      </c>
      <c r="S436" s="228">
        <f t="shared" si="68"/>
        <v>5.5242094845878453</v>
      </c>
      <c r="T436" s="131" t="s">
        <v>396</v>
      </c>
      <c r="U436" s="131">
        <v>1</v>
      </c>
      <c r="V436" s="170">
        <f t="shared" si="63"/>
        <v>3568969</v>
      </c>
      <c r="W436" s="170">
        <f t="shared" si="70"/>
        <v>19715732.399999999</v>
      </c>
      <c r="X436" s="170">
        <f t="shared" si="64"/>
        <v>19715732.399999999</v>
      </c>
      <c r="Y436" s="260">
        <f t="shared" si="65"/>
        <v>5.5242094845878453</v>
      </c>
      <c r="Z436" s="228">
        <f t="shared" si="72"/>
        <v>5.5242094845878453</v>
      </c>
      <c r="AA436" s="134"/>
    </row>
    <row r="437" spans="1:27" ht="15.75" customHeight="1">
      <c r="A437" s="450"/>
      <c r="B437" s="442"/>
      <c r="C437" s="442"/>
      <c r="D437" s="148" t="s">
        <v>1271</v>
      </c>
      <c r="E437" s="148" t="s">
        <v>1103</v>
      </c>
      <c r="F437" s="178" t="s">
        <v>1329</v>
      </c>
      <c r="G437" s="148" t="s">
        <v>1334</v>
      </c>
      <c r="H437" s="148" t="s">
        <v>394</v>
      </c>
      <c r="I437" s="148" t="s">
        <v>123</v>
      </c>
      <c r="J437" s="132">
        <v>5496740</v>
      </c>
      <c r="K437" s="132">
        <v>30779969</v>
      </c>
      <c r="L437" s="132">
        <v>30779969</v>
      </c>
      <c r="M437" s="131" t="s">
        <v>396</v>
      </c>
      <c r="N437" s="131">
        <v>1</v>
      </c>
      <c r="O437" s="170">
        <f t="shared" si="66"/>
        <v>5496740</v>
      </c>
      <c r="P437" s="170">
        <f t="shared" si="62"/>
        <v>30779969</v>
      </c>
      <c r="Q437" s="170">
        <f t="shared" si="67"/>
        <v>30779969</v>
      </c>
      <c r="R437" s="228">
        <f t="shared" si="71"/>
        <v>5.5996770813245673</v>
      </c>
      <c r="S437" s="228">
        <f t="shared" si="68"/>
        <v>5.5996770813245673</v>
      </c>
      <c r="T437" s="131" t="s">
        <v>396</v>
      </c>
      <c r="U437" s="131">
        <v>1</v>
      </c>
      <c r="V437" s="170">
        <f t="shared" si="63"/>
        <v>5496740</v>
      </c>
      <c r="W437" s="170">
        <f t="shared" si="70"/>
        <v>30779969</v>
      </c>
      <c r="X437" s="170">
        <f t="shared" si="64"/>
        <v>30779969</v>
      </c>
      <c r="Y437" s="260">
        <f t="shared" si="65"/>
        <v>5.5996770813245673</v>
      </c>
      <c r="Z437" s="228">
        <f t="shared" si="72"/>
        <v>5.5996770813245673</v>
      </c>
      <c r="AA437" s="134"/>
    </row>
    <row r="438" spans="1:27" ht="15.75" customHeight="1">
      <c r="A438" s="450"/>
      <c r="B438" s="442"/>
      <c r="C438" s="442"/>
      <c r="D438" s="148" t="s">
        <v>1271</v>
      </c>
      <c r="E438" s="148" t="s">
        <v>1103</v>
      </c>
      <c r="F438" s="178" t="s">
        <v>1329</v>
      </c>
      <c r="G438" s="148" t="s">
        <v>1335</v>
      </c>
      <c r="H438" s="148" t="s">
        <v>394</v>
      </c>
      <c r="I438" s="148" t="s">
        <v>123</v>
      </c>
      <c r="J438" s="132">
        <v>3532194</v>
      </c>
      <c r="K438" s="132">
        <v>19809232.399999999</v>
      </c>
      <c r="L438" s="132">
        <v>19688596.399999999</v>
      </c>
      <c r="M438" s="131" t="s">
        <v>396</v>
      </c>
      <c r="N438" s="131">
        <v>1</v>
      </c>
      <c r="O438" s="170">
        <f t="shared" si="66"/>
        <v>3532194</v>
      </c>
      <c r="P438" s="170">
        <f t="shared" si="62"/>
        <v>19809232.399999999</v>
      </c>
      <c r="Q438" s="170">
        <f t="shared" si="67"/>
        <v>19688596.399999999</v>
      </c>
      <c r="R438" s="228">
        <f t="shared" si="71"/>
        <v>5.5740416296500133</v>
      </c>
      <c r="S438" s="228">
        <f t="shared" si="68"/>
        <v>5.608194906621776</v>
      </c>
      <c r="T438" s="131" t="s">
        <v>396</v>
      </c>
      <c r="U438" s="131">
        <v>1</v>
      </c>
      <c r="V438" s="170">
        <f t="shared" si="63"/>
        <v>3532194</v>
      </c>
      <c r="W438" s="170">
        <f t="shared" si="70"/>
        <v>19809232.399999999</v>
      </c>
      <c r="X438" s="170">
        <f t="shared" si="64"/>
        <v>19688596.399999999</v>
      </c>
      <c r="Y438" s="260">
        <f t="shared" si="65"/>
        <v>5.5740416296500133</v>
      </c>
      <c r="Z438" s="228">
        <f t="shared" si="72"/>
        <v>5.608194906621776</v>
      </c>
      <c r="AA438" s="134"/>
    </row>
    <row r="439" spans="1:27" ht="15.75" customHeight="1">
      <c r="A439" s="450"/>
      <c r="B439" s="442"/>
      <c r="C439" s="442"/>
      <c r="D439" s="148" t="s">
        <v>1271</v>
      </c>
      <c r="E439" s="148" t="s">
        <v>1103</v>
      </c>
      <c r="F439" s="178" t="s">
        <v>1329</v>
      </c>
      <c r="G439" s="148" t="s">
        <v>1336</v>
      </c>
      <c r="H439" s="148" t="s">
        <v>394</v>
      </c>
      <c r="I439" s="148" t="s">
        <v>123</v>
      </c>
      <c r="J439" s="132">
        <v>3554388</v>
      </c>
      <c r="K439" s="132">
        <v>19410648</v>
      </c>
      <c r="L439" s="132">
        <v>19410648</v>
      </c>
      <c r="M439" s="131" t="s">
        <v>396</v>
      </c>
      <c r="N439" s="131">
        <v>1</v>
      </c>
      <c r="O439" s="170">
        <f t="shared" si="66"/>
        <v>3554388</v>
      </c>
      <c r="P439" s="170">
        <f t="shared" si="62"/>
        <v>19410648</v>
      </c>
      <c r="Q439" s="170">
        <f t="shared" si="67"/>
        <v>19410648</v>
      </c>
      <c r="R439" s="228">
        <f t="shared" si="71"/>
        <v>5.4610380183592788</v>
      </c>
      <c r="S439" s="228">
        <f t="shared" si="68"/>
        <v>5.4610380183592788</v>
      </c>
      <c r="T439" s="131" t="s">
        <v>396</v>
      </c>
      <c r="U439" s="131">
        <v>1</v>
      </c>
      <c r="V439" s="170">
        <f t="shared" si="63"/>
        <v>3554388</v>
      </c>
      <c r="W439" s="170">
        <f t="shared" si="70"/>
        <v>19410648</v>
      </c>
      <c r="X439" s="170">
        <f t="shared" si="64"/>
        <v>19410648</v>
      </c>
      <c r="Y439" s="260">
        <f t="shared" si="65"/>
        <v>5.4610380183592788</v>
      </c>
      <c r="Z439" s="228">
        <f t="shared" si="72"/>
        <v>5.4610380183592788</v>
      </c>
      <c r="AA439" s="134"/>
    </row>
    <row r="440" spans="1:27" ht="15.75" customHeight="1">
      <c r="A440" s="450"/>
      <c r="B440" s="442"/>
      <c r="C440" s="442"/>
      <c r="D440" s="148" t="s">
        <v>1271</v>
      </c>
      <c r="E440" s="148" t="s">
        <v>1103</v>
      </c>
      <c r="F440" s="178" t="s">
        <v>1329</v>
      </c>
      <c r="G440" s="148" t="s">
        <v>1337</v>
      </c>
      <c r="H440" s="148" t="s">
        <v>394</v>
      </c>
      <c r="I440" s="148" t="s">
        <v>123</v>
      </c>
      <c r="J440" s="132">
        <v>2437259</v>
      </c>
      <c r="K440" s="132">
        <v>13163707.199999999</v>
      </c>
      <c r="L440" s="132">
        <v>13163707.199999999</v>
      </c>
      <c r="M440" s="131" t="s">
        <v>396</v>
      </c>
      <c r="N440" s="131">
        <v>1</v>
      </c>
      <c r="O440" s="170">
        <f t="shared" si="66"/>
        <v>2437259</v>
      </c>
      <c r="P440" s="170">
        <f t="shared" si="62"/>
        <v>13163707.199999999</v>
      </c>
      <c r="Q440" s="170">
        <f t="shared" si="67"/>
        <v>13163707.199999999</v>
      </c>
      <c r="R440" s="228">
        <f t="shared" si="71"/>
        <v>5.4010292709966397</v>
      </c>
      <c r="S440" s="228">
        <f t="shared" si="68"/>
        <v>5.4010292709966397</v>
      </c>
      <c r="T440" s="131" t="s">
        <v>396</v>
      </c>
      <c r="U440" s="131">
        <v>1</v>
      </c>
      <c r="V440" s="170">
        <f t="shared" si="63"/>
        <v>2437259</v>
      </c>
      <c r="W440" s="170">
        <f t="shared" si="70"/>
        <v>13163707.199999999</v>
      </c>
      <c r="X440" s="170">
        <f t="shared" si="64"/>
        <v>13163707.199999999</v>
      </c>
      <c r="Y440" s="260">
        <f t="shared" si="65"/>
        <v>5.4010292709966397</v>
      </c>
      <c r="Z440" s="228">
        <f t="shared" si="72"/>
        <v>5.4010292709966397</v>
      </c>
      <c r="AA440" s="134"/>
    </row>
    <row r="441" spans="1:27" ht="15.75" customHeight="1">
      <c r="A441" s="450"/>
      <c r="B441" s="442"/>
      <c r="C441" s="442"/>
      <c r="D441" s="148" t="s">
        <v>1271</v>
      </c>
      <c r="E441" s="148" t="s">
        <v>1103</v>
      </c>
      <c r="F441" s="178" t="s">
        <v>1329</v>
      </c>
      <c r="G441" s="148" t="s">
        <v>1338</v>
      </c>
      <c r="H441" s="148" t="s">
        <v>394</v>
      </c>
      <c r="I441" s="148" t="s">
        <v>123</v>
      </c>
      <c r="J441" s="132">
        <v>3156926</v>
      </c>
      <c r="K441" s="132">
        <v>17278056.800000001</v>
      </c>
      <c r="L441" s="132">
        <v>17278056.800000001</v>
      </c>
      <c r="M441" s="131" t="s">
        <v>396</v>
      </c>
      <c r="N441" s="131">
        <v>1</v>
      </c>
      <c r="O441" s="170">
        <f t="shared" si="66"/>
        <v>3156926</v>
      </c>
      <c r="P441" s="170">
        <f t="shared" si="62"/>
        <v>17278056.800000001</v>
      </c>
      <c r="Q441" s="170">
        <f t="shared" si="67"/>
        <v>17278056.800000001</v>
      </c>
      <c r="R441" s="228">
        <f t="shared" si="71"/>
        <v>5.4730636068124499</v>
      </c>
      <c r="S441" s="228">
        <f t="shared" si="68"/>
        <v>5.4730636068124499</v>
      </c>
      <c r="T441" s="131" t="s">
        <v>396</v>
      </c>
      <c r="U441" s="131">
        <v>1</v>
      </c>
      <c r="V441" s="170">
        <f t="shared" si="63"/>
        <v>3156926</v>
      </c>
      <c r="W441" s="170">
        <f t="shared" si="70"/>
        <v>17278056.800000001</v>
      </c>
      <c r="X441" s="170">
        <f t="shared" si="64"/>
        <v>17278056.800000001</v>
      </c>
      <c r="Y441" s="260">
        <f t="shared" si="65"/>
        <v>5.4730636068124499</v>
      </c>
      <c r="Z441" s="228">
        <f t="shared" si="72"/>
        <v>5.4730636068124499</v>
      </c>
      <c r="AA441" s="134"/>
    </row>
    <row r="442" spans="1:27" ht="15.75" customHeight="1">
      <c r="A442" s="450"/>
      <c r="B442" s="442"/>
      <c r="C442" s="442"/>
      <c r="D442" s="148" t="s">
        <v>1271</v>
      </c>
      <c r="E442" s="148" t="s">
        <v>1103</v>
      </c>
      <c r="F442" s="178" t="s">
        <v>1329</v>
      </c>
      <c r="G442" s="148" t="s">
        <v>1339</v>
      </c>
      <c r="H442" s="148" t="s">
        <v>394</v>
      </c>
      <c r="I442" s="148" t="s">
        <v>123</v>
      </c>
      <c r="J442" s="132">
        <v>3751855</v>
      </c>
      <c r="K442" s="132">
        <v>20817824</v>
      </c>
      <c r="L442" s="132">
        <v>20817824</v>
      </c>
      <c r="M442" s="131" t="s">
        <v>396</v>
      </c>
      <c r="N442" s="131">
        <v>1</v>
      </c>
      <c r="O442" s="170">
        <f t="shared" si="66"/>
        <v>3751855</v>
      </c>
      <c r="P442" s="170">
        <f t="shared" si="62"/>
        <v>20817824</v>
      </c>
      <c r="Q442" s="170">
        <f t="shared" si="67"/>
        <v>20817824</v>
      </c>
      <c r="R442" s="228">
        <f t="shared" si="71"/>
        <v>5.5486749887722207</v>
      </c>
      <c r="S442" s="228">
        <f t="shared" si="68"/>
        <v>5.5486749887722207</v>
      </c>
      <c r="T442" s="131" t="s">
        <v>396</v>
      </c>
      <c r="U442" s="131">
        <v>1</v>
      </c>
      <c r="V442" s="170">
        <f t="shared" si="63"/>
        <v>3751855</v>
      </c>
      <c r="W442" s="170">
        <f t="shared" si="70"/>
        <v>20817824</v>
      </c>
      <c r="X442" s="170">
        <f t="shared" si="64"/>
        <v>20817824</v>
      </c>
      <c r="Y442" s="260">
        <f t="shared" si="65"/>
        <v>5.5486749887722207</v>
      </c>
      <c r="Z442" s="228">
        <f t="shared" si="72"/>
        <v>5.5486749887722207</v>
      </c>
      <c r="AA442" s="134"/>
    </row>
    <row r="443" spans="1:27" ht="15.75" customHeight="1">
      <c r="A443" s="450"/>
      <c r="B443" s="442"/>
      <c r="C443" s="442"/>
      <c r="D443" s="148" t="s">
        <v>1271</v>
      </c>
      <c r="E443" s="148" t="s">
        <v>1103</v>
      </c>
      <c r="F443" s="178" t="s">
        <v>1329</v>
      </c>
      <c r="G443" s="148" t="s">
        <v>1340</v>
      </c>
      <c r="H443" s="148" t="s">
        <v>394</v>
      </c>
      <c r="I443" s="148" t="s">
        <v>123</v>
      </c>
      <c r="J443" s="132">
        <v>2914629</v>
      </c>
      <c r="K443" s="132">
        <v>15439836</v>
      </c>
      <c r="L443" s="132">
        <v>15439836</v>
      </c>
      <c r="M443" s="131" t="s">
        <v>396</v>
      </c>
      <c r="N443" s="131">
        <v>1</v>
      </c>
      <c r="O443" s="170">
        <f t="shared" si="66"/>
        <v>2914629</v>
      </c>
      <c r="P443" s="170">
        <f t="shared" ref="P443:P506" si="73">K443*N443</f>
        <v>15439836</v>
      </c>
      <c r="Q443" s="170">
        <f t="shared" si="67"/>
        <v>15439836</v>
      </c>
      <c r="R443" s="228">
        <f t="shared" si="71"/>
        <v>5.297358943453867</v>
      </c>
      <c r="S443" s="228">
        <f t="shared" si="68"/>
        <v>5.297358943453867</v>
      </c>
      <c r="T443" s="131" t="s">
        <v>396</v>
      </c>
      <c r="U443" s="131">
        <v>1</v>
      </c>
      <c r="V443" s="170">
        <f t="shared" ref="V443:V506" si="74">J443*U443</f>
        <v>2914629</v>
      </c>
      <c r="W443" s="170">
        <f t="shared" si="70"/>
        <v>15439836</v>
      </c>
      <c r="X443" s="170">
        <f t="shared" ref="X443:X506" si="75">L443*U443</f>
        <v>15439836</v>
      </c>
      <c r="Y443" s="260">
        <f t="shared" ref="Y443:Y506" si="76">IFERROR(X443/V443, "-")</f>
        <v>5.297358943453867</v>
      </c>
      <c r="Z443" s="228">
        <f t="shared" si="72"/>
        <v>5.297358943453867</v>
      </c>
      <c r="AA443" s="134"/>
    </row>
    <row r="444" spans="1:27" ht="15.75" customHeight="1">
      <c r="A444" s="450"/>
      <c r="B444" s="442"/>
      <c r="C444" s="442"/>
      <c r="D444" s="148" t="s">
        <v>1271</v>
      </c>
      <c r="E444" s="148" t="s">
        <v>1103</v>
      </c>
      <c r="F444" s="178" t="s">
        <v>1329</v>
      </c>
      <c r="G444" s="148" t="s">
        <v>1341</v>
      </c>
      <c r="H444" s="148" t="s">
        <v>394</v>
      </c>
      <c r="I444" s="148" t="s">
        <v>123</v>
      </c>
      <c r="J444" s="132">
        <v>2046256</v>
      </c>
      <c r="K444" s="132">
        <v>11370742</v>
      </c>
      <c r="L444" s="132">
        <v>11370742</v>
      </c>
      <c r="M444" s="131" t="s">
        <v>396</v>
      </c>
      <c r="N444" s="131">
        <v>1</v>
      </c>
      <c r="O444" s="170">
        <f t="shared" ref="O444:O507" si="77">J444*N444</f>
        <v>2046256</v>
      </c>
      <c r="P444" s="170">
        <f t="shared" si="73"/>
        <v>11370742</v>
      </c>
      <c r="Q444" s="170">
        <f t="shared" ref="Q444:Q507" si="78">L444*N444</f>
        <v>11370742</v>
      </c>
      <c r="R444" s="228">
        <f t="shared" si="71"/>
        <v>5.5568521240744069</v>
      </c>
      <c r="S444" s="228">
        <f t="shared" ref="S444:S507" si="79">IFERROR(P444/O444, "-")</f>
        <v>5.5568521240744069</v>
      </c>
      <c r="T444" s="131" t="s">
        <v>396</v>
      </c>
      <c r="U444" s="131">
        <v>1</v>
      </c>
      <c r="V444" s="170">
        <f t="shared" si="74"/>
        <v>2046256</v>
      </c>
      <c r="W444" s="170">
        <f t="shared" si="70"/>
        <v>11370742</v>
      </c>
      <c r="X444" s="170">
        <f t="shared" si="75"/>
        <v>11370742</v>
      </c>
      <c r="Y444" s="260">
        <f t="shared" si="76"/>
        <v>5.5568521240744069</v>
      </c>
      <c r="Z444" s="228">
        <f t="shared" si="72"/>
        <v>5.5568521240744069</v>
      </c>
      <c r="AA444" s="134"/>
    </row>
    <row r="445" spans="1:27" ht="15.75" customHeight="1">
      <c r="A445" s="450"/>
      <c r="B445" s="442"/>
      <c r="C445" s="442"/>
      <c r="D445" s="148" t="s">
        <v>1271</v>
      </c>
      <c r="E445" s="148" t="s">
        <v>1103</v>
      </c>
      <c r="F445" s="178" t="s">
        <v>1329</v>
      </c>
      <c r="G445" s="148" t="s">
        <v>1342</v>
      </c>
      <c r="H445" s="148" t="s">
        <v>394</v>
      </c>
      <c r="I445" s="148" t="s">
        <v>123</v>
      </c>
      <c r="J445" s="132">
        <v>3661163</v>
      </c>
      <c r="K445" s="132">
        <v>20069074</v>
      </c>
      <c r="L445" s="132">
        <v>20069074</v>
      </c>
      <c r="M445" s="131" t="s">
        <v>396</v>
      </c>
      <c r="N445" s="131">
        <v>1</v>
      </c>
      <c r="O445" s="170">
        <f t="shared" si="77"/>
        <v>3661163</v>
      </c>
      <c r="P445" s="170">
        <f t="shared" si="73"/>
        <v>20069074</v>
      </c>
      <c r="Q445" s="170">
        <f t="shared" si="78"/>
        <v>20069074</v>
      </c>
      <c r="R445" s="228">
        <f t="shared" si="71"/>
        <v>5.4816117173695895</v>
      </c>
      <c r="S445" s="228">
        <f t="shared" si="79"/>
        <v>5.4816117173695895</v>
      </c>
      <c r="T445" s="131" t="s">
        <v>396</v>
      </c>
      <c r="U445" s="131">
        <v>1</v>
      </c>
      <c r="V445" s="170">
        <f t="shared" si="74"/>
        <v>3661163</v>
      </c>
      <c r="W445" s="170">
        <f t="shared" si="70"/>
        <v>20069074</v>
      </c>
      <c r="X445" s="170">
        <f t="shared" si="75"/>
        <v>20069074</v>
      </c>
      <c r="Y445" s="260">
        <f t="shared" si="76"/>
        <v>5.4816117173695895</v>
      </c>
      <c r="Z445" s="228">
        <f t="shared" si="72"/>
        <v>5.4816117173695895</v>
      </c>
      <c r="AA445" s="134"/>
    </row>
    <row r="446" spans="1:27" ht="15.75" customHeight="1">
      <c r="A446" s="450"/>
      <c r="B446" s="442"/>
      <c r="C446" s="442"/>
      <c r="D446" s="148" t="s">
        <v>1271</v>
      </c>
      <c r="E446" s="148" t="s">
        <v>1088</v>
      </c>
      <c r="F446" s="178" t="s">
        <v>1343</v>
      </c>
      <c r="G446" s="148" t="s">
        <v>1344</v>
      </c>
      <c r="H446" s="148" t="s">
        <v>394</v>
      </c>
      <c r="I446" s="148" t="s">
        <v>123</v>
      </c>
      <c r="J446" s="132">
        <v>28832424</v>
      </c>
      <c r="K446" s="132">
        <v>33007688.859999999</v>
      </c>
      <c r="L446" s="132">
        <v>28622229.82</v>
      </c>
      <c r="M446" s="131" t="s">
        <v>396</v>
      </c>
      <c r="N446" s="131">
        <v>1</v>
      </c>
      <c r="O446" s="170">
        <f t="shared" si="77"/>
        <v>28832424</v>
      </c>
      <c r="P446" s="170">
        <f t="shared" si="73"/>
        <v>33007688.859999999</v>
      </c>
      <c r="Q446" s="170">
        <f t="shared" si="78"/>
        <v>28622229.82</v>
      </c>
      <c r="R446" s="228">
        <f t="shared" si="71"/>
        <v>0.99270979852405061</v>
      </c>
      <c r="S446" s="228">
        <f t="shared" si="79"/>
        <v>1.1448114407585015</v>
      </c>
      <c r="T446" s="131" t="s">
        <v>396</v>
      </c>
      <c r="U446" s="131">
        <v>1</v>
      </c>
      <c r="V446" s="170">
        <f t="shared" si="74"/>
        <v>28832424</v>
      </c>
      <c r="W446" s="170">
        <f t="shared" si="70"/>
        <v>33007688.859999999</v>
      </c>
      <c r="X446" s="170">
        <f t="shared" si="75"/>
        <v>28622229.82</v>
      </c>
      <c r="Y446" s="260">
        <f t="shared" si="76"/>
        <v>0.99270979852405061</v>
      </c>
      <c r="Z446" s="228">
        <f t="shared" si="72"/>
        <v>1.1448114407585015</v>
      </c>
      <c r="AA446" s="134"/>
    </row>
    <row r="447" spans="1:27" ht="15.75" customHeight="1">
      <c r="A447" s="450"/>
      <c r="B447" s="442"/>
      <c r="C447" s="442"/>
      <c r="D447" s="148" t="s">
        <v>1271</v>
      </c>
      <c r="E447" s="148" t="s">
        <v>1088</v>
      </c>
      <c r="F447" s="178" t="s">
        <v>1343</v>
      </c>
      <c r="G447" s="148" t="s">
        <v>1345</v>
      </c>
      <c r="H447" s="148" t="s">
        <v>394</v>
      </c>
      <c r="I447" s="148" t="s">
        <v>123</v>
      </c>
      <c r="J447" s="132">
        <v>33044863</v>
      </c>
      <c r="K447" s="132">
        <v>33136639.569999997</v>
      </c>
      <c r="L447" s="132">
        <v>29314926.040000003</v>
      </c>
      <c r="M447" s="131" t="s">
        <v>396</v>
      </c>
      <c r="N447" s="131">
        <v>1</v>
      </c>
      <c r="O447" s="170">
        <f t="shared" si="77"/>
        <v>33044863</v>
      </c>
      <c r="P447" s="170">
        <f t="shared" si="73"/>
        <v>33136639.569999997</v>
      </c>
      <c r="Q447" s="170">
        <f t="shared" si="78"/>
        <v>29314926.040000003</v>
      </c>
      <c r="R447" s="228">
        <f t="shared" si="71"/>
        <v>0.88712505904472971</v>
      </c>
      <c r="S447" s="228">
        <f t="shared" si="79"/>
        <v>1.0027773324404461</v>
      </c>
      <c r="T447" s="131" t="s">
        <v>396</v>
      </c>
      <c r="U447" s="131">
        <v>1</v>
      </c>
      <c r="V447" s="170">
        <f t="shared" si="74"/>
        <v>33044863</v>
      </c>
      <c r="W447" s="170">
        <f t="shared" ref="W447:W510" si="80">K447*U447</f>
        <v>33136639.569999997</v>
      </c>
      <c r="X447" s="170">
        <f t="shared" si="75"/>
        <v>29314926.040000003</v>
      </c>
      <c r="Y447" s="260">
        <f t="shared" si="76"/>
        <v>0.88712505904472971</v>
      </c>
      <c r="Z447" s="228">
        <f t="shared" si="72"/>
        <v>1.0027773324404461</v>
      </c>
      <c r="AA447" s="134"/>
    </row>
    <row r="448" spans="1:27" ht="15.75" customHeight="1">
      <c r="A448" s="450"/>
      <c r="B448" s="442"/>
      <c r="C448" s="442"/>
      <c r="D448" s="148" t="s">
        <v>1271</v>
      </c>
      <c r="E448" s="148" t="s">
        <v>1088</v>
      </c>
      <c r="F448" s="178" t="s">
        <v>1343</v>
      </c>
      <c r="G448" s="148" t="s">
        <v>1346</v>
      </c>
      <c r="H448" s="148" t="s">
        <v>394</v>
      </c>
      <c r="I448" s="148" t="s">
        <v>123</v>
      </c>
      <c r="J448" s="132">
        <v>553297</v>
      </c>
      <c r="K448" s="132">
        <v>509807.83999999997</v>
      </c>
      <c r="L448" s="132">
        <v>411647.17999999993</v>
      </c>
      <c r="M448" s="131" t="s">
        <v>396</v>
      </c>
      <c r="N448" s="131">
        <v>1</v>
      </c>
      <c r="O448" s="170">
        <f t="shared" si="77"/>
        <v>553297</v>
      </c>
      <c r="P448" s="170">
        <f t="shared" si="73"/>
        <v>509807.83999999997</v>
      </c>
      <c r="Q448" s="170">
        <f t="shared" si="78"/>
        <v>411647.17999999993</v>
      </c>
      <c r="R448" s="228">
        <f t="shared" si="71"/>
        <v>0.74398953907214382</v>
      </c>
      <c r="S448" s="228">
        <f t="shared" si="79"/>
        <v>0.92139997144390795</v>
      </c>
      <c r="T448" s="131" t="s">
        <v>396</v>
      </c>
      <c r="U448" s="131">
        <v>1</v>
      </c>
      <c r="V448" s="170">
        <f t="shared" si="74"/>
        <v>553297</v>
      </c>
      <c r="W448" s="170">
        <f t="shared" si="80"/>
        <v>509807.83999999997</v>
      </c>
      <c r="X448" s="170">
        <f t="shared" si="75"/>
        <v>411647.17999999993</v>
      </c>
      <c r="Y448" s="260">
        <f t="shared" si="76"/>
        <v>0.74398953907214382</v>
      </c>
      <c r="Z448" s="228">
        <f t="shared" si="72"/>
        <v>0.92139997144390795</v>
      </c>
      <c r="AA448" s="134"/>
    </row>
    <row r="449" spans="1:27" ht="15.75" customHeight="1">
      <c r="A449" s="450"/>
      <c r="B449" s="442"/>
      <c r="C449" s="442"/>
      <c r="D449" s="148" t="s">
        <v>1271</v>
      </c>
      <c r="E449" s="148" t="s">
        <v>1103</v>
      </c>
      <c r="F449" s="178" t="s">
        <v>1347</v>
      </c>
      <c r="G449" s="148" t="s">
        <v>1348</v>
      </c>
      <c r="H449" s="148" t="s">
        <v>394</v>
      </c>
      <c r="I449" s="148" t="s">
        <v>123</v>
      </c>
      <c r="J449" s="132">
        <v>1027906684</v>
      </c>
      <c r="K449" s="132">
        <v>1116903470.96</v>
      </c>
      <c r="L449" s="132">
        <v>1035085593.96</v>
      </c>
      <c r="M449" s="131" t="s">
        <v>396</v>
      </c>
      <c r="N449" s="131">
        <v>1</v>
      </c>
      <c r="O449" s="170">
        <f t="shared" si="77"/>
        <v>1027906684</v>
      </c>
      <c r="P449" s="170">
        <f t="shared" si="73"/>
        <v>1116903470.96</v>
      </c>
      <c r="Q449" s="170">
        <f t="shared" si="78"/>
        <v>1035085593.96</v>
      </c>
      <c r="R449" s="228">
        <f t="shared" si="71"/>
        <v>1.0069840094161699</v>
      </c>
      <c r="S449" s="228">
        <f t="shared" si="79"/>
        <v>1.0865806092569392</v>
      </c>
      <c r="T449" s="131" t="s">
        <v>396</v>
      </c>
      <c r="U449" s="131">
        <v>1</v>
      </c>
      <c r="V449" s="170">
        <f t="shared" si="74"/>
        <v>1027906684</v>
      </c>
      <c r="W449" s="170">
        <f t="shared" si="80"/>
        <v>1116903470.96</v>
      </c>
      <c r="X449" s="170">
        <f t="shared" si="75"/>
        <v>1035085593.96</v>
      </c>
      <c r="Y449" s="260">
        <f t="shared" si="76"/>
        <v>1.0069840094161699</v>
      </c>
      <c r="Z449" s="228">
        <f t="shared" si="72"/>
        <v>1.0865806092569392</v>
      </c>
      <c r="AA449" s="134"/>
    </row>
    <row r="450" spans="1:27" ht="15.75" customHeight="1">
      <c r="A450" s="450"/>
      <c r="B450" s="442"/>
      <c r="C450" s="442"/>
      <c r="D450" s="148" t="s">
        <v>1271</v>
      </c>
      <c r="E450" s="148" t="s">
        <v>1103</v>
      </c>
      <c r="F450" s="178" t="s">
        <v>1349</v>
      </c>
      <c r="G450" s="148" t="s">
        <v>1350</v>
      </c>
      <c r="H450" s="148" t="s">
        <v>394</v>
      </c>
      <c r="I450" s="148" t="s">
        <v>123</v>
      </c>
      <c r="J450" s="132">
        <v>1264768528</v>
      </c>
      <c r="K450" s="132">
        <v>1396306835.8299999</v>
      </c>
      <c r="L450" s="132">
        <v>1284981082.8299999</v>
      </c>
      <c r="M450" s="131" t="s">
        <v>396</v>
      </c>
      <c r="N450" s="131">
        <v>1</v>
      </c>
      <c r="O450" s="170">
        <f t="shared" si="77"/>
        <v>1264768528</v>
      </c>
      <c r="P450" s="170">
        <f t="shared" si="73"/>
        <v>1396306835.8299999</v>
      </c>
      <c r="Q450" s="170">
        <f t="shared" si="78"/>
        <v>1284981082.8299999</v>
      </c>
      <c r="R450" s="228">
        <f t="shared" si="71"/>
        <v>1.0159812284876841</v>
      </c>
      <c r="S450" s="228">
        <f t="shared" si="79"/>
        <v>1.1040018824930786</v>
      </c>
      <c r="T450" s="131" t="s">
        <v>396</v>
      </c>
      <c r="U450" s="131">
        <v>1</v>
      </c>
      <c r="V450" s="170">
        <f t="shared" si="74"/>
        <v>1264768528</v>
      </c>
      <c r="W450" s="170">
        <f t="shared" si="80"/>
        <v>1396306835.8299999</v>
      </c>
      <c r="X450" s="170">
        <f t="shared" si="75"/>
        <v>1284981082.8299999</v>
      </c>
      <c r="Y450" s="260">
        <f t="shared" si="76"/>
        <v>1.0159812284876841</v>
      </c>
      <c r="Z450" s="228">
        <f t="shared" si="72"/>
        <v>1.1040018824930786</v>
      </c>
      <c r="AA450" s="134"/>
    </row>
    <row r="451" spans="1:27" ht="15.75" customHeight="1">
      <c r="A451" s="450"/>
      <c r="B451" s="442"/>
      <c r="C451" s="442"/>
      <c r="D451" s="148" t="s">
        <v>1271</v>
      </c>
      <c r="E451" s="148" t="s">
        <v>1103</v>
      </c>
      <c r="F451" s="178" t="s">
        <v>1351</v>
      </c>
      <c r="G451" s="148" t="s">
        <v>1352</v>
      </c>
      <c r="H451" s="148" t="s">
        <v>394</v>
      </c>
      <c r="I451" s="148" t="s">
        <v>123</v>
      </c>
      <c r="J451" s="132">
        <v>6417518</v>
      </c>
      <c r="K451" s="132">
        <v>0</v>
      </c>
      <c r="L451" s="132">
        <v>0</v>
      </c>
      <c r="M451" s="131" t="s">
        <v>396</v>
      </c>
      <c r="N451" s="131">
        <v>1</v>
      </c>
      <c r="O451" s="170">
        <f t="shared" si="77"/>
        <v>6417518</v>
      </c>
      <c r="P451" s="170">
        <f t="shared" si="73"/>
        <v>0</v>
      </c>
      <c r="Q451" s="170">
        <f t="shared" si="78"/>
        <v>0</v>
      </c>
      <c r="R451" s="228">
        <f t="shared" si="71"/>
        <v>0</v>
      </c>
      <c r="S451" s="228">
        <f t="shared" si="79"/>
        <v>0</v>
      </c>
      <c r="T451" s="131" t="s">
        <v>396</v>
      </c>
      <c r="U451" s="131">
        <v>1</v>
      </c>
      <c r="V451" s="170">
        <f t="shared" si="74"/>
        <v>6417518</v>
      </c>
      <c r="W451" s="170">
        <f t="shared" si="80"/>
        <v>0</v>
      </c>
      <c r="X451" s="170">
        <f t="shared" si="75"/>
        <v>0</v>
      </c>
      <c r="Y451" s="260">
        <f t="shared" si="76"/>
        <v>0</v>
      </c>
      <c r="Z451" s="228">
        <f t="shared" ref="Z451:Z514" si="81">IFERROR(W451/V451, "-")</f>
        <v>0</v>
      </c>
      <c r="AA451" s="134"/>
    </row>
    <row r="452" spans="1:27" ht="15.75" customHeight="1">
      <c r="A452" s="450"/>
      <c r="B452" s="442"/>
      <c r="C452" s="442"/>
      <c r="D452" s="148" t="s">
        <v>1271</v>
      </c>
      <c r="E452" s="148" t="s">
        <v>1103</v>
      </c>
      <c r="F452" s="178" t="s">
        <v>1351</v>
      </c>
      <c r="G452" s="148" t="s">
        <v>1353</v>
      </c>
      <c r="H452" s="148" t="s">
        <v>394</v>
      </c>
      <c r="I452" s="148" t="s">
        <v>123</v>
      </c>
      <c r="J452" s="132">
        <v>9905991</v>
      </c>
      <c r="K452" s="132">
        <v>0</v>
      </c>
      <c r="L452" s="132">
        <v>0</v>
      </c>
      <c r="M452" s="131" t="s">
        <v>396</v>
      </c>
      <c r="N452" s="131">
        <v>1</v>
      </c>
      <c r="O452" s="170">
        <f t="shared" si="77"/>
        <v>9905991</v>
      </c>
      <c r="P452" s="170">
        <f t="shared" si="73"/>
        <v>0</v>
      </c>
      <c r="Q452" s="170">
        <f t="shared" si="78"/>
        <v>0</v>
      </c>
      <c r="R452" s="228">
        <f t="shared" si="71"/>
        <v>0</v>
      </c>
      <c r="S452" s="228">
        <f t="shared" si="79"/>
        <v>0</v>
      </c>
      <c r="T452" s="131" t="s">
        <v>396</v>
      </c>
      <c r="U452" s="131">
        <v>1</v>
      </c>
      <c r="V452" s="170">
        <f t="shared" si="74"/>
        <v>9905991</v>
      </c>
      <c r="W452" s="170">
        <f t="shared" si="80"/>
        <v>0</v>
      </c>
      <c r="X452" s="170">
        <f t="shared" si="75"/>
        <v>0</v>
      </c>
      <c r="Y452" s="260">
        <f t="shared" si="76"/>
        <v>0</v>
      </c>
      <c r="Z452" s="228">
        <f t="shared" si="81"/>
        <v>0</v>
      </c>
      <c r="AA452" s="134"/>
    </row>
    <row r="453" spans="1:27" ht="15.75" customHeight="1">
      <c r="A453" s="450"/>
      <c r="B453" s="442"/>
      <c r="C453" s="442"/>
      <c r="D453" s="148" t="s">
        <v>1271</v>
      </c>
      <c r="E453" s="148" t="s">
        <v>1103</v>
      </c>
      <c r="F453" s="178" t="s">
        <v>1354</v>
      </c>
      <c r="G453" s="148" t="s">
        <v>1355</v>
      </c>
      <c r="H453" s="148" t="s">
        <v>394</v>
      </c>
      <c r="I453" s="148" t="s">
        <v>123</v>
      </c>
      <c r="J453" s="132">
        <v>46128558</v>
      </c>
      <c r="K453" s="132">
        <v>82270184.780000001</v>
      </c>
      <c r="L453" s="132">
        <v>63473184.779999994</v>
      </c>
      <c r="M453" s="131" t="s">
        <v>396</v>
      </c>
      <c r="N453" s="131">
        <v>1</v>
      </c>
      <c r="O453" s="170">
        <f t="shared" si="77"/>
        <v>46128558</v>
      </c>
      <c r="P453" s="170">
        <f t="shared" si="73"/>
        <v>82270184.780000001</v>
      </c>
      <c r="Q453" s="170">
        <f t="shared" si="78"/>
        <v>63473184.779999994</v>
      </c>
      <c r="R453" s="228">
        <f t="shared" si="71"/>
        <v>1.3760062644923778</v>
      </c>
      <c r="S453" s="228">
        <f t="shared" si="79"/>
        <v>1.7834978665493944</v>
      </c>
      <c r="T453" s="131" t="s">
        <v>396</v>
      </c>
      <c r="U453" s="131">
        <v>1</v>
      </c>
      <c r="V453" s="170">
        <f t="shared" si="74"/>
        <v>46128558</v>
      </c>
      <c r="W453" s="170">
        <f t="shared" si="80"/>
        <v>82270184.780000001</v>
      </c>
      <c r="X453" s="170">
        <f t="shared" si="75"/>
        <v>63473184.779999994</v>
      </c>
      <c r="Y453" s="260">
        <f t="shared" si="76"/>
        <v>1.3760062644923778</v>
      </c>
      <c r="Z453" s="228">
        <f t="shared" si="81"/>
        <v>1.7834978665493944</v>
      </c>
      <c r="AA453" s="134"/>
    </row>
    <row r="454" spans="1:27" ht="15.75" customHeight="1">
      <c r="A454" s="450"/>
      <c r="B454" s="442"/>
      <c r="C454" s="442"/>
      <c r="D454" s="148" t="s">
        <v>1271</v>
      </c>
      <c r="E454" s="148" t="s">
        <v>1103</v>
      </c>
      <c r="F454" s="178" t="s">
        <v>1354</v>
      </c>
      <c r="G454" s="148" t="s">
        <v>1356</v>
      </c>
      <c r="H454" s="148" t="s">
        <v>394</v>
      </c>
      <c r="I454" s="148" t="s">
        <v>123</v>
      </c>
      <c r="J454" s="132">
        <v>0</v>
      </c>
      <c r="K454" s="132">
        <v>4371814.91</v>
      </c>
      <c r="L454" s="132">
        <v>2450395.91</v>
      </c>
      <c r="M454" s="131" t="s">
        <v>396</v>
      </c>
      <c r="N454" s="131">
        <v>1</v>
      </c>
      <c r="O454" s="170">
        <f t="shared" si="77"/>
        <v>0</v>
      </c>
      <c r="P454" s="170">
        <f t="shared" si="73"/>
        <v>4371814.91</v>
      </c>
      <c r="Q454" s="170">
        <f t="shared" si="78"/>
        <v>2450395.91</v>
      </c>
      <c r="R454" s="228" t="str">
        <f t="shared" si="71"/>
        <v>-</v>
      </c>
      <c r="S454" s="228" t="str">
        <f t="shared" si="79"/>
        <v>-</v>
      </c>
      <c r="T454" s="131" t="s">
        <v>396</v>
      </c>
      <c r="U454" s="131">
        <v>1</v>
      </c>
      <c r="V454" s="170">
        <f t="shared" si="74"/>
        <v>0</v>
      </c>
      <c r="W454" s="170">
        <f t="shared" si="80"/>
        <v>4371814.91</v>
      </c>
      <c r="X454" s="170">
        <f t="shared" si="75"/>
        <v>2450395.91</v>
      </c>
      <c r="Y454" s="260" t="str">
        <f t="shared" si="76"/>
        <v>-</v>
      </c>
      <c r="Z454" s="228" t="str">
        <f t="shared" si="81"/>
        <v>-</v>
      </c>
      <c r="AA454" s="134"/>
    </row>
    <row r="455" spans="1:27" ht="15.75" customHeight="1">
      <c r="A455" s="450"/>
      <c r="B455" s="442"/>
      <c r="C455" s="442"/>
      <c r="D455" s="148" t="s">
        <v>1271</v>
      </c>
      <c r="E455" s="148" t="s">
        <v>1103</v>
      </c>
      <c r="F455" s="178" t="s">
        <v>1354</v>
      </c>
      <c r="G455" s="148" t="s">
        <v>1357</v>
      </c>
      <c r="H455" s="148" t="s">
        <v>394</v>
      </c>
      <c r="I455" s="148" t="s">
        <v>123</v>
      </c>
      <c r="J455" s="132">
        <v>0</v>
      </c>
      <c r="K455" s="132">
        <v>3037455.73</v>
      </c>
      <c r="L455" s="132">
        <v>0</v>
      </c>
      <c r="M455" s="131" t="s">
        <v>396</v>
      </c>
      <c r="N455" s="131">
        <v>1</v>
      </c>
      <c r="O455" s="170">
        <f t="shared" si="77"/>
        <v>0</v>
      </c>
      <c r="P455" s="170">
        <f t="shared" si="73"/>
        <v>3037455.73</v>
      </c>
      <c r="Q455" s="170">
        <f t="shared" si="78"/>
        <v>0</v>
      </c>
      <c r="R455" s="228" t="str">
        <f t="shared" si="71"/>
        <v>-</v>
      </c>
      <c r="S455" s="228" t="str">
        <f t="shared" si="79"/>
        <v>-</v>
      </c>
      <c r="T455" s="131" t="s">
        <v>396</v>
      </c>
      <c r="U455" s="131">
        <v>1</v>
      </c>
      <c r="V455" s="170">
        <f t="shared" si="74"/>
        <v>0</v>
      </c>
      <c r="W455" s="170">
        <f t="shared" si="80"/>
        <v>3037455.73</v>
      </c>
      <c r="X455" s="170">
        <f t="shared" si="75"/>
        <v>0</v>
      </c>
      <c r="Y455" s="260" t="str">
        <f t="shared" si="76"/>
        <v>-</v>
      </c>
      <c r="Z455" s="228" t="str">
        <f t="shared" si="81"/>
        <v>-</v>
      </c>
      <c r="AA455" s="134"/>
    </row>
    <row r="456" spans="1:27" ht="15.75" customHeight="1">
      <c r="A456" s="450"/>
      <c r="B456" s="442"/>
      <c r="C456" s="442"/>
      <c r="D456" s="148" t="s">
        <v>1271</v>
      </c>
      <c r="E456" s="148" t="s">
        <v>1103</v>
      </c>
      <c r="F456" s="178" t="s">
        <v>1354</v>
      </c>
      <c r="G456" s="148" t="s">
        <v>1358</v>
      </c>
      <c r="H456" s="148" t="s">
        <v>394</v>
      </c>
      <c r="I456" s="148" t="s">
        <v>123</v>
      </c>
      <c r="J456" s="132">
        <v>500000</v>
      </c>
      <c r="K456" s="132">
        <v>852247.84000000008</v>
      </c>
      <c r="L456" s="132">
        <v>154977.68</v>
      </c>
      <c r="M456" s="131" t="s">
        <v>396</v>
      </c>
      <c r="N456" s="131">
        <v>1</v>
      </c>
      <c r="O456" s="170">
        <f t="shared" si="77"/>
        <v>500000</v>
      </c>
      <c r="P456" s="170">
        <f t="shared" si="73"/>
        <v>852247.84000000008</v>
      </c>
      <c r="Q456" s="170">
        <f t="shared" si="78"/>
        <v>154977.68</v>
      </c>
      <c r="R456" s="228">
        <f t="shared" si="71"/>
        <v>0.30995536000000001</v>
      </c>
      <c r="S456" s="228">
        <f t="shared" si="79"/>
        <v>1.7044956800000002</v>
      </c>
      <c r="T456" s="131" t="s">
        <v>396</v>
      </c>
      <c r="U456" s="131">
        <v>1</v>
      </c>
      <c r="V456" s="170">
        <f t="shared" si="74"/>
        <v>500000</v>
      </c>
      <c r="W456" s="170">
        <f t="shared" si="80"/>
        <v>852247.84000000008</v>
      </c>
      <c r="X456" s="170">
        <f t="shared" si="75"/>
        <v>154977.68</v>
      </c>
      <c r="Y456" s="260">
        <f t="shared" si="76"/>
        <v>0.30995536000000001</v>
      </c>
      <c r="Z456" s="228">
        <f t="shared" si="81"/>
        <v>1.7044956800000002</v>
      </c>
      <c r="AA456" s="134"/>
    </row>
    <row r="457" spans="1:27" ht="15.75" customHeight="1">
      <c r="A457" s="450"/>
      <c r="B457" s="442"/>
      <c r="C457" s="442"/>
      <c r="D457" s="148" t="s">
        <v>1271</v>
      </c>
      <c r="E457" s="148" t="s">
        <v>1103</v>
      </c>
      <c r="F457" s="178" t="s">
        <v>1354</v>
      </c>
      <c r="G457" s="148" t="s">
        <v>1359</v>
      </c>
      <c r="H457" s="148" t="s">
        <v>394</v>
      </c>
      <c r="I457" s="148" t="s">
        <v>123</v>
      </c>
      <c r="J457" s="132">
        <v>234446</v>
      </c>
      <c r="K457" s="132">
        <v>4529.07</v>
      </c>
      <c r="L457" s="132">
        <v>4529.07</v>
      </c>
      <c r="M457" s="131" t="s">
        <v>396</v>
      </c>
      <c r="N457" s="131">
        <v>1</v>
      </c>
      <c r="O457" s="170">
        <f t="shared" si="77"/>
        <v>234446</v>
      </c>
      <c r="P457" s="170">
        <f t="shared" si="73"/>
        <v>4529.07</v>
      </c>
      <c r="Q457" s="170">
        <f t="shared" si="78"/>
        <v>4529.07</v>
      </c>
      <c r="R457" s="228">
        <f t="shared" si="71"/>
        <v>1.9318179879375206E-2</v>
      </c>
      <c r="S457" s="228">
        <f t="shared" si="79"/>
        <v>1.9318179879375206E-2</v>
      </c>
      <c r="T457" s="131" t="s">
        <v>396</v>
      </c>
      <c r="U457" s="131">
        <v>1</v>
      </c>
      <c r="V457" s="170">
        <f t="shared" si="74"/>
        <v>234446</v>
      </c>
      <c r="W457" s="170">
        <f t="shared" si="80"/>
        <v>4529.07</v>
      </c>
      <c r="X457" s="170">
        <f t="shared" si="75"/>
        <v>4529.07</v>
      </c>
      <c r="Y457" s="260">
        <f t="shared" si="76"/>
        <v>1.9318179879375206E-2</v>
      </c>
      <c r="Z457" s="228">
        <f t="shared" si="81"/>
        <v>1.9318179879375206E-2</v>
      </c>
      <c r="AA457" s="134"/>
    </row>
    <row r="458" spans="1:27" ht="15.75" customHeight="1">
      <c r="A458" s="450"/>
      <c r="B458" s="442"/>
      <c r="C458" s="442"/>
      <c r="D458" s="148" t="s">
        <v>1271</v>
      </c>
      <c r="E458" s="148" t="s">
        <v>1103</v>
      </c>
      <c r="F458" s="178" t="s">
        <v>1354</v>
      </c>
      <c r="G458" s="148" t="s">
        <v>1360</v>
      </c>
      <c r="H458" s="148" t="s">
        <v>394</v>
      </c>
      <c r="I458" s="148" t="s">
        <v>123</v>
      </c>
      <c r="J458" s="132">
        <v>8739364</v>
      </c>
      <c r="K458" s="132">
        <v>5878469.0200000005</v>
      </c>
      <c r="L458" s="132">
        <v>3557353.23</v>
      </c>
      <c r="M458" s="131" t="s">
        <v>396</v>
      </c>
      <c r="N458" s="131">
        <v>1</v>
      </c>
      <c r="O458" s="170">
        <f t="shared" si="77"/>
        <v>8739364</v>
      </c>
      <c r="P458" s="170">
        <f t="shared" si="73"/>
        <v>5878469.0200000005</v>
      </c>
      <c r="Q458" s="170">
        <f t="shared" si="78"/>
        <v>3557353.23</v>
      </c>
      <c r="R458" s="228">
        <f t="shared" si="71"/>
        <v>0.40704944089752987</v>
      </c>
      <c r="S458" s="228">
        <f t="shared" si="79"/>
        <v>0.67264265683406721</v>
      </c>
      <c r="T458" s="131" t="s">
        <v>396</v>
      </c>
      <c r="U458" s="131">
        <v>1</v>
      </c>
      <c r="V458" s="170">
        <f t="shared" si="74"/>
        <v>8739364</v>
      </c>
      <c r="W458" s="170">
        <f t="shared" si="80"/>
        <v>5878469.0200000005</v>
      </c>
      <c r="X458" s="170">
        <f t="shared" si="75"/>
        <v>3557353.23</v>
      </c>
      <c r="Y458" s="260">
        <f t="shared" si="76"/>
        <v>0.40704944089752987</v>
      </c>
      <c r="Z458" s="228">
        <f t="shared" si="81"/>
        <v>0.67264265683406721</v>
      </c>
      <c r="AA458" s="134"/>
    </row>
    <row r="459" spans="1:27" ht="15.75" customHeight="1">
      <c r="A459" s="450"/>
      <c r="B459" s="442"/>
      <c r="C459" s="442"/>
      <c r="D459" s="148" t="s">
        <v>1271</v>
      </c>
      <c r="E459" s="148" t="s">
        <v>1103</v>
      </c>
      <c r="F459" s="178" t="s">
        <v>1354</v>
      </c>
      <c r="G459" s="148" t="s">
        <v>1361</v>
      </c>
      <c r="H459" s="148" t="s">
        <v>394</v>
      </c>
      <c r="I459" s="148" t="s">
        <v>123</v>
      </c>
      <c r="J459" s="132">
        <v>1690121</v>
      </c>
      <c r="K459" s="132">
        <v>11855769.490000002</v>
      </c>
      <c r="L459" s="132">
        <v>11855769.490000002</v>
      </c>
      <c r="M459" s="131" t="s">
        <v>396</v>
      </c>
      <c r="N459" s="131">
        <v>1</v>
      </c>
      <c r="O459" s="170">
        <f t="shared" si="77"/>
        <v>1690121</v>
      </c>
      <c r="P459" s="170">
        <f t="shared" si="73"/>
        <v>11855769.490000002</v>
      </c>
      <c r="Q459" s="170">
        <f t="shared" si="78"/>
        <v>11855769.490000002</v>
      </c>
      <c r="R459" s="228">
        <f t="shared" si="71"/>
        <v>7.0147459797257135</v>
      </c>
      <c r="S459" s="228">
        <f t="shared" si="79"/>
        <v>7.0147459797257135</v>
      </c>
      <c r="T459" s="131" t="s">
        <v>396</v>
      </c>
      <c r="U459" s="131">
        <v>1</v>
      </c>
      <c r="V459" s="170">
        <f t="shared" si="74"/>
        <v>1690121</v>
      </c>
      <c r="W459" s="170">
        <f t="shared" si="80"/>
        <v>11855769.490000002</v>
      </c>
      <c r="X459" s="170">
        <f t="shared" si="75"/>
        <v>11855769.490000002</v>
      </c>
      <c r="Y459" s="260">
        <f t="shared" si="76"/>
        <v>7.0147459797257135</v>
      </c>
      <c r="Z459" s="228">
        <f t="shared" si="81"/>
        <v>7.0147459797257135</v>
      </c>
      <c r="AA459" s="134"/>
    </row>
    <row r="460" spans="1:27" ht="15.75" customHeight="1">
      <c r="A460" s="450"/>
      <c r="B460" s="442"/>
      <c r="C460" s="442"/>
      <c r="D460" s="148" t="s">
        <v>1271</v>
      </c>
      <c r="E460" s="148" t="s">
        <v>1103</v>
      </c>
      <c r="F460" s="178" t="s">
        <v>1354</v>
      </c>
      <c r="G460" s="148" t="s">
        <v>1362</v>
      </c>
      <c r="H460" s="148" t="s">
        <v>394</v>
      </c>
      <c r="I460" s="148" t="s">
        <v>123</v>
      </c>
      <c r="J460" s="132">
        <v>0</v>
      </c>
      <c r="K460" s="132">
        <v>1093698.8400000001</v>
      </c>
      <c r="L460" s="132">
        <v>1093698.8400000001</v>
      </c>
      <c r="M460" s="131" t="s">
        <v>396</v>
      </c>
      <c r="N460" s="131">
        <v>1</v>
      </c>
      <c r="O460" s="170">
        <f t="shared" si="77"/>
        <v>0</v>
      </c>
      <c r="P460" s="170">
        <f t="shared" si="73"/>
        <v>1093698.8400000001</v>
      </c>
      <c r="Q460" s="170">
        <f t="shared" si="78"/>
        <v>1093698.8400000001</v>
      </c>
      <c r="R460" s="228" t="str">
        <f t="shared" si="71"/>
        <v>-</v>
      </c>
      <c r="S460" s="228" t="str">
        <f t="shared" si="79"/>
        <v>-</v>
      </c>
      <c r="T460" s="131" t="s">
        <v>396</v>
      </c>
      <c r="U460" s="131">
        <v>1</v>
      </c>
      <c r="V460" s="170">
        <f t="shared" si="74"/>
        <v>0</v>
      </c>
      <c r="W460" s="170">
        <f t="shared" si="80"/>
        <v>1093698.8400000001</v>
      </c>
      <c r="X460" s="170">
        <f t="shared" si="75"/>
        <v>1093698.8400000001</v>
      </c>
      <c r="Y460" s="260" t="str">
        <f t="shared" si="76"/>
        <v>-</v>
      </c>
      <c r="Z460" s="228" t="str">
        <f t="shared" si="81"/>
        <v>-</v>
      </c>
      <c r="AA460" s="134"/>
    </row>
    <row r="461" spans="1:27" ht="15.75" customHeight="1">
      <c r="A461" s="450"/>
      <c r="B461" s="442"/>
      <c r="C461" s="442"/>
      <c r="D461" s="148" t="s">
        <v>1271</v>
      </c>
      <c r="E461" s="148" t="s">
        <v>1103</v>
      </c>
      <c r="F461" s="178" t="s">
        <v>1354</v>
      </c>
      <c r="G461" s="148" t="s">
        <v>1363</v>
      </c>
      <c r="H461" s="148" t="s">
        <v>394</v>
      </c>
      <c r="I461" s="148" t="s">
        <v>123</v>
      </c>
      <c r="J461" s="132">
        <v>0</v>
      </c>
      <c r="K461" s="132">
        <v>971509</v>
      </c>
      <c r="L461" s="132">
        <v>859474</v>
      </c>
      <c r="M461" s="131" t="s">
        <v>396</v>
      </c>
      <c r="N461" s="131">
        <v>1</v>
      </c>
      <c r="O461" s="170">
        <f t="shared" si="77"/>
        <v>0</v>
      </c>
      <c r="P461" s="170">
        <f t="shared" si="73"/>
        <v>971509</v>
      </c>
      <c r="Q461" s="170">
        <f t="shared" si="78"/>
        <v>859474</v>
      </c>
      <c r="R461" s="228" t="str">
        <f t="shared" si="71"/>
        <v>-</v>
      </c>
      <c r="S461" s="228" t="str">
        <f t="shared" si="79"/>
        <v>-</v>
      </c>
      <c r="T461" s="131" t="s">
        <v>396</v>
      </c>
      <c r="U461" s="131">
        <v>1</v>
      </c>
      <c r="V461" s="170">
        <f t="shared" si="74"/>
        <v>0</v>
      </c>
      <c r="W461" s="170">
        <f t="shared" si="80"/>
        <v>971509</v>
      </c>
      <c r="X461" s="170">
        <f t="shared" si="75"/>
        <v>859474</v>
      </c>
      <c r="Y461" s="260" t="str">
        <f t="shared" si="76"/>
        <v>-</v>
      </c>
      <c r="Z461" s="228" t="str">
        <f t="shared" si="81"/>
        <v>-</v>
      </c>
      <c r="AA461" s="134"/>
    </row>
    <row r="462" spans="1:27" ht="15.75" customHeight="1">
      <c r="A462" s="450"/>
      <c r="B462" s="442"/>
      <c r="C462" s="442"/>
      <c r="D462" s="148" t="s">
        <v>1271</v>
      </c>
      <c r="E462" s="148" t="s">
        <v>1103</v>
      </c>
      <c r="F462" s="178" t="s">
        <v>1354</v>
      </c>
      <c r="G462" s="148" t="s">
        <v>1364</v>
      </c>
      <c r="H462" s="148" t="s">
        <v>394</v>
      </c>
      <c r="I462" s="148" t="s">
        <v>123</v>
      </c>
      <c r="J462" s="132">
        <v>89741</v>
      </c>
      <c r="K462" s="132">
        <v>287289.03000000003</v>
      </c>
      <c r="L462" s="132">
        <v>287289.03000000003</v>
      </c>
      <c r="M462" s="131" t="s">
        <v>396</v>
      </c>
      <c r="N462" s="131">
        <v>1</v>
      </c>
      <c r="O462" s="170">
        <f t="shared" si="77"/>
        <v>89741</v>
      </c>
      <c r="P462" s="170">
        <f t="shared" si="73"/>
        <v>287289.03000000003</v>
      </c>
      <c r="Q462" s="170">
        <f t="shared" si="78"/>
        <v>287289.03000000003</v>
      </c>
      <c r="R462" s="228">
        <f t="shared" si="71"/>
        <v>3.2013130007465933</v>
      </c>
      <c r="S462" s="228">
        <f t="shared" si="79"/>
        <v>3.2013130007465933</v>
      </c>
      <c r="T462" s="131" t="s">
        <v>396</v>
      </c>
      <c r="U462" s="131">
        <v>1</v>
      </c>
      <c r="V462" s="170">
        <f t="shared" si="74"/>
        <v>89741</v>
      </c>
      <c r="W462" s="170">
        <f t="shared" si="80"/>
        <v>287289.03000000003</v>
      </c>
      <c r="X462" s="170">
        <f t="shared" si="75"/>
        <v>287289.03000000003</v>
      </c>
      <c r="Y462" s="260">
        <f t="shared" si="76"/>
        <v>3.2013130007465933</v>
      </c>
      <c r="Z462" s="228">
        <f t="shared" si="81"/>
        <v>3.2013130007465933</v>
      </c>
      <c r="AA462" s="134"/>
    </row>
    <row r="463" spans="1:27" ht="15.75" customHeight="1">
      <c r="A463" s="450"/>
      <c r="B463" s="442"/>
      <c r="C463" s="442"/>
      <c r="D463" s="148" t="s">
        <v>1271</v>
      </c>
      <c r="E463" s="148" t="s">
        <v>1103</v>
      </c>
      <c r="F463" s="178" t="s">
        <v>1354</v>
      </c>
      <c r="G463" s="148" t="s">
        <v>1365</v>
      </c>
      <c r="H463" s="148" t="s">
        <v>394</v>
      </c>
      <c r="I463" s="148" t="s">
        <v>123</v>
      </c>
      <c r="J463" s="132">
        <v>50000</v>
      </c>
      <c r="K463" s="132">
        <v>649517.94999999995</v>
      </c>
      <c r="L463" s="132">
        <v>48633</v>
      </c>
      <c r="M463" s="131" t="s">
        <v>396</v>
      </c>
      <c r="N463" s="131">
        <v>1</v>
      </c>
      <c r="O463" s="170">
        <f t="shared" si="77"/>
        <v>50000</v>
      </c>
      <c r="P463" s="170">
        <f t="shared" si="73"/>
        <v>649517.94999999995</v>
      </c>
      <c r="Q463" s="170">
        <f t="shared" si="78"/>
        <v>48633</v>
      </c>
      <c r="R463" s="228">
        <f t="shared" si="71"/>
        <v>0.97265999999999997</v>
      </c>
      <c r="S463" s="228">
        <f t="shared" si="79"/>
        <v>12.990359</v>
      </c>
      <c r="T463" s="131" t="s">
        <v>396</v>
      </c>
      <c r="U463" s="131">
        <v>1</v>
      </c>
      <c r="V463" s="170">
        <f t="shared" si="74"/>
        <v>50000</v>
      </c>
      <c r="W463" s="170">
        <f t="shared" si="80"/>
        <v>649517.94999999995</v>
      </c>
      <c r="X463" s="170">
        <f t="shared" si="75"/>
        <v>48633</v>
      </c>
      <c r="Y463" s="260">
        <f t="shared" si="76"/>
        <v>0.97265999999999997</v>
      </c>
      <c r="Z463" s="228">
        <f t="shared" si="81"/>
        <v>12.990359</v>
      </c>
      <c r="AA463" s="134"/>
    </row>
    <row r="464" spans="1:27" ht="15.75" customHeight="1">
      <c r="A464" s="450"/>
      <c r="B464" s="442"/>
      <c r="C464" s="442"/>
      <c r="D464" s="148" t="s">
        <v>1271</v>
      </c>
      <c r="E464" s="148" t="s">
        <v>1103</v>
      </c>
      <c r="F464" s="178" t="s">
        <v>1354</v>
      </c>
      <c r="G464" s="148" t="s">
        <v>1366</v>
      </c>
      <c r="H464" s="148" t="s">
        <v>394</v>
      </c>
      <c r="I464" s="148" t="s">
        <v>123</v>
      </c>
      <c r="J464" s="132">
        <v>0</v>
      </c>
      <c r="K464" s="132">
        <v>5400</v>
      </c>
      <c r="L464" s="132">
        <v>5400</v>
      </c>
      <c r="M464" s="131" t="s">
        <v>396</v>
      </c>
      <c r="N464" s="131">
        <v>1</v>
      </c>
      <c r="O464" s="170">
        <f t="shared" si="77"/>
        <v>0</v>
      </c>
      <c r="P464" s="170">
        <f t="shared" si="73"/>
        <v>5400</v>
      </c>
      <c r="Q464" s="170">
        <f t="shared" si="78"/>
        <v>5400</v>
      </c>
      <c r="R464" s="228" t="str">
        <f t="shared" si="71"/>
        <v>-</v>
      </c>
      <c r="S464" s="228" t="str">
        <f t="shared" si="79"/>
        <v>-</v>
      </c>
      <c r="T464" s="131" t="s">
        <v>396</v>
      </c>
      <c r="U464" s="131">
        <v>1</v>
      </c>
      <c r="V464" s="170">
        <f t="shared" si="74"/>
        <v>0</v>
      </c>
      <c r="W464" s="170">
        <f t="shared" si="80"/>
        <v>5400</v>
      </c>
      <c r="X464" s="170">
        <f t="shared" si="75"/>
        <v>5400</v>
      </c>
      <c r="Y464" s="260" t="str">
        <f t="shared" si="76"/>
        <v>-</v>
      </c>
      <c r="Z464" s="228" t="str">
        <f t="shared" si="81"/>
        <v>-</v>
      </c>
      <c r="AA464" s="134"/>
    </row>
    <row r="465" spans="1:27" ht="15.75" customHeight="1">
      <c r="A465" s="450"/>
      <c r="B465" s="442"/>
      <c r="C465" s="442"/>
      <c r="D465" s="148" t="s">
        <v>1271</v>
      </c>
      <c r="E465" s="148" t="s">
        <v>1103</v>
      </c>
      <c r="F465" s="178" t="s">
        <v>1354</v>
      </c>
      <c r="G465" s="148" t="s">
        <v>1367</v>
      </c>
      <c r="H465" s="148" t="s">
        <v>394</v>
      </c>
      <c r="I465" s="148" t="s">
        <v>123</v>
      </c>
      <c r="J465" s="132">
        <v>31500</v>
      </c>
      <c r="K465" s="132">
        <v>7546.4</v>
      </c>
      <c r="L465" s="132">
        <v>7546.4</v>
      </c>
      <c r="M465" s="131" t="s">
        <v>396</v>
      </c>
      <c r="N465" s="131">
        <v>1</v>
      </c>
      <c r="O465" s="170">
        <f t="shared" si="77"/>
        <v>31500</v>
      </c>
      <c r="P465" s="170">
        <f t="shared" si="73"/>
        <v>7546.4</v>
      </c>
      <c r="Q465" s="170">
        <f t="shared" si="78"/>
        <v>7546.4</v>
      </c>
      <c r="R465" s="228">
        <f t="shared" si="71"/>
        <v>0.23956825396825396</v>
      </c>
      <c r="S465" s="228">
        <f t="shared" si="79"/>
        <v>0.23956825396825396</v>
      </c>
      <c r="T465" s="131" t="s">
        <v>396</v>
      </c>
      <c r="U465" s="131">
        <v>1</v>
      </c>
      <c r="V465" s="170">
        <f t="shared" si="74"/>
        <v>31500</v>
      </c>
      <c r="W465" s="170">
        <f t="shared" si="80"/>
        <v>7546.4</v>
      </c>
      <c r="X465" s="170">
        <f t="shared" si="75"/>
        <v>7546.4</v>
      </c>
      <c r="Y465" s="260">
        <f t="shared" si="76"/>
        <v>0.23956825396825396</v>
      </c>
      <c r="Z465" s="228">
        <f t="shared" si="81"/>
        <v>0.23956825396825396</v>
      </c>
      <c r="AA465" s="134"/>
    </row>
    <row r="466" spans="1:27" ht="15.75" customHeight="1">
      <c r="A466" s="450"/>
      <c r="B466" s="442"/>
      <c r="C466" s="442"/>
      <c r="D466" s="148" t="s">
        <v>1271</v>
      </c>
      <c r="E466" s="148" t="s">
        <v>1103</v>
      </c>
      <c r="F466" s="178" t="s">
        <v>1354</v>
      </c>
      <c r="G466" s="148" t="s">
        <v>1368</v>
      </c>
      <c r="H466" s="148" t="s">
        <v>394</v>
      </c>
      <c r="I466" s="148" t="s">
        <v>123</v>
      </c>
      <c r="J466" s="132">
        <v>277118</v>
      </c>
      <c r="K466" s="132">
        <v>1.4551915228366852E-11</v>
      </c>
      <c r="L466" s="132">
        <v>0</v>
      </c>
      <c r="M466" s="131" t="s">
        <v>396</v>
      </c>
      <c r="N466" s="131">
        <v>1</v>
      </c>
      <c r="O466" s="170">
        <f t="shared" si="77"/>
        <v>277118</v>
      </c>
      <c r="P466" s="170">
        <f t="shared" si="73"/>
        <v>1.4551915228366852E-11</v>
      </c>
      <c r="Q466" s="170">
        <f t="shared" si="78"/>
        <v>0</v>
      </c>
      <c r="R466" s="228">
        <f t="shared" si="71"/>
        <v>0</v>
      </c>
      <c r="S466" s="228">
        <f t="shared" si="79"/>
        <v>5.2511620422949253E-17</v>
      </c>
      <c r="T466" s="131" t="s">
        <v>396</v>
      </c>
      <c r="U466" s="131">
        <v>1</v>
      </c>
      <c r="V466" s="170">
        <f t="shared" si="74"/>
        <v>277118</v>
      </c>
      <c r="W466" s="170">
        <f t="shared" si="80"/>
        <v>1.4551915228366852E-11</v>
      </c>
      <c r="X466" s="170">
        <f t="shared" si="75"/>
        <v>0</v>
      </c>
      <c r="Y466" s="260">
        <f t="shared" si="76"/>
        <v>0</v>
      </c>
      <c r="Z466" s="228">
        <f t="shared" si="81"/>
        <v>5.2511620422949253E-17</v>
      </c>
      <c r="AA466" s="134"/>
    </row>
    <row r="467" spans="1:27" ht="15.75" customHeight="1">
      <c r="A467" s="450"/>
      <c r="B467" s="442"/>
      <c r="C467" s="442"/>
      <c r="D467" s="148" t="s">
        <v>1271</v>
      </c>
      <c r="E467" s="148" t="s">
        <v>1103</v>
      </c>
      <c r="F467" s="178" t="s">
        <v>1354</v>
      </c>
      <c r="G467" s="148" t="s">
        <v>1369</v>
      </c>
      <c r="H467" s="148" t="s">
        <v>394</v>
      </c>
      <c r="I467" s="148" t="s">
        <v>123</v>
      </c>
      <c r="J467" s="132">
        <v>76000</v>
      </c>
      <c r="K467" s="132">
        <v>52530.8</v>
      </c>
      <c r="L467" s="132">
        <v>52530.8</v>
      </c>
      <c r="M467" s="131" t="s">
        <v>396</v>
      </c>
      <c r="N467" s="131">
        <v>1</v>
      </c>
      <c r="O467" s="170">
        <f t="shared" si="77"/>
        <v>76000</v>
      </c>
      <c r="P467" s="170">
        <f t="shared" si="73"/>
        <v>52530.8</v>
      </c>
      <c r="Q467" s="170">
        <f t="shared" si="78"/>
        <v>52530.8</v>
      </c>
      <c r="R467" s="228">
        <f t="shared" si="71"/>
        <v>0.69119473684210531</v>
      </c>
      <c r="S467" s="228">
        <f t="shared" si="79"/>
        <v>0.69119473684210531</v>
      </c>
      <c r="T467" s="131" t="s">
        <v>396</v>
      </c>
      <c r="U467" s="131">
        <v>1</v>
      </c>
      <c r="V467" s="170">
        <f t="shared" si="74"/>
        <v>76000</v>
      </c>
      <c r="W467" s="170">
        <f t="shared" si="80"/>
        <v>52530.8</v>
      </c>
      <c r="X467" s="170">
        <f t="shared" si="75"/>
        <v>52530.8</v>
      </c>
      <c r="Y467" s="260">
        <f t="shared" si="76"/>
        <v>0.69119473684210531</v>
      </c>
      <c r="Z467" s="228">
        <f t="shared" si="81"/>
        <v>0.69119473684210531</v>
      </c>
      <c r="AA467" s="134"/>
    </row>
    <row r="468" spans="1:27" ht="15.75" customHeight="1">
      <c r="A468" s="450"/>
      <c r="B468" s="442"/>
      <c r="C468" s="442"/>
      <c r="D468" s="148" t="s">
        <v>1271</v>
      </c>
      <c r="E468" s="148" t="s">
        <v>1103</v>
      </c>
      <c r="F468" s="178" t="s">
        <v>1354</v>
      </c>
      <c r="G468" s="148" t="s">
        <v>1370</v>
      </c>
      <c r="H468" s="148" t="s">
        <v>394</v>
      </c>
      <c r="I468" s="148" t="s">
        <v>123</v>
      </c>
      <c r="J468" s="132">
        <v>261052</v>
      </c>
      <c r="K468" s="132">
        <v>14000</v>
      </c>
      <c r="L468" s="132">
        <v>14000</v>
      </c>
      <c r="M468" s="131" t="s">
        <v>396</v>
      </c>
      <c r="N468" s="131">
        <v>1</v>
      </c>
      <c r="O468" s="170">
        <f t="shared" si="77"/>
        <v>261052</v>
      </c>
      <c r="P468" s="170">
        <f t="shared" si="73"/>
        <v>14000</v>
      </c>
      <c r="Q468" s="170">
        <f t="shared" si="78"/>
        <v>14000</v>
      </c>
      <c r="R468" s="228">
        <f t="shared" si="71"/>
        <v>5.3629162006037109E-2</v>
      </c>
      <c r="S468" s="228">
        <f t="shared" si="79"/>
        <v>5.3629162006037109E-2</v>
      </c>
      <c r="T468" s="131" t="s">
        <v>396</v>
      </c>
      <c r="U468" s="131">
        <v>1</v>
      </c>
      <c r="V468" s="170">
        <f t="shared" si="74"/>
        <v>261052</v>
      </c>
      <c r="W468" s="170">
        <f t="shared" si="80"/>
        <v>14000</v>
      </c>
      <c r="X468" s="170">
        <f t="shared" si="75"/>
        <v>14000</v>
      </c>
      <c r="Y468" s="260">
        <f t="shared" si="76"/>
        <v>5.3629162006037109E-2</v>
      </c>
      <c r="Z468" s="228">
        <f t="shared" si="81"/>
        <v>5.3629162006037109E-2</v>
      </c>
      <c r="AA468" s="134"/>
    </row>
    <row r="469" spans="1:27" ht="15.75" customHeight="1">
      <c r="A469" s="450"/>
      <c r="B469" s="442"/>
      <c r="C469" s="442"/>
      <c r="D469" s="148" t="s">
        <v>1271</v>
      </c>
      <c r="E469" s="148" t="s">
        <v>1103</v>
      </c>
      <c r="F469" s="178" t="s">
        <v>1354</v>
      </c>
      <c r="G469" s="148" t="s">
        <v>1371</v>
      </c>
      <c r="H469" s="148" t="s">
        <v>394</v>
      </c>
      <c r="I469" s="148" t="s">
        <v>123</v>
      </c>
      <c r="J469" s="132">
        <v>20850</v>
      </c>
      <c r="K469" s="132">
        <v>449.85</v>
      </c>
      <c r="L469" s="132">
        <v>449.85</v>
      </c>
      <c r="M469" s="131" t="s">
        <v>396</v>
      </c>
      <c r="N469" s="131">
        <v>1</v>
      </c>
      <c r="O469" s="170">
        <f t="shared" si="77"/>
        <v>20850</v>
      </c>
      <c r="P469" s="170">
        <f t="shared" si="73"/>
        <v>449.85</v>
      </c>
      <c r="Q469" s="170">
        <f t="shared" si="78"/>
        <v>449.85</v>
      </c>
      <c r="R469" s="228">
        <f t="shared" si="71"/>
        <v>2.1575539568345323E-2</v>
      </c>
      <c r="S469" s="228">
        <f t="shared" si="79"/>
        <v>2.1575539568345323E-2</v>
      </c>
      <c r="T469" s="131" t="s">
        <v>396</v>
      </c>
      <c r="U469" s="131">
        <v>1</v>
      </c>
      <c r="V469" s="170">
        <f t="shared" si="74"/>
        <v>20850</v>
      </c>
      <c r="W469" s="170">
        <f t="shared" si="80"/>
        <v>449.85</v>
      </c>
      <c r="X469" s="170">
        <f t="shared" si="75"/>
        <v>449.85</v>
      </c>
      <c r="Y469" s="260">
        <f t="shared" si="76"/>
        <v>2.1575539568345323E-2</v>
      </c>
      <c r="Z469" s="228">
        <f t="shared" si="81"/>
        <v>2.1575539568345323E-2</v>
      </c>
      <c r="AA469" s="134"/>
    </row>
    <row r="470" spans="1:27" ht="15.75" customHeight="1">
      <c r="A470" s="450"/>
      <c r="B470" s="442"/>
      <c r="C470" s="442"/>
      <c r="D470" s="148" t="s">
        <v>1271</v>
      </c>
      <c r="E470" s="148" t="s">
        <v>1103</v>
      </c>
      <c r="F470" s="178" t="s">
        <v>1354</v>
      </c>
      <c r="G470" s="148" t="s">
        <v>1372</v>
      </c>
      <c r="H470" s="148" t="s">
        <v>394</v>
      </c>
      <c r="I470" s="148" t="s">
        <v>123</v>
      </c>
      <c r="J470" s="132">
        <v>234865</v>
      </c>
      <c r="K470" s="132">
        <v>134055.48000000001</v>
      </c>
      <c r="L470" s="132">
        <v>34082.240000000005</v>
      </c>
      <c r="M470" s="131" t="s">
        <v>396</v>
      </c>
      <c r="N470" s="131">
        <v>1</v>
      </c>
      <c r="O470" s="170">
        <f t="shared" si="77"/>
        <v>234865</v>
      </c>
      <c r="P470" s="170">
        <f t="shared" si="73"/>
        <v>134055.48000000001</v>
      </c>
      <c r="Q470" s="170">
        <f t="shared" si="78"/>
        <v>34082.240000000005</v>
      </c>
      <c r="R470" s="228">
        <f t="shared" si="71"/>
        <v>0.14511417197113238</v>
      </c>
      <c r="S470" s="228">
        <f t="shared" si="79"/>
        <v>0.57077674408702872</v>
      </c>
      <c r="T470" s="131" t="s">
        <v>396</v>
      </c>
      <c r="U470" s="131">
        <v>1</v>
      </c>
      <c r="V470" s="170">
        <f t="shared" si="74"/>
        <v>234865</v>
      </c>
      <c r="W470" s="170">
        <f t="shared" si="80"/>
        <v>134055.48000000001</v>
      </c>
      <c r="X470" s="170">
        <f t="shared" si="75"/>
        <v>34082.240000000005</v>
      </c>
      <c r="Y470" s="260">
        <f t="shared" si="76"/>
        <v>0.14511417197113238</v>
      </c>
      <c r="Z470" s="228">
        <f t="shared" si="81"/>
        <v>0.57077674408702872</v>
      </c>
      <c r="AA470" s="134"/>
    </row>
    <row r="471" spans="1:27" ht="15.75" customHeight="1">
      <c r="A471" s="450"/>
      <c r="B471" s="442"/>
      <c r="C471" s="442"/>
      <c r="D471" s="148" t="s">
        <v>1271</v>
      </c>
      <c r="E471" s="148" t="s">
        <v>1103</v>
      </c>
      <c r="F471" s="178" t="s">
        <v>1354</v>
      </c>
      <c r="G471" s="148" t="s">
        <v>1373</v>
      </c>
      <c r="H471" s="148" t="s">
        <v>394</v>
      </c>
      <c r="I471" s="148" t="s">
        <v>123</v>
      </c>
      <c r="J471" s="132">
        <v>115000</v>
      </c>
      <c r="K471" s="132">
        <v>13277.519999999999</v>
      </c>
      <c r="L471" s="132">
        <v>13277.519999999999</v>
      </c>
      <c r="M471" s="131" t="s">
        <v>396</v>
      </c>
      <c r="N471" s="131">
        <v>1</v>
      </c>
      <c r="O471" s="170">
        <f t="shared" si="77"/>
        <v>115000</v>
      </c>
      <c r="P471" s="170">
        <f t="shared" si="73"/>
        <v>13277.519999999999</v>
      </c>
      <c r="Q471" s="170">
        <f t="shared" si="78"/>
        <v>13277.519999999999</v>
      </c>
      <c r="R471" s="228">
        <f t="shared" si="71"/>
        <v>0.1154566956521739</v>
      </c>
      <c r="S471" s="228">
        <f t="shared" si="79"/>
        <v>0.1154566956521739</v>
      </c>
      <c r="T471" s="131" t="s">
        <v>396</v>
      </c>
      <c r="U471" s="131">
        <v>1</v>
      </c>
      <c r="V471" s="170">
        <f t="shared" si="74"/>
        <v>115000</v>
      </c>
      <c r="W471" s="170">
        <f t="shared" si="80"/>
        <v>13277.519999999999</v>
      </c>
      <c r="X471" s="170">
        <f t="shared" si="75"/>
        <v>13277.519999999999</v>
      </c>
      <c r="Y471" s="260">
        <f t="shared" si="76"/>
        <v>0.1154566956521739</v>
      </c>
      <c r="Z471" s="228">
        <f t="shared" si="81"/>
        <v>0.1154566956521739</v>
      </c>
      <c r="AA471" s="134"/>
    </row>
    <row r="472" spans="1:27" ht="15.75" customHeight="1">
      <c r="A472" s="450"/>
      <c r="B472" s="442"/>
      <c r="C472" s="442"/>
      <c r="D472" s="148" t="s">
        <v>1271</v>
      </c>
      <c r="E472" s="148" t="s">
        <v>1103</v>
      </c>
      <c r="F472" s="178" t="s">
        <v>1354</v>
      </c>
      <c r="G472" s="148" t="s">
        <v>1374</v>
      </c>
      <c r="H472" s="148" t="s">
        <v>394</v>
      </c>
      <c r="I472" s="148" t="s">
        <v>123</v>
      </c>
      <c r="J472" s="132">
        <v>408004</v>
      </c>
      <c r="K472" s="132">
        <v>333806.07</v>
      </c>
      <c r="L472" s="132">
        <v>312483.41000000003</v>
      </c>
      <c r="M472" s="131" t="s">
        <v>396</v>
      </c>
      <c r="N472" s="131">
        <v>1</v>
      </c>
      <c r="O472" s="170">
        <f t="shared" si="77"/>
        <v>408004</v>
      </c>
      <c r="P472" s="170">
        <f t="shared" si="73"/>
        <v>333806.07</v>
      </c>
      <c r="Q472" s="170">
        <f t="shared" si="78"/>
        <v>312483.41000000003</v>
      </c>
      <c r="R472" s="228">
        <f t="shared" si="71"/>
        <v>0.76588320212546945</v>
      </c>
      <c r="S472" s="228">
        <f t="shared" si="79"/>
        <v>0.81814411133224185</v>
      </c>
      <c r="T472" s="131" t="s">
        <v>396</v>
      </c>
      <c r="U472" s="131">
        <v>1</v>
      </c>
      <c r="V472" s="170">
        <f t="shared" si="74"/>
        <v>408004</v>
      </c>
      <c r="W472" s="170">
        <f t="shared" si="80"/>
        <v>333806.07</v>
      </c>
      <c r="X472" s="170">
        <f t="shared" si="75"/>
        <v>312483.41000000003</v>
      </c>
      <c r="Y472" s="260">
        <f t="shared" si="76"/>
        <v>0.76588320212546945</v>
      </c>
      <c r="Z472" s="228">
        <f t="shared" si="81"/>
        <v>0.81814411133224185</v>
      </c>
      <c r="AA472" s="134"/>
    </row>
    <row r="473" spans="1:27" ht="15.75" customHeight="1">
      <c r="A473" s="450"/>
      <c r="B473" s="442"/>
      <c r="C473" s="442"/>
      <c r="D473" s="148" t="s">
        <v>1271</v>
      </c>
      <c r="E473" s="148" t="s">
        <v>1103</v>
      </c>
      <c r="F473" s="178" t="s">
        <v>1354</v>
      </c>
      <c r="G473" s="148" t="s">
        <v>1375</v>
      </c>
      <c r="H473" s="148" t="s">
        <v>394</v>
      </c>
      <c r="I473" s="148" t="s">
        <v>123</v>
      </c>
      <c r="J473" s="132">
        <v>119925</v>
      </c>
      <c r="K473" s="132">
        <v>368551.67999999999</v>
      </c>
      <c r="L473" s="132">
        <v>88851.38</v>
      </c>
      <c r="M473" s="131" t="s">
        <v>396</v>
      </c>
      <c r="N473" s="131">
        <v>1</v>
      </c>
      <c r="O473" s="170">
        <f t="shared" si="77"/>
        <v>119925</v>
      </c>
      <c r="P473" s="170">
        <f t="shared" si="73"/>
        <v>368551.67999999999</v>
      </c>
      <c r="Q473" s="170">
        <f t="shared" si="78"/>
        <v>88851.38</v>
      </c>
      <c r="R473" s="228">
        <f t="shared" si="71"/>
        <v>0.74089122368146765</v>
      </c>
      <c r="S473" s="228">
        <f t="shared" si="79"/>
        <v>3.0731847404627892</v>
      </c>
      <c r="T473" s="131" t="s">
        <v>396</v>
      </c>
      <c r="U473" s="131">
        <v>1</v>
      </c>
      <c r="V473" s="170">
        <f t="shared" si="74"/>
        <v>119925</v>
      </c>
      <c r="W473" s="170">
        <f t="shared" si="80"/>
        <v>368551.67999999999</v>
      </c>
      <c r="X473" s="170">
        <f t="shared" si="75"/>
        <v>88851.38</v>
      </c>
      <c r="Y473" s="260">
        <f t="shared" si="76"/>
        <v>0.74089122368146765</v>
      </c>
      <c r="Z473" s="228">
        <f t="shared" si="81"/>
        <v>3.0731847404627892</v>
      </c>
      <c r="AA473" s="134"/>
    </row>
    <row r="474" spans="1:27" ht="15.75" customHeight="1">
      <c r="A474" s="450"/>
      <c r="B474" s="442"/>
      <c r="C474" s="442"/>
      <c r="D474" s="148" t="s">
        <v>1271</v>
      </c>
      <c r="E474" s="148" t="s">
        <v>1103</v>
      </c>
      <c r="F474" s="178" t="s">
        <v>1354</v>
      </c>
      <c r="G474" s="148" t="s">
        <v>1376</v>
      </c>
      <c r="H474" s="148" t="s">
        <v>394</v>
      </c>
      <c r="I474" s="148" t="s">
        <v>123</v>
      </c>
      <c r="J474" s="132">
        <v>2248885</v>
      </c>
      <c r="K474" s="132">
        <v>1413707.77</v>
      </c>
      <c r="L474" s="132">
        <v>1028193.2599999999</v>
      </c>
      <c r="M474" s="131" t="s">
        <v>396</v>
      </c>
      <c r="N474" s="131">
        <v>1</v>
      </c>
      <c r="O474" s="170">
        <f t="shared" si="77"/>
        <v>2248885</v>
      </c>
      <c r="P474" s="170">
        <f t="shared" si="73"/>
        <v>1413707.77</v>
      </c>
      <c r="Q474" s="170">
        <f t="shared" si="78"/>
        <v>1028193.2599999999</v>
      </c>
      <c r="R474" s="228">
        <f t="shared" si="71"/>
        <v>0.45720135089166403</v>
      </c>
      <c r="S474" s="228">
        <f t="shared" si="79"/>
        <v>0.62862608359253591</v>
      </c>
      <c r="T474" s="131" t="s">
        <v>396</v>
      </c>
      <c r="U474" s="131">
        <v>1</v>
      </c>
      <c r="V474" s="170">
        <f t="shared" si="74"/>
        <v>2248885</v>
      </c>
      <c r="W474" s="170">
        <f t="shared" si="80"/>
        <v>1413707.77</v>
      </c>
      <c r="X474" s="170">
        <f t="shared" si="75"/>
        <v>1028193.2599999999</v>
      </c>
      <c r="Y474" s="260">
        <f t="shared" si="76"/>
        <v>0.45720135089166403</v>
      </c>
      <c r="Z474" s="228">
        <f t="shared" si="81"/>
        <v>0.62862608359253591</v>
      </c>
      <c r="AA474" s="134"/>
    </row>
    <row r="475" spans="1:27" ht="15.75" customHeight="1">
      <c r="A475" s="450"/>
      <c r="B475" s="442"/>
      <c r="C475" s="442"/>
      <c r="D475" s="148" t="s">
        <v>1271</v>
      </c>
      <c r="E475" s="148" t="s">
        <v>1103</v>
      </c>
      <c r="F475" s="178" t="s">
        <v>1354</v>
      </c>
      <c r="G475" s="148" t="s">
        <v>1377</v>
      </c>
      <c r="H475" s="148" t="s">
        <v>394</v>
      </c>
      <c r="I475" s="148" t="s">
        <v>123</v>
      </c>
      <c r="J475" s="132">
        <v>0</v>
      </c>
      <c r="K475" s="132">
        <v>4006.3</v>
      </c>
      <c r="L475" s="132">
        <v>1170.3</v>
      </c>
      <c r="M475" s="131" t="s">
        <v>396</v>
      </c>
      <c r="N475" s="131">
        <v>1</v>
      </c>
      <c r="O475" s="170">
        <f t="shared" si="77"/>
        <v>0</v>
      </c>
      <c r="P475" s="170">
        <f t="shared" si="73"/>
        <v>4006.3</v>
      </c>
      <c r="Q475" s="170">
        <f t="shared" si="78"/>
        <v>1170.3</v>
      </c>
      <c r="R475" s="228" t="str">
        <f t="shared" ref="R475:R538" si="82">IFERROR(Q475/O475, "-")</f>
        <v>-</v>
      </c>
      <c r="S475" s="228" t="str">
        <f t="shared" si="79"/>
        <v>-</v>
      </c>
      <c r="T475" s="131" t="s">
        <v>396</v>
      </c>
      <c r="U475" s="131">
        <v>1</v>
      </c>
      <c r="V475" s="170">
        <f t="shared" si="74"/>
        <v>0</v>
      </c>
      <c r="W475" s="170">
        <f t="shared" si="80"/>
        <v>4006.3</v>
      </c>
      <c r="X475" s="170">
        <f t="shared" si="75"/>
        <v>1170.3</v>
      </c>
      <c r="Y475" s="260" t="str">
        <f t="shared" si="76"/>
        <v>-</v>
      </c>
      <c r="Z475" s="228" t="str">
        <f t="shared" si="81"/>
        <v>-</v>
      </c>
      <c r="AA475" s="134"/>
    </row>
    <row r="476" spans="1:27" ht="15.75" customHeight="1">
      <c r="A476" s="450"/>
      <c r="B476" s="442"/>
      <c r="C476" s="442"/>
      <c r="D476" s="148" t="s">
        <v>1271</v>
      </c>
      <c r="E476" s="148" t="s">
        <v>1103</v>
      </c>
      <c r="F476" s="178" t="s">
        <v>1354</v>
      </c>
      <c r="G476" s="148" t="s">
        <v>1378</v>
      </c>
      <c r="H476" s="148" t="s">
        <v>394</v>
      </c>
      <c r="I476" s="148" t="s">
        <v>123</v>
      </c>
      <c r="J476" s="132">
        <v>104646</v>
      </c>
      <c r="K476" s="132">
        <v>26704.44</v>
      </c>
      <c r="L476" s="132">
        <v>26704.44</v>
      </c>
      <c r="M476" s="131" t="s">
        <v>396</v>
      </c>
      <c r="N476" s="131">
        <v>1</v>
      </c>
      <c r="O476" s="170">
        <f t="shared" si="77"/>
        <v>104646</v>
      </c>
      <c r="P476" s="170">
        <f t="shared" si="73"/>
        <v>26704.44</v>
      </c>
      <c r="Q476" s="170">
        <f t="shared" si="78"/>
        <v>26704.44</v>
      </c>
      <c r="R476" s="228">
        <f t="shared" si="82"/>
        <v>0.25518834929189838</v>
      </c>
      <c r="S476" s="228">
        <f t="shared" si="79"/>
        <v>0.25518834929189838</v>
      </c>
      <c r="T476" s="131" t="s">
        <v>396</v>
      </c>
      <c r="U476" s="131">
        <v>1</v>
      </c>
      <c r="V476" s="170">
        <f t="shared" si="74"/>
        <v>104646</v>
      </c>
      <c r="W476" s="170">
        <f t="shared" si="80"/>
        <v>26704.44</v>
      </c>
      <c r="X476" s="170">
        <f t="shared" si="75"/>
        <v>26704.44</v>
      </c>
      <c r="Y476" s="260">
        <f t="shared" si="76"/>
        <v>0.25518834929189838</v>
      </c>
      <c r="Z476" s="228">
        <f t="shared" si="81"/>
        <v>0.25518834929189838</v>
      </c>
      <c r="AA476" s="134"/>
    </row>
    <row r="477" spans="1:27" ht="15.75" customHeight="1">
      <c r="A477" s="450"/>
      <c r="B477" s="442"/>
      <c r="C477" s="442"/>
      <c r="D477" s="148" t="s">
        <v>1271</v>
      </c>
      <c r="E477" s="148" t="s">
        <v>1103</v>
      </c>
      <c r="F477" s="178" t="s">
        <v>1354</v>
      </c>
      <c r="G477" s="148" t="s">
        <v>1379</v>
      </c>
      <c r="H477" s="148" t="s">
        <v>394</v>
      </c>
      <c r="I477" s="148" t="s">
        <v>123</v>
      </c>
      <c r="J477" s="132">
        <v>660589</v>
      </c>
      <c r="K477" s="132">
        <v>442080</v>
      </c>
      <c r="L477" s="132">
        <v>316428.84000000003</v>
      </c>
      <c r="M477" s="131" t="s">
        <v>396</v>
      </c>
      <c r="N477" s="131">
        <v>1</v>
      </c>
      <c r="O477" s="170">
        <f t="shared" si="77"/>
        <v>660589</v>
      </c>
      <c r="P477" s="170">
        <f t="shared" si="73"/>
        <v>442080</v>
      </c>
      <c r="Q477" s="170">
        <f t="shared" si="78"/>
        <v>316428.84000000003</v>
      </c>
      <c r="R477" s="228">
        <f t="shared" si="82"/>
        <v>0.47901015608797609</v>
      </c>
      <c r="S477" s="228">
        <f t="shared" si="79"/>
        <v>0.6692209528163503</v>
      </c>
      <c r="T477" s="131" t="s">
        <v>396</v>
      </c>
      <c r="U477" s="131">
        <v>1</v>
      </c>
      <c r="V477" s="170">
        <f t="shared" si="74"/>
        <v>660589</v>
      </c>
      <c r="W477" s="170">
        <f t="shared" si="80"/>
        <v>442080</v>
      </c>
      <c r="X477" s="170">
        <f t="shared" si="75"/>
        <v>316428.84000000003</v>
      </c>
      <c r="Y477" s="260">
        <f t="shared" si="76"/>
        <v>0.47901015608797609</v>
      </c>
      <c r="Z477" s="228">
        <f t="shared" si="81"/>
        <v>0.6692209528163503</v>
      </c>
      <c r="AA477" s="134"/>
    </row>
    <row r="478" spans="1:27" ht="15.75" customHeight="1">
      <c r="A478" s="450"/>
      <c r="B478" s="442"/>
      <c r="C478" s="442"/>
      <c r="D478" s="148" t="s">
        <v>1271</v>
      </c>
      <c r="E478" s="148" t="s">
        <v>1103</v>
      </c>
      <c r="F478" s="178" t="s">
        <v>1354</v>
      </c>
      <c r="G478" s="148" t="s">
        <v>1380</v>
      </c>
      <c r="H478" s="148" t="s">
        <v>394</v>
      </c>
      <c r="I478" s="148" t="s">
        <v>123</v>
      </c>
      <c r="J478" s="132">
        <v>0</v>
      </c>
      <c r="K478" s="132">
        <v>59.45</v>
      </c>
      <c r="L478" s="132">
        <v>59.45</v>
      </c>
      <c r="M478" s="131" t="s">
        <v>396</v>
      </c>
      <c r="N478" s="131">
        <v>1</v>
      </c>
      <c r="O478" s="170">
        <f t="shared" si="77"/>
        <v>0</v>
      </c>
      <c r="P478" s="170">
        <f t="shared" si="73"/>
        <v>59.45</v>
      </c>
      <c r="Q478" s="170">
        <f t="shared" si="78"/>
        <v>59.45</v>
      </c>
      <c r="R478" s="228" t="str">
        <f t="shared" si="82"/>
        <v>-</v>
      </c>
      <c r="S478" s="228" t="str">
        <f t="shared" si="79"/>
        <v>-</v>
      </c>
      <c r="T478" s="131" t="s">
        <v>396</v>
      </c>
      <c r="U478" s="131">
        <v>1</v>
      </c>
      <c r="V478" s="170">
        <f t="shared" si="74"/>
        <v>0</v>
      </c>
      <c r="W478" s="170">
        <f t="shared" si="80"/>
        <v>59.45</v>
      </c>
      <c r="X478" s="170">
        <f t="shared" si="75"/>
        <v>59.45</v>
      </c>
      <c r="Y478" s="260" t="str">
        <f t="shared" si="76"/>
        <v>-</v>
      </c>
      <c r="Z478" s="228" t="str">
        <f t="shared" si="81"/>
        <v>-</v>
      </c>
      <c r="AA478" s="134"/>
    </row>
    <row r="479" spans="1:27" ht="15.75" customHeight="1">
      <c r="A479" s="450"/>
      <c r="B479" s="442"/>
      <c r="C479" s="442"/>
      <c r="D479" s="148" t="s">
        <v>1271</v>
      </c>
      <c r="E479" s="148" t="s">
        <v>1103</v>
      </c>
      <c r="F479" s="178" t="s">
        <v>1354</v>
      </c>
      <c r="G479" s="148" t="s">
        <v>1381</v>
      </c>
      <c r="H479" s="148" t="s">
        <v>394</v>
      </c>
      <c r="I479" s="148" t="s">
        <v>123</v>
      </c>
      <c r="J479" s="132">
        <v>53300</v>
      </c>
      <c r="K479" s="132">
        <v>33556.65</v>
      </c>
      <c r="L479" s="132">
        <v>33556.65</v>
      </c>
      <c r="M479" s="131" t="s">
        <v>396</v>
      </c>
      <c r="N479" s="131">
        <v>1</v>
      </c>
      <c r="O479" s="170">
        <f t="shared" si="77"/>
        <v>53300</v>
      </c>
      <c r="P479" s="170">
        <f t="shared" si="73"/>
        <v>33556.65</v>
      </c>
      <c r="Q479" s="170">
        <f t="shared" si="78"/>
        <v>33556.65</v>
      </c>
      <c r="R479" s="228">
        <f t="shared" si="82"/>
        <v>0.62958067542213891</v>
      </c>
      <c r="S479" s="228">
        <f t="shared" si="79"/>
        <v>0.62958067542213891</v>
      </c>
      <c r="T479" s="131" t="s">
        <v>396</v>
      </c>
      <c r="U479" s="131">
        <v>1</v>
      </c>
      <c r="V479" s="170">
        <f t="shared" si="74"/>
        <v>53300</v>
      </c>
      <c r="W479" s="170">
        <f t="shared" si="80"/>
        <v>33556.65</v>
      </c>
      <c r="X479" s="170">
        <f t="shared" si="75"/>
        <v>33556.65</v>
      </c>
      <c r="Y479" s="260">
        <f t="shared" si="76"/>
        <v>0.62958067542213891</v>
      </c>
      <c r="Z479" s="228">
        <f t="shared" si="81"/>
        <v>0.62958067542213891</v>
      </c>
      <c r="AA479" s="134"/>
    </row>
    <row r="480" spans="1:27" ht="15.75" customHeight="1">
      <c r="A480" s="450"/>
      <c r="B480" s="442"/>
      <c r="C480" s="442"/>
      <c r="D480" s="148" t="s">
        <v>1271</v>
      </c>
      <c r="E480" s="148" t="s">
        <v>1103</v>
      </c>
      <c r="F480" s="178" t="s">
        <v>1354</v>
      </c>
      <c r="G480" s="148" t="s">
        <v>1382</v>
      </c>
      <c r="H480" s="148" t="s">
        <v>394</v>
      </c>
      <c r="I480" s="148" t="s">
        <v>123</v>
      </c>
      <c r="J480" s="132">
        <v>217000</v>
      </c>
      <c r="K480" s="132">
        <v>37549.020000000004</v>
      </c>
      <c r="L480" s="132">
        <v>33382.890000000007</v>
      </c>
      <c r="M480" s="131" t="s">
        <v>396</v>
      </c>
      <c r="N480" s="131">
        <v>1</v>
      </c>
      <c r="O480" s="170">
        <f t="shared" si="77"/>
        <v>217000</v>
      </c>
      <c r="P480" s="170">
        <f t="shared" si="73"/>
        <v>37549.020000000004</v>
      </c>
      <c r="Q480" s="170">
        <f t="shared" si="78"/>
        <v>33382.890000000007</v>
      </c>
      <c r="R480" s="228">
        <f t="shared" si="82"/>
        <v>0.15383820276497698</v>
      </c>
      <c r="S480" s="228">
        <f t="shared" si="79"/>
        <v>0.17303695852534565</v>
      </c>
      <c r="T480" s="131" t="s">
        <v>396</v>
      </c>
      <c r="U480" s="131">
        <v>1</v>
      </c>
      <c r="V480" s="170">
        <f t="shared" si="74"/>
        <v>217000</v>
      </c>
      <c r="W480" s="170">
        <f t="shared" si="80"/>
        <v>37549.020000000004</v>
      </c>
      <c r="X480" s="170">
        <f t="shared" si="75"/>
        <v>33382.890000000007</v>
      </c>
      <c r="Y480" s="260">
        <f t="shared" si="76"/>
        <v>0.15383820276497698</v>
      </c>
      <c r="Z480" s="228">
        <f t="shared" si="81"/>
        <v>0.17303695852534565</v>
      </c>
      <c r="AA480" s="134"/>
    </row>
    <row r="481" spans="1:27" ht="15.75" customHeight="1">
      <c r="A481" s="450"/>
      <c r="B481" s="442"/>
      <c r="C481" s="442"/>
      <c r="D481" s="148" t="s">
        <v>1271</v>
      </c>
      <c r="E481" s="148" t="s">
        <v>1103</v>
      </c>
      <c r="F481" s="178" t="s">
        <v>1354</v>
      </c>
      <c r="G481" s="148" t="s">
        <v>1383</v>
      </c>
      <c r="H481" s="148" t="s">
        <v>394</v>
      </c>
      <c r="I481" s="148" t="s">
        <v>123</v>
      </c>
      <c r="J481" s="132">
        <v>1000</v>
      </c>
      <c r="K481" s="132">
        <v>0</v>
      </c>
      <c r="L481" s="132">
        <v>0</v>
      </c>
      <c r="M481" s="131" t="s">
        <v>416</v>
      </c>
      <c r="N481" s="131">
        <v>0</v>
      </c>
      <c r="O481" s="170">
        <f t="shared" si="77"/>
        <v>0</v>
      </c>
      <c r="P481" s="170">
        <f t="shared" si="73"/>
        <v>0</v>
      </c>
      <c r="Q481" s="170">
        <f t="shared" si="78"/>
        <v>0</v>
      </c>
      <c r="R481" s="228" t="str">
        <f t="shared" si="82"/>
        <v>-</v>
      </c>
      <c r="S481" s="228" t="str">
        <f t="shared" si="79"/>
        <v>-</v>
      </c>
      <c r="T481" s="131" t="s">
        <v>416</v>
      </c>
      <c r="U481" s="131">
        <v>0</v>
      </c>
      <c r="V481" s="170">
        <f t="shared" si="74"/>
        <v>0</v>
      </c>
      <c r="W481" s="170">
        <f t="shared" si="80"/>
        <v>0</v>
      </c>
      <c r="X481" s="170">
        <f t="shared" si="75"/>
        <v>0</v>
      </c>
      <c r="Y481" s="260" t="str">
        <f t="shared" si="76"/>
        <v>-</v>
      </c>
      <c r="Z481" s="228" t="str">
        <f t="shared" si="81"/>
        <v>-</v>
      </c>
      <c r="AA481" s="134"/>
    </row>
    <row r="482" spans="1:27" ht="15.75" customHeight="1">
      <c r="A482" s="450"/>
      <c r="B482" s="442"/>
      <c r="C482" s="442"/>
      <c r="D482" s="148" t="s">
        <v>1271</v>
      </c>
      <c r="E482" s="148" t="s">
        <v>1103</v>
      </c>
      <c r="F482" s="178" t="s">
        <v>1354</v>
      </c>
      <c r="G482" s="148" t="s">
        <v>1384</v>
      </c>
      <c r="H482" s="148" t="s">
        <v>394</v>
      </c>
      <c r="I482" s="148" t="s">
        <v>123</v>
      </c>
      <c r="J482" s="132">
        <v>28680</v>
      </c>
      <c r="K482" s="132">
        <v>15835.7</v>
      </c>
      <c r="L482" s="132">
        <v>15835.7</v>
      </c>
      <c r="M482" s="131" t="s">
        <v>396</v>
      </c>
      <c r="N482" s="131">
        <v>1</v>
      </c>
      <c r="O482" s="170">
        <f t="shared" si="77"/>
        <v>28680</v>
      </c>
      <c r="P482" s="170">
        <f t="shared" si="73"/>
        <v>15835.7</v>
      </c>
      <c r="Q482" s="170">
        <f t="shared" si="78"/>
        <v>15835.7</v>
      </c>
      <c r="R482" s="228">
        <f t="shared" si="82"/>
        <v>0.55215132496513253</v>
      </c>
      <c r="S482" s="228">
        <f t="shared" si="79"/>
        <v>0.55215132496513253</v>
      </c>
      <c r="T482" s="131" t="s">
        <v>396</v>
      </c>
      <c r="U482" s="131">
        <v>1</v>
      </c>
      <c r="V482" s="170">
        <f t="shared" si="74"/>
        <v>28680</v>
      </c>
      <c r="W482" s="170">
        <f t="shared" si="80"/>
        <v>15835.7</v>
      </c>
      <c r="X482" s="170">
        <f t="shared" si="75"/>
        <v>15835.7</v>
      </c>
      <c r="Y482" s="260">
        <f t="shared" si="76"/>
        <v>0.55215132496513253</v>
      </c>
      <c r="Z482" s="228">
        <f t="shared" si="81"/>
        <v>0.55215132496513253</v>
      </c>
      <c r="AA482" s="134"/>
    </row>
    <row r="483" spans="1:27" ht="15.75" customHeight="1">
      <c r="A483" s="450"/>
      <c r="B483" s="442"/>
      <c r="C483" s="442"/>
      <c r="D483" s="148" t="s">
        <v>1271</v>
      </c>
      <c r="E483" s="148" t="s">
        <v>1103</v>
      </c>
      <c r="F483" s="178" t="s">
        <v>1354</v>
      </c>
      <c r="G483" s="148" t="s">
        <v>1385</v>
      </c>
      <c r="H483" s="148" t="s">
        <v>394</v>
      </c>
      <c r="I483" s="148" t="s">
        <v>123</v>
      </c>
      <c r="J483" s="132">
        <v>171066</v>
      </c>
      <c r="K483" s="132">
        <v>144562.9</v>
      </c>
      <c r="L483" s="132">
        <v>4371.97</v>
      </c>
      <c r="M483" s="131" t="s">
        <v>396</v>
      </c>
      <c r="N483" s="131">
        <v>1</v>
      </c>
      <c r="O483" s="170">
        <f t="shared" si="77"/>
        <v>171066</v>
      </c>
      <c r="P483" s="170">
        <f t="shared" si="73"/>
        <v>144562.9</v>
      </c>
      <c r="Q483" s="170">
        <f t="shared" si="78"/>
        <v>4371.97</v>
      </c>
      <c r="R483" s="228">
        <f t="shared" si="82"/>
        <v>2.5557211836367253E-2</v>
      </c>
      <c r="S483" s="228">
        <f t="shared" si="79"/>
        <v>0.84507090830439713</v>
      </c>
      <c r="T483" s="131" t="s">
        <v>396</v>
      </c>
      <c r="U483" s="131">
        <v>1</v>
      </c>
      <c r="V483" s="170">
        <f t="shared" si="74"/>
        <v>171066</v>
      </c>
      <c r="W483" s="170">
        <f t="shared" si="80"/>
        <v>144562.9</v>
      </c>
      <c r="X483" s="170">
        <f t="shared" si="75"/>
        <v>4371.97</v>
      </c>
      <c r="Y483" s="260">
        <f t="shared" si="76"/>
        <v>2.5557211836367253E-2</v>
      </c>
      <c r="Z483" s="228">
        <f t="shared" si="81"/>
        <v>0.84507090830439713</v>
      </c>
      <c r="AA483" s="134"/>
    </row>
    <row r="484" spans="1:27" ht="15.75" customHeight="1">
      <c r="A484" s="450"/>
      <c r="B484" s="442"/>
      <c r="C484" s="442"/>
      <c r="D484" s="148" t="s">
        <v>1271</v>
      </c>
      <c r="E484" s="148" t="s">
        <v>1103</v>
      </c>
      <c r="F484" s="178" t="s">
        <v>1354</v>
      </c>
      <c r="G484" s="148" t="s">
        <v>1386</v>
      </c>
      <c r="H484" s="148" t="s">
        <v>394</v>
      </c>
      <c r="I484" s="148" t="s">
        <v>123</v>
      </c>
      <c r="J484" s="132">
        <v>201000</v>
      </c>
      <c r="K484" s="132">
        <v>17623.16</v>
      </c>
      <c r="L484" s="132">
        <v>17269.800000000003</v>
      </c>
      <c r="M484" s="131" t="s">
        <v>396</v>
      </c>
      <c r="N484" s="131">
        <v>1</v>
      </c>
      <c r="O484" s="170">
        <f t="shared" si="77"/>
        <v>201000</v>
      </c>
      <c r="P484" s="170">
        <f t="shared" si="73"/>
        <v>17623.16</v>
      </c>
      <c r="Q484" s="170">
        <f t="shared" si="78"/>
        <v>17269.800000000003</v>
      </c>
      <c r="R484" s="228">
        <f t="shared" si="82"/>
        <v>8.5919402985074639E-2</v>
      </c>
      <c r="S484" s="228">
        <f t="shared" si="79"/>
        <v>8.7677412935323384E-2</v>
      </c>
      <c r="T484" s="131" t="s">
        <v>396</v>
      </c>
      <c r="U484" s="131">
        <v>1</v>
      </c>
      <c r="V484" s="170">
        <f t="shared" si="74"/>
        <v>201000</v>
      </c>
      <c r="W484" s="170">
        <f t="shared" si="80"/>
        <v>17623.16</v>
      </c>
      <c r="X484" s="170">
        <f t="shared" si="75"/>
        <v>17269.800000000003</v>
      </c>
      <c r="Y484" s="260">
        <f t="shared" si="76"/>
        <v>8.5919402985074639E-2</v>
      </c>
      <c r="Z484" s="228">
        <f t="shared" si="81"/>
        <v>8.7677412935323384E-2</v>
      </c>
      <c r="AA484" s="134"/>
    </row>
    <row r="485" spans="1:27" ht="15.75" customHeight="1">
      <c r="A485" s="450"/>
      <c r="B485" s="442"/>
      <c r="C485" s="442"/>
      <c r="D485" s="148" t="s">
        <v>1271</v>
      </c>
      <c r="E485" s="148" t="s">
        <v>1103</v>
      </c>
      <c r="F485" s="178" t="s">
        <v>1354</v>
      </c>
      <c r="G485" s="148" t="s">
        <v>1387</v>
      </c>
      <c r="H485" s="148" t="s">
        <v>394</v>
      </c>
      <c r="I485" s="148" t="s">
        <v>123</v>
      </c>
      <c r="J485" s="132">
        <v>24000</v>
      </c>
      <c r="K485" s="132">
        <v>15264.77</v>
      </c>
      <c r="L485" s="132">
        <v>15264.77</v>
      </c>
      <c r="M485" s="131" t="s">
        <v>396</v>
      </c>
      <c r="N485" s="131">
        <v>1</v>
      </c>
      <c r="O485" s="170">
        <f t="shared" si="77"/>
        <v>24000</v>
      </c>
      <c r="P485" s="170">
        <f t="shared" si="73"/>
        <v>15264.77</v>
      </c>
      <c r="Q485" s="170">
        <f t="shared" si="78"/>
        <v>15264.77</v>
      </c>
      <c r="R485" s="228">
        <f t="shared" si="82"/>
        <v>0.63603208333333339</v>
      </c>
      <c r="S485" s="228">
        <f t="shared" si="79"/>
        <v>0.63603208333333339</v>
      </c>
      <c r="T485" s="131" t="s">
        <v>396</v>
      </c>
      <c r="U485" s="131">
        <v>1</v>
      </c>
      <c r="V485" s="170">
        <f t="shared" si="74"/>
        <v>24000</v>
      </c>
      <c r="W485" s="170">
        <f t="shared" si="80"/>
        <v>15264.77</v>
      </c>
      <c r="X485" s="170">
        <f t="shared" si="75"/>
        <v>15264.77</v>
      </c>
      <c r="Y485" s="260">
        <f t="shared" si="76"/>
        <v>0.63603208333333339</v>
      </c>
      <c r="Z485" s="228">
        <f t="shared" si="81"/>
        <v>0.63603208333333339</v>
      </c>
      <c r="AA485" s="134"/>
    </row>
    <row r="486" spans="1:27" ht="15.75" customHeight="1">
      <c r="A486" s="450"/>
      <c r="B486" s="442"/>
      <c r="C486" s="442"/>
      <c r="D486" s="148" t="s">
        <v>1271</v>
      </c>
      <c r="E486" s="148" t="s">
        <v>1103</v>
      </c>
      <c r="F486" s="178" t="s">
        <v>1354</v>
      </c>
      <c r="G486" s="148" t="s">
        <v>1388</v>
      </c>
      <c r="H486" s="148" t="s">
        <v>394</v>
      </c>
      <c r="I486" s="148" t="s">
        <v>123</v>
      </c>
      <c r="J486" s="132">
        <v>121654</v>
      </c>
      <c r="K486" s="132">
        <v>78180</v>
      </c>
      <c r="L486" s="132">
        <v>13124.59</v>
      </c>
      <c r="M486" s="131" t="s">
        <v>396</v>
      </c>
      <c r="N486" s="131">
        <v>1</v>
      </c>
      <c r="O486" s="170">
        <f t="shared" si="77"/>
        <v>121654</v>
      </c>
      <c r="P486" s="170">
        <f t="shared" si="73"/>
        <v>78180</v>
      </c>
      <c r="Q486" s="170">
        <f t="shared" si="78"/>
        <v>13124.59</v>
      </c>
      <c r="R486" s="228">
        <f t="shared" si="82"/>
        <v>0.10788457428444605</v>
      </c>
      <c r="S486" s="228">
        <f t="shared" si="79"/>
        <v>0.64264224768606049</v>
      </c>
      <c r="T486" s="131" t="s">
        <v>396</v>
      </c>
      <c r="U486" s="131">
        <v>1</v>
      </c>
      <c r="V486" s="170">
        <f t="shared" si="74"/>
        <v>121654</v>
      </c>
      <c r="W486" s="170">
        <f t="shared" si="80"/>
        <v>78180</v>
      </c>
      <c r="X486" s="170">
        <f t="shared" si="75"/>
        <v>13124.59</v>
      </c>
      <c r="Y486" s="260">
        <f t="shared" si="76"/>
        <v>0.10788457428444605</v>
      </c>
      <c r="Z486" s="228">
        <f t="shared" si="81"/>
        <v>0.64264224768606049</v>
      </c>
      <c r="AA486" s="134"/>
    </row>
    <row r="487" spans="1:27" ht="15.75" customHeight="1">
      <c r="A487" s="450"/>
      <c r="B487" s="442"/>
      <c r="C487" s="442"/>
      <c r="D487" s="148" t="s">
        <v>1271</v>
      </c>
      <c r="E487" s="148" t="s">
        <v>1103</v>
      </c>
      <c r="F487" s="178" t="s">
        <v>1354</v>
      </c>
      <c r="G487" s="148" t="s">
        <v>1389</v>
      </c>
      <c r="H487" s="148" t="s">
        <v>394</v>
      </c>
      <c r="I487" s="148" t="s">
        <v>123</v>
      </c>
      <c r="J487" s="132">
        <v>15900</v>
      </c>
      <c r="K487" s="132">
        <v>531.6</v>
      </c>
      <c r="L487" s="132">
        <v>531.6</v>
      </c>
      <c r="M487" s="131" t="s">
        <v>396</v>
      </c>
      <c r="N487" s="131">
        <v>1</v>
      </c>
      <c r="O487" s="170">
        <f t="shared" si="77"/>
        <v>15900</v>
      </c>
      <c r="P487" s="170">
        <f t="shared" si="73"/>
        <v>531.6</v>
      </c>
      <c r="Q487" s="170">
        <f t="shared" si="78"/>
        <v>531.6</v>
      </c>
      <c r="R487" s="228">
        <f t="shared" si="82"/>
        <v>3.3433962264150942E-2</v>
      </c>
      <c r="S487" s="228">
        <f t="shared" si="79"/>
        <v>3.3433962264150942E-2</v>
      </c>
      <c r="T487" s="131" t="s">
        <v>396</v>
      </c>
      <c r="U487" s="131">
        <v>1</v>
      </c>
      <c r="V487" s="170">
        <f t="shared" si="74"/>
        <v>15900</v>
      </c>
      <c r="W487" s="170">
        <f t="shared" si="80"/>
        <v>531.6</v>
      </c>
      <c r="X487" s="170">
        <f t="shared" si="75"/>
        <v>531.6</v>
      </c>
      <c r="Y487" s="260">
        <f t="shared" si="76"/>
        <v>3.3433962264150942E-2</v>
      </c>
      <c r="Z487" s="228">
        <f t="shared" si="81"/>
        <v>3.3433962264150942E-2</v>
      </c>
      <c r="AA487" s="134"/>
    </row>
    <row r="488" spans="1:27" ht="15.75" customHeight="1">
      <c r="A488" s="450"/>
      <c r="B488" s="442"/>
      <c r="C488" s="442"/>
      <c r="D488" s="148" t="s">
        <v>1271</v>
      </c>
      <c r="E488" s="148" t="s">
        <v>1103</v>
      </c>
      <c r="F488" s="178" t="s">
        <v>1354</v>
      </c>
      <c r="G488" s="148" t="s">
        <v>1390</v>
      </c>
      <c r="H488" s="148" t="s">
        <v>394</v>
      </c>
      <c r="I488" s="148" t="s">
        <v>123</v>
      </c>
      <c r="J488" s="132">
        <v>299827</v>
      </c>
      <c r="K488" s="132">
        <v>293179.69</v>
      </c>
      <c r="L488" s="132">
        <v>202845.85000000003</v>
      </c>
      <c r="M488" s="131" t="s">
        <v>396</v>
      </c>
      <c r="N488" s="131">
        <v>1</v>
      </c>
      <c r="O488" s="170">
        <f t="shared" si="77"/>
        <v>299827</v>
      </c>
      <c r="P488" s="170">
        <f t="shared" si="73"/>
        <v>293179.69</v>
      </c>
      <c r="Q488" s="170">
        <f t="shared" si="78"/>
        <v>202845.85000000003</v>
      </c>
      <c r="R488" s="228">
        <f t="shared" si="82"/>
        <v>0.67654297311449618</v>
      </c>
      <c r="S488" s="228">
        <f t="shared" si="79"/>
        <v>0.97782951502032844</v>
      </c>
      <c r="T488" s="131" t="s">
        <v>396</v>
      </c>
      <c r="U488" s="131">
        <v>1</v>
      </c>
      <c r="V488" s="170">
        <f t="shared" si="74"/>
        <v>299827</v>
      </c>
      <c r="W488" s="170">
        <f t="shared" si="80"/>
        <v>293179.69</v>
      </c>
      <c r="X488" s="170">
        <f t="shared" si="75"/>
        <v>202845.85000000003</v>
      </c>
      <c r="Y488" s="260">
        <f t="shared" si="76"/>
        <v>0.67654297311449618</v>
      </c>
      <c r="Z488" s="228">
        <f t="shared" si="81"/>
        <v>0.97782951502032844</v>
      </c>
      <c r="AA488" s="134"/>
    </row>
    <row r="489" spans="1:27" ht="15.75" customHeight="1">
      <c r="A489" s="450"/>
      <c r="B489" s="442"/>
      <c r="C489" s="442"/>
      <c r="D489" s="148" t="s">
        <v>1271</v>
      </c>
      <c r="E489" s="148" t="s">
        <v>1103</v>
      </c>
      <c r="F489" s="178" t="s">
        <v>1354</v>
      </c>
      <c r="G489" s="148" t="s">
        <v>1391</v>
      </c>
      <c r="H489" s="148" t="s">
        <v>394</v>
      </c>
      <c r="I489" s="148" t="s">
        <v>123</v>
      </c>
      <c r="J489" s="132">
        <v>6000</v>
      </c>
      <c r="K489" s="132">
        <v>5222.26</v>
      </c>
      <c r="L489" s="132">
        <v>5222.2599999999993</v>
      </c>
      <c r="M489" s="131" t="s">
        <v>396</v>
      </c>
      <c r="N489" s="131">
        <v>1</v>
      </c>
      <c r="O489" s="170">
        <f t="shared" si="77"/>
        <v>6000</v>
      </c>
      <c r="P489" s="170">
        <f t="shared" si="73"/>
        <v>5222.26</v>
      </c>
      <c r="Q489" s="170">
        <f t="shared" si="78"/>
        <v>5222.2599999999993</v>
      </c>
      <c r="R489" s="228">
        <f t="shared" si="82"/>
        <v>0.87037666666666658</v>
      </c>
      <c r="S489" s="228">
        <f t="shared" si="79"/>
        <v>0.87037666666666669</v>
      </c>
      <c r="T489" s="131" t="s">
        <v>396</v>
      </c>
      <c r="U489" s="131">
        <v>1</v>
      </c>
      <c r="V489" s="170">
        <f t="shared" si="74"/>
        <v>6000</v>
      </c>
      <c r="W489" s="170">
        <f t="shared" si="80"/>
        <v>5222.26</v>
      </c>
      <c r="X489" s="170">
        <f t="shared" si="75"/>
        <v>5222.2599999999993</v>
      </c>
      <c r="Y489" s="260">
        <f t="shared" si="76"/>
        <v>0.87037666666666658</v>
      </c>
      <c r="Z489" s="228">
        <f t="shared" si="81"/>
        <v>0.87037666666666669</v>
      </c>
      <c r="AA489" s="134"/>
    </row>
    <row r="490" spans="1:27" ht="15.75" customHeight="1">
      <c r="A490" s="450"/>
      <c r="B490" s="442"/>
      <c r="C490" s="442"/>
      <c r="D490" s="148" t="s">
        <v>1271</v>
      </c>
      <c r="E490" s="148" t="s">
        <v>1103</v>
      </c>
      <c r="F490" s="178" t="s">
        <v>1354</v>
      </c>
      <c r="G490" s="148" t="s">
        <v>1392</v>
      </c>
      <c r="H490" s="148" t="s">
        <v>394</v>
      </c>
      <c r="I490" s="148" t="s">
        <v>123</v>
      </c>
      <c r="J490" s="132">
        <v>208800</v>
      </c>
      <c r="K490" s="132">
        <v>204881.99</v>
      </c>
      <c r="L490" s="132">
        <v>45706.3</v>
      </c>
      <c r="M490" s="131" t="s">
        <v>396</v>
      </c>
      <c r="N490" s="131">
        <v>1</v>
      </c>
      <c r="O490" s="170">
        <f t="shared" si="77"/>
        <v>208800</v>
      </c>
      <c r="P490" s="170">
        <f t="shared" si="73"/>
        <v>204881.99</v>
      </c>
      <c r="Q490" s="170">
        <f t="shared" si="78"/>
        <v>45706.3</v>
      </c>
      <c r="R490" s="228">
        <f t="shared" si="82"/>
        <v>0.2188999042145594</v>
      </c>
      <c r="S490" s="228">
        <f t="shared" si="79"/>
        <v>0.98123558429118773</v>
      </c>
      <c r="T490" s="131" t="s">
        <v>396</v>
      </c>
      <c r="U490" s="131">
        <v>1</v>
      </c>
      <c r="V490" s="170">
        <f t="shared" si="74"/>
        <v>208800</v>
      </c>
      <c r="W490" s="170">
        <f t="shared" si="80"/>
        <v>204881.99</v>
      </c>
      <c r="X490" s="170">
        <f t="shared" si="75"/>
        <v>45706.3</v>
      </c>
      <c r="Y490" s="260">
        <f t="shared" si="76"/>
        <v>0.2188999042145594</v>
      </c>
      <c r="Z490" s="228">
        <f t="shared" si="81"/>
        <v>0.98123558429118773</v>
      </c>
      <c r="AA490" s="134"/>
    </row>
    <row r="491" spans="1:27" ht="15.75" customHeight="1">
      <c r="A491" s="450"/>
      <c r="B491" s="442"/>
      <c r="C491" s="442"/>
      <c r="D491" s="148" t="s">
        <v>1271</v>
      </c>
      <c r="E491" s="148" t="s">
        <v>1103</v>
      </c>
      <c r="F491" s="178" t="s">
        <v>1393</v>
      </c>
      <c r="G491" s="148" t="s">
        <v>1394</v>
      </c>
      <c r="H491" s="148" t="s">
        <v>394</v>
      </c>
      <c r="I491" s="148" t="s">
        <v>123</v>
      </c>
      <c r="J491" s="132">
        <v>43592782</v>
      </c>
      <c r="K491" s="132">
        <v>69620679.510000005</v>
      </c>
      <c r="L491" s="132">
        <v>59991759.510000005</v>
      </c>
      <c r="M491" s="131" t="s">
        <v>396</v>
      </c>
      <c r="N491" s="131">
        <v>1</v>
      </c>
      <c r="O491" s="170">
        <f t="shared" si="77"/>
        <v>43592782</v>
      </c>
      <c r="P491" s="170">
        <f t="shared" si="73"/>
        <v>69620679.510000005</v>
      </c>
      <c r="Q491" s="170">
        <f t="shared" si="78"/>
        <v>59991759.510000005</v>
      </c>
      <c r="R491" s="228">
        <f t="shared" si="82"/>
        <v>1.3761856150864611</v>
      </c>
      <c r="S491" s="228">
        <f t="shared" si="79"/>
        <v>1.59706897141825</v>
      </c>
      <c r="T491" s="131" t="s">
        <v>396</v>
      </c>
      <c r="U491" s="131">
        <v>1</v>
      </c>
      <c r="V491" s="170">
        <f t="shared" si="74"/>
        <v>43592782</v>
      </c>
      <c r="W491" s="170">
        <f t="shared" si="80"/>
        <v>69620679.510000005</v>
      </c>
      <c r="X491" s="170">
        <f t="shared" si="75"/>
        <v>59991759.510000005</v>
      </c>
      <c r="Y491" s="260">
        <f t="shared" si="76"/>
        <v>1.3761856150864611</v>
      </c>
      <c r="Z491" s="228">
        <f t="shared" si="81"/>
        <v>1.59706897141825</v>
      </c>
      <c r="AA491" s="134"/>
    </row>
    <row r="492" spans="1:27" ht="15.75" customHeight="1">
      <c r="A492" s="450"/>
      <c r="B492" s="442"/>
      <c r="C492" s="442"/>
      <c r="D492" s="148" t="s">
        <v>1271</v>
      </c>
      <c r="E492" s="148" t="s">
        <v>1103</v>
      </c>
      <c r="F492" s="178" t="s">
        <v>1395</v>
      </c>
      <c r="G492" s="148" t="s">
        <v>1396</v>
      </c>
      <c r="H492" s="148" t="s">
        <v>394</v>
      </c>
      <c r="I492" s="148" t="s">
        <v>123</v>
      </c>
      <c r="J492" s="132">
        <v>10000000</v>
      </c>
      <c r="K492" s="132">
        <v>140478974.94999999</v>
      </c>
      <c r="L492" s="132">
        <v>820482.64</v>
      </c>
      <c r="M492" s="131" t="s">
        <v>396</v>
      </c>
      <c r="N492" s="131">
        <v>1</v>
      </c>
      <c r="O492" s="170">
        <f t="shared" si="77"/>
        <v>10000000</v>
      </c>
      <c r="P492" s="170">
        <f t="shared" si="73"/>
        <v>140478974.94999999</v>
      </c>
      <c r="Q492" s="170">
        <f t="shared" si="78"/>
        <v>820482.64</v>
      </c>
      <c r="R492" s="228">
        <f t="shared" si="82"/>
        <v>8.2048263999999996E-2</v>
      </c>
      <c r="S492" s="228">
        <f t="shared" si="79"/>
        <v>14.047897494999999</v>
      </c>
      <c r="T492" s="131" t="s">
        <v>396</v>
      </c>
      <c r="U492" s="131">
        <v>1</v>
      </c>
      <c r="V492" s="170">
        <f t="shared" si="74"/>
        <v>10000000</v>
      </c>
      <c r="W492" s="170">
        <f t="shared" si="80"/>
        <v>140478974.94999999</v>
      </c>
      <c r="X492" s="170">
        <f t="shared" si="75"/>
        <v>820482.64</v>
      </c>
      <c r="Y492" s="260">
        <f t="shared" si="76"/>
        <v>8.2048263999999996E-2</v>
      </c>
      <c r="Z492" s="228">
        <f t="shared" si="81"/>
        <v>14.047897494999999</v>
      </c>
      <c r="AA492" s="134"/>
    </row>
    <row r="493" spans="1:27" ht="15.75" customHeight="1">
      <c r="A493" s="450"/>
      <c r="B493" s="442"/>
      <c r="C493" s="442"/>
      <c r="D493" s="148" t="s">
        <v>1271</v>
      </c>
      <c r="E493" s="148" t="s">
        <v>1103</v>
      </c>
      <c r="F493" s="178" t="s">
        <v>1397</v>
      </c>
      <c r="G493" s="148" t="s">
        <v>1398</v>
      </c>
      <c r="H493" s="148" t="s">
        <v>394</v>
      </c>
      <c r="I493" s="148" t="s">
        <v>123</v>
      </c>
      <c r="J493" s="132">
        <v>1000</v>
      </c>
      <c r="K493" s="132">
        <v>713200</v>
      </c>
      <c r="L493" s="132">
        <v>713200</v>
      </c>
      <c r="M493" s="131" t="s">
        <v>396</v>
      </c>
      <c r="N493" s="131">
        <v>1</v>
      </c>
      <c r="O493" s="170">
        <f t="shared" si="77"/>
        <v>1000</v>
      </c>
      <c r="P493" s="170">
        <f t="shared" si="73"/>
        <v>713200</v>
      </c>
      <c r="Q493" s="170">
        <f t="shared" si="78"/>
        <v>713200</v>
      </c>
      <c r="R493" s="228">
        <f t="shared" si="82"/>
        <v>713.2</v>
      </c>
      <c r="S493" s="228">
        <f t="shared" si="79"/>
        <v>713.2</v>
      </c>
      <c r="T493" s="131" t="s">
        <v>396</v>
      </c>
      <c r="U493" s="131">
        <v>1</v>
      </c>
      <c r="V493" s="170">
        <f t="shared" si="74"/>
        <v>1000</v>
      </c>
      <c r="W493" s="170">
        <f t="shared" si="80"/>
        <v>713200</v>
      </c>
      <c r="X493" s="170">
        <f t="shared" si="75"/>
        <v>713200</v>
      </c>
      <c r="Y493" s="260">
        <f t="shared" si="76"/>
        <v>713.2</v>
      </c>
      <c r="Z493" s="228">
        <f t="shared" si="81"/>
        <v>713.2</v>
      </c>
      <c r="AA493" s="134"/>
    </row>
    <row r="494" spans="1:27" ht="15.75" customHeight="1">
      <c r="A494" s="450"/>
      <c r="B494" s="442"/>
      <c r="C494" s="442"/>
      <c r="D494" s="148" t="s">
        <v>1271</v>
      </c>
      <c r="E494" s="148" t="s">
        <v>1103</v>
      </c>
      <c r="F494" s="178" t="s">
        <v>1399</v>
      </c>
      <c r="G494" s="148" t="s">
        <v>1400</v>
      </c>
      <c r="H494" s="148" t="s">
        <v>394</v>
      </c>
      <c r="I494" s="148" t="s">
        <v>123</v>
      </c>
      <c r="J494" s="132">
        <v>65000000</v>
      </c>
      <c r="K494" s="132">
        <v>0</v>
      </c>
      <c r="L494" s="132">
        <v>0</v>
      </c>
      <c r="M494" s="131" t="s">
        <v>396</v>
      </c>
      <c r="N494" s="131">
        <v>1</v>
      </c>
      <c r="O494" s="170">
        <f t="shared" si="77"/>
        <v>65000000</v>
      </c>
      <c r="P494" s="170">
        <f t="shared" si="73"/>
        <v>0</v>
      </c>
      <c r="Q494" s="170">
        <f t="shared" si="78"/>
        <v>0</v>
      </c>
      <c r="R494" s="228">
        <f t="shared" si="82"/>
        <v>0</v>
      </c>
      <c r="S494" s="228">
        <f t="shared" si="79"/>
        <v>0</v>
      </c>
      <c r="T494" s="131" t="s">
        <v>396</v>
      </c>
      <c r="U494" s="131">
        <v>1</v>
      </c>
      <c r="V494" s="170">
        <f t="shared" si="74"/>
        <v>65000000</v>
      </c>
      <c r="W494" s="170">
        <f t="shared" si="80"/>
        <v>0</v>
      </c>
      <c r="X494" s="170">
        <f t="shared" si="75"/>
        <v>0</v>
      </c>
      <c r="Y494" s="260">
        <f t="shared" si="76"/>
        <v>0</v>
      </c>
      <c r="Z494" s="228">
        <f t="shared" si="81"/>
        <v>0</v>
      </c>
      <c r="AA494" s="134"/>
    </row>
    <row r="495" spans="1:27" ht="15.75" customHeight="1">
      <c r="A495" s="450"/>
      <c r="B495" s="442"/>
      <c r="C495" s="442"/>
      <c r="D495" s="148" t="s">
        <v>1271</v>
      </c>
      <c r="E495" s="148" t="s">
        <v>1103</v>
      </c>
      <c r="F495" s="178" t="s">
        <v>1401</v>
      </c>
      <c r="G495" s="148" t="s">
        <v>1402</v>
      </c>
      <c r="H495" s="148" t="s">
        <v>394</v>
      </c>
      <c r="I495" s="148" t="s">
        <v>77</v>
      </c>
      <c r="J495" s="132">
        <v>1000</v>
      </c>
      <c r="K495" s="132">
        <v>0</v>
      </c>
      <c r="L495" s="132">
        <v>0</v>
      </c>
      <c r="M495" s="131" t="s">
        <v>416</v>
      </c>
      <c r="N495" s="131">
        <v>0</v>
      </c>
      <c r="O495" s="170">
        <f t="shared" si="77"/>
        <v>0</v>
      </c>
      <c r="P495" s="170">
        <f t="shared" si="73"/>
        <v>0</v>
      </c>
      <c r="Q495" s="170">
        <f t="shared" si="78"/>
        <v>0</v>
      </c>
      <c r="R495" s="228" t="str">
        <f t="shared" si="82"/>
        <v>-</v>
      </c>
      <c r="S495" s="228" t="str">
        <f t="shared" si="79"/>
        <v>-</v>
      </c>
      <c r="T495" s="131" t="s">
        <v>416</v>
      </c>
      <c r="U495" s="131">
        <v>0</v>
      </c>
      <c r="V495" s="170">
        <f t="shared" si="74"/>
        <v>0</v>
      </c>
      <c r="W495" s="170">
        <f t="shared" si="80"/>
        <v>0</v>
      </c>
      <c r="X495" s="170">
        <f t="shared" si="75"/>
        <v>0</v>
      </c>
      <c r="Y495" s="260" t="str">
        <f t="shared" si="76"/>
        <v>-</v>
      </c>
      <c r="Z495" s="228" t="str">
        <f t="shared" si="81"/>
        <v>-</v>
      </c>
      <c r="AA495" s="134"/>
    </row>
    <row r="496" spans="1:27" ht="15.75" customHeight="1">
      <c r="A496" s="450"/>
      <c r="B496" s="442"/>
      <c r="C496" s="442"/>
      <c r="D496" s="148" t="s">
        <v>1271</v>
      </c>
      <c r="E496" s="148" t="s">
        <v>1103</v>
      </c>
      <c r="F496" s="178" t="s">
        <v>1401</v>
      </c>
      <c r="G496" s="148" t="s">
        <v>1403</v>
      </c>
      <c r="H496" s="148" t="s">
        <v>394</v>
      </c>
      <c r="I496" s="148" t="s">
        <v>77</v>
      </c>
      <c r="J496" s="132">
        <v>1000</v>
      </c>
      <c r="K496" s="132">
        <v>0</v>
      </c>
      <c r="L496" s="132">
        <v>0</v>
      </c>
      <c r="M496" s="131" t="s">
        <v>416</v>
      </c>
      <c r="N496" s="131">
        <v>0</v>
      </c>
      <c r="O496" s="170">
        <f t="shared" si="77"/>
        <v>0</v>
      </c>
      <c r="P496" s="170">
        <f t="shared" si="73"/>
        <v>0</v>
      </c>
      <c r="Q496" s="170">
        <f t="shared" si="78"/>
        <v>0</v>
      </c>
      <c r="R496" s="228" t="str">
        <f t="shared" si="82"/>
        <v>-</v>
      </c>
      <c r="S496" s="228" t="str">
        <f t="shared" si="79"/>
        <v>-</v>
      </c>
      <c r="T496" s="131" t="s">
        <v>416</v>
      </c>
      <c r="U496" s="131">
        <v>0</v>
      </c>
      <c r="V496" s="170">
        <f t="shared" si="74"/>
        <v>0</v>
      </c>
      <c r="W496" s="170">
        <f t="shared" si="80"/>
        <v>0</v>
      </c>
      <c r="X496" s="170">
        <f t="shared" si="75"/>
        <v>0</v>
      </c>
      <c r="Y496" s="260" t="str">
        <f t="shared" si="76"/>
        <v>-</v>
      </c>
      <c r="Z496" s="228" t="str">
        <f t="shared" si="81"/>
        <v>-</v>
      </c>
      <c r="AA496" s="134"/>
    </row>
    <row r="497" spans="1:27" ht="15.75" customHeight="1">
      <c r="A497" s="450"/>
      <c r="B497" s="442"/>
      <c r="C497" s="442"/>
      <c r="D497" s="148" t="s">
        <v>1271</v>
      </c>
      <c r="E497" s="148" t="s">
        <v>1103</v>
      </c>
      <c r="F497" s="178" t="s">
        <v>1401</v>
      </c>
      <c r="G497" s="148" t="s">
        <v>1404</v>
      </c>
      <c r="H497" s="148" t="s">
        <v>394</v>
      </c>
      <c r="I497" s="148" t="s">
        <v>123</v>
      </c>
      <c r="J497" s="132">
        <v>10000000</v>
      </c>
      <c r="K497" s="132">
        <v>223453263.09999999</v>
      </c>
      <c r="L497" s="132">
        <v>6033379.04</v>
      </c>
      <c r="M497" s="131" t="s">
        <v>396</v>
      </c>
      <c r="N497" s="131">
        <v>1</v>
      </c>
      <c r="O497" s="170">
        <f t="shared" si="77"/>
        <v>10000000</v>
      </c>
      <c r="P497" s="170">
        <f t="shared" si="73"/>
        <v>223453263.09999999</v>
      </c>
      <c r="Q497" s="170">
        <f t="shared" si="78"/>
        <v>6033379.04</v>
      </c>
      <c r="R497" s="228">
        <f t="shared" si="82"/>
        <v>0.60333790399999998</v>
      </c>
      <c r="S497" s="228">
        <f t="shared" si="79"/>
        <v>22.345326310000001</v>
      </c>
      <c r="T497" s="131" t="s">
        <v>396</v>
      </c>
      <c r="U497" s="131">
        <v>1</v>
      </c>
      <c r="V497" s="170">
        <f t="shared" si="74"/>
        <v>10000000</v>
      </c>
      <c r="W497" s="170">
        <f t="shared" si="80"/>
        <v>223453263.09999999</v>
      </c>
      <c r="X497" s="170">
        <f t="shared" si="75"/>
        <v>6033379.04</v>
      </c>
      <c r="Y497" s="260">
        <f t="shared" si="76"/>
        <v>0.60333790399999998</v>
      </c>
      <c r="Z497" s="228">
        <f t="shared" si="81"/>
        <v>22.345326310000001</v>
      </c>
      <c r="AA497" s="134"/>
    </row>
    <row r="498" spans="1:27" ht="15.75" customHeight="1">
      <c r="A498" s="450"/>
      <c r="B498" s="442"/>
      <c r="C498" s="442"/>
      <c r="D498" s="148" t="s">
        <v>1271</v>
      </c>
      <c r="E498" s="148" t="s">
        <v>1103</v>
      </c>
      <c r="F498" s="178" t="s">
        <v>1401</v>
      </c>
      <c r="G498" s="148" t="s">
        <v>1405</v>
      </c>
      <c r="H498" s="148" t="s">
        <v>394</v>
      </c>
      <c r="I498" s="148" t="s">
        <v>123</v>
      </c>
      <c r="J498" s="132">
        <v>0</v>
      </c>
      <c r="K498" s="132">
        <v>27748060.190000001</v>
      </c>
      <c r="L498" s="132">
        <v>0</v>
      </c>
      <c r="M498" s="131" t="s">
        <v>396</v>
      </c>
      <c r="N498" s="131">
        <v>1</v>
      </c>
      <c r="O498" s="170">
        <f t="shared" si="77"/>
        <v>0</v>
      </c>
      <c r="P498" s="170">
        <f t="shared" si="73"/>
        <v>27748060.190000001</v>
      </c>
      <c r="Q498" s="170">
        <f t="shared" si="78"/>
        <v>0</v>
      </c>
      <c r="R498" s="228" t="str">
        <f t="shared" si="82"/>
        <v>-</v>
      </c>
      <c r="S498" s="228" t="str">
        <f t="shared" si="79"/>
        <v>-</v>
      </c>
      <c r="T498" s="131" t="s">
        <v>396</v>
      </c>
      <c r="U498" s="131">
        <v>1</v>
      </c>
      <c r="V498" s="170">
        <f t="shared" si="74"/>
        <v>0</v>
      </c>
      <c r="W498" s="170">
        <f t="shared" si="80"/>
        <v>27748060.190000001</v>
      </c>
      <c r="X498" s="170">
        <f t="shared" si="75"/>
        <v>0</v>
      </c>
      <c r="Y498" s="260" t="str">
        <f t="shared" si="76"/>
        <v>-</v>
      </c>
      <c r="Z498" s="228" t="str">
        <f t="shared" si="81"/>
        <v>-</v>
      </c>
      <c r="AA498" s="134"/>
    </row>
    <row r="499" spans="1:27" ht="15.75" customHeight="1">
      <c r="A499" s="450"/>
      <c r="B499" s="442"/>
      <c r="C499" s="442"/>
      <c r="D499" s="148" t="s">
        <v>1271</v>
      </c>
      <c r="E499" s="148" t="s">
        <v>1103</v>
      </c>
      <c r="F499" s="178" t="s">
        <v>1401</v>
      </c>
      <c r="G499" s="148" t="s">
        <v>1406</v>
      </c>
      <c r="H499" s="148" t="s">
        <v>394</v>
      </c>
      <c r="I499" s="148" t="s">
        <v>123</v>
      </c>
      <c r="J499" s="132">
        <v>0</v>
      </c>
      <c r="K499" s="132">
        <v>26518435.700000003</v>
      </c>
      <c r="L499" s="132">
        <v>26322293.310000002</v>
      </c>
      <c r="M499" s="131" t="s">
        <v>396</v>
      </c>
      <c r="N499" s="131">
        <v>1</v>
      </c>
      <c r="O499" s="170">
        <f t="shared" si="77"/>
        <v>0</v>
      </c>
      <c r="P499" s="170">
        <f t="shared" si="73"/>
        <v>26518435.700000003</v>
      </c>
      <c r="Q499" s="170">
        <f t="shared" si="78"/>
        <v>26322293.310000002</v>
      </c>
      <c r="R499" s="228" t="str">
        <f t="shared" si="82"/>
        <v>-</v>
      </c>
      <c r="S499" s="228" t="str">
        <f t="shared" si="79"/>
        <v>-</v>
      </c>
      <c r="T499" s="131" t="s">
        <v>396</v>
      </c>
      <c r="U499" s="131">
        <v>1</v>
      </c>
      <c r="V499" s="170">
        <f t="shared" si="74"/>
        <v>0</v>
      </c>
      <c r="W499" s="170">
        <f t="shared" si="80"/>
        <v>26518435.700000003</v>
      </c>
      <c r="X499" s="170">
        <f t="shared" si="75"/>
        <v>26322293.310000002</v>
      </c>
      <c r="Y499" s="260" t="str">
        <f t="shared" si="76"/>
        <v>-</v>
      </c>
      <c r="Z499" s="228" t="str">
        <f t="shared" si="81"/>
        <v>-</v>
      </c>
      <c r="AA499" s="134"/>
    </row>
    <row r="500" spans="1:27" ht="15.75" customHeight="1">
      <c r="A500" s="450"/>
      <c r="B500" s="442"/>
      <c r="C500" s="442"/>
      <c r="D500" s="148" t="s">
        <v>1271</v>
      </c>
      <c r="E500" s="148" t="s">
        <v>1103</v>
      </c>
      <c r="F500" s="178" t="s">
        <v>1401</v>
      </c>
      <c r="G500" s="148" t="s">
        <v>1407</v>
      </c>
      <c r="H500" s="148" t="s">
        <v>394</v>
      </c>
      <c r="I500" s="148" t="s">
        <v>123</v>
      </c>
      <c r="J500" s="132">
        <v>0</v>
      </c>
      <c r="K500" s="132">
        <v>247181.53</v>
      </c>
      <c r="L500" s="132">
        <v>247181.53</v>
      </c>
      <c r="M500" s="131" t="s">
        <v>396</v>
      </c>
      <c r="N500" s="131">
        <v>1</v>
      </c>
      <c r="O500" s="170">
        <f t="shared" si="77"/>
        <v>0</v>
      </c>
      <c r="P500" s="170">
        <f t="shared" si="73"/>
        <v>247181.53</v>
      </c>
      <c r="Q500" s="170">
        <f t="shared" si="78"/>
        <v>247181.53</v>
      </c>
      <c r="R500" s="228" t="str">
        <f t="shared" si="82"/>
        <v>-</v>
      </c>
      <c r="S500" s="228" t="str">
        <f t="shared" si="79"/>
        <v>-</v>
      </c>
      <c r="T500" s="131" t="s">
        <v>396</v>
      </c>
      <c r="U500" s="131">
        <v>1</v>
      </c>
      <c r="V500" s="170">
        <f t="shared" si="74"/>
        <v>0</v>
      </c>
      <c r="W500" s="170">
        <f t="shared" si="80"/>
        <v>247181.53</v>
      </c>
      <c r="X500" s="170">
        <f t="shared" si="75"/>
        <v>247181.53</v>
      </c>
      <c r="Y500" s="260" t="str">
        <f t="shared" si="76"/>
        <v>-</v>
      </c>
      <c r="Z500" s="228" t="str">
        <f t="shared" si="81"/>
        <v>-</v>
      </c>
      <c r="AA500" s="134"/>
    </row>
    <row r="501" spans="1:27" ht="15.75" customHeight="1">
      <c r="A501" s="450"/>
      <c r="B501" s="442"/>
      <c r="C501" s="442"/>
      <c r="D501" s="148" t="s">
        <v>1271</v>
      </c>
      <c r="E501" s="148" t="s">
        <v>1103</v>
      </c>
      <c r="F501" s="178" t="s">
        <v>1408</v>
      </c>
      <c r="G501" s="148" t="s">
        <v>1409</v>
      </c>
      <c r="H501" s="148" t="s">
        <v>394</v>
      </c>
      <c r="I501" s="148" t="s">
        <v>77</v>
      </c>
      <c r="J501" s="132">
        <v>1000</v>
      </c>
      <c r="K501" s="132">
        <v>0</v>
      </c>
      <c r="L501" s="132">
        <v>0</v>
      </c>
      <c r="M501" s="131" t="s">
        <v>416</v>
      </c>
      <c r="N501" s="131">
        <v>0</v>
      </c>
      <c r="O501" s="170">
        <f t="shared" si="77"/>
        <v>0</v>
      </c>
      <c r="P501" s="170">
        <f t="shared" si="73"/>
        <v>0</v>
      </c>
      <c r="Q501" s="170">
        <f t="shared" si="78"/>
        <v>0</v>
      </c>
      <c r="R501" s="228" t="str">
        <f t="shared" si="82"/>
        <v>-</v>
      </c>
      <c r="S501" s="228" t="str">
        <f t="shared" si="79"/>
        <v>-</v>
      </c>
      <c r="T501" s="131" t="s">
        <v>416</v>
      </c>
      <c r="U501" s="131">
        <v>0</v>
      </c>
      <c r="V501" s="170">
        <f t="shared" si="74"/>
        <v>0</v>
      </c>
      <c r="W501" s="170">
        <f t="shared" si="80"/>
        <v>0</v>
      </c>
      <c r="X501" s="170">
        <f t="shared" si="75"/>
        <v>0</v>
      </c>
      <c r="Y501" s="260" t="str">
        <f t="shared" si="76"/>
        <v>-</v>
      </c>
      <c r="Z501" s="228" t="str">
        <f t="shared" si="81"/>
        <v>-</v>
      </c>
      <c r="AA501" s="134"/>
    </row>
    <row r="502" spans="1:27" ht="15.75" customHeight="1">
      <c r="A502" s="450"/>
      <c r="B502" s="442"/>
      <c r="C502" s="442"/>
      <c r="D502" s="148" t="s">
        <v>1271</v>
      </c>
      <c r="E502" s="148" t="s">
        <v>1103</v>
      </c>
      <c r="F502" s="178" t="s">
        <v>1408</v>
      </c>
      <c r="G502" s="148" t="s">
        <v>1410</v>
      </c>
      <c r="H502" s="148" t="s">
        <v>394</v>
      </c>
      <c r="I502" s="148" t="s">
        <v>77</v>
      </c>
      <c r="J502" s="132">
        <v>1000</v>
      </c>
      <c r="K502" s="132">
        <v>0</v>
      </c>
      <c r="L502" s="132">
        <v>0</v>
      </c>
      <c r="M502" s="131" t="s">
        <v>416</v>
      </c>
      <c r="N502" s="131">
        <v>0</v>
      </c>
      <c r="O502" s="170">
        <f t="shared" si="77"/>
        <v>0</v>
      </c>
      <c r="P502" s="170">
        <f t="shared" si="73"/>
        <v>0</v>
      </c>
      <c r="Q502" s="170">
        <f t="shared" si="78"/>
        <v>0</v>
      </c>
      <c r="R502" s="228" t="str">
        <f t="shared" si="82"/>
        <v>-</v>
      </c>
      <c r="S502" s="228" t="str">
        <f t="shared" si="79"/>
        <v>-</v>
      </c>
      <c r="T502" s="131" t="s">
        <v>416</v>
      </c>
      <c r="U502" s="131">
        <v>0</v>
      </c>
      <c r="V502" s="170">
        <f t="shared" si="74"/>
        <v>0</v>
      </c>
      <c r="W502" s="170">
        <f t="shared" si="80"/>
        <v>0</v>
      </c>
      <c r="X502" s="170">
        <f t="shared" si="75"/>
        <v>0</v>
      </c>
      <c r="Y502" s="260" t="str">
        <f t="shared" si="76"/>
        <v>-</v>
      </c>
      <c r="Z502" s="228" t="str">
        <f t="shared" si="81"/>
        <v>-</v>
      </c>
      <c r="AA502" s="134"/>
    </row>
    <row r="503" spans="1:27" ht="15.75" customHeight="1">
      <c r="A503" s="450"/>
      <c r="B503" s="442"/>
      <c r="C503" s="442"/>
      <c r="D503" s="148" t="s">
        <v>1271</v>
      </c>
      <c r="E503" s="148" t="s">
        <v>1103</v>
      </c>
      <c r="F503" s="178" t="s">
        <v>1408</v>
      </c>
      <c r="G503" s="148" t="s">
        <v>1411</v>
      </c>
      <c r="H503" s="148" t="s">
        <v>394</v>
      </c>
      <c r="I503" s="148" t="s">
        <v>123</v>
      </c>
      <c r="J503" s="132">
        <v>10000000</v>
      </c>
      <c r="K503" s="132">
        <v>260398135.37</v>
      </c>
      <c r="L503" s="132">
        <v>110206.52</v>
      </c>
      <c r="M503" s="131" t="s">
        <v>396</v>
      </c>
      <c r="N503" s="131">
        <v>1</v>
      </c>
      <c r="O503" s="170">
        <f t="shared" si="77"/>
        <v>10000000</v>
      </c>
      <c r="P503" s="170">
        <f t="shared" si="73"/>
        <v>260398135.37</v>
      </c>
      <c r="Q503" s="170">
        <f t="shared" si="78"/>
        <v>110206.52</v>
      </c>
      <c r="R503" s="228">
        <f t="shared" si="82"/>
        <v>1.1020652000000001E-2</v>
      </c>
      <c r="S503" s="228">
        <f t="shared" si="79"/>
        <v>26.039813537000001</v>
      </c>
      <c r="T503" s="131" t="s">
        <v>396</v>
      </c>
      <c r="U503" s="131">
        <v>1</v>
      </c>
      <c r="V503" s="170">
        <f t="shared" si="74"/>
        <v>10000000</v>
      </c>
      <c r="W503" s="170">
        <f t="shared" si="80"/>
        <v>260398135.37</v>
      </c>
      <c r="X503" s="170">
        <f t="shared" si="75"/>
        <v>110206.52</v>
      </c>
      <c r="Y503" s="260">
        <f t="shared" si="76"/>
        <v>1.1020652000000001E-2</v>
      </c>
      <c r="Z503" s="228">
        <f t="shared" si="81"/>
        <v>26.039813537000001</v>
      </c>
      <c r="AA503" s="134"/>
    </row>
    <row r="504" spans="1:27" ht="15.75" customHeight="1">
      <c r="A504" s="450"/>
      <c r="B504" s="442"/>
      <c r="C504" s="442"/>
      <c r="D504" s="148" t="s">
        <v>1271</v>
      </c>
      <c r="E504" s="148" t="s">
        <v>1103</v>
      </c>
      <c r="F504" s="178" t="s">
        <v>1412</v>
      </c>
      <c r="G504" s="148" t="s">
        <v>1413</v>
      </c>
      <c r="H504" s="148" t="s">
        <v>394</v>
      </c>
      <c r="I504" s="148" t="s">
        <v>77</v>
      </c>
      <c r="J504" s="132">
        <v>1000</v>
      </c>
      <c r="K504" s="132">
        <v>0</v>
      </c>
      <c r="L504" s="132">
        <v>0</v>
      </c>
      <c r="M504" s="131" t="s">
        <v>416</v>
      </c>
      <c r="N504" s="131">
        <v>0</v>
      </c>
      <c r="O504" s="170">
        <f t="shared" si="77"/>
        <v>0</v>
      </c>
      <c r="P504" s="170">
        <f t="shared" si="73"/>
        <v>0</v>
      </c>
      <c r="Q504" s="170">
        <f t="shared" si="78"/>
        <v>0</v>
      </c>
      <c r="R504" s="228" t="str">
        <f t="shared" si="82"/>
        <v>-</v>
      </c>
      <c r="S504" s="228" t="str">
        <f t="shared" si="79"/>
        <v>-</v>
      </c>
      <c r="T504" s="131" t="s">
        <v>416</v>
      </c>
      <c r="U504" s="131">
        <v>0</v>
      </c>
      <c r="V504" s="170">
        <f t="shared" si="74"/>
        <v>0</v>
      </c>
      <c r="W504" s="170">
        <f t="shared" si="80"/>
        <v>0</v>
      </c>
      <c r="X504" s="170">
        <f t="shared" si="75"/>
        <v>0</v>
      </c>
      <c r="Y504" s="260" t="str">
        <f t="shared" si="76"/>
        <v>-</v>
      </c>
      <c r="Z504" s="228" t="str">
        <f t="shared" si="81"/>
        <v>-</v>
      </c>
      <c r="AA504" s="134"/>
    </row>
    <row r="505" spans="1:27" ht="15.75" customHeight="1">
      <c r="A505" s="450"/>
      <c r="B505" s="442"/>
      <c r="C505" s="442"/>
      <c r="D505" s="148" t="s">
        <v>1271</v>
      </c>
      <c r="E505" s="148" t="s">
        <v>1103</v>
      </c>
      <c r="F505" s="178" t="s">
        <v>1412</v>
      </c>
      <c r="G505" s="148" t="s">
        <v>1414</v>
      </c>
      <c r="H505" s="148" t="s">
        <v>394</v>
      </c>
      <c r="I505" s="148" t="s">
        <v>77</v>
      </c>
      <c r="J505" s="132">
        <v>1000</v>
      </c>
      <c r="K505" s="132">
        <v>0</v>
      </c>
      <c r="L505" s="132">
        <v>0</v>
      </c>
      <c r="M505" s="131" t="s">
        <v>416</v>
      </c>
      <c r="N505" s="131">
        <v>0</v>
      </c>
      <c r="O505" s="170">
        <f t="shared" si="77"/>
        <v>0</v>
      </c>
      <c r="P505" s="170">
        <f t="shared" si="73"/>
        <v>0</v>
      </c>
      <c r="Q505" s="170">
        <f t="shared" si="78"/>
        <v>0</v>
      </c>
      <c r="R505" s="228" t="str">
        <f t="shared" si="82"/>
        <v>-</v>
      </c>
      <c r="S505" s="228" t="str">
        <f t="shared" si="79"/>
        <v>-</v>
      </c>
      <c r="T505" s="131" t="s">
        <v>416</v>
      </c>
      <c r="U505" s="131">
        <v>0</v>
      </c>
      <c r="V505" s="170">
        <f t="shared" si="74"/>
        <v>0</v>
      </c>
      <c r="W505" s="170">
        <f t="shared" si="80"/>
        <v>0</v>
      </c>
      <c r="X505" s="170">
        <f t="shared" si="75"/>
        <v>0</v>
      </c>
      <c r="Y505" s="260" t="str">
        <f t="shared" si="76"/>
        <v>-</v>
      </c>
      <c r="Z505" s="228" t="str">
        <f t="shared" si="81"/>
        <v>-</v>
      </c>
      <c r="AA505" s="134"/>
    </row>
    <row r="506" spans="1:27" ht="15.75" customHeight="1">
      <c r="A506" s="450"/>
      <c r="B506" s="442"/>
      <c r="C506" s="442"/>
      <c r="D506" s="148" t="s">
        <v>1271</v>
      </c>
      <c r="E506" s="148" t="s">
        <v>1103</v>
      </c>
      <c r="F506" s="178" t="s">
        <v>1412</v>
      </c>
      <c r="G506" s="148" t="s">
        <v>1415</v>
      </c>
      <c r="H506" s="148" t="s">
        <v>394</v>
      </c>
      <c r="I506" s="148" t="s">
        <v>123</v>
      </c>
      <c r="J506" s="132">
        <v>10000000</v>
      </c>
      <c r="K506" s="132">
        <v>81749032.059999987</v>
      </c>
      <c r="L506" s="132">
        <v>574636.16</v>
      </c>
      <c r="M506" s="131" t="s">
        <v>396</v>
      </c>
      <c r="N506" s="131">
        <v>1</v>
      </c>
      <c r="O506" s="170">
        <f t="shared" si="77"/>
        <v>10000000</v>
      </c>
      <c r="P506" s="170">
        <f t="shared" si="73"/>
        <v>81749032.059999987</v>
      </c>
      <c r="Q506" s="170">
        <f t="shared" si="78"/>
        <v>574636.16</v>
      </c>
      <c r="R506" s="228">
        <f t="shared" si="82"/>
        <v>5.7463616000000002E-2</v>
      </c>
      <c r="S506" s="228">
        <f t="shared" si="79"/>
        <v>8.174903205999998</v>
      </c>
      <c r="T506" s="131" t="s">
        <v>396</v>
      </c>
      <c r="U506" s="131">
        <v>1</v>
      </c>
      <c r="V506" s="170">
        <f t="shared" si="74"/>
        <v>10000000</v>
      </c>
      <c r="W506" s="170">
        <f t="shared" si="80"/>
        <v>81749032.059999987</v>
      </c>
      <c r="X506" s="170">
        <f t="shared" si="75"/>
        <v>574636.16</v>
      </c>
      <c r="Y506" s="260">
        <f t="shared" si="76"/>
        <v>5.7463616000000002E-2</v>
      </c>
      <c r="Z506" s="228">
        <f t="shared" si="81"/>
        <v>8.174903205999998</v>
      </c>
      <c r="AA506" s="134"/>
    </row>
    <row r="507" spans="1:27" ht="15.75" customHeight="1">
      <c r="A507" s="450"/>
      <c r="B507" s="442"/>
      <c r="C507" s="442"/>
      <c r="D507" s="148" t="s">
        <v>1271</v>
      </c>
      <c r="E507" s="148" t="s">
        <v>1103</v>
      </c>
      <c r="F507" s="178" t="s">
        <v>1412</v>
      </c>
      <c r="G507" s="148" t="s">
        <v>1416</v>
      </c>
      <c r="H507" s="148" t="s">
        <v>394</v>
      </c>
      <c r="I507" s="148" t="s">
        <v>123</v>
      </c>
      <c r="J507" s="132">
        <v>0</v>
      </c>
      <c r="K507" s="132">
        <v>4864220.68</v>
      </c>
      <c r="L507" s="132">
        <v>4864220.68</v>
      </c>
      <c r="M507" s="131" t="s">
        <v>396</v>
      </c>
      <c r="N507" s="131">
        <v>1</v>
      </c>
      <c r="O507" s="170">
        <f t="shared" si="77"/>
        <v>0</v>
      </c>
      <c r="P507" s="170">
        <f t="shared" ref="P507:P570" si="83">K507*N507</f>
        <v>4864220.68</v>
      </c>
      <c r="Q507" s="170">
        <f t="shared" si="78"/>
        <v>4864220.68</v>
      </c>
      <c r="R507" s="228" t="str">
        <f t="shared" si="82"/>
        <v>-</v>
      </c>
      <c r="S507" s="228" t="str">
        <f t="shared" si="79"/>
        <v>-</v>
      </c>
      <c r="T507" s="131" t="s">
        <v>396</v>
      </c>
      <c r="U507" s="131">
        <v>1</v>
      </c>
      <c r="V507" s="170">
        <f t="shared" ref="V507:V570" si="84">J507*U507</f>
        <v>0</v>
      </c>
      <c r="W507" s="170">
        <f t="shared" si="80"/>
        <v>4864220.68</v>
      </c>
      <c r="X507" s="170">
        <f t="shared" ref="X507:X570" si="85">L507*U507</f>
        <v>4864220.68</v>
      </c>
      <c r="Y507" s="260" t="str">
        <f t="shared" ref="Y507:Y570" si="86">IFERROR(X507/V507, "-")</f>
        <v>-</v>
      </c>
      <c r="Z507" s="228" t="str">
        <f t="shared" si="81"/>
        <v>-</v>
      </c>
      <c r="AA507" s="134"/>
    </row>
    <row r="508" spans="1:27" ht="15.75" customHeight="1">
      <c r="A508" s="450"/>
      <c r="B508" s="442"/>
      <c r="C508" s="442"/>
      <c r="D508" s="148" t="s">
        <v>1271</v>
      </c>
      <c r="E508" s="148" t="s">
        <v>1103</v>
      </c>
      <c r="F508" s="178" t="s">
        <v>1417</v>
      </c>
      <c r="G508" s="148" t="s">
        <v>1418</v>
      </c>
      <c r="H508" s="148" t="s">
        <v>394</v>
      </c>
      <c r="I508" s="148" t="s">
        <v>77</v>
      </c>
      <c r="J508" s="132">
        <v>1000</v>
      </c>
      <c r="K508" s="132">
        <v>0</v>
      </c>
      <c r="L508" s="132">
        <v>0</v>
      </c>
      <c r="M508" s="131" t="s">
        <v>416</v>
      </c>
      <c r="N508" s="131">
        <v>0</v>
      </c>
      <c r="O508" s="170">
        <f t="shared" ref="O508:O571" si="87">J508*N508</f>
        <v>0</v>
      </c>
      <c r="P508" s="170">
        <f t="shared" si="83"/>
        <v>0</v>
      </c>
      <c r="Q508" s="170">
        <f t="shared" ref="Q508:Q571" si="88">L508*N508</f>
        <v>0</v>
      </c>
      <c r="R508" s="228" t="str">
        <f t="shared" si="82"/>
        <v>-</v>
      </c>
      <c r="S508" s="228" t="str">
        <f t="shared" ref="S508:S571" si="89">IFERROR(P508/O508, "-")</f>
        <v>-</v>
      </c>
      <c r="T508" s="131" t="s">
        <v>416</v>
      </c>
      <c r="U508" s="131">
        <v>0</v>
      </c>
      <c r="V508" s="170">
        <f t="shared" si="84"/>
        <v>0</v>
      </c>
      <c r="W508" s="170">
        <f t="shared" si="80"/>
        <v>0</v>
      </c>
      <c r="X508" s="170">
        <f t="shared" si="85"/>
        <v>0</v>
      </c>
      <c r="Y508" s="260" t="str">
        <f t="shared" si="86"/>
        <v>-</v>
      </c>
      <c r="Z508" s="228" t="str">
        <f t="shared" si="81"/>
        <v>-</v>
      </c>
      <c r="AA508" s="134"/>
    </row>
    <row r="509" spans="1:27" ht="15.75" customHeight="1">
      <c r="A509" s="450"/>
      <c r="B509" s="442"/>
      <c r="C509" s="442"/>
      <c r="D509" s="148" t="s">
        <v>1271</v>
      </c>
      <c r="E509" s="148" t="s">
        <v>1103</v>
      </c>
      <c r="F509" s="178" t="s">
        <v>1417</v>
      </c>
      <c r="G509" s="148" t="s">
        <v>1419</v>
      </c>
      <c r="H509" s="148" t="s">
        <v>394</v>
      </c>
      <c r="I509" s="148" t="s">
        <v>77</v>
      </c>
      <c r="J509" s="132">
        <v>1000</v>
      </c>
      <c r="K509" s="132">
        <v>0</v>
      </c>
      <c r="L509" s="132">
        <v>0</v>
      </c>
      <c r="M509" s="131" t="s">
        <v>416</v>
      </c>
      <c r="N509" s="131">
        <v>0</v>
      </c>
      <c r="O509" s="170">
        <f t="shared" si="87"/>
        <v>0</v>
      </c>
      <c r="P509" s="170">
        <f t="shared" si="83"/>
        <v>0</v>
      </c>
      <c r="Q509" s="170">
        <f t="shared" si="88"/>
        <v>0</v>
      </c>
      <c r="R509" s="228" t="str">
        <f t="shared" si="82"/>
        <v>-</v>
      </c>
      <c r="S509" s="228" t="str">
        <f t="shared" si="89"/>
        <v>-</v>
      </c>
      <c r="T509" s="131" t="s">
        <v>416</v>
      </c>
      <c r="U509" s="131">
        <v>0</v>
      </c>
      <c r="V509" s="170">
        <f t="shared" si="84"/>
        <v>0</v>
      </c>
      <c r="W509" s="170">
        <f t="shared" si="80"/>
        <v>0</v>
      </c>
      <c r="X509" s="170">
        <f t="shared" si="85"/>
        <v>0</v>
      </c>
      <c r="Y509" s="260" t="str">
        <f t="shared" si="86"/>
        <v>-</v>
      </c>
      <c r="Z509" s="228" t="str">
        <f t="shared" si="81"/>
        <v>-</v>
      </c>
      <c r="AA509" s="134"/>
    </row>
    <row r="510" spans="1:27" ht="15.75" customHeight="1">
      <c r="A510" s="450"/>
      <c r="B510" s="442"/>
      <c r="C510" s="442"/>
      <c r="D510" s="148" t="s">
        <v>1271</v>
      </c>
      <c r="E510" s="148" t="s">
        <v>1103</v>
      </c>
      <c r="F510" s="178" t="s">
        <v>1417</v>
      </c>
      <c r="G510" s="148" t="s">
        <v>1420</v>
      </c>
      <c r="H510" s="148" t="s">
        <v>394</v>
      </c>
      <c r="I510" s="148" t="s">
        <v>123</v>
      </c>
      <c r="J510" s="132">
        <v>9700000</v>
      </c>
      <c r="K510" s="132">
        <v>40614544.359999999</v>
      </c>
      <c r="L510" s="132">
        <v>0</v>
      </c>
      <c r="M510" s="131" t="s">
        <v>396</v>
      </c>
      <c r="N510" s="131">
        <v>1</v>
      </c>
      <c r="O510" s="170">
        <f t="shared" si="87"/>
        <v>9700000</v>
      </c>
      <c r="P510" s="170">
        <f t="shared" si="83"/>
        <v>40614544.359999999</v>
      </c>
      <c r="Q510" s="170">
        <f t="shared" si="88"/>
        <v>0</v>
      </c>
      <c r="R510" s="228">
        <f t="shared" si="82"/>
        <v>0</v>
      </c>
      <c r="S510" s="228">
        <f t="shared" si="89"/>
        <v>4.1870664288659789</v>
      </c>
      <c r="T510" s="131" t="s">
        <v>396</v>
      </c>
      <c r="U510" s="131">
        <v>1</v>
      </c>
      <c r="V510" s="170">
        <f t="shared" si="84"/>
        <v>9700000</v>
      </c>
      <c r="W510" s="170">
        <f t="shared" si="80"/>
        <v>40614544.359999999</v>
      </c>
      <c r="X510" s="170">
        <f t="shared" si="85"/>
        <v>0</v>
      </c>
      <c r="Y510" s="260">
        <f t="shared" si="86"/>
        <v>0</v>
      </c>
      <c r="Z510" s="228">
        <f t="shared" si="81"/>
        <v>4.1870664288659789</v>
      </c>
      <c r="AA510" s="134"/>
    </row>
    <row r="511" spans="1:27" ht="15.75" customHeight="1">
      <c r="A511" s="450"/>
      <c r="B511" s="442"/>
      <c r="C511" s="442"/>
      <c r="D511" s="148" t="s">
        <v>1271</v>
      </c>
      <c r="E511" s="148" t="s">
        <v>1103</v>
      </c>
      <c r="F511" s="178" t="s">
        <v>1421</v>
      </c>
      <c r="G511" s="148" t="s">
        <v>1422</v>
      </c>
      <c r="H511" s="148" t="s">
        <v>394</v>
      </c>
      <c r="I511" s="148" t="s">
        <v>123</v>
      </c>
      <c r="J511" s="132">
        <v>325356272</v>
      </c>
      <c r="K511" s="132">
        <v>210352914.19</v>
      </c>
      <c r="L511" s="132">
        <v>169952914.19</v>
      </c>
      <c r="M511" s="131" t="s">
        <v>396</v>
      </c>
      <c r="N511" s="131">
        <v>1</v>
      </c>
      <c r="O511" s="170">
        <f t="shared" si="87"/>
        <v>325356272</v>
      </c>
      <c r="P511" s="170">
        <f t="shared" si="83"/>
        <v>210352914.19</v>
      </c>
      <c r="Q511" s="170">
        <f t="shared" si="88"/>
        <v>169952914.19</v>
      </c>
      <c r="R511" s="228">
        <f t="shared" si="82"/>
        <v>0.52235942201231023</v>
      </c>
      <c r="S511" s="228">
        <f t="shared" si="89"/>
        <v>0.64653099476748366</v>
      </c>
      <c r="T511" s="131" t="s">
        <v>396</v>
      </c>
      <c r="U511" s="131">
        <v>1</v>
      </c>
      <c r="V511" s="170">
        <f t="shared" si="84"/>
        <v>325356272</v>
      </c>
      <c r="W511" s="170">
        <f t="shared" ref="W511:W574" si="90">K511*U511</f>
        <v>210352914.19</v>
      </c>
      <c r="X511" s="170">
        <f t="shared" si="85"/>
        <v>169952914.19</v>
      </c>
      <c r="Y511" s="260">
        <f t="shared" si="86"/>
        <v>0.52235942201231023</v>
      </c>
      <c r="Z511" s="228">
        <f t="shared" si="81"/>
        <v>0.64653099476748366</v>
      </c>
      <c r="AA511" s="134"/>
    </row>
    <row r="512" spans="1:27" ht="15.75" customHeight="1">
      <c r="A512" s="450"/>
      <c r="B512" s="442"/>
      <c r="C512" s="442"/>
      <c r="D512" s="148" t="s">
        <v>1271</v>
      </c>
      <c r="E512" s="148" t="s">
        <v>1103</v>
      </c>
      <c r="F512" s="178" t="s">
        <v>1421</v>
      </c>
      <c r="G512" s="148" t="s">
        <v>1423</v>
      </c>
      <c r="H512" s="148" t="s">
        <v>394</v>
      </c>
      <c r="I512" s="148" t="s">
        <v>123</v>
      </c>
      <c r="J512" s="132">
        <v>0</v>
      </c>
      <c r="K512" s="132">
        <v>52317666.789999999</v>
      </c>
      <c r="L512" s="132">
        <v>30952419.789999999</v>
      </c>
      <c r="M512" s="131" t="s">
        <v>396</v>
      </c>
      <c r="N512" s="131">
        <v>1</v>
      </c>
      <c r="O512" s="170">
        <f t="shared" si="87"/>
        <v>0</v>
      </c>
      <c r="P512" s="170">
        <f t="shared" si="83"/>
        <v>52317666.789999999</v>
      </c>
      <c r="Q512" s="170">
        <f t="shared" si="88"/>
        <v>30952419.789999999</v>
      </c>
      <c r="R512" s="228" t="str">
        <f t="shared" si="82"/>
        <v>-</v>
      </c>
      <c r="S512" s="228" t="str">
        <f t="shared" si="89"/>
        <v>-</v>
      </c>
      <c r="T512" s="131" t="s">
        <v>396</v>
      </c>
      <c r="U512" s="131">
        <v>1</v>
      </c>
      <c r="V512" s="170">
        <f t="shared" si="84"/>
        <v>0</v>
      </c>
      <c r="W512" s="170">
        <f t="shared" si="90"/>
        <v>52317666.789999999</v>
      </c>
      <c r="X512" s="170">
        <f t="shared" si="85"/>
        <v>30952419.789999999</v>
      </c>
      <c r="Y512" s="260" t="str">
        <f t="shared" si="86"/>
        <v>-</v>
      </c>
      <c r="Z512" s="228" t="str">
        <f t="shared" si="81"/>
        <v>-</v>
      </c>
      <c r="AA512" s="134"/>
    </row>
    <row r="513" spans="1:27" ht="15.75" customHeight="1">
      <c r="A513" s="450"/>
      <c r="B513" s="442"/>
      <c r="C513" s="442"/>
      <c r="D513" s="148" t="s">
        <v>1271</v>
      </c>
      <c r="E513" s="148" t="s">
        <v>1103</v>
      </c>
      <c r="F513" s="178" t="s">
        <v>1421</v>
      </c>
      <c r="G513" s="148" t="s">
        <v>1424</v>
      </c>
      <c r="H513" s="148" t="s">
        <v>394</v>
      </c>
      <c r="I513" s="148" t="s">
        <v>123</v>
      </c>
      <c r="J513" s="132">
        <v>0</v>
      </c>
      <c r="K513" s="132">
        <v>14376682.58</v>
      </c>
      <c r="L513" s="132">
        <v>0</v>
      </c>
      <c r="M513" s="131" t="s">
        <v>396</v>
      </c>
      <c r="N513" s="131">
        <v>1</v>
      </c>
      <c r="O513" s="170">
        <f t="shared" si="87"/>
        <v>0</v>
      </c>
      <c r="P513" s="170">
        <f t="shared" si="83"/>
        <v>14376682.58</v>
      </c>
      <c r="Q513" s="170">
        <f t="shared" si="88"/>
        <v>0</v>
      </c>
      <c r="R513" s="228" t="str">
        <f t="shared" si="82"/>
        <v>-</v>
      </c>
      <c r="S513" s="228" t="str">
        <f t="shared" si="89"/>
        <v>-</v>
      </c>
      <c r="T513" s="131" t="s">
        <v>396</v>
      </c>
      <c r="U513" s="131">
        <v>1</v>
      </c>
      <c r="V513" s="170">
        <f t="shared" si="84"/>
        <v>0</v>
      </c>
      <c r="W513" s="170">
        <f t="shared" si="90"/>
        <v>14376682.58</v>
      </c>
      <c r="X513" s="170">
        <f t="shared" si="85"/>
        <v>0</v>
      </c>
      <c r="Y513" s="260" t="str">
        <f t="shared" si="86"/>
        <v>-</v>
      </c>
      <c r="Z513" s="228" t="str">
        <f t="shared" si="81"/>
        <v>-</v>
      </c>
      <c r="AA513" s="134"/>
    </row>
    <row r="514" spans="1:27" ht="15.75" customHeight="1">
      <c r="A514" s="450"/>
      <c r="B514" s="442"/>
      <c r="C514" s="442"/>
      <c r="D514" s="148" t="s">
        <v>1271</v>
      </c>
      <c r="E514" s="148" t="s">
        <v>1103</v>
      </c>
      <c r="F514" s="178" t="s">
        <v>1421</v>
      </c>
      <c r="G514" s="148" t="s">
        <v>1425</v>
      </c>
      <c r="H514" s="148" t="s">
        <v>394</v>
      </c>
      <c r="I514" s="148" t="s">
        <v>123</v>
      </c>
      <c r="J514" s="132">
        <v>2000000</v>
      </c>
      <c r="K514" s="132">
        <v>4294767.8600000003</v>
      </c>
      <c r="L514" s="132">
        <v>1111214.5899999999</v>
      </c>
      <c r="M514" s="131" t="s">
        <v>396</v>
      </c>
      <c r="N514" s="131">
        <v>1</v>
      </c>
      <c r="O514" s="170">
        <f t="shared" si="87"/>
        <v>2000000</v>
      </c>
      <c r="P514" s="170">
        <f t="shared" si="83"/>
        <v>4294767.8600000003</v>
      </c>
      <c r="Q514" s="170">
        <f t="shared" si="88"/>
        <v>1111214.5899999999</v>
      </c>
      <c r="R514" s="228">
        <f t="shared" si="82"/>
        <v>0.55560729499999995</v>
      </c>
      <c r="S514" s="228">
        <f t="shared" si="89"/>
        <v>2.1473839300000002</v>
      </c>
      <c r="T514" s="131" t="s">
        <v>396</v>
      </c>
      <c r="U514" s="131">
        <v>1</v>
      </c>
      <c r="V514" s="170">
        <f t="shared" si="84"/>
        <v>2000000</v>
      </c>
      <c r="W514" s="170">
        <f t="shared" si="90"/>
        <v>4294767.8600000003</v>
      </c>
      <c r="X514" s="170">
        <f t="shared" si="85"/>
        <v>1111214.5899999999</v>
      </c>
      <c r="Y514" s="260">
        <f t="shared" si="86"/>
        <v>0.55560729499999995</v>
      </c>
      <c r="Z514" s="228">
        <f t="shared" si="81"/>
        <v>2.1473839300000002</v>
      </c>
      <c r="AA514" s="134"/>
    </row>
    <row r="515" spans="1:27" ht="15.75" customHeight="1">
      <c r="A515" s="450"/>
      <c r="B515" s="442"/>
      <c r="C515" s="442"/>
      <c r="D515" s="148" t="s">
        <v>1271</v>
      </c>
      <c r="E515" s="148" t="s">
        <v>1103</v>
      </c>
      <c r="F515" s="178" t="s">
        <v>1421</v>
      </c>
      <c r="G515" s="148" t="s">
        <v>1426</v>
      </c>
      <c r="H515" s="148" t="s">
        <v>394</v>
      </c>
      <c r="I515" s="148" t="s">
        <v>123</v>
      </c>
      <c r="J515" s="132">
        <v>1494657</v>
      </c>
      <c r="K515" s="132">
        <v>13218.84</v>
      </c>
      <c r="L515" s="132">
        <v>13218.84</v>
      </c>
      <c r="M515" s="131" t="s">
        <v>396</v>
      </c>
      <c r="N515" s="131">
        <v>1</v>
      </c>
      <c r="O515" s="170">
        <f t="shared" si="87"/>
        <v>1494657</v>
      </c>
      <c r="P515" s="170">
        <f t="shared" si="83"/>
        <v>13218.84</v>
      </c>
      <c r="Q515" s="170">
        <f t="shared" si="88"/>
        <v>13218.84</v>
      </c>
      <c r="R515" s="228">
        <f t="shared" si="82"/>
        <v>8.8440625508059718E-3</v>
      </c>
      <c r="S515" s="228">
        <f t="shared" si="89"/>
        <v>8.8440625508059718E-3</v>
      </c>
      <c r="T515" s="131" t="s">
        <v>396</v>
      </c>
      <c r="U515" s="131">
        <v>1</v>
      </c>
      <c r="V515" s="170">
        <f t="shared" si="84"/>
        <v>1494657</v>
      </c>
      <c r="W515" s="170">
        <f t="shared" si="90"/>
        <v>13218.84</v>
      </c>
      <c r="X515" s="170">
        <f t="shared" si="85"/>
        <v>13218.84</v>
      </c>
      <c r="Y515" s="260">
        <f t="shared" si="86"/>
        <v>8.8440625508059718E-3</v>
      </c>
      <c r="Z515" s="228">
        <f t="shared" ref="Z515:Z578" si="91">IFERROR(W515/V515, "-")</f>
        <v>8.8440625508059718E-3</v>
      </c>
      <c r="AA515" s="134"/>
    </row>
    <row r="516" spans="1:27" ht="15.75" customHeight="1">
      <c r="A516" s="450"/>
      <c r="B516" s="442"/>
      <c r="C516" s="442"/>
      <c r="D516" s="148" t="s">
        <v>1271</v>
      </c>
      <c r="E516" s="148" t="s">
        <v>1103</v>
      </c>
      <c r="F516" s="178" t="s">
        <v>1421</v>
      </c>
      <c r="G516" s="148" t="s">
        <v>1427</v>
      </c>
      <c r="H516" s="148" t="s">
        <v>394</v>
      </c>
      <c r="I516" s="148" t="s">
        <v>123</v>
      </c>
      <c r="J516" s="132">
        <v>74335973</v>
      </c>
      <c r="K516" s="132">
        <v>63409878.82</v>
      </c>
      <c r="L516" s="132">
        <v>39780877.640000001</v>
      </c>
      <c r="M516" s="131" t="s">
        <v>396</v>
      </c>
      <c r="N516" s="131">
        <v>1</v>
      </c>
      <c r="O516" s="170">
        <f t="shared" si="87"/>
        <v>74335973</v>
      </c>
      <c r="P516" s="170">
        <f t="shared" si="83"/>
        <v>63409878.82</v>
      </c>
      <c r="Q516" s="170">
        <f t="shared" si="88"/>
        <v>39780877.640000001</v>
      </c>
      <c r="R516" s="228">
        <f t="shared" si="82"/>
        <v>0.53514975367309714</v>
      </c>
      <c r="S516" s="228">
        <f t="shared" si="89"/>
        <v>0.85301740544917604</v>
      </c>
      <c r="T516" s="131" t="s">
        <v>396</v>
      </c>
      <c r="U516" s="131">
        <v>1</v>
      </c>
      <c r="V516" s="170">
        <f t="shared" si="84"/>
        <v>74335973</v>
      </c>
      <c r="W516" s="170">
        <f t="shared" si="90"/>
        <v>63409878.82</v>
      </c>
      <c r="X516" s="170">
        <f t="shared" si="85"/>
        <v>39780877.640000001</v>
      </c>
      <c r="Y516" s="260">
        <f t="shared" si="86"/>
        <v>0.53514975367309714</v>
      </c>
      <c r="Z516" s="228">
        <f t="shared" si="91"/>
        <v>0.85301740544917604</v>
      </c>
      <c r="AA516" s="134"/>
    </row>
    <row r="517" spans="1:27" ht="15.75" customHeight="1">
      <c r="A517" s="450"/>
      <c r="B517" s="442"/>
      <c r="C517" s="442"/>
      <c r="D517" s="148" t="s">
        <v>1271</v>
      </c>
      <c r="E517" s="148" t="s">
        <v>1103</v>
      </c>
      <c r="F517" s="178" t="s">
        <v>1421</v>
      </c>
      <c r="G517" s="148" t="s">
        <v>1428</v>
      </c>
      <c r="H517" s="148" t="s">
        <v>394</v>
      </c>
      <c r="I517" s="148" t="s">
        <v>123</v>
      </c>
      <c r="J517" s="132">
        <v>99418859</v>
      </c>
      <c r="K517" s="132">
        <v>88980087.050000012</v>
      </c>
      <c r="L517" s="132">
        <v>88980087.050000012</v>
      </c>
      <c r="M517" s="131" t="s">
        <v>396</v>
      </c>
      <c r="N517" s="131">
        <v>1</v>
      </c>
      <c r="O517" s="170">
        <f t="shared" si="87"/>
        <v>99418859</v>
      </c>
      <c r="P517" s="170">
        <f t="shared" si="83"/>
        <v>88980087.050000012</v>
      </c>
      <c r="Q517" s="170">
        <f t="shared" si="88"/>
        <v>88980087.050000012</v>
      </c>
      <c r="R517" s="228">
        <f t="shared" si="82"/>
        <v>0.89500209462271152</v>
      </c>
      <c r="S517" s="228">
        <f t="shared" si="89"/>
        <v>0.89500209462271152</v>
      </c>
      <c r="T517" s="131" t="s">
        <v>396</v>
      </c>
      <c r="U517" s="131">
        <v>1</v>
      </c>
      <c r="V517" s="170">
        <f t="shared" si="84"/>
        <v>99418859</v>
      </c>
      <c r="W517" s="170">
        <f t="shared" si="90"/>
        <v>88980087.050000012</v>
      </c>
      <c r="X517" s="170">
        <f t="shared" si="85"/>
        <v>88980087.050000012</v>
      </c>
      <c r="Y517" s="260">
        <f t="shared" si="86"/>
        <v>0.89500209462271152</v>
      </c>
      <c r="Z517" s="228">
        <f t="shared" si="91"/>
        <v>0.89500209462271152</v>
      </c>
      <c r="AA517" s="134"/>
    </row>
    <row r="518" spans="1:27" ht="15.75" customHeight="1">
      <c r="A518" s="450"/>
      <c r="B518" s="442"/>
      <c r="C518" s="442"/>
      <c r="D518" s="148" t="s">
        <v>1271</v>
      </c>
      <c r="E518" s="148" t="s">
        <v>1103</v>
      </c>
      <c r="F518" s="178" t="s">
        <v>1421</v>
      </c>
      <c r="G518" s="148" t="s">
        <v>1429</v>
      </c>
      <c r="H518" s="148" t="s">
        <v>394</v>
      </c>
      <c r="I518" s="148" t="s">
        <v>123</v>
      </c>
      <c r="J518" s="132">
        <v>0</v>
      </c>
      <c r="K518" s="132">
        <v>7739612.8399999999</v>
      </c>
      <c r="L518" s="132">
        <v>7739612.8399999999</v>
      </c>
      <c r="M518" s="131" t="s">
        <v>396</v>
      </c>
      <c r="N518" s="131">
        <v>1</v>
      </c>
      <c r="O518" s="170">
        <f t="shared" si="87"/>
        <v>0</v>
      </c>
      <c r="P518" s="170">
        <f t="shared" si="83"/>
        <v>7739612.8399999999</v>
      </c>
      <c r="Q518" s="170">
        <f t="shared" si="88"/>
        <v>7739612.8399999999</v>
      </c>
      <c r="R518" s="228" t="str">
        <f t="shared" si="82"/>
        <v>-</v>
      </c>
      <c r="S518" s="228" t="str">
        <f t="shared" si="89"/>
        <v>-</v>
      </c>
      <c r="T518" s="131" t="s">
        <v>396</v>
      </c>
      <c r="U518" s="131">
        <v>1</v>
      </c>
      <c r="V518" s="170">
        <f t="shared" si="84"/>
        <v>0</v>
      </c>
      <c r="W518" s="170">
        <f t="shared" si="90"/>
        <v>7739612.8399999999</v>
      </c>
      <c r="X518" s="170">
        <f t="shared" si="85"/>
        <v>7739612.8399999999</v>
      </c>
      <c r="Y518" s="260" t="str">
        <f t="shared" si="86"/>
        <v>-</v>
      </c>
      <c r="Z518" s="228" t="str">
        <f t="shared" si="91"/>
        <v>-</v>
      </c>
      <c r="AA518" s="134"/>
    </row>
    <row r="519" spans="1:27" ht="15.75" customHeight="1">
      <c r="A519" s="450"/>
      <c r="B519" s="442"/>
      <c r="C519" s="442"/>
      <c r="D519" s="148" t="s">
        <v>1271</v>
      </c>
      <c r="E519" s="148" t="s">
        <v>1103</v>
      </c>
      <c r="F519" s="178" t="s">
        <v>1421</v>
      </c>
      <c r="G519" s="148" t="s">
        <v>1430</v>
      </c>
      <c r="H519" s="148" t="s">
        <v>394</v>
      </c>
      <c r="I519" s="148" t="s">
        <v>123</v>
      </c>
      <c r="J519" s="132">
        <v>0</v>
      </c>
      <c r="K519" s="132">
        <v>12098356.4</v>
      </c>
      <c r="L519" s="132">
        <v>10698496.4</v>
      </c>
      <c r="M519" s="131" t="s">
        <v>396</v>
      </c>
      <c r="N519" s="131">
        <v>1</v>
      </c>
      <c r="O519" s="170">
        <f t="shared" si="87"/>
        <v>0</v>
      </c>
      <c r="P519" s="170">
        <f t="shared" si="83"/>
        <v>12098356.4</v>
      </c>
      <c r="Q519" s="170">
        <f t="shared" si="88"/>
        <v>10698496.4</v>
      </c>
      <c r="R519" s="228" t="str">
        <f t="shared" si="82"/>
        <v>-</v>
      </c>
      <c r="S519" s="228" t="str">
        <f t="shared" si="89"/>
        <v>-</v>
      </c>
      <c r="T519" s="131" t="s">
        <v>396</v>
      </c>
      <c r="U519" s="131">
        <v>1</v>
      </c>
      <c r="V519" s="170">
        <f t="shared" si="84"/>
        <v>0</v>
      </c>
      <c r="W519" s="170">
        <f t="shared" si="90"/>
        <v>12098356.4</v>
      </c>
      <c r="X519" s="170">
        <f t="shared" si="85"/>
        <v>10698496.4</v>
      </c>
      <c r="Y519" s="260" t="str">
        <f t="shared" si="86"/>
        <v>-</v>
      </c>
      <c r="Z519" s="228" t="str">
        <f t="shared" si="91"/>
        <v>-</v>
      </c>
      <c r="AA519" s="134"/>
    </row>
    <row r="520" spans="1:27" ht="15.75" customHeight="1">
      <c r="A520" s="450"/>
      <c r="B520" s="442"/>
      <c r="C520" s="442"/>
      <c r="D520" s="148" t="s">
        <v>1271</v>
      </c>
      <c r="E520" s="148" t="s">
        <v>1103</v>
      </c>
      <c r="F520" s="178" t="s">
        <v>1421</v>
      </c>
      <c r="G520" s="148" t="s">
        <v>1431</v>
      </c>
      <c r="H520" s="148" t="s">
        <v>394</v>
      </c>
      <c r="I520" s="148" t="s">
        <v>123</v>
      </c>
      <c r="J520" s="132">
        <v>3803806</v>
      </c>
      <c r="K520" s="132">
        <v>1557841.3</v>
      </c>
      <c r="L520" s="132">
        <v>1557841.3</v>
      </c>
      <c r="M520" s="131" t="s">
        <v>396</v>
      </c>
      <c r="N520" s="131">
        <v>1</v>
      </c>
      <c r="O520" s="170">
        <f t="shared" si="87"/>
        <v>3803806</v>
      </c>
      <c r="P520" s="170">
        <f t="shared" si="83"/>
        <v>1557841.3</v>
      </c>
      <c r="Q520" s="170">
        <f t="shared" si="88"/>
        <v>1557841.3</v>
      </c>
      <c r="R520" s="228">
        <f t="shared" si="82"/>
        <v>0.40954804214515672</v>
      </c>
      <c r="S520" s="228">
        <f t="shared" si="89"/>
        <v>0.40954804214515672</v>
      </c>
      <c r="T520" s="131" t="s">
        <v>396</v>
      </c>
      <c r="U520" s="131">
        <v>1</v>
      </c>
      <c r="V520" s="170">
        <f t="shared" si="84"/>
        <v>3803806</v>
      </c>
      <c r="W520" s="170">
        <f t="shared" si="90"/>
        <v>1557841.3</v>
      </c>
      <c r="X520" s="170">
        <f t="shared" si="85"/>
        <v>1557841.3</v>
      </c>
      <c r="Y520" s="260">
        <f t="shared" si="86"/>
        <v>0.40954804214515672</v>
      </c>
      <c r="Z520" s="228">
        <f t="shared" si="91"/>
        <v>0.40954804214515672</v>
      </c>
      <c r="AA520" s="134"/>
    </row>
    <row r="521" spans="1:27" ht="15.75" customHeight="1">
      <c r="A521" s="450"/>
      <c r="B521" s="442"/>
      <c r="C521" s="442"/>
      <c r="D521" s="148" t="s">
        <v>1271</v>
      </c>
      <c r="E521" s="148" t="s">
        <v>1103</v>
      </c>
      <c r="F521" s="178" t="s">
        <v>1421</v>
      </c>
      <c r="G521" s="148" t="s">
        <v>1432</v>
      </c>
      <c r="H521" s="148" t="s">
        <v>394</v>
      </c>
      <c r="I521" s="148" t="s">
        <v>123</v>
      </c>
      <c r="J521" s="132">
        <v>1000000</v>
      </c>
      <c r="K521" s="132">
        <v>4087388.15</v>
      </c>
      <c r="L521" s="132">
        <v>484256.5</v>
      </c>
      <c r="M521" s="131" t="s">
        <v>396</v>
      </c>
      <c r="N521" s="131">
        <v>1</v>
      </c>
      <c r="O521" s="170">
        <f t="shared" si="87"/>
        <v>1000000</v>
      </c>
      <c r="P521" s="170">
        <f t="shared" si="83"/>
        <v>4087388.15</v>
      </c>
      <c r="Q521" s="170">
        <f t="shared" si="88"/>
        <v>484256.5</v>
      </c>
      <c r="R521" s="228">
        <f t="shared" si="82"/>
        <v>0.48425649999999998</v>
      </c>
      <c r="S521" s="228">
        <f t="shared" si="89"/>
        <v>4.0873881499999998</v>
      </c>
      <c r="T521" s="131" t="s">
        <v>396</v>
      </c>
      <c r="U521" s="131">
        <v>1</v>
      </c>
      <c r="V521" s="170">
        <f t="shared" si="84"/>
        <v>1000000</v>
      </c>
      <c r="W521" s="170">
        <f t="shared" si="90"/>
        <v>4087388.15</v>
      </c>
      <c r="X521" s="170">
        <f t="shared" si="85"/>
        <v>484256.5</v>
      </c>
      <c r="Y521" s="260">
        <f t="shared" si="86"/>
        <v>0.48425649999999998</v>
      </c>
      <c r="Z521" s="228">
        <f t="shared" si="91"/>
        <v>4.0873881499999998</v>
      </c>
      <c r="AA521" s="134"/>
    </row>
    <row r="522" spans="1:27" ht="15.75" customHeight="1">
      <c r="A522" s="450"/>
      <c r="B522" s="442"/>
      <c r="C522" s="442"/>
      <c r="D522" s="148" t="s">
        <v>1271</v>
      </c>
      <c r="E522" s="148" t="s">
        <v>1103</v>
      </c>
      <c r="F522" s="178" t="s">
        <v>1421</v>
      </c>
      <c r="G522" s="148" t="s">
        <v>1433</v>
      </c>
      <c r="H522" s="148" t="s">
        <v>394</v>
      </c>
      <c r="I522" s="148" t="s">
        <v>123</v>
      </c>
      <c r="J522" s="132">
        <v>0</v>
      </c>
      <c r="K522" s="132">
        <v>29400</v>
      </c>
      <c r="L522" s="132">
        <v>29400</v>
      </c>
      <c r="M522" s="131" t="s">
        <v>396</v>
      </c>
      <c r="N522" s="131">
        <v>1</v>
      </c>
      <c r="O522" s="170">
        <f t="shared" si="87"/>
        <v>0</v>
      </c>
      <c r="P522" s="170">
        <f t="shared" si="83"/>
        <v>29400</v>
      </c>
      <c r="Q522" s="170">
        <f t="shared" si="88"/>
        <v>29400</v>
      </c>
      <c r="R522" s="228" t="str">
        <f t="shared" si="82"/>
        <v>-</v>
      </c>
      <c r="S522" s="228" t="str">
        <f t="shared" si="89"/>
        <v>-</v>
      </c>
      <c r="T522" s="131" t="s">
        <v>396</v>
      </c>
      <c r="U522" s="131">
        <v>1</v>
      </c>
      <c r="V522" s="170">
        <f t="shared" si="84"/>
        <v>0</v>
      </c>
      <c r="W522" s="170">
        <f t="shared" si="90"/>
        <v>29400</v>
      </c>
      <c r="X522" s="170">
        <f t="shared" si="85"/>
        <v>29400</v>
      </c>
      <c r="Y522" s="260" t="str">
        <f t="shared" si="86"/>
        <v>-</v>
      </c>
      <c r="Z522" s="228" t="str">
        <f t="shared" si="91"/>
        <v>-</v>
      </c>
      <c r="AA522" s="134"/>
    </row>
    <row r="523" spans="1:27" ht="15.75" customHeight="1">
      <c r="A523" s="450"/>
      <c r="B523" s="442"/>
      <c r="C523" s="442"/>
      <c r="D523" s="148" t="s">
        <v>1271</v>
      </c>
      <c r="E523" s="148" t="s">
        <v>1103</v>
      </c>
      <c r="F523" s="178" t="s">
        <v>1421</v>
      </c>
      <c r="G523" s="148" t="s">
        <v>1434</v>
      </c>
      <c r="H523" s="148" t="s">
        <v>394</v>
      </c>
      <c r="I523" s="148" t="s">
        <v>123</v>
      </c>
      <c r="J523" s="132">
        <v>448000</v>
      </c>
      <c r="K523" s="132">
        <v>56711.6</v>
      </c>
      <c r="L523" s="132">
        <v>56711.6</v>
      </c>
      <c r="M523" s="131" t="s">
        <v>396</v>
      </c>
      <c r="N523" s="131">
        <v>1</v>
      </c>
      <c r="O523" s="170">
        <f t="shared" si="87"/>
        <v>448000</v>
      </c>
      <c r="P523" s="170">
        <f t="shared" si="83"/>
        <v>56711.6</v>
      </c>
      <c r="Q523" s="170">
        <f t="shared" si="88"/>
        <v>56711.6</v>
      </c>
      <c r="R523" s="228">
        <f t="shared" si="82"/>
        <v>0.12658839285714285</v>
      </c>
      <c r="S523" s="228">
        <f t="shared" si="89"/>
        <v>0.12658839285714285</v>
      </c>
      <c r="T523" s="131" t="s">
        <v>396</v>
      </c>
      <c r="U523" s="131">
        <v>1</v>
      </c>
      <c r="V523" s="170">
        <f t="shared" si="84"/>
        <v>448000</v>
      </c>
      <c r="W523" s="170">
        <f t="shared" si="90"/>
        <v>56711.6</v>
      </c>
      <c r="X523" s="170">
        <f t="shared" si="85"/>
        <v>56711.6</v>
      </c>
      <c r="Y523" s="260">
        <f t="shared" si="86"/>
        <v>0.12658839285714285</v>
      </c>
      <c r="Z523" s="228">
        <f t="shared" si="91"/>
        <v>0.12658839285714285</v>
      </c>
      <c r="AA523" s="134"/>
    </row>
    <row r="524" spans="1:27" ht="15.75" customHeight="1">
      <c r="A524" s="450"/>
      <c r="B524" s="442"/>
      <c r="C524" s="442"/>
      <c r="D524" s="148" t="s">
        <v>1271</v>
      </c>
      <c r="E524" s="148" t="s">
        <v>1103</v>
      </c>
      <c r="F524" s="178" t="s">
        <v>1421</v>
      </c>
      <c r="G524" s="148" t="s">
        <v>1435</v>
      </c>
      <c r="H524" s="148" t="s">
        <v>394</v>
      </c>
      <c r="I524" s="148" t="s">
        <v>123</v>
      </c>
      <c r="J524" s="132">
        <v>93338</v>
      </c>
      <c r="K524" s="132">
        <v>119426.07</v>
      </c>
      <c r="L524" s="132">
        <v>84780.39</v>
      </c>
      <c r="M524" s="131" t="s">
        <v>396</v>
      </c>
      <c r="N524" s="131">
        <v>1</v>
      </c>
      <c r="O524" s="170">
        <f t="shared" si="87"/>
        <v>93338</v>
      </c>
      <c r="P524" s="170">
        <f t="shared" si="83"/>
        <v>119426.07</v>
      </c>
      <c r="Q524" s="170">
        <f t="shared" si="88"/>
        <v>84780.39</v>
      </c>
      <c r="R524" s="228">
        <f t="shared" si="82"/>
        <v>0.90831590563328979</v>
      </c>
      <c r="S524" s="228">
        <f t="shared" si="89"/>
        <v>1.2795010606612527</v>
      </c>
      <c r="T524" s="131" t="s">
        <v>396</v>
      </c>
      <c r="U524" s="131">
        <v>1</v>
      </c>
      <c r="V524" s="170">
        <f t="shared" si="84"/>
        <v>93338</v>
      </c>
      <c r="W524" s="170">
        <f t="shared" si="90"/>
        <v>119426.07</v>
      </c>
      <c r="X524" s="170">
        <f t="shared" si="85"/>
        <v>84780.39</v>
      </c>
      <c r="Y524" s="260">
        <f t="shared" si="86"/>
        <v>0.90831590563328979</v>
      </c>
      <c r="Z524" s="228">
        <f t="shared" si="91"/>
        <v>1.2795010606612527</v>
      </c>
      <c r="AA524" s="134"/>
    </row>
    <row r="525" spans="1:27" ht="15.75" customHeight="1">
      <c r="A525" s="450"/>
      <c r="B525" s="442"/>
      <c r="C525" s="442"/>
      <c r="D525" s="148" t="s">
        <v>1271</v>
      </c>
      <c r="E525" s="148" t="s">
        <v>1103</v>
      </c>
      <c r="F525" s="178" t="s">
        <v>1421</v>
      </c>
      <c r="G525" s="148" t="s">
        <v>1436</v>
      </c>
      <c r="H525" s="148" t="s">
        <v>394</v>
      </c>
      <c r="I525" s="148" t="s">
        <v>123</v>
      </c>
      <c r="J525" s="132">
        <v>2835989</v>
      </c>
      <c r="K525" s="132">
        <v>2077090.42</v>
      </c>
      <c r="L525" s="132">
        <v>1131115.0899999999</v>
      </c>
      <c r="M525" s="131" t="s">
        <v>396</v>
      </c>
      <c r="N525" s="131">
        <v>1</v>
      </c>
      <c r="O525" s="170">
        <f t="shared" si="87"/>
        <v>2835989</v>
      </c>
      <c r="P525" s="170">
        <f t="shared" si="83"/>
        <v>2077090.42</v>
      </c>
      <c r="Q525" s="170">
        <f t="shared" si="88"/>
        <v>1131115.0899999999</v>
      </c>
      <c r="R525" s="228">
        <f t="shared" si="82"/>
        <v>0.39884325714944585</v>
      </c>
      <c r="S525" s="228">
        <f t="shared" si="89"/>
        <v>0.73240425826757438</v>
      </c>
      <c r="T525" s="131" t="s">
        <v>396</v>
      </c>
      <c r="U525" s="131">
        <v>1</v>
      </c>
      <c r="V525" s="170">
        <f t="shared" si="84"/>
        <v>2835989</v>
      </c>
      <c r="W525" s="170">
        <f t="shared" si="90"/>
        <v>2077090.42</v>
      </c>
      <c r="X525" s="170">
        <f t="shared" si="85"/>
        <v>1131115.0899999999</v>
      </c>
      <c r="Y525" s="260">
        <f t="shared" si="86"/>
        <v>0.39884325714944585</v>
      </c>
      <c r="Z525" s="228">
        <f t="shared" si="91"/>
        <v>0.73240425826757438</v>
      </c>
      <c r="AA525" s="134"/>
    </row>
    <row r="526" spans="1:27" ht="15.75" customHeight="1">
      <c r="A526" s="450"/>
      <c r="B526" s="442"/>
      <c r="C526" s="442"/>
      <c r="D526" s="148" t="s">
        <v>1271</v>
      </c>
      <c r="E526" s="148" t="s">
        <v>1103</v>
      </c>
      <c r="F526" s="178" t="s">
        <v>1421</v>
      </c>
      <c r="G526" s="148" t="s">
        <v>1437</v>
      </c>
      <c r="H526" s="148" t="s">
        <v>394</v>
      </c>
      <c r="I526" s="148" t="s">
        <v>123</v>
      </c>
      <c r="J526" s="132">
        <v>13760</v>
      </c>
      <c r="K526" s="132">
        <v>13196.8</v>
      </c>
      <c r="L526" s="132">
        <v>13196.800000000001</v>
      </c>
      <c r="M526" s="131" t="s">
        <v>396</v>
      </c>
      <c r="N526" s="131">
        <v>1</v>
      </c>
      <c r="O526" s="170">
        <f t="shared" si="87"/>
        <v>13760</v>
      </c>
      <c r="P526" s="170">
        <f t="shared" si="83"/>
        <v>13196.8</v>
      </c>
      <c r="Q526" s="170">
        <f t="shared" si="88"/>
        <v>13196.800000000001</v>
      </c>
      <c r="R526" s="228">
        <f t="shared" si="82"/>
        <v>0.95906976744186057</v>
      </c>
      <c r="S526" s="228">
        <f t="shared" si="89"/>
        <v>0.95906976744186045</v>
      </c>
      <c r="T526" s="131" t="s">
        <v>396</v>
      </c>
      <c r="U526" s="131">
        <v>1</v>
      </c>
      <c r="V526" s="170">
        <f t="shared" si="84"/>
        <v>13760</v>
      </c>
      <c r="W526" s="170">
        <f t="shared" si="90"/>
        <v>13196.8</v>
      </c>
      <c r="X526" s="170">
        <f t="shared" si="85"/>
        <v>13196.800000000001</v>
      </c>
      <c r="Y526" s="260">
        <f t="shared" si="86"/>
        <v>0.95906976744186057</v>
      </c>
      <c r="Z526" s="228">
        <f t="shared" si="91"/>
        <v>0.95906976744186045</v>
      </c>
      <c r="AA526" s="134"/>
    </row>
    <row r="527" spans="1:27" ht="15.75" customHeight="1">
      <c r="A527" s="450"/>
      <c r="B527" s="442"/>
      <c r="C527" s="442"/>
      <c r="D527" s="148" t="s">
        <v>1271</v>
      </c>
      <c r="E527" s="148" t="s">
        <v>1103</v>
      </c>
      <c r="F527" s="178" t="s">
        <v>1421</v>
      </c>
      <c r="G527" s="148" t="s">
        <v>1438</v>
      </c>
      <c r="H527" s="148" t="s">
        <v>394</v>
      </c>
      <c r="I527" s="148" t="s">
        <v>123</v>
      </c>
      <c r="J527" s="132">
        <v>248800</v>
      </c>
      <c r="K527" s="132">
        <v>248227</v>
      </c>
      <c r="L527" s="132">
        <v>248227</v>
      </c>
      <c r="M527" s="131" t="s">
        <v>396</v>
      </c>
      <c r="N527" s="131">
        <v>1</v>
      </c>
      <c r="O527" s="170">
        <f t="shared" si="87"/>
        <v>248800</v>
      </c>
      <c r="P527" s="170">
        <f t="shared" si="83"/>
        <v>248227</v>
      </c>
      <c r="Q527" s="170">
        <f t="shared" si="88"/>
        <v>248227</v>
      </c>
      <c r="R527" s="228">
        <f t="shared" si="82"/>
        <v>0.99769694533762054</v>
      </c>
      <c r="S527" s="228">
        <f t="shared" si="89"/>
        <v>0.99769694533762054</v>
      </c>
      <c r="T527" s="131" t="s">
        <v>396</v>
      </c>
      <c r="U527" s="131">
        <v>1</v>
      </c>
      <c r="V527" s="170">
        <f t="shared" si="84"/>
        <v>248800</v>
      </c>
      <c r="W527" s="170">
        <f t="shared" si="90"/>
        <v>248227</v>
      </c>
      <c r="X527" s="170">
        <f t="shared" si="85"/>
        <v>248227</v>
      </c>
      <c r="Y527" s="260">
        <f t="shared" si="86"/>
        <v>0.99769694533762054</v>
      </c>
      <c r="Z527" s="228">
        <f t="shared" si="91"/>
        <v>0.99769694533762054</v>
      </c>
      <c r="AA527" s="134"/>
    </row>
    <row r="528" spans="1:27" ht="15.75" customHeight="1">
      <c r="A528" s="450"/>
      <c r="B528" s="442"/>
      <c r="C528" s="442"/>
      <c r="D528" s="148" t="s">
        <v>1271</v>
      </c>
      <c r="E528" s="148" t="s">
        <v>1103</v>
      </c>
      <c r="F528" s="178" t="s">
        <v>1421</v>
      </c>
      <c r="G528" s="148" t="s">
        <v>1439</v>
      </c>
      <c r="H528" s="148" t="s">
        <v>394</v>
      </c>
      <c r="I528" s="148" t="s">
        <v>123</v>
      </c>
      <c r="J528" s="132">
        <v>2483926</v>
      </c>
      <c r="K528" s="132">
        <v>1499668.37</v>
      </c>
      <c r="L528" s="132">
        <v>1075192.0900000001</v>
      </c>
      <c r="M528" s="131" t="s">
        <v>396</v>
      </c>
      <c r="N528" s="131">
        <v>1</v>
      </c>
      <c r="O528" s="170">
        <f t="shared" si="87"/>
        <v>2483926</v>
      </c>
      <c r="P528" s="170">
        <f t="shared" si="83"/>
        <v>1499668.37</v>
      </c>
      <c r="Q528" s="170">
        <f t="shared" si="88"/>
        <v>1075192.0900000001</v>
      </c>
      <c r="R528" s="228">
        <f t="shared" si="82"/>
        <v>0.43285995234962721</v>
      </c>
      <c r="S528" s="228">
        <f t="shared" si="89"/>
        <v>0.60374921394598713</v>
      </c>
      <c r="T528" s="131" t="s">
        <v>396</v>
      </c>
      <c r="U528" s="131">
        <v>1</v>
      </c>
      <c r="V528" s="170">
        <f t="shared" si="84"/>
        <v>2483926</v>
      </c>
      <c r="W528" s="170">
        <f t="shared" si="90"/>
        <v>1499668.37</v>
      </c>
      <c r="X528" s="170">
        <f t="shared" si="85"/>
        <v>1075192.0900000001</v>
      </c>
      <c r="Y528" s="260">
        <f t="shared" si="86"/>
        <v>0.43285995234962721</v>
      </c>
      <c r="Z528" s="228">
        <f t="shared" si="91"/>
        <v>0.60374921394598713</v>
      </c>
      <c r="AA528" s="134"/>
    </row>
    <row r="529" spans="1:27" ht="15.75" customHeight="1">
      <c r="A529" s="450"/>
      <c r="B529" s="442"/>
      <c r="C529" s="442"/>
      <c r="D529" s="148" t="s">
        <v>1271</v>
      </c>
      <c r="E529" s="148" t="s">
        <v>1103</v>
      </c>
      <c r="F529" s="178" t="s">
        <v>1421</v>
      </c>
      <c r="G529" s="148" t="s">
        <v>1440</v>
      </c>
      <c r="H529" s="148" t="s">
        <v>394</v>
      </c>
      <c r="I529" s="148" t="s">
        <v>123</v>
      </c>
      <c r="J529" s="132">
        <v>265130</v>
      </c>
      <c r="K529" s="132">
        <v>2549.15</v>
      </c>
      <c r="L529" s="132">
        <v>2549.15</v>
      </c>
      <c r="M529" s="131" t="s">
        <v>396</v>
      </c>
      <c r="N529" s="131">
        <v>1</v>
      </c>
      <c r="O529" s="170">
        <f t="shared" si="87"/>
        <v>265130</v>
      </c>
      <c r="P529" s="170">
        <f t="shared" si="83"/>
        <v>2549.15</v>
      </c>
      <c r="Q529" s="170">
        <f t="shared" si="88"/>
        <v>2549.15</v>
      </c>
      <c r="R529" s="228">
        <f t="shared" si="82"/>
        <v>9.6147173084901744E-3</v>
      </c>
      <c r="S529" s="228">
        <f t="shared" si="89"/>
        <v>9.6147173084901744E-3</v>
      </c>
      <c r="T529" s="131" t="s">
        <v>396</v>
      </c>
      <c r="U529" s="131">
        <v>1</v>
      </c>
      <c r="V529" s="170">
        <f t="shared" si="84"/>
        <v>265130</v>
      </c>
      <c r="W529" s="170">
        <f t="shared" si="90"/>
        <v>2549.15</v>
      </c>
      <c r="X529" s="170">
        <f t="shared" si="85"/>
        <v>2549.15</v>
      </c>
      <c r="Y529" s="260">
        <f t="shared" si="86"/>
        <v>9.6147173084901744E-3</v>
      </c>
      <c r="Z529" s="228">
        <f t="shared" si="91"/>
        <v>9.6147173084901744E-3</v>
      </c>
      <c r="AA529" s="134"/>
    </row>
    <row r="530" spans="1:27" ht="15.75" customHeight="1">
      <c r="A530" s="450"/>
      <c r="B530" s="442"/>
      <c r="C530" s="442"/>
      <c r="D530" s="148" t="s">
        <v>1271</v>
      </c>
      <c r="E530" s="148" t="s">
        <v>1103</v>
      </c>
      <c r="F530" s="178" t="s">
        <v>1421</v>
      </c>
      <c r="G530" s="148" t="s">
        <v>1441</v>
      </c>
      <c r="H530" s="148" t="s">
        <v>394</v>
      </c>
      <c r="I530" s="148" t="s">
        <v>123</v>
      </c>
      <c r="J530" s="132">
        <v>2130358</v>
      </c>
      <c r="K530" s="132">
        <v>1449812.98</v>
      </c>
      <c r="L530" s="132">
        <v>1234661.54</v>
      </c>
      <c r="M530" s="131" t="s">
        <v>396</v>
      </c>
      <c r="N530" s="131">
        <v>1</v>
      </c>
      <c r="O530" s="170">
        <f t="shared" si="87"/>
        <v>2130358</v>
      </c>
      <c r="P530" s="170">
        <f t="shared" si="83"/>
        <v>1449812.98</v>
      </c>
      <c r="Q530" s="170">
        <f t="shared" si="88"/>
        <v>1234661.54</v>
      </c>
      <c r="R530" s="228">
        <f t="shared" si="82"/>
        <v>0.57955589623903592</v>
      </c>
      <c r="S530" s="228">
        <f t="shared" si="89"/>
        <v>0.68054898754106119</v>
      </c>
      <c r="T530" s="131" t="s">
        <v>396</v>
      </c>
      <c r="U530" s="131">
        <v>1</v>
      </c>
      <c r="V530" s="170">
        <f t="shared" si="84"/>
        <v>2130358</v>
      </c>
      <c r="W530" s="170">
        <f t="shared" si="90"/>
        <v>1449812.98</v>
      </c>
      <c r="X530" s="170">
        <f t="shared" si="85"/>
        <v>1234661.54</v>
      </c>
      <c r="Y530" s="260">
        <f t="shared" si="86"/>
        <v>0.57955589623903592</v>
      </c>
      <c r="Z530" s="228">
        <f t="shared" si="91"/>
        <v>0.68054898754106119</v>
      </c>
      <c r="AA530" s="134"/>
    </row>
    <row r="531" spans="1:27" ht="15.75" customHeight="1">
      <c r="A531" s="450"/>
      <c r="B531" s="442"/>
      <c r="C531" s="442"/>
      <c r="D531" s="148" t="s">
        <v>1271</v>
      </c>
      <c r="E531" s="148" t="s">
        <v>1103</v>
      </c>
      <c r="F531" s="178" t="s">
        <v>1421</v>
      </c>
      <c r="G531" s="148" t="s">
        <v>1442</v>
      </c>
      <c r="H531" s="148" t="s">
        <v>394</v>
      </c>
      <c r="I531" s="148" t="s">
        <v>123</v>
      </c>
      <c r="J531" s="132">
        <v>740100</v>
      </c>
      <c r="K531" s="132">
        <v>325516.85000000003</v>
      </c>
      <c r="L531" s="132">
        <v>325516.85000000003</v>
      </c>
      <c r="M531" s="131" t="s">
        <v>396</v>
      </c>
      <c r="N531" s="131">
        <v>1</v>
      </c>
      <c r="O531" s="170">
        <f t="shared" si="87"/>
        <v>740100</v>
      </c>
      <c r="P531" s="170">
        <f t="shared" si="83"/>
        <v>325516.85000000003</v>
      </c>
      <c r="Q531" s="170">
        <f t="shared" si="88"/>
        <v>325516.85000000003</v>
      </c>
      <c r="R531" s="228">
        <f t="shared" si="82"/>
        <v>0.43982819889204167</v>
      </c>
      <c r="S531" s="228">
        <f t="shared" si="89"/>
        <v>0.43982819889204167</v>
      </c>
      <c r="T531" s="131" t="s">
        <v>396</v>
      </c>
      <c r="U531" s="131">
        <v>1</v>
      </c>
      <c r="V531" s="170">
        <f t="shared" si="84"/>
        <v>740100</v>
      </c>
      <c r="W531" s="170">
        <f t="shared" si="90"/>
        <v>325516.85000000003</v>
      </c>
      <c r="X531" s="170">
        <f t="shared" si="85"/>
        <v>325516.85000000003</v>
      </c>
      <c r="Y531" s="260">
        <f t="shared" si="86"/>
        <v>0.43982819889204167</v>
      </c>
      <c r="Z531" s="228">
        <f t="shared" si="91"/>
        <v>0.43982819889204167</v>
      </c>
      <c r="AA531" s="134"/>
    </row>
    <row r="532" spans="1:27" ht="15.75" customHeight="1">
      <c r="A532" s="450"/>
      <c r="B532" s="442"/>
      <c r="C532" s="442"/>
      <c r="D532" s="148" t="s">
        <v>1271</v>
      </c>
      <c r="E532" s="148" t="s">
        <v>1103</v>
      </c>
      <c r="F532" s="178" t="s">
        <v>1421</v>
      </c>
      <c r="G532" s="148" t="s">
        <v>1443</v>
      </c>
      <c r="H532" s="148" t="s">
        <v>394</v>
      </c>
      <c r="I532" s="148" t="s">
        <v>123</v>
      </c>
      <c r="J532" s="132">
        <v>3017486</v>
      </c>
      <c r="K532" s="132">
        <v>2007860.94</v>
      </c>
      <c r="L532" s="132">
        <v>909439.02</v>
      </c>
      <c r="M532" s="131" t="s">
        <v>396</v>
      </c>
      <c r="N532" s="131">
        <v>1</v>
      </c>
      <c r="O532" s="170">
        <f t="shared" si="87"/>
        <v>3017486</v>
      </c>
      <c r="P532" s="170">
        <f t="shared" si="83"/>
        <v>2007860.94</v>
      </c>
      <c r="Q532" s="170">
        <f t="shared" si="88"/>
        <v>909439.02</v>
      </c>
      <c r="R532" s="228">
        <f t="shared" si="82"/>
        <v>0.30138964025019505</v>
      </c>
      <c r="S532" s="228">
        <f t="shared" si="89"/>
        <v>0.66540853544970879</v>
      </c>
      <c r="T532" s="131" t="s">
        <v>396</v>
      </c>
      <c r="U532" s="131">
        <v>1</v>
      </c>
      <c r="V532" s="170">
        <f t="shared" si="84"/>
        <v>3017486</v>
      </c>
      <c r="W532" s="170">
        <f t="shared" si="90"/>
        <v>2007860.94</v>
      </c>
      <c r="X532" s="170">
        <f t="shared" si="85"/>
        <v>909439.02</v>
      </c>
      <c r="Y532" s="260">
        <f t="shared" si="86"/>
        <v>0.30138964025019505</v>
      </c>
      <c r="Z532" s="228">
        <f t="shared" si="91"/>
        <v>0.66540853544970879</v>
      </c>
      <c r="AA532" s="134"/>
    </row>
    <row r="533" spans="1:27" ht="15.75" customHeight="1">
      <c r="A533" s="450"/>
      <c r="B533" s="442"/>
      <c r="C533" s="442"/>
      <c r="D533" s="148" t="s">
        <v>1271</v>
      </c>
      <c r="E533" s="148" t="s">
        <v>1103</v>
      </c>
      <c r="F533" s="178" t="s">
        <v>1421</v>
      </c>
      <c r="G533" s="148" t="s">
        <v>1444</v>
      </c>
      <c r="H533" s="148" t="s">
        <v>394</v>
      </c>
      <c r="I533" s="148" t="s">
        <v>123</v>
      </c>
      <c r="J533" s="132">
        <v>501250</v>
      </c>
      <c r="K533" s="132">
        <v>1237645.18</v>
      </c>
      <c r="L533" s="132">
        <v>256048.68</v>
      </c>
      <c r="M533" s="131" t="s">
        <v>396</v>
      </c>
      <c r="N533" s="131">
        <v>1</v>
      </c>
      <c r="O533" s="170">
        <f t="shared" si="87"/>
        <v>501250</v>
      </c>
      <c r="P533" s="170">
        <f t="shared" si="83"/>
        <v>1237645.18</v>
      </c>
      <c r="Q533" s="170">
        <f t="shared" si="88"/>
        <v>256048.68</v>
      </c>
      <c r="R533" s="228">
        <f t="shared" si="82"/>
        <v>0.51082030922693267</v>
      </c>
      <c r="S533" s="228">
        <f t="shared" si="89"/>
        <v>2.4691175660847877</v>
      </c>
      <c r="T533" s="131" t="s">
        <v>396</v>
      </c>
      <c r="U533" s="131">
        <v>1</v>
      </c>
      <c r="V533" s="170">
        <f t="shared" si="84"/>
        <v>501250</v>
      </c>
      <c r="W533" s="170">
        <f t="shared" si="90"/>
        <v>1237645.18</v>
      </c>
      <c r="X533" s="170">
        <f t="shared" si="85"/>
        <v>256048.68</v>
      </c>
      <c r="Y533" s="260">
        <f t="shared" si="86"/>
        <v>0.51082030922693267</v>
      </c>
      <c r="Z533" s="228">
        <f t="shared" si="91"/>
        <v>2.4691175660847877</v>
      </c>
      <c r="AA533" s="134"/>
    </row>
    <row r="534" spans="1:27" ht="15.75" customHeight="1">
      <c r="A534" s="450"/>
      <c r="B534" s="442"/>
      <c r="C534" s="442"/>
      <c r="D534" s="148" t="s">
        <v>1271</v>
      </c>
      <c r="E534" s="148" t="s">
        <v>1103</v>
      </c>
      <c r="F534" s="178" t="s">
        <v>1421</v>
      </c>
      <c r="G534" s="148" t="s">
        <v>1445</v>
      </c>
      <c r="H534" s="148" t="s">
        <v>394</v>
      </c>
      <c r="I534" s="148" t="s">
        <v>123</v>
      </c>
      <c r="J534" s="132">
        <v>5189682</v>
      </c>
      <c r="K534" s="132">
        <v>2957447.76</v>
      </c>
      <c r="L534" s="132">
        <v>2161346.29</v>
      </c>
      <c r="M534" s="131" t="s">
        <v>396</v>
      </c>
      <c r="N534" s="131">
        <v>1</v>
      </c>
      <c r="O534" s="170">
        <f t="shared" si="87"/>
        <v>5189682</v>
      </c>
      <c r="P534" s="170">
        <f t="shared" si="83"/>
        <v>2957447.76</v>
      </c>
      <c r="Q534" s="170">
        <f t="shared" si="88"/>
        <v>2161346.29</v>
      </c>
      <c r="R534" s="228">
        <f t="shared" si="82"/>
        <v>0.41646988967724807</v>
      </c>
      <c r="S534" s="228">
        <f t="shared" si="89"/>
        <v>0.56987070884111968</v>
      </c>
      <c r="T534" s="131" t="s">
        <v>396</v>
      </c>
      <c r="U534" s="131">
        <v>1</v>
      </c>
      <c r="V534" s="170">
        <f t="shared" si="84"/>
        <v>5189682</v>
      </c>
      <c r="W534" s="170">
        <f t="shared" si="90"/>
        <v>2957447.76</v>
      </c>
      <c r="X534" s="170">
        <f t="shared" si="85"/>
        <v>2161346.29</v>
      </c>
      <c r="Y534" s="260">
        <f t="shared" si="86"/>
        <v>0.41646988967724807</v>
      </c>
      <c r="Z534" s="228">
        <f t="shared" si="91"/>
        <v>0.56987070884111968</v>
      </c>
      <c r="AA534" s="134"/>
    </row>
    <row r="535" spans="1:27" ht="15.75" customHeight="1">
      <c r="A535" s="450"/>
      <c r="B535" s="442"/>
      <c r="C535" s="442"/>
      <c r="D535" s="148" t="s">
        <v>1271</v>
      </c>
      <c r="E535" s="148" t="s">
        <v>1103</v>
      </c>
      <c r="F535" s="178" t="s">
        <v>1421</v>
      </c>
      <c r="G535" s="148" t="s">
        <v>1446</v>
      </c>
      <c r="H535" s="148" t="s">
        <v>394</v>
      </c>
      <c r="I535" s="148" t="s">
        <v>123</v>
      </c>
      <c r="J535" s="132">
        <v>0</v>
      </c>
      <c r="K535" s="132">
        <v>15760.37</v>
      </c>
      <c r="L535" s="132">
        <v>6318.59</v>
      </c>
      <c r="M535" s="131" t="s">
        <v>396</v>
      </c>
      <c r="N535" s="131">
        <v>1</v>
      </c>
      <c r="O535" s="170">
        <f t="shared" si="87"/>
        <v>0</v>
      </c>
      <c r="P535" s="170">
        <f t="shared" si="83"/>
        <v>15760.37</v>
      </c>
      <c r="Q535" s="170">
        <f t="shared" si="88"/>
        <v>6318.59</v>
      </c>
      <c r="R535" s="228" t="str">
        <f t="shared" si="82"/>
        <v>-</v>
      </c>
      <c r="S535" s="228" t="str">
        <f t="shared" si="89"/>
        <v>-</v>
      </c>
      <c r="T535" s="131" t="s">
        <v>396</v>
      </c>
      <c r="U535" s="131">
        <v>1</v>
      </c>
      <c r="V535" s="170">
        <f t="shared" si="84"/>
        <v>0</v>
      </c>
      <c r="W535" s="170">
        <f t="shared" si="90"/>
        <v>15760.37</v>
      </c>
      <c r="X535" s="170">
        <f t="shared" si="85"/>
        <v>6318.59</v>
      </c>
      <c r="Y535" s="260" t="str">
        <f t="shared" si="86"/>
        <v>-</v>
      </c>
      <c r="Z535" s="228" t="str">
        <f t="shared" si="91"/>
        <v>-</v>
      </c>
      <c r="AA535" s="134"/>
    </row>
    <row r="536" spans="1:27" ht="15.75" customHeight="1">
      <c r="A536" s="450"/>
      <c r="B536" s="442"/>
      <c r="C536" s="442"/>
      <c r="D536" s="148" t="s">
        <v>1271</v>
      </c>
      <c r="E536" s="148" t="s">
        <v>1103</v>
      </c>
      <c r="F536" s="178" t="s">
        <v>1421</v>
      </c>
      <c r="G536" s="148" t="s">
        <v>1447</v>
      </c>
      <c r="H536" s="148" t="s">
        <v>394</v>
      </c>
      <c r="I536" s="148" t="s">
        <v>123</v>
      </c>
      <c r="J536" s="132">
        <v>715645</v>
      </c>
      <c r="K536" s="132">
        <v>286091.33999999997</v>
      </c>
      <c r="L536" s="132">
        <v>286091.33999999997</v>
      </c>
      <c r="M536" s="131" t="s">
        <v>396</v>
      </c>
      <c r="N536" s="131">
        <v>1</v>
      </c>
      <c r="O536" s="170">
        <f t="shared" si="87"/>
        <v>715645</v>
      </c>
      <c r="P536" s="170">
        <f t="shared" si="83"/>
        <v>286091.33999999997</v>
      </c>
      <c r="Q536" s="170">
        <f t="shared" si="88"/>
        <v>286091.33999999997</v>
      </c>
      <c r="R536" s="228">
        <f t="shared" si="82"/>
        <v>0.39976711917221525</v>
      </c>
      <c r="S536" s="228">
        <f t="shared" si="89"/>
        <v>0.39976711917221525</v>
      </c>
      <c r="T536" s="131" t="s">
        <v>396</v>
      </c>
      <c r="U536" s="131">
        <v>1</v>
      </c>
      <c r="V536" s="170">
        <f t="shared" si="84"/>
        <v>715645</v>
      </c>
      <c r="W536" s="170">
        <f t="shared" si="90"/>
        <v>286091.33999999997</v>
      </c>
      <c r="X536" s="170">
        <f t="shared" si="85"/>
        <v>286091.33999999997</v>
      </c>
      <c r="Y536" s="260">
        <f t="shared" si="86"/>
        <v>0.39976711917221525</v>
      </c>
      <c r="Z536" s="228">
        <f t="shared" si="91"/>
        <v>0.39976711917221525</v>
      </c>
      <c r="AA536" s="134"/>
    </row>
    <row r="537" spans="1:27" ht="15.75" customHeight="1">
      <c r="A537" s="450"/>
      <c r="B537" s="442"/>
      <c r="C537" s="442"/>
      <c r="D537" s="148" t="s">
        <v>1271</v>
      </c>
      <c r="E537" s="148" t="s">
        <v>1103</v>
      </c>
      <c r="F537" s="178" t="s">
        <v>1421</v>
      </c>
      <c r="G537" s="148" t="s">
        <v>1448</v>
      </c>
      <c r="H537" s="148" t="s">
        <v>394</v>
      </c>
      <c r="I537" s="148" t="s">
        <v>123</v>
      </c>
      <c r="J537" s="132">
        <v>3708100</v>
      </c>
      <c r="K537" s="132">
        <v>2408816.7000000002</v>
      </c>
      <c r="L537" s="132">
        <v>1957639.53</v>
      </c>
      <c r="M537" s="131" t="s">
        <v>396</v>
      </c>
      <c r="N537" s="131">
        <v>1</v>
      </c>
      <c r="O537" s="170">
        <f t="shared" si="87"/>
        <v>3708100</v>
      </c>
      <c r="P537" s="170">
        <f t="shared" si="83"/>
        <v>2408816.7000000002</v>
      </c>
      <c r="Q537" s="170">
        <f t="shared" si="88"/>
        <v>1957639.53</v>
      </c>
      <c r="R537" s="228">
        <f t="shared" si="82"/>
        <v>0.5279360130525067</v>
      </c>
      <c r="S537" s="228">
        <f t="shared" si="89"/>
        <v>0.64960942261535559</v>
      </c>
      <c r="T537" s="131" t="s">
        <v>396</v>
      </c>
      <c r="U537" s="131">
        <v>1</v>
      </c>
      <c r="V537" s="170">
        <f t="shared" si="84"/>
        <v>3708100</v>
      </c>
      <c r="W537" s="170">
        <f t="shared" si="90"/>
        <v>2408816.7000000002</v>
      </c>
      <c r="X537" s="170">
        <f t="shared" si="85"/>
        <v>1957639.53</v>
      </c>
      <c r="Y537" s="260">
        <f t="shared" si="86"/>
        <v>0.5279360130525067</v>
      </c>
      <c r="Z537" s="228">
        <f t="shared" si="91"/>
        <v>0.64960942261535559</v>
      </c>
      <c r="AA537" s="134"/>
    </row>
    <row r="538" spans="1:27" ht="15.75" customHeight="1">
      <c r="A538" s="450"/>
      <c r="B538" s="442"/>
      <c r="C538" s="442"/>
      <c r="D538" s="148" t="s">
        <v>1271</v>
      </c>
      <c r="E538" s="148" t="s">
        <v>1103</v>
      </c>
      <c r="F538" s="178" t="s">
        <v>1421</v>
      </c>
      <c r="G538" s="148" t="s">
        <v>1449</v>
      </c>
      <c r="H538" s="148" t="s">
        <v>394</v>
      </c>
      <c r="I538" s="148" t="s">
        <v>123</v>
      </c>
      <c r="J538" s="132">
        <v>0</v>
      </c>
      <c r="K538" s="132">
        <v>37904.400000000001</v>
      </c>
      <c r="L538" s="132">
        <v>37904.400000000001</v>
      </c>
      <c r="M538" s="131" t="s">
        <v>396</v>
      </c>
      <c r="N538" s="131">
        <v>1</v>
      </c>
      <c r="O538" s="170">
        <f t="shared" si="87"/>
        <v>0</v>
      </c>
      <c r="P538" s="170">
        <f t="shared" si="83"/>
        <v>37904.400000000001</v>
      </c>
      <c r="Q538" s="170">
        <f t="shared" si="88"/>
        <v>37904.400000000001</v>
      </c>
      <c r="R538" s="228" t="str">
        <f t="shared" si="82"/>
        <v>-</v>
      </c>
      <c r="S538" s="228" t="str">
        <f t="shared" si="89"/>
        <v>-</v>
      </c>
      <c r="T538" s="131" t="s">
        <v>396</v>
      </c>
      <c r="U538" s="131">
        <v>1</v>
      </c>
      <c r="V538" s="170">
        <f t="shared" si="84"/>
        <v>0</v>
      </c>
      <c r="W538" s="170">
        <f t="shared" si="90"/>
        <v>37904.400000000001</v>
      </c>
      <c r="X538" s="170">
        <f t="shared" si="85"/>
        <v>37904.400000000001</v>
      </c>
      <c r="Y538" s="260" t="str">
        <f t="shared" si="86"/>
        <v>-</v>
      </c>
      <c r="Z538" s="228" t="str">
        <f t="shared" si="91"/>
        <v>-</v>
      </c>
      <c r="AA538" s="134"/>
    </row>
    <row r="539" spans="1:27" ht="15.75" customHeight="1">
      <c r="A539" s="450"/>
      <c r="B539" s="442"/>
      <c r="C539" s="442"/>
      <c r="D539" s="148" t="s">
        <v>1271</v>
      </c>
      <c r="E539" s="148" t="s">
        <v>1103</v>
      </c>
      <c r="F539" s="178" t="s">
        <v>1421</v>
      </c>
      <c r="G539" s="148" t="s">
        <v>1450</v>
      </c>
      <c r="H539" s="148" t="s">
        <v>394</v>
      </c>
      <c r="I539" s="148" t="s">
        <v>123</v>
      </c>
      <c r="J539" s="132">
        <v>537100</v>
      </c>
      <c r="K539" s="132">
        <v>391154.06</v>
      </c>
      <c r="L539" s="132">
        <v>391154.06</v>
      </c>
      <c r="M539" s="131" t="s">
        <v>396</v>
      </c>
      <c r="N539" s="131">
        <v>1</v>
      </c>
      <c r="O539" s="170">
        <f t="shared" si="87"/>
        <v>537100</v>
      </c>
      <c r="P539" s="170">
        <f t="shared" si="83"/>
        <v>391154.06</v>
      </c>
      <c r="Q539" s="170">
        <f t="shared" si="88"/>
        <v>391154.06</v>
      </c>
      <c r="R539" s="228">
        <f t="shared" ref="R539:R602" si="92">IFERROR(Q539/O539, "-")</f>
        <v>0.72827045242971511</v>
      </c>
      <c r="S539" s="228">
        <f t="shared" si="89"/>
        <v>0.72827045242971511</v>
      </c>
      <c r="T539" s="131" t="s">
        <v>396</v>
      </c>
      <c r="U539" s="131">
        <v>1</v>
      </c>
      <c r="V539" s="170">
        <f t="shared" si="84"/>
        <v>537100</v>
      </c>
      <c r="W539" s="170">
        <f t="shared" si="90"/>
        <v>391154.06</v>
      </c>
      <c r="X539" s="170">
        <f t="shared" si="85"/>
        <v>391154.06</v>
      </c>
      <c r="Y539" s="260">
        <f t="shared" si="86"/>
        <v>0.72827045242971511</v>
      </c>
      <c r="Z539" s="228">
        <f t="shared" si="91"/>
        <v>0.72827045242971511</v>
      </c>
      <c r="AA539" s="134"/>
    </row>
    <row r="540" spans="1:27" ht="15.75" customHeight="1">
      <c r="A540" s="450"/>
      <c r="B540" s="442"/>
      <c r="C540" s="442"/>
      <c r="D540" s="148" t="s">
        <v>1271</v>
      </c>
      <c r="E540" s="148" t="s">
        <v>1103</v>
      </c>
      <c r="F540" s="178" t="s">
        <v>1421</v>
      </c>
      <c r="G540" s="148" t="s">
        <v>1451</v>
      </c>
      <c r="H540" s="148" t="s">
        <v>394</v>
      </c>
      <c r="I540" s="148" t="s">
        <v>123</v>
      </c>
      <c r="J540" s="132">
        <v>3920076</v>
      </c>
      <c r="K540" s="132">
        <v>2645948.7400000002</v>
      </c>
      <c r="L540" s="132">
        <v>2137136.11</v>
      </c>
      <c r="M540" s="131" t="s">
        <v>396</v>
      </c>
      <c r="N540" s="131">
        <v>1</v>
      </c>
      <c r="O540" s="170">
        <f t="shared" si="87"/>
        <v>3920076</v>
      </c>
      <c r="P540" s="170">
        <f t="shared" si="83"/>
        <v>2645948.7400000002</v>
      </c>
      <c r="Q540" s="170">
        <f t="shared" si="88"/>
        <v>2137136.11</v>
      </c>
      <c r="R540" s="228">
        <f t="shared" si="92"/>
        <v>0.54517721340096459</v>
      </c>
      <c r="S540" s="228">
        <f t="shared" si="89"/>
        <v>0.67497383724193105</v>
      </c>
      <c r="T540" s="131" t="s">
        <v>396</v>
      </c>
      <c r="U540" s="131">
        <v>1</v>
      </c>
      <c r="V540" s="170">
        <f t="shared" si="84"/>
        <v>3920076</v>
      </c>
      <c r="W540" s="170">
        <f t="shared" si="90"/>
        <v>2645948.7400000002</v>
      </c>
      <c r="X540" s="170">
        <f t="shared" si="85"/>
        <v>2137136.11</v>
      </c>
      <c r="Y540" s="260">
        <f t="shared" si="86"/>
        <v>0.54517721340096459</v>
      </c>
      <c r="Z540" s="228">
        <f t="shared" si="91"/>
        <v>0.67497383724193105</v>
      </c>
      <c r="AA540" s="134"/>
    </row>
    <row r="541" spans="1:27" ht="15.75" customHeight="1">
      <c r="A541" s="450"/>
      <c r="B541" s="442"/>
      <c r="C541" s="442"/>
      <c r="D541" s="148" t="s">
        <v>1271</v>
      </c>
      <c r="E541" s="148" t="s">
        <v>1103</v>
      </c>
      <c r="F541" s="178" t="s">
        <v>1421</v>
      </c>
      <c r="G541" s="148" t="s">
        <v>1452</v>
      </c>
      <c r="H541" s="148" t="s">
        <v>394</v>
      </c>
      <c r="I541" s="148" t="s">
        <v>123</v>
      </c>
      <c r="J541" s="132">
        <v>395900</v>
      </c>
      <c r="K541" s="132">
        <v>353521.89</v>
      </c>
      <c r="L541" s="132">
        <v>353521.89</v>
      </c>
      <c r="M541" s="131" t="s">
        <v>396</v>
      </c>
      <c r="N541" s="131">
        <v>1</v>
      </c>
      <c r="O541" s="170">
        <f t="shared" si="87"/>
        <v>395900</v>
      </c>
      <c r="P541" s="170">
        <f t="shared" si="83"/>
        <v>353521.89</v>
      </c>
      <c r="Q541" s="170">
        <f t="shared" si="88"/>
        <v>353521.89</v>
      </c>
      <c r="R541" s="228">
        <f t="shared" si="92"/>
        <v>0.89295753978277348</v>
      </c>
      <c r="S541" s="228">
        <f t="shared" si="89"/>
        <v>0.89295753978277348</v>
      </c>
      <c r="T541" s="131" t="s">
        <v>396</v>
      </c>
      <c r="U541" s="131">
        <v>1</v>
      </c>
      <c r="V541" s="170">
        <f t="shared" si="84"/>
        <v>395900</v>
      </c>
      <c r="W541" s="170">
        <f t="shared" si="90"/>
        <v>353521.89</v>
      </c>
      <c r="X541" s="170">
        <f t="shared" si="85"/>
        <v>353521.89</v>
      </c>
      <c r="Y541" s="260">
        <f t="shared" si="86"/>
        <v>0.89295753978277348</v>
      </c>
      <c r="Z541" s="228">
        <f t="shared" si="91"/>
        <v>0.89295753978277348</v>
      </c>
      <c r="AA541" s="134"/>
    </row>
    <row r="542" spans="1:27" ht="15.75" customHeight="1">
      <c r="A542" s="450"/>
      <c r="B542" s="442"/>
      <c r="C542" s="442"/>
      <c r="D542" s="148" t="s">
        <v>1271</v>
      </c>
      <c r="E542" s="148" t="s">
        <v>1103</v>
      </c>
      <c r="F542" s="178" t="s">
        <v>1421</v>
      </c>
      <c r="G542" s="148" t="s">
        <v>1453</v>
      </c>
      <c r="H542" s="148" t="s">
        <v>394</v>
      </c>
      <c r="I542" s="148" t="s">
        <v>123</v>
      </c>
      <c r="J542" s="132">
        <v>2300000</v>
      </c>
      <c r="K542" s="132">
        <v>1440949.4200000002</v>
      </c>
      <c r="L542" s="132">
        <v>1205914.4900000002</v>
      </c>
      <c r="M542" s="131" t="s">
        <v>396</v>
      </c>
      <c r="N542" s="131">
        <v>1</v>
      </c>
      <c r="O542" s="170">
        <f t="shared" si="87"/>
        <v>2300000</v>
      </c>
      <c r="P542" s="170">
        <f t="shared" si="83"/>
        <v>1440949.4200000002</v>
      </c>
      <c r="Q542" s="170">
        <f t="shared" si="88"/>
        <v>1205914.4900000002</v>
      </c>
      <c r="R542" s="228">
        <f t="shared" si="92"/>
        <v>0.52431064782608705</v>
      </c>
      <c r="S542" s="228">
        <f t="shared" si="89"/>
        <v>0.62649974782608697</v>
      </c>
      <c r="T542" s="131" t="s">
        <v>396</v>
      </c>
      <c r="U542" s="131">
        <v>1</v>
      </c>
      <c r="V542" s="170">
        <f t="shared" si="84"/>
        <v>2300000</v>
      </c>
      <c r="W542" s="170">
        <f t="shared" si="90"/>
        <v>1440949.4200000002</v>
      </c>
      <c r="X542" s="170">
        <f t="shared" si="85"/>
        <v>1205914.4900000002</v>
      </c>
      <c r="Y542" s="260">
        <f t="shared" si="86"/>
        <v>0.52431064782608705</v>
      </c>
      <c r="Z542" s="228">
        <f t="shared" si="91"/>
        <v>0.62649974782608697</v>
      </c>
      <c r="AA542" s="134"/>
    </row>
    <row r="543" spans="1:27" ht="15.75" customHeight="1">
      <c r="A543" s="450"/>
      <c r="B543" s="442"/>
      <c r="C543" s="442"/>
      <c r="D543" s="148" t="s">
        <v>1271</v>
      </c>
      <c r="E543" s="148" t="s">
        <v>1103</v>
      </c>
      <c r="F543" s="178" t="s">
        <v>1421</v>
      </c>
      <c r="G543" s="148" t="s">
        <v>1454</v>
      </c>
      <c r="H543" s="148" t="s">
        <v>394</v>
      </c>
      <c r="I543" s="148" t="s">
        <v>123</v>
      </c>
      <c r="J543" s="132">
        <v>144000</v>
      </c>
      <c r="K543" s="132">
        <v>130670.8</v>
      </c>
      <c r="L543" s="132">
        <v>80177.8</v>
      </c>
      <c r="M543" s="131" t="s">
        <v>396</v>
      </c>
      <c r="N543" s="131">
        <v>1</v>
      </c>
      <c r="O543" s="170">
        <f t="shared" si="87"/>
        <v>144000</v>
      </c>
      <c r="P543" s="170">
        <f t="shared" si="83"/>
        <v>130670.8</v>
      </c>
      <c r="Q543" s="170">
        <f t="shared" si="88"/>
        <v>80177.8</v>
      </c>
      <c r="R543" s="228">
        <f t="shared" si="92"/>
        <v>0.55679027777777779</v>
      </c>
      <c r="S543" s="228">
        <f t="shared" si="89"/>
        <v>0.90743611111111111</v>
      </c>
      <c r="T543" s="131" t="s">
        <v>396</v>
      </c>
      <c r="U543" s="131">
        <v>1</v>
      </c>
      <c r="V543" s="170">
        <f t="shared" si="84"/>
        <v>144000</v>
      </c>
      <c r="W543" s="170">
        <f t="shared" si="90"/>
        <v>130670.8</v>
      </c>
      <c r="X543" s="170">
        <f t="shared" si="85"/>
        <v>80177.8</v>
      </c>
      <c r="Y543" s="260">
        <f t="shared" si="86"/>
        <v>0.55679027777777779</v>
      </c>
      <c r="Z543" s="228">
        <f t="shared" si="91"/>
        <v>0.90743611111111111</v>
      </c>
      <c r="AA543" s="134"/>
    </row>
    <row r="544" spans="1:27" ht="15.75" customHeight="1">
      <c r="A544" s="450"/>
      <c r="B544" s="442"/>
      <c r="C544" s="442"/>
      <c r="D544" s="148" t="s">
        <v>1271</v>
      </c>
      <c r="E544" s="148" t="s">
        <v>1103</v>
      </c>
      <c r="F544" s="178" t="s">
        <v>1421</v>
      </c>
      <c r="G544" s="148" t="s">
        <v>1455</v>
      </c>
      <c r="H544" s="148" t="s">
        <v>394</v>
      </c>
      <c r="I544" s="148" t="s">
        <v>123</v>
      </c>
      <c r="J544" s="132">
        <v>2300232</v>
      </c>
      <c r="K544" s="132">
        <v>1845547.3900000001</v>
      </c>
      <c r="L544" s="132">
        <v>1136107.57</v>
      </c>
      <c r="M544" s="131" t="s">
        <v>396</v>
      </c>
      <c r="N544" s="131">
        <v>1</v>
      </c>
      <c r="O544" s="170">
        <f t="shared" si="87"/>
        <v>2300232</v>
      </c>
      <c r="P544" s="170">
        <f t="shared" si="83"/>
        <v>1845547.3900000001</v>
      </c>
      <c r="Q544" s="170">
        <f t="shared" si="88"/>
        <v>1136107.57</v>
      </c>
      <c r="R544" s="228">
        <f t="shared" si="92"/>
        <v>0.49390999255727253</v>
      </c>
      <c r="S544" s="228">
        <f t="shared" si="89"/>
        <v>0.80233097791874908</v>
      </c>
      <c r="T544" s="131" t="s">
        <v>396</v>
      </c>
      <c r="U544" s="131">
        <v>1</v>
      </c>
      <c r="V544" s="170">
        <f t="shared" si="84"/>
        <v>2300232</v>
      </c>
      <c r="W544" s="170">
        <f t="shared" si="90"/>
        <v>1845547.3900000001</v>
      </c>
      <c r="X544" s="170">
        <f t="shared" si="85"/>
        <v>1136107.57</v>
      </c>
      <c r="Y544" s="260">
        <f t="shared" si="86"/>
        <v>0.49390999255727253</v>
      </c>
      <c r="Z544" s="228">
        <f t="shared" si="91"/>
        <v>0.80233097791874908</v>
      </c>
      <c r="AA544" s="134"/>
    </row>
    <row r="545" spans="1:27" ht="15.75" customHeight="1">
      <c r="A545" s="450"/>
      <c r="B545" s="442"/>
      <c r="C545" s="442"/>
      <c r="D545" s="148" t="s">
        <v>1271</v>
      </c>
      <c r="E545" s="148" t="s">
        <v>1103</v>
      </c>
      <c r="F545" s="178" t="s">
        <v>1421</v>
      </c>
      <c r="G545" s="148" t="s">
        <v>1456</v>
      </c>
      <c r="H545" s="148" t="s">
        <v>394</v>
      </c>
      <c r="I545" s="148" t="s">
        <v>123</v>
      </c>
      <c r="J545" s="132">
        <v>2227129</v>
      </c>
      <c r="K545" s="132">
        <v>477297.8899999999</v>
      </c>
      <c r="L545" s="132">
        <v>477297.89</v>
      </c>
      <c r="M545" s="131" t="s">
        <v>396</v>
      </c>
      <c r="N545" s="131">
        <v>1</v>
      </c>
      <c r="O545" s="170">
        <f t="shared" si="87"/>
        <v>2227129</v>
      </c>
      <c r="P545" s="170">
        <f t="shared" si="83"/>
        <v>477297.8899999999</v>
      </c>
      <c r="Q545" s="170">
        <f t="shared" si="88"/>
        <v>477297.89</v>
      </c>
      <c r="R545" s="228">
        <f t="shared" si="92"/>
        <v>0.21431084144654397</v>
      </c>
      <c r="S545" s="228">
        <f t="shared" si="89"/>
        <v>0.21431084144654391</v>
      </c>
      <c r="T545" s="131" t="s">
        <v>396</v>
      </c>
      <c r="U545" s="131">
        <v>1</v>
      </c>
      <c r="V545" s="170">
        <f t="shared" si="84"/>
        <v>2227129</v>
      </c>
      <c r="W545" s="170">
        <f t="shared" si="90"/>
        <v>477297.8899999999</v>
      </c>
      <c r="X545" s="170">
        <f t="shared" si="85"/>
        <v>477297.89</v>
      </c>
      <c r="Y545" s="260">
        <f t="shared" si="86"/>
        <v>0.21431084144654397</v>
      </c>
      <c r="Z545" s="228">
        <f t="shared" si="91"/>
        <v>0.21431084144654391</v>
      </c>
      <c r="AA545" s="134"/>
    </row>
    <row r="546" spans="1:27" ht="15.75" customHeight="1">
      <c r="A546" s="450"/>
      <c r="B546" s="442"/>
      <c r="C546" s="442"/>
      <c r="D546" s="148" t="s">
        <v>1271</v>
      </c>
      <c r="E546" s="148" t="s">
        <v>1103</v>
      </c>
      <c r="F546" s="178" t="s">
        <v>1421</v>
      </c>
      <c r="G546" s="148" t="s">
        <v>1457</v>
      </c>
      <c r="H546" s="148" t="s">
        <v>394</v>
      </c>
      <c r="I546" s="148" t="s">
        <v>123</v>
      </c>
      <c r="J546" s="132">
        <v>4575163</v>
      </c>
      <c r="K546" s="132">
        <v>2941239.43</v>
      </c>
      <c r="L546" s="132">
        <v>1719867.42</v>
      </c>
      <c r="M546" s="131" t="s">
        <v>396</v>
      </c>
      <c r="N546" s="131">
        <v>1</v>
      </c>
      <c r="O546" s="170">
        <f t="shared" si="87"/>
        <v>4575163</v>
      </c>
      <c r="P546" s="170">
        <f t="shared" si="83"/>
        <v>2941239.43</v>
      </c>
      <c r="Q546" s="170">
        <f t="shared" si="88"/>
        <v>1719867.42</v>
      </c>
      <c r="R546" s="228">
        <f t="shared" si="92"/>
        <v>0.37591391170106941</v>
      </c>
      <c r="S546" s="228">
        <f t="shared" si="89"/>
        <v>0.64287096000732658</v>
      </c>
      <c r="T546" s="131" t="s">
        <v>396</v>
      </c>
      <c r="U546" s="131">
        <v>1</v>
      </c>
      <c r="V546" s="170">
        <f t="shared" si="84"/>
        <v>4575163</v>
      </c>
      <c r="W546" s="170">
        <f t="shared" si="90"/>
        <v>2941239.43</v>
      </c>
      <c r="X546" s="170">
        <f t="shared" si="85"/>
        <v>1719867.42</v>
      </c>
      <c r="Y546" s="260">
        <f t="shared" si="86"/>
        <v>0.37591391170106941</v>
      </c>
      <c r="Z546" s="228">
        <f t="shared" si="91"/>
        <v>0.64287096000732658</v>
      </c>
      <c r="AA546" s="134"/>
    </row>
    <row r="547" spans="1:27" ht="15.75" customHeight="1">
      <c r="A547" s="450"/>
      <c r="B547" s="442"/>
      <c r="C547" s="442"/>
      <c r="D547" s="148" t="s">
        <v>1271</v>
      </c>
      <c r="E547" s="148" t="s">
        <v>1103</v>
      </c>
      <c r="F547" s="178" t="s">
        <v>1421</v>
      </c>
      <c r="G547" s="148" t="s">
        <v>1458</v>
      </c>
      <c r="H547" s="148" t="s">
        <v>394</v>
      </c>
      <c r="I547" s="148" t="s">
        <v>123</v>
      </c>
      <c r="J547" s="132">
        <v>280000</v>
      </c>
      <c r="K547" s="132">
        <v>184164.38</v>
      </c>
      <c r="L547" s="132">
        <v>91105.05</v>
      </c>
      <c r="M547" s="131" t="s">
        <v>396</v>
      </c>
      <c r="N547" s="131">
        <v>1</v>
      </c>
      <c r="O547" s="170">
        <f t="shared" si="87"/>
        <v>280000</v>
      </c>
      <c r="P547" s="170">
        <f t="shared" si="83"/>
        <v>184164.38</v>
      </c>
      <c r="Q547" s="170">
        <f t="shared" si="88"/>
        <v>91105.05</v>
      </c>
      <c r="R547" s="228">
        <f t="shared" si="92"/>
        <v>0.32537517857142856</v>
      </c>
      <c r="S547" s="228">
        <f t="shared" si="89"/>
        <v>0.65772992857142853</v>
      </c>
      <c r="T547" s="131" t="s">
        <v>396</v>
      </c>
      <c r="U547" s="131">
        <v>1</v>
      </c>
      <c r="V547" s="170">
        <f t="shared" si="84"/>
        <v>280000</v>
      </c>
      <c r="W547" s="170">
        <f t="shared" si="90"/>
        <v>184164.38</v>
      </c>
      <c r="X547" s="170">
        <f t="shared" si="85"/>
        <v>91105.05</v>
      </c>
      <c r="Y547" s="260">
        <f t="shared" si="86"/>
        <v>0.32537517857142856</v>
      </c>
      <c r="Z547" s="228">
        <f t="shared" si="91"/>
        <v>0.65772992857142853</v>
      </c>
      <c r="AA547" s="134"/>
    </row>
    <row r="548" spans="1:27" ht="15.75" customHeight="1">
      <c r="A548" s="450"/>
      <c r="B548" s="442"/>
      <c r="C548" s="442"/>
      <c r="D548" s="148" t="s">
        <v>1271</v>
      </c>
      <c r="E548" s="148" t="s">
        <v>1103</v>
      </c>
      <c r="F548" s="178" t="s">
        <v>1421</v>
      </c>
      <c r="G548" s="148" t="s">
        <v>1459</v>
      </c>
      <c r="H548" s="148" t="s">
        <v>394</v>
      </c>
      <c r="I548" s="148" t="s">
        <v>123</v>
      </c>
      <c r="J548" s="132">
        <v>3285805</v>
      </c>
      <c r="K548" s="132">
        <v>2427545.46</v>
      </c>
      <c r="L548" s="132">
        <v>1912035.2</v>
      </c>
      <c r="M548" s="131" t="s">
        <v>396</v>
      </c>
      <c r="N548" s="131">
        <v>1</v>
      </c>
      <c r="O548" s="170">
        <f t="shared" si="87"/>
        <v>3285805</v>
      </c>
      <c r="P548" s="170">
        <f t="shared" si="83"/>
        <v>2427545.46</v>
      </c>
      <c r="Q548" s="170">
        <f t="shared" si="88"/>
        <v>1912035.2</v>
      </c>
      <c r="R548" s="228">
        <f t="shared" si="92"/>
        <v>0.58190769080940585</v>
      </c>
      <c r="S548" s="228">
        <f t="shared" si="89"/>
        <v>0.73879778623503223</v>
      </c>
      <c r="T548" s="131" t="s">
        <v>396</v>
      </c>
      <c r="U548" s="131">
        <v>1</v>
      </c>
      <c r="V548" s="170">
        <f t="shared" si="84"/>
        <v>3285805</v>
      </c>
      <c r="W548" s="170">
        <f t="shared" si="90"/>
        <v>2427545.46</v>
      </c>
      <c r="X548" s="170">
        <f t="shared" si="85"/>
        <v>1912035.2</v>
      </c>
      <c r="Y548" s="260">
        <f t="shared" si="86"/>
        <v>0.58190769080940585</v>
      </c>
      <c r="Z548" s="228">
        <f t="shared" si="91"/>
        <v>0.73879778623503223</v>
      </c>
      <c r="AA548" s="134"/>
    </row>
    <row r="549" spans="1:27" ht="15.75" customHeight="1">
      <c r="A549" s="450"/>
      <c r="B549" s="442"/>
      <c r="C549" s="442"/>
      <c r="D549" s="148" t="s">
        <v>1271</v>
      </c>
      <c r="E549" s="148" t="s">
        <v>1103</v>
      </c>
      <c r="F549" s="178" t="s">
        <v>1421</v>
      </c>
      <c r="G549" s="148" t="s">
        <v>1460</v>
      </c>
      <c r="H549" s="148" t="s">
        <v>394</v>
      </c>
      <c r="I549" s="148" t="s">
        <v>123</v>
      </c>
      <c r="J549" s="132">
        <v>241836</v>
      </c>
      <c r="K549" s="132">
        <v>198650.05999999997</v>
      </c>
      <c r="L549" s="132">
        <v>192795.78999999998</v>
      </c>
      <c r="M549" s="131" t="s">
        <v>396</v>
      </c>
      <c r="N549" s="131">
        <v>1</v>
      </c>
      <c r="O549" s="170">
        <f t="shared" si="87"/>
        <v>241836</v>
      </c>
      <c r="P549" s="170">
        <f t="shared" si="83"/>
        <v>198650.05999999997</v>
      </c>
      <c r="Q549" s="170">
        <f t="shared" si="88"/>
        <v>192795.78999999998</v>
      </c>
      <c r="R549" s="228">
        <f t="shared" si="92"/>
        <v>0.79721708099703925</v>
      </c>
      <c r="S549" s="228">
        <f t="shared" si="89"/>
        <v>0.82142468449693162</v>
      </c>
      <c r="T549" s="131" t="s">
        <v>396</v>
      </c>
      <c r="U549" s="131">
        <v>1</v>
      </c>
      <c r="V549" s="170">
        <f t="shared" si="84"/>
        <v>241836</v>
      </c>
      <c r="W549" s="170">
        <f t="shared" si="90"/>
        <v>198650.05999999997</v>
      </c>
      <c r="X549" s="170">
        <f t="shared" si="85"/>
        <v>192795.78999999998</v>
      </c>
      <c r="Y549" s="260">
        <f t="shared" si="86"/>
        <v>0.79721708099703925</v>
      </c>
      <c r="Z549" s="228">
        <f t="shared" si="91"/>
        <v>0.82142468449693162</v>
      </c>
      <c r="AA549" s="134"/>
    </row>
    <row r="550" spans="1:27" ht="15.75" customHeight="1">
      <c r="A550" s="450"/>
      <c r="B550" s="442"/>
      <c r="C550" s="442"/>
      <c r="D550" s="148" t="s">
        <v>1271</v>
      </c>
      <c r="E550" s="148" t="s">
        <v>1103</v>
      </c>
      <c r="F550" s="178" t="s">
        <v>1421</v>
      </c>
      <c r="G550" s="148" t="s">
        <v>1461</v>
      </c>
      <c r="H550" s="148" t="s">
        <v>394</v>
      </c>
      <c r="I550" s="148" t="s">
        <v>123</v>
      </c>
      <c r="J550" s="132">
        <v>279707</v>
      </c>
      <c r="K550" s="132">
        <v>279365.57999999996</v>
      </c>
      <c r="L550" s="132">
        <v>279365.58000000007</v>
      </c>
      <c r="M550" s="131" t="s">
        <v>396</v>
      </c>
      <c r="N550" s="131">
        <v>1</v>
      </c>
      <c r="O550" s="170">
        <f t="shared" si="87"/>
        <v>279707</v>
      </c>
      <c r="P550" s="170">
        <f t="shared" si="83"/>
        <v>279365.57999999996</v>
      </c>
      <c r="Q550" s="170">
        <f t="shared" si="88"/>
        <v>279365.58000000007</v>
      </c>
      <c r="R550" s="228">
        <f t="shared" si="92"/>
        <v>0.99877936555037972</v>
      </c>
      <c r="S550" s="228">
        <f t="shared" si="89"/>
        <v>0.99877936555037938</v>
      </c>
      <c r="T550" s="131" t="s">
        <v>396</v>
      </c>
      <c r="U550" s="131">
        <v>1</v>
      </c>
      <c r="V550" s="170">
        <f t="shared" si="84"/>
        <v>279707</v>
      </c>
      <c r="W550" s="170">
        <f t="shared" si="90"/>
        <v>279365.57999999996</v>
      </c>
      <c r="X550" s="170">
        <f t="shared" si="85"/>
        <v>279365.58000000007</v>
      </c>
      <c r="Y550" s="260">
        <f t="shared" si="86"/>
        <v>0.99877936555037972</v>
      </c>
      <c r="Z550" s="228">
        <f t="shared" si="91"/>
        <v>0.99877936555037938</v>
      </c>
      <c r="AA550" s="134"/>
    </row>
    <row r="551" spans="1:27" ht="15.75" customHeight="1">
      <c r="A551" s="450"/>
      <c r="B551" s="442"/>
      <c r="C551" s="442"/>
      <c r="D551" s="148" t="s">
        <v>1271</v>
      </c>
      <c r="E551" s="148" t="s">
        <v>1103</v>
      </c>
      <c r="F551" s="178" t="s">
        <v>1421</v>
      </c>
      <c r="G551" s="148" t="s">
        <v>1462</v>
      </c>
      <c r="H551" s="148" t="s">
        <v>394</v>
      </c>
      <c r="I551" s="148" t="s">
        <v>123</v>
      </c>
      <c r="J551" s="132">
        <v>2436596</v>
      </c>
      <c r="K551" s="132">
        <v>1229308.72</v>
      </c>
      <c r="L551" s="132">
        <v>537732.42000000004</v>
      </c>
      <c r="M551" s="131" t="s">
        <v>396</v>
      </c>
      <c r="N551" s="131">
        <v>1</v>
      </c>
      <c r="O551" s="170">
        <f t="shared" si="87"/>
        <v>2436596</v>
      </c>
      <c r="P551" s="170">
        <f t="shared" si="83"/>
        <v>1229308.72</v>
      </c>
      <c r="Q551" s="170">
        <f t="shared" si="88"/>
        <v>537732.42000000004</v>
      </c>
      <c r="R551" s="228">
        <f t="shared" si="92"/>
        <v>0.2206900200115243</v>
      </c>
      <c r="S551" s="228">
        <f t="shared" si="89"/>
        <v>0.50451889439201247</v>
      </c>
      <c r="T551" s="131" t="s">
        <v>396</v>
      </c>
      <c r="U551" s="131">
        <v>1</v>
      </c>
      <c r="V551" s="170">
        <f t="shared" si="84"/>
        <v>2436596</v>
      </c>
      <c r="W551" s="170">
        <f t="shared" si="90"/>
        <v>1229308.72</v>
      </c>
      <c r="X551" s="170">
        <f t="shared" si="85"/>
        <v>537732.42000000004</v>
      </c>
      <c r="Y551" s="260">
        <f t="shared" si="86"/>
        <v>0.2206900200115243</v>
      </c>
      <c r="Z551" s="228">
        <f t="shared" si="91"/>
        <v>0.50451889439201247</v>
      </c>
      <c r="AA551" s="134"/>
    </row>
    <row r="552" spans="1:27" ht="15.75" customHeight="1">
      <c r="A552" s="450"/>
      <c r="B552" s="442"/>
      <c r="C552" s="442"/>
      <c r="D552" s="148" t="s">
        <v>1271</v>
      </c>
      <c r="E552" s="148" t="s">
        <v>1103</v>
      </c>
      <c r="F552" s="178" t="s">
        <v>1421</v>
      </c>
      <c r="G552" s="148" t="s">
        <v>1463</v>
      </c>
      <c r="H552" s="148" t="s">
        <v>394</v>
      </c>
      <c r="I552" s="148" t="s">
        <v>123</v>
      </c>
      <c r="J552" s="132">
        <v>97578</v>
      </c>
      <c r="K552" s="132">
        <v>92522.8</v>
      </c>
      <c r="L552" s="132">
        <v>92522.8</v>
      </c>
      <c r="M552" s="131" t="s">
        <v>396</v>
      </c>
      <c r="N552" s="131">
        <v>1</v>
      </c>
      <c r="O552" s="170">
        <f t="shared" si="87"/>
        <v>97578</v>
      </c>
      <c r="P552" s="170">
        <f t="shared" si="83"/>
        <v>92522.8</v>
      </c>
      <c r="Q552" s="170">
        <f t="shared" si="88"/>
        <v>92522.8</v>
      </c>
      <c r="R552" s="228">
        <f t="shared" si="92"/>
        <v>0.94819324027957119</v>
      </c>
      <c r="S552" s="228">
        <f t="shared" si="89"/>
        <v>0.94819324027957119</v>
      </c>
      <c r="T552" s="131" t="s">
        <v>396</v>
      </c>
      <c r="U552" s="131">
        <v>1</v>
      </c>
      <c r="V552" s="170">
        <f t="shared" si="84"/>
        <v>97578</v>
      </c>
      <c r="W552" s="170">
        <f t="shared" si="90"/>
        <v>92522.8</v>
      </c>
      <c r="X552" s="170">
        <f t="shared" si="85"/>
        <v>92522.8</v>
      </c>
      <c r="Y552" s="260">
        <f t="shared" si="86"/>
        <v>0.94819324027957119</v>
      </c>
      <c r="Z552" s="228">
        <f t="shared" si="91"/>
        <v>0.94819324027957119</v>
      </c>
      <c r="AA552" s="134"/>
    </row>
    <row r="553" spans="1:27" ht="15.75" customHeight="1">
      <c r="A553" s="450"/>
      <c r="B553" s="442"/>
      <c r="C553" s="442"/>
      <c r="D553" s="148" t="s">
        <v>1271</v>
      </c>
      <c r="E553" s="148" t="s">
        <v>1103</v>
      </c>
      <c r="F553" s="178" t="s">
        <v>1421</v>
      </c>
      <c r="G553" s="148" t="s">
        <v>1464</v>
      </c>
      <c r="H553" s="148" t="s">
        <v>394</v>
      </c>
      <c r="I553" s="148" t="s">
        <v>123</v>
      </c>
      <c r="J553" s="132">
        <v>150000</v>
      </c>
      <c r="K553" s="132">
        <v>77975.510000000009</v>
      </c>
      <c r="L553" s="132">
        <v>76897.999999999985</v>
      </c>
      <c r="M553" s="131" t="s">
        <v>396</v>
      </c>
      <c r="N553" s="131">
        <v>1</v>
      </c>
      <c r="O553" s="170">
        <f t="shared" si="87"/>
        <v>150000</v>
      </c>
      <c r="P553" s="170">
        <f t="shared" si="83"/>
        <v>77975.510000000009</v>
      </c>
      <c r="Q553" s="170">
        <f t="shared" si="88"/>
        <v>76897.999999999985</v>
      </c>
      <c r="R553" s="228">
        <f t="shared" si="92"/>
        <v>0.51265333333333318</v>
      </c>
      <c r="S553" s="228">
        <f t="shared" si="89"/>
        <v>0.51983673333333336</v>
      </c>
      <c r="T553" s="131" t="s">
        <v>396</v>
      </c>
      <c r="U553" s="131">
        <v>1</v>
      </c>
      <c r="V553" s="170">
        <f t="shared" si="84"/>
        <v>150000</v>
      </c>
      <c r="W553" s="170">
        <f t="shared" si="90"/>
        <v>77975.510000000009</v>
      </c>
      <c r="X553" s="170">
        <f t="shared" si="85"/>
        <v>76897.999999999985</v>
      </c>
      <c r="Y553" s="260">
        <f t="shared" si="86"/>
        <v>0.51265333333333318</v>
      </c>
      <c r="Z553" s="228">
        <f t="shared" si="91"/>
        <v>0.51983673333333336</v>
      </c>
      <c r="AA553" s="134"/>
    </row>
    <row r="554" spans="1:27" ht="15.75" customHeight="1">
      <c r="A554" s="450"/>
      <c r="B554" s="442"/>
      <c r="C554" s="442"/>
      <c r="D554" s="148" t="s">
        <v>1271</v>
      </c>
      <c r="E554" s="148" t="s">
        <v>1103</v>
      </c>
      <c r="F554" s="178" t="s">
        <v>1421</v>
      </c>
      <c r="G554" s="148" t="s">
        <v>1465</v>
      </c>
      <c r="H554" s="148" t="s">
        <v>394</v>
      </c>
      <c r="I554" s="148" t="s">
        <v>123</v>
      </c>
      <c r="J554" s="132">
        <v>3145000</v>
      </c>
      <c r="K554" s="132">
        <v>2537158.9000000004</v>
      </c>
      <c r="L554" s="132">
        <v>978441.15999999992</v>
      </c>
      <c r="M554" s="131" t="s">
        <v>396</v>
      </c>
      <c r="N554" s="131">
        <v>1</v>
      </c>
      <c r="O554" s="170">
        <f t="shared" si="87"/>
        <v>3145000</v>
      </c>
      <c r="P554" s="170">
        <f t="shared" si="83"/>
        <v>2537158.9000000004</v>
      </c>
      <c r="Q554" s="170">
        <f t="shared" si="88"/>
        <v>978441.15999999992</v>
      </c>
      <c r="R554" s="228">
        <f t="shared" si="92"/>
        <v>0.31111006677265496</v>
      </c>
      <c r="S554" s="228">
        <f t="shared" si="89"/>
        <v>0.80672779014308438</v>
      </c>
      <c r="T554" s="131" t="s">
        <v>396</v>
      </c>
      <c r="U554" s="131">
        <v>1</v>
      </c>
      <c r="V554" s="170">
        <f t="shared" si="84"/>
        <v>3145000</v>
      </c>
      <c r="W554" s="170">
        <f t="shared" si="90"/>
        <v>2537158.9000000004</v>
      </c>
      <c r="X554" s="170">
        <f t="shared" si="85"/>
        <v>978441.15999999992</v>
      </c>
      <c r="Y554" s="260">
        <f t="shared" si="86"/>
        <v>0.31111006677265496</v>
      </c>
      <c r="Z554" s="228">
        <f t="shared" si="91"/>
        <v>0.80672779014308438</v>
      </c>
      <c r="AA554" s="134"/>
    </row>
    <row r="555" spans="1:27" ht="15.75" customHeight="1">
      <c r="A555" s="450"/>
      <c r="B555" s="442"/>
      <c r="C555" s="442"/>
      <c r="D555" s="148" t="s">
        <v>1271</v>
      </c>
      <c r="E555" s="148" t="s">
        <v>1103</v>
      </c>
      <c r="F555" s="178" t="s">
        <v>1466</v>
      </c>
      <c r="G555" s="148" t="s">
        <v>1467</v>
      </c>
      <c r="H555" s="148" t="s">
        <v>394</v>
      </c>
      <c r="I555" s="148" t="s">
        <v>123</v>
      </c>
      <c r="J555" s="132">
        <v>535194939</v>
      </c>
      <c r="K555" s="132">
        <v>380193957.48999995</v>
      </c>
      <c r="L555" s="132">
        <v>304833957.49000001</v>
      </c>
      <c r="M555" s="131" t="s">
        <v>396</v>
      </c>
      <c r="N555" s="131">
        <v>1</v>
      </c>
      <c r="O555" s="170">
        <f t="shared" si="87"/>
        <v>535194939</v>
      </c>
      <c r="P555" s="170">
        <f t="shared" si="83"/>
        <v>380193957.48999995</v>
      </c>
      <c r="Q555" s="170">
        <f t="shared" si="88"/>
        <v>304833957.49000001</v>
      </c>
      <c r="R555" s="228">
        <f t="shared" si="92"/>
        <v>0.56957556074722149</v>
      </c>
      <c r="S555" s="228">
        <f t="shared" si="89"/>
        <v>0.71038406715949898</v>
      </c>
      <c r="T555" s="131" t="s">
        <v>396</v>
      </c>
      <c r="U555" s="131">
        <v>1</v>
      </c>
      <c r="V555" s="170">
        <f t="shared" si="84"/>
        <v>535194939</v>
      </c>
      <c r="W555" s="170">
        <f t="shared" si="90"/>
        <v>380193957.48999995</v>
      </c>
      <c r="X555" s="170">
        <f t="shared" si="85"/>
        <v>304833957.49000001</v>
      </c>
      <c r="Y555" s="260">
        <f t="shared" si="86"/>
        <v>0.56957556074722149</v>
      </c>
      <c r="Z555" s="228">
        <f t="shared" si="91"/>
        <v>0.71038406715949898</v>
      </c>
      <c r="AA555" s="134"/>
    </row>
    <row r="556" spans="1:27" ht="15.75" customHeight="1">
      <c r="A556" s="450"/>
      <c r="B556" s="442"/>
      <c r="C556" s="442"/>
      <c r="D556" s="148" t="s">
        <v>1271</v>
      </c>
      <c r="E556" s="148" t="s">
        <v>1103</v>
      </c>
      <c r="F556" s="178" t="s">
        <v>1466</v>
      </c>
      <c r="G556" s="148" t="s">
        <v>1468</v>
      </c>
      <c r="H556" s="148" t="s">
        <v>394</v>
      </c>
      <c r="I556" s="148" t="s">
        <v>123</v>
      </c>
      <c r="J556" s="132">
        <v>40000000</v>
      </c>
      <c r="K556" s="132">
        <v>83559326.739999995</v>
      </c>
      <c r="L556" s="132">
        <v>53999047.740000002</v>
      </c>
      <c r="M556" s="131" t="s">
        <v>396</v>
      </c>
      <c r="N556" s="131">
        <v>1</v>
      </c>
      <c r="O556" s="170">
        <f t="shared" si="87"/>
        <v>40000000</v>
      </c>
      <c r="P556" s="170">
        <f t="shared" si="83"/>
        <v>83559326.739999995</v>
      </c>
      <c r="Q556" s="170">
        <f t="shared" si="88"/>
        <v>53999047.740000002</v>
      </c>
      <c r="R556" s="228">
        <f t="shared" si="92"/>
        <v>1.3499761935000001</v>
      </c>
      <c r="S556" s="228">
        <f t="shared" si="89"/>
        <v>2.0889831685</v>
      </c>
      <c r="T556" s="131" t="s">
        <v>396</v>
      </c>
      <c r="U556" s="131">
        <v>1</v>
      </c>
      <c r="V556" s="170">
        <f t="shared" si="84"/>
        <v>40000000</v>
      </c>
      <c r="W556" s="170">
        <f t="shared" si="90"/>
        <v>83559326.739999995</v>
      </c>
      <c r="X556" s="170">
        <f t="shared" si="85"/>
        <v>53999047.740000002</v>
      </c>
      <c r="Y556" s="260">
        <f t="shared" si="86"/>
        <v>1.3499761935000001</v>
      </c>
      <c r="Z556" s="228">
        <f t="shared" si="91"/>
        <v>2.0889831685</v>
      </c>
      <c r="AA556" s="134"/>
    </row>
    <row r="557" spans="1:27" ht="15.75" customHeight="1">
      <c r="A557" s="450"/>
      <c r="B557" s="442"/>
      <c r="C557" s="442"/>
      <c r="D557" s="148" t="s">
        <v>1271</v>
      </c>
      <c r="E557" s="148" t="s">
        <v>1103</v>
      </c>
      <c r="F557" s="178" t="s">
        <v>1466</v>
      </c>
      <c r="G557" s="148" t="s">
        <v>1469</v>
      </c>
      <c r="H557" s="148" t="s">
        <v>394</v>
      </c>
      <c r="I557" s="148" t="s">
        <v>123</v>
      </c>
      <c r="J557" s="132">
        <v>0</v>
      </c>
      <c r="K557" s="132">
        <v>53810685.890000001</v>
      </c>
      <c r="L557" s="132">
        <v>0</v>
      </c>
      <c r="M557" s="131" t="s">
        <v>396</v>
      </c>
      <c r="N557" s="131">
        <v>1</v>
      </c>
      <c r="O557" s="170">
        <f t="shared" si="87"/>
        <v>0</v>
      </c>
      <c r="P557" s="170">
        <f t="shared" si="83"/>
        <v>53810685.890000001</v>
      </c>
      <c r="Q557" s="170">
        <f t="shared" si="88"/>
        <v>0</v>
      </c>
      <c r="R557" s="228" t="str">
        <f t="shared" si="92"/>
        <v>-</v>
      </c>
      <c r="S557" s="228" t="str">
        <f t="shared" si="89"/>
        <v>-</v>
      </c>
      <c r="T557" s="131" t="s">
        <v>396</v>
      </c>
      <c r="U557" s="131">
        <v>1</v>
      </c>
      <c r="V557" s="170">
        <f t="shared" si="84"/>
        <v>0</v>
      </c>
      <c r="W557" s="170">
        <f t="shared" si="90"/>
        <v>53810685.890000001</v>
      </c>
      <c r="X557" s="170">
        <f t="shared" si="85"/>
        <v>0</v>
      </c>
      <c r="Y557" s="260" t="str">
        <f t="shared" si="86"/>
        <v>-</v>
      </c>
      <c r="Z557" s="228" t="str">
        <f t="shared" si="91"/>
        <v>-</v>
      </c>
      <c r="AA557" s="134"/>
    </row>
    <row r="558" spans="1:27" ht="15.75" customHeight="1">
      <c r="A558" s="450"/>
      <c r="B558" s="442"/>
      <c r="C558" s="442"/>
      <c r="D558" s="148" t="s">
        <v>1271</v>
      </c>
      <c r="E558" s="148" t="s">
        <v>1103</v>
      </c>
      <c r="F558" s="178" t="s">
        <v>1466</v>
      </c>
      <c r="G558" s="148" t="s">
        <v>1470</v>
      </c>
      <c r="H558" s="148" t="s">
        <v>394</v>
      </c>
      <c r="I558" s="148" t="s">
        <v>123</v>
      </c>
      <c r="J558" s="132">
        <v>2000000</v>
      </c>
      <c r="K558" s="132">
        <v>10528390.819999998</v>
      </c>
      <c r="L558" s="132">
        <v>1478761.6600000001</v>
      </c>
      <c r="M558" s="131" t="s">
        <v>396</v>
      </c>
      <c r="N558" s="131">
        <v>1</v>
      </c>
      <c r="O558" s="170">
        <f t="shared" si="87"/>
        <v>2000000</v>
      </c>
      <c r="P558" s="170">
        <f t="shared" si="83"/>
        <v>10528390.819999998</v>
      </c>
      <c r="Q558" s="170">
        <f t="shared" si="88"/>
        <v>1478761.6600000001</v>
      </c>
      <c r="R558" s="228">
        <f t="shared" si="92"/>
        <v>0.7393808300000001</v>
      </c>
      <c r="S558" s="228">
        <f t="shared" si="89"/>
        <v>5.2641954099999992</v>
      </c>
      <c r="T558" s="131" t="s">
        <v>396</v>
      </c>
      <c r="U558" s="131">
        <v>1</v>
      </c>
      <c r="V558" s="170">
        <f t="shared" si="84"/>
        <v>2000000</v>
      </c>
      <c r="W558" s="170">
        <f t="shared" si="90"/>
        <v>10528390.819999998</v>
      </c>
      <c r="X558" s="170">
        <f t="shared" si="85"/>
        <v>1478761.6600000001</v>
      </c>
      <c r="Y558" s="260">
        <f t="shared" si="86"/>
        <v>0.7393808300000001</v>
      </c>
      <c r="Z558" s="228">
        <f t="shared" si="91"/>
        <v>5.2641954099999992</v>
      </c>
      <c r="AA558" s="134"/>
    </row>
    <row r="559" spans="1:27" ht="15.75" customHeight="1">
      <c r="A559" s="450"/>
      <c r="B559" s="442"/>
      <c r="C559" s="442"/>
      <c r="D559" s="148" t="s">
        <v>1271</v>
      </c>
      <c r="E559" s="148" t="s">
        <v>1103</v>
      </c>
      <c r="F559" s="178" t="s">
        <v>1466</v>
      </c>
      <c r="G559" s="148" t="s">
        <v>1471</v>
      </c>
      <c r="H559" s="148" t="s">
        <v>394</v>
      </c>
      <c r="I559" s="148" t="s">
        <v>123</v>
      </c>
      <c r="J559" s="132">
        <v>6605228</v>
      </c>
      <c r="K559" s="132">
        <v>72507.990000000005</v>
      </c>
      <c r="L559" s="132">
        <v>72507.989999999991</v>
      </c>
      <c r="M559" s="131" t="s">
        <v>396</v>
      </c>
      <c r="N559" s="131">
        <v>1</v>
      </c>
      <c r="O559" s="170">
        <f t="shared" si="87"/>
        <v>6605228</v>
      </c>
      <c r="P559" s="170">
        <f t="shared" si="83"/>
        <v>72507.990000000005</v>
      </c>
      <c r="Q559" s="170">
        <f t="shared" si="88"/>
        <v>72507.989999999991</v>
      </c>
      <c r="R559" s="228">
        <f t="shared" si="92"/>
        <v>1.0977363688278435E-2</v>
      </c>
      <c r="S559" s="228">
        <f t="shared" si="89"/>
        <v>1.0977363688278436E-2</v>
      </c>
      <c r="T559" s="131" t="s">
        <v>396</v>
      </c>
      <c r="U559" s="131">
        <v>1</v>
      </c>
      <c r="V559" s="170">
        <f t="shared" si="84"/>
        <v>6605228</v>
      </c>
      <c r="W559" s="170">
        <f t="shared" si="90"/>
        <v>72507.990000000005</v>
      </c>
      <c r="X559" s="170">
        <f t="shared" si="85"/>
        <v>72507.989999999991</v>
      </c>
      <c r="Y559" s="260">
        <f t="shared" si="86"/>
        <v>1.0977363688278435E-2</v>
      </c>
      <c r="Z559" s="228">
        <f t="shared" si="91"/>
        <v>1.0977363688278436E-2</v>
      </c>
      <c r="AA559" s="134"/>
    </row>
    <row r="560" spans="1:27" ht="15.75" customHeight="1">
      <c r="A560" s="450"/>
      <c r="B560" s="442"/>
      <c r="C560" s="442"/>
      <c r="D560" s="148" t="s">
        <v>1271</v>
      </c>
      <c r="E560" s="148" t="s">
        <v>1103</v>
      </c>
      <c r="F560" s="178" t="s">
        <v>1466</v>
      </c>
      <c r="G560" s="148" t="s">
        <v>1472</v>
      </c>
      <c r="H560" s="148" t="s">
        <v>394</v>
      </c>
      <c r="I560" s="148" t="s">
        <v>123</v>
      </c>
      <c r="J560" s="132">
        <v>98793696</v>
      </c>
      <c r="K560" s="132">
        <v>82523931.160000026</v>
      </c>
      <c r="L560" s="132">
        <v>69485146.269999996</v>
      </c>
      <c r="M560" s="131" t="s">
        <v>396</v>
      </c>
      <c r="N560" s="131">
        <v>1</v>
      </c>
      <c r="O560" s="170">
        <f t="shared" si="87"/>
        <v>98793696</v>
      </c>
      <c r="P560" s="170">
        <f t="shared" si="83"/>
        <v>82523931.160000026</v>
      </c>
      <c r="Q560" s="170">
        <f t="shared" si="88"/>
        <v>69485146.269999996</v>
      </c>
      <c r="R560" s="228">
        <f t="shared" si="92"/>
        <v>0.70333583096233177</v>
      </c>
      <c r="S560" s="228">
        <f t="shared" si="89"/>
        <v>0.83531575901361177</v>
      </c>
      <c r="T560" s="131" t="s">
        <v>396</v>
      </c>
      <c r="U560" s="131">
        <v>1</v>
      </c>
      <c r="V560" s="170">
        <f t="shared" si="84"/>
        <v>98793696</v>
      </c>
      <c r="W560" s="170">
        <f t="shared" si="90"/>
        <v>82523931.160000026</v>
      </c>
      <c r="X560" s="170">
        <f t="shared" si="85"/>
        <v>69485146.269999996</v>
      </c>
      <c r="Y560" s="260">
        <f t="shared" si="86"/>
        <v>0.70333583096233177</v>
      </c>
      <c r="Z560" s="228">
        <f t="shared" si="91"/>
        <v>0.83531575901361177</v>
      </c>
      <c r="AA560" s="134"/>
    </row>
    <row r="561" spans="1:27" ht="15.75" customHeight="1">
      <c r="A561" s="450"/>
      <c r="B561" s="442"/>
      <c r="C561" s="442"/>
      <c r="D561" s="148" t="s">
        <v>1271</v>
      </c>
      <c r="E561" s="148" t="s">
        <v>1103</v>
      </c>
      <c r="F561" s="178" t="s">
        <v>1466</v>
      </c>
      <c r="G561" s="148" t="s">
        <v>1473</v>
      </c>
      <c r="H561" s="148" t="s">
        <v>394</v>
      </c>
      <c r="I561" s="148" t="s">
        <v>123</v>
      </c>
      <c r="J561" s="132">
        <v>129244516</v>
      </c>
      <c r="K561" s="132">
        <v>111607659.64999999</v>
      </c>
      <c r="L561" s="132">
        <v>111607659.64999999</v>
      </c>
      <c r="M561" s="131" t="s">
        <v>396</v>
      </c>
      <c r="N561" s="131">
        <v>1</v>
      </c>
      <c r="O561" s="170">
        <f t="shared" si="87"/>
        <v>129244516</v>
      </c>
      <c r="P561" s="170">
        <f t="shared" si="83"/>
        <v>111607659.64999999</v>
      </c>
      <c r="Q561" s="170">
        <f t="shared" si="88"/>
        <v>111607659.64999999</v>
      </c>
      <c r="R561" s="228">
        <f t="shared" si="92"/>
        <v>0.86353884175634954</v>
      </c>
      <c r="S561" s="228">
        <f t="shared" si="89"/>
        <v>0.86353884175634954</v>
      </c>
      <c r="T561" s="131" t="s">
        <v>396</v>
      </c>
      <c r="U561" s="131">
        <v>1</v>
      </c>
      <c r="V561" s="170">
        <f t="shared" si="84"/>
        <v>129244516</v>
      </c>
      <c r="W561" s="170">
        <f t="shared" si="90"/>
        <v>111607659.64999999</v>
      </c>
      <c r="X561" s="170">
        <f t="shared" si="85"/>
        <v>111607659.64999999</v>
      </c>
      <c r="Y561" s="260">
        <f t="shared" si="86"/>
        <v>0.86353884175634954</v>
      </c>
      <c r="Z561" s="228">
        <f t="shared" si="91"/>
        <v>0.86353884175634954</v>
      </c>
      <c r="AA561" s="134"/>
    </row>
    <row r="562" spans="1:27" ht="15.75" customHeight="1">
      <c r="A562" s="450"/>
      <c r="B562" s="442"/>
      <c r="C562" s="442"/>
      <c r="D562" s="148" t="s">
        <v>1271</v>
      </c>
      <c r="E562" s="148" t="s">
        <v>1103</v>
      </c>
      <c r="F562" s="178" t="s">
        <v>1466</v>
      </c>
      <c r="G562" s="148" t="s">
        <v>1474</v>
      </c>
      <c r="H562" s="148" t="s">
        <v>394</v>
      </c>
      <c r="I562" s="148" t="s">
        <v>123</v>
      </c>
      <c r="J562" s="132">
        <v>0</v>
      </c>
      <c r="K562" s="132">
        <v>9326912.1799999997</v>
      </c>
      <c r="L562" s="132">
        <v>9326912.1799999997</v>
      </c>
      <c r="M562" s="131" t="s">
        <v>396</v>
      </c>
      <c r="N562" s="131">
        <v>1</v>
      </c>
      <c r="O562" s="170">
        <f t="shared" si="87"/>
        <v>0</v>
      </c>
      <c r="P562" s="170">
        <f t="shared" si="83"/>
        <v>9326912.1799999997</v>
      </c>
      <c r="Q562" s="170">
        <f t="shared" si="88"/>
        <v>9326912.1799999997</v>
      </c>
      <c r="R562" s="228" t="str">
        <f t="shared" si="92"/>
        <v>-</v>
      </c>
      <c r="S562" s="228" t="str">
        <f t="shared" si="89"/>
        <v>-</v>
      </c>
      <c r="T562" s="131" t="s">
        <v>396</v>
      </c>
      <c r="U562" s="131">
        <v>1</v>
      </c>
      <c r="V562" s="170">
        <f t="shared" si="84"/>
        <v>0</v>
      </c>
      <c r="W562" s="170">
        <f t="shared" si="90"/>
        <v>9326912.1799999997</v>
      </c>
      <c r="X562" s="170">
        <f t="shared" si="85"/>
        <v>9326912.1799999997</v>
      </c>
      <c r="Y562" s="260" t="str">
        <f t="shared" si="86"/>
        <v>-</v>
      </c>
      <c r="Z562" s="228" t="str">
        <f t="shared" si="91"/>
        <v>-</v>
      </c>
      <c r="AA562" s="134"/>
    </row>
    <row r="563" spans="1:27" ht="15.75" customHeight="1">
      <c r="A563" s="450"/>
      <c r="B563" s="442"/>
      <c r="C563" s="442"/>
      <c r="D563" s="148" t="s">
        <v>1271</v>
      </c>
      <c r="E563" s="148" t="s">
        <v>1103</v>
      </c>
      <c r="F563" s="178" t="s">
        <v>1466</v>
      </c>
      <c r="G563" s="148" t="s">
        <v>1475</v>
      </c>
      <c r="H563" s="148" t="s">
        <v>394</v>
      </c>
      <c r="I563" s="148" t="s">
        <v>123</v>
      </c>
      <c r="J563" s="132">
        <v>0</v>
      </c>
      <c r="K563" s="132">
        <v>18166186.5</v>
      </c>
      <c r="L563" s="132">
        <v>16096234</v>
      </c>
      <c r="M563" s="131" t="s">
        <v>396</v>
      </c>
      <c r="N563" s="131">
        <v>1</v>
      </c>
      <c r="O563" s="170">
        <f t="shared" si="87"/>
        <v>0</v>
      </c>
      <c r="P563" s="170">
        <f t="shared" si="83"/>
        <v>18166186.5</v>
      </c>
      <c r="Q563" s="170">
        <f t="shared" si="88"/>
        <v>16096234</v>
      </c>
      <c r="R563" s="228" t="str">
        <f t="shared" si="92"/>
        <v>-</v>
      </c>
      <c r="S563" s="228" t="str">
        <f t="shared" si="89"/>
        <v>-</v>
      </c>
      <c r="T563" s="131" t="s">
        <v>396</v>
      </c>
      <c r="U563" s="131">
        <v>1</v>
      </c>
      <c r="V563" s="170">
        <f t="shared" si="84"/>
        <v>0</v>
      </c>
      <c r="W563" s="170">
        <f t="shared" si="90"/>
        <v>18166186.5</v>
      </c>
      <c r="X563" s="170">
        <f t="shared" si="85"/>
        <v>16096234</v>
      </c>
      <c r="Y563" s="260" t="str">
        <f t="shared" si="86"/>
        <v>-</v>
      </c>
      <c r="Z563" s="228" t="str">
        <f t="shared" si="91"/>
        <v>-</v>
      </c>
      <c r="AA563" s="134"/>
    </row>
    <row r="564" spans="1:27" ht="15.75" customHeight="1">
      <c r="A564" s="450"/>
      <c r="B564" s="442"/>
      <c r="C564" s="442"/>
      <c r="D564" s="148" t="s">
        <v>1271</v>
      </c>
      <c r="E564" s="148" t="s">
        <v>1103</v>
      </c>
      <c r="F564" s="178" t="s">
        <v>1466</v>
      </c>
      <c r="G564" s="148" t="s">
        <v>1476</v>
      </c>
      <c r="H564" s="148" t="s">
        <v>394</v>
      </c>
      <c r="I564" s="148" t="s">
        <v>123</v>
      </c>
      <c r="J564" s="132">
        <v>5533150</v>
      </c>
      <c r="K564" s="132">
        <v>2025046.3200000003</v>
      </c>
      <c r="L564" s="132">
        <v>2025046.3200000003</v>
      </c>
      <c r="M564" s="131" t="s">
        <v>396</v>
      </c>
      <c r="N564" s="131">
        <v>1</v>
      </c>
      <c r="O564" s="170">
        <f t="shared" si="87"/>
        <v>5533150</v>
      </c>
      <c r="P564" s="170">
        <f t="shared" si="83"/>
        <v>2025046.3200000003</v>
      </c>
      <c r="Q564" s="170">
        <f t="shared" si="88"/>
        <v>2025046.3200000003</v>
      </c>
      <c r="R564" s="228">
        <f t="shared" si="92"/>
        <v>0.36598435249360678</v>
      </c>
      <c r="S564" s="228">
        <f t="shared" si="89"/>
        <v>0.36598435249360678</v>
      </c>
      <c r="T564" s="131" t="s">
        <v>396</v>
      </c>
      <c r="U564" s="131">
        <v>1</v>
      </c>
      <c r="V564" s="170">
        <f t="shared" si="84"/>
        <v>5533150</v>
      </c>
      <c r="W564" s="170">
        <f t="shared" si="90"/>
        <v>2025046.3200000003</v>
      </c>
      <c r="X564" s="170">
        <f t="shared" si="85"/>
        <v>2025046.3200000003</v>
      </c>
      <c r="Y564" s="260">
        <f t="shared" si="86"/>
        <v>0.36598435249360678</v>
      </c>
      <c r="Z564" s="228">
        <f t="shared" si="91"/>
        <v>0.36598435249360678</v>
      </c>
      <c r="AA564" s="134"/>
    </row>
    <row r="565" spans="1:27" ht="15.75" customHeight="1">
      <c r="A565" s="450"/>
      <c r="B565" s="442"/>
      <c r="C565" s="442"/>
      <c r="D565" s="148" t="s">
        <v>1271</v>
      </c>
      <c r="E565" s="148" t="s">
        <v>1103</v>
      </c>
      <c r="F565" s="178" t="s">
        <v>1466</v>
      </c>
      <c r="G565" s="148" t="s">
        <v>1477</v>
      </c>
      <c r="H565" s="148" t="s">
        <v>394</v>
      </c>
      <c r="I565" s="148" t="s">
        <v>123</v>
      </c>
      <c r="J565" s="132">
        <v>1000000</v>
      </c>
      <c r="K565" s="132">
        <v>10877314.4</v>
      </c>
      <c r="L565" s="132">
        <v>418281.5</v>
      </c>
      <c r="M565" s="131" t="s">
        <v>396</v>
      </c>
      <c r="N565" s="131">
        <v>1</v>
      </c>
      <c r="O565" s="170">
        <f t="shared" si="87"/>
        <v>1000000</v>
      </c>
      <c r="P565" s="170">
        <f t="shared" si="83"/>
        <v>10877314.4</v>
      </c>
      <c r="Q565" s="170">
        <f t="shared" si="88"/>
        <v>418281.5</v>
      </c>
      <c r="R565" s="228">
        <f t="shared" si="92"/>
        <v>0.41828149999999997</v>
      </c>
      <c r="S565" s="228">
        <f t="shared" si="89"/>
        <v>10.877314399999999</v>
      </c>
      <c r="T565" s="131" t="s">
        <v>396</v>
      </c>
      <c r="U565" s="131">
        <v>1</v>
      </c>
      <c r="V565" s="170">
        <f t="shared" si="84"/>
        <v>1000000</v>
      </c>
      <c r="W565" s="170">
        <f t="shared" si="90"/>
        <v>10877314.4</v>
      </c>
      <c r="X565" s="170">
        <f t="shared" si="85"/>
        <v>418281.5</v>
      </c>
      <c r="Y565" s="260">
        <f t="shared" si="86"/>
        <v>0.41828149999999997</v>
      </c>
      <c r="Z565" s="228">
        <f t="shared" si="91"/>
        <v>10.877314399999999</v>
      </c>
      <c r="AA565" s="134"/>
    </row>
    <row r="566" spans="1:27" ht="15.75" customHeight="1">
      <c r="A566" s="450"/>
      <c r="B566" s="442"/>
      <c r="C566" s="442"/>
      <c r="D566" s="148" t="s">
        <v>1271</v>
      </c>
      <c r="E566" s="148" t="s">
        <v>1103</v>
      </c>
      <c r="F566" s="178" t="s">
        <v>1466</v>
      </c>
      <c r="G566" s="148" t="s">
        <v>1478</v>
      </c>
      <c r="H566" s="148" t="s">
        <v>394</v>
      </c>
      <c r="I566" s="148" t="s">
        <v>123</v>
      </c>
      <c r="J566" s="132">
        <v>0</v>
      </c>
      <c r="K566" s="132">
        <v>121800</v>
      </c>
      <c r="L566" s="132">
        <v>121800</v>
      </c>
      <c r="M566" s="131" t="s">
        <v>396</v>
      </c>
      <c r="N566" s="131">
        <v>1</v>
      </c>
      <c r="O566" s="170">
        <f t="shared" si="87"/>
        <v>0</v>
      </c>
      <c r="P566" s="170">
        <f t="shared" si="83"/>
        <v>121800</v>
      </c>
      <c r="Q566" s="170">
        <f t="shared" si="88"/>
        <v>121800</v>
      </c>
      <c r="R566" s="228" t="str">
        <f t="shared" si="92"/>
        <v>-</v>
      </c>
      <c r="S566" s="228" t="str">
        <f t="shared" si="89"/>
        <v>-</v>
      </c>
      <c r="T566" s="131" t="s">
        <v>396</v>
      </c>
      <c r="U566" s="131">
        <v>1</v>
      </c>
      <c r="V566" s="170">
        <f t="shared" si="84"/>
        <v>0</v>
      </c>
      <c r="W566" s="170">
        <f t="shared" si="90"/>
        <v>121800</v>
      </c>
      <c r="X566" s="170">
        <f t="shared" si="85"/>
        <v>121800</v>
      </c>
      <c r="Y566" s="260" t="str">
        <f t="shared" si="86"/>
        <v>-</v>
      </c>
      <c r="Z566" s="228" t="str">
        <f t="shared" si="91"/>
        <v>-</v>
      </c>
      <c r="AA566" s="134"/>
    </row>
    <row r="567" spans="1:27" ht="15.75" customHeight="1">
      <c r="A567" s="450"/>
      <c r="B567" s="442"/>
      <c r="C567" s="442"/>
      <c r="D567" s="148" t="s">
        <v>1271</v>
      </c>
      <c r="E567" s="148" t="s">
        <v>1103</v>
      </c>
      <c r="F567" s="178" t="s">
        <v>1466</v>
      </c>
      <c r="G567" s="148" t="s">
        <v>1479</v>
      </c>
      <c r="H567" s="148" t="s">
        <v>394</v>
      </c>
      <c r="I567" s="148" t="s">
        <v>123</v>
      </c>
      <c r="J567" s="132">
        <v>287400</v>
      </c>
      <c r="K567" s="132">
        <v>4116.2</v>
      </c>
      <c r="L567" s="132">
        <v>4116.2</v>
      </c>
      <c r="M567" s="131" t="s">
        <v>396</v>
      </c>
      <c r="N567" s="131">
        <v>1</v>
      </c>
      <c r="O567" s="170">
        <f t="shared" si="87"/>
        <v>287400</v>
      </c>
      <c r="P567" s="170">
        <f t="shared" si="83"/>
        <v>4116.2</v>
      </c>
      <c r="Q567" s="170">
        <f t="shared" si="88"/>
        <v>4116.2</v>
      </c>
      <c r="R567" s="228">
        <f t="shared" si="92"/>
        <v>1.4322199025748085E-2</v>
      </c>
      <c r="S567" s="228">
        <f t="shared" si="89"/>
        <v>1.4322199025748085E-2</v>
      </c>
      <c r="T567" s="131" t="s">
        <v>396</v>
      </c>
      <c r="U567" s="131">
        <v>1</v>
      </c>
      <c r="V567" s="170">
        <f t="shared" si="84"/>
        <v>287400</v>
      </c>
      <c r="W567" s="170">
        <f t="shared" si="90"/>
        <v>4116.2</v>
      </c>
      <c r="X567" s="170">
        <f t="shared" si="85"/>
        <v>4116.2</v>
      </c>
      <c r="Y567" s="260">
        <f t="shared" si="86"/>
        <v>1.4322199025748085E-2</v>
      </c>
      <c r="Z567" s="228">
        <f t="shared" si="91"/>
        <v>1.4322199025748085E-2</v>
      </c>
      <c r="AA567" s="134"/>
    </row>
    <row r="568" spans="1:27" ht="15.75" customHeight="1">
      <c r="A568" s="450"/>
      <c r="B568" s="442"/>
      <c r="C568" s="442"/>
      <c r="D568" s="148" t="s">
        <v>1271</v>
      </c>
      <c r="E568" s="148" t="s">
        <v>1103</v>
      </c>
      <c r="F568" s="178" t="s">
        <v>1466</v>
      </c>
      <c r="G568" s="148" t="s">
        <v>1480</v>
      </c>
      <c r="H568" s="148" t="s">
        <v>394</v>
      </c>
      <c r="I568" s="148" t="s">
        <v>123</v>
      </c>
      <c r="J568" s="132">
        <v>6764640</v>
      </c>
      <c r="K568" s="132">
        <v>5793367.9900000002</v>
      </c>
      <c r="L568" s="132">
        <v>3714218.2600000002</v>
      </c>
      <c r="M568" s="131" t="s">
        <v>396</v>
      </c>
      <c r="N568" s="131">
        <v>1</v>
      </c>
      <c r="O568" s="170">
        <f t="shared" si="87"/>
        <v>6764640</v>
      </c>
      <c r="P568" s="170">
        <f t="shared" si="83"/>
        <v>5793367.9900000002</v>
      </c>
      <c r="Q568" s="170">
        <f t="shared" si="88"/>
        <v>3714218.2600000002</v>
      </c>
      <c r="R568" s="228">
        <f t="shared" si="92"/>
        <v>0.54906369888124129</v>
      </c>
      <c r="S568" s="228">
        <f t="shared" si="89"/>
        <v>0.85641926103975974</v>
      </c>
      <c r="T568" s="131" t="s">
        <v>396</v>
      </c>
      <c r="U568" s="131">
        <v>1</v>
      </c>
      <c r="V568" s="170">
        <f t="shared" si="84"/>
        <v>6764640</v>
      </c>
      <c r="W568" s="170">
        <f t="shared" si="90"/>
        <v>5793367.9900000002</v>
      </c>
      <c r="X568" s="170">
        <f t="shared" si="85"/>
        <v>3714218.2600000002</v>
      </c>
      <c r="Y568" s="260">
        <f t="shared" si="86"/>
        <v>0.54906369888124129</v>
      </c>
      <c r="Z568" s="228">
        <f t="shared" si="91"/>
        <v>0.85641926103975974</v>
      </c>
      <c r="AA568" s="134"/>
    </row>
    <row r="569" spans="1:27" ht="15.75" customHeight="1">
      <c r="A569" s="450"/>
      <c r="B569" s="442"/>
      <c r="C569" s="442"/>
      <c r="D569" s="148" t="s">
        <v>1271</v>
      </c>
      <c r="E569" s="148" t="s">
        <v>1103</v>
      </c>
      <c r="F569" s="178" t="s">
        <v>1466</v>
      </c>
      <c r="G569" s="148" t="s">
        <v>1481</v>
      </c>
      <c r="H569" s="148" t="s">
        <v>394</v>
      </c>
      <c r="I569" s="148" t="s">
        <v>123</v>
      </c>
      <c r="J569" s="132">
        <v>140000</v>
      </c>
      <c r="K569" s="132">
        <v>118077.4</v>
      </c>
      <c r="L569" s="132">
        <v>118077.4</v>
      </c>
      <c r="M569" s="131" t="s">
        <v>396</v>
      </c>
      <c r="N569" s="131">
        <v>1</v>
      </c>
      <c r="O569" s="170">
        <f t="shared" si="87"/>
        <v>140000</v>
      </c>
      <c r="P569" s="170">
        <f t="shared" si="83"/>
        <v>118077.4</v>
      </c>
      <c r="Q569" s="170">
        <f t="shared" si="88"/>
        <v>118077.4</v>
      </c>
      <c r="R569" s="228">
        <f t="shared" si="92"/>
        <v>0.84340999999999999</v>
      </c>
      <c r="S569" s="228">
        <f t="shared" si="89"/>
        <v>0.84340999999999999</v>
      </c>
      <c r="T569" s="131" t="s">
        <v>396</v>
      </c>
      <c r="U569" s="131">
        <v>1</v>
      </c>
      <c r="V569" s="170">
        <f t="shared" si="84"/>
        <v>140000</v>
      </c>
      <c r="W569" s="170">
        <f t="shared" si="90"/>
        <v>118077.4</v>
      </c>
      <c r="X569" s="170">
        <f t="shared" si="85"/>
        <v>118077.4</v>
      </c>
      <c r="Y569" s="260">
        <f t="shared" si="86"/>
        <v>0.84340999999999999</v>
      </c>
      <c r="Z569" s="228">
        <f t="shared" si="91"/>
        <v>0.84340999999999999</v>
      </c>
      <c r="AA569" s="134"/>
    </row>
    <row r="570" spans="1:27" ht="15.75" customHeight="1">
      <c r="A570" s="450"/>
      <c r="B570" s="442"/>
      <c r="C570" s="442"/>
      <c r="D570" s="148" t="s">
        <v>1271</v>
      </c>
      <c r="E570" s="148" t="s">
        <v>1103</v>
      </c>
      <c r="F570" s="178" t="s">
        <v>1466</v>
      </c>
      <c r="G570" s="148" t="s">
        <v>1482</v>
      </c>
      <c r="H570" s="148" t="s">
        <v>394</v>
      </c>
      <c r="I570" s="148" t="s">
        <v>123</v>
      </c>
      <c r="J570" s="132">
        <v>3988752</v>
      </c>
      <c r="K570" s="132">
        <v>2183600.5699999998</v>
      </c>
      <c r="L570" s="132">
        <v>1629990.3499999999</v>
      </c>
      <c r="M570" s="131" t="s">
        <v>396</v>
      </c>
      <c r="N570" s="131">
        <v>1</v>
      </c>
      <c r="O570" s="170">
        <f t="shared" si="87"/>
        <v>3988752</v>
      </c>
      <c r="P570" s="170">
        <f t="shared" si="83"/>
        <v>2183600.5699999998</v>
      </c>
      <c r="Q570" s="170">
        <f t="shared" si="88"/>
        <v>1629990.3499999999</v>
      </c>
      <c r="R570" s="228">
        <f t="shared" si="92"/>
        <v>0.40864670202609737</v>
      </c>
      <c r="S570" s="228">
        <f t="shared" si="89"/>
        <v>0.54743954249349169</v>
      </c>
      <c r="T570" s="131" t="s">
        <v>396</v>
      </c>
      <c r="U570" s="131">
        <v>1</v>
      </c>
      <c r="V570" s="170">
        <f t="shared" si="84"/>
        <v>3988752</v>
      </c>
      <c r="W570" s="170">
        <f t="shared" si="90"/>
        <v>2183600.5699999998</v>
      </c>
      <c r="X570" s="170">
        <f t="shared" si="85"/>
        <v>1629990.3499999999</v>
      </c>
      <c r="Y570" s="260">
        <f t="shared" si="86"/>
        <v>0.40864670202609737</v>
      </c>
      <c r="Z570" s="228">
        <f t="shared" si="91"/>
        <v>0.54743954249349169</v>
      </c>
      <c r="AA570" s="134"/>
    </row>
    <row r="571" spans="1:27" ht="15.75" customHeight="1">
      <c r="A571" s="450"/>
      <c r="B571" s="442"/>
      <c r="C571" s="442"/>
      <c r="D571" s="148" t="s">
        <v>1271</v>
      </c>
      <c r="E571" s="148" t="s">
        <v>1103</v>
      </c>
      <c r="F571" s="178" t="s">
        <v>1466</v>
      </c>
      <c r="G571" s="148" t="s">
        <v>1483</v>
      </c>
      <c r="H571" s="148" t="s">
        <v>394</v>
      </c>
      <c r="I571" s="148" t="s">
        <v>123</v>
      </c>
      <c r="J571" s="132">
        <v>300410</v>
      </c>
      <c r="K571" s="132">
        <v>5248.25</v>
      </c>
      <c r="L571" s="132">
        <v>5248.25</v>
      </c>
      <c r="M571" s="131" t="s">
        <v>396</v>
      </c>
      <c r="N571" s="131">
        <v>1</v>
      </c>
      <c r="O571" s="170">
        <f t="shared" si="87"/>
        <v>300410</v>
      </c>
      <c r="P571" s="170">
        <f t="shared" ref="P571:P634" si="93">K571*N571</f>
        <v>5248.25</v>
      </c>
      <c r="Q571" s="170">
        <f t="shared" si="88"/>
        <v>5248.25</v>
      </c>
      <c r="R571" s="228">
        <f t="shared" si="92"/>
        <v>1.7470290602842782E-2</v>
      </c>
      <c r="S571" s="228">
        <f t="shared" si="89"/>
        <v>1.7470290602842782E-2</v>
      </c>
      <c r="T571" s="131" t="s">
        <v>396</v>
      </c>
      <c r="U571" s="131">
        <v>1</v>
      </c>
      <c r="V571" s="170">
        <f t="shared" ref="V571:V634" si="94">J571*U571</f>
        <v>300410</v>
      </c>
      <c r="W571" s="170">
        <f t="shared" si="90"/>
        <v>5248.25</v>
      </c>
      <c r="X571" s="170">
        <f t="shared" ref="X571:X634" si="95">L571*U571</f>
        <v>5248.25</v>
      </c>
      <c r="Y571" s="260">
        <f t="shared" ref="Y571:Y634" si="96">IFERROR(X571/V571, "-")</f>
        <v>1.7470290602842782E-2</v>
      </c>
      <c r="Z571" s="228">
        <f t="shared" si="91"/>
        <v>1.7470290602842782E-2</v>
      </c>
      <c r="AA571" s="134"/>
    </row>
    <row r="572" spans="1:27" ht="15.75" customHeight="1">
      <c r="A572" s="450"/>
      <c r="B572" s="442"/>
      <c r="C572" s="442"/>
      <c r="D572" s="148" t="s">
        <v>1271</v>
      </c>
      <c r="E572" s="148" t="s">
        <v>1103</v>
      </c>
      <c r="F572" s="178" t="s">
        <v>1466</v>
      </c>
      <c r="G572" s="148" t="s">
        <v>1484</v>
      </c>
      <c r="H572" s="148" t="s">
        <v>394</v>
      </c>
      <c r="I572" s="148" t="s">
        <v>123</v>
      </c>
      <c r="J572" s="132">
        <v>4854354</v>
      </c>
      <c r="K572" s="132">
        <v>2621877.0099999998</v>
      </c>
      <c r="L572" s="132">
        <v>1792163.7999999998</v>
      </c>
      <c r="M572" s="131" t="s">
        <v>396</v>
      </c>
      <c r="N572" s="131">
        <v>1</v>
      </c>
      <c r="O572" s="170">
        <f t="shared" ref="O572:O635" si="97">J572*N572</f>
        <v>4854354</v>
      </c>
      <c r="P572" s="170">
        <f t="shared" si="93"/>
        <v>2621877.0099999998</v>
      </c>
      <c r="Q572" s="170">
        <f t="shared" ref="Q572:Q635" si="98">L572*N572</f>
        <v>1792163.7999999998</v>
      </c>
      <c r="R572" s="228">
        <f t="shared" si="92"/>
        <v>0.36918687841883796</v>
      </c>
      <c r="S572" s="228">
        <f t="shared" ref="S572:S635" si="99">IFERROR(P572/O572, "-")</f>
        <v>0.54010832543320897</v>
      </c>
      <c r="T572" s="131" t="s">
        <v>396</v>
      </c>
      <c r="U572" s="131">
        <v>1</v>
      </c>
      <c r="V572" s="170">
        <f t="shared" si="94"/>
        <v>4854354</v>
      </c>
      <c r="W572" s="170">
        <f t="shared" si="90"/>
        <v>2621877.0099999998</v>
      </c>
      <c r="X572" s="170">
        <f t="shared" si="95"/>
        <v>1792163.7999999998</v>
      </c>
      <c r="Y572" s="260">
        <f t="shared" si="96"/>
        <v>0.36918687841883796</v>
      </c>
      <c r="Z572" s="228">
        <f t="shared" si="91"/>
        <v>0.54010832543320897</v>
      </c>
      <c r="AA572" s="134"/>
    </row>
    <row r="573" spans="1:27" ht="15.75" customHeight="1">
      <c r="A573" s="450"/>
      <c r="B573" s="442"/>
      <c r="C573" s="442"/>
      <c r="D573" s="148" t="s">
        <v>1271</v>
      </c>
      <c r="E573" s="148" t="s">
        <v>1103</v>
      </c>
      <c r="F573" s="178" t="s">
        <v>1466</v>
      </c>
      <c r="G573" s="148" t="s">
        <v>1485</v>
      </c>
      <c r="H573" s="148" t="s">
        <v>394</v>
      </c>
      <c r="I573" s="148" t="s">
        <v>123</v>
      </c>
      <c r="J573" s="132">
        <v>124000</v>
      </c>
      <c r="K573" s="132">
        <v>57341</v>
      </c>
      <c r="L573" s="132">
        <v>57341</v>
      </c>
      <c r="M573" s="131" t="s">
        <v>396</v>
      </c>
      <c r="N573" s="131">
        <v>1</v>
      </c>
      <c r="O573" s="170">
        <f t="shared" si="97"/>
        <v>124000</v>
      </c>
      <c r="P573" s="170">
        <f t="shared" si="93"/>
        <v>57341</v>
      </c>
      <c r="Q573" s="170">
        <f t="shared" si="98"/>
        <v>57341</v>
      </c>
      <c r="R573" s="228">
        <f t="shared" si="92"/>
        <v>0.46242741935483872</v>
      </c>
      <c r="S573" s="228">
        <f t="shared" si="99"/>
        <v>0.46242741935483872</v>
      </c>
      <c r="T573" s="131" t="s">
        <v>396</v>
      </c>
      <c r="U573" s="131">
        <v>1</v>
      </c>
      <c r="V573" s="170">
        <f t="shared" si="94"/>
        <v>124000</v>
      </c>
      <c r="W573" s="170">
        <f t="shared" si="90"/>
        <v>57341</v>
      </c>
      <c r="X573" s="170">
        <f t="shared" si="95"/>
        <v>57341</v>
      </c>
      <c r="Y573" s="260">
        <f t="shared" si="96"/>
        <v>0.46242741935483872</v>
      </c>
      <c r="Z573" s="228">
        <f t="shared" si="91"/>
        <v>0.46242741935483872</v>
      </c>
      <c r="AA573" s="134"/>
    </row>
    <row r="574" spans="1:27" ht="15.75" customHeight="1">
      <c r="A574" s="450"/>
      <c r="B574" s="442"/>
      <c r="C574" s="442"/>
      <c r="D574" s="148" t="s">
        <v>1271</v>
      </c>
      <c r="E574" s="148" t="s">
        <v>1103</v>
      </c>
      <c r="F574" s="178" t="s">
        <v>1466</v>
      </c>
      <c r="G574" s="148" t="s">
        <v>1486</v>
      </c>
      <c r="H574" s="148" t="s">
        <v>394</v>
      </c>
      <c r="I574" s="148" t="s">
        <v>123</v>
      </c>
      <c r="J574" s="132">
        <v>5767330</v>
      </c>
      <c r="K574" s="132">
        <v>4450872.16</v>
      </c>
      <c r="L574" s="132">
        <v>2312549.4</v>
      </c>
      <c r="M574" s="131" t="s">
        <v>396</v>
      </c>
      <c r="N574" s="131">
        <v>1</v>
      </c>
      <c r="O574" s="170">
        <f t="shared" si="97"/>
        <v>5767330</v>
      </c>
      <c r="P574" s="170">
        <f t="shared" si="93"/>
        <v>4450872.16</v>
      </c>
      <c r="Q574" s="170">
        <f t="shared" si="98"/>
        <v>2312549.4</v>
      </c>
      <c r="R574" s="228">
        <f t="shared" si="92"/>
        <v>0.40097400356837565</v>
      </c>
      <c r="S574" s="228">
        <f t="shared" si="99"/>
        <v>0.77173876993340074</v>
      </c>
      <c r="T574" s="131" t="s">
        <v>396</v>
      </c>
      <c r="U574" s="131">
        <v>1</v>
      </c>
      <c r="V574" s="170">
        <f t="shared" si="94"/>
        <v>5767330</v>
      </c>
      <c r="W574" s="170">
        <f t="shared" si="90"/>
        <v>4450872.16</v>
      </c>
      <c r="X574" s="170">
        <f t="shared" si="95"/>
        <v>2312549.4</v>
      </c>
      <c r="Y574" s="260">
        <f t="shared" si="96"/>
        <v>0.40097400356837565</v>
      </c>
      <c r="Z574" s="228">
        <f t="shared" si="91"/>
        <v>0.77173876993340074</v>
      </c>
      <c r="AA574" s="134"/>
    </row>
    <row r="575" spans="1:27" ht="15.75" customHeight="1">
      <c r="A575" s="450"/>
      <c r="B575" s="442"/>
      <c r="C575" s="442"/>
      <c r="D575" s="148" t="s">
        <v>1271</v>
      </c>
      <c r="E575" s="148" t="s">
        <v>1103</v>
      </c>
      <c r="F575" s="178" t="s">
        <v>1466</v>
      </c>
      <c r="G575" s="148" t="s">
        <v>1487</v>
      </c>
      <c r="H575" s="148" t="s">
        <v>394</v>
      </c>
      <c r="I575" s="148" t="s">
        <v>123</v>
      </c>
      <c r="J575" s="132">
        <v>300000</v>
      </c>
      <c r="K575" s="132">
        <v>724383.45</v>
      </c>
      <c r="L575" s="132">
        <v>157757.75</v>
      </c>
      <c r="M575" s="131" t="s">
        <v>396</v>
      </c>
      <c r="N575" s="131">
        <v>1</v>
      </c>
      <c r="O575" s="170">
        <f t="shared" si="97"/>
        <v>300000</v>
      </c>
      <c r="P575" s="170">
        <f t="shared" si="93"/>
        <v>724383.45</v>
      </c>
      <c r="Q575" s="170">
        <f t="shared" si="98"/>
        <v>157757.75</v>
      </c>
      <c r="R575" s="228">
        <f t="shared" si="92"/>
        <v>0.52585916666666666</v>
      </c>
      <c r="S575" s="228">
        <f t="shared" si="99"/>
        <v>2.4146114999999999</v>
      </c>
      <c r="T575" s="131" t="s">
        <v>396</v>
      </c>
      <c r="U575" s="131">
        <v>1</v>
      </c>
      <c r="V575" s="170">
        <f t="shared" si="94"/>
        <v>300000</v>
      </c>
      <c r="W575" s="170">
        <f t="shared" ref="W575:W638" si="100">K575*U575</f>
        <v>724383.45</v>
      </c>
      <c r="X575" s="170">
        <f t="shared" si="95"/>
        <v>157757.75</v>
      </c>
      <c r="Y575" s="260">
        <f t="shared" si="96"/>
        <v>0.52585916666666666</v>
      </c>
      <c r="Z575" s="228">
        <f t="shared" si="91"/>
        <v>2.4146114999999999</v>
      </c>
      <c r="AA575" s="134"/>
    </row>
    <row r="576" spans="1:27" ht="15.75" customHeight="1">
      <c r="A576" s="450"/>
      <c r="B576" s="442"/>
      <c r="C576" s="442"/>
      <c r="D576" s="148" t="s">
        <v>1271</v>
      </c>
      <c r="E576" s="148" t="s">
        <v>1103</v>
      </c>
      <c r="F576" s="178" t="s">
        <v>1466</v>
      </c>
      <c r="G576" s="148" t="s">
        <v>1488</v>
      </c>
      <c r="H576" s="148" t="s">
        <v>394</v>
      </c>
      <c r="I576" s="148" t="s">
        <v>123</v>
      </c>
      <c r="J576" s="132">
        <v>7834108</v>
      </c>
      <c r="K576" s="132">
        <v>4138530</v>
      </c>
      <c r="L576" s="132">
        <v>3011683.42</v>
      </c>
      <c r="M576" s="131" t="s">
        <v>396</v>
      </c>
      <c r="N576" s="131">
        <v>1</v>
      </c>
      <c r="O576" s="170">
        <f t="shared" si="97"/>
        <v>7834108</v>
      </c>
      <c r="P576" s="170">
        <f t="shared" si="93"/>
        <v>4138530</v>
      </c>
      <c r="Q576" s="170">
        <f t="shared" si="98"/>
        <v>3011683.42</v>
      </c>
      <c r="R576" s="228">
        <f t="shared" si="92"/>
        <v>0.38443220593844252</v>
      </c>
      <c r="S576" s="228">
        <f t="shared" si="99"/>
        <v>0.52827073611954289</v>
      </c>
      <c r="T576" s="131" t="s">
        <v>396</v>
      </c>
      <c r="U576" s="131">
        <v>1</v>
      </c>
      <c r="V576" s="170">
        <f t="shared" si="94"/>
        <v>7834108</v>
      </c>
      <c r="W576" s="170">
        <f t="shared" si="100"/>
        <v>4138530</v>
      </c>
      <c r="X576" s="170">
        <f t="shared" si="95"/>
        <v>3011683.42</v>
      </c>
      <c r="Y576" s="260">
        <f t="shared" si="96"/>
        <v>0.38443220593844252</v>
      </c>
      <c r="Z576" s="228">
        <f t="shared" si="91"/>
        <v>0.52827073611954289</v>
      </c>
      <c r="AA576" s="134"/>
    </row>
    <row r="577" spans="1:27" ht="15.75" customHeight="1">
      <c r="A577" s="450"/>
      <c r="B577" s="442"/>
      <c r="C577" s="442"/>
      <c r="D577" s="148" t="s">
        <v>1271</v>
      </c>
      <c r="E577" s="148" t="s">
        <v>1103</v>
      </c>
      <c r="F577" s="178" t="s">
        <v>1466</v>
      </c>
      <c r="G577" s="148" t="s">
        <v>1489</v>
      </c>
      <c r="H577" s="148" t="s">
        <v>394</v>
      </c>
      <c r="I577" s="148" t="s">
        <v>123</v>
      </c>
      <c r="J577" s="132">
        <v>0</v>
      </c>
      <c r="K577" s="132">
        <v>7615.75</v>
      </c>
      <c r="L577" s="132">
        <v>7615.75</v>
      </c>
      <c r="M577" s="131" t="s">
        <v>396</v>
      </c>
      <c r="N577" s="131">
        <v>1</v>
      </c>
      <c r="O577" s="170">
        <f t="shared" si="97"/>
        <v>0</v>
      </c>
      <c r="P577" s="170">
        <f t="shared" si="93"/>
        <v>7615.75</v>
      </c>
      <c r="Q577" s="170">
        <f t="shared" si="98"/>
        <v>7615.75</v>
      </c>
      <c r="R577" s="228" t="str">
        <f t="shared" si="92"/>
        <v>-</v>
      </c>
      <c r="S577" s="228" t="str">
        <f t="shared" si="99"/>
        <v>-</v>
      </c>
      <c r="T577" s="131" t="s">
        <v>396</v>
      </c>
      <c r="U577" s="131">
        <v>1</v>
      </c>
      <c r="V577" s="170">
        <f t="shared" si="94"/>
        <v>0</v>
      </c>
      <c r="W577" s="170">
        <f t="shared" si="100"/>
        <v>7615.75</v>
      </c>
      <c r="X577" s="170">
        <f t="shared" si="95"/>
        <v>7615.75</v>
      </c>
      <c r="Y577" s="260" t="str">
        <f t="shared" si="96"/>
        <v>-</v>
      </c>
      <c r="Z577" s="228" t="str">
        <f t="shared" si="91"/>
        <v>-</v>
      </c>
      <c r="AA577" s="134"/>
    </row>
    <row r="578" spans="1:27" ht="15.75" customHeight="1">
      <c r="A578" s="450"/>
      <c r="B578" s="442"/>
      <c r="C578" s="442"/>
      <c r="D578" s="148" t="s">
        <v>1271</v>
      </c>
      <c r="E578" s="148" t="s">
        <v>1103</v>
      </c>
      <c r="F578" s="178" t="s">
        <v>1466</v>
      </c>
      <c r="G578" s="148" t="s">
        <v>1490</v>
      </c>
      <c r="H578" s="148" t="s">
        <v>394</v>
      </c>
      <c r="I578" s="148" t="s">
        <v>123</v>
      </c>
      <c r="J578" s="132">
        <v>121864</v>
      </c>
      <c r="K578" s="132">
        <v>3679.92</v>
      </c>
      <c r="L578" s="132">
        <v>3679.92</v>
      </c>
      <c r="M578" s="131" t="s">
        <v>396</v>
      </c>
      <c r="N578" s="131">
        <v>1</v>
      </c>
      <c r="O578" s="170">
        <f t="shared" si="97"/>
        <v>121864</v>
      </c>
      <c r="P578" s="170">
        <f t="shared" si="93"/>
        <v>3679.92</v>
      </c>
      <c r="Q578" s="170">
        <f t="shared" si="98"/>
        <v>3679.92</v>
      </c>
      <c r="R578" s="228">
        <f t="shared" si="92"/>
        <v>3.0196940852097422E-2</v>
      </c>
      <c r="S578" s="228">
        <f t="shared" si="99"/>
        <v>3.0196940852097422E-2</v>
      </c>
      <c r="T578" s="131" t="s">
        <v>396</v>
      </c>
      <c r="U578" s="131">
        <v>1</v>
      </c>
      <c r="V578" s="170">
        <f t="shared" si="94"/>
        <v>121864</v>
      </c>
      <c r="W578" s="170">
        <f t="shared" si="100"/>
        <v>3679.92</v>
      </c>
      <c r="X578" s="170">
        <f t="shared" si="95"/>
        <v>3679.92</v>
      </c>
      <c r="Y578" s="260">
        <f t="shared" si="96"/>
        <v>3.0196940852097422E-2</v>
      </c>
      <c r="Z578" s="228">
        <f t="shared" si="91"/>
        <v>3.0196940852097422E-2</v>
      </c>
      <c r="AA578" s="134"/>
    </row>
    <row r="579" spans="1:27" ht="15.75" customHeight="1">
      <c r="A579" s="450"/>
      <c r="B579" s="442"/>
      <c r="C579" s="442"/>
      <c r="D579" s="148" t="s">
        <v>1271</v>
      </c>
      <c r="E579" s="148" t="s">
        <v>1103</v>
      </c>
      <c r="F579" s="178" t="s">
        <v>1466</v>
      </c>
      <c r="G579" s="148" t="s">
        <v>1491</v>
      </c>
      <c r="H579" s="148" t="s">
        <v>394</v>
      </c>
      <c r="I579" s="148" t="s">
        <v>123</v>
      </c>
      <c r="J579" s="132">
        <v>313000</v>
      </c>
      <c r="K579" s="132">
        <v>291843.20000000001</v>
      </c>
      <c r="L579" s="132">
        <v>267843.20000000001</v>
      </c>
      <c r="M579" s="131" t="s">
        <v>396</v>
      </c>
      <c r="N579" s="131">
        <v>1</v>
      </c>
      <c r="O579" s="170">
        <f t="shared" si="97"/>
        <v>313000</v>
      </c>
      <c r="P579" s="170">
        <f t="shared" si="93"/>
        <v>291843.20000000001</v>
      </c>
      <c r="Q579" s="170">
        <f t="shared" si="98"/>
        <v>267843.20000000001</v>
      </c>
      <c r="R579" s="228">
        <f t="shared" si="92"/>
        <v>0.8557290734824281</v>
      </c>
      <c r="S579" s="228">
        <f t="shared" si="99"/>
        <v>0.93240638977635781</v>
      </c>
      <c r="T579" s="131" t="s">
        <v>396</v>
      </c>
      <c r="U579" s="131">
        <v>1</v>
      </c>
      <c r="V579" s="170">
        <f t="shared" si="94"/>
        <v>313000</v>
      </c>
      <c r="W579" s="170">
        <f t="shared" si="100"/>
        <v>291843.20000000001</v>
      </c>
      <c r="X579" s="170">
        <f t="shared" si="95"/>
        <v>267843.20000000001</v>
      </c>
      <c r="Y579" s="260">
        <f t="shared" si="96"/>
        <v>0.8557290734824281</v>
      </c>
      <c r="Z579" s="228">
        <f t="shared" ref="Z579:Z642" si="101">IFERROR(W579/V579, "-")</f>
        <v>0.93240638977635781</v>
      </c>
      <c r="AA579" s="134"/>
    </row>
    <row r="580" spans="1:27" ht="15.75" customHeight="1">
      <c r="A580" s="450"/>
      <c r="B580" s="442"/>
      <c r="C580" s="442"/>
      <c r="D580" s="148" t="s">
        <v>1271</v>
      </c>
      <c r="E580" s="148" t="s">
        <v>1103</v>
      </c>
      <c r="F580" s="178" t="s">
        <v>1466</v>
      </c>
      <c r="G580" s="148" t="s">
        <v>1492</v>
      </c>
      <c r="H580" s="148" t="s">
        <v>394</v>
      </c>
      <c r="I580" s="148" t="s">
        <v>123</v>
      </c>
      <c r="J580" s="132">
        <v>8958360</v>
      </c>
      <c r="K580" s="132">
        <v>6330505.3600000003</v>
      </c>
      <c r="L580" s="132">
        <v>5140604.2700000005</v>
      </c>
      <c r="M580" s="131" t="s">
        <v>396</v>
      </c>
      <c r="N580" s="131">
        <v>1</v>
      </c>
      <c r="O580" s="170">
        <f t="shared" si="97"/>
        <v>8958360</v>
      </c>
      <c r="P580" s="170">
        <f t="shared" si="93"/>
        <v>6330505.3600000003</v>
      </c>
      <c r="Q580" s="170">
        <f t="shared" si="98"/>
        <v>5140604.2700000005</v>
      </c>
      <c r="R580" s="228">
        <f t="shared" si="92"/>
        <v>0.57383318710121056</v>
      </c>
      <c r="S580" s="228">
        <f t="shared" si="99"/>
        <v>0.70665895989891014</v>
      </c>
      <c r="T580" s="131" t="s">
        <v>396</v>
      </c>
      <c r="U580" s="131">
        <v>1</v>
      </c>
      <c r="V580" s="170">
        <f t="shared" si="94"/>
        <v>8958360</v>
      </c>
      <c r="W580" s="170">
        <f t="shared" si="100"/>
        <v>6330505.3600000003</v>
      </c>
      <c r="X580" s="170">
        <f t="shared" si="95"/>
        <v>5140604.2700000005</v>
      </c>
      <c r="Y580" s="260">
        <f t="shared" si="96"/>
        <v>0.57383318710121056</v>
      </c>
      <c r="Z580" s="228">
        <f t="shared" si="101"/>
        <v>0.70665895989891014</v>
      </c>
      <c r="AA580" s="134"/>
    </row>
    <row r="581" spans="1:27" ht="15.75" customHeight="1">
      <c r="A581" s="450"/>
      <c r="B581" s="442"/>
      <c r="C581" s="442"/>
      <c r="D581" s="148" t="s">
        <v>1271</v>
      </c>
      <c r="E581" s="148" t="s">
        <v>1103</v>
      </c>
      <c r="F581" s="178" t="s">
        <v>1466</v>
      </c>
      <c r="G581" s="148" t="s">
        <v>1493</v>
      </c>
      <c r="H581" s="148" t="s">
        <v>394</v>
      </c>
      <c r="I581" s="148" t="s">
        <v>123</v>
      </c>
      <c r="J581" s="132">
        <v>31500</v>
      </c>
      <c r="K581" s="132">
        <v>148749.66</v>
      </c>
      <c r="L581" s="132">
        <v>148749.66</v>
      </c>
      <c r="M581" s="131" t="s">
        <v>396</v>
      </c>
      <c r="N581" s="131">
        <v>1</v>
      </c>
      <c r="O581" s="170">
        <f t="shared" si="97"/>
        <v>31500</v>
      </c>
      <c r="P581" s="170">
        <f t="shared" si="93"/>
        <v>148749.66</v>
      </c>
      <c r="Q581" s="170">
        <f t="shared" si="98"/>
        <v>148749.66</v>
      </c>
      <c r="R581" s="228">
        <f t="shared" si="92"/>
        <v>4.7222114285714287</v>
      </c>
      <c r="S581" s="228">
        <f t="shared" si="99"/>
        <v>4.7222114285714287</v>
      </c>
      <c r="T581" s="131" t="s">
        <v>396</v>
      </c>
      <c r="U581" s="131">
        <v>1</v>
      </c>
      <c r="V581" s="170">
        <f t="shared" si="94"/>
        <v>31500</v>
      </c>
      <c r="W581" s="170">
        <f t="shared" si="100"/>
        <v>148749.66</v>
      </c>
      <c r="X581" s="170">
        <f t="shared" si="95"/>
        <v>148749.66</v>
      </c>
      <c r="Y581" s="260">
        <f t="shared" si="96"/>
        <v>4.7222114285714287</v>
      </c>
      <c r="Z581" s="228">
        <f t="shared" si="101"/>
        <v>4.7222114285714287</v>
      </c>
      <c r="AA581" s="134"/>
    </row>
    <row r="582" spans="1:27" ht="15.75" customHeight="1">
      <c r="A582" s="450"/>
      <c r="B582" s="442"/>
      <c r="C582" s="442"/>
      <c r="D582" s="148" t="s">
        <v>1271</v>
      </c>
      <c r="E582" s="148" t="s">
        <v>1103</v>
      </c>
      <c r="F582" s="178" t="s">
        <v>1466</v>
      </c>
      <c r="G582" s="148" t="s">
        <v>1494</v>
      </c>
      <c r="H582" s="148" t="s">
        <v>394</v>
      </c>
      <c r="I582" s="148" t="s">
        <v>123</v>
      </c>
      <c r="J582" s="132">
        <v>0</v>
      </c>
      <c r="K582" s="132">
        <v>38957.17</v>
      </c>
      <c r="L582" s="132">
        <v>38957.17</v>
      </c>
      <c r="M582" s="131" t="s">
        <v>396</v>
      </c>
      <c r="N582" s="131">
        <v>1</v>
      </c>
      <c r="O582" s="170">
        <f t="shared" si="97"/>
        <v>0</v>
      </c>
      <c r="P582" s="170">
        <f t="shared" si="93"/>
        <v>38957.17</v>
      </c>
      <c r="Q582" s="170">
        <f t="shared" si="98"/>
        <v>38957.17</v>
      </c>
      <c r="R582" s="228" t="str">
        <f t="shared" si="92"/>
        <v>-</v>
      </c>
      <c r="S582" s="228" t="str">
        <f t="shared" si="99"/>
        <v>-</v>
      </c>
      <c r="T582" s="131" t="s">
        <v>396</v>
      </c>
      <c r="U582" s="131">
        <v>1</v>
      </c>
      <c r="V582" s="170">
        <f t="shared" si="94"/>
        <v>0</v>
      </c>
      <c r="W582" s="170">
        <f t="shared" si="100"/>
        <v>38957.17</v>
      </c>
      <c r="X582" s="170">
        <f t="shared" si="95"/>
        <v>38957.17</v>
      </c>
      <c r="Y582" s="260" t="str">
        <f t="shared" si="96"/>
        <v>-</v>
      </c>
      <c r="Z582" s="228" t="str">
        <f t="shared" si="101"/>
        <v>-</v>
      </c>
      <c r="AA582" s="134"/>
    </row>
    <row r="583" spans="1:27" ht="15.75" customHeight="1">
      <c r="A583" s="450"/>
      <c r="B583" s="442"/>
      <c r="C583" s="442"/>
      <c r="D583" s="148" t="s">
        <v>1271</v>
      </c>
      <c r="E583" s="148" t="s">
        <v>1103</v>
      </c>
      <c r="F583" s="178" t="s">
        <v>1466</v>
      </c>
      <c r="G583" s="148" t="s">
        <v>1495</v>
      </c>
      <c r="H583" s="148" t="s">
        <v>394</v>
      </c>
      <c r="I583" s="148" t="s">
        <v>123</v>
      </c>
      <c r="J583" s="132">
        <v>394100</v>
      </c>
      <c r="K583" s="132">
        <v>245271.8</v>
      </c>
      <c r="L583" s="132">
        <v>245271.8</v>
      </c>
      <c r="M583" s="131" t="s">
        <v>396</v>
      </c>
      <c r="N583" s="131">
        <v>1</v>
      </c>
      <c r="O583" s="170">
        <f t="shared" si="97"/>
        <v>394100</v>
      </c>
      <c r="P583" s="170">
        <f t="shared" si="93"/>
        <v>245271.8</v>
      </c>
      <c r="Q583" s="170">
        <f t="shared" si="98"/>
        <v>245271.8</v>
      </c>
      <c r="R583" s="228">
        <f t="shared" si="92"/>
        <v>0.62235929967013448</v>
      </c>
      <c r="S583" s="228">
        <f t="shared" si="99"/>
        <v>0.62235929967013448</v>
      </c>
      <c r="T583" s="131" t="s">
        <v>396</v>
      </c>
      <c r="U583" s="131">
        <v>1</v>
      </c>
      <c r="V583" s="170">
        <f t="shared" si="94"/>
        <v>394100</v>
      </c>
      <c r="W583" s="170">
        <f t="shared" si="100"/>
        <v>245271.8</v>
      </c>
      <c r="X583" s="170">
        <f t="shared" si="95"/>
        <v>245271.8</v>
      </c>
      <c r="Y583" s="260">
        <f t="shared" si="96"/>
        <v>0.62235929967013448</v>
      </c>
      <c r="Z583" s="228">
        <f t="shared" si="101"/>
        <v>0.62235929967013448</v>
      </c>
      <c r="AA583" s="134"/>
    </row>
    <row r="584" spans="1:27" ht="15.75" customHeight="1">
      <c r="A584" s="450"/>
      <c r="B584" s="442"/>
      <c r="C584" s="442"/>
      <c r="D584" s="148" t="s">
        <v>1271</v>
      </c>
      <c r="E584" s="148" t="s">
        <v>1103</v>
      </c>
      <c r="F584" s="178" t="s">
        <v>1466</v>
      </c>
      <c r="G584" s="148" t="s">
        <v>1496</v>
      </c>
      <c r="H584" s="148" t="s">
        <v>394</v>
      </c>
      <c r="I584" s="148" t="s">
        <v>123</v>
      </c>
      <c r="J584" s="132">
        <v>5721520</v>
      </c>
      <c r="K584" s="132">
        <v>4690503.3600000003</v>
      </c>
      <c r="L584" s="132">
        <v>3546305.13</v>
      </c>
      <c r="M584" s="131" t="s">
        <v>396</v>
      </c>
      <c r="N584" s="131">
        <v>1</v>
      </c>
      <c r="O584" s="170">
        <f t="shared" si="97"/>
        <v>5721520</v>
      </c>
      <c r="P584" s="170">
        <f t="shared" si="93"/>
        <v>4690503.3600000003</v>
      </c>
      <c r="Q584" s="170">
        <f t="shared" si="98"/>
        <v>3546305.13</v>
      </c>
      <c r="R584" s="228">
        <f t="shared" si="92"/>
        <v>0.61981870726660049</v>
      </c>
      <c r="S584" s="228">
        <f t="shared" si="99"/>
        <v>0.8198002209203149</v>
      </c>
      <c r="T584" s="131" t="s">
        <v>396</v>
      </c>
      <c r="U584" s="131">
        <v>1</v>
      </c>
      <c r="V584" s="170">
        <f t="shared" si="94"/>
        <v>5721520</v>
      </c>
      <c r="W584" s="170">
        <f t="shared" si="100"/>
        <v>4690503.3600000003</v>
      </c>
      <c r="X584" s="170">
        <f t="shared" si="95"/>
        <v>3546305.13</v>
      </c>
      <c r="Y584" s="260">
        <f t="shared" si="96"/>
        <v>0.61981870726660049</v>
      </c>
      <c r="Z584" s="228">
        <f t="shared" si="101"/>
        <v>0.8198002209203149</v>
      </c>
      <c r="AA584" s="134"/>
    </row>
    <row r="585" spans="1:27" ht="15.75" customHeight="1">
      <c r="A585" s="450"/>
      <c r="B585" s="442"/>
      <c r="C585" s="442"/>
      <c r="D585" s="148" t="s">
        <v>1271</v>
      </c>
      <c r="E585" s="148" t="s">
        <v>1103</v>
      </c>
      <c r="F585" s="178" t="s">
        <v>1466</v>
      </c>
      <c r="G585" s="148" t="s">
        <v>1497</v>
      </c>
      <c r="H585" s="148" t="s">
        <v>394</v>
      </c>
      <c r="I585" s="148" t="s">
        <v>123</v>
      </c>
      <c r="J585" s="132">
        <v>178520</v>
      </c>
      <c r="K585" s="132">
        <v>154638.68</v>
      </c>
      <c r="L585" s="132">
        <v>154638.68</v>
      </c>
      <c r="M585" s="131" t="s">
        <v>396</v>
      </c>
      <c r="N585" s="131">
        <v>1</v>
      </c>
      <c r="O585" s="170">
        <f t="shared" si="97"/>
        <v>178520</v>
      </c>
      <c r="P585" s="170">
        <f t="shared" si="93"/>
        <v>154638.68</v>
      </c>
      <c r="Q585" s="170">
        <f t="shared" si="98"/>
        <v>154638.68</v>
      </c>
      <c r="R585" s="228">
        <f t="shared" si="92"/>
        <v>0.86622608111136001</v>
      </c>
      <c r="S585" s="228">
        <f t="shared" si="99"/>
        <v>0.86622608111136001</v>
      </c>
      <c r="T585" s="131" t="s">
        <v>396</v>
      </c>
      <c r="U585" s="131">
        <v>1</v>
      </c>
      <c r="V585" s="170">
        <f t="shared" si="94"/>
        <v>178520</v>
      </c>
      <c r="W585" s="170">
        <f t="shared" si="100"/>
        <v>154638.68</v>
      </c>
      <c r="X585" s="170">
        <f t="shared" si="95"/>
        <v>154638.68</v>
      </c>
      <c r="Y585" s="260">
        <f t="shared" si="96"/>
        <v>0.86622608111136001</v>
      </c>
      <c r="Z585" s="228">
        <f t="shared" si="101"/>
        <v>0.86622608111136001</v>
      </c>
      <c r="AA585" s="134"/>
    </row>
    <row r="586" spans="1:27" ht="15.75" customHeight="1">
      <c r="A586" s="450"/>
      <c r="B586" s="442"/>
      <c r="C586" s="442"/>
      <c r="D586" s="148" t="s">
        <v>1271</v>
      </c>
      <c r="E586" s="148" t="s">
        <v>1103</v>
      </c>
      <c r="F586" s="178" t="s">
        <v>1466</v>
      </c>
      <c r="G586" s="148" t="s">
        <v>1498</v>
      </c>
      <c r="H586" s="148" t="s">
        <v>394</v>
      </c>
      <c r="I586" s="148" t="s">
        <v>123</v>
      </c>
      <c r="J586" s="132">
        <v>0</v>
      </c>
      <c r="K586" s="132">
        <v>180000</v>
      </c>
      <c r="L586" s="132">
        <v>180000</v>
      </c>
      <c r="M586" s="131" t="s">
        <v>396</v>
      </c>
      <c r="N586" s="131">
        <v>1</v>
      </c>
      <c r="O586" s="170">
        <f t="shared" si="97"/>
        <v>0</v>
      </c>
      <c r="P586" s="170">
        <f t="shared" si="93"/>
        <v>180000</v>
      </c>
      <c r="Q586" s="170">
        <f t="shared" si="98"/>
        <v>180000</v>
      </c>
      <c r="R586" s="228" t="str">
        <f t="shared" si="92"/>
        <v>-</v>
      </c>
      <c r="S586" s="228" t="str">
        <f t="shared" si="99"/>
        <v>-</v>
      </c>
      <c r="T586" s="131" t="s">
        <v>396</v>
      </c>
      <c r="U586" s="131">
        <v>1</v>
      </c>
      <c r="V586" s="170">
        <f t="shared" si="94"/>
        <v>0</v>
      </c>
      <c r="W586" s="170">
        <f t="shared" si="100"/>
        <v>180000</v>
      </c>
      <c r="X586" s="170">
        <f t="shared" si="95"/>
        <v>180000</v>
      </c>
      <c r="Y586" s="260" t="str">
        <f t="shared" si="96"/>
        <v>-</v>
      </c>
      <c r="Z586" s="228" t="str">
        <f t="shared" si="101"/>
        <v>-</v>
      </c>
      <c r="AA586" s="134"/>
    </row>
    <row r="587" spans="1:27" ht="15.75" customHeight="1">
      <c r="A587" s="450"/>
      <c r="B587" s="442"/>
      <c r="C587" s="442"/>
      <c r="D587" s="148" t="s">
        <v>1271</v>
      </c>
      <c r="E587" s="148" t="s">
        <v>1103</v>
      </c>
      <c r="F587" s="178" t="s">
        <v>1466</v>
      </c>
      <c r="G587" s="148" t="s">
        <v>1499</v>
      </c>
      <c r="H587" s="148" t="s">
        <v>394</v>
      </c>
      <c r="I587" s="148" t="s">
        <v>123</v>
      </c>
      <c r="J587" s="132">
        <v>8250191</v>
      </c>
      <c r="K587" s="132">
        <v>7569837.6300000008</v>
      </c>
      <c r="L587" s="132">
        <v>6469192.5200000014</v>
      </c>
      <c r="M587" s="131" t="s">
        <v>396</v>
      </c>
      <c r="N587" s="131">
        <v>1</v>
      </c>
      <c r="O587" s="170">
        <f t="shared" si="97"/>
        <v>8250191</v>
      </c>
      <c r="P587" s="170">
        <f t="shared" si="93"/>
        <v>7569837.6300000008</v>
      </c>
      <c r="Q587" s="170">
        <f t="shared" si="98"/>
        <v>6469192.5200000014</v>
      </c>
      <c r="R587" s="228">
        <f t="shared" si="92"/>
        <v>0.78412639416469287</v>
      </c>
      <c r="S587" s="228">
        <f t="shared" si="99"/>
        <v>0.91753483404202407</v>
      </c>
      <c r="T587" s="131" t="s">
        <v>396</v>
      </c>
      <c r="U587" s="131">
        <v>1</v>
      </c>
      <c r="V587" s="170">
        <f t="shared" si="94"/>
        <v>8250191</v>
      </c>
      <c r="W587" s="170">
        <f t="shared" si="100"/>
        <v>7569837.6300000008</v>
      </c>
      <c r="X587" s="170">
        <f t="shared" si="95"/>
        <v>6469192.5200000014</v>
      </c>
      <c r="Y587" s="260">
        <f t="shared" si="96"/>
        <v>0.78412639416469287</v>
      </c>
      <c r="Z587" s="228">
        <f t="shared" si="101"/>
        <v>0.91753483404202407</v>
      </c>
      <c r="AA587" s="134"/>
    </row>
    <row r="588" spans="1:27" ht="15.75" customHeight="1">
      <c r="A588" s="450"/>
      <c r="B588" s="442"/>
      <c r="C588" s="442"/>
      <c r="D588" s="148" t="s">
        <v>1271</v>
      </c>
      <c r="E588" s="148" t="s">
        <v>1103</v>
      </c>
      <c r="F588" s="178" t="s">
        <v>1466</v>
      </c>
      <c r="G588" s="148" t="s">
        <v>1500</v>
      </c>
      <c r="H588" s="148" t="s">
        <v>394</v>
      </c>
      <c r="I588" s="148" t="s">
        <v>123</v>
      </c>
      <c r="J588" s="132">
        <v>215959</v>
      </c>
      <c r="K588" s="132">
        <v>229817.54</v>
      </c>
      <c r="L588" s="132">
        <v>193810.75</v>
      </c>
      <c r="M588" s="131" t="s">
        <v>396</v>
      </c>
      <c r="N588" s="131">
        <v>1</v>
      </c>
      <c r="O588" s="170">
        <f t="shared" si="97"/>
        <v>215959</v>
      </c>
      <c r="P588" s="170">
        <f t="shared" si="93"/>
        <v>229817.54</v>
      </c>
      <c r="Q588" s="170">
        <f t="shared" si="98"/>
        <v>193810.75</v>
      </c>
      <c r="R588" s="228">
        <f t="shared" si="92"/>
        <v>0.89744233859204758</v>
      </c>
      <c r="S588" s="228">
        <f t="shared" si="99"/>
        <v>1.0641720882204493</v>
      </c>
      <c r="T588" s="131" t="s">
        <v>396</v>
      </c>
      <c r="U588" s="131">
        <v>1</v>
      </c>
      <c r="V588" s="170">
        <f t="shared" si="94"/>
        <v>215959</v>
      </c>
      <c r="W588" s="170">
        <f t="shared" si="100"/>
        <v>229817.54</v>
      </c>
      <c r="X588" s="170">
        <f t="shared" si="95"/>
        <v>193810.75</v>
      </c>
      <c r="Y588" s="260">
        <f t="shared" si="96"/>
        <v>0.89744233859204758</v>
      </c>
      <c r="Z588" s="228">
        <f t="shared" si="101"/>
        <v>1.0641720882204493</v>
      </c>
      <c r="AA588" s="134"/>
    </row>
    <row r="589" spans="1:27" ht="15.75" customHeight="1">
      <c r="A589" s="450"/>
      <c r="B589" s="442"/>
      <c r="C589" s="442"/>
      <c r="D589" s="148" t="s">
        <v>1271</v>
      </c>
      <c r="E589" s="148" t="s">
        <v>1103</v>
      </c>
      <c r="F589" s="178" t="s">
        <v>1466</v>
      </c>
      <c r="G589" s="148" t="s">
        <v>1501</v>
      </c>
      <c r="H589" s="148" t="s">
        <v>394</v>
      </c>
      <c r="I589" s="148" t="s">
        <v>123</v>
      </c>
      <c r="J589" s="132">
        <v>120900</v>
      </c>
      <c r="K589" s="132">
        <v>88441.4</v>
      </c>
      <c r="L589" s="132">
        <v>88441.4</v>
      </c>
      <c r="M589" s="131" t="s">
        <v>396</v>
      </c>
      <c r="N589" s="131">
        <v>1</v>
      </c>
      <c r="O589" s="170">
        <f t="shared" si="97"/>
        <v>120900</v>
      </c>
      <c r="P589" s="170">
        <f t="shared" si="93"/>
        <v>88441.4</v>
      </c>
      <c r="Q589" s="170">
        <f t="shared" si="98"/>
        <v>88441.4</v>
      </c>
      <c r="R589" s="228">
        <f t="shared" si="92"/>
        <v>0.73152522746071125</v>
      </c>
      <c r="S589" s="228">
        <f t="shared" si="99"/>
        <v>0.73152522746071125</v>
      </c>
      <c r="T589" s="131" t="s">
        <v>396</v>
      </c>
      <c r="U589" s="131">
        <v>1</v>
      </c>
      <c r="V589" s="170">
        <f t="shared" si="94"/>
        <v>120900</v>
      </c>
      <c r="W589" s="170">
        <f t="shared" si="100"/>
        <v>88441.4</v>
      </c>
      <c r="X589" s="170">
        <f t="shared" si="95"/>
        <v>88441.4</v>
      </c>
      <c r="Y589" s="260">
        <f t="shared" si="96"/>
        <v>0.73152522746071125</v>
      </c>
      <c r="Z589" s="228">
        <f t="shared" si="101"/>
        <v>0.73152522746071125</v>
      </c>
      <c r="AA589" s="134"/>
    </row>
    <row r="590" spans="1:27" ht="15.75" customHeight="1">
      <c r="A590" s="450"/>
      <c r="B590" s="442"/>
      <c r="C590" s="442"/>
      <c r="D590" s="148" t="s">
        <v>1271</v>
      </c>
      <c r="E590" s="148" t="s">
        <v>1103</v>
      </c>
      <c r="F590" s="178" t="s">
        <v>1466</v>
      </c>
      <c r="G590" s="148" t="s">
        <v>1502</v>
      </c>
      <c r="H590" s="148" t="s">
        <v>394</v>
      </c>
      <c r="I590" s="148" t="s">
        <v>123</v>
      </c>
      <c r="J590" s="132">
        <v>4780032</v>
      </c>
      <c r="K590" s="132">
        <v>3422488.6100000003</v>
      </c>
      <c r="L590" s="132">
        <v>2709759.13</v>
      </c>
      <c r="M590" s="131" t="s">
        <v>396</v>
      </c>
      <c r="N590" s="131">
        <v>1</v>
      </c>
      <c r="O590" s="170">
        <f t="shared" si="97"/>
        <v>4780032</v>
      </c>
      <c r="P590" s="170">
        <f t="shared" si="93"/>
        <v>3422488.6100000003</v>
      </c>
      <c r="Q590" s="170">
        <f t="shared" si="98"/>
        <v>2709759.13</v>
      </c>
      <c r="R590" s="228">
        <f t="shared" si="92"/>
        <v>0.56689142039216467</v>
      </c>
      <c r="S590" s="228">
        <f t="shared" si="99"/>
        <v>0.71599700796982124</v>
      </c>
      <c r="T590" s="131" t="s">
        <v>396</v>
      </c>
      <c r="U590" s="131">
        <v>1</v>
      </c>
      <c r="V590" s="170">
        <f t="shared" si="94"/>
        <v>4780032</v>
      </c>
      <c r="W590" s="170">
        <f t="shared" si="100"/>
        <v>3422488.6100000003</v>
      </c>
      <c r="X590" s="170">
        <f t="shared" si="95"/>
        <v>2709759.13</v>
      </c>
      <c r="Y590" s="260">
        <f t="shared" si="96"/>
        <v>0.56689142039216467</v>
      </c>
      <c r="Z590" s="228">
        <f t="shared" si="101"/>
        <v>0.71599700796982124</v>
      </c>
      <c r="AA590" s="134"/>
    </row>
    <row r="591" spans="1:27" ht="15.75" customHeight="1">
      <c r="A591" s="450"/>
      <c r="B591" s="442"/>
      <c r="C591" s="442"/>
      <c r="D591" s="148" t="s">
        <v>1271</v>
      </c>
      <c r="E591" s="148" t="s">
        <v>1103</v>
      </c>
      <c r="F591" s="178" t="s">
        <v>1466</v>
      </c>
      <c r="G591" s="148" t="s">
        <v>1503</v>
      </c>
      <c r="H591" s="148" t="s">
        <v>394</v>
      </c>
      <c r="I591" s="148" t="s">
        <v>123</v>
      </c>
      <c r="J591" s="132">
        <v>220650</v>
      </c>
      <c r="K591" s="132">
        <v>108209.5</v>
      </c>
      <c r="L591" s="132">
        <v>108209.5</v>
      </c>
      <c r="M591" s="131" t="s">
        <v>396</v>
      </c>
      <c r="N591" s="131">
        <v>1</v>
      </c>
      <c r="O591" s="170">
        <f t="shared" si="97"/>
        <v>220650</v>
      </c>
      <c r="P591" s="170">
        <f t="shared" si="93"/>
        <v>108209.5</v>
      </c>
      <c r="Q591" s="170">
        <f t="shared" si="98"/>
        <v>108209.5</v>
      </c>
      <c r="R591" s="228">
        <f t="shared" si="92"/>
        <v>0.49041241785633355</v>
      </c>
      <c r="S591" s="228">
        <f t="shared" si="99"/>
        <v>0.49041241785633355</v>
      </c>
      <c r="T591" s="131" t="s">
        <v>396</v>
      </c>
      <c r="U591" s="131">
        <v>1</v>
      </c>
      <c r="V591" s="170">
        <f t="shared" si="94"/>
        <v>220650</v>
      </c>
      <c r="W591" s="170">
        <f t="shared" si="100"/>
        <v>108209.5</v>
      </c>
      <c r="X591" s="170">
        <f t="shared" si="95"/>
        <v>108209.5</v>
      </c>
      <c r="Y591" s="260">
        <f t="shared" si="96"/>
        <v>0.49041241785633355</v>
      </c>
      <c r="Z591" s="228">
        <f t="shared" si="101"/>
        <v>0.49041241785633355</v>
      </c>
      <c r="AA591" s="134"/>
    </row>
    <row r="592" spans="1:27" ht="15.75" customHeight="1">
      <c r="A592" s="450"/>
      <c r="B592" s="442"/>
      <c r="C592" s="442"/>
      <c r="D592" s="148" t="s">
        <v>1271</v>
      </c>
      <c r="E592" s="148" t="s">
        <v>1103</v>
      </c>
      <c r="F592" s="178" t="s">
        <v>1466</v>
      </c>
      <c r="G592" s="148" t="s">
        <v>1504</v>
      </c>
      <c r="H592" s="148" t="s">
        <v>394</v>
      </c>
      <c r="I592" s="148" t="s">
        <v>123</v>
      </c>
      <c r="J592" s="132">
        <v>5528275</v>
      </c>
      <c r="K592" s="132">
        <v>4239878.879999999</v>
      </c>
      <c r="L592" s="132">
        <v>2531276.79</v>
      </c>
      <c r="M592" s="131" t="s">
        <v>396</v>
      </c>
      <c r="N592" s="131">
        <v>1</v>
      </c>
      <c r="O592" s="170">
        <f t="shared" si="97"/>
        <v>5528275</v>
      </c>
      <c r="P592" s="170">
        <f t="shared" si="93"/>
        <v>4239878.879999999</v>
      </c>
      <c r="Q592" s="170">
        <f t="shared" si="98"/>
        <v>2531276.79</v>
      </c>
      <c r="R592" s="228">
        <f t="shared" si="92"/>
        <v>0.45787823326444504</v>
      </c>
      <c r="S592" s="228">
        <f t="shared" si="99"/>
        <v>0.76694427827848632</v>
      </c>
      <c r="T592" s="131" t="s">
        <v>396</v>
      </c>
      <c r="U592" s="131">
        <v>1</v>
      </c>
      <c r="V592" s="170">
        <f t="shared" si="94"/>
        <v>5528275</v>
      </c>
      <c r="W592" s="170">
        <f t="shared" si="100"/>
        <v>4239878.879999999</v>
      </c>
      <c r="X592" s="170">
        <f t="shared" si="95"/>
        <v>2531276.79</v>
      </c>
      <c r="Y592" s="260">
        <f t="shared" si="96"/>
        <v>0.45787823326444504</v>
      </c>
      <c r="Z592" s="228">
        <f t="shared" si="101"/>
        <v>0.76694427827848632</v>
      </c>
      <c r="AA592" s="134"/>
    </row>
    <row r="593" spans="1:27" ht="15.75" customHeight="1">
      <c r="A593" s="450"/>
      <c r="B593" s="442"/>
      <c r="C593" s="442"/>
      <c r="D593" s="148" t="s">
        <v>1271</v>
      </c>
      <c r="E593" s="148" t="s">
        <v>1103</v>
      </c>
      <c r="F593" s="178" t="s">
        <v>1466</v>
      </c>
      <c r="G593" s="148" t="s">
        <v>1505</v>
      </c>
      <c r="H593" s="148" t="s">
        <v>394</v>
      </c>
      <c r="I593" s="148" t="s">
        <v>123</v>
      </c>
      <c r="J593" s="132">
        <v>72000</v>
      </c>
      <c r="K593" s="132">
        <v>45050.079999999994</v>
      </c>
      <c r="L593" s="132">
        <v>35512.199999999997</v>
      </c>
      <c r="M593" s="131" t="s">
        <v>396</v>
      </c>
      <c r="N593" s="131">
        <v>1</v>
      </c>
      <c r="O593" s="170">
        <f t="shared" si="97"/>
        <v>72000</v>
      </c>
      <c r="P593" s="170">
        <f t="shared" si="93"/>
        <v>45050.079999999994</v>
      </c>
      <c r="Q593" s="170">
        <f t="shared" si="98"/>
        <v>35512.199999999997</v>
      </c>
      <c r="R593" s="228">
        <f t="shared" si="92"/>
        <v>0.49322499999999997</v>
      </c>
      <c r="S593" s="228">
        <f t="shared" si="99"/>
        <v>0.62569555555555545</v>
      </c>
      <c r="T593" s="131" t="s">
        <v>396</v>
      </c>
      <c r="U593" s="131">
        <v>1</v>
      </c>
      <c r="V593" s="170">
        <f t="shared" si="94"/>
        <v>72000</v>
      </c>
      <c r="W593" s="170">
        <f t="shared" si="100"/>
        <v>45050.079999999994</v>
      </c>
      <c r="X593" s="170">
        <f t="shared" si="95"/>
        <v>35512.199999999997</v>
      </c>
      <c r="Y593" s="260">
        <f t="shared" si="96"/>
        <v>0.49322499999999997</v>
      </c>
      <c r="Z593" s="228">
        <f t="shared" si="101"/>
        <v>0.62569555555555545</v>
      </c>
      <c r="AA593" s="134"/>
    </row>
    <row r="594" spans="1:27" ht="15.75" customHeight="1">
      <c r="A594" s="450"/>
      <c r="B594" s="442"/>
      <c r="C594" s="442"/>
      <c r="D594" s="148" t="s">
        <v>1271</v>
      </c>
      <c r="E594" s="148" t="s">
        <v>1103</v>
      </c>
      <c r="F594" s="178" t="s">
        <v>1466</v>
      </c>
      <c r="G594" s="148" t="s">
        <v>1506</v>
      </c>
      <c r="H594" s="148" t="s">
        <v>394</v>
      </c>
      <c r="I594" s="148" t="s">
        <v>123</v>
      </c>
      <c r="J594" s="132">
        <v>176843</v>
      </c>
      <c r="K594" s="132">
        <v>175322.25</v>
      </c>
      <c r="L594" s="132">
        <v>152253.53</v>
      </c>
      <c r="M594" s="131" t="s">
        <v>396</v>
      </c>
      <c r="N594" s="131">
        <v>1</v>
      </c>
      <c r="O594" s="170">
        <f t="shared" si="97"/>
        <v>176843</v>
      </c>
      <c r="P594" s="170">
        <f t="shared" si="93"/>
        <v>175322.25</v>
      </c>
      <c r="Q594" s="170">
        <f t="shared" si="98"/>
        <v>152253.53</v>
      </c>
      <c r="R594" s="228">
        <f t="shared" si="92"/>
        <v>0.8609531052967887</v>
      </c>
      <c r="S594" s="228">
        <f t="shared" si="99"/>
        <v>0.99140056434238277</v>
      </c>
      <c r="T594" s="131" t="s">
        <v>396</v>
      </c>
      <c r="U594" s="131">
        <v>1</v>
      </c>
      <c r="V594" s="170">
        <f t="shared" si="94"/>
        <v>176843</v>
      </c>
      <c r="W594" s="170">
        <f t="shared" si="100"/>
        <v>175322.25</v>
      </c>
      <c r="X594" s="170">
        <f t="shared" si="95"/>
        <v>152253.53</v>
      </c>
      <c r="Y594" s="260">
        <f t="shared" si="96"/>
        <v>0.8609531052967887</v>
      </c>
      <c r="Z594" s="228">
        <f t="shared" si="101"/>
        <v>0.99140056434238277</v>
      </c>
      <c r="AA594" s="134"/>
    </row>
    <row r="595" spans="1:27" ht="15.75" customHeight="1">
      <c r="A595" s="450"/>
      <c r="B595" s="442"/>
      <c r="C595" s="442"/>
      <c r="D595" s="148" t="s">
        <v>1271</v>
      </c>
      <c r="E595" s="148" t="s">
        <v>1103</v>
      </c>
      <c r="F595" s="178" t="s">
        <v>1466</v>
      </c>
      <c r="G595" s="148" t="s">
        <v>1507</v>
      </c>
      <c r="H595" s="148" t="s">
        <v>394</v>
      </c>
      <c r="I595" s="148" t="s">
        <v>123</v>
      </c>
      <c r="J595" s="132">
        <v>4102773</v>
      </c>
      <c r="K595" s="132">
        <v>2875907.1500000004</v>
      </c>
      <c r="L595" s="132">
        <v>1463984.3100000003</v>
      </c>
      <c r="M595" s="131" t="s">
        <v>396</v>
      </c>
      <c r="N595" s="131">
        <v>1</v>
      </c>
      <c r="O595" s="170">
        <f t="shared" si="97"/>
        <v>4102773</v>
      </c>
      <c r="P595" s="170">
        <f t="shared" si="93"/>
        <v>2875907.1500000004</v>
      </c>
      <c r="Q595" s="170">
        <f t="shared" si="98"/>
        <v>1463984.3100000003</v>
      </c>
      <c r="R595" s="228">
        <f t="shared" si="92"/>
        <v>0.35682800632645295</v>
      </c>
      <c r="S595" s="228">
        <f t="shared" si="99"/>
        <v>0.70096667546559377</v>
      </c>
      <c r="T595" s="131" t="s">
        <v>396</v>
      </c>
      <c r="U595" s="131">
        <v>1</v>
      </c>
      <c r="V595" s="170">
        <f t="shared" si="94"/>
        <v>4102773</v>
      </c>
      <c r="W595" s="170">
        <f t="shared" si="100"/>
        <v>2875907.1500000004</v>
      </c>
      <c r="X595" s="170">
        <f t="shared" si="95"/>
        <v>1463984.3100000003</v>
      </c>
      <c r="Y595" s="260">
        <f t="shared" si="96"/>
        <v>0.35682800632645295</v>
      </c>
      <c r="Z595" s="228">
        <f t="shared" si="101"/>
        <v>0.70096667546559377</v>
      </c>
      <c r="AA595" s="134"/>
    </row>
    <row r="596" spans="1:27" ht="15.75" customHeight="1">
      <c r="A596" s="450"/>
      <c r="B596" s="442"/>
      <c r="C596" s="442"/>
      <c r="D596" s="148" t="s">
        <v>1271</v>
      </c>
      <c r="E596" s="148" t="s">
        <v>1103</v>
      </c>
      <c r="F596" s="178" t="s">
        <v>1466</v>
      </c>
      <c r="G596" s="148" t="s">
        <v>1508</v>
      </c>
      <c r="H596" s="148" t="s">
        <v>394</v>
      </c>
      <c r="I596" s="148" t="s">
        <v>123</v>
      </c>
      <c r="J596" s="132">
        <v>19324</v>
      </c>
      <c r="K596" s="132">
        <v>18629.239999999998</v>
      </c>
      <c r="L596" s="132">
        <v>18629.239999999998</v>
      </c>
      <c r="M596" s="131" t="s">
        <v>396</v>
      </c>
      <c r="N596" s="131">
        <v>1</v>
      </c>
      <c r="O596" s="170">
        <f t="shared" si="97"/>
        <v>19324</v>
      </c>
      <c r="P596" s="170">
        <f t="shared" si="93"/>
        <v>18629.239999999998</v>
      </c>
      <c r="Q596" s="170">
        <f t="shared" si="98"/>
        <v>18629.239999999998</v>
      </c>
      <c r="R596" s="228">
        <f t="shared" si="92"/>
        <v>0.96404678120471943</v>
      </c>
      <c r="S596" s="228">
        <f t="shared" si="99"/>
        <v>0.96404678120471943</v>
      </c>
      <c r="T596" s="131" t="s">
        <v>396</v>
      </c>
      <c r="U596" s="131">
        <v>1</v>
      </c>
      <c r="V596" s="170">
        <f t="shared" si="94"/>
        <v>19324</v>
      </c>
      <c r="W596" s="170">
        <f t="shared" si="100"/>
        <v>18629.239999999998</v>
      </c>
      <c r="X596" s="170">
        <f t="shared" si="95"/>
        <v>18629.239999999998</v>
      </c>
      <c r="Y596" s="260">
        <f t="shared" si="96"/>
        <v>0.96404678120471943</v>
      </c>
      <c r="Z596" s="228">
        <f t="shared" si="101"/>
        <v>0.96404678120471943</v>
      </c>
      <c r="AA596" s="134"/>
    </row>
    <row r="597" spans="1:27" ht="15.75" customHeight="1">
      <c r="A597" s="450"/>
      <c r="B597" s="442"/>
      <c r="C597" s="442"/>
      <c r="D597" s="148" t="s">
        <v>1271</v>
      </c>
      <c r="E597" s="148" t="s">
        <v>1103</v>
      </c>
      <c r="F597" s="178" t="s">
        <v>1466</v>
      </c>
      <c r="G597" s="148" t="s">
        <v>1509</v>
      </c>
      <c r="H597" s="148" t="s">
        <v>394</v>
      </c>
      <c r="I597" s="148" t="s">
        <v>123</v>
      </c>
      <c r="J597" s="132">
        <v>0</v>
      </c>
      <c r="K597" s="132">
        <v>12318.03</v>
      </c>
      <c r="L597" s="132">
        <v>6528.77</v>
      </c>
      <c r="M597" s="131" t="s">
        <v>396</v>
      </c>
      <c r="N597" s="131">
        <v>1</v>
      </c>
      <c r="O597" s="170">
        <f t="shared" si="97"/>
        <v>0</v>
      </c>
      <c r="P597" s="170">
        <f t="shared" si="93"/>
        <v>12318.03</v>
      </c>
      <c r="Q597" s="170">
        <f t="shared" si="98"/>
        <v>6528.77</v>
      </c>
      <c r="R597" s="228" t="str">
        <f t="shared" si="92"/>
        <v>-</v>
      </c>
      <c r="S597" s="228" t="str">
        <f t="shared" si="99"/>
        <v>-</v>
      </c>
      <c r="T597" s="131" t="s">
        <v>396</v>
      </c>
      <c r="U597" s="131">
        <v>1</v>
      </c>
      <c r="V597" s="170">
        <f t="shared" si="94"/>
        <v>0</v>
      </c>
      <c r="W597" s="170">
        <f t="shared" si="100"/>
        <v>12318.03</v>
      </c>
      <c r="X597" s="170">
        <f t="shared" si="95"/>
        <v>6528.77</v>
      </c>
      <c r="Y597" s="260" t="str">
        <f t="shared" si="96"/>
        <v>-</v>
      </c>
      <c r="Z597" s="228" t="str">
        <f t="shared" si="101"/>
        <v>-</v>
      </c>
      <c r="AA597" s="134"/>
    </row>
    <row r="598" spans="1:27" ht="15.75" customHeight="1">
      <c r="A598" s="450"/>
      <c r="B598" s="442"/>
      <c r="C598" s="442"/>
      <c r="D598" s="148" t="s">
        <v>1271</v>
      </c>
      <c r="E598" s="148" t="s">
        <v>1103</v>
      </c>
      <c r="F598" s="178" t="s">
        <v>1466</v>
      </c>
      <c r="G598" s="148" t="s">
        <v>1510</v>
      </c>
      <c r="H598" s="148" t="s">
        <v>394</v>
      </c>
      <c r="I598" s="148" t="s">
        <v>123</v>
      </c>
      <c r="J598" s="132">
        <v>232740</v>
      </c>
      <c r="K598" s="132">
        <v>70587.38</v>
      </c>
      <c r="L598" s="132">
        <v>52377.38</v>
      </c>
      <c r="M598" s="131" t="s">
        <v>396</v>
      </c>
      <c r="N598" s="131">
        <v>1</v>
      </c>
      <c r="O598" s="170">
        <f t="shared" si="97"/>
        <v>232740</v>
      </c>
      <c r="P598" s="170">
        <f t="shared" si="93"/>
        <v>70587.38</v>
      </c>
      <c r="Q598" s="170">
        <f t="shared" si="98"/>
        <v>52377.38</v>
      </c>
      <c r="R598" s="228">
        <f t="shared" si="92"/>
        <v>0.22504674744349917</v>
      </c>
      <c r="S598" s="228">
        <f t="shared" si="99"/>
        <v>0.30328856234424684</v>
      </c>
      <c r="T598" s="131" t="s">
        <v>396</v>
      </c>
      <c r="U598" s="131">
        <v>1</v>
      </c>
      <c r="V598" s="170">
        <f t="shared" si="94"/>
        <v>232740</v>
      </c>
      <c r="W598" s="170">
        <f t="shared" si="100"/>
        <v>70587.38</v>
      </c>
      <c r="X598" s="170">
        <f t="shared" si="95"/>
        <v>52377.38</v>
      </c>
      <c r="Y598" s="260">
        <f t="shared" si="96"/>
        <v>0.22504674744349917</v>
      </c>
      <c r="Z598" s="228">
        <f t="shared" si="101"/>
        <v>0.30328856234424684</v>
      </c>
      <c r="AA598" s="134"/>
    </row>
    <row r="599" spans="1:27" ht="15.75" customHeight="1">
      <c r="A599" s="450"/>
      <c r="B599" s="442"/>
      <c r="C599" s="442"/>
      <c r="D599" s="148" t="s">
        <v>1271</v>
      </c>
      <c r="E599" s="148" t="s">
        <v>1103</v>
      </c>
      <c r="F599" s="178" t="s">
        <v>1466</v>
      </c>
      <c r="G599" s="148" t="s">
        <v>1511</v>
      </c>
      <c r="H599" s="148" t="s">
        <v>394</v>
      </c>
      <c r="I599" s="148" t="s">
        <v>123</v>
      </c>
      <c r="J599" s="132">
        <v>2996489</v>
      </c>
      <c r="K599" s="132">
        <v>2080337.98</v>
      </c>
      <c r="L599" s="132">
        <v>1130801.7300000002</v>
      </c>
      <c r="M599" s="131" t="s">
        <v>396</v>
      </c>
      <c r="N599" s="131">
        <v>1</v>
      </c>
      <c r="O599" s="170">
        <f t="shared" si="97"/>
        <v>2996489</v>
      </c>
      <c r="P599" s="170">
        <f t="shared" si="93"/>
        <v>2080337.98</v>
      </c>
      <c r="Q599" s="170">
        <f t="shared" si="98"/>
        <v>1130801.7300000002</v>
      </c>
      <c r="R599" s="228">
        <f t="shared" si="92"/>
        <v>0.3773755652031428</v>
      </c>
      <c r="S599" s="228">
        <f t="shared" si="99"/>
        <v>0.69425850720626703</v>
      </c>
      <c r="T599" s="131" t="s">
        <v>396</v>
      </c>
      <c r="U599" s="131">
        <v>1</v>
      </c>
      <c r="V599" s="170">
        <f t="shared" si="94"/>
        <v>2996489</v>
      </c>
      <c r="W599" s="170">
        <f t="shared" si="100"/>
        <v>2080337.98</v>
      </c>
      <c r="X599" s="170">
        <f t="shared" si="95"/>
        <v>1130801.7300000002</v>
      </c>
      <c r="Y599" s="260">
        <f t="shared" si="96"/>
        <v>0.3773755652031428</v>
      </c>
      <c r="Z599" s="228">
        <f t="shared" si="101"/>
        <v>0.69425850720626703</v>
      </c>
      <c r="AA599" s="134"/>
    </row>
    <row r="600" spans="1:27" ht="15.75" customHeight="1">
      <c r="A600" s="450"/>
      <c r="B600" s="442"/>
      <c r="C600" s="442"/>
      <c r="D600" s="148" t="s">
        <v>1271</v>
      </c>
      <c r="E600" s="148" t="s">
        <v>1103</v>
      </c>
      <c r="F600" s="178" t="s">
        <v>1466</v>
      </c>
      <c r="G600" s="148" t="s">
        <v>1512</v>
      </c>
      <c r="H600" s="148" t="s">
        <v>394</v>
      </c>
      <c r="I600" s="148" t="s">
        <v>123</v>
      </c>
      <c r="J600" s="132">
        <v>30000</v>
      </c>
      <c r="K600" s="132">
        <v>17941.060000000001</v>
      </c>
      <c r="L600" s="132">
        <v>17581.890000000003</v>
      </c>
      <c r="M600" s="131" t="s">
        <v>396</v>
      </c>
      <c r="N600" s="131">
        <v>1</v>
      </c>
      <c r="O600" s="170">
        <f t="shared" si="97"/>
        <v>30000</v>
      </c>
      <c r="P600" s="170">
        <f t="shared" si="93"/>
        <v>17941.060000000001</v>
      </c>
      <c r="Q600" s="170">
        <f t="shared" si="98"/>
        <v>17581.890000000003</v>
      </c>
      <c r="R600" s="228">
        <f t="shared" si="92"/>
        <v>0.58606300000000011</v>
      </c>
      <c r="S600" s="228">
        <f t="shared" si="99"/>
        <v>0.59803533333333336</v>
      </c>
      <c r="T600" s="131" t="s">
        <v>396</v>
      </c>
      <c r="U600" s="131">
        <v>1</v>
      </c>
      <c r="V600" s="170">
        <f t="shared" si="94"/>
        <v>30000</v>
      </c>
      <c r="W600" s="170">
        <f t="shared" si="100"/>
        <v>17941.060000000001</v>
      </c>
      <c r="X600" s="170">
        <f t="shared" si="95"/>
        <v>17581.890000000003</v>
      </c>
      <c r="Y600" s="260">
        <f t="shared" si="96"/>
        <v>0.58606300000000011</v>
      </c>
      <c r="Z600" s="228">
        <f t="shared" si="101"/>
        <v>0.59803533333333336</v>
      </c>
      <c r="AA600" s="134"/>
    </row>
    <row r="601" spans="1:27" ht="15.75" customHeight="1">
      <c r="A601" s="450"/>
      <c r="B601" s="442"/>
      <c r="C601" s="442"/>
      <c r="D601" s="148" t="s">
        <v>1271</v>
      </c>
      <c r="E601" s="148" t="s">
        <v>1103</v>
      </c>
      <c r="F601" s="178" t="s">
        <v>1466</v>
      </c>
      <c r="G601" s="148" t="s">
        <v>1513</v>
      </c>
      <c r="H601" s="148" t="s">
        <v>394</v>
      </c>
      <c r="I601" s="148" t="s">
        <v>123</v>
      </c>
      <c r="J601" s="132">
        <v>5211400</v>
      </c>
      <c r="K601" s="132">
        <v>4282892.2300000004</v>
      </c>
      <c r="L601" s="132">
        <v>2184934.25</v>
      </c>
      <c r="M601" s="131" t="s">
        <v>396</v>
      </c>
      <c r="N601" s="131">
        <v>1</v>
      </c>
      <c r="O601" s="170">
        <f t="shared" si="97"/>
        <v>5211400</v>
      </c>
      <c r="P601" s="170">
        <f t="shared" si="93"/>
        <v>4282892.2300000004</v>
      </c>
      <c r="Q601" s="170">
        <f t="shared" si="98"/>
        <v>2184934.25</v>
      </c>
      <c r="R601" s="228">
        <f t="shared" si="92"/>
        <v>0.41926051540852743</v>
      </c>
      <c r="S601" s="228">
        <f t="shared" si="99"/>
        <v>0.82183141382354075</v>
      </c>
      <c r="T601" s="131" t="s">
        <v>396</v>
      </c>
      <c r="U601" s="131">
        <v>1</v>
      </c>
      <c r="V601" s="170">
        <f t="shared" si="94"/>
        <v>5211400</v>
      </c>
      <c r="W601" s="170">
        <f t="shared" si="100"/>
        <v>4282892.2300000004</v>
      </c>
      <c r="X601" s="170">
        <f t="shared" si="95"/>
        <v>2184934.25</v>
      </c>
      <c r="Y601" s="260">
        <f t="shared" si="96"/>
        <v>0.41926051540852743</v>
      </c>
      <c r="Z601" s="228">
        <f t="shared" si="101"/>
        <v>0.82183141382354075</v>
      </c>
      <c r="AA601" s="134"/>
    </row>
    <row r="602" spans="1:27" ht="15.75" customHeight="1">
      <c r="A602" s="450"/>
      <c r="B602" s="442"/>
      <c r="C602" s="442"/>
      <c r="D602" s="148" t="s">
        <v>1514</v>
      </c>
      <c r="E602" s="148" t="s">
        <v>1103</v>
      </c>
      <c r="F602" s="178" t="s">
        <v>1515</v>
      </c>
      <c r="G602" s="148" t="s">
        <v>1516</v>
      </c>
      <c r="H602" s="148" t="s">
        <v>394</v>
      </c>
      <c r="I602" s="148" t="s">
        <v>123</v>
      </c>
      <c r="J602" s="132">
        <v>100000</v>
      </c>
      <c r="K602" s="132">
        <v>451281.92000000004</v>
      </c>
      <c r="L602" s="132">
        <v>39791.96</v>
      </c>
      <c r="M602" s="131" t="s">
        <v>410</v>
      </c>
      <c r="N602" s="131">
        <v>0.23</v>
      </c>
      <c r="O602" s="170">
        <f t="shared" si="97"/>
        <v>23000</v>
      </c>
      <c r="P602" s="170">
        <f t="shared" si="93"/>
        <v>103794.84160000001</v>
      </c>
      <c r="Q602" s="170">
        <f t="shared" si="98"/>
        <v>9152.1507999999994</v>
      </c>
      <c r="R602" s="228">
        <f t="shared" si="92"/>
        <v>0.39791959999999998</v>
      </c>
      <c r="S602" s="228">
        <f t="shared" si="99"/>
        <v>4.5128192000000009</v>
      </c>
      <c r="T602" s="131" t="s">
        <v>416</v>
      </c>
      <c r="U602" s="131">
        <v>0</v>
      </c>
      <c r="V602" s="170">
        <f t="shared" si="94"/>
        <v>0</v>
      </c>
      <c r="W602" s="170">
        <f t="shared" si="100"/>
        <v>0</v>
      </c>
      <c r="X602" s="170">
        <f t="shared" si="95"/>
        <v>0</v>
      </c>
      <c r="Y602" s="260" t="str">
        <f t="shared" si="96"/>
        <v>-</v>
      </c>
      <c r="Z602" s="228" t="str">
        <f t="shared" si="101"/>
        <v>-</v>
      </c>
      <c r="AA602" s="134"/>
    </row>
    <row r="603" spans="1:27" ht="15.75" customHeight="1">
      <c r="A603" s="450"/>
      <c r="B603" s="442"/>
      <c r="C603" s="442"/>
      <c r="D603" s="148" t="s">
        <v>1514</v>
      </c>
      <c r="E603" s="148" t="s">
        <v>1103</v>
      </c>
      <c r="F603" s="178" t="s">
        <v>1515</v>
      </c>
      <c r="G603" s="148" t="s">
        <v>1517</v>
      </c>
      <c r="H603" s="148" t="s">
        <v>394</v>
      </c>
      <c r="I603" s="148" t="s">
        <v>123</v>
      </c>
      <c r="J603" s="132">
        <v>342600</v>
      </c>
      <c r="K603" s="132">
        <v>2744.65</v>
      </c>
      <c r="L603" s="132">
        <v>2744.65</v>
      </c>
      <c r="M603" s="131" t="s">
        <v>410</v>
      </c>
      <c r="N603" s="131">
        <v>0.23</v>
      </c>
      <c r="O603" s="170">
        <f t="shared" si="97"/>
        <v>78798</v>
      </c>
      <c r="P603" s="170">
        <f t="shared" si="93"/>
        <v>631.26949999999999</v>
      </c>
      <c r="Q603" s="170">
        <f t="shared" si="98"/>
        <v>631.26949999999999</v>
      </c>
      <c r="R603" s="228">
        <f t="shared" ref="R603:R662" si="102">IFERROR(Q603/O603, "-")</f>
        <v>8.0112375948628144E-3</v>
      </c>
      <c r="S603" s="228">
        <f t="shared" si="99"/>
        <v>8.0112375948628144E-3</v>
      </c>
      <c r="T603" s="131" t="s">
        <v>416</v>
      </c>
      <c r="U603" s="131">
        <v>0</v>
      </c>
      <c r="V603" s="170">
        <f t="shared" si="94"/>
        <v>0</v>
      </c>
      <c r="W603" s="170">
        <f t="shared" si="100"/>
        <v>0</v>
      </c>
      <c r="X603" s="170">
        <f t="shared" si="95"/>
        <v>0</v>
      </c>
      <c r="Y603" s="260" t="str">
        <f t="shared" si="96"/>
        <v>-</v>
      </c>
      <c r="Z603" s="228" t="str">
        <f t="shared" si="101"/>
        <v>-</v>
      </c>
      <c r="AA603" s="134"/>
    </row>
    <row r="604" spans="1:27" ht="15.75" customHeight="1">
      <c r="A604" s="450"/>
      <c r="B604" s="442"/>
      <c r="C604" s="442"/>
      <c r="D604" s="148" t="s">
        <v>1514</v>
      </c>
      <c r="E604" s="148" t="s">
        <v>1103</v>
      </c>
      <c r="F604" s="178" t="s">
        <v>1515</v>
      </c>
      <c r="G604" s="148" t="s">
        <v>1518</v>
      </c>
      <c r="H604" s="148" t="s">
        <v>394</v>
      </c>
      <c r="I604" s="148" t="s">
        <v>123</v>
      </c>
      <c r="J604" s="132">
        <v>2292581</v>
      </c>
      <c r="K604" s="132">
        <v>1844648.6700000002</v>
      </c>
      <c r="L604" s="132">
        <v>1530443.8900000001</v>
      </c>
      <c r="M604" s="131" t="s">
        <v>410</v>
      </c>
      <c r="N604" s="131">
        <v>0.23</v>
      </c>
      <c r="O604" s="170">
        <f t="shared" si="97"/>
        <v>527293.63</v>
      </c>
      <c r="P604" s="170">
        <f t="shared" si="93"/>
        <v>424269.19410000008</v>
      </c>
      <c r="Q604" s="170">
        <f t="shared" si="98"/>
        <v>352002.09470000007</v>
      </c>
      <c r="R604" s="228">
        <f t="shared" si="102"/>
        <v>0.66756371530602421</v>
      </c>
      <c r="S604" s="228">
        <f t="shared" si="99"/>
        <v>0.80461657407088361</v>
      </c>
      <c r="T604" s="131" t="s">
        <v>416</v>
      </c>
      <c r="U604" s="131">
        <v>0</v>
      </c>
      <c r="V604" s="170">
        <f t="shared" si="94"/>
        <v>0</v>
      </c>
      <c r="W604" s="170">
        <f t="shared" si="100"/>
        <v>0</v>
      </c>
      <c r="X604" s="170">
        <f t="shared" si="95"/>
        <v>0</v>
      </c>
      <c r="Y604" s="260" t="str">
        <f t="shared" si="96"/>
        <v>-</v>
      </c>
      <c r="Z604" s="228" t="str">
        <f t="shared" si="101"/>
        <v>-</v>
      </c>
      <c r="AA604" s="134"/>
    </row>
    <row r="605" spans="1:27" ht="15.75" customHeight="1">
      <c r="A605" s="450"/>
      <c r="B605" s="442"/>
      <c r="C605" s="442"/>
      <c r="D605" s="148" t="s">
        <v>1514</v>
      </c>
      <c r="E605" s="148" t="s">
        <v>1103</v>
      </c>
      <c r="F605" s="178" t="s">
        <v>1515</v>
      </c>
      <c r="G605" s="148" t="s">
        <v>1519</v>
      </c>
      <c r="H605" s="148" t="s">
        <v>394</v>
      </c>
      <c r="I605" s="148" t="s">
        <v>123</v>
      </c>
      <c r="J605" s="132">
        <v>0</v>
      </c>
      <c r="K605" s="132">
        <v>448140</v>
      </c>
      <c r="L605" s="132">
        <v>382305</v>
      </c>
      <c r="M605" s="131" t="s">
        <v>410</v>
      </c>
      <c r="N605" s="131">
        <v>0.23</v>
      </c>
      <c r="O605" s="170">
        <f t="shared" si="97"/>
        <v>0</v>
      </c>
      <c r="P605" s="170">
        <f t="shared" si="93"/>
        <v>103072.20000000001</v>
      </c>
      <c r="Q605" s="170">
        <f t="shared" si="98"/>
        <v>87930.150000000009</v>
      </c>
      <c r="R605" s="228" t="str">
        <f t="shared" si="102"/>
        <v>-</v>
      </c>
      <c r="S605" s="228" t="str">
        <f t="shared" si="99"/>
        <v>-</v>
      </c>
      <c r="T605" s="131" t="s">
        <v>416</v>
      </c>
      <c r="U605" s="131">
        <v>0</v>
      </c>
      <c r="V605" s="170">
        <f t="shared" si="94"/>
        <v>0</v>
      </c>
      <c r="W605" s="170">
        <f t="shared" si="100"/>
        <v>0</v>
      </c>
      <c r="X605" s="170">
        <f t="shared" si="95"/>
        <v>0</v>
      </c>
      <c r="Y605" s="260" t="str">
        <f t="shared" si="96"/>
        <v>-</v>
      </c>
      <c r="Z605" s="228" t="str">
        <f t="shared" si="101"/>
        <v>-</v>
      </c>
      <c r="AA605" s="134"/>
    </row>
    <row r="606" spans="1:27" ht="15.75" customHeight="1">
      <c r="A606" s="450"/>
      <c r="B606" s="442"/>
      <c r="C606" s="442"/>
      <c r="D606" s="148" t="s">
        <v>1514</v>
      </c>
      <c r="E606" s="148" t="s">
        <v>1103</v>
      </c>
      <c r="F606" s="178" t="s">
        <v>1515</v>
      </c>
      <c r="G606" s="148" t="s">
        <v>1520</v>
      </c>
      <c r="H606" s="148" t="s">
        <v>394</v>
      </c>
      <c r="I606" s="148" t="s">
        <v>123</v>
      </c>
      <c r="J606" s="132">
        <v>0</v>
      </c>
      <c r="K606" s="132">
        <v>231795.43</v>
      </c>
      <c r="L606" s="132">
        <v>13195</v>
      </c>
      <c r="M606" s="131" t="s">
        <v>410</v>
      </c>
      <c r="N606" s="131">
        <v>0.23</v>
      </c>
      <c r="O606" s="170">
        <f t="shared" si="97"/>
        <v>0</v>
      </c>
      <c r="P606" s="170">
        <f t="shared" si="93"/>
        <v>53312.948900000003</v>
      </c>
      <c r="Q606" s="170">
        <f t="shared" si="98"/>
        <v>3034.85</v>
      </c>
      <c r="R606" s="228" t="str">
        <f t="shared" si="102"/>
        <v>-</v>
      </c>
      <c r="S606" s="228" t="str">
        <f t="shared" si="99"/>
        <v>-</v>
      </c>
      <c r="T606" s="131" t="s">
        <v>416</v>
      </c>
      <c r="U606" s="131">
        <v>0</v>
      </c>
      <c r="V606" s="170">
        <f t="shared" si="94"/>
        <v>0</v>
      </c>
      <c r="W606" s="170">
        <f t="shared" si="100"/>
        <v>0</v>
      </c>
      <c r="X606" s="170">
        <f t="shared" si="95"/>
        <v>0</v>
      </c>
      <c r="Y606" s="260" t="str">
        <f t="shared" si="96"/>
        <v>-</v>
      </c>
      <c r="Z606" s="228" t="str">
        <f t="shared" si="101"/>
        <v>-</v>
      </c>
      <c r="AA606" s="134"/>
    </row>
    <row r="607" spans="1:27" ht="15.75" customHeight="1">
      <c r="A607" s="450"/>
      <c r="B607" s="442"/>
      <c r="C607" s="442"/>
      <c r="D607" s="148" t="s">
        <v>1514</v>
      </c>
      <c r="E607" s="148" t="s">
        <v>1103</v>
      </c>
      <c r="F607" s="178" t="s">
        <v>1515</v>
      </c>
      <c r="G607" s="148" t="s">
        <v>1521</v>
      </c>
      <c r="H607" s="148" t="s">
        <v>394</v>
      </c>
      <c r="I607" s="148" t="s">
        <v>123</v>
      </c>
      <c r="J607" s="132">
        <v>57700</v>
      </c>
      <c r="K607" s="132">
        <v>287.39999999999998</v>
      </c>
      <c r="L607" s="132">
        <v>287.39999999999998</v>
      </c>
      <c r="M607" s="131" t="s">
        <v>410</v>
      </c>
      <c r="N607" s="131">
        <v>0.23</v>
      </c>
      <c r="O607" s="170">
        <f t="shared" si="97"/>
        <v>13271</v>
      </c>
      <c r="P607" s="170">
        <f t="shared" si="93"/>
        <v>66.102000000000004</v>
      </c>
      <c r="Q607" s="170">
        <f t="shared" si="98"/>
        <v>66.102000000000004</v>
      </c>
      <c r="R607" s="228">
        <f t="shared" si="102"/>
        <v>4.9809358752166384E-3</v>
      </c>
      <c r="S607" s="228">
        <f t="shared" si="99"/>
        <v>4.9809358752166384E-3</v>
      </c>
      <c r="T607" s="131" t="s">
        <v>416</v>
      </c>
      <c r="U607" s="131">
        <v>0</v>
      </c>
      <c r="V607" s="170">
        <f t="shared" si="94"/>
        <v>0</v>
      </c>
      <c r="W607" s="170">
        <f t="shared" si="100"/>
        <v>0</v>
      </c>
      <c r="X607" s="170">
        <f t="shared" si="95"/>
        <v>0</v>
      </c>
      <c r="Y607" s="260" t="str">
        <f t="shared" si="96"/>
        <v>-</v>
      </c>
      <c r="Z607" s="228" t="str">
        <f t="shared" si="101"/>
        <v>-</v>
      </c>
      <c r="AA607" s="134"/>
    </row>
    <row r="608" spans="1:27" ht="15.75" customHeight="1">
      <c r="A608" s="450"/>
      <c r="B608" s="442"/>
      <c r="C608" s="442"/>
      <c r="D608" s="148" t="s">
        <v>1514</v>
      </c>
      <c r="E608" s="148" t="s">
        <v>1103</v>
      </c>
      <c r="F608" s="178" t="s">
        <v>1515</v>
      </c>
      <c r="G608" s="148" t="s">
        <v>1522</v>
      </c>
      <c r="H608" s="148" t="s">
        <v>394</v>
      </c>
      <c r="I608" s="148" t="s">
        <v>123</v>
      </c>
      <c r="J608" s="132">
        <v>277468</v>
      </c>
      <c r="K608" s="132">
        <v>350049.29000000004</v>
      </c>
      <c r="L608" s="132">
        <v>209513.71</v>
      </c>
      <c r="M608" s="131" t="s">
        <v>410</v>
      </c>
      <c r="N608" s="131">
        <v>0.23</v>
      </c>
      <c r="O608" s="170">
        <f t="shared" si="97"/>
        <v>63817.64</v>
      </c>
      <c r="P608" s="170">
        <f t="shared" si="93"/>
        <v>80511.336700000014</v>
      </c>
      <c r="Q608" s="170">
        <f t="shared" si="98"/>
        <v>48188.153299999998</v>
      </c>
      <c r="R608" s="228">
        <f t="shared" si="102"/>
        <v>0.75509143396716016</v>
      </c>
      <c r="S608" s="228">
        <f t="shared" si="99"/>
        <v>1.2615843628814856</v>
      </c>
      <c r="T608" s="131" t="s">
        <v>416</v>
      </c>
      <c r="U608" s="131">
        <v>0</v>
      </c>
      <c r="V608" s="170">
        <f t="shared" si="94"/>
        <v>0</v>
      </c>
      <c r="W608" s="170">
        <f t="shared" si="100"/>
        <v>0</v>
      </c>
      <c r="X608" s="170">
        <f t="shared" si="95"/>
        <v>0</v>
      </c>
      <c r="Y608" s="260" t="str">
        <f t="shared" si="96"/>
        <v>-</v>
      </c>
      <c r="Z608" s="228" t="str">
        <f t="shared" si="101"/>
        <v>-</v>
      </c>
      <c r="AA608" s="134"/>
    </row>
    <row r="609" spans="1:27" ht="15.75" customHeight="1">
      <c r="A609" s="450"/>
      <c r="B609" s="442"/>
      <c r="C609" s="442"/>
      <c r="D609" s="148" t="s">
        <v>1514</v>
      </c>
      <c r="E609" s="148" t="s">
        <v>1103</v>
      </c>
      <c r="F609" s="178" t="s">
        <v>1515</v>
      </c>
      <c r="G609" s="148" t="s">
        <v>1523</v>
      </c>
      <c r="H609" s="148" t="s">
        <v>394</v>
      </c>
      <c r="I609" s="148" t="s">
        <v>123</v>
      </c>
      <c r="J609" s="132">
        <v>28000</v>
      </c>
      <c r="K609" s="132">
        <v>9953.6</v>
      </c>
      <c r="L609" s="132">
        <v>9860.6</v>
      </c>
      <c r="M609" s="131" t="s">
        <v>410</v>
      </c>
      <c r="N609" s="131">
        <v>0.23</v>
      </c>
      <c r="O609" s="170">
        <f t="shared" si="97"/>
        <v>6440</v>
      </c>
      <c r="P609" s="170">
        <f t="shared" si="93"/>
        <v>2289.328</v>
      </c>
      <c r="Q609" s="170">
        <f t="shared" si="98"/>
        <v>2267.9380000000001</v>
      </c>
      <c r="R609" s="228">
        <f t="shared" si="102"/>
        <v>0.35216428571428571</v>
      </c>
      <c r="S609" s="228">
        <f t="shared" si="99"/>
        <v>0.35548571428571429</v>
      </c>
      <c r="T609" s="131" t="s">
        <v>416</v>
      </c>
      <c r="U609" s="131">
        <v>0</v>
      </c>
      <c r="V609" s="170">
        <f t="shared" si="94"/>
        <v>0</v>
      </c>
      <c r="W609" s="170">
        <f t="shared" si="100"/>
        <v>0</v>
      </c>
      <c r="X609" s="170">
        <f t="shared" si="95"/>
        <v>0</v>
      </c>
      <c r="Y609" s="260" t="str">
        <f t="shared" si="96"/>
        <v>-</v>
      </c>
      <c r="Z609" s="228" t="str">
        <f t="shared" si="101"/>
        <v>-</v>
      </c>
      <c r="AA609" s="134"/>
    </row>
    <row r="610" spans="1:27" ht="15.75" customHeight="1">
      <c r="A610" s="451"/>
      <c r="B610" s="442"/>
      <c r="C610" s="442"/>
      <c r="D610" s="148" t="s">
        <v>1514</v>
      </c>
      <c r="E610" s="148" t="s">
        <v>1103</v>
      </c>
      <c r="F610" s="178" t="s">
        <v>1515</v>
      </c>
      <c r="G610" s="148" t="s">
        <v>1524</v>
      </c>
      <c r="H610" s="148" t="s">
        <v>394</v>
      </c>
      <c r="I610" s="148" t="s">
        <v>123</v>
      </c>
      <c r="J610" s="132">
        <v>138268</v>
      </c>
      <c r="K610" s="132">
        <v>48479.29</v>
      </c>
      <c r="L610" s="132">
        <v>26852.129999999997</v>
      </c>
      <c r="M610" s="131" t="s">
        <v>410</v>
      </c>
      <c r="N610" s="131">
        <v>0.23</v>
      </c>
      <c r="O610" s="170">
        <f t="shared" si="97"/>
        <v>31801.640000000003</v>
      </c>
      <c r="P610" s="170">
        <f t="shared" si="93"/>
        <v>11150.236700000001</v>
      </c>
      <c r="Q610" s="170">
        <f t="shared" si="98"/>
        <v>6175.9898999999996</v>
      </c>
      <c r="R610" s="228">
        <f t="shared" si="102"/>
        <v>0.19420350334133707</v>
      </c>
      <c r="S610" s="228">
        <f t="shared" si="99"/>
        <v>0.35061829201261319</v>
      </c>
      <c r="T610" s="131" t="s">
        <v>416</v>
      </c>
      <c r="U610" s="131">
        <v>0</v>
      </c>
      <c r="V610" s="170">
        <f t="shared" si="94"/>
        <v>0</v>
      </c>
      <c r="W610" s="170">
        <f t="shared" si="100"/>
        <v>0</v>
      </c>
      <c r="X610" s="170">
        <f t="shared" si="95"/>
        <v>0</v>
      </c>
      <c r="Y610" s="260" t="str">
        <f t="shared" si="96"/>
        <v>-</v>
      </c>
      <c r="Z610" s="228" t="str">
        <f t="shared" si="101"/>
        <v>-</v>
      </c>
      <c r="AA610" s="134"/>
    </row>
    <row r="611" spans="1:27" ht="15.75" customHeight="1">
      <c r="A611" s="449"/>
      <c r="B611" s="442"/>
      <c r="C611" s="442"/>
      <c r="D611" s="148" t="s">
        <v>1514</v>
      </c>
      <c r="E611" s="148" t="s">
        <v>1103</v>
      </c>
      <c r="F611" s="178" t="s">
        <v>1515</v>
      </c>
      <c r="G611" s="148" t="s">
        <v>1525</v>
      </c>
      <c r="H611" s="148" t="s">
        <v>394</v>
      </c>
      <c r="I611" s="148" t="s">
        <v>123</v>
      </c>
      <c r="J611" s="132">
        <v>14850</v>
      </c>
      <c r="K611" s="132">
        <v>149.94999999999999</v>
      </c>
      <c r="L611" s="132">
        <v>149.94999999999999</v>
      </c>
      <c r="M611" s="131" t="s">
        <v>410</v>
      </c>
      <c r="N611" s="131">
        <v>0.23</v>
      </c>
      <c r="O611" s="170">
        <f t="shared" si="97"/>
        <v>3415.5</v>
      </c>
      <c r="P611" s="170">
        <f t="shared" si="93"/>
        <v>34.488500000000002</v>
      </c>
      <c r="Q611" s="170">
        <f t="shared" si="98"/>
        <v>34.488500000000002</v>
      </c>
      <c r="R611" s="228">
        <f t="shared" si="102"/>
        <v>1.0097643097643098E-2</v>
      </c>
      <c r="S611" s="228">
        <f t="shared" si="99"/>
        <v>1.0097643097643098E-2</v>
      </c>
      <c r="T611" s="131" t="s">
        <v>416</v>
      </c>
      <c r="U611" s="131">
        <v>0</v>
      </c>
      <c r="V611" s="170">
        <f t="shared" si="94"/>
        <v>0</v>
      </c>
      <c r="W611" s="170">
        <f t="shared" si="100"/>
        <v>0</v>
      </c>
      <c r="X611" s="170">
        <f t="shared" si="95"/>
        <v>0</v>
      </c>
      <c r="Y611" s="260" t="str">
        <f t="shared" si="96"/>
        <v>-</v>
      </c>
      <c r="Z611" s="228" t="str">
        <f t="shared" si="101"/>
        <v>-</v>
      </c>
      <c r="AA611" s="134"/>
    </row>
    <row r="612" spans="1:27" ht="15.75" customHeight="1">
      <c r="A612" s="450"/>
      <c r="B612" s="442"/>
      <c r="C612" s="442"/>
      <c r="D612" s="148" t="s">
        <v>1514</v>
      </c>
      <c r="E612" s="148" t="s">
        <v>1103</v>
      </c>
      <c r="F612" s="178" t="s">
        <v>1515</v>
      </c>
      <c r="G612" s="148" t="s">
        <v>1526</v>
      </c>
      <c r="H612" s="148" t="s">
        <v>394</v>
      </c>
      <c r="I612" s="148" t="s">
        <v>123</v>
      </c>
      <c r="J612" s="132">
        <v>248120</v>
      </c>
      <c r="K612" s="132">
        <v>232689.22</v>
      </c>
      <c r="L612" s="132">
        <v>231413.00000000003</v>
      </c>
      <c r="M612" s="131" t="s">
        <v>410</v>
      </c>
      <c r="N612" s="131">
        <v>0.23</v>
      </c>
      <c r="O612" s="170">
        <f t="shared" si="97"/>
        <v>57067.600000000006</v>
      </c>
      <c r="P612" s="170">
        <f t="shared" si="93"/>
        <v>53518.520600000003</v>
      </c>
      <c r="Q612" s="170">
        <f t="shared" si="98"/>
        <v>53224.990000000013</v>
      </c>
      <c r="R612" s="228">
        <f t="shared" si="102"/>
        <v>0.93266564565532817</v>
      </c>
      <c r="S612" s="228">
        <f t="shared" si="99"/>
        <v>0.93780920522327904</v>
      </c>
      <c r="T612" s="131" t="s">
        <v>416</v>
      </c>
      <c r="U612" s="131">
        <v>0</v>
      </c>
      <c r="V612" s="170">
        <f t="shared" si="94"/>
        <v>0</v>
      </c>
      <c r="W612" s="170">
        <f t="shared" si="100"/>
        <v>0</v>
      </c>
      <c r="X612" s="170">
        <f t="shared" si="95"/>
        <v>0</v>
      </c>
      <c r="Y612" s="260" t="str">
        <f t="shared" si="96"/>
        <v>-</v>
      </c>
      <c r="Z612" s="228" t="str">
        <f t="shared" si="101"/>
        <v>-</v>
      </c>
      <c r="AA612" s="134"/>
    </row>
    <row r="613" spans="1:27" ht="15.75" customHeight="1">
      <c r="A613" s="450"/>
      <c r="B613" s="442"/>
      <c r="C613" s="442"/>
      <c r="D613" s="148" t="s">
        <v>1514</v>
      </c>
      <c r="E613" s="148" t="s">
        <v>1103</v>
      </c>
      <c r="F613" s="178" t="s">
        <v>1515</v>
      </c>
      <c r="G613" s="148" t="s">
        <v>1527</v>
      </c>
      <c r="H613" s="148" t="s">
        <v>394</v>
      </c>
      <c r="I613" s="148" t="s">
        <v>123</v>
      </c>
      <c r="J613" s="132">
        <v>94019</v>
      </c>
      <c r="K613" s="132">
        <v>32391.03</v>
      </c>
      <c r="L613" s="132">
        <v>22236.36</v>
      </c>
      <c r="M613" s="131" t="s">
        <v>410</v>
      </c>
      <c r="N613" s="131">
        <v>0.23</v>
      </c>
      <c r="O613" s="170">
        <f t="shared" si="97"/>
        <v>21624.370000000003</v>
      </c>
      <c r="P613" s="170">
        <f t="shared" si="93"/>
        <v>7449.9368999999997</v>
      </c>
      <c r="Q613" s="170">
        <f t="shared" si="98"/>
        <v>5114.3628000000008</v>
      </c>
      <c r="R613" s="228">
        <f t="shared" si="102"/>
        <v>0.23650921622225296</v>
      </c>
      <c r="S613" s="228">
        <f t="shared" si="99"/>
        <v>0.34451578936172472</v>
      </c>
      <c r="T613" s="131" t="s">
        <v>416</v>
      </c>
      <c r="U613" s="131">
        <v>0</v>
      </c>
      <c r="V613" s="170">
        <f t="shared" si="94"/>
        <v>0</v>
      </c>
      <c r="W613" s="170">
        <f t="shared" si="100"/>
        <v>0</v>
      </c>
      <c r="X613" s="170">
        <f t="shared" si="95"/>
        <v>0</v>
      </c>
      <c r="Y613" s="260" t="str">
        <f t="shared" si="96"/>
        <v>-</v>
      </c>
      <c r="Z613" s="228" t="str">
        <f t="shared" si="101"/>
        <v>-</v>
      </c>
      <c r="AA613" s="134"/>
    </row>
    <row r="614" spans="1:27" ht="15.75" customHeight="1">
      <c r="A614" s="450"/>
      <c r="B614" s="442"/>
      <c r="C614" s="442"/>
      <c r="D614" s="148" t="s">
        <v>1514</v>
      </c>
      <c r="E614" s="148" t="s">
        <v>1103</v>
      </c>
      <c r="F614" s="178" t="s">
        <v>1515</v>
      </c>
      <c r="G614" s="148" t="s">
        <v>1528</v>
      </c>
      <c r="H614" s="148" t="s">
        <v>394</v>
      </c>
      <c r="I614" s="148" t="s">
        <v>123</v>
      </c>
      <c r="J614" s="132">
        <v>38950</v>
      </c>
      <c r="K614" s="132">
        <v>27881.21</v>
      </c>
      <c r="L614" s="132">
        <v>27881.210000000003</v>
      </c>
      <c r="M614" s="131" t="s">
        <v>410</v>
      </c>
      <c r="N614" s="131">
        <v>0.23</v>
      </c>
      <c r="O614" s="170">
        <f t="shared" si="97"/>
        <v>8958.5</v>
      </c>
      <c r="P614" s="170">
        <f t="shared" si="93"/>
        <v>6412.6783000000005</v>
      </c>
      <c r="Q614" s="170">
        <f t="shared" si="98"/>
        <v>6412.6783000000005</v>
      </c>
      <c r="R614" s="228">
        <f t="shared" si="102"/>
        <v>0.71582053915276</v>
      </c>
      <c r="S614" s="228">
        <f t="shared" si="99"/>
        <v>0.71582053915276</v>
      </c>
      <c r="T614" s="131" t="s">
        <v>416</v>
      </c>
      <c r="U614" s="131">
        <v>0</v>
      </c>
      <c r="V614" s="170">
        <f t="shared" si="94"/>
        <v>0</v>
      </c>
      <c r="W614" s="170">
        <f t="shared" si="100"/>
        <v>0</v>
      </c>
      <c r="X614" s="170">
        <f t="shared" si="95"/>
        <v>0</v>
      </c>
      <c r="Y614" s="260" t="str">
        <f t="shared" si="96"/>
        <v>-</v>
      </c>
      <c r="Z614" s="228" t="str">
        <f t="shared" si="101"/>
        <v>-</v>
      </c>
      <c r="AA614" s="134"/>
    </row>
    <row r="615" spans="1:27" ht="15.75" customHeight="1">
      <c r="A615" s="450"/>
      <c r="B615" s="442"/>
      <c r="C615" s="442"/>
      <c r="D615" s="148" t="s">
        <v>1514</v>
      </c>
      <c r="E615" s="148" t="s">
        <v>1103</v>
      </c>
      <c r="F615" s="178" t="s">
        <v>1515</v>
      </c>
      <c r="G615" s="148" t="s">
        <v>1529</v>
      </c>
      <c r="H615" s="148" t="s">
        <v>394</v>
      </c>
      <c r="I615" s="148" t="s">
        <v>123</v>
      </c>
      <c r="J615" s="132">
        <v>9500</v>
      </c>
      <c r="K615" s="132">
        <v>1382.1999999999998</v>
      </c>
      <c r="L615" s="132">
        <v>1382.1999999999998</v>
      </c>
      <c r="M615" s="131" t="s">
        <v>410</v>
      </c>
      <c r="N615" s="131">
        <v>0.23</v>
      </c>
      <c r="O615" s="170">
        <f t="shared" si="97"/>
        <v>2185</v>
      </c>
      <c r="P615" s="170">
        <f t="shared" si="93"/>
        <v>317.90599999999995</v>
      </c>
      <c r="Q615" s="170">
        <f t="shared" si="98"/>
        <v>317.90599999999995</v>
      </c>
      <c r="R615" s="228">
        <f t="shared" si="102"/>
        <v>0.14549473684210523</v>
      </c>
      <c r="S615" s="228">
        <f t="shared" si="99"/>
        <v>0.14549473684210523</v>
      </c>
      <c r="T615" s="131" t="s">
        <v>416</v>
      </c>
      <c r="U615" s="131">
        <v>0</v>
      </c>
      <c r="V615" s="170">
        <f t="shared" si="94"/>
        <v>0</v>
      </c>
      <c r="W615" s="170">
        <f t="shared" si="100"/>
        <v>0</v>
      </c>
      <c r="X615" s="170">
        <f t="shared" si="95"/>
        <v>0</v>
      </c>
      <c r="Y615" s="260" t="str">
        <f t="shared" si="96"/>
        <v>-</v>
      </c>
      <c r="Z615" s="228" t="str">
        <f t="shared" si="101"/>
        <v>-</v>
      </c>
      <c r="AA615" s="134"/>
    </row>
    <row r="616" spans="1:27" ht="15.75" customHeight="1">
      <c r="A616" s="450"/>
      <c r="B616" s="442"/>
      <c r="C616" s="442"/>
      <c r="D616" s="148" t="s">
        <v>1514</v>
      </c>
      <c r="E616" s="148" t="s">
        <v>1103</v>
      </c>
      <c r="F616" s="178" t="s">
        <v>1515</v>
      </c>
      <c r="G616" s="148" t="s">
        <v>1530</v>
      </c>
      <c r="H616" s="148" t="s">
        <v>394</v>
      </c>
      <c r="I616" s="148" t="s">
        <v>123</v>
      </c>
      <c r="J616" s="132">
        <v>329130</v>
      </c>
      <c r="K616" s="132">
        <v>341365.97</v>
      </c>
      <c r="L616" s="132">
        <v>336165.97000000009</v>
      </c>
      <c r="M616" s="131" t="s">
        <v>410</v>
      </c>
      <c r="N616" s="131">
        <v>0.23</v>
      </c>
      <c r="O616" s="170">
        <f t="shared" si="97"/>
        <v>75699.900000000009</v>
      </c>
      <c r="P616" s="170">
        <f t="shared" si="93"/>
        <v>78514.1731</v>
      </c>
      <c r="Q616" s="170">
        <f t="shared" si="98"/>
        <v>77318.173100000029</v>
      </c>
      <c r="R616" s="228">
        <f t="shared" si="102"/>
        <v>1.0213774800230915</v>
      </c>
      <c r="S616" s="228">
        <f t="shared" si="99"/>
        <v>1.0371767082915564</v>
      </c>
      <c r="T616" s="131" t="s">
        <v>416</v>
      </c>
      <c r="U616" s="131">
        <v>0</v>
      </c>
      <c r="V616" s="170">
        <f t="shared" si="94"/>
        <v>0</v>
      </c>
      <c r="W616" s="170">
        <f t="shared" si="100"/>
        <v>0</v>
      </c>
      <c r="X616" s="170">
        <f t="shared" si="95"/>
        <v>0</v>
      </c>
      <c r="Y616" s="260" t="str">
        <f t="shared" si="96"/>
        <v>-</v>
      </c>
      <c r="Z616" s="228" t="str">
        <f t="shared" si="101"/>
        <v>-</v>
      </c>
      <c r="AA616" s="134"/>
    </row>
    <row r="617" spans="1:27" ht="15.75" customHeight="1">
      <c r="A617" s="450"/>
      <c r="B617" s="442"/>
      <c r="C617" s="442"/>
      <c r="D617" s="148" t="s">
        <v>1514</v>
      </c>
      <c r="E617" s="148" t="s">
        <v>1103</v>
      </c>
      <c r="F617" s="178" t="s">
        <v>1515</v>
      </c>
      <c r="G617" s="148" t="s">
        <v>1531</v>
      </c>
      <c r="H617" s="148" t="s">
        <v>394</v>
      </c>
      <c r="I617" s="148" t="s">
        <v>123</v>
      </c>
      <c r="J617" s="132">
        <v>107966</v>
      </c>
      <c r="K617" s="132">
        <v>87007.18</v>
      </c>
      <c r="L617" s="132">
        <v>31414.46</v>
      </c>
      <c r="M617" s="131" t="s">
        <v>410</v>
      </c>
      <c r="N617" s="131">
        <v>0.23</v>
      </c>
      <c r="O617" s="170">
        <f t="shared" si="97"/>
        <v>24832.18</v>
      </c>
      <c r="P617" s="170">
        <f t="shared" si="93"/>
        <v>20011.651399999999</v>
      </c>
      <c r="Q617" s="170">
        <f t="shared" si="98"/>
        <v>7225.3258000000005</v>
      </c>
      <c r="R617" s="228">
        <f t="shared" si="102"/>
        <v>0.29096623010947892</v>
      </c>
      <c r="S617" s="228">
        <f t="shared" si="99"/>
        <v>0.80587573865846651</v>
      </c>
      <c r="T617" s="131" t="s">
        <v>416</v>
      </c>
      <c r="U617" s="131">
        <v>0</v>
      </c>
      <c r="V617" s="170">
        <f t="shared" si="94"/>
        <v>0</v>
      </c>
      <c r="W617" s="170">
        <f t="shared" si="100"/>
        <v>0</v>
      </c>
      <c r="X617" s="170">
        <f t="shared" si="95"/>
        <v>0</v>
      </c>
      <c r="Y617" s="260" t="str">
        <f t="shared" si="96"/>
        <v>-</v>
      </c>
      <c r="Z617" s="228" t="str">
        <f t="shared" si="101"/>
        <v>-</v>
      </c>
      <c r="AA617" s="134"/>
    </row>
    <row r="618" spans="1:27" ht="15.75" customHeight="1">
      <c r="A618" s="450"/>
      <c r="B618" s="442"/>
      <c r="C618" s="442"/>
      <c r="D618" s="148" t="s">
        <v>1514</v>
      </c>
      <c r="E618" s="148" t="s">
        <v>1103</v>
      </c>
      <c r="F618" s="178" t="s">
        <v>1515</v>
      </c>
      <c r="G618" s="148" t="s">
        <v>1532</v>
      </c>
      <c r="H618" s="148" t="s">
        <v>394</v>
      </c>
      <c r="I618" s="148" t="s">
        <v>123</v>
      </c>
      <c r="J618" s="132">
        <v>11804</v>
      </c>
      <c r="K618" s="132">
        <v>8360</v>
      </c>
      <c r="L618" s="132">
        <v>6480</v>
      </c>
      <c r="M618" s="131" t="s">
        <v>410</v>
      </c>
      <c r="N618" s="131">
        <v>0.23</v>
      </c>
      <c r="O618" s="170">
        <f t="shared" si="97"/>
        <v>2714.92</v>
      </c>
      <c r="P618" s="170">
        <f t="shared" si="93"/>
        <v>1922.8000000000002</v>
      </c>
      <c r="Q618" s="170">
        <f t="shared" si="98"/>
        <v>1490.4</v>
      </c>
      <c r="R618" s="228">
        <f t="shared" si="102"/>
        <v>0.54896645205015249</v>
      </c>
      <c r="S618" s="228">
        <f t="shared" si="99"/>
        <v>0.70823449678075234</v>
      </c>
      <c r="T618" s="131" t="s">
        <v>416</v>
      </c>
      <c r="U618" s="131">
        <v>0</v>
      </c>
      <c r="V618" s="170">
        <f t="shared" si="94"/>
        <v>0</v>
      </c>
      <c r="W618" s="170">
        <f t="shared" si="100"/>
        <v>0</v>
      </c>
      <c r="X618" s="170">
        <f t="shared" si="95"/>
        <v>0</v>
      </c>
      <c r="Y618" s="260" t="str">
        <f t="shared" si="96"/>
        <v>-</v>
      </c>
      <c r="Z618" s="228" t="str">
        <f t="shared" si="101"/>
        <v>-</v>
      </c>
      <c r="AA618" s="134"/>
    </row>
    <row r="619" spans="1:27" ht="15.75" customHeight="1">
      <c r="A619" s="450"/>
      <c r="B619" s="442"/>
      <c r="C619" s="442"/>
      <c r="D619" s="148" t="s">
        <v>1514</v>
      </c>
      <c r="E619" s="148" t="s">
        <v>1103</v>
      </c>
      <c r="F619" s="178" t="s">
        <v>1515</v>
      </c>
      <c r="G619" s="148" t="s">
        <v>1533</v>
      </c>
      <c r="H619" s="148" t="s">
        <v>394</v>
      </c>
      <c r="I619" s="148" t="s">
        <v>123</v>
      </c>
      <c r="J619" s="132">
        <v>0</v>
      </c>
      <c r="K619" s="132">
        <v>19593.810000000001</v>
      </c>
      <c r="L619" s="132">
        <v>19593.810000000001</v>
      </c>
      <c r="M619" s="131" t="s">
        <v>410</v>
      </c>
      <c r="N619" s="131">
        <v>0.23</v>
      </c>
      <c r="O619" s="170">
        <f t="shared" si="97"/>
        <v>0</v>
      </c>
      <c r="P619" s="170">
        <f t="shared" si="93"/>
        <v>4506.5763000000006</v>
      </c>
      <c r="Q619" s="170">
        <f t="shared" si="98"/>
        <v>4506.5763000000006</v>
      </c>
      <c r="R619" s="228" t="str">
        <f t="shared" si="102"/>
        <v>-</v>
      </c>
      <c r="S619" s="228" t="str">
        <f t="shared" si="99"/>
        <v>-</v>
      </c>
      <c r="T619" s="131" t="s">
        <v>416</v>
      </c>
      <c r="U619" s="131">
        <v>0</v>
      </c>
      <c r="V619" s="170">
        <f t="shared" si="94"/>
        <v>0</v>
      </c>
      <c r="W619" s="170">
        <f t="shared" si="100"/>
        <v>0</v>
      </c>
      <c r="X619" s="170">
        <f t="shared" si="95"/>
        <v>0</v>
      </c>
      <c r="Y619" s="260" t="str">
        <f t="shared" si="96"/>
        <v>-</v>
      </c>
      <c r="Z619" s="228" t="str">
        <f t="shared" si="101"/>
        <v>-</v>
      </c>
      <c r="AA619" s="134"/>
    </row>
    <row r="620" spans="1:27" ht="15.75" customHeight="1">
      <c r="A620" s="450"/>
      <c r="B620" s="442"/>
      <c r="C620" s="442"/>
      <c r="D620" s="148" t="s">
        <v>1514</v>
      </c>
      <c r="E620" s="148" t="s">
        <v>1103</v>
      </c>
      <c r="F620" s="178" t="s">
        <v>1515</v>
      </c>
      <c r="G620" s="148" t="s">
        <v>1534</v>
      </c>
      <c r="H620" s="148" t="s">
        <v>394</v>
      </c>
      <c r="I620" s="148" t="s">
        <v>123</v>
      </c>
      <c r="J620" s="132">
        <v>27150</v>
      </c>
      <c r="K620" s="132">
        <v>0</v>
      </c>
      <c r="L620" s="132">
        <v>0</v>
      </c>
      <c r="M620" s="131" t="s">
        <v>410</v>
      </c>
      <c r="N620" s="131">
        <v>0.23</v>
      </c>
      <c r="O620" s="170">
        <f t="shared" si="97"/>
        <v>6244.5</v>
      </c>
      <c r="P620" s="170">
        <f t="shared" si="93"/>
        <v>0</v>
      </c>
      <c r="Q620" s="170">
        <f t="shared" si="98"/>
        <v>0</v>
      </c>
      <c r="R620" s="228">
        <f t="shared" si="102"/>
        <v>0</v>
      </c>
      <c r="S620" s="228">
        <f t="shared" si="99"/>
        <v>0</v>
      </c>
      <c r="T620" s="131" t="s">
        <v>416</v>
      </c>
      <c r="U620" s="131">
        <v>0</v>
      </c>
      <c r="V620" s="170">
        <f t="shared" si="94"/>
        <v>0</v>
      </c>
      <c r="W620" s="170">
        <f t="shared" si="100"/>
        <v>0</v>
      </c>
      <c r="X620" s="170">
        <f t="shared" si="95"/>
        <v>0</v>
      </c>
      <c r="Y620" s="260" t="str">
        <f t="shared" si="96"/>
        <v>-</v>
      </c>
      <c r="Z620" s="228" t="str">
        <f t="shared" si="101"/>
        <v>-</v>
      </c>
      <c r="AA620" s="134"/>
    </row>
    <row r="621" spans="1:27" ht="15.75" customHeight="1">
      <c r="A621" s="450"/>
      <c r="B621" s="442"/>
      <c r="C621" s="442"/>
      <c r="D621" s="148" t="s">
        <v>1514</v>
      </c>
      <c r="E621" s="148" t="s">
        <v>1103</v>
      </c>
      <c r="F621" s="178" t="s">
        <v>1515</v>
      </c>
      <c r="G621" s="148" t="s">
        <v>1535</v>
      </c>
      <c r="H621" s="148" t="s">
        <v>394</v>
      </c>
      <c r="I621" s="148" t="s">
        <v>123</v>
      </c>
      <c r="J621" s="132">
        <v>70229</v>
      </c>
      <c r="K621" s="132">
        <v>68525.27</v>
      </c>
      <c r="L621" s="132">
        <v>67953.83</v>
      </c>
      <c r="M621" s="131" t="s">
        <v>410</v>
      </c>
      <c r="N621" s="131">
        <v>0.23</v>
      </c>
      <c r="O621" s="170">
        <f t="shared" si="97"/>
        <v>16152.67</v>
      </c>
      <c r="P621" s="170">
        <f t="shared" si="93"/>
        <v>15760.812100000001</v>
      </c>
      <c r="Q621" s="170">
        <f t="shared" si="98"/>
        <v>15629.380900000002</v>
      </c>
      <c r="R621" s="228">
        <f t="shared" si="102"/>
        <v>0.967603554087343</v>
      </c>
      <c r="S621" s="228">
        <f t="shared" si="99"/>
        <v>0.97574036366743089</v>
      </c>
      <c r="T621" s="131" t="s">
        <v>416</v>
      </c>
      <c r="U621" s="131">
        <v>0</v>
      </c>
      <c r="V621" s="170">
        <f t="shared" si="94"/>
        <v>0</v>
      </c>
      <c r="W621" s="170">
        <f t="shared" si="100"/>
        <v>0</v>
      </c>
      <c r="X621" s="170">
        <f t="shared" si="95"/>
        <v>0</v>
      </c>
      <c r="Y621" s="260" t="str">
        <f t="shared" si="96"/>
        <v>-</v>
      </c>
      <c r="Z621" s="228" t="str">
        <f t="shared" si="101"/>
        <v>-</v>
      </c>
      <c r="AA621" s="134"/>
    </row>
    <row r="622" spans="1:27" ht="15.75" customHeight="1">
      <c r="A622" s="450"/>
      <c r="B622" s="442"/>
      <c r="C622" s="442"/>
      <c r="D622" s="148" t="s">
        <v>1514</v>
      </c>
      <c r="E622" s="148" t="s">
        <v>1103</v>
      </c>
      <c r="F622" s="178" t="s">
        <v>1515</v>
      </c>
      <c r="G622" s="148" t="s">
        <v>1536</v>
      </c>
      <c r="H622" s="148" t="s">
        <v>394</v>
      </c>
      <c r="I622" s="148" t="s">
        <v>123</v>
      </c>
      <c r="J622" s="132">
        <v>290259</v>
      </c>
      <c r="K622" s="132">
        <v>191272.34000000003</v>
      </c>
      <c r="L622" s="132">
        <v>176553.28</v>
      </c>
      <c r="M622" s="131" t="s">
        <v>410</v>
      </c>
      <c r="N622" s="131">
        <v>0.23</v>
      </c>
      <c r="O622" s="170">
        <f t="shared" si="97"/>
        <v>66759.570000000007</v>
      </c>
      <c r="P622" s="170">
        <f t="shared" si="93"/>
        <v>43992.638200000009</v>
      </c>
      <c r="Q622" s="170">
        <f t="shared" si="98"/>
        <v>40607.254399999998</v>
      </c>
      <c r="R622" s="228">
        <f t="shared" si="102"/>
        <v>0.60826117364147181</v>
      </c>
      <c r="S622" s="228">
        <f t="shared" si="99"/>
        <v>0.65897126359561642</v>
      </c>
      <c r="T622" s="131" t="s">
        <v>416</v>
      </c>
      <c r="U622" s="131">
        <v>0</v>
      </c>
      <c r="V622" s="170">
        <f t="shared" si="94"/>
        <v>0</v>
      </c>
      <c r="W622" s="170">
        <f t="shared" si="100"/>
        <v>0</v>
      </c>
      <c r="X622" s="170">
        <f t="shared" si="95"/>
        <v>0</v>
      </c>
      <c r="Y622" s="260" t="str">
        <f t="shared" si="96"/>
        <v>-</v>
      </c>
      <c r="Z622" s="228" t="str">
        <f t="shared" si="101"/>
        <v>-</v>
      </c>
      <c r="AA622" s="134"/>
    </row>
    <row r="623" spans="1:27" ht="15.75" customHeight="1">
      <c r="A623" s="450"/>
      <c r="B623" s="442"/>
      <c r="C623" s="442"/>
      <c r="D623" s="148" t="s">
        <v>1514</v>
      </c>
      <c r="E623" s="148" t="s">
        <v>1103</v>
      </c>
      <c r="F623" s="178" t="s">
        <v>1515</v>
      </c>
      <c r="G623" s="148" t="s">
        <v>1537</v>
      </c>
      <c r="H623" s="148" t="s">
        <v>394</v>
      </c>
      <c r="I623" s="148" t="s">
        <v>123</v>
      </c>
      <c r="J623" s="132">
        <v>14000</v>
      </c>
      <c r="K623" s="132">
        <v>12281.099999999999</v>
      </c>
      <c r="L623" s="132">
        <v>12281.1</v>
      </c>
      <c r="M623" s="131" t="s">
        <v>410</v>
      </c>
      <c r="N623" s="131">
        <v>0.23</v>
      </c>
      <c r="O623" s="170">
        <f t="shared" si="97"/>
        <v>3220</v>
      </c>
      <c r="P623" s="170">
        <f t="shared" si="93"/>
        <v>2824.6529999999998</v>
      </c>
      <c r="Q623" s="170">
        <f t="shared" si="98"/>
        <v>2824.6530000000002</v>
      </c>
      <c r="R623" s="228">
        <f t="shared" si="102"/>
        <v>0.8772214285714286</v>
      </c>
      <c r="S623" s="228">
        <f t="shared" si="99"/>
        <v>0.87722142857142849</v>
      </c>
      <c r="T623" s="131" t="s">
        <v>416</v>
      </c>
      <c r="U623" s="131">
        <v>0</v>
      </c>
      <c r="V623" s="170">
        <f t="shared" si="94"/>
        <v>0</v>
      </c>
      <c r="W623" s="170">
        <f t="shared" si="100"/>
        <v>0</v>
      </c>
      <c r="X623" s="170">
        <f t="shared" si="95"/>
        <v>0</v>
      </c>
      <c r="Y623" s="260" t="str">
        <f t="shared" si="96"/>
        <v>-</v>
      </c>
      <c r="Z623" s="228" t="str">
        <f t="shared" si="101"/>
        <v>-</v>
      </c>
      <c r="AA623" s="134"/>
    </row>
    <row r="624" spans="1:27" ht="15.75" customHeight="1">
      <c r="A624" s="450"/>
      <c r="B624" s="442"/>
      <c r="C624" s="442"/>
      <c r="D624" s="148" t="s">
        <v>1514</v>
      </c>
      <c r="E624" s="148" t="s">
        <v>1103</v>
      </c>
      <c r="F624" s="178" t="s">
        <v>1515</v>
      </c>
      <c r="G624" s="148" t="s">
        <v>1538</v>
      </c>
      <c r="H624" s="148" t="s">
        <v>394</v>
      </c>
      <c r="I624" s="148" t="s">
        <v>123</v>
      </c>
      <c r="J624" s="132">
        <v>5760</v>
      </c>
      <c r="K624" s="132">
        <v>829</v>
      </c>
      <c r="L624" s="132">
        <v>280</v>
      </c>
      <c r="M624" s="131" t="s">
        <v>410</v>
      </c>
      <c r="N624" s="131">
        <v>0.23</v>
      </c>
      <c r="O624" s="170">
        <f t="shared" si="97"/>
        <v>1324.8</v>
      </c>
      <c r="P624" s="170">
        <f t="shared" si="93"/>
        <v>190.67000000000002</v>
      </c>
      <c r="Q624" s="170">
        <f t="shared" si="98"/>
        <v>64.400000000000006</v>
      </c>
      <c r="R624" s="228">
        <f t="shared" si="102"/>
        <v>4.8611111111111119E-2</v>
      </c>
      <c r="S624" s="228">
        <f t="shared" si="99"/>
        <v>0.14392361111111113</v>
      </c>
      <c r="T624" s="131" t="s">
        <v>416</v>
      </c>
      <c r="U624" s="131">
        <v>0</v>
      </c>
      <c r="V624" s="170">
        <f t="shared" si="94"/>
        <v>0</v>
      </c>
      <c r="W624" s="170">
        <f t="shared" si="100"/>
        <v>0</v>
      </c>
      <c r="X624" s="170">
        <f t="shared" si="95"/>
        <v>0</v>
      </c>
      <c r="Y624" s="260" t="str">
        <f t="shared" si="96"/>
        <v>-</v>
      </c>
      <c r="Z624" s="228" t="str">
        <f t="shared" si="101"/>
        <v>-</v>
      </c>
      <c r="AA624" s="134"/>
    </row>
    <row r="625" spans="1:27" ht="15.75" customHeight="1">
      <c r="A625" s="450"/>
      <c r="B625" s="442"/>
      <c r="C625" s="442"/>
      <c r="D625" s="148" t="s">
        <v>1514</v>
      </c>
      <c r="E625" s="148" t="s">
        <v>1103</v>
      </c>
      <c r="F625" s="178" t="s">
        <v>1515</v>
      </c>
      <c r="G625" s="148" t="s">
        <v>1539</v>
      </c>
      <c r="H625" s="148" t="s">
        <v>394</v>
      </c>
      <c r="I625" s="148" t="s">
        <v>123</v>
      </c>
      <c r="J625" s="132">
        <v>100200</v>
      </c>
      <c r="K625" s="132">
        <v>35520</v>
      </c>
      <c r="L625" s="132">
        <v>16185.82</v>
      </c>
      <c r="M625" s="131" t="s">
        <v>410</v>
      </c>
      <c r="N625" s="131">
        <v>0.23</v>
      </c>
      <c r="O625" s="170">
        <f t="shared" si="97"/>
        <v>23046</v>
      </c>
      <c r="P625" s="170">
        <f t="shared" si="93"/>
        <v>8169.6</v>
      </c>
      <c r="Q625" s="170">
        <f t="shared" si="98"/>
        <v>3722.7386000000001</v>
      </c>
      <c r="R625" s="228">
        <f t="shared" si="102"/>
        <v>0.16153512974051898</v>
      </c>
      <c r="S625" s="228">
        <f t="shared" si="99"/>
        <v>0.3544910179640719</v>
      </c>
      <c r="T625" s="131" t="s">
        <v>416</v>
      </c>
      <c r="U625" s="131">
        <v>0</v>
      </c>
      <c r="V625" s="170">
        <f t="shared" si="94"/>
        <v>0</v>
      </c>
      <c r="W625" s="170">
        <f t="shared" si="100"/>
        <v>0</v>
      </c>
      <c r="X625" s="170">
        <f t="shared" si="95"/>
        <v>0</v>
      </c>
      <c r="Y625" s="260" t="str">
        <f t="shared" si="96"/>
        <v>-</v>
      </c>
      <c r="Z625" s="228" t="str">
        <f t="shared" si="101"/>
        <v>-</v>
      </c>
      <c r="AA625" s="134"/>
    </row>
    <row r="626" spans="1:27" ht="15.75" customHeight="1">
      <c r="A626" s="450"/>
      <c r="B626" s="442"/>
      <c r="C626" s="442"/>
      <c r="D626" s="148" t="s">
        <v>1514</v>
      </c>
      <c r="E626" s="148" t="s">
        <v>1103</v>
      </c>
      <c r="F626" s="178" t="s">
        <v>1515</v>
      </c>
      <c r="G626" s="148" t="s">
        <v>1540</v>
      </c>
      <c r="H626" s="148" t="s">
        <v>394</v>
      </c>
      <c r="I626" s="148" t="s">
        <v>123</v>
      </c>
      <c r="J626" s="132">
        <v>0</v>
      </c>
      <c r="K626" s="132">
        <v>1176.3699999999999</v>
      </c>
      <c r="L626" s="132">
        <v>1176.3699999999999</v>
      </c>
      <c r="M626" s="131" t="s">
        <v>410</v>
      </c>
      <c r="N626" s="131">
        <v>0.23</v>
      </c>
      <c r="O626" s="170">
        <f t="shared" si="97"/>
        <v>0</v>
      </c>
      <c r="P626" s="170">
        <f t="shared" si="93"/>
        <v>270.56509999999997</v>
      </c>
      <c r="Q626" s="170">
        <f t="shared" si="98"/>
        <v>270.56509999999997</v>
      </c>
      <c r="R626" s="228" t="str">
        <f t="shared" si="102"/>
        <v>-</v>
      </c>
      <c r="S626" s="228" t="str">
        <f t="shared" si="99"/>
        <v>-</v>
      </c>
      <c r="T626" s="131" t="s">
        <v>416</v>
      </c>
      <c r="U626" s="131">
        <v>0</v>
      </c>
      <c r="V626" s="170">
        <f t="shared" si="94"/>
        <v>0</v>
      </c>
      <c r="W626" s="170">
        <f t="shared" si="100"/>
        <v>0</v>
      </c>
      <c r="X626" s="170">
        <f t="shared" si="95"/>
        <v>0</v>
      </c>
      <c r="Y626" s="260" t="str">
        <f t="shared" si="96"/>
        <v>-</v>
      </c>
      <c r="Z626" s="228" t="str">
        <f t="shared" si="101"/>
        <v>-</v>
      </c>
      <c r="AA626" s="134"/>
    </row>
    <row r="627" spans="1:27" ht="15.75" customHeight="1">
      <c r="A627" s="450"/>
      <c r="B627" s="442"/>
      <c r="C627" s="442"/>
      <c r="D627" s="148" t="s">
        <v>1514</v>
      </c>
      <c r="E627" s="148" t="s">
        <v>1103</v>
      </c>
      <c r="F627" s="178" t="s">
        <v>1515</v>
      </c>
      <c r="G627" s="148" t="s">
        <v>1541</v>
      </c>
      <c r="H627" s="148" t="s">
        <v>394</v>
      </c>
      <c r="I627" s="148" t="s">
        <v>123</v>
      </c>
      <c r="J627" s="132">
        <v>53300</v>
      </c>
      <c r="K627" s="132">
        <v>9055</v>
      </c>
      <c r="L627" s="132">
        <v>9055</v>
      </c>
      <c r="M627" s="131" t="s">
        <v>410</v>
      </c>
      <c r="N627" s="131">
        <v>0.23</v>
      </c>
      <c r="O627" s="170">
        <f t="shared" si="97"/>
        <v>12259</v>
      </c>
      <c r="P627" s="170">
        <f t="shared" si="93"/>
        <v>2082.65</v>
      </c>
      <c r="Q627" s="170">
        <f t="shared" si="98"/>
        <v>2082.65</v>
      </c>
      <c r="R627" s="228">
        <f t="shared" si="102"/>
        <v>0.16988742964352721</v>
      </c>
      <c r="S627" s="228">
        <f t="shared" si="99"/>
        <v>0.16988742964352721</v>
      </c>
      <c r="T627" s="131" t="s">
        <v>416</v>
      </c>
      <c r="U627" s="131">
        <v>0</v>
      </c>
      <c r="V627" s="170">
        <f t="shared" si="94"/>
        <v>0</v>
      </c>
      <c r="W627" s="170">
        <f t="shared" si="100"/>
        <v>0</v>
      </c>
      <c r="X627" s="170">
        <f t="shared" si="95"/>
        <v>0</v>
      </c>
      <c r="Y627" s="260" t="str">
        <f t="shared" si="96"/>
        <v>-</v>
      </c>
      <c r="Z627" s="228" t="str">
        <f t="shared" si="101"/>
        <v>-</v>
      </c>
      <c r="AA627" s="134"/>
    </row>
    <row r="628" spans="1:27" ht="15.75" customHeight="1">
      <c r="A628" s="450"/>
      <c r="B628" s="442"/>
      <c r="C628" s="442"/>
      <c r="D628" s="148" t="s">
        <v>1514</v>
      </c>
      <c r="E628" s="148" t="s">
        <v>1103</v>
      </c>
      <c r="F628" s="178" t="s">
        <v>1515</v>
      </c>
      <c r="G628" s="148" t="s">
        <v>1542</v>
      </c>
      <c r="H628" s="148" t="s">
        <v>394</v>
      </c>
      <c r="I628" s="148" t="s">
        <v>123</v>
      </c>
      <c r="J628" s="132">
        <v>239400</v>
      </c>
      <c r="K628" s="132">
        <v>227448.18000000002</v>
      </c>
      <c r="L628" s="132">
        <v>201100.07</v>
      </c>
      <c r="M628" s="131" t="s">
        <v>410</v>
      </c>
      <c r="N628" s="131">
        <v>0.23</v>
      </c>
      <c r="O628" s="170">
        <f t="shared" si="97"/>
        <v>55062</v>
      </c>
      <c r="P628" s="170">
        <f t="shared" si="93"/>
        <v>52313.08140000001</v>
      </c>
      <c r="Q628" s="170">
        <f t="shared" si="98"/>
        <v>46253.016100000001</v>
      </c>
      <c r="R628" s="228">
        <f t="shared" si="102"/>
        <v>0.84001700083542186</v>
      </c>
      <c r="S628" s="228">
        <f t="shared" si="99"/>
        <v>0.95007593984962424</v>
      </c>
      <c r="T628" s="131" t="s">
        <v>416</v>
      </c>
      <c r="U628" s="131">
        <v>0</v>
      </c>
      <c r="V628" s="170">
        <f t="shared" si="94"/>
        <v>0</v>
      </c>
      <c r="W628" s="170">
        <f t="shared" si="100"/>
        <v>0</v>
      </c>
      <c r="X628" s="170">
        <f t="shared" si="95"/>
        <v>0</v>
      </c>
      <c r="Y628" s="260" t="str">
        <f t="shared" si="96"/>
        <v>-</v>
      </c>
      <c r="Z628" s="228" t="str">
        <f t="shared" si="101"/>
        <v>-</v>
      </c>
      <c r="AA628" s="134"/>
    </row>
    <row r="629" spans="1:27" ht="15.75" customHeight="1">
      <c r="A629" s="450"/>
      <c r="B629" s="442"/>
      <c r="C629" s="442"/>
      <c r="D629" s="148" t="s">
        <v>1514</v>
      </c>
      <c r="E629" s="148" t="s">
        <v>1103</v>
      </c>
      <c r="F629" s="178" t="s">
        <v>1515</v>
      </c>
      <c r="G629" s="148" t="s">
        <v>1543</v>
      </c>
      <c r="H629" s="148" t="s">
        <v>394</v>
      </c>
      <c r="I629" s="148" t="s">
        <v>123</v>
      </c>
      <c r="J629" s="132">
        <v>119960</v>
      </c>
      <c r="K629" s="132">
        <v>80586.920000000013</v>
      </c>
      <c r="L629" s="132">
        <v>63164.92</v>
      </c>
      <c r="M629" s="131" t="s">
        <v>410</v>
      </c>
      <c r="N629" s="131">
        <v>0.23</v>
      </c>
      <c r="O629" s="170">
        <f t="shared" si="97"/>
        <v>27590.800000000003</v>
      </c>
      <c r="P629" s="170">
        <f t="shared" si="93"/>
        <v>18534.991600000005</v>
      </c>
      <c r="Q629" s="170">
        <f t="shared" si="98"/>
        <v>14527.9316</v>
      </c>
      <c r="R629" s="228">
        <f t="shared" si="102"/>
        <v>0.52654984994998322</v>
      </c>
      <c r="S629" s="228">
        <f t="shared" si="99"/>
        <v>0.67178159386462166</v>
      </c>
      <c r="T629" s="131" t="s">
        <v>416</v>
      </c>
      <c r="U629" s="131">
        <v>0</v>
      </c>
      <c r="V629" s="170">
        <f t="shared" si="94"/>
        <v>0</v>
      </c>
      <c r="W629" s="170">
        <f t="shared" si="100"/>
        <v>0</v>
      </c>
      <c r="X629" s="170">
        <f t="shared" si="95"/>
        <v>0</v>
      </c>
      <c r="Y629" s="260" t="str">
        <f t="shared" si="96"/>
        <v>-</v>
      </c>
      <c r="Z629" s="228" t="str">
        <f t="shared" si="101"/>
        <v>-</v>
      </c>
      <c r="AA629" s="134"/>
    </row>
    <row r="630" spans="1:27" ht="15.75" customHeight="1">
      <c r="A630" s="450"/>
      <c r="B630" s="442"/>
      <c r="C630" s="442"/>
      <c r="D630" s="148" t="s">
        <v>1514</v>
      </c>
      <c r="E630" s="148" t="s">
        <v>1103</v>
      </c>
      <c r="F630" s="178" t="s">
        <v>1515</v>
      </c>
      <c r="G630" s="148" t="s">
        <v>1544</v>
      </c>
      <c r="H630" s="148" t="s">
        <v>394</v>
      </c>
      <c r="I630" s="148" t="s">
        <v>123</v>
      </c>
      <c r="J630" s="132">
        <v>20260</v>
      </c>
      <c r="K630" s="132">
        <v>12481.119999999999</v>
      </c>
      <c r="L630" s="132">
        <v>12481.119999999999</v>
      </c>
      <c r="M630" s="131" t="s">
        <v>410</v>
      </c>
      <c r="N630" s="131">
        <v>0.23</v>
      </c>
      <c r="O630" s="170">
        <f t="shared" si="97"/>
        <v>4659.8</v>
      </c>
      <c r="P630" s="170">
        <f t="shared" si="93"/>
        <v>2870.6576</v>
      </c>
      <c r="Q630" s="170">
        <f t="shared" si="98"/>
        <v>2870.6576</v>
      </c>
      <c r="R630" s="228">
        <f t="shared" si="102"/>
        <v>0.61604738400789727</v>
      </c>
      <c r="S630" s="228">
        <f t="shared" si="99"/>
        <v>0.61604738400789727</v>
      </c>
      <c r="T630" s="131" t="s">
        <v>416</v>
      </c>
      <c r="U630" s="131">
        <v>0</v>
      </c>
      <c r="V630" s="170">
        <f t="shared" si="94"/>
        <v>0</v>
      </c>
      <c r="W630" s="170">
        <f t="shared" si="100"/>
        <v>0</v>
      </c>
      <c r="X630" s="170">
        <f t="shared" si="95"/>
        <v>0</v>
      </c>
      <c r="Y630" s="260" t="str">
        <f t="shared" si="96"/>
        <v>-</v>
      </c>
      <c r="Z630" s="228" t="str">
        <f t="shared" si="101"/>
        <v>-</v>
      </c>
      <c r="AA630" s="134"/>
    </row>
    <row r="631" spans="1:27" ht="15.75" customHeight="1">
      <c r="A631" s="450"/>
      <c r="B631" s="442"/>
      <c r="C631" s="442"/>
      <c r="D631" s="148" t="s">
        <v>1514</v>
      </c>
      <c r="E631" s="148" t="s">
        <v>1103</v>
      </c>
      <c r="F631" s="178" t="s">
        <v>1515</v>
      </c>
      <c r="G631" s="148" t="s">
        <v>1545</v>
      </c>
      <c r="H631" s="148" t="s">
        <v>394</v>
      </c>
      <c r="I631" s="148" t="s">
        <v>123</v>
      </c>
      <c r="J631" s="132">
        <v>56579</v>
      </c>
      <c r="K631" s="132">
        <v>25765.13</v>
      </c>
      <c r="L631" s="132">
        <v>14817.920000000002</v>
      </c>
      <c r="M631" s="131" t="s">
        <v>410</v>
      </c>
      <c r="N631" s="131">
        <v>0.23</v>
      </c>
      <c r="O631" s="170">
        <f t="shared" si="97"/>
        <v>13013.17</v>
      </c>
      <c r="P631" s="170">
        <f t="shared" si="93"/>
        <v>5925.9799000000003</v>
      </c>
      <c r="Q631" s="170">
        <f t="shared" si="98"/>
        <v>3408.1216000000004</v>
      </c>
      <c r="R631" s="228">
        <f t="shared" si="102"/>
        <v>0.2618978773043002</v>
      </c>
      <c r="S631" s="228">
        <f t="shared" si="99"/>
        <v>0.45538326941091217</v>
      </c>
      <c r="T631" s="131" t="s">
        <v>416</v>
      </c>
      <c r="U631" s="131">
        <v>0</v>
      </c>
      <c r="V631" s="170">
        <f t="shared" si="94"/>
        <v>0</v>
      </c>
      <c r="W631" s="170">
        <f t="shared" si="100"/>
        <v>0</v>
      </c>
      <c r="X631" s="170">
        <f t="shared" si="95"/>
        <v>0</v>
      </c>
      <c r="Y631" s="260" t="str">
        <f t="shared" si="96"/>
        <v>-</v>
      </c>
      <c r="Z631" s="228" t="str">
        <f t="shared" si="101"/>
        <v>-</v>
      </c>
      <c r="AA631" s="134"/>
    </row>
    <row r="632" spans="1:27" ht="15.75" customHeight="1">
      <c r="A632" s="450"/>
      <c r="B632" s="442"/>
      <c r="C632" s="442"/>
      <c r="D632" s="148" t="s">
        <v>1514</v>
      </c>
      <c r="E632" s="148" t="s">
        <v>1103</v>
      </c>
      <c r="F632" s="178" t="s">
        <v>1515</v>
      </c>
      <c r="G632" s="148" t="s">
        <v>1546</v>
      </c>
      <c r="H632" s="148" t="s">
        <v>394</v>
      </c>
      <c r="I632" s="148" t="s">
        <v>123</v>
      </c>
      <c r="J632" s="132">
        <v>38160</v>
      </c>
      <c r="K632" s="132">
        <v>8489.7000000000007</v>
      </c>
      <c r="L632" s="132">
        <v>8489.7000000000007</v>
      </c>
      <c r="M632" s="131" t="s">
        <v>410</v>
      </c>
      <c r="N632" s="131">
        <v>0.23</v>
      </c>
      <c r="O632" s="170">
        <f t="shared" si="97"/>
        <v>8776.8000000000011</v>
      </c>
      <c r="P632" s="170">
        <f t="shared" si="93"/>
        <v>1952.6310000000003</v>
      </c>
      <c r="Q632" s="170">
        <f t="shared" si="98"/>
        <v>1952.6310000000003</v>
      </c>
      <c r="R632" s="228">
        <f t="shared" si="102"/>
        <v>0.22247641509433963</v>
      </c>
      <c r="S632" s="228">
        <f t="shared" si="99"/>
        <v>0.22247641509433963</v>
      </c>
      <c r="T632" s="131" t="s">
        <v>416</v>
      </c>
      <c r="U632" s="131">
        <v>0</v>
      </c>
      <c r="V632" s="170">
        <f t="shared" si="94"/>
        <v>0</v>
      </c>
      <c r="W632" s="170">
        <f t="shared" si="100"/>
        <v>0</v>
      </c>
      <c r="X632" s="170">
        <f t="shared" si="95"/>
        <v>0</v>
      </c>
      <c r="Y632" s="260" t="str">
        <f t="shared" si="96"/>
        <v>-</v>
      </c>
      <c r="Z632" s="228" t="str">
        <f t="shared" si="101"/>
        <v>-</v>
      </c>
      <c r="AA632" s="134"/>
    </row>
    <row r="633" spans="1:27" ht="15.75" customHeight="1">
      <c r="A633" s="450"/>
      <c r="B633" s="442"/>
      <c r="C633" s="442"/>
      <c r="D633" s="148" t="s">
        <v>1514</v>
      </c>
      <c r="E633" s="148" t="s">
        <v>1103</v>
      </c>
      <c r="F633" s="178" t="s">
        <v>1515</v>
      </c>
      <c r="G633" s="148" t="s">
        <v>1547</v>
      </c>
      <c r="H633" s="148" t="s">
        <v>394</v>
      </c>
      <c r="I633" s="148" t="s">
        <v>123</v>
      </c>
      <c r="J633" s="132">
        <v>112149</v>
      </c>
      <c r="K633" s="132">
        <v>69401.22</v>
      </c>
      <c r="L633" s="132">
        <v>29793.769999999997</v>
      </c>
      <c r="M633" s="131" t="s">
        <v>410</v>
      </c>
      <c r="N633" s="131">
        <v>0.23</v>
      </c>
      <c r="O633" s="170">
        <f t="shared" si="97"/>
        <v>25794.27</v>
      </c>
      <c r="P633" s="170">
        <f t="shared" si="93"/>
        <v>15962.280600000002</v>
      </c>
      <c r="Q633" s="170">
        <f t="shared" si="98"/>
        <v>6852.5670999999993</v>
      </c>
      <c r="R633" s="228">
        <f t="shared" si="102"/>
        <v>0.26566237772962753</v>
      </c>
      <c r="S633" s="228">
        <f t="shared" si="99"/>
        <v>0.61883048444480115</v>
      </c>
      <c r="T633" s="131" t="s">
        <v>416</v>
      </c>
      <c r="U633" s="131">
        <v>0</v>
      </c>
      <c r="V633" s="170">
        <f t="shared" si="94"/>
        <v>0</v>
      </c>
      <c r="W633" s="170">
        <f t="shared" si="100"/>
        <v>0</v>
      </c>
      <c r="X633" s="170">
        <f t="shared" si="95"/>
        <v>0</v>
      </c>
      <c r="Y633" s="260" t="str">
        <f t="shared" si="96"/>
        <v>-</v>
      </c>
      <c r="Z633" s="228" t="str">
        <f t="shared" si="101"/>
        <v>-</v>
      </c>
      <c r="AA633" s="134"/>
    </row>
    <row r="634" spans="1:27" ht="15.75" customHeight="1">
      <c r="A634" s="450"/>
      <c r="B634" s="442"/>
      <c r="C634" s="442"/>
      <c r="D634" s="148" t="s">
        <v>1514</v>
      </c>
      <c r="E634" s="148" t="s">
        <v>1103</v>
      </c>
      <c r="F634" s="178" t="s">
        <v>1515</v>
      </c>
      <c r="G634" s="148" t="s">
        <v>1548</v>
      </c>
      <c r="H634" s="148" t="s">
        <v>394</v>
      </c>
      <c r="I634" s="148" t="s">
        <v>123</v>
      </c>
      <c r="J634" s="132">
        <v>4000</v>
      </c>
      <c r="K634" s="132">
        <v>0</v>
      </c>
      <c r="L634" s="132">
        <v>0</v>
      </c>
      <c r="M634" s="131" t="s">
        <v>416</v>
      </c>
      <c r="N634" s="131">
        <v>0</v>
      </c>
      <c r="O634" s="170">
        <f t="shared" si="97"/>
        <v>0</v>
      </c>
      <c r="P634" s="170">
        <f t="shared" si="93"/>
        <v>0</v>
      </c>
      <c r="Q634" s="170">
        <f t="shared" si="98"/>
        <v>0</v>
      </c>
      <c r="R634" s="228" t="str">
        <f t="shared" si="102"/>
        <v>-</v>
      </c>
      <c r="S634" s="228" t="str">
        <f t="shared" si="99"/>
        <v>-</v>
      </c>
      <c r="T634" s="131" t="s">
        <v>416</v>
      </c>
      <c r="U634" s="131">
        <v>0</v>
      </c>
      <c r="V634" s="170">
        <f t="shared" si="94"/>
        <v>0</v>
      </c>
      <c r="W634" s="170">
        <f t="shared" si="100"/>
        <v>0</v>
      </c>
      <c r="X634" s="170">
        <f t="shared" si="95"/>
        <v>0</v>
      </c>
      <c r="Y634" s="260" t="str">
        <f t="shared" si="96"/>
        <v>-</v>
      </c>
      <c r="Z634" s="228" t="str">
        <f t="shared" si="101"/>
        <v>-</v>
      </c>
      <c r="AA634" s="134"/>
    </row>
    <row r="635" spans="1:27" ht="15.75" customHeight="1">
      <c r="A635" s="450"/>
      <c r="B635" s="442"/>
      <c r="C635" s="442"/>
      <c r="D635" s="148" t="s">
        <v>1514</v>
      </c>
      <c r="E635" s="148" t="s">
        <v>1103</v>
      </c>
      <c r="F635" s="178" t="s">
        <v>1515</v>
      </c>
      <c r="G635" s="148" t="s">
        <v>1549</v>
      </c>
      <c r="H635" s="148" t="s">
        <v>394</v>
      </c>
      <c r="I635" s="148" t="s">
        <v>123</v>
      </c>
      <c r="J635" s="132">
        <v>196307</v>
      </c>
      <c r="K635" s="132">
        <v>189127.43</v>
      </c>
      <c r="L635" s="132">
        <v>173405.31</v>
      </c>
      <c r="M635" s="131" t="s">
        <v>410</v>
      </c>
      <c r="N635" s="131">
        <v>0.23</v>
      </c>
      <c r="O635" s="170">
        <f t="shared" si="97"/>
        <v>45150.61</v>
      </c>
      <c r="P635" s="170">
        <f t="shared" ref="P635:P698" si="103">K635*N635</f>
        <v>43499.308900000004</v>
      </c>
      <c r="Q635" s="170">
        <f t="shared" si="98"/>
        <v>39883.221300000005</v>
      </c>
      <c r="R635" s="228">
        <f t="shared" si="102"/>
        <v>0.8833373746224028</v>
      </c>
      <c r="S635" s="228">
        <f t="shared" si="99"/>
        <v>0.96342682634852561</v>
      </c>
      <c r="T635" s="131" t="s">
        <v>416</v>
      </c>
      <c r="U635" s="131">
        <v>0</v>
      </c>
      <c r="V635" s="170">
        <f t="shared" ref="V635:V698" si="104">J635*U635</f>
        <v>0</v>
      </c>
      <c r="W635" s="170">
        <f t="shared" si="100"/>
        <v>0</v>
      </c>
      <c r="X635" s="170">
        <f t="shared" ref="X635:X698" si="105">L635*U635</f>
        <v>0</v>
      </c>
      <c r="Y635" s="260" t="str">
        <f t="shared" ref="Y635:Y698" si="106">IFERROR(X635/V635, "-")</f>
        <v>-</v>
      </c>
      <c r="Z635" s="228" t="str">
        <f t="shared" si="101"/>
        <v>-</v>
      </c>
      <c r="AA635" s="134"/>
    </row>
    <row r="636" spans="1:27" ht="15.75" customHeight="1">
      <c r="A636" s="450"/>
      <c r="B636" s="442"/>
      <c r="C636" s="442"/>
      <c r="D636" s="148" t="s">
        <v>1514</v>
      </c>
      <c r="E636" s="148" t="s">
        <v>1103</v>
      </c>
      <c r="F636" s="178" t="s">
        <v>1515</v>
      </c>
      <c r="G636" s="148" t="s">
        <v>1550</v>
      </c>
      <c r="H636" s="148" t="s">
        <v>394</v>
      </c>
      <c r="I636" s="148" t="s">
        <v>123</v>
      </c>
      <c r="J636" s="132">
        <v>150558</v>
      </c>
      <c r="K636" s="132">
        <v>71164.899999999994</v>
      </c>
      <c r="L636" s="132">
        <v>22791.919999999998</v>
      </c>
      <c r="M636" s="131" t="s">
        <v>410</v>
      </c>
      <c r="N636" s="131">
        <v>0.23</v>
      </c>
      <c r="O636" s="170">
        <f t="shared" ref="O636:O699" si="107">J636*N636</f>
        <v>34628.340000000004</v>
      </c>
      <c r="P636" s="170">
        <f t="shared" si="103"/>
        <v>16367.927</v>
      </c>
      <c r="Q636" s="170">
        <f t="shared" ref="Q636:Q699" si="108">L636*N636</f>
        <v>5242.1415999999999</v>
      </c>
      <c r="R636" s="228">
        <f t="shared" si="102"/>
        <v>0.15138298861568297</v>
      </c>
      <c r="S636" s="228">
        <f t="shared" ref="S636:S699" si="109">IFERROR(P636/O636, "-")</f>
        <v>0.47267431820295164</v>
      </c>
      <c r="T636" s="131" t="s">
        <v>416</v>
      </c>
      <c r="U636" s="131">
        <v>0</v>
      </c>
      <c r="V636" s="170">
        <f t="shared" si="104"/>
        <v>0</v>
      </c>
      <c r="W636" s="170">
        <f t="shared" si="100"/>
        <v>0</v>
      </c>
      <c r="X636" s="170">
        <f t="shared" si="105"/>
        <v>0</v>
      </c>
      <c r="Y636" s="260" t="str">
        <f t="shared" si="106"/>
        <v>-</v>
      </c>
      <c r="Z636" s="228" t="str">
        <f t="shared" si="101"/>
        <v>-</v>
      </c>
      <c r="AA636" s="134"/>
    </row>
    <row r="637" spans="1:27" ht="15.75" customHeight="1">
      <c r="A637" s="450"/>
      <c r="B637" s="442"/>
      <c r="C637" s="442"/>
      <c r="D637" s="148" t="s">
        <v>1514</v>
      </c>
      <c r="E637" s="148" t="s">
        <v>1103</v>
      </c>
      <c r="F637" s="178" t="s">
        <v>1515</v>
      </c>
      <c r="G637" s="148" t="s">
        <v>1551</v>
      </c>
      <c r="H637" s="148" t="s">
        <v>394</v>
      </c>
      <c r="I637" s="148" t="s">
        <v>123</v>
      </c>
      <c r="J637" s="132">
        <v>11395</v>
      </c>
      <c r="K637" s="132">
        <v>11395</v>
      </c>
      <c r="L637" s="132">
        <v>11395</v>
      </c>
      <c r="M637" s="131" t="s">
        <v>410</v>
      </c>
      <c r="N637" s="131">
        <v>0.23</v>
      </c>
      <c r="O637" s="170">
        <f t="shared" si="107"/>
        <v>2620.85</v>
      </c>
      <c r="P637" s="170">
        <f t="shared" si="103"/>
        <v>2620.85</v>
      </c>
      <c r="Q637" s="170">
        <f t="shared" si="108"/>
        <v>2620.85</v>
      </c>
      <c r="R637" s="228">
        <f t="shared" si="102"/>
        <v>1</v>
      </c>
      <c r="S637" s="228">
        <f t="shared" si="109"/>
        <v>1</v>
      </c>
      <c r="T637" s="131" t="s">
        <v>416</v>
      </c>
      <c r="U637" s="131">
        <v>0</v>
      </c>
      <c r="V637" s="170">
        <f t="shared" si="104"/>
        <v>0</v>
      </c>
      <c r="W637" s="170">
        <f t="shared" si="100"/>
        <v>0</v>
      </c>
      <c r="X637" s="170">
        <f t="shared" si="105"/>
        <v>0</v>
      </c>
      <c r="Y637" s="260" t="str">
        <f t="shared" si="106"/>
        <v>-</v>
      </c>
      <c r="Z637" s="228" t="str">
        <f t="shared" si="101"/>
        <v>-</v>
      </c>
      <c r="AA637" s="134"/>
    </row>
    <row r="638" spans="1:27" ht="15.75" customHeight="1">
      <c r="A638" s="450"/>
      <c r="B638" s="442"/>
      <c r="C638" s="442"/>
      <c r="D638" s="148" t="s">
        <v>1514</v>
      </c>
      <c r="E638" s="148" t="s">
        <v>1103</v>
      </c>
      <c r="F638" s="178" t="s">
        <v>1515</v>
      </c>
      <c r="G638" s="148" t="s">
        <v>1552</v>
      </c>
      <c r="H638" s="148" t="s">
        <v>394</v>
      </c>
      <c r="I638" s="148" t="s">
        <v>123</v>
      </c>
      <c r="J638" s="132">
        <v>0</v>
      </c>
      <c r="K638" s="132">
        <v>7263.2</v>
      </c>
      <c r="L638" s="132">
        <v>3849.79</v>
      </c>
      <c r="M638" s="131" t="s">
        <v>410</v>
      </c>
      <c r="N638" s="131">
        <v>0.23</v>
      </c>
      <c r="O638" s="170">
        <f t="shared" si="107"/>
        <v>0</v>
      </c>
      <c r="P638" s="170">
        <f t="shared" si="103"/>
        <v>1670.5360000000001</v>
      </c>
      <c r="Q638" s="170">
        <f t="shared" si="108"/>
        <v>885.45170000000007</v>
      </c>
      <c r="R638" s="228" t="str">
        <f t="shared" si="102"/>
        <v>-</v>
      </c>
      <c r="S638" s="228" t="str">
        <f t="shared" si="109"/>
        <v>-</v>
      </c>
      <c r="T638" s="131" t="s">
        <v>416</v>
      </c>
      <c r="U638" s="131">
        <v>0</v>
      </c>
      <c r="V638" s="170">
        <f t="shared" si="104"/>
        <v>0</v>
      </c>
      <c r="W638" s="170">
        <f t="shared" si="100"/>
        <v>0</v>
      </c>
      <c r="X638" s="170">
        <f t="shared" si="105"/>
        <v>0</v>
      </c>
      <c r="Y638" s="260" t="str">
        <f t="shared" si="106"/>
        <v>-</v>
      </c>
      <c r="Z638" s="228" t="str">
        <f t="shared" si="101"/>
        <v>-</v>
      </c>
      <c r="AA638" s="134"/>
    </row>
    <row r="639" spans="1:27" ht="15.75" customHeight="1">
      <c r="A639" s="450"/>
      <c r="B639" s="442"/>
      <c r="C639" s="442"/>
      <c r="D639" s="148" t="s">
        <v>1514</v>
      </c>
      <c r="E639" s="148" t="s">
        <v>1103</v>
      </c>
      <c r="F639" s="178" t="s">
        <v>1515</v>
      </c>
      <c r="G639" s="148" t="s">
        <v>1553</v>
      </c>
      <c r="H639" s="148" t="s">
        <v>394</v>
      </c>
      <c r="I639" s="148" t="s">
        <v>123</v>
      </c>
      <c r="J639" s="132">
        <v>10500</v>
      </c>
      <c r="K639" s="132">
        <v>7026.88</v>
      </c>
      <c r="L639" s="132">
        <v>956.88</v>
      </c>
      <c r="M639" s="131" t="s">
        <v>410</v>
      </c>
      <c r="N639" s="131">
        <v>0.23</v>
      </c>
      <c r="O639" s="170">
        <f t="shared" si="107"/>
        <v>2415</v>
      </c>
      <c r="P639" s="170">
        <f t="shared" si="103"/>
        <v>1616.1824000000001</v>
      </c>
      <c r="Q639" s="170">
        <f t="shared" si="108"/>
        <v>220.08240000000001</v>
      </c>
      <c r="R639" s="228">
        <f t="shared" si="102"/>
        <v>9.1131428571428572E-2</v>
      </c>
      <c r="S639" s="228">
        <f t="shared" si="109"/>
        <v>0.66922666666666675</v>
      </c>
      <c r="T639" s="131" t="s">
        <v>416</v>
      </c>
      <c r="U639" s="131">
        <v>0</v>
      </c>
      <c r="V639" s="170">
        <f t="shared" si="104"/>
        <v>0</v>
      </c>
      <c r="W639" s="170">
        <f t="shared" ref="W639:W702" si="110">K639*U639</f>
        <v>0</v>
      </c>
      <c r="X639" s="170">
        <f t="shared" si="105"/>
        <v>0</v>
      </c>
      <c r="Y639" s="260" t="str">
        <f t="shared" si="106"/>
        <v>-</v>
      </c>
      <c r="Z639" s="228" t="str">
        <f t="shared" si="101"/>
        <v>-</v>
      </c>
      <c r="AA639" s="134"/>
    </row>
    <row r="640" spans="1:27" ht="15.75" customHeight="1">
      <c r="A640" s="450"/>
      <c r="B640" s="442"/>
      <c r="C640" s="442"/>
      <c r="D640" s="148" t="s">
        <v>1514</v>
      </c>
      <c r="E640" s="148" t="s">
        <v>1103</v>
      </c>
      <c r="F640" s="178" t="s">
        <v>1515</v>
      </c>
      <c r="G640" s="148" t="s">
        <v>1554</v>
      </c>
      <c r="H640" s="148" t="s">
        <v>394</v>
      </c>
      <c r="I640" s="148" t="s">
        <v>123</v>
      </c>
      <c r="J640" s="132">
        <v>168827</v>
      </c>
      <c r="K640" s="132">
        <v>88715.91</v>
      </c>
      <c r="L640" s="132">
        <v>88715.91</v>
      </c>
      <c r="M640" s="131" t="s">
        <v>410</v>
      </c>
      <c r="N640" s="131">
        <v>0.23</v>
      </c>
      <c r="O640" s="170">
        <f t="shared" si="107"/>
        <v>38830.21</v>
      </c>
      <c r="P640" s="170">
        <f t="shared" si="103"/>
        <v>20404.659300000003</v>
      </c>
      <c r="Q640" s="170">
        <f t="shared" si="108"/>
        <v>20404.659300000003</v>
      </c>
      <c r="R640" s="228">
        <f t="shared" si="102"/>
        <v>0.5254841346467094</v>
      </c>
      <c r="S640" s="228">
        <f t="shared" si="109"/>
        <v>0.5254841346467094</v>
      </c>
      <c r="T640" s="131" t="s">
        <v>416</v>
      </c>
      <c r="U640" s="131">
        <v>0</v>
      </c>
      <c r="V640" s="170">
        <f t="shared" si="104"/>
        <v>0</v>
      </c>
      <c r="W640" s="170">
        <f t="shared" si="110"/>
        <v>0</v>
      </c>
      <c r="X640" s="170">
        <f t="shared" si="105"/>
        <v>0</v>
      </c>
      <c r="Y640" s="260" t="str">
        <f t="shared" si="106"/>
        <v>-</v>
      </c>
      <c r="Z640" s="228" t="str">
        <f t="shared" si="101"/>
        <v>-</v>
      </c>
      <c r="AA640" s="134"/>
    </row>
    <row r="641" spans="1:27" ht="15.75" customHeight="1">
      <c r="A641" s="450"/>
      <c r="B641" s="442"/>
      <c r="C641" s="442"/>
      <c r="D641" s="148" t="s">
        <v>1514</v>
      </c>
      <c r="E641" s="148" t="s">
        <v>1103</v>
      </c>
      <c r="F641" s="178" t="s">
        <v>1515</v>
      </c>
      <c r="G641" s="148" t="s">
        <v>1555</v>
      </c>
      <c r="H641" s="148" t="s">
        <v>394</v>
      </c>
      <c r="I641" s="148" t="s">
        <v>123</v>
      </c>
      <c r="J641" s="132">
        <v>81914</v>
      </c>
      <c r="K641" s="132">
        <v>40280</v>
      </c>
      <c r="L641" s="132">
        <v>11905.130000000001</v>
      </c>
      <c r="M641" s="131" t="s">
        <v>410</v>
      </c>
      <c r="N641" s="131">
        <v>0.23</v>
      </c>
      <c r="O641" s="170">
        <f t="shared" si="107"/>
        <v>18840.22</v>
      </c>
      <c r="P641" s="170">
        <f t="shared" si="103"/>
        <v>9264.4</v>
      </c>
      <c r="Q641" s="170">
        <f t="shared" si="108"/>
        <v>2738.1799000000005</v>
      </c>
      <c r="R641" s="228">
        <f t="shared" si="102"/>
        <v>0.14533693874063044</v>
      </c>
      <c r="S641" s="228">
        <f t="shared" si="109"/>
        <v>0.49173523451424661</v>
      </c>
      <c r="T641" s="131" t="s">
        <v>416</v>
      </c>
      <c r="U641" s="131">
        <v>0</v>
      </c>
      <c r="V641" s="170">
        <f t="shared" si="104"/>
        <v>0</v>
      </c>
      <c r="W641" s="170">
        <f t="shared" si="110"/>
        <v>0</v>
      </c>
      <c r="X641" s="170">
        <f t="shared" si="105"/>
        <v>0</v>
      </c>
      <c r="Y641" s="260" t="str">
        <f t="shared" si="106"/>
        <v>-</v>
      </c>
      <c r="Z641" s="228" t="str">
        <f t="shared" si="101"/>
        <v>-</v>
      </c>
      <c r="AA641" s="134"/>
    </row>
    <row r="642" spans="1:27" ht="15.75" customHeight="1">
      <c r="A642" s="450"/>
      <c r="B642" s="442"/>
      <c r="C642" s="442"/>
      <c r="D642" s="148" t="s">
        <v>1514</v>
      </c>
      <c r="E642" s="148" t="s">
        <v>1103</v>
      </c>
      <c r="F642" s="178" t="s">
        <v>1515</v>
      </c>
      <c r="G642" s="148" t="s">
        <v>1556</v>
      </c>
      <c r="H642" s="148" t="s">
        <v>394</v>
      </c>
      <c r="I642" s="148" t="s">
        <v>123</v>
      </c>
      <c r="J642" s="132">
        <v>32762</v>
      </c>
      <c r="K642" s="132">
        <v>16922.3</v>
      </c>
      <c r="L642" s="132">
        <v>16922.3</v>
      </c>
      <c r="M642" s="131" t="s">
        <v>410</v>
      </c>
      <c r="N642" s="131">
        <v>0.23</v>
      </c>
      <c r="O642" s="170">
        <f t="shared" si="107"/>
        <v>7535.26</v>
      </c>
      <c r="P642" s="170">
        <f t="shared" si="103"/>
        <v>3892.1289999999999</v>
      </c>
      <c r="Q642" s="170">
        <f t="shared" si="108"/>
        <v>3892.1289999999999</v>
      </c>
      <c r="R642" s="228">
        <f t="shared" si="102"/>
        <v>0.51652219034246993</v>
      </c>
      <c r="S642" s="228">
        <f t="shared" si="109"/>
        <v>0.51652219034246993</v>
      </c>
      <c r="T642" s="131" t="s">
        <v>416</v>
      </c>
      <c r="U642" s="131">
        <v>0</v>
      </c>
      <c r="V642" s="170">
        <f t="shared" si="104"/>
        <v>0</v>
      </c>
      <c r="W642" s="170">
        <f t="shared" si="110"/>
        <v>0</v>
      </c>
      <c r="X642" s="170">
        <f t="shared" si="105"/>
        <v>0</v>
      </c>
      <c r="Y642" s="260" t="str">
        <f t="shared" si="106"/>
        <v>-</v>
      </c>
      <c r="Z642" s="228" t="str">
        <f t="shared" si="101"/>
        <v>-</v>
      </c>
      <c r="AA642" s="134"/>
    </row>
    <row r="643" spans="1:27" ht="15.75" customHeight="1">
      <c r="A643" s="450"/>
      <c r="B643" s="442"/>
      <c r="C643" s="442"/>
      <c r="D643" s="148" t="s">
        <v>1514</v>
      </c>
      <c r="E643" s="148" t="s">
        <v>1103</v>
      </c>
      <c r="F643" s="178" t="s">
        <v>1515</v>
      </c>
      <c r="G643" s="148" t="s">
        <v>1557</v>
      </c>
      <c r="H643" s="148" t="s">
        <v>394</v>
      </c>
      <c r="I643" s="148" t="s">
        <v>123</v>
      </c>
      <c r="J643" s="132">
        <v>5000</v>
      </c>
      <c r="K643" s="132">
        <v>367.2</v>
      </c>
      <c r="L643" s="132">
        <v>367.2</v>
      </c>
      <c r="M643" s="131" t="s">
        <v>410</v>
      </c>
      <c r="N643" s="131">
        <v>0.23</v>
      </c>
      <c r="O643" s="170">
        <f t="shared" si="107"/>
        <v>1150</v>
      </c>
      <c r="P643" s="170">
        <f t="shared" si="103"/>
        <v>84.456000000000003</v>
      </c>
      <c r="Q643" s="170">
        <f t="shared" si="108"/>
        <v>84.456000000000003</v>
      </c>
      <c r="R643" s="228">
        <f t="shared" si="102"/>
        <v>7.3440000000000005E-2</v>
      </c>
      <c r="S643" s="228">
        <f t="shared" si="109"/>
        <v>7.3440000000000005E-2</v>
      </c>
      <c r="T643" s="131" t="s">
        <v>416</v>
      </c>
      <c r="U643" s="131">
        <v>0</v>
      </c>
      <c r="V643" s="170">
        <f t="shared" si="104"/>
        <v>0</v>
      </c>
      <c r="W643" s="170">
        <f t="shared" si="110"/>
        <v>0</v>
      </c>
      <c r="X643" s="170">
        <f t="shared" si="105"/>
        <v>0</v>
      </c>
      <c r="Y643" s="260" t="str">
        <f t="shared" si="106"/>
        <v>-</v>
      </c>
      <c r="Z643" s="228" t="str">
        <f t="shared" ref="Z643:Z706" si="111">IFERROR(W643/V643, "-")</f>
        <v>-</v>
      </c>
      <c r="AA643" s="134"/>
    </row>
    <row r="644" spans="1:27" ht="15.75" customHeight="1">
      <c r="A644" s="450"/>
      <c r="B644" s="442"/>
      <c r="C644" s="442"/>
      <c r="D644" s="148" t="s">
        <v>1514</v>
      </c>
      <c r="E644" s="148" t="s">
        <v>1103</v>
      </c>
      <c r="F644" s="178" t="s">
        <v>1515</v>
      </c>
      <c r="G644" s="148" t="s">
        <v>1558</v>
      </c>
      <c r="H644" s="148" t="s">
        <v>394</v>
      </c>
      <c r="I644" s="148" t="s">
        <v>123</v>
      </c>
      <c r="J644" s="132">
        <v>255100</v>
      </c>
      <c r="K644" s="132">
        <v>173598.52000000002</v>
      </c>
      <c r="L644" s="132">
        <v>158419.16999999998</v>
      </c>
      <c r="M644" s="131" t="s">
        <v>410</v>
      </c>
      <c r="N644" s="131">
        <v>0.23</v>
      </c>
      <c r="O644" s="170">
        <f t="shared" si="107"/>
        <v>58673</v>
      </c>
      <c r="P644" s="170">
        <f t="shared" si="103"/>
        <v>39927.659600000006</v>
      </c>
      <c r="Q644" s="170">
        <f t="shared" si="108"/>
        <v>36436.409099999997</v>
      </c>
      <c r="R644" s="228">
        <f t="shared" si="102"/>
        <v>0.62100811446491566</v>
      </c>
      <c r="S644" s="228">
        <f t="shared" si="109"/>
        <v>0.68051164249314</v>
      </c>
      <c r="T644" s="131" t="s">
        <v>416</v>
      </c>
      <c r="U644" s="131">
        <v>0</v>
      </c>
      <c r="V644" s="170">
        <f t="shared" si="104"/>
        <v>0</v>
      </c>
      <c r="W644" s="170">
        <f t="shared" si="110"/>
        <v>0</v>
      </c>
      <c r="X644" s="170">
        <f t="shared" si="105"/>
        <v>0</v>
      </c>
      <c r="Y644" s="260" t="str">
        <f t="shared" si="106"/>
        <v>-</v>
      </c>
      <c r="Z644" s="228" t="str">
        <f t="shared" si="111"/>
        <v>-</v>
      </c>
      <c r="AA644" s="134"/>
    </row>
    <row r="645" spans="1:27" ht="15.75" customHeight="1">
      <c r="A645" s="450"/>
      <c r="B645" s="442"/>
      <c r="C645" s="442"/>
      <c r="D645" s="148" t="s">
        <v>1514</v>
      </c>
      <c r="E645" s="148" t="s">
        <v>1103</v>
      </c>
      <c r="F645" s="178" t="s">
        <v>1515</v>
      </c>
      <c r="G645" s="148" t="s">
        <v>1559</v>
      </c>
      <c r="H645" s="148" t="s">
        <v>394</v>
      </c>
      <c r="I645" s="148" t="s">
        <v>123</v>
      </c>
      <c r="J645" s="132">
        <v>498100</v>
      </c>
      <c r="K645" s="132">
        <v>474812.22000000003</v>
      </c>
      <c r="L645" s="132">
        <v>364410.54</v>
      </c>
      <c r="M645" s="131" t="s">
        <v>410</v>
      </c>
      <c r="N645" s="131">
        <v>0.23</v>
      </c>
      <c r="O645" s="170">
        <f t="shared" si="107"/>
        <v>114563</v>
      </c>
      <c r="P645" s="170">
        <f t="shared" si="103"/>
        <v>109206.81060000001</v>
      </c>
      <c r="Q645" s="170">
        <f t="shared" si="108"/>
        <v>83814.424199999994</v>
      </c>
      <c r="R645" s="228">
        <f t="shared" si="102"/>
        <v>0.73160116442481427</v>
      </c>
      <c r="S645" s="228">
        <f t="shared" si="109"/>
        <v>0.95324677775547084</v>
      </c>
      <c r="T645" s="131" t="s">
        <v>416</v>
      </c>
      <c r="U645" s="131">
        <v>0</v>
      </c>
      <c r="V645" s="170">
        <f t="shared" si="104"/>
        <v>0</v>
      </c>
      <c r="W645" s="170">
        <f t="shared" si="110"/>
        <v>0</v>
      </c>
      <c r="X645" s="170">
        <f t="shared" si="105"/>
        <v>0</v>
      </c>
      <c r="Y645" s="260" t="str">
        <f t="shared" si="106"/>
        <v>-</v>
      </c>
      <c r="Z645" s="228" t="str">
        <f t="shared" si="111"/>
        <v>-</v>
      </c>
      <c r="AA645" s="134"/>
    </row>
    <row r="646" spans="1:27" ht="15.75" customHeight="1">
      <c r="A646" s="450"/>
      <c r="B646" s="442"/>
      <c r="C646" s="442"/>
      <c r="D646" s="148" t="s">
        <v>1514</v>
      </c>
      <c r="E646" s="148" t="s">
        <v>1103</v>
      </c>
      <c r="F646" s="178" t="s">
        <v>1515</v>
      </c>
      <c r="G646" s="148" t="s">
        <v>1560</v>
      </c>
      <c r="H646" s="148" t="s">
        <v>394</v>
      </c>
      <c r="I646" s="148" t="s">
        <v>123</v>
      </c>
      <c r="J646" s="132">
        <v>25600</v>
      </c>
      <c r="K646" s="132">
        <v>11049.46</v>
      </c>
      <c r="L646" s="132">
        <v>11049.46</v>
      </c>
      <c r="M646" s="131" t="s">
        <v>410</v>
      </c>
      <c r="N646" s="131">
        <v>0.23</v>
      </c>
      <c r="O646" s="170">
        <f t="shared" si="107"/>
        <v>5888</v>
      </c>
      <c r="P646" s="170">
        <f t="shared" si="103"/>
        <v>2541.3757999999998</v>
      </c>
      <c r="Q646" s="170">
        <f t="shared" si="108"/>
        <v>2541.3757999999998</v>
      </c>
      <c r="R646" s="228">
        <f t="shared" si="102"/>
        <v>0.43161953124999997</v>
      </c>
      <c r="S646" s="228">
        <f t="shared" si="109"/>
        <v>0.43161953124999997</v>
      </c>
      <c r="T646" s="131" t="s">
        <v>416</v>
      </c>
      <c r="U646" s="131">
        <v>0</v>
      </c>
      <c r="V646" s="170">
        <f t="shared" si="104"/>
        <v>0</v>
      </c>
      <c r="W646" s="170">
        <f t="shared" si="110"/>
        <v>0</v>
      </c>
      <c r="X646" s="170">
        <f t="shared" si="105"/>
        <v>0</v>
      </c>
      <c r="Y646" s="260" t="str">
        <f t="shared" si="106"/>
        <v>-</v>
      </c>
      <c r="Z646" s="228" t="str">
        <f t="shared" si="111"/>
        <v>-</v>
      </c>
      <c r="AA646" s="134"/>
    </row>
    <row r="647" spans="1:27" ht="15.75" customHeight="1">
      <c r="A647" s="450"/>
      <c r="B647" s="442"/>
      <c r="C647" s="442"/>
      <c r="D647" s="148" t="s">
        <v>1514</v>
      </c>
      <c r="E647" s="148" t="s">
        <v>1103</v>
      </c>
      <c r="F647" s="178" t="s">
        <v>1561</v>
      </c>
      <c r="G647" s="148" t="s">
        <v>1562</v>
      </c>
      <c r="H647" s="148" t="s">
        <v>394</v>
      </c>
      <c r="I647" s="148" t="s">
        <v>123</v>
      </c>
      <c r="J647" s="132">
        <v>87883</v>
      </c>
      <c r="K647" s="132">
        <v>0</v>
      </c>
      <c r="L647" s="132">
        <v>0</v>
      </c>
      <c r="M647" s="131" t="s">
        <v>410</v>
      </c>
      <c r="N647" s="131">
        <v>0.23</v>
      </c>
      <c r="O647" s="170">
        <f t="shared" si="107"/>
        <v>20213.09</v>
      </c>
      <c r="P647" s="170">
        <f t="shared" si="103"/>
        <v>0</v>
      </c>
      <c r="Q647" s="170">
        <f t="shared" si="108"/>
        <v>0</v>
      </c>
      <c r="R647" s="228">
        <f t="shared" si="102"/>
        <v>0</v>
      </c>
      <c r="S647" s="228">
        <f t="shared" si="109"/>
        <v>0</v>
      </c>
      <c r="T647" s="131" t="s">
        <v>416</v>
      </c>
      <c r="U647" s="131">
        <v>0</v>
      </c>
      <c r="V647" s="170">
        <f t="shared" si="104"/>
        <v>0</v>
      </c>
      <c r="W647" s="170">
        <f t="shared" si="110"/>
        <v>0</v>
      </c>
      <c r="X647" s="170">
        <f t="shared" si="105"/>
        <v>0</v>
      </c>
      <c r="Y647" s="260" t="str">
        <f t="shared" si="106"/>
        <v>-</v>
      </c>
      <c r="Z647" s="228" t="str">
        <f t="shared" si="111"/>
        <v>-</v>
      </c>
      <c r="AA647" s="134"/>
    </row>
    <row r="648" spans="1:27" ht="15.75" customHeight="1">
      <c r="A648" s="450"/>
      <c r="B648" s="442"/>
      <c r="C648" s="442"/>
      <c r="D648" s="148" t="s">
        <v>1514</v>
      </c>
      <c r="E648" s="148" t="s">
        <v>1103</v>
      </c>
      <c r="F648" s="178" t="s">
        <v>1561</v>
      </c>
      <c r="G648" s="148" t="s">
        <v>1563</v>
      </c>
      <c r="H648" s="148" t="s">
        <v>394</v>
      </c>
      <c r="I648" s="148" t="s">
        <v>123</v>
      </c>
      <c r="J648" s="132">
        <v>645000</v>
      </c>
      <c r="K648" s="132">
        <v>533875.93000000005</v>
      </c>
      <c r="L648" s="132">
        <v>508402.25</v>
      </c>
      <c r="M648" s="131" t="s">
        <v>410</v>
      </c>
      <c r="N648" s="131">
        <v>0.23</v>
      </c>
      <c r="O648" s="170">
        <f t="shared" si="107"/>
        <v>148350</v>
      </c>
      <c r="P648" s="170">
        <f t="shared" si="103"/>
        <v>122791.46390000002</v>
      </c>
      <c r="Q648" s="170">
        <f t="shared" si="108"/>
        <v>116932.5175</v>
      </c>
      <c r="R648" s="228">
        <f t="shared" si="102"/>
        <v>0.78822054263565888</v>
      </c>
      <c r="S648" s="228">
        <f t="shared" si="109"/>
        <v>0.82771462015503883</v>
      </c>
      <c r="T648" s="131" t="s">
        <v>416</v>
      </c>
      <c r="U648" s="131">
        <v>0</v>
      </c>
      <c r="V648" s="170">
        <f t="shared" si="104"/>
        <v>0</v>
      </c>
      <c r="W648" s="170">
        <f t="shared" si="110"/>
        <v>0</v>
      </c>
      <c r="X648" s="170">
        <f t="shared" si="105"/>
        <v>0</v>
      </c>
      <c r="Y648" s="260" t="str">
        <f t="shared" si="106"/>
        <v>-</v>
      </c>
      <c r="Z648" s="228" t="str">
        <f t="shared" si="111"/>
        <v>-</v>
      </c>
      <c r="AA648" s="134"/>
    </row>
    <row r="649" spans="1:27" ht="15.75" customHeight="1">
      <c r="A649" s="450"/>
      <c r="B649" s="442"/>
      <c r="C649" s="442"/>
      <c r="D649" s="148" t="s">
        <v>1514</v>
      </c>
      <c r="E649" s="148" t="s">
        <v>1103</v>
      </c>
      <c r="F649" s="178" t="s">
        <v>1561</v>
      </c>
      <c r="G649" s="148" t="s">
        <v>1564</v>
      </c>
      <c r="H649" s="148" t="s">
        <v>394</v>
      </c>
      <c r="I649" s="148" t="s">
        <v>123</v>
      </c>
      <c r="J649" s="132">
        <v>277967</v>
      </c>
      <c r="K649" s="132">
        <v>277966.08000000002</v>
      </c>
      <c r="L649" s="132">
        <v>262443.64999999997</v>
      </c>
      <c r="M649" s="131" t="s">
        <v>410</v>
      </c>
      <c r="N649" s="131">
        <v>0.23</v>
      </c>
      <c r="O649" s="170">
        <f t="shared" si="107"/>
        <v>63932.41</v>
      </c>
      <c r="P649" s="170">
        <f t="shared" si="103"/>
        <v>63932.198400000008</v>
      </c>
      <c r="Q649" s="170">
        <f t="shared" si="108"/>
        <v>60362.039499999992</v>
      </c>
      <c r="R649" s="228">
        <f t="shared" si="102"/>
        <v>0.94415398230725212</v>
      </c>
      <c r="S649" s="228">
        <f t="shared" si="109"/>
        <v>0.9999966902545987</v>
      </c>
      <c r="T649" s="131" t="s">
        <v>416</v>
      </c>
      <c r="U649" s="131">
        <v>0</v>
      </c>
      <c r="V649" s="170">
        <f t="shared" si="104"/>
        <v>0</v>
      </c>
      <c r="W649" s="170">
        <f t="shared" si="110"/>
        <v>0</v>
      </c>
      <c r="X649" s="170">
        <f t="shared" si="105"/>
        <v>0</v>
      </c>
      <c r="Y649" s="260" t="str">
        <f t="shared" si="106"/>
        <v>-</v>
      </c>
      <c r="Z649" s="228" t="str">
        <f t="shared" si="111"/>
        <v>-</v>
      </c>
      <c r="AA649" s="134"/>
    </row>
    <row r="650" spans="1:27" ht="15.75" customHeight="1">
      <c r="A650" s="450"/>
      <c r="B650" s="442"/>
      <c r="C650" s="442"/>
      <c r="D650" s="148" t="s">
        <v>1514</v>
      </c>
      <c r="E650" s="148" t="s">
        <v>1103</v>
      </c>
      <c r="F650" s="178" t="s">
        <v>1561</v>
      </c>
      <c r="G650" s="148" t="s">
        <v>1565</v>
      </c>
      <c r="H650" s="148" t="s">
        <v>394</v>
      </c>
      <c r="I650" s="148" t="s">
        <v>123</v>
      </c>
      <c r="J650" s="132">
        <v>1368453</v>
      </c>
      <c r="K650" s="132">
        <v>1368453</v>
      </c>
      <c r="L650" s="132">
        <v>1366671.1600000001</v>
      </c>
      <c r="M650" s="131" t="s">
        <v>410</v>
      </c>
      <c r="N650" s="131">
        <v>0.23</v>
      </c>
      <c r="O650" s="170">
        <f t="shared" si="107"/>
        <v>314744.19</v>
      </c>
      <c r="P650" s="170">
        <f t="shared" si="103"/>
        <v>314744.19</v>
      </c>
      <c r="Q650" s="170">
        <f t="shared" si="108"/>
        <v>314334.36680000008</v>
      </c>
      <c r="R650" s="228">
        <f t="shared" si="102"/>
        <v>0.99869791655248685</v>
      </c>
      <c r="S650" s="228">
        <f t="shared" si="109"/>
        <v>1</v>
      </c>
      <c r="T650" s="131" t="s">
        <v>416</v>
      </c>
      <c r="U650" s="131">
        <v>0</v>
      </c>
      <c r="V650" s="170">
        <f t="shared" si="104"/>
        <v>0</v>
      </c>
      <c r="W650" s="170">
        <f t="shared" si="110"/>
        <v>0</v>
      </c>
      <c r="X650" s="170">
        <f t="shared" si="105"/>
        <v>0</v>
      </c>
      <c r="Y650" s="260" t="str">
        <f t="shared" si="106"/>
        <v>-</v>
      </c>
      <c r="Z650" s="228" t="str">
        <f t="shared" si="111"/>
        <v>-</v>
      </c>
      <c r="AA650" s="134"/>
    </row>
    <row r="651" spans="1:27" ht="15.75" customHeight="1">
      <c r="A651" s="450"/>
      <c r="B651" s="442"/>
      <c r="C651" s="442"/>
      <c r="D651" s="148" t="s">
        <v>1514</v>
      </c>
      <c r="E651" s="148" t="s">
        <v>1103</v>
      </c>
      <c r="F651" s="178" t="s">
        <v>1561</v>
      </c>
      <c r="G651" s="148" t="s">
        <v>1566</v>
      </c>
      <c r="H651" s="148" t="s">
        <v>394</v>
      </c>
      <c r="I651" s="148" t="s">
        <v>123</v>
      </c>
      <c r="J651" s="132">
        <v>726991</v>
      </c>
      <c r="K651" s="132">
        <v>639167.76</v>
      </c>
      <c r="L651" s="132">
        <v>612440.15999999992</v>
      </c>
      <c r="M651" s="131" t="s">
        <v>410</v>
      </c>
      <c r="N651" s="131">
        <v>0.23</v>
      </c>
      <c r="O651" s="170">
        <f t="shared" si="107"/>
        <v>167207.93</v>
      </c>
      <c r="P651" s="170">
        <f t="shared" si="103"/>
        <v>147008.58480000001</v>
      </c>
      <c r="Q651" s="170">
        <f t="shared" si="108"/>
        <v>140861.23679999998</v>
      </c>
      <c r="R651" s="228">
        <f t="shared" si="102"/>
        <v>0.84243155692436356</v>
      </c>
      <c r="S651" s="228">
        <f t="shared" si="109"/>
        <v>0.87919624864681967</v>
      </c>
      <c r="T651" s="131" t="s">
        <v>416</v>
      </c>
      <c r="U651" s="131">
        <v>0</v>
      </c>
      <c r="V651" s="170">
        <f t="shared" si="104"/>
        <v>0</v>
      </c>
      <c r="W651" s="170">
        <f t="shared" si="110"/>
        <v>0</v>
      </c>
      <c r="X651" s="170">
        <f t="shared" si="105"/>
        <v>0</v>
      </c>
      <c r="Y651" s="260" t="str">
        <f t="shared" si="106"/>
        <v>-</v>
      </c>
      <c r="Z651" s="228" t="str">
        <f t="shared" si="111"/>
        <v>-</v>
      </c>
      <c r="AA651" s="134"/>
    </row>
    <row r="652" spans="1:27" ht="15.75" customHeight="1">
      <c r="A652" s="450"/>
      <c r="B652" s="442"/>
      <c r="C652" s="442"/>
      <c r="D652" s="148" t="s">
        <v>1514</v>
      </c>
      <c r="E652" s="148" t="s">
        <v>1103</v>
      </c>
      <c r="F652" s="178" t="s">
        <v>1561</v>
      </c>
      <c r="G652" s="148" t="s">
        <v>1567</v>
      </c>
      <c r="H652" s="148" t="s">
        <v>394</v>
      </c>
      <c r="I652" s="148" t="s">
        <v>123</v>
      </c>
      <c r="J652" s="132">
        <v>2299001</v>
      </c>
      <c r="K652" s="132">
        <v>1635907.2999999998</v>
      </c>
      <c r="L652" s="132">
        <v>1526830.35</v>
      </c>
      <c r="M652" s="131" t="s">
        <v>410</v>
      </c>
      <c r="N652" s="131">
        <v>0.23</v>
      </c>
      <c r="O652" s="170">
        <f t="shared" si="107"/>
        <v>528770.23</v>
      </c>
      <c r="P652" s="170">
        <f t="shared" si="103"/>
        <v>376258.67899999995</v>
      </c>
      <c r="Q652" s="170">
        <f t="shared" si="108"/>
        <v>351170.98050000006</v>
      </c>
      <c r="R652" s="228">
        <f t="shared" si="102"/>
        <v>0.66412774505100269</v>
      </c>
      <c r="S652" s="228">
        <f t="shared" si="109"/>
        <v>0.71157311371330412</v>
      </c>
      <c r="T652" s="131" t="s">
        <v>416</v>
      </c>
      <c r="U652" s="131">
        <v>0</v>
      </c>
      <c r="V652" s="170">
        <f t="shared" si="104"/>
        <v>0</v>
      </c>
      <c r="W652" s="170">
        <f t="shared" si="110"/>
        <v>0</v>
      </c>
      <c r="X652" s="170">
        <f t="shared" si="105"/>
        <v>0</v>
      </c>
      <c r="Y652" s="260" t="str">
        <f t="shared" si="106"/>
        <v>-</v>
      </c>
      <c r="Z652" s="228" t="str">
        <f t="shared" si="111"/>
        <v>-</v>
      </c>
      <c r="AA652" s="134"/>
    </row>
    <row r="653" spans="1:27" ht="15.75" customHeight="1">
      <c r="A653" s="450"/>
      <c r="B653" s="442"/>
      <c r="C653" s="442"/>
      <c r="D653" s="148" t="s">
        <v>1514</v>
      </c>
      <c r="E653" s="148" t="s">
        <v>1103</v>
      </c>
      <c r="F653" s="178" t="s">
        <v>1561</v>
      </c>
      <c r="G653" s="148" t="s">
        <v>1568</v>
      </c>
      <c r="H653" s="148" t="s">
        <v>394</v>
      </c>
      <c r="I653" s="148" t="s">
        <v>123</v>
      </c>
      <c r="J653" s="132">
        <v>791137</v>
      </c>
      <c r="K653" s="132">
        <v>771536.72000000009</v>
      </c>
      <c r="L653" s="132">
        <v>594659.43999999994</v>
      </c>
      <c r="M653" s="131" t="s">
        <v>410</v>
      </c>
      <c r="N653" s="131">
        <v>0.23</v>
      </c>
      <c r="O653" s="170">
        <f t="shared" si="107"/>
        <v>181961.51</v>
      </c>
      <c r="P653" s="170">
        <f t="shared" si="103"/>
        <v>177453.44560000004</v>
      </c>
      <c r="Q653" s="170">
        <f t="shared" si="108"/>
        <v>136771.67119999998</v>
      </c>
      <c r="R653" s="228">
        <f t="shared" si="102"/>
        <v>0.75165166083750334</v>
      </c>
      <c r="S653" s="228">
        <f t="shared" si="109"/>
        <v>0.97522517591769831</v>
      </c>
      <c r="T653" s="131" t="s">
        <v>416</v>
      </c>
      <c r="U653" s="131">
        <v>0</v>
      </c>
      <c r="V653" s="170">
        <f t="shared" si="104"/>
        <v>0</v>
      </c>
      <c r="W653" s="170">
        <f t="shared" si="110"/>
        <v>0</v>
      </c>
      <c r="X653" s="170">
        <f t="shared" si="105"/>
        <v>0</v>
      </c>
      <c r="Y653" s="260" t="str">
        <f t="shared" si="106"/>
        <v>-</v>
      </c>
      <c r="Z653" s="228" t="str">
        <f t="shared" si="111"/>
        <v>-</v>
      </c>
      <c r="AA653" s="134"/>
    </row>
    <row r="654" spans="1:27" ht="15.75" customHeight="1">
      <c r="A654" s="450"/>
      <c r="B654" s="442"/>
      <c r="C654" s="442"/>
      <c r="D654" s="148" t="s">
        <v>1514</v>
      </c>
      <c r="E654" s="148" t="s">
        <v>1103</v>
      </c>
      <c r="F654" s="178" t="s">
        <v>1561</v>
      </c>
      <c r="G654" s="148" t="s">
        <v>1569</v>
      </c>
      <c r="H654" s="148" t="s">
        <v>394</v>
      </c>
      <c r="I654" s="148" t="s">
        <v>123</v>
      </c>
      <c r="J654" s="132">
        <v>598703</v>
      </c>
      <c r="K654" s="132">
        <v>620075.55999999994</v>
      </c>
      <c r="L654" s="132">
        <v>605724.04</v>
      </c>
      <c r="M654" s="131" t="s">
        <v>410</v>
      </c>
      <c r="N654" s="131">
        <v>0.23</v>
      </c>
      <c r="O654" s="170">
        <f t="shared" si="107"/>
        <v>137701.69</v>
      </c>
      <c r="P654" s="170">
        <f t="shared" si="103"/>
        <v>142617.37880000001</v>
      </c>
      <c r="Q654" s="170">
        <f t="shared" si="108"/>
        <v>139316.52920000002</v>
      </c>
      <c r="R654" s="228">
        <f t="shared" si="102"/>
        <v>1.0117270833785701</v>
      </c>
      <c r="S654" s="228">
        <f t="shared" si="109"/>
        <v>1.0356981007277397</v>
      </c>
      <c r="T654" s="131" t="s">
        <v>416</v>
      </c>
      <c r="U654" s="131">
        <v>0</v>
      </c>
      <c r="V654" s="170">
        <f t="shared" si="104"/>
        <v>0</v>
      </c>
      <c r="W654" s="170">
        <f t="shared" si="110"/>
        <v>0</v>
      </c>
      <c r="X654" s="170">
        <f t="shared" si="105"/>
        <v>0</v>
      </c>
      <c r="Y654" s="260" t="str">
        <f t="shared" si="106"/>
        <v>-</v>
      </c>
      <c r="Z654" s="228" t="str">
        <f t="shared" si="111"/>
        <v>-</v>
      </c>
      <c r="AA654" s="134"/>
    </row>
    <row r="655" spans="1:27" ht="15.75" customHeight="1">
      <c r="A655" s="450"/>
      <c r="B655" s="442"/>
      <c r="C655" s="442"/>
      <c r="D655" s="148" t="s">
        <v>1514</v>
      </c>
      <c r="E655" s="148" t="s">
        <v>1103</v>
      </c>
      <c r="F655" s="178" t="s">
        <v>1561</v>
      </c>
      <c r="G655" s="148" t="s">
        <v>1570</v>
      </c>
      <c r="H655" s="148" t="s">
        <v>394</v>
      </c>
      <c r="I655" s="148" t="s">
        <v>123</v>
      </c>
      <c r="J655" s="132">
        <v>833901</v>
      </c>
      <c r="K655" s="132">
        <v>830385.07</v>
      </c>
      <c r="L655" s="132">
        <v>695281.83000000007</v>
      </c>
      <c r="M655" s="131" t="s">
        <v>410</v>
      </c>
      <c r="N655" s="131">
        <v>0.23</v>
      </c>
      <c r="O655" s="170">
        <f t="shared" si="107"/>
        <v>191797.23</v>
      </c>
      <c r="P655" s="170">
        <f t="shared" si="103"/>
        <v>190988.5661</v>
      </c>
      <c r="Q655" s="170">
        <f t="shared" si="108"/>
        <v>159914.82090000002</v>
      </c>
      <c r="R655" s="228">
        <f t="shared" si="102"/>
        <v>0.83377023171815368</v>
      </c>
      <c r="S655" s="228">
        <f t="shared" si="109"/>
        <v>0.99578375610534098</v>
      </c>
      <c r="T655" s="131" t="s">
        <v>416</v>
      </c>
      <c r="U655" s="131">
        <v>0</v>
      </c>
      <c r="V655" s="170">
        <f t="shared" si="104"/>
        <v>0</v>
      </c>
      <c r="W655" s="170">
        <f t="shared" si="110"/>
        <v>0</v>
      </c>
      <c r="X655" s="170">
        <f t="shared" si="105"/>
        <v>0</v>
      </c>
      <c r="Y655" s="260" t="str">
        <f t="shared" si="106"/>
        <v>-</v>
      </c>
      <c r="Z655" s="228" t="str">
        <f t="shared" si="111"/>
        <v>-</v>
      </c>
      <c r="AA655" s="134"/>
    </row>
    <row r="656" spans="1:27" ht="15.75" customHeight="1">
      <c r="A656" s="450"/>
      <c r="B656" s="442"/>
      <c r="C656" s="442"/>
      <c r="D656" s="148" t="s">
        <v>1514</v>
      </c>
      <c r="E656" s="148" t="s">
        <v>1103</v>
      </c>
      <c r="F656" s="178" t="s">
        <v>1561</v>
      </c>
      <c r="G656" s="148" t="s">
        <v>1571</v>
      </c>
      <c r="H656" s="148" t="s">
        <v>394</v>
      </c>
      <c r="I656" s="148" t="s">
        <v>123</v>
      </c>
      <c r="J656" s="132">
        <v>791137</v>
      </c>
      <c r="K656" s="132">
        <v>791136.96</v>
      </c>
      <c r="L656" s="132">
        <v>749480.39</v>
      </c>
      <c r="M656" s="131" t="s">
        <v>410</v>
      </c>
      <c r="N656" s="131">
        <v>0.23</v>
      </c>
      <c r="O656" s="170">
        <f t="shared" si="107"/>
        <v>181961.51</v>
      </c>
      <c r="P656" s="170">
        <f t="shared" si="103"/>
        <v>181961.50080000001</v>
      </c>
      <c r="Q656" s="170">
        <f t="shared" si="108"/>
        <v>172380.48970000001</v>
      </c>
      <c r="R656" s="228">
        <f t="shared" si="102"/>
        <v>0.94734589584357698</v>
      </c>
      <c r="S656" s="228">
        <f t="shared" si="109"/>
        <v>0.99999994943985682</v>
      </c>
      <c r="T656" s="131" t="s">
        <v>416</v>
      </c>
      <c r="U656" s="131">
        <v>0</v>
      </c>
      <c r="V656" s="170">
        <f t="shared" si="104"/>
        <v>0</v>
      </c>
      <c r="W656" s="170">
        <f t="shared" si="110"/>
        <v>0</v>
      </c>
      <c r="X656" s="170">
        <f t="shared" si="105"/>
        <v>0</v>
      </c>
      <c r="Y656" s="260" t="str">
        <f t="shared" si="106"/>
        <v>-</v>
      </c>
      <c r="Z656" s="228" t="str">
        <f t="shared" si="111"/>
        <v>-</v>
      </c>
      <c r="AA656" s="134"/>
    </row>
    <row r="657" spans="1:27" ht="15.75" customHeight="1">
      <c r="A657" s="450"/>
      <c r="B657" s="442"/>
      <c r="C657" s="442"/>
      <c r="D657" s="148" t="s">
        <v>1514</v>
      </c>
      <c r="E657" s="148" t="s">
        <v>1103</v>
      </c>
      <c r="F657" s="178" t="s">
        <v>1561</v>
      </c>
      <c r="G657" s="148" t="s">
        <v>1572</v>
      </c>
      <c r="H657" s="148" t="s">
        <v>394</v>
      </c>
      <c r="I657" s="148" t="s">
        <v>123</v>
      </c>
      <c r="J657" s="132">
        <v>1453981</v>
      </c>
      <c r="K657" s="132">
        <v>1374748.52</v>
      </c>
      <c r="L657" s="132">
        <v>1364710.6</v>
      </c>
      <c r="M657" s="131" t="s">
        <v>410</v>
      </c>
      <c r="N657" s="131">
        <v>0.23</v>
      </c>
      <c r="O657" s="170">
        <f t="shared" si="107"/>
        <v>334415.63</v>
      </c>
      <c r="P657" s="170">
        <f t="shared" si="103"/>
        <v>316192.15960000001</v>
      </c>
      <c r="Q657" s="170">
        <f t="shared" si="108"/>
        <v>313883.43800000002</v>
      </c>
      <c r="R657" s="228">
        <f t="shared" si="102"/>
        <v>0.93860277403900061</v>
      </c>
      <c r="S657" s="228">
        <f t="shared" si="109"/>
        <v>0.94550652312513028</v>
      </c>
      <c r="T657" s="131" t="s">
        <v>416</v>
      </c>
      <c r="U657" s="131">
        <v>0</v>
      </c>
      <c r="V657" s="170">
        <f t="shared" si="104"/>
        <v>0</v>
      </c>
      <c r="W657" s="170">
        <f t="shared" si="110"/>
        <v>0</v>
      </c>
      <c r="X657" s="170">
        <f t="shared" si="105"/>
        <v>0</v>
      </c>
      <c r="Y657" s="260" t="str">
        <f t="shared" si="106"/>
        <v>-</v>
      </c>
      <c r="Z657" s="228" t="str">
        <f t="shared" si="111"/>
        <v>-</v>
      </c>
      <c r="AA657" s="134"/>
    </row>
    <row r="658" spans="1:27" ht="15.75" customHeight="1">
      <c r="A658" s="450"/>
      <c r="B658" s="442"/>
      <c r="C658" s="442"/>
      <c r="D658" s="148" t="s">
        <v>1514</v>
      </c>
      <c r="E658" s="148" t="s">
        <v>1103</v>
      </c>
      <c r="F658" s="178" t="s">
        <v>1561</v>
      </c>
      <c r="G658" s="148" t="s">
        <v>1573</v>
      </c>
      <c r="H658" s="148" t="s">
        <v>394</v>
      </c>
      <c r="I658" s="148" t="s">
        <v>123</v>
      </c>
      <c r="J658" s="132">
        <v>705609</v>
      </c>
      <c r="K658" s="132">
        <v>705608.64</v>
      </c>
      <c r="L658" s="132">
        <v>705608.6399999999</v>
      </c>
      <c r="M658" s="131" t="s">
        <v>410</v>
      </c>
      <c r="N658" s="131">
        <v>0.23</v>
      </c>
      <c r="O658" s="170">
        <f t="shared" si="107"/>
        <v>162290.07</v>
      </c>
      <c r="P658" s="170">
        <f t="shared" si="103"/>
        <v>162289.9872</v>
      </c>
      <c r="Q658" s="170">
        <f t="shared" si="108"/>
        <v>162289.98719999997</v>
      </c>
      <c r="R658" s="228">
        <f t="shared" si="102"/>
        <v>0.99999948980242581</v>
      </c>
      <c r="S658" s="228">
        <f t="shared" si="109"/>
        <v>0.99999948980242592</v>
      </c>
      <c r="T658" s="131" t="s">
        <v>416</v>
      </c>
      <c r="U658" s="131">
        <v>0</v>
      </c>
      <c r="V658" s="170">
        <f t="shared" si="104"/>
        <v>0</v>
      </c>
      <c r="W658" s="170">
        <f t="shared" si="110"/>
        <v>0</v>
      </c>
      <c r="X658" s="170">
        <f t="shared" si="105"/>
        <v>0</v>
      </c>
      <c r="Y658" s="260" t="str">
        <f t="shared" si="106"/>
        <v>-</v>
      </c>
      <c r="Z658" s="228" t="str">
        <f t="shared" si="111"/>
        <v>-</v>
      </c>
      <c r="AA658" s="134"/>
    </row>
    <row r="659" spans="1:27" ht="15.75" customHeight="1">
      <c r="A659" s="450"/>
      <c r="B659" s="442"/>
      <c r="C659" s="442"/>
      <c r="D659" s="148" t="s">
        <v>1514</v>
      </c>
      <c r="E659" s="148" t="s">
        <v>1103</v>
      </c>
      <c r="F659" s="178" t="s">
        <v>1561</v>
      </c>
      <c r="G659" s="148" t="s">
        <v>1574</v>
      </c>
      <c r="H659" s="148" t="s">
        <v>394</v>
      </c>
      <c r="I659" s="148" t="s">
        <v>123</v>
      </c>
      <c r="J659" s="132">
        <v>250563</v>
      </c>
      <c r="K659" s="132">
        <v>217384.41999999998</v>
      </c>
      <c r="L659" s="132">
        <v>130965.18</v>
      </c>
      <c r="M659" s="131" t="s">
        <v>410</v>
      </c>
      <c r="N659" s="131">
        <v>0.23</v>
      </c>
      <c r="O659" s="170">
        <f t="shared" si="107"/>
        <v>57629.490000000005</v>
      </c>
      <c r="P659" s="170">
        <f t="shared" si="103"/>
        <v>49998.416599999997</v>
      </c>
      <c r="Q659" s="170">
        <f t="shared" si="108"/>
        <v>30121.991399999999</v>
      </c>
      <c r="R659" s="228">
        <f t="shared" si="102"/>
        <v>0.52268363645071292</v>
      </c>
      <c r="S659" s="228">
        <f t="shared" si="109"/>
        <v>0.86758388109976325</v>
      </c>
      <c r="T659" s="131" t="s">
        <v>416</v>
      </c>
      <c r="U659" s="131">
        <v>0</v>
      </c>
      <c r="V659" s="170">
        <f t="shared" si="104"/>
        <v>0</v>
      </c>
      <c r="W659" s="170">
        <f t="shared" si="110"/>
        <v>0</v>
      </c>
      <c r="X659" s="170">
        <f t="shared" si="105"/>
        <v>0</v>
      </c>
      <c r="Y659" s="260" t="str">
        <f t="shared" si="106"/>
        <v>-</v>
      </c>
      <c r="Z659" s="228" t="str">
        <f t="shared" si="111"/>
        <v>-</v>
      </c>
      <c r="AA659" s="134"/>
    </row>
    <row r="660" spans="1:27" ht="15.75" customHeight="1">
      <c r="A660" s="450"/>
      <c r="B660" s="442"/>
      <c r="C660" s="442"/>
      <c r="D660" s="148" t="s">
        <v>1514</v>
      </c>
      <c r="E660" s="148" t="s">
        <v>1103</v>
      </c>
      <c r="F660" s="178" t="s">
        <v>1561</v>
      </c>
      <c r="G660" s="148" t="s">
        <v>1575</v>
      </c>
      <c r="H660" s="148" t="s">
        <v>394</v>
      </c>
      <c r="I660" s="148" t="s">
        <v>123</v>
      </c>
      <c r="J660" s="132">
        <v>726991</v>
      </c>
      <c r="K660" s="132">
        <v>745809.12</v>
      </c>
      <c r="L660" s="132">
        <v>661062.64</v>
      </c>
      <c r="M660" s="131" t="s">
        <v>410</v>
      </c>
      <c r="N660" s="131">
        <v>0.23</v>
      </c>
      <c r="O660" s="170">
        <f t="shared" si="107"/>
        <v>167207.93</v>
      </c>
      <c r="P660" s="170">
        <f t="shared" si="103"/>
        <v>171536.09760000001</v>
      </c>
      <c r="Q660" s="170">
        <f t="shared" si="108"/>
        <v>152044.40720000002</v>
      </c>
      <c r="R660" s="228">
        <f t="shared" si="102"/>
        <v>0.90931337526874489</v>
      </c>
      <c r="S660" s="228">
        <f t="shared" si="109"/>
        <v>1.0258849421794769</v>
      </c>
      <c r="T660" s="131" t="s">
        <v>416</v>
      </c>
      <c r="U660" s="131">
        <v>0</v>
      </c>
      <c r="V660" s="170">
        <f t="shared" si="104"/>
        <v>0</v>
      </c>
      <c r="W660" s="170">
        <f t="shared" si="110"/>
        <v>0</v>
      </c>
      <c r="X660" s="170">
        <f t="shared" si="105"/>
        <v>0</v>
      </c>
      <c r="Y660" s="260" t="str">
        <f t="shared" si="106"/>
        <v>-</v>
      </c>
      <c r="Z660" s="228" t="str">
        <f t="shared" si="111"/>
        <v>-</v>
      </c>
      <c r="AA660" s="134"/>
    </row>
    <row r="661" spans="1:27" ht="15.75" customHeight="1">
      <c r="A661" s="450"/>
      <c r="B661" s="442"/>
      <c r="C661" s="442"/>
      <c r="D661" s="148" t="s">
        <v>1514</v>
      </c>
      <c r="E661" s="148" t="s">
        <v>1103</v>
      </c>
      <c r="F661" s="178" t="s">
        <v>1576</v>
      </c>
      <c r="G661" s="148" t="s">
        <v>1577</v>
      </c>
      <c r="H661" s="148" t="s">
        <v>394</v>
      </c>
      <c r="I661" s="148" t="s">
        <v>117</v>
      </c>
      <c r="J661" s="132">
        <v>205103</v>
      </c>
      <c r="K661" s="132">
        <v>204814.90000000002</v>
      </c>
      <c r="L661" s="132">
        <v>47722.069999999992</v>
      </c>
      <c r="M661" s="131" t="s">
        <v>410</v>
      </c>
      <c r="N661" s="131">
        <v>0.23</v>
      </c>
      <c r="O661" s="170">
        <f t="shared" si="107"/>
        <v>47173.69</v>
      </c>
      <c r="P661" s="170">
        <f t="shared" si="103"/>
        <v>47107.427000000011</v>
      </c>
      <c r="Q661" s="170">
        <f t="shared" si="108"/>
        <v>10976.076099999998</v>
      </c>
      <c r="R661" s="228">
        <f t="shared" si="102"/>
        <v>0.23267368102855635</v>
      </c>
      <c r="S661" s="228">
        <f t="shared" si="109"/>
        <v>0.99859533990239069</v>
      </c>
      <c r="T661" s="131" t="s">
        <v>416</v>
      </c>
      <c r="U661" s="131">
        <v>0</v>
      </c>
      <c r="V661" s="170">
        <f t="shared" si="104"/>
        <v>0</v>
      </c>
      <c r="W661" s="170">
        <f t="shared" si="110"/>
        <v>0</v>
      </c>
      <c r="X661" s="170">
        <f t="shared" si="105"/>
        <v>0</v>
      </c>
      <c r="Y661" s="260" t="str">
        <f t="shared" si="106"/>
        <v>-</v>
      </c>
      <c r="Z661" s="228" t="str">
        <f t="shared" si="111"/>
        <v>-</v>
      </c>
      <c r="AA661" s="134"/>
    </row>
    <row r="662" spans="1:27" ht="15.75" customHeight="1">
      <c r="A662" s="450"/>
      <c r="B662" s="442"/>
      <c r="C662" s="442"/>
      <c r="D662" s="148" t="s">
        <v>1514</v>
      </c>
      <c r="E662" s="148" t="s">
        <v>1103</v>
      </c>
      <c r="F662" s="178" t="s">
        <v>1576</v>
      </c>
      <c r="G662" s="148" t="s">
        <v>1578</v>
      </c>
      <c r="H662" s="148" t="s">
        <v>394</v>
      </c>
      <c r="I662" s="148" t="s">
        <v>117</v>
      </c>
      <c r="J662" s="132">
        <v>4000000</v>
      </c>
      <c r="K662" s="132">
        <v>4913702.75</v>
      </c>
      <c r="L662" s="132">
        <v>1976942</v>
      </c>
      <c r="M662" s="131" t="s">
        <v>410</v>
      </c>
      <c r="N662" s="131">
        <v>0.23</v>
      </c>
      <c r="O662" s="170">
        <f t="shared" si="107"/>
        <v>920000</v>
      </c>
      <c r="P662" s="170">
        <f t="shared" si="103"/>
        <v>1130151.6325000001</v>
      </c>
      <c r="Q662" s="170">
        <f t="shared" si="108"/>
        <v>454696.66000000003</v>
      </c>
      <c r="R662" s="228">
        <f>IFERROR(Q662/O662, "-")</f>
        <v>0.49423550000000005</v>
      </c>
      <c r="S662" s="228">
        <f t="shared" si="109"/>
        <v>1.2284256875000001</v>
      </c>
      <c r="T662" s="131" t="s">
        <v>416</v>
      </c>
      <c r="U662" s="131">
        <v>0</v>
      </c>
      <c r="V662" s="170">
        <f t="shared" si="104"/>
        <v>0</v>
      </c>
      <c r="W662" s="170">
        <f t="shared" si="110"/>
        <v>0</v>
      </c>
      <c r="X662" s="170">
        <f t="shared" si="105"/>
        <v>0</v>
      </c>
      <c r="Y662" s="260" t="str">
        <f t="shared" si="106"/>
        <v>-</v>
      </c>
      <c r="Z662" s="228" t="str">
        <f t="shared" si="111"/>
        <v>-</v>
      </c>
      <c r="AA662" s="134"/>
    </row>
    <row r="663" spans="1:27" ht="15.75" customHeight="1">
      <c r="A663" s="450"/>
      <c r="B663" s="442"/>
      <c r="C663" s="442"/>
      <c r="D663" s="148" t="s">
        <v>1579</v>
      </c>
      <c r="E663" s="148" t="s">
        <v>1103</v>
      </c>
      <c r="F663" s="178" t="s">
        <v>1580</v>
      </c>
      <c r="G663" s="148" t="s">
        <v>1581</v>
      </c>
      <c r="H663" s="148" t="s">
        <v>394</v>
      </c>
      <c r="I663" s="148" t="s">
        <v>123</v>
      </c>
      <c r="J663" s="132">
        <v>11140428</v>
      </c>
      <c r="K663" s="132">
        <v>8020784.3799999999</v>
      </c>
      <c r="L663" s="132">
        <v>7589807.8900000006</v>
      </c>
      <c r="M663" s="131" t="s">
        <v>396</v>
      </c>
      <c r="N663" s="131">
        <v>1</v>
      </c>
      <c r="O663" s="170">
        <f t="shared" si="107"/>
        <v>11140428</v>
      </c>
      <c r="P663" s="170">
        <f t="shared" si="103"/>
        <v>8020784.3799999999</v>
      </c>
      <c r="Q663" s="170">
        <f t="shared" si="108"/>
        <v>7589807.8900000006</v>
      </c>
      <c r="R663" s="228">
        <f t="shared" ref="R663:R726" si="112">IFERROR(Q663/O663, "-")</f>
        <v>0.68128512567021671</v>
      </c>
      <c r="S663" s="228">
        <f t="shared" si="109"/>
        <v>0.71997093648466648</v>
      </c>
      <c r="T663" s="131" t="s">
        <v>416</v>
      </c>
      <c r="U663" s="131">
        <v>0</v>
      </c>
      <c r="V663" s="170">
        <f t="shared" si="104"/>
        <v>0</v>
      </c>
      <c r="W663" s="170">
        <f t="shared" si="110"/>
        <v>0</v>
      </c>
      <c r="X663" s="170">
        <f t="shared" si="105"/>
        <v>0</v>
      </c>
      <c r="Y663" s="260" t="str">
        <f t="shared" si="106"/>
        <v>-</v>
      </c>
      <c r="Z663" s="228" t="str">
        <f t="shared" si="111"/>
        <v>-</v>
      </c>
      <c r="AA663" s="134"/>
    </row>
    <row r="664" spans="1:27" ht="15.75" customHeight="1">
      <c r="A664" s="450"/>
      <c r="B664" s="442"/>
      <c r="C664" s="442"/>
      <c r="D664" s="148" t="s">
        <v>1579</v>
      </c>
      <c r="E664" s="148" t="s">
        <v>1103</v>
      </c>
      <c r="F664" s="178" t="s">
        <v>1582</v>
      </c>
      <c r="G664" s="148" t="s">
        <v>1583</v>
      </c>
      <c r="H664" s="148" t="s">
        <v>394</v>
      </c>
      <c r="I664" s="148" t="s">
        <v>123</v>
      </c>
      <c r="J664" s="132">
        <v>24876864</v>
      </c>
      <c r="K664" s="132">
        <v>24876677.719999999</v>
      </c>
      <c r="L664" s="132">
        <v>20603675.719999999</v>
      </c>
      <c r="M664" s="131" t="s">
        <v>396</v>
      </c>
      <c r="N664" s="131">
        <v>1</v>
      </c>
      <c r="O664" s="170">
        <f t="shared" si="107"/>
        <v>24876864</v>
      </c>
      <c r="P664" s="170">
        <f t="shared" si="103"/>
        <v>24876677.719999999</v>
      </c>
      <c r="Q664" s="170">
        <f t="shared" si="108"/>
        <v>20603675.719999999</v>
      </c>
      <c r="R664" s="228">
        <f t="shared" si="112"/>
        <v>0.82822640828040062</v>
      </c>
      <c r="S664" s="228">
        <f t="shared" si="109"/>
        <v>0.99999251191790084</v>
      </c>
      <c r="T664" s="131" t="s">
        <v>410</v>
      </c>
      <c r="U664" s="131">
        <v>0.57999999999999996</v>
      </c>
      <c r="V664" s="170">
        <f t="shared" si="104"/>
        <v>14428581.119999999</v>
      </c>
      <c r="W664" s="170">
        <f t="shared" si="110"/>
        <v>14428473.077599999</v>
      </c>
      <c r="X664" s="170">
        <f t="shared" si="105"/>
        <v>11950131.917599998</v>
      </c>
      <c r="Y664" s="260">
        <f t="shared" si="106"/>
        <v>0.82822640828040051</v>
      </c>
      <c r="Z664" s="228">
        <f t="shared" si="111"/>
        <v>0.99999251191790084</v>
      </c>
      <c r="AA664" s="134"/>
    </row>
    <row r="665" spans="1:27" ht="15.75" customHeight="1">
      <c r="A665" s="450"/>
      <c r="B665" s="442"/>
      <c r="C665" s="442"/>
      <c r="D665" s="148" t="s">
        <v>1579</v>
      </c>
      <c r="E665" s="148" t="s">
        <v>1103</v>
      </c>
      <c r="F665" s="178" t="s">
        <v>1582</v>
      </c>
      <c r="G665" s="148" t="s">
        <v>1584</v>
      </c>
      <c r="H665" s="148" t="s">
        <v>394</v>
      </c>
      <c r="I665" s="148" t="s">
        <v>123</v>
      </c>
      <c r="J665" s="132">
        <v>12957</v>
      </c>
      <c r="K665" s="132">
        <v>55652.02</v>
      </c>
      <c r="L665" s="132">
        <v>16905.46</v>
      </c>
      <c r="M665" s="131" t="s">
        <v>396</v>
      </c>
      <c r="N665" s="131">
        <v>1</v>
      </c>
      <c r="O665" s="170">
        <f t="shared" si="107"/>
        <v>12957</v>
      </c>
      <c r="P665" s="170">
        <f t="shared" si="103"/>
        <v>55652.02</v>
      </c>
      <c r="Q665" s="170">
        <f t="shared" si="108"/>
        <v>16905.46</v>
      </c>
      <c r="R665" s="228">
        <f t="shared" si="112"/>
        <v>1.3047356641197807</v>
      </c>
      <c r="S665" s="228">
        <f t="shared" si="109"/>
        <v>4.2951315891024153</v>
      </c>
      <c r="T665" s="131" t="s">
        <v>410</v>
      </c>
      <c r="U665" s="131">
        <v>0.57999999999999996</v>
      </c>
      <c r="V665" s="170">
        <f t="shared" si="104"/>
        <v>7515.0599999999995</v>
      </c>
      <c r="W665" s="170">
        <f t="shared" si="110"/>
        <v>32278.171599999994</v>
      </c>
      <c r="X665" s="170">
        <f t="shared" si="105"/>
        <v>9805.1667999999991</v>
      </c>
      <c r="Y665" s="260">
        <f t="shared" si="106"/>
        <v>1.3047356641197807</v>
      </c>
      <c r="Z665" s="228">
        <f t="shared" si="111"/>
        <v>4.2951315891024153</v>
      </c>
      <c r="AA665" s="134"/>
    </row>
    <row r="666" spans="1:27" ht="15.75" customHeight="1">
      <c r="A666" s="450"/>
      <c r="B666" s="442"/>
      <c r="C666" s="442"/>
      <c r="D666" s="148" t="s">
        <v>1579</v>
      </c>
      <c r="E666" s="148" t="s">
        <v>1103</v>
      </c>
      <c r="F666" s="178" t="s">
        <v>1582</v>
      </c>
      <c r="G666" s="148" t="s">
        <v>1585</v>
      </c>
      <c r="H666" s="148" t="s">
        <v>394</v>
      </c>
      <c r="I666" s="148" t="s">
        <v>123</v>
      </c>
      <c r="J666" s="132">
        <v>17967</v>
      </c>
      <c r="K666" s="132">
        <v>838.65</v>
      </c>
      <c r="L666" s="132">
        <v>838.65</v>
      </c>
      <c r="M666" s="131" t="s">
        <v>396</v>
      </c>
      <c r="N666" s="131">
        <v>1</v>
      </c>
      <c r="O666" s="170">
        <f t="shared" si="107"/>
        <v>17967</v>
      </c>
      <c r="P666" s="170">
        <f t="shared" si="103"/>
        <v>838.65</v>
      </c>
      <c r="Q666" s="170">
        <f t="shared" si="108"/>
        <v>838.65</v>
      </c>
      <c r="R666" s="228">
        <f t="shared" si="112"/>
        <v>4.6677241609617628E-2</v>
      </c>
      <c r="S666" s="228">
        <f t="shared" si="109"/>
        <v>4.6677241609617628E-2</v>
      </c>
      <c r="T666" s="131" t="s">
        <v>410</v>
      </c>
      <c r="U666" s="131">
        <v>0.57999999999999996</v>
      </c>
      <c r="V666" s="170">
        <f t="shared" si="104"/>
        <v>10420.859999999999</v>
      </c>
      <c r="W666" s="170">
        <f t="shared" si="110"/>
        <v>486.41699999999997</v>
      </c>
      <c r="X666" s="170">
        <f t="shared" si="105"/>
        <v>486.41699999999997</v>
      </c>
      <c r="Y666" s="260">
        <f t="shared" si="106"/>
        <v>4.6677241609617635E-2</v>
      </c>
      <c r="Z666" s="228">
        <f t="shared" si="111"/>
        <v>4.6677241609617635E-2</v>
      </c>
      <c r="AA666" s="134"/>
    </row>
    <row r="667" spans="1:27" ht="15.75" customHeight="1">
      <c r="A667" s="450"/>
      <c r="B667" s="442"/>
      <c r="C667" s="442"/>
      <c r="D667" s="148" t="s">
        <v>1579</v>
      </c>
      <c r="E667" s="148" t="s">
        <v>1103</v>
      </c>
      <c r="F667" s="178" t="s">
        <v>1582</v>
      </c>
      <c r="G667" s="148" t="s">
        <v>1586</v>
      </c>
      <c r="H667" s="148" t="s">
        <v>394</v>
      </c>
      <c r="I667" s="148" t="s">
        <v>123</v>
      </c>
      <c r="J667" s="132">
        <v>889735</v>
      </c>
      <c r="K667" s="132">
        <v>797822.57</v>
      </c>
      <c r="L667" s="132">
        <v>621445.62000000011</v>
      </c>
      <c r="M667" s="131" t="s">
        <v>396</v>
      </c>
      <c r="N667" s="131">
        <v>1</v>
      </c>
      <c r="O667" s="170">
        <f t="shared" si="107"/>
        <v>889735</v>
      </c>
      <c r="P667" s="170">
        <f t="shared" si="103"/>
        <v>797822.57</v>
      </c>
      <c r="Q667" s="170">
        <f t="shared" si="108"/>
        <v>621445.62000000011</v>
      </c>
      <c r="R667" s="228">
        <f t="shared" si="112"/>
        <v>0.69846147448397566</v>
      </c>
      <c r="S667" s="228">
        <f t="shared" si="109"/>
        <v>0.89669684793786908</v>
      </c>
      <c r="T667" s="131" t="s">
        <v>410</v>
      </c>
      <c r="U667" s="131">
        <v>0.57999999999999996</v>
      </c>
      <c r="V667" s="170">
        <f t="shared" si="104"/>
        <v>516046.3</v>
      </c>
      <c r="W667" s="170">
        <f t="shared" si="110"/>
        <v>462737.09059999994</v>
      </c>
      <c r="X667" s="170">
        <f t="shared" si="105"/>
        <v>360438.45960000006</v>
      </c>
      <c r="Y667" s="260">
        <f t="shared" si="106"/>
        <v>0.69846147448397566</v>
      </c>
      <c r="Z667" s="228">
        <f t="shared" si="111"/>
        <v>0.89669684793786908</v>
      </c>
      <c r="AA667" s="134"/>
    </row>
    <row r="668" spans="1:27" ht="15.75" customHeight="1">
      <c r="A668" s="450"/>
      <c r="B668" s="442"/>
      <c r="C668" s="442"/>
      <c r="D668" s="148" t="s">
        <v>1579</v>
      </c>
      <c r="E668" s="148" t="s">
        <v>1103</v>
      </c>
      <c r="F668" s="178" t="s">
        <v>1582</v>
      </c>
      <c r="G668" s="148" t="s">
        <v>1587</v>
      </c>
      <c r="H668" s="148" t="s">
        <v>394</v>
      </c>
      <c r="I668" s="148" t="s">
        <v>123</v>
      </c>
      <c r="J668" s="132">
        <v>1988377</v>
      </c>
      <c r="K668" s="132">
        <v>1310850.6200000001</v>
      </c>
      <c r="L668" s="132">
        <v>1310850.6200000001</v>
      </c>
      <c r="M668" s="131" t="s">
        <v>396</v>
      </c>
      <c r="N668" s="131">
        <v>1</v>
      </c>
      <c r="O668" s="170">
        <f t="shared" si="107"/>
        <v>1988377</v>
      </c>
      <c r="P668" s="170">
        <f t="shared" si="103"/>
        <v>1310850.6200000001</v>
      </c>
      <c r="Q668" s="170">
        <f t="shared" si="108"/>
        <v>1310850.6200000001</v>
      </c>
      <c r="R668" s="228">
        <f t="shared" si="112"/>
        <v>0.65925657961241757</v>
      </c>
      <c r="S668" s="228">
        <f t="shared" si="109"/>
        <v>0.65925657961241757</v>
      </c>
      <c r="T668" s="131" t="s">
        <v>410</v>
      </c>
      <c r="U668" s="131">
        <v>0.57999999999999996</v>
      </c>
      <c r="V668" s="170">
        <f t="shared" si="104"/>
        <v>1153258.6599999999</v>
      </c>
      <c r="W668" s="170">
        <f t="shared" si="110"/>
        <v>760293.35959999997</v>
      </c>
      <c r="X668" s="170">
        <f t="shared" si="105"/>
        <v>760293.35959999997</v>
      </c>
      <c r="Y668" s="260">
        <f t="shared" si="106"/>
        <v>0.65925657961241757</v>
      </c>
      <c r="Z668" s="228">
        <f t="shared" si="111"/>
        <v>0.65925657961241757</v>
      </c>
      <c r="AA668" s="134"/>
    </row>
    <row r="669" spans="1:27" ht="15.75" customHeight="1">
      <c r="A669" s="450"/>
      <c r="B669" s="442"/>
      <c r="C669" s="442"/>
      <c r="D669" s="148" t="s">
        <v>1579</v>
      </c>
      <c r="E669" s="148" t="s">
        <v>1103</v>
      </c>
      <c r="F669" s="178" t="s">
        <v>1582</v>
      </c>
      <c r="G669" s="148" t="s">
        <v>1588</v>
      </c>
      <c r="H669" s="148" t="s">
        <v>394</v>
      </c>
      <c r="I669" s="148" t="s">
        <v>123</v>
      </c>
      <c r="J669" s="132">
        <v>0</v>
      </c>
      <c r="K669" s="132">
        <v>184723</v>
      </c>
      <c r="L669" s="132">
        <v>161623</v>
      </c>
      <c r="M669" s="131" t="s">
        <v>396</v>
      </c>
      <c r="N669" s="131">
        <v>1</v>
      </c>
      <c r="O669" s="170">
        <f t="shared" si="107"/>
        <v>0</v>
      </c>
      <c r="P669" s="170">
        <f t="shared" si="103"/>
        <v>184723</v>
      </c>
      <c r="Q669" s="170">
        <f t="shared" si="108"/>
        <v>161623</v>
      </c>
      <c r="R669" s="228" t="str">
        <f t="shared" si="112"/>
        <v>-</v>
      </c>
      <c r="S669" s="228" t="str">
        <f t="shared" si="109"/>
        <v>-</v>
      </c>
      <c r="T669" s="131" t="s">
        <v>410</v>
      </c>
      <c r="U669" s="131">
        <v>0.57999999999999996</v>
      </c>
      <c r="V669" s="170">
        <f t="shared" si="104"/>
        <v>0</v>
      </c>
      <c r="W669" s="170">
        <f t="shared" si="110"/>
        <v>107139.34</v>
      </c>
      <c r="X669" s="170">
        <f t="shared" si="105"/>
        <v>93741.34</v>
      </c>
      <c r="Y669" s="260" t="str">
        <f t="shared" si="106"/>
        <v>-</v>
      </c>
      <c r="Z669" s="228" t="str">
        <f t="shared" si="111"/>
        <v>-</v>
      </c>
      <c r="AA669" s="134"/>
    </row>
    <row r="670" spans="1:27" ht="15.75" customHeight="1">
      <c r="A670" s="450"/>
      <c r="B670" s="442"/>
      <c r="C670" s="442"/>
      <c r="D670" s="148" t="s">
        <v>1579</v>
      </c>
      <c r="E670" s="148" t="s">
        <v>1103</v>
      </c>
      <c r="F670" s="178" t="s">
        <v>1582</v>
      </c>
      <c r="G670" s="148" t="s">
        <v>1589</v>
      </c>
      <c r="H670" s="148" t="s">
        <v>394</v>
      </c>
      <c r="I670" s="148" t="s">
        <v>123</v>
      </c>
      <c r="J670" s="132">
        <v>94651</v>
      </c>
      <c r="K670" s="132">
        <v>1255.26</v>
      </c>
      <c r="L670" s="132">
        <v>1255.26</v>
      </c>
      <c r="M670" s="131" t="s">
        <v>396</v>
      </c>
      <c r="N670" s="131">
        <v>1</v>
      </c>
      <c r="O670" s="170">
        <f t="shared" si="107"/>
        <v>94651</v>
      </c>
      <c r="P670" s="170">
        <f t="shared" si="103"/>
        <v>1255.26</v>
      </c>
      <c r="Q670" s="170">
        <f t="shared" si="108"/>
        <v>1255.26</v>
      </c>
      <c r="R670" s="228">
        <f t="shared" si="112"/>
        <v>1.3261983497268913E-2</v>
      </c>
      <c r="S670" s="228">
        <f t="shared" si="109"/>
        <v>1.3261983497268913E-2</v>
      </c>
      <c r="T670" s="131" t="s">
        <v>410</v>
      </c>
      <c r="U670" s="131">
        <v>0.57999999999999996</v>
      </c>
      <c r="V670" s="170">
        <f t="shared" si="104"/>
        <v>54897.579999999994</v>
      </c>
      <c r="W670" s="170">
        <f t="shared" si="110"/>
        <v>728.05079999999998</v>
      </c>
      <c r="X670" s="170">
        <f t="shared" si="105"/>
        <v>728.05079999999998</v>
      </c>
      <c r="Y670" s="260">
        <f t="shared" si="106"/>
        <v>1.3261983497268915E-2</v>
      </c>
      <c r="Z670" s="228">
        <f t="shared" si="111"/>
        <v>1.3261983497268915E-2</v>
      </c>
      <c r="AA670" s="134"/>
    </row>
    <row r="671" spans="1:27" ht="15.75" customHeight="1">
      <c r="A671" s="450"/>
      <c r="B671" s="442"/>
      <c r="C671" s="442"/>
      <c r="D671" s="148" t="s">
        <v>1579</v>
      </c>
      <c r="E671" s="148" t="s">
        <v>1103</v>
      </c>
      <c r="F671" s="178" t="s">
        <v>1582</v>
      </c>
      <c r="G671" s="148" t="s">
        <v>1590</v>
      </c>
      <c r="H671" s="148" t="s">
        <v>394</v>
      </c>
      <c r="I671" s="148" t="s">
        <v>123</v>
      </c>
      <c r="J671" s="132">
        <v>0</v>
      </c>
      <c r="K671" s="132">
        <v>308024.99</v>
      </c>
      <c r="L671" s="132">
        <v>16965</v>
      </c>
      <c r="M671" s="131" t="s">
        <v>396</v>
      </c>
      <c r="N671" s="131">
        <v>1</v>
      </c>
      <c r="O671" s="170">
        <f t="shared" si="107"/>
        <v>0</v>
      </c>
      <c r="P671" s="170">
        <f t="shared" si="103"/>
        <v>308024.99</v>
      </c>
      <c r="Q671" s="170">
        <f t="shared" si="108"/>
        <v>16965</v>
      </c>
      <c r="R671" s="228" t="str">
        <f t="shared" si="112"/>
        <v>-</v>
      </c>
      <c r="S671" s="228" t="str">
        <f t="shared" si="109"/>
        <v>-</v>
      </c>
      <c r="T671" s="131" t="s">
        <v>410</v>
      </c>
      <c r="U671" s="131">
        <v>0.57999999999999996</v>
      </c>
      <c r="V671" s="170">
        <f t="shared" si="104"/>
        <v>0</v>
      </c>
      <c r="W671" s="170">
        <f t="shared" si="110"/>
        <v>178654.49419999999</v>
      </c>
      <c r="X671" s="170">
        <f t="shared" si="105"/>
        <v>9839.6999999999989</v>
      </c>
      <c r="Y671" s="260" t="str">
        <f t="shared" si="106"/>
        <v>-</v>
      </c>
      <c r="Z671" s="228" t="str">
        <f t="shared" si="111"/>
        <v>-</v>
      </c>
      <c r="AA671" s="134"/>
    </row>
    <row r="672" spans="1:27" ht="15.75" customHeight="1">
      <c r="A672" s="450"/>
      <c r="B672" s="442"/>
      <c r="C672" s="442"/>
      <c r="D672" s="148" t="s">
        <v>1579</v>
      </c>
      <c r="E672" s="148" t="s">
        <v>1103</v>
      </c>
      <c r="F672" s="178" t="s">
        <v>1582</v>
      </c>
      <c r="G672" s="148" t="s">
        <v>1591</v>
      </c>
      <c r="H672" s="148" t="s">
        <v>394</v>
      </c>
      <c r="I672" s="148" t="s">
        <v>123</v>
      </c>
      <c r="J672" s="132">
        <v>46000</v>
      </c>
      <c r="K672" s="132">
        <v>557.4</v>
      </c>
      <c r="L672" s="132">
        <v>557.4</v>
      </c>
      <c r="M672" s="131" t="s">
        <v>396</v>
      </c>
      <c r="N672" s="131">
        <v>1</v>
      </c>
      <c r="O672" s="170">
        <f t="shared" si="107"/>
        <v>46000</v>
      </c>
      <c r="P672" s="170">
        <f t="shared" si="103"/>
        <v>557.4</v>
      </c>
      <c r="Q672" s="170">
        <f t="shared" si="108"/>
        <v>557.4</v>
      </c>
      <c r="R672" s="228">
        <f t="shared" si="112"/>
        <v>1.2117391304347826E-2</v>
      </c>
      <c r="S672" s="228">
        <f t="shared" si="109"/>
        <v>1.2117391304347826E-2</v>
      </c>
      <c r="T672" s="131" t="s">
        <v>410</v>
      </c>
      <c r="U672" s="131">
        <v>0.57999999999999996</v>
      </c>
      <c r="V672" s="170">
        <f t="shared" si="104"/>
        <v>26679.999999999996</v>
      </c>
      <c r="W672" s="170">
        <f t="shared" si="110"/>
        <v>323.29199999999997</v>
      </c>
      <c r="X672" s="170">
        <f t="shared" si="105"/>
        <v>323.29199999999997</v>
      </c>
      <c r="Y672" s="260">
        <f t="shared" si="106"/>
        <v>1.2117391304347826E-2</v>
      </c>
      <c r="Z672" s="228">
        <f t="shared" si="111"/>
        <v>1.2117391304347826E-2</v>
      </c>
      <c r="AA672" s="134"/>
    </row>
    <row r="673" spans="1:27" ht="15.75" customHeight="1">
      <c r="A673" s="450"/>
      <c r="B673" s="442"/>
      <c r="C673" s="442"/>
      <c r="D673" s="148" t="s">
        <v>1579</v>
      </c>
      <c r="E673" s="148" t="s">
        <v>1103</v>
      </c>
      <c r="F673" s="178" t="s">
        <v>1582</v>
      </c>
      <c r="G673" s="148" t="s">
        <v>1592</v>
      </c>
      <c r="H673" s="148" t="s">
        <v>394</v>
      </c>
      <c r="I673" s="148" t="s">
        <v>123</v>
      </c>
      <c r="J673" s="132">
        <v>249384</v>
      </c>
      <c r="K673" s="132">
        <v>230838.93000000002</v>
      </c>
      <c r="L673" s="132">
        <v>209748.93</v>
      </c>
      <c r="M673" s="131" t="s">
        <v>396</v>
      </c>
      <c r="N673" s="131">
        <v>1</v>
      </c>
      <c r="O673" s="170">
        <f t="shared" si="107"/>
        <v>249384</v>
      </c>
      <c r="P673" s="170">
        <f t="shared" si="103"/>
        <v>230838.93000000002</v>
      </c>
      <c r="Q673" s="170">
        <f t="shared" si="108"/>
        <v>209748.93</v>
      </c>
      <c r="R673" s="228">
        <f t="shared" si="112"/>
        <v>0.84106811182754304</v>
      </c>
      <c r="S673" s="228">
        <f t="shared" si="109"/>
        <v>0.92563648830718903</v>
      </c>
      <c r="T673" s="131" t="s">
        <v>410</v>
      </c>
      <c r="U673" s="131">
        <v>0.57999999999999996</v>
      </c>
      <c r="V673" s="170">
        <f t="shared" si="104"/>
        <v>144642.72</v>
      </c>
      <c r="W673" s="170">
        <f t="shared" si="110"/>
        <v>133886.57940000002</v>
      </c>
      <c r="X673" s="170">
        <f t="shared" si="105"/>
        <v>121654.37939999999</v>
      </c>
      <c r="Y673" s="260">
        <f t="shared" si="106"/>
        <v>0.84106811182754304</v>
      </c>
      <c r="Z673" s="228">
        <f t="shared" si="111"/>
        <v>0.92563648830718903</v>
      </c>
      <c r="AA673" s="134"/>
    </row>
    <row r="674" spans="1:27" ht="15.75" customHeight="1">
      <c r="A674" s="450"/>
      <c r="B674" s="442"/>
      <c r="C674" s="442"/>
      <c r="D674" s="148" t="s">
        <v>1579</v>
      </c>
      <c r="E674" s="148" t="s">
        <v>1103</v>
      </c>
      <c r="F674" s="178" t="s">
        <v>1582</v>
      </c>
      <c r="G674" s="148" t="s">
        <v>1593</v>
      </c>
      <c r="H674" s="148" t="s">
        <v>394</v>
      </c>
      <c r="I674" s="148" t="s">
        <v>123</v>
      </c>
      <c r="J674" s="132">
        <v>228555</v>
      </c>
      <c r="K674" s="132">
        <v>167866.68</v>
      </c>
      <c r="L674" s="132">
        <v>60062</v>
      </c>
      <c r="M674" s="131" t="s">
        <v>396</v>
      </c>
      <c r="N674" s="131">
        <v>1</v>
      </c>
      <c r="O674" s="170">
        <f t="shared" si="107"/>
        <v>228555</v>
      </c>
      <c r="P674" s="170">
        <f t="shared" si="103"/>
        <v>167866.68</v>
      </c>
      <c r="Q674" s="170">
        <f t="shared" si="108"/>
        <v>60062</v>
      </c>
      <c r="R674" s="228">
        <f t="shared" si="112"/>
        <v>0.26279013804117168</v>
      </c>
      <c r="S674" s="228">
        <f t="shared" si="109"/>
        <v>0.73446951499639035</v>
      </c>
      <c r="T674" s="131" t="s">
        <v>410</v>
      </c>
      <c r="U674" s="131">
        <v>0.57999999999999996</v>
      </c>
      <c r="V674" s="170">
        <f t="shared" si="104"/>
        <v>132561.9</v>
      </c>
      <c r="W674" s="170">
        <f t="shared" si="110"/>
        <v>97362.674399999989</v>
      </c>
      <c r="X674" s="170">
        <f t="shared" si="105"/>
        <v>34835.96</v>
      </c>
      <c r="Y674" s="260">
        <f t="shared" si="106"/>
        <v>0.26279013804117174</v>
      </c>
      <c r="Z674" s="228">
        <f t="shared" si="111"/>
        <v>0.73446951499639035</v>
      </c>
      <c r="AA674" s="134"/>
    </row>
    <row r="675" spans="1:27" ht="15.75" customHeight="1">
      <c r="A675" s="450"/>
      <c r="B675" s="442"/>
      <c r="C675" s="442"/>
      <c r="D675" s="148" t="s">
        <v>1579</v>
      </c>
      <c r="E675" s="148" t="s">
        <v>1103</v>
      </c>
      <c r="F675" s="178" t="s">
        <v>1582</v>
      </c>
      <c r="G675" s="148" t="s">
        <v>1594</v>
      </c>
      <c r="H675" s="148" t="s">
        <v>394</v>
      </c>
      <c r="I675" s="148" t="s">
        <v>123</v>
      </c>
      <c r="J675" s="132">
        <v>49877</v>
      </c>
      <c r="K675" s="132">
        <v>48985.200000000004</v>
      </c>
      <c r="L675" s="132">
        <v>41442</v>
      </c>
      <c r="M675" s="131" t="s">
        <v>396</v>
      </c>
      <c r="N675" s="131">
        <v>1</v>
      </c>
      <c r="O675" s="170">
        <f t="shared" si="107"/>
        <v>49877</v>
      </c>
      <c r="P675" s="170">
        <f t="shared" si="103"/>
        <v>48985.200000000004</v>
      </c>
      <c r="Q675" s="170">
        <f t="shared" si="108"/>
        <v>41442</v>
      </c>
      <c r="R675" s="228">
        <f t="shared" si="112"/>
        <v>0.83088397457746055</v>
      </c>
      <c r="S675" s="228">
        <f t="shared" si="109"/>
        <v>0.98212001523748427</v>
      </c>
      <c r="T675" s="131" t="s">
        <v>410</v>
      </c>
      <c r="U675" s="131">
        <v>0.57999999999999996</v>
      </c>
      <c r="V675" s="170">
        <f t="shared" si="104"/>
        <v>28928.659999999996</v>
      </c>
      <c r="W675" s="170">
        <f t="shared" si="110"/>
        <v>28411.416000000001</v>
      </c>
      <c r="X675" s="170">
        <f t="shared" si="105"/>
        <v>24036.359999999997</v>
      </c>
      <c r="Y675" s="260">
        <f t="shared" si="106"/>
        <v>0.83088397457746055</v>
      </c>
      <c r="Z675" s="228">
        <f t="shared" si="111"/>
        <v>0.98212001523748438</v>
      </c>
      <c r="AA675" s="134"/>
    </row>
    <row r="676" spans="1:27" ht="15.75" customHeight="1">
      <c r="A676" s="450"/>
      <c r="B676" s="442"/>
      <c r="C676" s="442"/>
      <c r="D676" s="148" t="s">
        <v>1579</v>
      </c>
      <c r="E676" s="148" t="s">
        <v>1103</v>
      </c>
      <c r="F676" s="178" t="s">
        <v>1582</v>
      </c>
      <c r="G676" s="148" t="s">
        <v>1595</v>
      </c>
      <c r="H676" s="148" t="s">
        <v>394</v>
      </c>
      <c r="I676" s="148" t="s">
        <v>123</v>
      </c>
      <c r="J676" s="132">
        <v>22500</v>
      </c>
      <c r="K676" s="132">
        <v>7204.06</v>
      </c>
      <c r="L676" s="132">
        <v>7204.06</v>
      </c>
      <c r="M676" s="131" t="s">
        <v>396</v>
      </c>
      <c r="N676" s="131">
        <v>1</v>
      </c>
      <c r="O676" s="170">
        <f t="shared" si="107"/>
        <v>22500</v>
      </c>
      <c r="P676" s="170">
        <f t="shared" si="103"/>
        <v>7204.06</v>
      </c>
      <c r="Q676" s="170">
        <f t="shared" si="108"/>
        <v>7204.06</v>
      </c>
      <c r="R676" s="228">
        <f t="shared" si="112"/>
        <v>0.32018044444444449</v>
      </c>
      <c r="S676" s="228">
        <f t="shared" si="109"/>
        <v>0.32018044444444449</v>
      </c>
      <c r="T676" s="131" t="s">
        <v>410</v>
      </c>
      <c r="U676" s="131">
        <v>0.57999999999999996</v>
      </c>
      <c r="V676" s="170">
        <f t="shared" si="104"/>
        <v>13050</v>
      </c>
      <c r="W676" s="170">
        <f t="shared" si="110"/>
        <v>4178.3548000000001</v>
      </c>
      <c r="X676" s="170">
        <f t="shared" si="105"/>
        <v>4178.3548000000001</v>
      </c>
      <c r="Y676" s="260">
        <f t="shared" si="106"/>
        <v>0.32018044444444443</v>
      </c>
      <c r="Z676" s="228">
        <f t="shared" si="111"/>
        <v>0.32018044444444443</v>
      </c>
      <c r="AA676" s="134"/>
    </row>
    <row r="677" spans="1:27" ht="15.75" customHeight="1">
      <c r="A677" s="450"/>
      <c r="B677" s="442"/>
      <c r="C677" s="442"/>
      <c r="D677" s="148" t="s">
        <v>1579</v>
      </c>
      <c r="E677" s="148" t="s">
        <v>1103</v>
      </c>
      <c r="F677" s="178" t="s">
        <v>1582</v>
      </c>
      <c r="G677" s="148" t="s">
        <v>1596</v>
      </c>
      <c r="H677" s="148" t="s">
        <v>394</v>
      </c>
      <c r="I677" s="148" t="s">
        <v>123</v>
      </c>
      <c r="J677" s="132">
        <v>146016</v>
      </c>
      <c r="K677" s="132">
        <v>144186</v>
      </c>
      <c r="L677" s="132">
        <v>124836</v>
      </c>
      <c r="M677" s="131" t="s">
        <v>396</v>
      </c>
      <c r="N677" s="131">
        <v>1</v>
      </c>
      <c r="O677" s="170">
        <f t="shared" si="107"/>
        <v>146016</v>
      </c>
      <c r="P677" s="170">
        <f t="shared" si="103"/>
        <v>144186</v>
      </c>
      <c r="Q677" s="170">
        <f t="shared" si="108"/>
        <v>124836</v>
      </c>
      <c r="R677" s="228">
        <f t="shared" si="112"/>
        <v>0.85494740302432615</v>
      </c>
      <c r="S677" s="228">
        <f t="shared" si="109"/>
        <v>0.98746712689020377</v>
      </c>
      <c r="T677" s="131" t="s">
        <v>410</v>
      </c>
      <c r="U677" s="131">
        <v>0.57999999999999996</v>
      </c>
      <c r="V677" s="170">
        <f t="shared" si="104"/>
        <v>84689.279999999999</v>
      </c>
      <c r="W677" s="170">
        <f t="shared" si="110"/>
        <v>83627.87999999999</v>
      </c>
      <c r="X677" s="170">
        <f t="shared" si="105"/>
        <v>72404.87999999999</v>
      </c>
      <c r="Y677" s="260">
        <f t="shared" si="106"/>
        <v>0.85494740302432604</v>
      </c>
      <c r="Z677" s="228">
        <f t="shared" si="111"/>
        <v>0.98746712689020366</v>
      </c>
      <c r="AA677" s="134"/>
    </row>
    <row r="678" spans="1:27" ht="15.75" customHeight="1">
      <c r="A678" s="450"/>
      <c r="B678" s="442"/>
      <c r="C678" s="442"/>
      <c r="D678" s="148" t="s">
        <v>1579</v>
      </c>
      <c r="E678" s="148" t="s">
        <v>1103</v>
      </c>
      <c r="F678" s="178" t="s">
        <v>1582</v>
      </c>
      <c r="G678" s="148" t="s">
        <v>1597</v>
      </c>
      <c r="H678" s="148" t="s">
        <v>394</v>
      </c>
      <c r="I678" s="148" t="s">
        <v>123</v>
      </c>
      <c r="J678" s="132">
        <v>121644</v>
      </c>
      <c r="K678" s="132">
        <v>46175.770000000004</v>
      </c>
      <c r="L678" s="132">
        <v>21423.43</v>
      </c>
      <c r="M678" s="131" t="s">
        <v>396</v>
      </c>
      <c r="N678" s="131">
        <v>1</v>
      </c>
      <c r="O678" s="170">
        <f t="shared" si="107"/>
        <v>121644</v>
      </c>
      <c r="P678" s="170">
        <f t="shared" si="103"/>
        <v>46175.770000000004</v>
      </c>
      <c r="Q678" s="170">
        <f t="shared" si="108"/>
        <v>21423.43</v>
      </c>
      <c r="R678" s="228">
        <f t="shared" si="112"/>
        <v>0.17611579691558976</v>
      </c>
      <c r="S678" s="228">
        <f t="shared" si="109"/>
        <v>0.37959759626450956</v>
      </c>
      <c r="T678" s="131" t="s">
        <v>410</v>
      </c>
      <c r="U678" s="131">
        <v>0.57999999999999996</v>
      </c>
      <c r="V678" s="170">
        <f t="shared" si="104"/>
        <v>70553.51999999999</v>
      </c>
      <c r="W678" s="170">
        <f t="shared" si="110"/>
        <v>26781.946599999999</v>
      </c>
      <c r="X678" s="170">
        <f t="shared" si="105"/>
        <v>12425.589399999999</v>
      </c>
      <c r="Y678" s="260">
        <f t="shared" si="106"/>
        <v>0.17611579691558976</v>
      </c>
      <c r="Z678" s="228">
        <f t="shared" si="111"/>
        <v>0.37959759626450962</v>
      </c>
      <c r="AA678" s="134"/>
    </row>
    <row r="679" spans="1:27" ht="15.75" customHeight="1">
      <c r="A679" s="450"/>
      <c r="B679" s="442"/>
      <c r="C679" s="442"/>
      <c r="D679" s="148" t="s">
        <v>1579</v>
      </c>
      <c r="E679" s="148" t="s">
        <v>1103</v>
      </c>
      <c r="F679" s="178" t="s">
        <v>1582</v>
      </c>
      <c r="G679" s="148" t="s">
        <v>1598</v>
      </c>
      <c r="H679" s="148" t="s">
        <v>394</v>
      </c>
      <c r="I679" s="148" t="s">
        <v>123</v>
      </c>
      <c r="J679" s="132">
        <v>29203</v>
      </c>
      <c r="K679" s="132">
        <v>28837.200000000001</v>
      </c>
      <c r="L679" s="132">
        <v>22691.200000000001</v>
      </c>
      <c r="M679" s="131" t="s">
        <v>396</v>
      </c>
      <c r="N679" s="131">
        <v>1</v>
      </c>
      <c r="O679" s="170">
        <f t="shared" si="107"/>
        <v>29203</v>
      </c>
      <c r="P679" s="170">
        <f t="shared" si="103"/>
        <v>28837.200000000001</v>
      </c>
      <c r="Q679" s="170">
        <f t="shared" si="108"/>
        <v>22691.200000000001</v>
      </c>
      <c r="R679" s="228">
        <f t="shared" si="112"/>
        <v>0.77701605999383627</v>
      </c>
      <c r="S679" s="228">
        <f t="shared" si="109"/>
        <v>0.98747388966886962</v>
      </c>
      <c r="T679" s="131" t="s">
        <v>410</v>
      </c>
      <c r="U679" s="131">
        <v>0.57999999999999996</v>
      </c>
      <c r="V679" s="170">
        <f t="shared" si="104"/>
        <v>16937.739999999998</v>
      </c>
      <c r="W679" s="170">
        <f t="shared" si="110"/>
        <v>16725.576000000001</v>
      </c>
      <c r="X679" s="170">
        <f t="shared" si="105"/>
        <v>13160.895999999999</v>
      </c>
      <c r="Y679" s="260">
        <f t="shared" si="106"/>
        <v>0.77701605999383627</v>
      </c>
      <c r="Z679" s="228">
        <f t="shared" si="111"/>
        <v>0.98747388966886984</v>
      </c>
      <c r="AA679" s="134"/>
    </row>
    <row r="680" spans="1:27" ht="15.75" customHeight="1">
      <c r="A680" s="450"/>
      <c r="B680" s="442"/>
      <c r="C680" s="442"/>
      <c r="D680" s="148" t="s">
        <v>1579</v>
      </c>
      <c r="E680" s="148" t="s">
        <v>1103</v>
      </c>
      <c r="F680" s="178" t="s">
        <v>1582</v>
      </c>
      <c r="G680" s="148" t="s">
        <v>1599</v>
      </c>
      <c r="H680" s="148" t="s">
        <v>394</v>
      </c>
      <c r="I680" s="148" t="s">
        <v>123</v>
      </c>
      <c r="J680" s="132">
        <v>17850</v>
      </c>
      <c r="K680" s="132">
        <v>149.94999999999999</v>
      </c>
      <c r="L680" s="132">
        <v>149.94999999999999</v>
      </c>
      <c r="M680" s="131" t="s">
        <v>396</v>
      </c>
      <c r="N680" s="131">
        <v>1</v>
      </c>
      <c r="O680" s="170">
        <f t="shared" si="107"/>
        <v>17850</v>
      </c>
      <c r="P680" s="170">
        <f t="shared" si="103"/>
        <v>149.94999999999999</v>
      </c>
      <c r="Q680" s="170">
        <f t="shared" si="108"/>
        <v>149.94999999999999</v>
      </c>
      <c r="R680" s="228">
        <f t="shared" si="112"/>
        <v>8.4005602240896354E-3</v>
      </c>
      <c r="S680" s="228">
        <f t="shared" si="109"/>
        <v>8.4005602240896354E-3</v>
      </c>
      <c r="T680" s="131" t="s">
        <v>410</v>
      </c>
      <c r="U680" s="131">
        <v>0.57999999999999996</v>
      </c>
      <c r="V680" s="170">
        <f t="shared" si="104"/>
        <v>10353</v>
      </c>
      <c r="W680" s="170">
        <f t="shared" si="110"/>
        <v>86.970999999999989</v>
      </c>
      <c r="X680" s="170">
        <f t="shared" si="105"/>
        <v>86.970999999999989</v>
      </c>
      <c r="Y680" s="260">
        <f t="shared" si="106"/>
        <v>8.4005602240896354E-3</v>
      </c>
      <c r="Z680" s="228">
        <f t="shared" si="111"/>
        <v>8.4005602240896354E-3</v>
      </c>
      <c r="AA680" s="134"/>
    </row>
    <row r="681" spans="1:27" ht="15.75" customHeight="1">
      <c r="A681" s="450"/>
      <c r="B681" s="442"/>
      <c r="C681" s="442"/>
      <c r="D681" s="148" t="s">
        <v>1579</v>
      </c>
      <c r="E681" s="148" t="s">
        <v>1103</v>
      </c>
      <c r="F681" s="178" t="s">
        <v>1582</v>
      </c>
      <c r="G681" s="148" t="s">
        <v>1600</v>
      </c>
      <c r="H681" s="148" t="s">
        <v>394</v>
      </c>
      <c r="I681" s="148" t="s">
        <v>123</v>
      </c>
      <c r="J681" s="132">
        <v>143000</v>
      </c>
      <c r="K681" s="132">
        <v>142818</v>
      </c>
      <c r="L681" s="132">
        <v>124422</v>
      </c>
      <c r="M681" s="131" t="s">
        <v>396</v>
      </c>
      <c r="N681" s="131">
        <v>1</v>
      </c>
      <c r="O681" s="170">
        <f t="shared" si="107"/>
        <v>143000</v>
      </c>
      <c r="P681" s="170">
        <f t="shared" si="103"/>
        <v>142818</v>
      </c>
      <c r="Q681" s="170">
        <f t="shared" si="108"/>
        <v>124422</v>
      </c>
      <c r="R681" s="228">
        <f t="shared" si="112"/>
        <v>0.87008391608391611</v>
      </c>
      <c r="S681" s="228">
        <f t="shared" si="109"/>
        <v>0.99872727272727269</v>
      </c>
      <c r="T681" s="131" t="s">
        <v>410</v>
      </c>
      <c r="U681" s="131">
        <v>0.57999999999999996</v>
      </c>
      <c r="V681" s="170">
        <f t="shared" si="104"/>
        <v>82940</v>
      </c>
      <c r="W681" s="170">
        <f t="shared" si="110"/>
        <v>82834.439999999988</v>
      </c>
      <c r="X681" s="170">
        <f t="shared" si="105"/>
        <v>72164.759999999995</v>
      </c>
      <c r="Y681" s="260">
        <f t="shared" si="106"/>
        <v>0.870083916083916</v>
      </c>
      <c r="Z681" s="228">
        <f t="shared" si="111"/>
        <v>0.99872727272727257</v>
      </c>
      <c r="AA681" s="134"/>
    </row>
    <row r="682" spans="1:27" ht="15.75" customHeight="1">
      <c r="A682" s="450"/>
      <c r="B682" s="442"/>
      <c r="C682" s="442"/>
      <c r="D682" s="148" t="s">
        <v>1579</v>
      </c>
      <c r="E682" s="148" t="s">
        <v>1103</v>
      </c>
      <c r="F682" s="178" t="s">
        <v>1582</v>
      </c>
      <c r="G682" s="148" t="s">
        <v>1601</v>
      </c>
      <c r="H682" s="148" t="s">
        <v>394</v>
      </c>
      <c r="I682" s="148" t="s">
        <v>123</v>
      </c>
      <c r="J682" s="132">
        <v>229072</v>
      </c>
      <c r="K682" s="132">
        <v>191343.35</v>
      </c>
      <c r="L682" s="132">
        <v>150696.10999999999</v>
      </c>
      <c r="M682" s="131" t="s">
        <v>396</v>
      </c>
      <c r="N682" s="131">
        <v>1</v>
      </c>
      <c r="O682" s="170">
        <f t="shared" si="107"/>
        <v>229072</v>
      </c>
      <c r="P682" s="170">
        <f t="shared" si="103"/>
        <v>191343.35</v>
      </c>
      <c r="Q682" s="170">
        <f t="shared" si="108"/>
        <v>150696.10999999999</v>
      </c>
      <c r="R682" s="228">
        <f t="shared" si="112"/>
        <v>0.65785477928336933</v>
      </c>
      <c r="S682" s="228">
        <f t="shared" si="109"/>
        <v>0.8352978539498499</v>
      </c>
      <c r="T682" s="131" t="s">
        <v>410</v>
      </c>
      <c r="U682" s="131">
        <v>0.57999999999999996</v>
      </c>
      <c r="V682" s="170">
        <f t="shared" si="104"/>
        <v>132861.75999999998</v>
      </c>
      <c r="W682" s="170">
        <f t="shared" si="110"/>
        <v>110979.143</v>
      </c>
      <c r="X682" s="170">
        <f t="shared" si="105"/>
        <v>87403.743799999982</v>
      </c>
      <c r="Y682" s="260">
        <f t="shared" si="106"/>
        <v>0.65785477928336933</v>
      </c>
      <c r="Z682" s="228">
        <f t="shared" si="111"/>
        <v>0.8352978539498499</v>
      </c>
      <c r="AA682" s="134"/>
    </row>
    <row r="683" spans="1:27" ht="15.75" customHeight="1">
      <c r="A683" s="450"/>
      <c r="B683" s="442"/>
      <c r="C683" s="442"/>
      <c r="D683" s="148" t="s">
        <v>1579</v>
      </c>
      <c r="E683" s="148" t="s">
        <v>1103</v>
      </c>
      <c r="F683" s="178" t="s">
        <v>1582</v>
      </c>
      <c r="G683" s="148" t="s">
        <v>1602</v>
      </c>
      <c r="H683" s="148" t="s">
        <v>394</v>
      </c>
      <c r="I683" s="148" t="s">
        <v>123</v>
      </c>
      <c r="J683" s="132">
        <v>28600</v>
      </c>
      <c r="K683" s="132">
        <v>28600</v>
      </c>
      <c r="L683" s="132">
        <v>24814.799999999999</v>
      </c>
      <c r="M683" s="131" t="s">
        <v>396</v>
      </c>
      <c r="N683" s="131">
        <v>1</v>
      </c>
      <c r="O683" s="170">
        <f t="shared" si="107"/>
        <v>28600</v>
      </c>
      <c r="P683" s="170">
        <f t="shared" si="103"/>
        <v>28600</v>
      </c>
      <c r="Q683" s="170">
        <f t="shared" si="108"/>
        <v>24814.799999999999</v>
      </c>
      <c r="R683" s="228">
        <f t="shared" si="112"/>
        <v>0.86765034965034959</v>
      </c>
      <c r="S683" s="228">
        <f t="shared" si="109"/>
        <v>1</v>
      </c>
      <c r="T683" s="131" t="s">
        <v>410</v>
      </c>
      <c r="U683" s="131">
        <v>0.57999999999999996</v>
      </c>
      <c r="V683" s="170">
        <f t="shared" si="104"/>
        <v>16588</v>
      </c>
      <c r="W683" s="170">
        <f t="shared" si="110"/>
        <v>16588</v>
      </c>
      <c r="X683" s="170">
        <f t="shared" si="105"/>
        <v>14392.583999999999</v>
      </c>
      <c r="Y683" s="260">
        <f t="shared" si="106"/>
        <v>0.86765034965034959</v>
      </c>
      <c r="Z683" s="228">
        <f t="shared" si="111"/>
        <v>1</v>
      </c>
      <c r="AA683" s="134"/>
    </row>
    <row r="684" spans="1:27" ht="15.75" customHeight="1">
      <c r="A684" s="450"/>
      <c r="B684" s="442"/>
      <c r="C684" s="442"/>
      <c r="D684" s="148" t="s">
        <v>1579</v>
      </c>
      <c r="E684" s="148" t="s">
        <v>1103</v>
      </c>
      <c r="F684" s="178" t="s">
        <v>1582</v>
      </c>
      <c r="G684" s="148" t="s">
        <v>1603</v>
      </c>
      <c r="H684" s="148" t="s">
        <v>394</v>
      </c>
      <c r="I684" s="148" t="s">
        <v>123</v>
      </c>
      <c r="J684" s="132">
        <v>10000</v>
      </c>
      <c r="K684" s="132">
        <v>1466.8</v>
      </c>
      <c r="L684" s="132">
        <v>1466.8</v>
      </c>
      <c r="M684" s="131" t="s">
        <v>396</v>
      </c>
      <c r="N684" s="131">
        <v>1</v>
      </c>
      <c r="O684" s="170">
        <f t="shared" si="107"/>
        <v>10000</v>
      </c>
      <c r="P684" s="170">
        <f t="shared" si="103"/>
        <v>1466.8</v>
      </c>
      <c r="Q684" s="170">
        <f t="shared" si="108"/>
        <v>1466.8</v>
      </c>
      <c r="R684" s="228">
        <f t="shared" si="112"/>
        <v>0.14668</v>
      </c>
      <c r="S684" s="228">
        <f t="shared" si="109"/>
        <v>0.14668</v>
      </c>
      <c r="T684" s="131" t="s">
        <v>410</v>
      </c>
      <c r="U684" s="131">
        <v>0.57999999999999996</v>
      </c>
      <c r="V684" s="170">
        <f t="shared" si="104"/>
        <v>5800</v>
      </c>
      <c r="W684" s="170">
        <f t="shared" si="110"/>
        <v>850.74399999999991</v>
      </c>
      <c r="X684" s="170">
        <f t="shared" si="105"/>
        <v>850.74399999999991</v>
      </c>
      <c r="Y684" s="260">
        <f t="shared" si="106"/>
        <v>0.14667999999999998</v>
      </c>
      <c r="Z684" s="228">
        <f t="shared" si="111"/>
        <v>0.14667999999999998</v>
      </c>
      <c r="AA684" s="134"/>
    </row>
    <row r="685" spans="1:27" ht="15.75" customHeight="1">
      <c r="A685" s="450"/>
      <c r="B685" s="442"/>
      <c r="C685" s="442"/>
      <c r="D685" s="148" t="s">
        <v>1579</v>
      </c>
      <c r="E685" s="148" t="s">
        <v>1103</v>
      </c>
      <c r="F685" s="178" t="s">
        <v>1582</v>
      </c>
      <c r="G685" s="148" t="s">
        <v>1604</v>
      </c>
      <c r="H685" s="148" t="s">
        <v>394</v>
      </c>
      <c r="I685" s="148" t="s">
        <v>123</v>
      </c>
      <c r="J685" s="132">
        <v>132400</v>
      </c>
      <c r="K685" s="132">
        <v>125416</v>
      </c>
      <c r="L685" s="132">
        <v>115046</v>
      </c>
      <c r="M685" s="131" t="s">
        <v>396</v>
      </c>
      <c r="N685" s="131">
        <v>1</v>
      </c>
      <c r="O685" s="170">
        <f t="shared" si="107"/>
        <v>132400</v>
      </c>
      <c r="P685" s="170">
        <f t="shared" si="103"/>
        <v>125416</v>
      </c>
      <c r="Q685" s="170">
        <f t="shared" si="108"/>
        <v>115046</v>
      </c>
      <c r="R685" s="228">
        <f t="shared" si="112"/>
        <v>0.86892749244712986</v>
      </c>
      <c r="S685" s="228">
        <f t="shared" si="109"/>
        <v>0.94725075528700908</v>
      </c>
      <c r="T685" s="131" t="s">
        <v>410</v>
      </c>
      <c r="U685" s="131">
        <v>0.57999999999999996</v>
      </c>
      <c r="V685" s="170">
        <f t="shared" si="104"/>
        <v>76792</v>
      </c>
      <c r="W685" s="170">
        <f t="shared" si="110"/>
        <v>72741.279999999999</v>
      </c>
      <c r="X685" s="170">
        <f t="shared" si="105"/>
        <v>66726.679999999993</v>
      </c>
      <c r="Y685" s="260">
        <f t="shared" si="106"/>
        <v>0.86892749244712986</v>
      </c>
      <c r="Z685" s="228">
        <f t="shared" si="111"/>
        <v>0.94725075528700908</v>
      </c>
      <c r="AA685" s="134"/>
    </row>
    <row r="686" spans="1:27" ht="15.75" customHeight="1">
      <c r="A686" s="450"/>
      <c r="B686" s="442"/>
      <c r="C686" s="442"/>
      <c r="D686" s="148" t="s">
        <v>1579</v>
      </c>
      <c r="E686" s="148" t="s">
        <v>1103</v>
      </c>
      <c r="F686" s="178" t="s">
        <v>1582</v>
      </c>
      <c r="G686" s="148" t="s">
        <v>1605</v>
      </c>
      <c r="H686" s="148" t="s">
        <v>394</v>
      </c>
      <c r="I686" s="148" t="s">
        <v>123</v>
      </c>
      <c r="J686" s="132">
        <v>147807</v>
      </c>
      <c r="K686" s="132">
        <v>108592.9</v>
      </c>
      <c r="L686" s="132">
        <v>19047.650000000001</v>
      </c>
      <c r="M686" s="131" t="s">
        <v>396</v>
      </c>
      <c r="N686" s="131">
        <v>1</v>
      </c>
      <c r="O686" s="170">
        <f t="shared" si="107"/>
        <v>147807</v>
      </c>
      <c r="P686" s="170">
        <f t="shared" si="103"/>
        <v>108592.9</v>
      </c>
      <c r="Q686" s="170">
        <f t="shared" si="108"/>
        <v>19047.650000000001</v>
      </c>
      <c r="R686" s="228">
        <f t="shared" si="112"/>
        <v>0.1288683891831916</v>
      </c>
      <c r="S686" s="228">
        <f t="shared" si="109"/>
        <v>0.7346938913583253</v>
      </c>
      <c r="T686" s="131" t="s">
        <v>410</v>
      </c>
      <c r="U686" s="131">
        <v>0.57999999999999996</v>
      </c>
      <c r="V686" s="170">
        <f t="shared" si="104"/>
        <v>85728.06</v>
      </c>
      <c r="W686" s="170">
        <f t="shared" si="110"/>
        <v>62983.881999999991</v>
      </c>
      <c r="X686" s="170">
        <f t="shared" si="105"/>
        <v>11047.637000000001</v>
      </c>
      <c r="Y686" s="260">
        <f t="shared" si="106"/>
        <v>0.1288683891831916</v>
      </c>
      <c r="Z686" s="228">
        <f t="shared" si="111"/>
        <v>0.7346938913583253</v>
      </c>
      <c r="AA686" s="134"/>
    </row>
    <row r="687" spans="1:27" ht="15.75" customHeight="1">
      <c r="A687" s="450"/>
      <c r="B687" s="442"/>
      <c r="C687" s="442"/>
      <c r="D687" s="148" t="s">
        <v>1579</v>
      </c>
      <c r="E687" s="148" t="s">
        <v>1103</v>
      </c>
      <c r="F687" s="178" t="s">
        <v>1582</v>
      </c>
      <c r="G687" s="148" t="s">
        <v>1606</v>
      </c>
      <c r="H687" s="148" t="s">
        <v>394</v>
      </c>
      <c r="I687" s="148" t="s">
        <v>123</v>
      </c>
      <c r="J687" s="132">
        <v>26480</v>
      </c>
      <c r="K687" s="132">
        <v>25083.200000000001</v>
      </c>
      <c r="L687" s="132">
        <v>20569.2</v>
      </c>
      <c r="M687" s="131" t="s">
        <v>396</v>
      </c>
      <c r="N687" s="131">
        <v>1</v>
      </c>
      <c r="O687" s="170">
        <f t="shared" si="107"/>
        <v>26480</v>
      </c>
      <c r="P687" s="170">
        <f t="shared" si="103"/>
        <v>25083.200000000001</v>
      </c>
      <c r="Q687" s="170">
        <f t="shared" si="108"/>
        <v>20569.2</v>
      </c>
      <c r="R687" s="228">
        <f t="shared" si="112"/>
        <v>0.77678247734138972</v>
      </c>
      <c r="S687" s="228">
        <f t="shared" si="109"/>
        <v>0.94725075528700908</v>
      </c>
      <c r="T687" s="131" t="s">
        <v>410</v>
      </c>
      <c r="U687" s="131">
        <v>0.57999999999999996</v>
      </c>
      <c r="V687" s="170">
        <f t="shared" si="104"/>
        <v>15358.4</v>
      </c>
      <c r="W687" s="170">
        <f t="shared" si="110"/>
        <v>14548.255999999999</v>
      </c>
      <c r="X687" s="170">
        <f t="shared" si="105"/>
        <v>11930.136</v>
      </c>
      <c r="Y687" s="260">
        <f t="shared" si="106"/>
        <v>0.77678247734138972</v>
      </c>
      <c r="Z687" s="228">
        <f t="shared" si="111"/>
        <v>0.94725075528700908</v>
      </c>
      <c r="AA687" s="134"/>
    </row>
    <row r="688" spans="1:27" ht="15.75" customHeight="1">
      <c r="A688" s="450"/>
      <c r="B688" s="442"/>
      <c r="C688" s="442"/>
      <c r="D688" s="148" t="s">
        <v>1579</v>
      </c>
      <c r="E688" s="148" t="s">
        <v>1103</v>
      </c>
      <c r="F688" s="178" t="s">
        <v>1582</v>
      </c>
      <c r="G688" s="148" t="s">
        <v>1607</v>
      </c>
      <c r="H688" s="148" t="s">
        <v>394</v>
      </c>
      <c r="I688" s="148" t="s">
        <v>123</v>
      </c>
      <c r="J688" s="132">
        <v>47300</v>
      </c>
      <c r="K688" s="132">
        <v>18979.39</v>
      </c>
      <c r="L688" s="132">
        <v>18979.39</v>
      </c>
      <c r="M688" s="131" t="s">
        <v>396</v>
      </c>
      <c r="N688" s="131">
        <v>1</v>
      </c>
      <c r="O688" s="170">
        <f t="shared" si="107"/>
        <v>47300</v>
      </c>
      <c r="P688" s="170">
        <f t="shared" si="103"/>
        <v>18979.39</v>
      </c>
      <c r="Q688" s="170">
        <f t="shared" si="108"/>
        <v>18979.39</v>
      </c>
      <c r="R688" s="228">
        <f t="shared" si="112"/>
        <v>0.40125560253699788</v>
      </c>
      <c r="S688" s="228">
        <f t="shared" si="109"/>
        <v>0.40125560253699788</v>
      </c>
      <c r="T688" s="131" t="s">
        <v>410</v>
      </c>
      <c r="U688" s="131">
        <v>0.57999999999999996</v>
      </c>
      <c r="V688" s="170">
        <f t="shared" si="104"/>
        <v>27433.999999999996</v>
      </c>
      <c r="W688" s="170">
        <f t="shared" si="110"/>
        <v>11008.046199999999</v>
      </c>
      <c r="X688" s="170">
        <f t="shared" si="105"/>
        <v>11008.046199999999</v>
      </c>
      <c r="Y688" s="260">
        <f t="shared" si="106"/>
        <v>0.40125560253699788</v>
      </c>
      <c r="Z688" s="228">
        <f t="shared" si="111"/>
        <v>0.40125560253699788</v>
      </c>
      <c r="AA688" s="134"/>
    </row>
    <row r="689" spans="1:27" ht="15.75" customHeight="1">
      <c r="A689" s="450"/>
      <c r="B689" s="442"/>
      <c r="C689" s="442"/>
      <c r="D689" s="148" t="s">
        <v>1579</v>
      </c>
      <c r="E689" s="148" t="s">
        <v>1103</v>
      </c>
      <c r="F689" s="178" t="s">
        <v>1582</v>
      </c>
      <c r="G689" s="148" t="s">
        <v>1608</v>
      </c>
      <c r="H689" s="148" t="s">
        <v>394</v>
      </c>
      <c r="I689" s="148" t="s">
        <v>123</v>
      </c>
      <c r="J689" s="132">
        <v>192000</v>
      </c>
      <c r="K689" s="132">
        <v>165912</v>
      </c>
      <c r="L689" s="132">
        <v>150852</v>
      </c>
      <c r="M689" s="131" t="s">
        <v>396</v>
      </c>
      <c r="N689" s="131">
        <v>1</v>
      </c>
      <c r="O689" s="170">
        <f t="shared" si="107"/>
        <v>192000</v>
      </c>
      <c r="P689" s="170">
        <f t="shared" si="103"/>
        <v>165912</v>
      </c>
      <c r="Q689" s="170">
        <f t="shared" si="108"/>
        <v>150852</v>
      </c>
      <c r="R689" s="228">
        <f t="shared" si="112"/>
        <v>0.78568749999999998</v>
      </c>
      <c r="S689" s="228">
        <f t="shared" si="109"/>
        <v>0.86412500000000003</v>
      </c>
      <c r="T689" s="131" t="s">
        <v>410</v>
      </c>
      <c r="U689" s="131">
        <v>0.57999999999999996</v>
      </c>
      <c r="V689" s="170">
        <f t="shared" si="104"/>
        <v>111359.99999999999</v>
      </c>
      <c r="W689" s="170">
        <f t="shared" si="110"/>
        <v>96228.959999999992</v>
      </c>
      <c r="X689" s="170">
        <f t="shared" si="105"/>
        <v>87494.159999999989</v>
      </c>
      <c r="Y689" s="260">
        <f t="shared" si="106"/>
        <v>0.78568749999999998</v>
      </c>
      <c r="Z689" s="228">
        <f t="shared" si="111"/>
        <v>0.86412500000000003</v>
      </c>
      <c r="AA689" s="134"/>
    </row>
    <row r="690" spans="1:27" ht="15.75" customHeight="1">
      <c r="A690" s="450"/>
      <c r="B690" s="442"/>
      <c r="C690" s="442"/>
      <c r="D690" s="148" t="s">
        <v>1579</v>
      </c>
      <c r="E690" s="148" t="s">
        <v>1103</v>
      </c>
      <c r="F690" s="178" t="s">
        <v>1582</v>
      </c>
      <c r="G690" s="148" t="s">
        <v>1609</v>
      </c>
      <c r="H690" s="148" t="s">
        <v>394</v>
      </c>
      <c r="I690" s="148" t="s">
        <v>123</v>
      </c>
      <c r="J690" s="132">
        <v>168900</v>
      </c>
      <c r="K690" s="132">
        <v>35946.639999999999</v>
      </c>
      <c r="L690" s="132">
        <v>29579.599999999999</v>
      </c>
      <c r="M690" s="131" t="s">
        <v>396</v>
      </c>
      <c r="N690" s="131">
        <v>1</v>
      </c>
      <c r="O690" s="170">
        <f t="shared" si="107"/>
        <v>168900</v>
      </c>
      <c r="P690" s="170">
        <f t="shared" si="103"/>
        <v>35946.639999999999</v>
      </c>
      <c r="Q690" s="170">
        <f t="shared" si="108"/>
        <v>29579.599999999999</v>
      </c>
      <c r="R690" s="228">
        <f t="shared" si="112"/>
        <v>0.17513084665482534</v>
      </c>
      <c r="S690" s="228">
        <f t="shared" si="109"/>
        <v>0.21282794552989934</v>
      </c>
      <c r="T690" s="131" t="s">
        <v>410</v>
      </c>
      <c r="U690" s="131">
        <v>0.57999999999999996</v>
      </c>
      <c r="V690" s="170">
        <f t="shared" si="104"/>
        <v>97962</v>
      </c>
      <c r="W690" s="170">
        <f t="shared" si="110"/>
        <v>20849.051199999998</v>
      </c>
      <c r="X690" s="170">
        <f t="shared" si="105"/>
        <v>17156.167999999998</v>
      </c>
      <c r="Y690" s="260">
        <f t="shared" si="106"/>
        <v>0.17513084665482531</v>
      </c>
      <c r="Z690" s="228">
        <f t="shared" si="111"/>
        <v>0.21282794552989934</v>
      </c>
      <c r="AA690" s="134"/>
    </row>
    <row r="691" spans="1:27" ht="15.75" customHeight="1">
      <c r="A691" s="450"/>
      <c r="B691" s="442"/>
      <c r="C691" s="442"/>
      <c r="D691" s="148" t="s">
        <v>1579</v>
      </c>
      <c r="E691" s="148" t="s">
        <v>1103</v>
      </c>
      <c r="F691" s="178" t="s">
        <v>1582</v>
      </c>
      <c r="G691" s="148" t="s">
        <v>1610</v>
      </c>
      <c r="H691" s="148" t="s">
        <v>394</v>
      </c>
      <c r="I691" s="148" t="s">
        <v>123</v>
      </c>
      <c r="J691" s="132">
        <v>48000</v>
      </c>
      <c r="K691" s="132">
        <v>48000</v>
      </c>
      <c r="L691" s="132">
        <v>30170.399999999998</v>
      </c>
      <c r="M691" s="131" t="s">
        <v>396</v>
      </c>
      <c r="N691" s="131">
        <v>1</v>
      </c>
      <c r="O691" s="170">
        <f t="shared" si="107"/>
        <v>48000</v>
      </c>
      <c r="P691" s="170">
        <f t="shared" si="103"/>
        <v>48000</v>
      </c>
      <c r="Q691" s="170">
        <f t="shared" si="108"/>
        <v>30170.399999999998</v>
      </c>
      <c r="R691" s="228">
        <f t="shared" si="112"/>
        <v>0.62854999999999994</v>
      </c>
      <c r="S691" s="228">
        <f t="shared" si="109"/>
        <v>1</v>
      </c>
      <c r="T691" s="131" t="s">
        <v>410</v>
      </c>
      <c r="U691" s="131">
        <v>0.57999999999999996</v>
      </c>
      <c r="V691" s="170">
        <f t="shared" si="104"/>
        <v>27839.999999999996</v>
      </c>
      <c r="W691" s="170">
        <f t="shared" si="110"/>
        <v>27839.999999999996</v>
      </c>
      <c r="X691" s="170">
        <f t="shared" si="105"/>
        <v>17498.831999999999</v>
      </c>
      <c r="Y691" s="260">
        <f t="shared" si="106"/>
        <v>0.62855000000000005</v>
      </c>
      <c r="Z691" s="228">
        <f t="shared" si="111"/>
        <v>1</v>
      </c>
      <c r="AA691" s="134"/>
    </row>
    <row r="692" spans="1:27" ht="15.75" customHeight="1">
      <c r="A692" s="450"/>
      <c r="B692" s="442"/>
      <c r="C692" s="442"/>
      <c r="D692" s="148" t="s">
        <v>1579</v>
      </c>
      <c r="E692" s="148" t="s">
        <v>1103</v>
      </c>
      <c r="F692" s="178" t="s">
        <v>1582</v>
      </c>
      <c r="G692" s="148" t="s">
        <v>1611</v>
      </c>
      <c r="H692" s="148" t="s">
        <v>394</v>
      </c>
      <c r="I692" s="148" t="s">
        <v>123</v>
      </c>
      <c r="J692" s="132">
        <v>46500</v>
      </c>
      <c r="K692" s="132">
        <v>12691.2</v>
      </c>
      <c r="L692" s="132">
        <v>12691.2</v>
      </c>
      <c r="M692" s="131" t="s">
        <v>396</v>
      </c>
      <c r="N692" s="131">
        <v>1</v>
      </c>
      <c r="O692" s="170">
        <f t="shared" si="107"/>
        <v>46500</v>
      </c>
      <c r="P692" s="170">
        <f t="shared" si="103"/>
        <v>12691.2</v>
      </c>
      <c r="Q692" s="170">
        <f t="shared" si="108"/>
        <v>12691.2</v>
      </c>
      <c r="R692" s="228">
        <f t="shared" si="112"/>
        <v>0.27292903225806453</v>
      </c>
      <c r="S692" s="228">
        <f t="shared" si="109"/>
        <v>0.27292903225806453</v>
      </c>
      <c r="T692" s="131" t="s">
        <v>410</v>
      </c>
      <c r="U692" s="131">
        <v>0.57999999999999996</v>
      </c>
      <c r="V692" s="170">
        <f t="shared" si="104"/>
        <v>26969.999999999996</v>
      </c>
      <c r="W692" s="170">
        <f t="shared" si="110"/>
        <v>7360.8959999999997</v>
      </c>
      <c r="X692" s="170">
        <f t="shared" si="105"/>
        <v>7360.8959999999997</v>
      </c>
      <c r="Y692" s="260">
        <f t="shared" si="106"/>
        <v>0.27292903225806453</v>
      </c>
      <c r="Z692" s="228">
        <f t="shared" si="111"/>
        <v>0.27292903225806453</v>
      </c>
      <c r="AA692" s="134"/>
    </row>
    <row r="693" spans="1:27" ht="15.75" customHeight="1">
      <c r="A693" s="450"/>
      <c r="B693" s="442"/>
      <c r="C693" s="442"/>
      <c r="D693" s="148" t="s">
        <v>1579</v>
      </c>
      <c r="E693" s="148" t="s">
        <v>1103</v>
      </c>
      <c r="F693" s="178" t="s">
        <v>1582</v>
      </c>
      <c r="G693" s="148" t="s">
        <v>1612</v>
      </c>
      <c r="H693" s="148" t="s">
        <v>394</v>
      </c>
      <c r="I693" s="148" t="s">
        <v>123</v>
      </c>
      <c r="J693" s="132">
        <v>398836</v>
      </c>
      <c r="K693" s="132">
        <v>436743</v>
      </c>
      <c r="L693" s="132">
        <v>393817</v>
      </c>
      <c r="M693" s="131" t="s">
        <v>396</v>
      </c>
      <c r="N693" s="131">
        <v>1</v>
      </c>
      <c r="O693" s="170">
        <f t="shared" si="107"/>
        <v>398836</v>
      </c>
      <c r="P693" s="170">
        <f t="shared" si="103"/>
        <v>436743</v>
      </c>
      <c r="Q693" s="170">
        <f t="shared" si="108"/>
        <v>393817</v>
      </c>
      <c r="R693" s="228">
        <f t="shared" si="112"/>
        <v>0.98741588021141524</v>
      </c>
      <c r="S693" s="228">
        <f t="shared" si="109"/>
        <v>1.0950440782677591</v>
      </c>
      <c r="T693" s="131" t="s">
        <v>410</v>
      </c>
      <c r="U693" s="131">
        <v>0.57999999999999996</v>
      </c>
      <c r="V693" s="170">
        <f t="shared" si="104"/>
        <v>231324.87999999998</v>
      </c>
      <c r="W693" s="170">
        <f t="shared" si="110"/>
        <v>253310.93999999997</v>
      </c>
      <c r="X693" s="170">
        <f t="shared" si="105"/>
        <v>228413.86</v>
      </c>
      <c r="Y693" s="260">
        <f t="shared" si="106"/>
        <v>0.98741588021141524</v>
      </c>
      <c r="Z693" s="228">
        <f t="shared" si="111"/>
        <v>1.0950440782677591</v>
      </c>
      <c r="AA693" s="134"/>
    </row>
    <row r="694" spans="1:27" ht="15.75" customHeight="1">
      <c r="A694" s="450"/>
      <c r="B694" s="442"/>
      <c r="C694" s="442"/>
      <c r="D694" s="148" t="s">
        <v>1579</v>
      </c>
      <c r="E694" s="148" t="s">
        <v>1103</v>
      </c>
      <c r="F694" s="178" t="s">
        <v>1582</v>
      </c>
      <c r="G694" s="148" t="s">
        <v>1613</v>
      </c>
      <c r="H694" s="148" t="s">
        <v>394</v>
      </c>
      <c r="I694" s="148" t="s">
        <v>123</v>
      </c>
      <c r="J694" s="132">
        <v>92807</v>
      </c>
      <c r="K694" s="132">
        <v>58673.67</v>
      </c>
      <c r="L694" s="132">
        <v>31769.510000000002</v>
      </c>
      <c r="M694" s="131" t="s">
        <v>396</v>
      </c>
      <c r="N694" s="131">
        <v>1</v>
      </c>
      <c r="O694" s="170">
        <f t="shared" si="107"/>
        <v>92807</v>
      </c>
      <c r="P694" s="170">
        <f t="shared" si="103"/>
        <v>58673.67</v>
      </c>
      <c r="Q694" s="170">
        <f t="shared" si="108"/>
        <v>31769.510000000002</v>
      </c>
      <c r="R694" s="228">
        <f t="shared" si="112"/>
        <v>0.34231803635501634</v>
      </c>
      <c r="S694" s="228">
        <f t="shared" si="109"/>
        <v>0.63221168661846627</v>
      </c>
      <c r="T694" s="131" t="s">
        <v>410</v>
      </c>
      <c r="U694" s="131">
        <v>0.57999999999999996</v>
      </c>
      <c r="V694" s="170">
        <f t="shared" si="104"/>
        <v>53828.06</v>
      </c>
      <c r="W694" s="170">
        <f t="shared" si="110"/>
        <v>34030.728599999995</v>
      </c>
      <c r="X694" s="170">
        <f t="shared" si="105"/>
        <v>18426.3158</v>
      </c>
      <c r="Y694" s="260">
        <f t="shared" si="106"/>
        <v>0.34231803635501634</v>
      </c>
      <c r="Z694" s="228">
        <f t="shared" si="111"/>
        <v>0.63221168661846616</v>
      </c>
      <c r="AA694" s="134"/>
    </row>
    <row r="695" spans="1:27" ht="15.75" customHeight="1">
      <c r="A695" s="450"/>
      <c r="B695" s="442"/>
      <c r="C695" s="442"/>
      <c r="D695" s="148" t="s">
        <v>1579</v>
      </c>
      <c r="E695" s="148" t="s">
        <v>1103</v>
      </c>
      <c r="F695" s="178" t="s">
        <v>1582</v>
      </c>
      <c r="G695" s="148" t="s">
        <v>1614</v>
      </c>
      <c r="H695" s="148" t="s">
        <v>394</v>
      </c>
      <c r="I695" s="148" t="s">
        <v>123</v>
      </c>
      <c r="J695" s="132">
        <v>80845</v>
      </c>
      <c r="K695" s="132">
        <v>80845</v>
      </c>
      <c r="L695" s="132">
        <v>79092.400000000009</v>
      </c>
      <c r="M695" s="131" t="s">
        <v>396</v>
      </c>
      <c r="N695" s="131">
        <v>1</v>
      </c>
      <c r="O695" s="170">
        <f t="shared" si="107"/>
        <v>80845</v>
      </c>
      <c r="P695" s="170">
        <f t="shared" si="103"/>
        <v>80845</v>
      </c>
      <c r="Q695" s="170">
        <f t="shared" si="108"/>
        <v>79092.400000000009</v>
      </c>
      <c r="R695" s="228">
        <f t="shared" si="112"/>
        <v>0.97832147937411107</v>
      </c>
      <c r="S695" s="228">
        <f t="shared" si="109"/>
        <v>1</v>
      </c>
      <c r="T695" s="131" t="s">
        <v>410</v>
      </c>
      <c r="U695" s="131">
        <v>0.57999999999999996</v>
      </c>
      <c r="V695" s="170">
        <f t="shared" si="104"/>
        <v>46890.1</v>
      </c>
      <c r="W695" s="170">
        <f t="shared" si="110"/>
        <v>46890.1</v>
      </c>
      <c r="X695" s="170">
        <f t="shared" si="105"/>
        <v>45873.592000000004</v>
      </c>
      <c r="Y695" s="260">
        <f t="shared" si="106"/>
        <v>0.97832147937411107</v>
      </c>
      <c r="Z695" s="228">
        <f t="shared" si="111"/>
        <v>1</v>
      </c>
      <c r="AA695" s="134"/>
    </row>
    <row r="696" spans="1:27" ht="15.75" customHeight="1">
      <c r="A696" s="450"/>
      <c r="B696" s="442"/>
      <c r="C696" s="442"/>
      <c r="D696" s="148" t="s">
        <v>1579</v>
      </c>
      <c r="E696" s="148" t="s">
        <v>1103</v>
      </c>
      <c r="F696" s="178" t="s">
        <v>1615</v>
      </c>
      <c r="G696" s="148" t="s">
        <v>1616</v>
      </c>
      <c r="H696" s="148" t="s">
        <v>394</v>
      </c>
      <c r="I696" s="148" t="s">
        <v>123</v>
      </c>
      <c r="J696" s="132">
        <v>10947477</v>
      </c>
      <c r="K696" s="132">
        <v>12847279.99</v>
      </c>
      <c r="L696" s="132">
        <v>11930940.979999999</v>
      </c>
      <c r="M696" s="131" t="s">
        <v>396</v>
      </c>
      <c r="N696" s="131">
        <v>1</v>
      </c>
      <c r="O696" s="170">
        <f t="shared" si="107"/>
        <v>10947477</v>
      </c>
      <c r="P696" s="170">
        <f t="shared" si="103"/>
        <v>12847279.99</v>
      </c>
      <c r="Q696" s="170">
        <f t="shared" si="108"/>
        <v>11930940.979999999</v>
      </c>
      <c r="R696" s="228">
        <f t="shared" si="112"/>
        <v>1.0898347610138845</v>
      </c>
      <c r="S696" s="228">
        <f t="shared" si="109"/>
        <v>1.1735379750055652</v>
      </c>
      <c r="T696" s="131" t="s">
        <v>410</v>
      </c>
      <c r="U696" s="131">
        <v>0.57999999999999996</v>
      </c>
      <c r="V696" s="170">
        <f t="shared" si="104"/>
        <v>6349536.6599999992</v>
      </c>
      <c r="W696" s="170">
        <f t="shared" si="110"/>
        <v>7451422.3942</v>
      </c>
      <c r="X696" s="170">
        <f t="shared" si="105"/>
        <v>6919945.7683999985</v>
      </c>
      <c r="Y696" s="260">
        <f t="shared" si="106"/>
        <v>1.0898347610138848</v>
      </c>
      <c r="Z696" s="228">
        <f t="shared" si="111"/>
        <v>1.1735379750055654</v>
      </c>
      <c r="AA696" s="134"/>
    </row>
    <row r="697" spans="1:27" ht="15.75" customHeight="1">
      <c r="A697" s="450"/>
      <c r="B697" s="442"/>
      <c r="C697" s="442"/>
      <c r="D697" s="148" t="s">
        <v>1579</v>
      </c>
      <c r="E697" s="148" t="s">
        <v>1103</v>
      </c>
      <c r="F697" s="178" t="s">
        <v>1615</v>
      </c>
      <c r="G697" s="148" t="s">
        <v>1617</v>
      </c>
      <c r="H697" s="148" t="s">
        <v>394</v>
      </c>
      <c r="I697" s="148" t="s">
        <v>123</v>
      </c>
      <c r="J697" s="132">
        <v>10519325</v>
      </c>
      <c r="K697" s="132">
        <v>11702044.910000002</v>
      </c>
      <c r="L697" s="132">
        <v>10273735.01</v>
      </c>
      <c r="M697" s="131" t="s">
        <v>396</v>
      </c>
      <c r="N697" s="131">
        <v>1</v>
      </c>
      <c r="O697" s="170">
        <f t="shared" si="107"/>
        <v>10519325</v>
      </c>
      <c r="P697" s="170">
        <f t="shared" si="103"/>
        <v>11702044.910000002</v>
      </c>
      <c r="Q697" s="170">
        <f t="shared" si="108"/>
        <v>10273735.01</v>
      </c>
      <c r="R697" s="228">
        <f t="shared" si="112"/>
        <v>0.97665344591977143</v>
      </c>
      <c r="S697" s="228">
        <f t="shared" si="109"/>
        <v>1.1124330610566744</v>
      </c>
      <c r="T697" s="131" t="s">
        <v>410</v>
      </c>
      <c r="U697" s="131">
        <v>0.57999999999999996</v>
      </c>
      <c r="V697" s="170">
        <f t="shared" si="104"/>
        <v>6101208.5</v>
      </c>
      <c r="W697" s="170">
        <f t="shared" si="110"/>
        <v>6787186.0478000008</v>
      </c>
      <c r="X697" s="170">
        <f t="shared" si="105"/>
        <v>5958766.3057999993</v>
      </c>
      <c r="Y697" s="260">
        <f t="shared" si="106"/>
        <v>0.97665344591977132</v>
      </c>
      <c r="Z697" s="228">
        <f t="shared" si="111"/>
        <v>1.1124330610566744</v>
      </c>
      <c r="AA697" s="134"/>
    </row>
    <row r="698" spans="1:27" ht="15.75" customHeight="1">
      <c r="A698" s="450"/>
      <c r="B698" s="442"/>
      <c r="C698" s="442"/>
      <c r="D698" s="148" t="s">
        <v>1579</v>
      </c>
      <c r="E698" s="148" t="s">
        <v>1103</v>
      </c>
      <c r="F698" s="178" t="s">
        <v>1615</v>
      </c>
      <c r="G698" s="148" t="s">
        <v>1618</v>
      </c>
      <c r="H698" s="148" t="s">
        <v>394</v>
      </c>
      <c r="I698" s="148" t="s">
        <v>123</v>
      </c>
      <c r="J698" s="132">
        <v>237899</v>
      </c>
      <c r="K698" s="132">
        <v>515351.02999999997</v>
      </c>
      <c r="L698" s="132">
        <v>163946.06</v>
      </c>
      <c r="M698" s="131" t="s">
        <v>396</v>
      </c>
      <c r="N698" s="131">
        <v>1</v>
      </c>
      <c r="O698" s="170">
        <f t="shared" si="107"/>
        <v>237899</v>
      </c>
      <c r="P698" s="170">
        <f t="shared" si="103"/>
        <v>515351.02999999997</v>
      </c>
      <c r="Q698" s="170">
        <f t="shared" si="108"/>
        <v>163946.06</v>
      </c>
      <c r="R698" s="228">
        <f t="shared" si="112"/>
        <v>0.68914144237680697</v>
      </c>
      <c r="S698" s="228">
        <f t="shared" si="109"/>
        <v>2.16625975729196</v>
      </c>
      <c r="T698" s="131" t="s">
        <v>410</v>
      </c>
      <c r="U698" s="131">
        <v>0.57999999999999996</v>
      </c>
      <c r="V698" s="170">
        <f t="shared" si="104"/>
        <v>137981.41999999998</v>
      </c>
      <c r="W698" s="170">
        <f t="shared" si="110"/>
        <v>298903.59739999997</v>
      </c>
      <c r="X698" s="170">
        <f t="shared" si="105"/>
        <v>95088.714799999987</v>
      </c>
      <c r="Y698" s="260">
        <f t="shared" si="106"/>
        <v>0.68914144237680697</v>
      </c>
      <c r="Z698" s="228">
        <f t="shared" si="111"/>
        <v>2.16625975729196</v>
      </c>
      <c r="AA698" s="134"/>
    </row>
    <row r="699" spans="1:27" ht="15.75" customHeight="1">
      <c r="A699" s="450"/>
      <c r="B699" s="442"/>
      <c r="C699" s="442"/>
      <c r="D699" s="148" t="s">
        <v>1579</v>
      </c>
      <c r="E699" s="148" t="s">
        <v>1103</v>
      </c>
      <c r="F699" s="178" t="s">
        <v>1615</v>
      </c>
      <c r="G699" s="148" t="s">
        <v>1619</v>
      </c>
      <c r="H699" s="148" t="s">
        <v>394</v>
      </c>
      <c r="I699" s="148" t="s">
        <v>123</v>
      </c>
      <c r="J699" s="132">
        <v>0</v>
      </c>
      <c r="K699" s="132">
        <v>19552.45</v>
      </c>
      <c r="L699" s="132">
        <v>0</v>
      </c>
      <c r="M699" s="131" t="s">
        <v>396</v>
      </c>
      <c r="N699" s="131">
        <v>1</v>
      </c>
      <c r="O699" s="170">
        <f t="shared" si="107"/>
        <v>0</v>
      </c>
      <c r="P699" s="170">
        <f t="shared" ref="P699:P762" si="113">K699*N699</f>
        <v>19552.45</v>
      </c>
      <c r="Q699" s="170">
        <f t="shared" si="108"/>
        <v>0</v>
      </c>
      <c r="R699" s="228" t="str">
        <f t="shared" si="112"/>
        <v>-</v>
      </c>
      <c r="S699" s="228" t="str">
        <f t="shared" si="109"/>
        <v>-</v>
      </c>
      <c r="T699" s="131" t="s">
        <v>410</v>
      </c>
      <c r="U699" s="131">
        <v>0.57999999999999996</v>
      </c>
      <c r="V699" s="170">
        <f t="shared" ref="V699:V762" si="114">J699*U699</f>
        <v>0</v>
      </c>
      <c r="W699" s="170">
        <f t="shared" si="110"/>
        <v>11340.421</v>
      </c>
      <c r="X699" s="170">
        <f t="shared" ref="X699:X762" si="115">L699*U699</f>
        <v>0</v>
      </c>
      <c r="Y699" s="260" t="str">
        <f t="shared" ref="Y699:Y762" si="116">IFERROR(X699/V699, "-")</f>
        <v>-</v>
      </c>
      <c r="Z699" s="228" t="str">
        <f t="shared" si="111"/>
        <v>-</v>
      </c>
      <c r="AA699" s="134"/>
    </row>
    <row r="700" spans="1:27" ht="15.75" customHeight="1">
      <c r="A700" s="450"/>
      <c r="B700" s="442"/>
      <c r="C700" s="442"/>
      <c r="D700" s="148" t="s">
        <v>1579</v>
      </c>
      <c r="E700" s="148" t="s">
        <v>1103</v>
      </c>
      <c r="F700" s="178" t="s">
        <v>1620</v>
      </c>
      <c r="G700" s="148" t="s">
        <v>1621</v>
      </c>
      <c r="H700" s="148" t="s">
        <v>394</v>
      </c>
      <c r="I700" s="148" t="s">
        <v>123</v>
      </c>
      <c r="J700" s="132">
        <v>67186233</v>
      </c>
      <c r="K700" s="132">
        <v>54623667.340000004</v>
      </c>
      <c r="L700" s="132">
        <v>48266461.280000001</v>
      </c>
      <c r="M700" s="131" t="s">
        <v>396</v>
      </c>
      <c r="N700" s="131">
        <v>1</v>
      </c>
      <c r="O700" s="170">
        <f t="shared" ref="O700:O763" si="117">J700*N700</f>
        <v>67186233</v>
      </c>
      <c r="P700" s="170">
        <f t="shared" si="113"/>
        <v>54623667.340000004</v>
      </c>
      <c r="Q700" s="170">
        <f t="shared" ref="Q700:Q763" si="118">L700*N700</f>
        <v>48266461.280000001</v>
      </c>
      <c r="R700" s="228">
        <f t="shared" si="112"/>
        <v>0.71839808729862864</v>
      </c>
      <c r="S700" s="228">
        <f t="shared" ref="S700:S763" si="119">IFERROR(P700/O700, "-")</f>
        <v>0.8130187525173499</v>
      </c>
      <c r="T700" s="131" t="s">
        <v>410</v>
      </c>
      <c r="U700" s="131">
        <v>0.57999999999999996</v>
      </c>
      <c r="V700" s="170">
        <f t="shared" si="114"/>
        <v>38968015.140000001</v>
      </c>
      <c r="W700" s="170">
        <f t="shared" si="110"/>
        <v>31681727.0572</v>
      </c>
      <c r="X700" s="170">
        <f t="shared" si="115"/>
        <v>27994547.542399999</v>
      </c>
      <c r="Y700" s="260">
        <f t="shared" si="116"/>
        <v>0.71839808729862853</v>
      </c>
      <c r="Z700" s="228">
        <f t="shared" si="111"/>
        <v>0.81301875251734979</v>
      </c>
      <c r="AA700" s="134"/>
    </row>
    <row r="701" spans="1:27" ht="15.75" customHeight="1">
      <c r="A701" s="450"/>
      <c r="B701" s="442"/>
      <c r="C701" s="442"/>
      <c r="D701" s="148" t="s">
        <v>1579</v>
      </c>
      <c r="E701" s="148" t="s">
        <v>1103</v>
      </c>
      <c r="F701" s="178" t="s">
        <v>1620</v>
      </c>
      <c r="G701" s="148" t="s">
        <v>1622</v>
      </c>
      <c r="H701" s="148" t="s">
        <v>394</v>
      </c>
      <c r="I701" s="148" t="s">
        <v>123</v>
      </c>
      <c r="J701" s="132">
        <v>7230980</v>
      </c>
      <c r="K701" s="132">
        <v>2119869.46</v>
      </c>
      <c r="L701" s="132">
        <v>1151601.1800000002</v>
      </c>
      <c r="M701" s="131" t="s">
        <v>396</v>
      </c>
      <c r="N701" s="131">
        <v>1</v>
      </c>
      <c r="O701" s="170">
        <f t="shared" si="117"/>
        <v>7230980</v>
      </c>
      <c r="P701" s="170">
        <f t="shared" si="113"/>
        <v>2119869.46</v>
      </c>
      <c r="Q701" s="170">
        <f t="shared" si="118"/>
        <v>1151601.1800000002</v>
      </c>
      <c r="R701" s="228">
        <f t="shared" si="112"/>
        <v>0.15925935073807426</v>
      </c>
      <c r="S701" s="228">
        <f t="shared" si="119"/>
        <v>0.2931648905127659</v>
      </c>
      <c r="T701" s="131" t="s">
        <v>410</v>
      </c>
      <c r="U701" s="131">
        <v>0.57999999999999996</v>
      </c>
      <c r="V701" s="170">
        <f t="shared" si="114"/>
        <v>4193968.4</v>
      </c>
      <c r="W701" s="170">
        <f t="shared" si="110"/>
        <v>1229524.2867999999</v>
      </c>
      <c r="X701" s="170">
        <f t="shared" si="115"/>
        <v>667928.68440000003</v>
      </c>
      <c r="Y701" s="260">
        <f t="shared" si="116"/>
        <v>0.15925935073807423</v>
      </c>
      <c r="Z701" s="228">
        <f t="shared" si="111"/>
        <v>0.2931648905127659</v>
      </c>
      <c r="AA701" s="134"/>
    </row>
    <row r="702" spans="1:27" ht="15.75" customHeight="1">
      <c r="A702" s="450"/>
      <c r="B702" s="442"/>
      <c r="C702" s="442"/>
      <c r="D702" s="148" t="s">
        <v>1579</v>
      </c>
      <c r="E702" s="148" t="s">
        <v>1103</v>
      </c>
      <c r="F702" s="178" t="s">
        <v>1620</v>
      </c>
      <c r="G702" s="148" t="s">
        <v>1623</v>
      </c>
      <c r="H702" s="148" t="s">
        <v>394</v>
      </c>
      <c r="I702" s="148" t="s">
        <v>123</v>
      </c>
      <c r="J702" s="132">
        <v>200000</v>
      </c>
      <c r="K702" s="132">
        <v>217105.48</v>
      </c>
      <c r="L702" s="132">
        <v>0</v>
      </c>
      <c r="M702" s="131" t="s">
        <v>396</v>
      </c>
      <c r="N702" s="131">
        <v>1</v>
      </c>
      <c r="O702" s="170">
        <f t="shared" si="117"/>
        <v>200000</v>
      </c>
      <c r="P702" s="170">
        <f t="shared" si="113"/>
        <v>217105.48</v>
      </c>
      <c r="Q702" s="170">
        <f t="shared" si="118"/>
        <v>0</v>
      </c>
      <c r="R702" s="228">
        <f t="shared" si="112"/>
        <v>0</v>
      </c>
      <c r="S702" s="228">
        <f t="shared" si="119"/>
        <v>1.0855274000000001</v>
      </c>
      <c r="T702" s="131" t="s">
        <v>410</v>
      </c>
      <c r="U702" s="131">
        <v>0.57999999999999996</v>
      </c>
      <c r="V702" s="170">
        <f t="shared" si="114"/>
        <v>115999.99999999999</v>
      </c>
      <c r="W702" s="170">
        <f t="shared" si="110"/>
        <v>125921.1784</v>
      </c>
      <c r="X702" s="170">
        <f t="shared" si="115"/>
        <v>0</v>
      </c>
      <c r="Y702" s="260">
        <f t="shared" si="116"/>
        <v>0</v>
      </c>
      <c r="Z702" s="228">
        <f t="shared" si="111"/>
        <v>1.0855274000000001</v>
      </c>
      <c r="AA702" s="134"/>
    </row>
    <row r="703" spans="1:27" ht="15.75" customHeight="1">
      <c r="A703" s="450"/>
      <c r="B703" s="442"/>
      <c r="C703" s="442"/>
      <c r="D703" s="148" t="s">
        <v>1579</v>
      </c>
      <c r="E703" s="148" t="s">
        <v>1103</v>
      </c>
      <c r="F703" s="178" t="s">
        <v>1620</v>
      </c>
      <c r="G703" s="148" t="s">
        <v>1624</v>
      </c>
      <c r="H703" s="148" t="s">
        <v>394</v>
      </c>
      <c r="I703" s="148" t="s">
        <v>123</v>
      </c>
      <c r="J703" s="132">
        <v>14400</v>
      </c>
      <c r="K703" s="132">
        <v>0</v>
      </c>
      <c r="L703" s="132">
        <v>0</v>
      </c>
      <c r="M703" s="131" t="s">
        <v>396</v>
      </c>
      <c r="N703" s="131">
        <v>1</v>
      </c>
      <c r="O703" s="170">
        <f t="shared" si="117"/>
        <v>14400</v>
      </c>
      <c r="P703" s="170">
        <f t="shared" si="113"/>
        <v>0</v>
      </c>
      <c r="Q703" s="170">
        <f t="shared" si="118"/>
        <v>0</v>
      </c>
      <c r="R703" s="228">
        <f t="shared" si="112"/>
        <v>0</v>
      </c>
      <c r="S703" s="228">
        <f t="shared" si="119"/>
        <v>0</v>
      </c>
      <c r="T703" s="131" t="s">
        <v>410</v>
      </c>
      <c r="U703" s="131">
        <v>0.57999999999999996</v>
      </c>
      <c r="V703" s="170">
        <f t="shared" si="114"/>
        <v>8352</v>
      </c>
      <c r="W703" s="170">
        <f t="shared" ref="W703:W766" si="120">K703*U703</f>
        <v>0</v>
      </c>
      <c r="X703" s="170">
        <f t="shared" si="115"/>
        <v>0</v>
      </c>
      <c r="Y703" s="260">
        <f t="shared" si="116"/>
        <v>0</v>
      </c>
      <c r="Z703" s="228">
        <f t="shared" si="111"/>
        <v>0</v>
      </c>
      <c r="AA703" s="134"/>
    </row>
    <row r="704" spans="1:27" ht="15.75" customHeight="1">
      <c r="A704" s="450"/>
      <c r="B704" s="442"/>
      <c r="C704" s="442"/>
      <c r="D704" s="148" t="s">
        <v>1579</v>
      </c>
      <c r="E704" s="148" t="s">
        <v>1103</v>
      </c>
      <c r="F704" s="178" t="s">
        <v>1620</v>
      </c>
      <c r="G704" s="148" t="s">
        <v>1625</v>
      </c>
      <c r="H704" s="148" t="s">
        <v>394</v>
      </c>
      <c r="I704" s="148" t="s">
        <v>123</v>
      </c>
      <c r="J704" s="132">
        <v>405984</v>
      </c>
      <c r="K704" s="132">
        <v>531848</v>
      </c>
      <c r="L704" s="132">
        <v>467698</v>
      </c>
      <c r="M704" s="131" t="s">
        <v>396</v>
      </c>
      <c r="N704" s="131">
        <v>1</v>
      </c>
      <c r="O704" s="170">
        <f t="shared" si="117"/>
        <v>405984</v>
      </c>
      <c r="P704" s="170">
        <f t="shared" si="113"/>
        <v>531848</v>
      </c>
      <c r="Q704" s="170">
        <f t="shared" si="118"/>
        <v>467698</v>
      </c>
      <c r="R704" s="228">
        <f t="shared" si="112"/>
        <v>1.1520109166863719</v>
      </c>
      <c r="S704" s="228">
        <f t="shared" si="119"/>
        <v>1.3100220698352645</v>
      </c>
      <c r="T704" s="131" t="s">
        <v>410</v>
      </c>
      <c r="U704" s="131">
        <v>0.57999999999999996</v>
      </c>
      <c r="V704" s="170">
        <f t="shared" si="114"/>
        <v>235470.71999999997</v>
      </c>
      <c r="W704" s="170">
        <f t="shared" si="120"/>
        <v>308471.83999999997</v>
      </c>
      <c r="X704" s="170">
        <f t="shared" si="115"/>
        <v>271264.83999999997</v>
      </c>
      <c r="Y704" s="260">
        <f t="shared" si="116"/>
        <v>1.1520109166863719</v>
      </c>
      <c r="Z704" s="228">
        <f t="shared" si="111"/>
        <v>1.3100220698352645</v>
      </c>
      <c r="AA704" s="134"/>
    </row>
    <row r="705" spans="1:27" ht="15.75" customHeight="1">
      <c r="A705" s="450"/>
      <c r="B705" s="442"/>
      <c r="C705" s="442"/>
      <c r="D705" s="148" t="s">
        <v>1579</v>
      </c>
      <c r="E705" s="148" t="s">
        <v>1103</v>
      </c>
      <c r="F705" s="178" t="s">
        <v>1620</v>
      </c>
      <c r="G705" s="148" t="s">
        <v>1626</v>
      </c>
      <c r="H705" s="148" t="s">
        <v>394</v>
      </c>
      <c r="I705" s="148" t="s">
        <v>123</v>
      </c>
      <c r="J705" s="132">
        <v>1000000</v>
      </c>
      <c r="K705" s="132">
        <v>11865190.07</v>
      </c>
      <c r="L705" s="132">
        <v>112008.15999999999</v>
      </c>
      <c r="M705" s="131" t="s">
        <v>396</v>
      </c>
      <c r="N705" s="131">
        <v>1</v>
      </c>
      <c r="O705" s="170">
        <f t="shared" si="117"/>
        <v>1000000</v>
      </c>
      <c r="P705" s="170">
        <f t="shared" si="113"/>
        <v>11865190.07</v>
      </c>
      <c r="Q705" s="170">
        <f t="shared" si="118"/>
        <v>112008.15999999999</v>
      </c>
      <c r="R705" s="228">
        <f t="shared" si="112"/>
        <v>0.11200816</v>
      </c>
      <c r="S705" s="228">
        <f t="shared" si="119"/>
        <v>11.865190070000001</v>
      </c>
      <c r="T705" s="131" t="s">
        <v>410</v>
      </c>
      <c r="U705" s="131">
        <v>0.57999999999999996</v>
      </c>
      <c r="V705" s="170">
        <f t="shared" si="114"/>
        <v>580000</v>
      </c>
      <c r="W705" s="170">
        <f t="shared" si="120"/>
        <v>6881810.2406000001</v>
      </c>
      <c r="X705" s="170">
        <f t="shared" si="115"/>
        <v>64964.732799999991</v>
      </c>
      <c r="Y705" s="260">
        <f t="shared" si="116"/>
        <v>0.11200815999999998</v>
      </c>
      <c r="Z705" s="228">
        <f t="shared" si="111"/>
        <v>11.865190070000001</v>
      </c>
      <c r="AA705" s="134"/>
    </row>
    <row r="706" spans="1:27" ht="15.75" customHeight="1">
      <c r="A706" s="450"/>
      <c r="B706" s="442"/>
      <c r="C706" s="442"/>
      <c r="D706" s="148" t="s">
        <v>1579</v>
      </c>
      <c r="E706" s="148" t="s">
        <v>1103</v>
      </c>
      <c r="F706" s="178" t="s">
        <v>1620</v>
      </c>
      <c r="G706" s="148" t="s">
        <v>1627</v>
      </c>
      <c r="H706" s="148" t="s">
        <v>394</v>
      </c>
      <c r="I706" s="148" t="s">
        <v>123</v>
      </c>
      <c r="J706" s="132">
        <v>0</v>
      </c>
      <c r="K706" s="132">
        <v>11534600</v>
      </c>
      <c r="L706" s="132">
        <v>0</v>
      </c>
      <c r="M706" s="131" t="s">
        <v>396</v>
      </c>
      <c r="N706" s="131">
        <v>1</v>
      </c>
      <c r="O706" s="170">
        <f t="shared" si="117"/>
        <v>0</v>
      </c>
      <c r="P706" s="170">
        <f t="shared" si="113"/>
        <v>11534600</v>
      </c>
      <c r="Q706" s="170">
        <f t="shared" si="118"/>
        <v>0</v>
      </c>
      <c r="R706" s="228" t="str">
        <f t="shared" si="112"/>
        <v>-</v>
      </c>
      <c r="S706" s="228" t="str">
        <f t="shared" si="119"/>
        <v>-</v>
      </c>
      <c r="T706" s="131" t="s">
        <v>410</v>
      </c>
      <c r="U706" s="131">
        <v>0.57999999999999996</v>
      </c>
      <c r="V706" s="170">
        <f t="shared" si="114"/>
        <v>0</v>
      </c>
      <c r="W706" s="170">
        <f t="shared" si="120"/>
        <v>6690068</v>
      </c>
      <c r="X706" s="170">
        <f t="shared" si="115"/>
        <v>0</v>
      </c>
      <c r="Y706" s="260" t="str">
        <f t="shared" si="116"/>
        <v>-</v>
      </c>
      <c r="Z706" s="228" t="str">
        <f t="shared" si="111"/>
        <v>-</v>
      </c>
      <c r="AA706" s="134"/>
    </row>
    <row r="707" spans="1:27" ht="15.75" customHeight="1">
      <c r="A707" s="450"/>
      <c r="B707" s="442"/>
      <c r="C707" s="442"/>
      <c r="D707" s="148" t="s">
        <v>1579</v>
      </c>
      <c r="E707" s="148" t="s">
        <v>1103</v>
      </c>
      <c r="F707" s="178" t="s">
        <v>1620</v>
      </c>
      <c r="G707" s="148" t="s">
        <v>1628</v>
      </c>
      <c r="H707" s="148" t="s">
        <v>394</v>
      </c>
      <c r="I707" s="148" t="s">
        <v>123</v>
      </c>
      <c r="J707" s="132">
        <v>81197</v>
      </c>
      <c r="K707" s="132">
        <v>220390.6</v>
      </c>
      <c r="L707" s="132">
        <v>70479.8</v>
      </c>
      <c r="M707" s="131" t="s">
        <v>396</v>
      </c>
      <c r="N707" s="131">
        <v>1</v>
      </c>
      <c r="O707" s="170">
        <f t="shared" si="117"/>
        <v>81197</v>
      </c>
      <c r="P707" s="170">
        <f t="shared" si="113"/>
        <v>220390.6</v>
      </c>
      <c r="Q707" s="170">
        <f t="shared" si="118"/>
        <v>70479.8</v>
      </c>
      <c r="R707" s="228">
        <f t="shared" si="112"/>
        <v>0.86800990184366422</v>
      </c>
      <c r="S707" s="228">
        <f t="shared" si="119"/>
        <v>2.714270231658805</v>
      </c>
      <c r="T707" s="131" t="s">
        <v>410</v>
      </c>
      <c r="U707" s="131">
        <v>0.57999999999999996</v>
      </c>
      <c r="V707" s="170">
        <f t="shared" si="114"/>
        <v>47094.259999999995</v>
      </c>
      <c r="W707" s="170">
        <f t="shared" si="120"/>
        <v>127826.548</v>
      </c>
      <c r="X707" s="170">
        <f t="shared" si="115"/>
        <v>40878.284</v>
      </c>
      <c r="Y707" s="260">
        <f t="shared" si="116"/>
        <v>0.86800990184366422</v>
      </c>
      <c r="Z707" s="228">
        <f t="shared" ref="Z707:Z770" si="121">IFERROR(W707/V707, "-")</f>
        <v>2.7142702316588054</v>
      </c>
      <c r="AA707" s="134"/>
    </row>
    <row r="708" spans="1:27" ht="15.75" customHeight="1">
      <c r="A708" s="450"/>
      <c r="B708" s="442"/>
      <c r="C708" s="442"/>
      <c r="D708" s="148" t="s">
        <v>1579</v>
      </c>
      <c r="E708" s="148" t="s">
        <v>1103</v>
      </c>
      <c r="F708" s="178" t="s">
        <v>1620</v>
      </c>
      <c r="G708" s="148" t="s">
        <v>1629</v>
      </c>
      <c r="H708" s="148" t="s">
        <v>394</v>
      </c>
      <c r="I708" s="148" t="s">
        <v>123</v>
      </c>
      <c r="J708" s="132">
        <v>50000</v>
      </c>
      <c r="K708" s="132">
        <v>0</v>
      </c>
      <c r="L708" s="132">
        <v>0</v>
      </c>
      <c r="M708" s="131" t="s">
        <v>396</v>
      </c>
      <c r="N708" s="131">
        <v>1</v>
      </c>
      <c r="O708" s="170">
        <f t="shared" si="117"/>
        <v>50000</v>
      </c>
      <c r="P708" s="170">
        <f t="shared" si="113"/>
        <v>0</v>
      </c>
      <c r="Q708" s="170">
        <f t="shared" si="118"/>
        <v>0</v>
      </c>
      <c r="R708" s="228">
        <f t="shared" si="112"/>
        <v>0</v>
      </c>
      <c r="S708" s="228">
        <f t="shared" si="119"/>
        <v>0</v>
      </c>
      <c r="T708" s="131" t="s">
        <v>410</v>
      </c>
      <c r="U708" s="131">
        <v>0.57999999999999996</v>
      </c>
      <c r="V708" s="170">
        <f t="shared" si="114"/>
        <v>28999.999999999996</v>
      </c>
      <c r="W708" s="170">
        <f t="shared" si="120"/>
        <v>0</v>
      </c>
      <c r="X708" s="170">
        <f t="shared" si="115"/>
        <v>0</v>
      </c>
      <c r="Y708" s="260">
        <f t="shared" si="116"/>
        <v>0</v>
      </c>
      <c r="Z708" s="228">
        <f t="shared" si="121"/>
        <v>0</v>
      </c>
      <c r="AA708" s="134"/>
    </row>
    <row r="709" spans="1:27" ht="15.75" customHeight="1">
      <c r="A709" s="450"/>
      <c r="B709" s="442"/>
      <c r="C709" s="442"/>
      <c r="D709" s="148" t="s">
        <v>1579</v>
      </c>
      <c r="E709" s="148" t="s">
        <v>1103</v>
      </c>
      <c r="F709" s="178" t="s">
        <v>1620</v>
      </c>
      <c r="G709" s="148" t="s">
        <v>1630</v>
      </c>
      <c r="H709" s="148" t="s">
        <v>394</v>
      </c>
      <c r="I709" s="148" t="s">
        <v>123</v>
      </c>
      <c r="J709" s="132">
        <v>10000</v>
      </c>
      <c r="K709" s="132">
        <v>0</v>
      </c>
      <c r="L709" s="132">
        <v>0</v>
      </c>
      <c r="M709" s="131" t="s">
        <v>416</v>
      </c>
      <c r="N709" s="131">
        <v>0</v>
      </c>
      <c r="O709" s="170">
        <f t="shared" si="117"/>
        <v>0</v>
      </c>
      <c r="P709" s="170">
        <f t="shared" si="113"/>
        <v>0</v>
      </c>
      <c r="Q709" s="170">
        <f t="shared" si="118"/>
        <v>0</v>
      </c>
      <c r="R709" s="228" t="str">
        <f t="shared" si="112"/>
        <v>-</v>
      </c>
      <c r="S709" s="228" t="str">
        <f t="shared" si="119"/>
        <v>-</v>
      </c>
      <c r="T709" s="131" t="s">
        <v>416</v>
      </c>
      <c r="U709" s="131">
        <v>0</v>
      </c>
      <c r="V709" s="170">
        <f t="shared" si="114"/>
        <v>0</v>
      </c>
      <c r="W709" s="170">
        <f t="shared" si="120"/>
        <v>0</v>
      </c>
      <c r="X709" s="170">
        <f t="shared" si="115"/>
        <v>0</v>
      </c>
      <c r="Y709" s="260" t="str">
        <f t="shared" si="116"/>
        <v>-</v>
      </c>
      <c r="Z709" s="228" t="str">
        <f t="shared" si="121"/>
        <v>-</v>
      </c>
      <c r="AA709" s="134"/>
    </row>
    <row r="710" spans="1:27" ht="15.75" customHeight="1">
      <c r="A710" s="450"/>
      <c r="B710" s="442"/>
      <c r="C710" s="442"/>
      <c r="D710" s="148" t="s">
        <v>1579</v>
      </c>
      <c r="E710" s="148" t="s">
        <v>1103</v>
      </c>
      <c r="F710" s="178" t="s">
        <v>1620</v>
      </c>
      <c r="G710" s="148" t="s">
        <v>1631</v>
      </c>
      <c r="H710" s="148" t="s">
        <v>394</v>
      </c>
      <c r="I710" s="148" t="s">
        <v>123</v>
      </c>
      <c r="J710" s="132">
        <v>5500</v>
      </c>
      <c r="K710" s="132">
        <v>0</v>
      </c>
      <c r="L710" s="132">
        <v>0</v>
      </c>
      <c r="M710" s="131" t="s">
        <v>416</v>
      </c>
      <c r="N710" s="131">
        <v>0</v>
      </c>
      <c r="O710" s="170">
        <f t="shared" si="117"/>
        <v>0</v>
      </c>
      <c r="P710" s="170">
        <f t="shared" si="113"/>
        <v>0</v>
      </c>
      <c r="Q710" s="170">
        <f t="shared" si="118"/>
        <v>0</v>
      </c>
      <c r="R710" s="228" t="str">
        <f t="shared" si="112"/>
        <v>-</v>
      </c>
      <c r="S710" s="228" t="str">
        <f t="shared" si="119"/>
        <v>-</v>
      </c>
      <c r="T710" s="131" t="s">
        <v>416</v>
      </c>
      <c r="U710" s="131">
        <v>0</v>
      </c>
      <c r="V710" s="170">
        <f t="shared" si="114"/>
        <v>0</v>
      </c>
      <c r="W710" s="170">
        <f t="shared" si="120"/>
        <v>0</v>
      </c>
      <c r="X710" s="170">
        <f t="shared" si="115"/>
        <v>0</v>
      </c>
      <c r="Y710" s="260" t="str">
        <f t="shared" si="116"/>
        <v>-</v>
      </c>
      <c r="Z710" s="228" t="str">
        <f t="shared" si="121"/>
        <v>-</v>
      </c>
      <c r="AA710" s="134"/>
    </row>
    <row r="711" spans="1:27" ht="15.75" customHeight="1">
      <c r="A711" s="450"/>
      <c r="B711" s="442"/>
      <c r="C711" s="442"/>
      <c r="D711" s="148" t="s">
        <v>1579</v>
      </c>
      <c r="E711" s="148" t="s">
        <v>1103</v>
      </c>
      <c r="F711" s="178" t="s">
        <v>1620</v>
      </c>
      <c r="G711" s="148" t="s">
        <v>1632</v>
      </c>
      <c r="H711" s="148" t="s">
        <v>394</v>
      </c>
      <c r="I711" s="148" t="s">
        <v>123</v>
      </c>
      <c r="J711" s="132">
        <v>65000</v>
      </c>
      <c r="K711" s="132">
        <v>0</v>
      </c>
      <c r="L711" s="132">
        <v>0</v>
      </c>
      <c r="M711" s="131" t="s">
        <v>396</v>
      </c>
      <c r="N711" s="131">
        <v>1</v>
      </c>
      <c r="O711" s="170">
        <f t="shared" si="117"/>
        <v>65000</v>
      </c>
      <c r="P711" s="170">
        <f t="shared" si="113"/>
        <v>0</v>
      </c>
      <c r="Q711" s="170">
        <f t="shared" si="118"/>
        <v>0</v>
      </c>
      <c r="R711" s="228">
        <f t="shared" si="112"/>
        <v>0</v>
      </c>
      <c r="S711" s="228">
        <f t="shared" si="119"/>
        <v>0</v>
      </c>
      <c r="T711" s="131" t="s">
        <v>410</v>
      </c>
      <c r="U711" s="131">
        <v>0.57999999999999996</v>
      </c>
      <c r="V711" s="170">
        <f t="shared" si="114"/>
        <v>37700</v>
      </c>
      <c r="W711" s="170">
        <f t="shared" si="120"/>
        <v>0</v>
      </c>
      <c r="X711" s="170">
        <f t="shared" si="115"/>
        <v>0</v>
      </c>
      <c r="Y711" s="260">
        <f t="shared" si="116"/>
        <v>0</v>
      </c>
      <c r="Z711" s="228">
        <f t="shared" si="121"/>
        <v>0</v>
      </c>
      <c r="AA711" s="134"/>
    </row>
    <row r="712" spans="1:27" ht="15.75" customHeight="1">
      <c r="A712" s="450"/>
      <c r="B712" s="442"/>
      <c r="C712" s="442"/>
      <c r="D712" s="148" t="s">
        <v>1579</v>
      </c>
      <c r="E712" s="148" t="s">
        <v>1103</v>
      </c>
      <c r="F712" s="178" t="s">
        <v>1620</v>
      </c>
      <c r="G712" s="148" t="s">
        <v>1633</v>
      </c>
      <c r="H712" s="148" t="s">
        <v>394</v>
      </c>
      <c r="I712" s="148" t="s">
        <v>123</v>
      </c>
      <c r="J712" s="132">
        <v>13000</v>
      </c>
      <c r="K712" s="132">
        <v>2166</v>
      </c>
      <c r="L712" s="132">
        <v>28.79</v>
      </c>
      <c r="M712" s="131" t="s">
        <v>396</v>
      </c>
      <c r="N712" s="131">
        <v>1</v>
      </c>
      <c r="O712" s="170">
        <f t="shared" si="117"/>
        <v>13000</v>
      </c>
      <c r="P712" s="170">
        <f t="shared" si="113"/>
        <v>2166</v>
      </c>
      <c r="Q712" s="170">
        <f t="shared" si="118"/>
        <v>28.79</v>
      </c>
      <c r="R712" s="228">
        <f t="shared" si="112"/>
        <v>2.2146153846153848E-3</v>
      </c>
      <c r="S712" s="228">
        <f t="shared" si="119"/>
        <v>0.16661538461538461</v>
      </c>
      <c r="T712" s="131" t="s">
        <v>410</v>
      </c>
      <c r="U712" s="131">
        <v>0.57999999999999996</v>
      </c>
      <c r="V712" s="170">
        <f t="shared" si="114"/>
        <v>7539.9999999999991</v>
      </c>
      <c r="W712" s="170">
        <f t="shared" si="120"/>
        <v>1256.28</v>
      </c>
      <c r="X712" s="170">
        <f t="shared" si="115"/>
        <v>16.6982</v>
      </c>
      <c r="Y712" s="260">
        <f t="shared" si="116"/>
        <v>2.2146153846153848E-3</v>
      </c>
      <c r="Z712" s="228">
        <f t="shared" si="121"/>
        <v>0.16661538461538464</v>
      </c>
      <c r="AA712" s="134"/>
    </row>
    <row r="713" spans="1:27" ht="15.75" customHeight="1">
      <c r="A713" s="450"/>
      <c r="B713" s="442"/>
      <c r="C713" s="442"/>
      <c r="D713" s="148" t="s">
        <v>1579</v>
      </c>
      <c r="E713" s="148" t="s">
        <v>1103</v>
      </c>
      <c r="F713" s="178" t="s">
        <v>1620</v>
      </c>
      <c r="G713" s="148" t="s">
        <v>1634</v>
      </c>
      <c r="H713" s="148" t="s">
        <v>394</v>
      </c>
      <c r="I713" s="148" t="s">
        <v>123</v>
      </c>
      <c r="J713" s="132">
        <v>47200</v>
      </c>
      <c r="K713" s="132">
        <v>0</v>
      </c>
      <c r="L713" s="132">
        <v>0</v>
      </c>
      <c r="M713" s="131" t="s">
        <v>396</v>
      </c>
      <c r="N713" s="131">
        <v>1</v>
      </c>
      <c r="O713" s="170">
        <f t="shared" si="117"/>
        <v>47200</v>
      </c>
      <c r="P713" s="170">
        <f t="shared" si="113"/>
        <v>0</v>
      </c>
      <c r="Q713" s="170">
        <f t="shared" si="118"/>
        <v>0</v>
      </c>
      <c r="R713" s="228">
        <f t="shared" si="112"/>
        <v>0</v>
      </c>
      <c r="S713" s="228">
        <f t="shared" si="119"/>
        <v>0</v>
      </c>
      <c r="T713" s="131" t="s">
        <v>410</v>
      </c>
      <c r="U713" s="131">
        <v>0.57999999999999996</v>
      </c>
      <c r="V713" s="170">
        <f t="shared" si="114"/>
        <v>27375.999999999996</v>
      </c>
      <c r="W713" s="170">
        <f t="shared" si="120"/>
        <v>0</v>
      </c>
      <c r="X713" s="170">
        <f t="shared" si="115"/>
        <v>0</v>
      </c>
      <c r="Y713" s="260">
        <f t="shared" si="116"/>
        <v>0</v>
      </c>
      <c r="Z713" s="228">
        <f t="shared" si="121"/>
        <v>0</v>
      </c>
      <c r="AA713" s="134"/>
    </row>
    <row r="714" spans="1:27" ht="15.75" customHeight="1">
      <c r="A714" s="450"/>
      <c r="B714" s="442"/>
      <c r="C714" s="442"/>
      <c r="D714" s="148" t="s">
        <v>1579</v>
      </c>
      <c r="E714" s="148" t="s">
        <v>1103</v>
      </c>
      <c r="F714" s="178" t="s">
        <v>1620</v>
      </c>
      <c r="G714" s="148" t="s">
        <v>1635</v>
      </c>
      <c r="H714" s="148" t="s">
        <v>394</v>
      </c>
      <c r="I714" s="148" t="s">
        <v>123</v>
      </c>
      <c r="J714" s="132">
        <v>60000</v>
      </c>
      <c r="K714" s="132">
        <v>33315.410000000003</v>
      </c>
      <c r="L714" s="132">
        <v>15943.46</v>
      </c>
      <c r="M714" s="131" t="s">
        <v>396</v>
      </c>
      <c r="N714" s="131">
        <v>1</v>
      </c>
      <c r="O714" s="170">
        <f t="shared" si="117"/>
        <v>60000</v>
      </c>
      <c r="P714" s="170">
        <f t="shared" si="113"/>
        <v>33315.410000000003</v>
      </c>
      <c r="Q714" s="170">
        <f t="shared" si="118"/>
        <v>15943.46</v>
      </c>
      <c r="R714" s="228">
        <f t="shared" si="112"/>
        <v>0.26572433333333334</v>
      </c>
      <c r="S714" s="228">
        <f t="shared" si="119"/>
        <v>0.55525683333333342</v>
      </c>
      <c r="T714" s="131" t="s">
        <v>410</v>
      </c>
      <c r="U714" s="131">
        <v>0.57999999999999996</v>
      </c>
      <c r="V714" s="170">
        <f t="shared" si="114"/>
        <v>34800</v>
      </c>
      <c r="W714" s="170">
        <f t="shared" si="120"/>
        <v>19322.9378</v>
      </c>
      <c r="X714" s="170">
        <f t="shared" si="115"/>
        <v>9247.2067999999981</v>
      </c>
      <c r="Y714" s="260">
        <f t="shared" si="116"/>
        <v>0.26572433333333328</v>
      </c>
      <c r="Z714" s="228">
        <f t="shared" si="121"/>
        <v>0.55525683333333331</v>
      </c>
      <c r="AA714" s="134"/>
    </row>
    <row r="715" spans="1:27" ht="15.75" customHeight="1">
      <c r="A715" s="450"/>
      <c r="B715" s="442"/>
      <c r="C715" s="442"/>
      <c r="D715" s="148" t="s">
        <v>1579</v>
      </c>
      <c r="E715" s="148" t="s">
        <v>1103</v>
      </c>
      <c r="F715" s="178" t="s">
        <v>1620</v>
      </c>
      <c r="G715" s="148" t="s">
        <v>1636</v>
      </c>
      <c r="H715" s="148" t="s">
        <v>394</v>
      </c>
      <c r="I715" s="148" t="s">
        <v>123</v>
      </c>
      <c r="J715" s="132">
        <v>0</v>
      </c>
      <c r="K715" s="132">
        <v>3950</v>
      </c>
      <c r="L715" s="132">
        <v>3950</v>
      </c>
      <c r="M715" s="131" t="s">
        <v>396</v>
      </c>
      <c r="N715" s="131">
        <v>1</v>
      </c>
      <c r="O715" s="170">
        <f t="shared" si="117"/>
        <v>0</v>
      </c>
      <c r="P715" s="170">
        <f t="shared" si="113"/>
        <v>3950</v>
      </c>
      <c r="Q715" s="170">
        <f t="shared" si="118"/>
        <v>3950</v>
      </c>
      <c r="R715" s="228" t="str">
        <f t="shared" si="112"/>
        <v>-</v>
      </c>
      <c r="S715" s="228" t="str">
        <f t="shared" si="119"/>
        <v>-</v>
      </c>
      <c r="T715" s="131" t="s">
        <v>410</v>
      </c>
      <c r="U715" s="131">
        <v>0.57999999999999996</v>
      </c>
      <c r="V715" s="170">
        <f t="shared" si="114"/>
        <v>0</v>
      </c>
      <c r="W715" s="170">
        <f t="shared" si="120"/>
        <v>2291</v>
      </c>
      <c r="X715" s="170">
        <f t="shared" si="115"/>
        <v>2291</v>
      </c>
      <c r="Y715" s="260" t="str">
        <f t="shared" si="116"/>
        <v>-</v>
      </c>
      <c r="Z715" s="228" t="str">
        <f t="shared" si="121"/>
        <v>-</v>
      </c>
      <c r="AA715" s="134"/>
    </row>
    <row r="716" spans="1:27" ht="15.75" customHeight="1">
      <c r="A716" s="450"/>
      <c r="B716" s="442"/>
      <c r="C716" s="442"/>
      <c r="D716" s="148" t="s">
        <v>1579</v>
      </c>
      <c r="E716" s="148" t="s">
        <v>1103</v>
      </c>
      <c r="F716" s="178" t="s">
        <v>1620</v>
      </c>
      <c r="G716" s="148" t="s">
        <v>1637</v>
      </c>
      <c r="H716" s="148" t="s">
        <v>394</v>
      </c>
      <c r="I716" s="148" t="s">
        <v>123</v>
      </c>
      <c r="J716" s="132">
        <v>7500</v>
      </c>
      <c r="K716" s="132">
        <v>1200</v>
      </c>
      <c r="L716" s="132">
        <v>0</v>
      </c>
      <c r="M716" s="131" t="s">
        <v>396</v>
      </c>
      <c r="N716" s="131">
        <v>1</v>
      </c>
      <c r="O716" s="170">
        <f t="shared" si="117"/>
        <v>7500</v>
      </c>
      <c r="P716" s="170">
        <f t="shared" si="113"/>
        <v>1200</v>
      </c>
      <c r="Q716" s="170">
        <f t="shared" si="118"/>
        <v>0</v>
      </c>
      <c r="R716" s="228">
        <f t="shared" si="112"/>
        <v>0</v>
      </c>
      <c r="S716" s="228">
        <f t="shared" si="119"/>
        <v>0.16</v>
      </c>
      <c r="T716" s="131" t="s">
        <v>410</v>
      </c>
      <c r="U716" s="131">
        <v>0.57999999999999996</v>
      </c>
      <c r="V716" s="170">
        <f t="shared" si="114"/>
        <v>4350</v>
      </c>
      <c r="W716" s="170">
        <f t="shared" si="120"/>
        <v>696</v>
      </c>
      <c r="X716" s="170">
        <f t="shared" si="115"/>
        <v>0</v>
      </c>
      <c r="Y716" s="260">
        <f t="shared" si="116"/>
        <v>0</v>
      </c>
      <c r="Z716" s="228">
        <f t="shared" si="121"/>
        <v>0.16</v>
      </c>
      <c r="AA716" s="134"/>
    </row>
    <row r="717" spans="1:27" ht="15.75" customHeight="1">
      <c r="A717" s="450"/>
      <c r="B717" s="442"/>
      <c r="C717" s="442"/>
      <c r="D717" s="148" t="s">
        <v>1579</v>
      </c>
      <c r="E717" s="148" t="s">
        <v>1103</v>
      </c>
      <c r="F717" s="178" t="s">
        <v>1620</v>
      </c>
      <c r="G717" s="148" t="s">
        <v>1638</v>
      </c>
      <c r="H717" s="148" t="s">
        <v>394</v>
      </c>
      <c r="I717" s="148" t="s">
        <v>123</v>
      </c>
      <c r="J717" s="132">
        <v>0</v>
      </c>
      <c r="K717" s="132">
        <v>790</v>
      </c>
      <c r="L717" s="132">
        <v>442.4</v>
      </c>
      <c r="M717" s="131" t="s">
        <v>396</v>
      </c>
      <c r="N717" s="131">
        <v>1</v>
      </c>
      <c r="O717" s="170">
        <f t="shared" si="117"/>
        <v>0</v>
      </c>
      <c r="P717" s="170">
        <f t="shared" si="113"/>
        <v>790</v>
      </c>
      <c r="Q717" s="170">
        <f t="shared" si="118"/>
        <v>442.4</v>
      </c>
      <c r="R717" s="228" t="str">
        <f t="shared" si="112"/>
        <v>-</v>
      </c>
      <c r="S717" s="228" t="str">
        <f t="shared" si="119"/>
        <v>-</v>
      </c>
      <c r="T717" s="131" t="s">
        <v>410</v>
      </c>
      <c r="U717" s="131">
        <v>0.57999999999999996</v>
      </c>
      <c r="V717" s="170">
        <f t="shared" si="114"/>
        <v>0</v>
      </c>
      <c r="W717" s="170">
        <f t="shared" si="120"/>
        <v>458.2</v>
      </c>
      <c r="X717" s="170">
        <f t="shared" si="115"/>
        <v>256.59199999999998</v>
      </c>
      <c r="Y717" s="260" t="str">
        <f t="shared" si="116"/>
        <v>-</v>
      </c>
      <c r="Z717" s="228" t="str">
        <f t="shared" si="121"/>
        <v>-</v>
      </c>
      <c r="AA717" s="134"/>
    </row>
    <row r="718" spans="1:27" ht="15.75" customHeight="1">
      <c r="A718" s="450"/>
      <c r="B718" s="442"/>
      <c r="C718" s="442"/>
      <c r="D718" s="148" t="s">
        <v>1579</v>
      </c>
      <c r="E718" s="148" t="s">
        <v>1103</v>
      </c>
      <c r="F718" s="178" t="s">
        <v>1620</v>
      </c>
      <c r="G718" s="148" t="s">
        <v>1639</v>
      </c>
      <c r="H718" s="148" t="s">
        <v>394</v>
      </c>
      <c r="I718" s="148" t="s">
        <v>123</v>
      </c>
      <c r="J718" s="132">
        <v>104026</v>
      </c>
      <c r="K718" s="132">
        <v>24147.8</v>
      </c>
      <c r="L718" s="132">
        <v>24147.8</v>
      </c>
      <c r="M718" s="131" t="s">
        <v>396</v>
      </c>
      <c r="N718" s="131">
        <v>1</v>
      </c>
      <c r="O718" s="170">
        <f t="shared" si="117"/>
        <v>104026</v>
      </c>
      <c r="P718" s="170">
        <f t="shared" si="113"/>
        <v>24147.8</v>
      </c>
      <c r="Q718" s="170">
        <f t="shared" si="118"/>
        <v>24147.8</v>
      </c>
      <c r="R718" s="228">
        <f t="shared" si="112"/>
        <v>0.23213235152750272</v>
      </c>
      <c r="S718" s="228">
        <f t="shared" si="119"/>
        <v>0.23213235152750272</v>
      </c>
      <c r="T718" s="131" t="s">
        <v>410</v>
      </c>
      <c r="U718" s="131">
        <v>0.57999999999999996</v>
      </c>
      <c r="V718" s="170">
        <f t="shared" si="114"/>
        <v>60335.079999999994</v>
      </c>
      <c r="W718" s="170">
        <f t="shared" si="120"/>
        <v>14005.723999999998</v>
      </c>
      <c r="X718" s="170">
        <f t="shared" si="115"/>
        <v>14005.723999999998</v>
      </c>
      <c r="Y718" s="260">
        <f t="shared" si="116"/>
        <v>0.23213235152750272</v>
      </c>
      <c r="Z718" s="228">
        <f t="shared" si="121"/>
        <v>0.23213235152750272</v>
      </c>
      <c r="AA718" s="134"/>
    </row>
    <row r="719" spans="1:27" ht="15.75" customHeight="1">
      <c r="A719" s="450"/>
      <c r="B719" s="442"/>
      <c r="C719" s="442"/>
      <c r="D719" s="148" t="s">
        <v>1579</v>
      </c>
      <c r="E719" s="148" t="s">
        <v>1103</v>
      </c>
      <c r="F719" s="178" t="s">
        <v>1620</v>
      </c>
      <c r="G719" s="148" t="s">
        <v>1640</v>
      </c>
      <c r="H719" s="148" t="s">
        <v>394</v>
      </c>
      <c r="I719" s="148" t="s">
        <v>123</v>
      </c>
      <c r="J719" s="132">
        <v>28250</v>
      </c>
      <c r="K719" s="132">
        <v>0</v>
      </c>
      <c r="L719" s="132">
        <v>0</v>
      </c>
      <c r="M719" s="131" t="s">
        <v>396</v>
      </c>
      <c r="N719" s="131">
        <v>1</v>
      </c>
      <c r="O719" s="170">
        <f t="shared" si="117"/>
        <v>28250</v>
      </c>
      <c r="P719" s="170">
        <f t="shared" si="113"/>
        <v>0</v>
      </c>
      <c r="Q719" s="170">
        <f t="shared" si="118"/>
        <v>0</v>
      </c>
      <c r="R719" s="228">
        <f t="shared" si="112"/>
        <v>0</v>
      </c>
      <c r="S719" s="228">
        <f t="shared" si="119"/>
        <v>0</v>
      </c>
      <c r="T719" s="131" t="s">
        <v>410</v>
      </c>
      <c r="U719" s="131">
        <v>0.57999999999999996</v>
      </c>
      <c r="V719" s="170">
        <f t="shared" si="114"/>
        <v>16385</v>
      </c>
      <c r="W719" s="170">
        <f t="shared" si="120"/>
        <v>0</v>
      </c>
      <c r="X719" s="170">
        <f t="shared" si="115"/>
        <v>0</v>
      </c>
      <c r="Y719" s="260">
        <f t="shared" si="116"/>
        <v>0</v>
      </c>
      <c r="Z719" s="228">
        <f t="shared" si="121"/>
        <v>0</v>
      </c>
      <c r="AA719" s="134"/>
    </row>
    <row r="720" spans="1:27" ht="15.75" customHeight="1">
      <c r="A720" s="450"/>
      <c r="B720" s="442"/>
      <c r="C720" s="442"/>
      <c r="D720" s="148" t="s">
        <v>1579</v>
      </c>
      <c r="E720" s="148" t="s">
        <v>1103</v>
      </c>
      <c r="F720" s="178" t="s">
        <v>1620</v>
      </c>
      <c r="G720" s="148" t="s">
        <v>1641</v>
      </c>
      <c r="H720" s="148" t="s">
        <v>394</v>
      </c>
      <c r="I720" s="148" t="s">
        <v>123</v>
      </c>
      <c r="J720" s="132">
        <v>10000</v>
      </c>
      <c r="K720" s="132">
        <v>0</v>
      </c>
      <c r="L720" s="132">
        <v>0</v>
      </c>
      <c r="M720" s="131" t="s">
        <v>416</v>
      </c>
      <c r="N720" s="131">
        <v>0</v>
      </c>
      <c r="O720" s="170">
        <f t="shared" si="117"/>
        <v>0</v>
      </c>
      <c r="P720" s="170">
        <f t="shared" si="113"/>
        <v>0</v>
      </c>
      <c r="Q720" s="170">
        <f t="shared" si="118"/>
        <v>0</v>
      </c>
      <c r="R720" s="228" t="str">
        <f t="shared" si="112"/>
        <v>-</v>
      </c>
      <c r="S720" s="228" t="str">
        <f t="shared" si="119"/>
        <v>-</v>
      </c>
      <c r="T720" s="131" t="s">
        <v>416</v>
      </c>
      <c r="U720" s="131">
        <v>0</v>
      </c>
      <c r="V720" s="170">
        <f t="shared" si="114"/>
        <v>0</v>
      </c>
      <c r="W720" s="170">
        <f t="shared" si="120"/>
        <v>0</v>
      </c>
      <c r="X720" s="170">
        <f t="shared" si="115"/>
        <v>0</v>
      </c>
      <c r="Y720" s="260" t="str">
        <f t="shared" si="116"/>
        <v>-</v>
      </c>
      <c r="Z720" s="228" t="str">
        <f t="shared" si="121"/>
        <v>-</v>
      </c>
      <c r="AA720" s="134"/>
    </row>
    <row r="721" spans="1:27" ht="15.75" customHeight="1">
      <c r="A721" s="450"/>
      <c r="B721" s="442"/>
      <c r="C721" s="442"/>
      <c r="D721" s="148" t="s">
        <v>1579</v>
      </c>
      <c r="E721" s="148" t="s">
        <v>1103</v>
      </c>
      <c r="F721" s="178" t="s">
        <v>1620</v>
      </c>
      <c r="G721" s="148" t="s">
        <v>1642</v>
      </c>
      <c r="H721" s="148" t="s">
        <v>394</v>
      </c>
      <c r="I721" s="148" t="s">
        <v>123</v>
      </c>
      <c r="J721" s="132">
        <v>5650</v>
      </c>
      <c r="K721" s="132">
        <v>0</v>
      </c>
      <c r="L721" s="132">
        <v>0</v>
      </c>
      <c r="M721" s="131" t="s">
        <v>416</v>
      </c>
      <c r="N721" s="131">
        <v>0</v>
      </c>
      <c r="O721" s="170">
        <f t="shared" si="117"/>
        <v>0</v>
      </c>
      <c r="P721" s="170">
        <f t="shared" si="113"/>
        <v>0</v>
      </c>
      <c r="Q721" s="170">
        <f t="shared" si="118"/>
        <v>0</v>
      </c>
      <c r="R721" s="228" t="str">
        <f t="shared" si="112"/>
        <v>-</v>
      </c>
      <c r="S721" s="228" t="str">
        <f t="shared" si="119"/>
        <v>-</v>
      </c>
      <c r="T721" s="131" t="s">
        <v>416</v>
      </c>
      <c r="U721" s="131">
        <v>0</v>
      </c>
      <c r="V721" s="170">
        <f t="shared" si="114"/>
        <v>0</v>
      </c>
      <c r="W721" s="170">
        <f t="shared" si="120"/>
        <v>0</v>
      </c>
      <c r="X721" s="170">
        <f t="shared" si="115"/>
        <v>0</v>
      </c>
      <c r="Y721" s="260" t="str">
        <f t="shared" si="116"/>
        <v>-</v>
      </c>
      <c r="Z721" s="228" t="str">
        <f t="shared" si="121"/>
        <v>-</v>
      </c>
      <c r="AA721" s="134"/>
    </row>
    <row r="722" spans="1:27" ht="15.75" customHeight="1">
      <c r="A722" s="450"/>
      <c r="B722" s="442"/>
      <c r="C722" s="442"/>
      <c r="D722" s="148" t="s">
        <v>1579</v>
      </c>
      <c r="E722" s="148" t="s">
        <v>1103</v>
      </c>
      <c r="F722" s="178" t="s">
        <v>1620</v>
      </c>
      <c r="G722" s="148" t="s">
        <v>1643</v>
      </c>
      <c r="H722" s="148" t="s">
        <v>394</v>
      </c>
      <c r="I722" s="148" t="s">
        <v>123</v>
      </c>
      <c r="J722" s="132">
        <v>10000</v>
      </c>
      <c r="K722" s="132">
        <v>0</v>
      </c>
      <c r="L722" s="132">
        <v>0</v>
      </c>
      <c r="M722" s="131" t="s">
        <v>416</v>
      </c>
      <c r="N722" s="131">
        <v>0</v>
      </c>
      <c r="O722" s="170">
        <f t="shared" si="117"/>
        <v>0</v>
      </c>
      <c r="P722" s="170">
        <f t="shared" si="113"/>
        <v>0</v>
      </c>
      <c r="Q722" s="170">
        <f t="shared" si="118"/>
        <v>0</v>
      </c>
      <c r="R722" s="228" t="str">
        <f t="shared" si="112"/>
        <v>-</v>
      </c>
      <c r="S722" s="228" t="str">
        <f t="shared" si="119"/>
        <v>-</v>
      </c>
      <c r="T722" s="131" t="s">
        <v>416</v>
      </c>
      <c r="U722" s="131">
        <v>0</v>
      </c>
      <c r="V722" s="170">
        <f t="shared" si="114"/>
        <v>0</v>
      </c>
      <c r="W722" s="170">
        <f t="shared" si="120"/>
        <v>0</v>
      </c>
      <c r="X722" s="170">
        <f t="shared" si="115"/>
        <v>0</v>
      </c>
      <c r="Y722" s="260" t="str">
        <f t="shared" si="116"/>
        <v>-</v>
      </c>
      <c r="Z722" s="228" t="str">
        <f t="shared" si="121"/>
        <v>-</v>
      </c>
      <c r="AA722" s="134"/>
    </row>
    <row r="723" spans="1:27" ht="15.75" customHeight="1">
      <c r="A723" s="450"/>
      <c r="B723" s="442"/>
      <c r="C723" s="442"/>
      <c r="D723" s="148" t="s">
        <v>1579</v>
      </c>
      <c r="E723" s="148" t="s">
        <v>1103</v>
      </c>
      <c r="F723" s="178" t="s">
        <v>1620</v>
      </c>
      <c r="G723" s="148" t="s">
        <v>1644</v>
      </c>
      <c r="H723" s="148" t="s">
        <v>394</v>
      </c>
      <c r="I723" s="148" t="s">
        <v>123</v>
      </c>
      <c r="J723" s="132">
        <v>1000</v>
      </c>
      <c r="K723" s="132">
        <v>0</v>
      </c>
      <c r="L723" s="132">
        <v>0</v>
      </c>
      <c r="M723" s="131" t="s">
        <v>416</v>
      </c>
      <c r="N723" s="131">
        <v>0</v>
      </c>
      <c r="O723" s="170">
        <f t="shared" si="117"/>
        <v>0</v>
      </c>
      <c r="P723" s="170">
        <f t="shared" si="113"/>
        <v>0</v>
      </c>
      <c r="Q723" s="170">
        <f t="shared" si="118"/>
        <v>0</v>
      </c>
      <c r="R723" s="228" t="str">
        <f t="shared" si="112"/>
        <v>-</v>
      </c>
      <c r="S723" s="228" t="str">
        <f t="shared" si="119"/>
        <v>-</v>
      </c>
      <c r="T723" s="131" t="s">
        <v>416</v>
      </c>
      <c r="U723" s="131">
        <v>0</v>
      </c>
      <c r="V723" s="170">
        <f t="shared" si="114"/>
        <v>0</v>
      </c>
      <c r="W723" s="170">
        <f t="shared" si="120"/>
        <v>0</v>
      </c>
      <c r="X723" s="170">
        <f t="shared" si="115"/>
        <v>0</v>
      </c>
      <c r="Y723" s="260" t="str">
        <f t="shared" si="116"/>
        <v>-</v>
      </c>
      <c r="Z723" s="228" t="str">
        <f t="shared" si="121"/>
        <v>-</v>
      </c>
      <c r="AA723" s="134"/>
    </row>
    <row r="724" spans="1:27" ht="15.75" customHeight="1">
      <c r="A724" s="450"/>
      <c r="B724" s="442"/>
      <c r="C724" s="442"/>
      <c r="D724" s="148" t="s">
        <v>1579</v>
      </c>
      <c r="E724" s="148" t="s">
        <v>1103</v>
      </c>
      <c r="F724" s="178" t="s">
        <v>1620</v>
      </c>
      <c r="G724" s="148" t="s">
        <v>1645</v>
      </c>
      <c r="H724" s="148" t="s">
        <v>394</v>
      </c>
      <c r="I724" s="148" t="s">
        <v>123</v>
      </c>
      <c r="J724" s="132">
        <v>340000</v>
      </c>
      <c r="K724" s="132">
        <v>187758</v>
      </c>
      <c r="L724" s="132">
        <v>151707</v>
      </c>
      <c r="M724" s="131" t="s">
        <v>396</v>
      </c>
      <c r="N724" s="131">
        <v>1</v>
      </c>
      <c r="O724" s="170">
        <f t="shared" si="117"/>
        <v>340000</v>
      </c>
      <c r="P724" s="170">
        <f t="shared" si="113"/>
        <v>187758</v>
      </c>
      <c r="Q724" s="170">
        <f t="shared" si="118"/>
        <v>151707</v>
      </c>
      <c r="R724" s="228">
        <f t="shared" si="112"/>
        <v>0.44619705882352939</v>
      </c>
      <c r="S724" s="228">
        <f t="shared" si="119"/>
        <v>0.55222941176470586</v>
      </c>
      <c r="T724" s="131" t="s">
        <v>410</v>
      </c>
      <c r="U724" s="131">
        <v>0.57999999999999996</v>
      </c>
      <c r="V724" s="170">
        <f t="shared" si="114"/>
        <v>197200</v>
      </c>
      <c r="W724" s="170">
        <f t="shared" si="120"/>
        <v>108899.64</v>
      </c>
      <c r="X724" s="170">
        <f t="shared" si="115"/>
        <v>87990.06</v>
      </c>
      <c r="Y724" s="260">
        <f t="shared" si="116"/>
        <v>0.44619705882352939</v>
      </c>
      <c r="Z724" s="228">
        <f t="shared" si="121"/>
        <v>0.55222941176470586</v>
      </c>
      <c r="AA724" s="134"/>
    </row>
    <row r="725" spans="1:27" ht="15.75" customHeight="1">
      <c r="A725" s="450"/>
      <c r="B725" s="442"/>
      <c r="C725" s="442"/>
      <c r="D725" s="148" t="s">
        <v>1579</v>
      </c>
      <c r="E725" s="148" t="s">
        <v>1103</v>
      </c>
      <c r="F725" s="178" t="s">
        <v>1620</v>
      </c>
      <c r="G725" s="148" t="s">
        <v>1646</v>
      </c>
      <c r="H725" s="148" t="s">
        <v>394</v>
      </c>
      <c r="I725" s="148" t="s">
        <v>123</v>
      </c>
      <c r="J725" s="132">
        <v>10000</v>
      </c>
      <c r="K725" s="132">
        <v>5500</v>
      </c>
      <c r="L725" s="132">
        <v>5500</v>
      </c>
      <c r="M725" s="131" t="s">
        <v>396</v>
      </c>
      <c r="N725" s="131">
        <v>1</v>
      </c>
      <c r="O725" s="170">
        <f t="shared" si="117"/>
        <v>10000</v>
      </c>
      <c r="P725" s="170">
        <f t="shared" si="113"/>
        <v>5500</v>
      </c>
      <c r="Q725" s="170">
        <f t="shared" si="118"/>
        <v>5500</v>
      </c>
      <c r="R725" s="228">
        <f t="shared" si="112"/>
        <v>0.55000000000000004</v>
      </c>
      <c r="S725" s="228">
        <f t="shared" si="119"/>
        <v>0.55000000000000004</v>
      </c>
      <c r="T725" s="131" t="s">
        <v>410</v>
      </c>
      <c r="U725" s="131">
        <v>0.57999999999999996</v>
      </c>
      <c r="V725" s="170">
        <f t="shared" si="114"/>
        <v>5800</v>
      </c>
      <c r="W725" s="170">
        <f t="shared" si="120"/>
        <v>3190</v>
      </c>
      <c r="X725" s="170">
        <f t="shared" si="115"/>
        <v>3190</v>
      </c>
      <c r="Y725" s="260">
        <f t="shared" si="116"/>
        <v>0.55000000000000004</v>
      </c>
      <c r="Z725" s="228">
        <f t="shared" si="121"/>
        <v>0.55000000000000004</v>
      </c>
      <c r="AA725" s="134"/>
    </row>
    <row r="726" spans="1:27" ht="15.75" customHeight="1">
      <c r="A726" s="450"/>
      <c r="B726" s="442"/>
      <c r="C726" s="442"/>
      <c r="D726" s="148" t="s">
        <v>1579</v>
      </c>
      <c r="E726" s="148" t="s">
        <v>1103</v>
      </c>
      <c r="F726" s="178" t="s">
        <v>1620</v>
      </c>
      <c r="G726" s="148" t="s">
        <v>1647</v>
      </c>
      <c r="H726" s="148" t="s">
        <v>394</v>
      </c>
      <c r="I726" s="148" t="s">
        <v>123</v>
      </c>
      <c r="J726" s="132">
        <v>68000</v>
      </c>
      <c r="K726" s="132">
        <v>37551.600000000006</v>
      </c>
      <c r="L726" s="132">
        <v>30341.4</v>
      </c>
      <c r="M726" s="131" t="s">
        <v>396</v>
      </c>
      <c r="N726" s="131">
        <v>1</v>
      </c>
      <c r="O726" s="170">
        <f t="shared" si="117"/>
        <v>68000</v>
      </c>
      <c r="P726" s="170">
        <f t="shared" si="113"/>
        <v>37551.600000000006</v>
      </c>
      <c r="Q726" s="170">
        <f t="shared" si="118"/>
        <v>30341.4</v>
      </c>
      <c r="R726" s="228">
        <f t="shared" si="112"/>
        <v>0.44619705882352945</v>
      </c>
      <c r="S726" s="228">
        <f t="shared" si="119"/>
        <v>0.55222941176470597</v>
      </c>
      <c r="T726" s="131" t="s">
        <v>410</v>
      </c>
      <c r="U726" s="131">
        <v>0.57999999999999996</v>
      </c>
      <c r="V726" s="170">
        <f t="shared" si="114"/>
        <v>39440</v>
      </c>
      <c r="W726" s="170">
        <f t="shared" si="120"/>
        <v>21779.928000000004</v>
      </c>
      <c r="X726" s="170">
        <f t="shared" si="115"/>
        <v>17598.011999999999</v>
      </c>
      <c r="Y726" s="260">
        <f t="shared" si="116"/>
        <v>0.44619705882352939</v>
      </c>
      <c r="Z726" s="228">
        <f t="shared" si="121"/>
        <v>0.55222941176470597</v>
      </c>
      <c r="AA726" s="134"/>
    </row>
    <row r="727" spans="1:27" ht="15.75" customHeight="1">
      <c r="A727" s="450"/>
      <c r="B727" s="442"/>
      <c r="C727" s="442"/>
      <c r="D727" s="148" t="s">
        <v>1579</v>
      </c>
      <c r="E727" s="148" t="s">
        <v>1103</v>
      </c>
      <c r="F727" s="178" t="s">
        <v>1620</v>
      </c>
      <c r="G727" s="148" t="s">
        <v>1648</v>
      </c>
      <c r="H727" s="148" t="s">
        <v>394</v>
      </c>
      <c r="I727" s="148" t="s">
        <v>123</v>
      </c>
      <c r="J727" s="132">
        <v>443556</v>
      </c>
      <c r="K727" s="132">
        <v>145332</v>
      </c>
      <c r="L727" s="132">
        <v>145332</v>
      </c>
      <c r="M727" s="131" t="s">
        <v>396</v>
      </c>
      <c r="N727" s="131">
        <v>1</v>
      </c>
      <c r="O727" s="170">
        <f t="shared" si="117"/>
        <v>443556</v>
      </c>
      <c r="P727" s="170">
        <f t="shared" si="113"/>
        <v>145332</v>
      </c>
      <c r="Q727" s="170">
        <f t="shared" si="118"/>
        <v>145332</v>
      </c>
      <c r="R727" s="228">
        <f t="shared" ref="R727:R790" si="122">IFERROR(Q727/O727, "-")</f>
        <v>0.32765197630062493</v>
      </c>
      <c r="S727" s="228">
        <f t="shared" si="119"/>
        <v>0.32765197630062493</v>
      </c>
      <c r="T727" s="131" t="s">
        <v>410</v>
      </c>
      <c r="U727" s="131">
        <v>0.57999999999999996</v>
      </c>
      <c r="V727" s="170">
        <f t="shared" si="114"/>
        <v>257262.47999999998</v>
      </c>
      <c r="W727" s="170">
        <f t="shared" si="120"/>
        <v>84292.56</v>
      </c>
      <c r="X727" s="170">
        <f t="shared" si="115"/>
        <v>84292.56</v>
      </c>
      <c r="Y727" s="260">
        <f t="shared" si="116"/>
        <v>0.32765197630062498</v>
      </c>
      <c r="Z727" s="228">
        <f t="shared" si="121"/>
        <v>0.32765197630062498</v>
      </c>
      <c r="AA727" s="134"/>
    </row>
    <row r="728" spans="1:27" ht="15.75" customHeight="1">
      <c r="A728" s="450"/>
      <c r="B728" s="442"/>
      <c r="C728" s="442"/>
      <c r="D728" s="148" t="s">
        <v>1579</v>
      </c>
      <c r="E728" s="148" t="s">
        <v>1103</v>
      </c>
      <c r="F728" s="178" t="s">
        <v>1620</v>
      </c>
      <c r="G728" s="148" t="s">
        <v>1649</v>
      </c>
      <c r="H728" s="148" t="s">
        <v>394</v>
      </c>
      <c r="I728" s="148" t="s">
        <v>123</v>
      </c>
      <c r="J728" s="132">
        <v>895989</v>
      </c>
      <c r="K728" s="132">
        <v>836498.5</v>
      </c>
      <c r="L728" s="132">
        <v>637799.15</v>
      </c>
      <c r="M728" s="131" t="s">
        <v>396</v>
      </c>
      <c r="N728" s="131">
        <v>1</v>
      </c>
      <c r="O728" s="170">
        <f t="shared" si="117"/>
        <v>895989</v>
      </c>
      <c r="P728" s="170">
        <f t="shared" si="113"/>
        <v>836498.5</v>
      </c>
      <c r="Q728" s="170">
        <f t="shared" si="118"/>
        <v>637799.15</v>
      </c>
      <c r="R728" s="228">
        <f t="shared" si="122"/>
        <v>0.71183814756654384</v>
      </c>
      <c r="S728" s="228">
        <f t="shared" si="119"/>
        <v>0.93360353754342962</v>
      </c>
      <c r="T728" s="131" t="s">
        <v>410</v>
      </c>
      <c r="U728" s="131">
        <v>0.57999999999999996</v>
      </c>
      <c r="V728" s="170">
        <f t="shared" si="114"/>
        <v>519673.61999999994</v>
      </c>
      <c r="W728" s="170">
        <f t="shared" si="120"/>
        <v>485169.12999999995</v>
      </c>
      <c r="X728" s="170">
        <f t="shared" si="115"/>
        <v>369923.50699999998</v>
      </c>
      <c r="Y728" s="260">
        <f t="shared" si="116"/>
        <v>0.71183814756654384</v>
      </c>
      <c r="Z728" s="228">
        <f t="shared" si="121"/>
        <v>0.93360353754342962</v>
      </c>
      <c r="AA728" s="134"/>
    </row>
    <row r="729" spans="1:27" ht="15.75" customHeight="1">
      <c r="A729" s="450"/>
      <c r="B729" s="442"/>
      <c r="C729" s="442"/>
      <c r="D729" s="148" t="s">
        <v>1579</v>
      </c>
      <c r="E729" s="148" t="s">
        <v>1103</v>
      </c>
      <c r="F729" s="178" t="s">
        <v>1620</v>
      </c>
      <c r="G729" s="148" t="s">
        <v>1650</v>
      </c>
      <c r="H729" s="148" t="s">
        <v>394</v>
      </c>
      <c r="I729" s="148" t="s">
        <v>123</v>
      </c>
      <c r="J729" s="132">
        <v>35200</v>
      </c>
      <c r="K729" s="132">
        <v>0</v>
      </c>
      <c r="L729" s="132">
        <v>0</v>
      </c>
      <c r="M729" s="131" t="s">
        <v>396</v>
      </c>
      <c r="N729" s="131">
        <v>1</v>
      </c>
      <c r="O729" s="170">
        <f t="shared" si="117"/>
        <v>35200</v>
      </c>
      <c r="P729" s="170">
        <f t="shared" si="113"/>
        <v>0</v>
      </c>
      <c r="Q729" s="170">
        <f t="shared" si="118"/>
        <v>0</v>
      </c>
      <c r="R729" s="228">
        <f t="shared" si="122"/>
        <v>0</v>
      </c>
      <c r="S729" s="228">
        <f t="shared" si="119"/>
        <v>0</v>
      </c>
      <c r="T729" s="131" t="s">
        <v>410</v>
      </c>
      <c r="U729" s="131">
        <v>0.57999999999999996</v>
      </c>
      <c r="V729" s="170">
        <f t="shared" si="114"/>
        <v>20416</v>
      </c>
      <c r="W729" s="170">
        <f t="shared" si="120"/>
        <v>0</v>
      </c>
      <c r="X729" s="170">
        <f t="shared" si="115"/>
        <v>0</v>
      </c>
      <c r="Y729" s="260">
        <f t="shared" si="116"/>
        <v>0</v>
      </c>
      <c r="Z729" s="228">
        <f t="shared" si="121"/>
        <v>0</v>
      </c>
      <c r="AA729" s="134"/>
    </row>
    <row r="730" spans="1:27" ht="15.75" customHeight="1">
      <c r="A730" s="450"/>
      <c r="B730" s="442"/>
      <c r="C730" s="442"/>
      <c r="D730" s="148" t="s">
        <v>1579</v>
      </c>
      <c r="E730" s="148" t="s">
        <v>1103</v>
      </c>
      <c r="F730" s="178" t="s">
        <v>1620</v>
      </c>
      <c r="G730" s="148" t="s">
        <v>1651</v>
      </c>
      <c r="H730" s="148" t="s">
        <v>394</v>
      </c>
      <c r="I730" s="148" t="s">
        <v>123</v>
      </c>
      <c r="J730" s="132">
        <v>179198</v>
      </c>
      <c r="K730" s="132">
        <v>179198</v>
      </c>
      <c r="L730" s="132">
        <v>129414.03</v>
      </c>
      <c r="M730" s="131" t="s">
        <v>396</v>
      </c>
      <c r="N730" s="131">
        <v>1</v>
      </c>
      <c r="O730" s="170">
        <f t="shared" si="117"/>
        <v>179198</v>
      </c>
      <c r="P730" s="170">
        <f t="shared" si="113"/>
        <v>179198</v>
      </c>
      <c r="Q730" s="170">
        <f t="shared" si="118"/>
        <v>129414.03</v>
      </c>
      <c r="R730" s="228">
        <f t="shared" si="122"/>
        <v>0.72218456679204013</v>
      </c>
      <c r="S730" s="228">
        <f t="shared" si="119"/>
        <v>1</v>
      </c>
      <c r="T730" s="131" t="s">
        <v>410</v>
      </c>
      <c r="U730" s="131">
        <v>0.57999999999999996</v>
      </c>
      <c r="V730" s="170">
        <f t="shared" si="114"/>
        <v>103934.84</v>
      </c>
      <c r="W730" s="170">
        <f t="shared" si="120"/>
        <v>103934.84</v>
      </c>
      <c r="X730" s="170">
        <f t="shared" si="115"/>
        <v>75060.137399999992</v>
      </c>
      <c r="Y730" s="260">
        <f t="shared" si="116"/>
        <v>0.72218456679204002</v>
      </c>
      <c r="Z730" s="228">
        <f t="shared" si="121"/>
        <v>1</v>
      </c>
      <c r="AA730" s="134"/>
    </row>
    <row r="731" spans="1:27" ht="15.75" customHeight="1">
      <c r="A731" s="450"/>
      <c r="B731" s="442"/>
      <c r="C731" s="442"/>
      <c r="D731" s="148" t="s">
        <v>1579</v>
      </c>
      <c r="E731" s="148" t="s">
        <v>1103</v>
      </c>
      <c r="F731" s="178" t="s">
        <v>1620</v>
      </c>
      <c r="G731" s="148" t="s">
        <v>1652</v>
      </c>
      <c r="H731" s="148" t="s">
        <v>394</v>
      </c>
      <c r="I731" s="148" t="s">
        <v>123</v>
      </c>
      <c r="J731" s="132">
        <v>8000</v>
      </c>
      <c r="K731" s="132">
        <v>291.5</v>
      </c>
      <c r="L731" s="132">
        <v>291.5</v>
      </c>
      <c r="M731" s="131" t="s">
        <v>396</v>
      </c>
      <c r="N731" s="131">
        <v>1</v>
      </c>
      <c r="O731" s="170">
        <f t="shared" si="117"/>
        <v>8000</v>
      </c>
      <c r="P731" s="170">
        <f t="shared" si="113"/>
        <v>291.5</v>
      </c>
      <c r="Q731" s="170">
        <f t="shared" si="118"/>
        <v>291.5</v>
      </c>
      <c r="R731" s="228">
        <f t="shared" si="122"/>
        <v>3.6437499999999998E-2</v>
      </c>
      <c r="S731" s="228">
        <f t="shared" si="119"/>
        <v>3.6437499999999998E-2</v>
      </c>
      <c r="T731" s="131" t="s">
        <v>410</v>
      </c>
      <c r="U731" s="131">
        <v>0.57999999999999996</v>
      </c>
      <c r="V731" s="170">
        <f t="shared" si="114"/>
        <v>4640</v>
      </c>
      <c r="W731" s="170">
        <f t="shared" si="120"/>
        <v>169.07</v>
      </c>
      <c r="X731" s="170">
        <f t="shared" si="115"/>
        <v>169.07</v>
      </c>
      <c r="Y731" s="260">
        <f t="shared" si="116"/>
        <v>3.6437499999999998E-2</v>
      </c>
      <c r="Z731" s="228">
        <f t="shared" si="121"/>
        <v>3.6437499999999998E-2</v>
      </c>
      <c r="AA731" s="134"/>
    </row>
    <row r="732" spans="1:27" ht="15.75" customHeight="1">
      <c r="A732" s="450"/>
      <c r="B732" s="442"/>
      <c r="C732" s="442"/>
      <c r="D732" s="148" t="s">
        <v>1579</v>
      </c>
      <c r="E732" s="148" t="s">
        <v>1103</v>
      </c>
      <c r="F732" s="178" t="s">
        <v>1620</v>
      </c>
      <c r="G732" s="148" t="s">
        <v>1653</v>
      </c>
      <c r="H732" s="148" t="s">
        <v>394</v>
      </c>
      <c r="I732" s="148" t="s">
        <v>123</v>
      </c>
      <c r="J732" s="132">
        <v>206054</v>
      </c>
      <c r="K732" s="132">
        <v>215437.83</v>
      </c>
      <c r="L732" s="132">
        <v>196430.07999999999</v>
      </c>
      <c r="M732" s="131" t="s">
        <v>396</v>
      </c>
      <c r="N732" s="131">
        <v>1</v>
      </c>
      <c r="O732" s="170">
        <f t="shared" si="117"/>
        <v>206054</v>
      </c>
      <c r="P732" s="170">
        <f t="shared" si="113"/>
        <v>215437.83</v>
      </c>
      <c r="Q732" s="170">
        <f t="shared" si="118"/>
        <v>196430.07999999999</v>
      </c>
      <c r="R732" s="228">
        <f t="shared" si="122"/>
        <v>0.95329418501946084</v>
      </c>
      <c r="S732" s="228">
        <f t="shared" si="119"/>
        <v>1.0455406349791803</v>
      </c>
      <c r="T732" s="131" t="s">
        <v>410</v>
      </c>
      <c r="U732" s="131">
        <v>0.57999999999999996</v>
      </c>
      <c r="V732" s="170">
        <f t="shared" si="114"/>
        <v>119511.31999999999</v>
      </c>
      <c r="W732" s="170">
        <f t="shared" si="120"/>
        <v>124953.94139999998</v>
      </c>
      <c r="X732" s="170">
        <f t="shared" si="115"/>
        <v>113929.44639999999</v>
      </c>
      <c r="Y732" s="260">
        <f t="shared" si="116"/>
        <v>0.95329418501946084</v>
      </c>
      <c r="Z732" s="228">
        <f t="shared" si="121"/>
        <v>1.04554063497918</v>
      </c>
      <c r="AA732" s="134"/>
    </row>
    <row r="733" spans="1:27" ht="15.75" customHeight="1">
      <c r="A733" s="450"/>
      <c r="B733" s="442"/>
      <c r="C733" s="442"/>
      <c r="D733" s="148" t="s">
        <v>1579</v>
      </c>
      <c r="E733" s="148" t="s">
        <v>1103</v>
      </c>
      <c r="F733" s="178" t="s">
        <v>1620</v>
      </c>
      <c r="G733" s="148" t="s">
        <v>1654</v>
      </c>
      <c r="H733" s="148" t="s">
        <v>394</v>
      </c>
      <c r="I733" s="148" t="s">
        <v>123</v>
      </c>
      <c r="J733" s="132">
        <v>39000</v>
      </c>
      <c r="K733" s="132">
        <v>38940</v>
      </c>
      <c r="L733" s="132">
        <v>25886.39</v>
      </c>
      <c r="M733" s="131" t="s">
        <v>396</v>
      </c>
      <c r="N733" s="131">
        <v>1</v>
      </c>
      <c r="O733" s="170">
        <f t="shared" si="117"/>
        <v>39000</v>
      </c>
      <c r="P733" s="170">
        <f t="shared" si="113"/>
        <v>38940</v>
      </c>
      <c r="Q733" s="170">
        <f t="shared" si="118"/>
        <v>25886.39</v>
      </c>
      <c r="R733" s="228">
        <f t="shared" si="122"/>
        <v>0.66375358974358978</v>
      </c>
      <c r="S733" s="228">
        <f t="shared" si="119"/>
        <v>0.99846153846153851</v>
      </c>
      <c r="T733" s="131" t="s">
        <v>410</v>
      </c>
      <c r="U733" s="131">
        <v>0.57999999999999996</v>
      </c>
      <c r="V733" s="170">
        <f t="shared" si="114"/>
        <v>22620</v>
      </c>
      <c r="W733" s="170">
        <f t="shared" si="120"/>
        <v>22585.199999999997</v>
      </c>
      <c r="X733" s="170">
        <f t="shared" si="115"/>
        <v>15014.106199999998</v>
      </c>
      <c r="Y733" s="260">
        <f t="shared" si="116"/>
        <v>0.66375358974358967</v>
      </c>
      <c r="Z733" s="228">
        <f t="shared" si="121"/>
        <v>0.99846153846153829</v>
      </c>
      <c r="AA733" s="134"/>
    </row>
    <row r="734" spans="1:27" ht="15.75" customHeight="1">
      <c r="A734" s="450"/>
      <c r="B734" s="442"/>
      <c r="C734" s="442"/>
      <c r="D734" s="148" t="s">
        <v>1579</v>
      </c>
      <c r="E734" s="148" t="s">
        <v>1103</v>
      </c>
      <c r="F734" s="178" t="s">
        <v>1620</v>
      </c>
      <c r="G734" s="148" t="s">
        <v>1655</v>
      </c>
      <c r="H734" s="148" t="s">
        <v>394</v>
      </c>
      <c r="I734" s="148" t="s">
        <v>123</v>
      </c>
      <c r="J734" s="132">
        <v>19023</v>
      </c>
      <c r="K734" s="132">
        <v>19023</v>
      </c>
      <c r="L734" s="132">
        <v>19023</v>
      </c>
      <c r="M734" s="131" t="s">
        <v>396</v>
      </c>
      <c r="N734" s="131">
        <v>1</v>
      </c>
      <c r="O734" s="170">
        <f t="shared" si="117"/>
        <v>19023</v>
      </c>
      <c r="P734" s="170">
        <f t="shared" si="113"/>
        <v>19023</v>
      </c>
      <c r="Q734" s="170">
        <f t="shared" si="118"/>
        <v>19023</v>
      </c>
      <c r="R734" s="228">
        <f t="shared" si="122"/>
        <v>1</v>
      </c>
      <c r="S734" s="228">
        <f t="shared" si="119"/>
        <v>1</v>
      </c>
      <c r="T734" s="131" t="s">
        <v>410</v>
      </c>
      <c r="U734" s="131">
        <v>0.57999999999999996</v>
      </c>
      <c r="V734" s="170">
        <f t="shared" si="114"/>
        <v>11033.34</v>
      </c>
      <c r="W734" s="170">
        <f t="shared" si="120"/>
        <v>11033.34</v>
      </c>
      <c r="X734" s="170">
        <f t="shared" si="115"/>
        <v>11033.34</v>
      </c>
      <c r="Y734" s="260">
        <f t="shared" si="116"/>
        <v>1</v>
      </c>
      <c r="Z734" s="228">
        <f t="shared" si="121"/>
        <v>1</v>
      </c>
      <c r="AA734" s="134"/>
    </row>
    <row r="735" spans="1:27" ht="15.75" customHeight="1">
      <c r="A735" s="450"/>
      <c r="B735" s="442"/>
      <c r="C735" s="442"/>
      <c r="D735" s="148" t="s">
        <v>1579</v>
      </c>
      <c r="E735" s="148" t="s">
        <v>1103</v>
      </c>
      <c r="F735" s="178" t="s">
        <v>1620</v>
      </c>
      <c r="G735" s="148" t="s">
        <v>1656</v>
      </c>
      <c r="H735" s="148" t="s">
        <v>394</v>
      </c>
      <c r="I735" s="148" t="s">
        <v>123</v>
      </c>
      <c r="J735" s="132">
        <v>0</v>
      </c>
      <c r="K735" s="132">
        <v>7365.92</v>
      </c>
      <c r="L735" s="132">
        <v>5952.32</v>
      </c>
      <c r="M735" s="131" t="s">
        <v>396</v>
      </c>
      <c r="N735" s="131">
        <v>1</v>
      </c>
      <c r="O735" s="170">
        <f t="shared" si="117"/>
        <v>0</v>
      </c>
      <c r="P735" s="170">
        <f t="shared" si="113"/>
        <v>7365.92</v>
      </c>
      <c r="Q735" s="170">
        <f t="shared" si="118"/>
        <v>5952.32</v>
      </c>
      <c r="R735" s="228" t="str">
        <f t="shared" si="122"/>
        <v>-</v>
      </c>
      <c r="S735" s="228" t="str">
        <f t="shared" si="119"/>
        <v>-</v>
      </c>
      <c r="T735" s="131" t="s">
        <v>410</v>
      </c>
      <c r="U735" s="131">
        <v>0.57999999999999996</v>
      </c>
      <c r="V735" s="170">
        <f t="shared" si="114"/>
        <v>0</v>
      </c>
      <c r="W735" s="170">
        <f t="shared" si="120"/>
        <v>4272.2335999999996</v>
      </c>
      <c r="X735" s="170">
        <f t="shared" si="115"/>
        <v>3452.3455999999996</v>
      </c>
      <c r="Y735" s="260" t="str">
        <f t="shared" si="116"/>
        <v>-</v>
      </c>
      <c r="Z735" s="228" t="str">
        <f t="shared" si="121"/>
        <v>-</v>
      </c>
      <c r="AA735" s="134"/>
    </row>
    <row r="736" spans="1:27" ht="15.75" customHeight="1">
      <c r="A736" s="450"/>
      <c r="B736" s="442"/>
      <c r="C736" s="442"/>
      <c r="D736" s="148" t="s">
        <v>1579</v>
      </c>
      <c r="E736" s="148" t="s">
        <v>1103</v>
      </c>
      <c r="F736" s="178" t="s">
        <v>1620</v>
      </c>
      <c r="G736" s="148" t="s">
        <v>1657</v>
      </c>
      <c r="H736" s="148" t="s">
        <v>394</v>
      </c>
      <c r="I736" s="148" t="s">
        <v>123</v>
      </c>
      <c r="J736" s="132">
        <v>10000</v>
      </c>
      <c r="K736" s="132">
        <v>0</v>
      </c>
      <c r="L736" s="132">
        <v>0</v>
      </c>
      <c r="M736" s="131" t="s">
        <v>416</v>
      </c>
      <c r="N736" s="131">
        <v>0</v>
      </c>
      <c r="O736" s="170">
        <f t="shared" si="117"/>
        <v>0</v>
      </c>
      <c r="P736" s="170">
        <f t="shared" si="113"/>
        <v>0</v>
      </c>
      <c r="Q736" s="170">
        <f t="shared" si="118"/>
        <v>0</v>
      </c>
      <c r="R736" s="228" t="str">
        <f t="shared" si="122"/>
        <v>-</v>
      </c>
      <c r="S736" s="228" t="str">
        <f t="shared" si="119"/>
        <v>-</v>
      </c>
      <c r="T736" s="131" t="s">
        <v>416</v>
      </c>
      <c r="U736" s="131">
        <v>0</v>
      </c>
      <c r="V736" s="170">
        <f t="shared" si="114"/>
        <v>0</v>
      </c>
      <c r="W736" s="170">
        <f t="shared" si="120"/>
        <v>0</v>
      </c>
      <c r="X736" s="170">
        <f t="shared" si="115"/>
        <v>0</v>
      </c>
      <c r="Y736" s="260" t="str">
        <f t="shared" si="116"/>
        <v>-</v>
      </c>
      <c r="Z736" s="228" t="str">
        <f t="shared" si="121"/>
        <v>-</v>
      </c>
      <c r="AA736" s="134"/>
    </row>
    <row r="737" spans="1:27" ht="15.75" customHeight="1">
      <c r="A737" s="450"/>
      <c r="B737" s="442"/>
      <c r="C737" s="442"/>
      <c r="D737" s="148" t="s">
        <v>1579</v>
      </c>
      <c r="E737" s="148" t="s">
        <v>1103</v>
      </c>
      <c r="F737" s="178" t="s">
        <v>1620</v>
      </c>
      <c r="G737" s="148" t="s">
        <v>1658</v>
      </c>
      <c r="H737" s="148" t="s">
        <v>394</v>
      </c>
      <c r="I737" s="148" t="s">
        <v>123</v>
      </c>
      <c r="J737" s="132">
        <v>50000</v>
      </c>
      <c r="K737" s="132">
        <v>26325.13</v>
      </c>
      <c r="L737" s="132">
        <v>26325.13</v>
      </c>
      <c r="M737" s="131" t="s">
        <v>396</v>
      </c>
      <c r="N737" s="131">
        <v>1</v>
      </c>
      <c r="O737" s="170">
        <f t="shared" si="117"/>
        <v>50000</v>
      </c>
      <c r="P737" s="170">
        <f t="shared" si="113"/>
        <v>26325.13</v>
      </c>
      <c r="Q737" s="170">
        <f t="shared" si="118"/>
        <v>26325.13</v>
      </c>
      <c r="R737" s="228">
        <f t="shared" si="122"/>
        <v>0.52650260000000004</v>
      </c>
      <c r="S737" s="228">
        <f t="shared" si="119"/>
        <v>0.52650260000000004</v>
      </c>
      <c r="T737" s="131" t="s">
        <v>410</v>
      </c>
      <c r="U737" s="131">
        <v>0.57999999999999996</v>
      </c>
      <c r="V737" s="170">
        <f t="shared" si="114"/>
        <v>28999.999999999996</v>
      </c>
      <c r="W737" s="170">
        <f t="shared" si="120"/>
        <v>15268.5754</v>
      </c>
      <c r="X737" s="170">
        <f t="shared" si="115"/>
        <v>15268.5754</v>
      </c>
      <c r="Y737" s="260">
        <f t="shared" si="116"/>
        <v>0.52650260000000004</v>
      </c>
      <c r="Z737" s="228">
        <f t="shared" si="121"/>
        <v>0.52650260000000004</v>
      </c>
      <c r="AA737" s="134"/>
    </row>
    <row r="738" spans="1:27" ht="15.75" customHeight="1">
      <c r="A738" s="450"/>
      <c r="B738" s="442"/>
      <c r="C738" s="442"/>
      <c r="D738" s="148" t="s">
        <v>1579</v>
      </c>
      <c r="E738" s="148" t="s">
        <v>1103</v>
      </c>
      <c r="F738" s="178" t="s">
        <v>1620</v>
      </c>
      <c r="G738" s="148" t="s">
        <v>1659</v>
      </c>
      <c r="H738" s="148" t="s">
        <v>394</v>
      </c>
      <c r="I738" s="148" t="s">
        <v>123</v>
      </c>
      <c r="J738" s="132">
        <v>50000</v>
      </c>
      <c r="K738" s="132">
        <v>883622</v>
      </c>
      <c r="L738" s="132">
        <v>758013.5</v>
      </c>
      <c r="M738" s="131" t="s">
        <v>396</v>
      </c>
      <c r="N738" s="131">
        <v>1</v>
      </c>
      <c r="O738" s="170">
        <f t="shared" si="117"/>
        <v>50000</v>
      </c>
      <c r="P738" s="170">
        <f t="shared" si="113"/>
        <v>883622</v>
      </c>
      <c r="Q738" s="170">
        <f t="shared" si="118"/>
        <v>758013.5</v>
      </c>
      <c r="R738" s="228">
        <f t="shared" si="122"/>
        <v>15.160270000000001</v>
      </c>
      <c r="S738" s="228">
        <f t="shared" si="119"/>
        <v>17.672440000000002</v>
      </c>
      <c r="T738" s="131" t="s">
        <v>410</v>
      </c>
      <c r="U738" s="131">
        <v>0.57999999999999996</v>
      </c>
      <c r="V738" s="170">
        <f t="shared" si="114"/>
        <v>28999.999999999996</v>
      </c>
      <c r="W738" s="170">
        <f t="shared" si="120"/>
        <v>512500.75999999995</v>
      </c>
      <c r="X738" s="170">
        <f t="shared" si="115"/>
        <v>439647.82999999996</v>
      </c>
      <c r="Y738" s="260">
        <f t="shared" si="116"/>
        <v>15.160270000000001</v>
      </c>
      <c r="Z738" s="228">
        <f t="shared" si="121"/>
        <v>17.672440000000002</v>
      </c>
      <c r="AA738" s="134"/>
    </row>
    <row r="739" spans="1:27" ht="15.75" customHeight="1">
      <c r="A739" s="450"/>
      <c r="B739" s="442"/>
      <c r="C739" s="442"/>
      <c r="D739" s="148" t="s">
        <v>1579</v>
      </c>
      <c r="E739" s="148" t="s">
        <v>1103</v>
      </c>
      <c r="F739" s="178" t="s">
        <v>1620</v>
      </c>
      <c r="G739" s="148" t="s">
        <v>1660</v>
      </c>
      <c r="H739" s="148" t="s">
        <v>394</v>
      </c>
      <c r="I739" s="148" t="s">
        <v>123</v>
      </c>
      <c r="J739" s="132">
        <v>280000</v>
      </c>
      <c r="K739" s="132">
        <v>180545.8</v>
      </c>
      <c r="L739" s="132">
        <v>151602.69999999998</v>
      </c>
      <c r="M739" s="131" t="s">
        <v>396</v>
      </c>
      <c r="N739" s="131">
        <v>1</v>
      </c>
      <c r="O739" s="170">
        <f t="shared" si="117"/>
        <v>280000</v>
      </c>
      <c r="P739" s="170">
        <f t="shared" si="113"/>
        <v>180545.8</v>
      </c>
      <c r="Q739" s="170">
        <f t="shared" si="118"/>
        <v>151602.69999999998</v>
      </c>
      <c r="R739" s="228">
        <f t="shared" si="122"/>
        <v>0.54143821428571426</v>
      </c>
      <c r="S739" s="228">
        <f t="shared" si="119"/>
        <v>0.64480642857142856</v>
      </c>
      <c r="T739" s="131" t="s">
        <v>410</v>
      </c>
      <c r="U739" s="131">
        <v>0.57999999999999996</v>
      </c>
      <c r="V739" s="170">
        <f t="shared" si="114"/>
        <v>162400</v>
      </c>
      <c r="W739" s="170">
        <f t="shared" si="120"/>
        <v>104716.56399999998</v>
      </c>
      <c r="X739" s="170">
        <f t="shared" si="115"/>
        <v>87929.565999999977</v>
      </c>
      <c r="Y739" s="260">
        <f t="shared" si="116"/>
        <v>0.54143821428571415</v>
      </c>
      <c r="Z739" s="228">
        <f t="shared" si="121"/>
        <v>0.64480642857142845</v>
      </c>
      <c r="AA739" s="134"/>
    </row>
    <row r="740" spans="1:27" ht="15.75" customHeight="1">
      <c r="A740" s="450"/>
      <c r="B740" s="442"/>
      <c r="C740" s="442"/>
      <c r="D740" s="148" t="s">
        <v>1661</v>
      </c>
      <c r="E740" s="148" t="s">
        <v>1103</v>
      </c>
      <c r="F740" s="178" t="s">
        <v>1662</v>
      </c>
      <c r="G740" s="148" t="s">
        <v>1663</v>
      </c>
      <c r="H740" s="148" t="s">
        <v>394</v>
      </c>
      <c r="I740" s="148" t="s">
        <v>123</v>
      </c>
      <c r="J740" s="132">
        <v>5001000</v>
      </c>
      <c r="K740" s="132">
        <v>0</v>
      </c>
      <c r="L740" s="132">
        <v>0</v>
      </c>
      <c r="M740" s="131" t="s">
        <v>410</v>
      </c>
      <c r="N740" s="131">
        <v>0.57999999999999996</v>
      </c>
      <c r="O740" s="170">
        <f t="shared" si="117"/>
        <v>2900580</v>
      </c>
      <c r="P740" s="170">
        <f t="shared" si="113"/>
        <v>0</v>
      </c>
      <c r="Q740" s="170">
        <f t="shared" si="118"/>
        <v>0</v>
      </c>
      <c r="R740" s="228">
        <f t="shared" si="122"/>
        <v>0</v>
      </c>
      <c r="S740" s="228">
        <f t="shared" si="119"/>
        <v>0</v>
      </c>
      <c r="T740" s="131" t="s">
        <v>410</v>
      </c>
      <c r="U740" s="131">
        <v>0.23</v>
      </c>
      <c r="V740" s="170">
        <f t="shared" si="114"/>
        <v>1150230</v>
      </c>
      <c r="W740" s="170">
        <f t="shared" si="120"/>
        <v>0</v>
      </c>
      <c r="X740" s="170">
        <f t="shared" si="115"/>
        <v>0</v>
      </c>
      <c r="Y740" s="260">
        <f t="shared" si="116"/>
        <v>0</v>
      </c>
      <c r="Z740" s="228">
        <f t="shared" si="121"/>
        <v>0</v>
      </c>
      <c r="AA740" s="134"/>
    </row>
    <row r="741" spans="1:27" ht="15.75" customHeight="1">
      <c r="A741" s="450"/>
      <c r="B741" s="442"/>
      <c r="C741" s="442"/>
      <c r="D741" s="148" t="s">
        <v>1661</v>
      </c>
      <c r="E741" s="148" t="s">
        <v>1103</v>
      </c>
      <c r="F741" s="178" t="s">
        <v>1664</v>
      </c>
      <c r="G741" s="148" t="s">
        <v>1665</v>
      </c>
      <c r="H741" s="148" t="s">
        <v>394</v>
      </c>
      <c r="I741" s="148" t="s">
        <v>123</v>
      </c>
      <c r="J741" s="132">
        <v>150000</v>
      </c>
      <c r="K741" s="132">
        <v>0</v>
      </c>
      <c r="L741" s="132">
        <v>0</v>
      </c>
      <c r="M741" s="131" t="s">
        <v>410</v>
      </c>
      <c r="N741" s="131">
        <v>0.57999999999999996</v>
      </c>
      <c r="O741" s="170">
        <f t="shared" si="117"/>
        <v>87000</v>
      </c>
      <c r="P741" s="170">
        <f t="shared" si="113"/>
        <v>0</v>
      </c>
      <c r="Q741" s="170">
        <f t="shared" si="118"/>
        <v>0</v>
      </c>
      <c r="R741" s="228">
        <f t="shared" si="122"/>
        <v>0</v>
      </c>
      <c r="S741" s="228">
        <f t="shared" si="119"/>
        <v>0</v>
      </c>
      <c r="T741" s="131" t="s">
        <v>410</v>
      </c>
      <c r="U741" s="131">
        <v>0.23</v>
      </c>
      <c r="V741" s="170">
        <f t="shared" si="114"/>
        <v>34500</v>
      </c>
      <c r="W741" s="170">
        <f t="shared" si="120"/>
        <v>0</v>
      </c>
      <c r="X741" s="170">
        <f t="shared" si="115"/>
        <v>0</v>
      </c>
      <c r="Y741" s="260">
        <f t="shared" si="116"/>
        <v>0</v>
      </c>
      <c r="Z741" s="228">
        <f t="shared" si="121"/>
        <v>0</v>
      </c>
      <c r="AA741" s="134"/>
    </row>
    <row r="742" spans="1:27" ht="15.75" customHeight="1">
      <c r="A742" s="450"/>
      <c r="B742" s="442"/>
      <c r="C742" s="442"/>
      <c r="D742" s="148" t="s">
        <v>1661</v>
      </c>
      <c r="E742" s="148" t="s">
        <v>1103</v>
      </c>
      <c r="F742" s="178" t="s">
        <v>1664</v>
      </c>
      <c r="G742" s="148" t="s">
        <v>1666</v>
      </c>
      <c r="H742" s="148" t="s">
        <v>394</v>
      </c>
      <c r="I742" s="148" t="s">
        <v>123</v>
      </c>
      <c r="J742" s="132">
        <v>150000</v>
      </c>
      <c r="K742" s="132">
        <v>0</v>
      </c>
      <c r="L742" s="132">
        <v>0</v>
      </c>
      <c r="M742" s="131" t="s">
        <v>410</v>
      </c>
      <c r="N742" s="131">
        <v>0.57999999999999996</v>
      </c>
      <c r="O742" s="170">
        <f t="shared" si="117"/>
        <v>87000</v>
      </c>
      <c r="P742" s="170">
        <f t="shared" si="113"/>
        <v>0</v>
      </c>
      <c r="Q742" s="170">
        <f t="shared" si="118"/>
        <v>0</v>
      </c>
      <c r="R742" s="228">
        <f t="shared" si="122"/>
        <v>0</v>
      </c>
      <c r="S742" s="228">
        <f t="shared" si="119"/>
        <v>0</v>
      </c>
      <c r="T742" s="131" t="s">
        <v>410</v>
      </c>
      <c r="U742" s="131">
        <v>0.23</v>
      </c>
      <c r="V742" s="170">
        <f t="shared" si="114"/>
        <v>34500</v>
      </c>
      <c r="W742" s="170">
        <f t="shared" si="120"/>
        <v>0</v>
      </c>
      <c r="X742" s="170">
        <f t="shared" si="115"/>
        <v>0</v>
      </c>
      <c r="Y742" s="260">
        <f t="shared" si="116"/>
        <v>0</v>
      </c>
      <c r="Z742" s="228">
        <f t="shared" si="121"/>
        <v>0</v>
      </c>
      <c r="AA742" s="134"/>
    </row>
    <row r="743" spans="1:27" ht="15.75" customHeight="1">
      <c r="A743" s="450"/>
      <c r="B743" s="442"/>
      <c r="C743" s="442"/>
      <c r="D743" s="148" t="s">
        <v>1661</v>
      </c>
      <c r="E743" s="148" t="s">
        <v>1103</v>
      </c>
      <c r="F743" s="178" t="s">
        <v>1664</v>
      </c>
      <c r="G743" s="148" t="s">
        <v>1667</v>
      </c>
      <c r="H743" s="148" t="s">
        <v>394</v>
      </c>
      <c r="I743" s="148" t="s">
        <v>123</v>
      </c>
      <c r="J743" s="132">
        <v>200000</v>
      </c>
      <c r="K743" s="132">
        <v>0</v>
      </c>
      <c r="L743" s="132">
        <v>0</v>
      </c>
      <c r="M743" s="131" t="s">
        <v>410</v>
      </c>
      <c r="N743" s="131">
        <v>0.57999999999999996</v>
      </c>
      <c r="O743" s="170">
        <f t="shared" si="117"/>
        <v>115999.99999999999</v>
      </c>
      <c r="P743" s="170">
        <f t="shared" si="113"/>
        <v>0</v>
      </c>
      <c r="Q743" s="170">
        <f t="shared" si="118"/>
        <v>0</v>
      </c>
      <c r="R743" s="228">
        <f t="shared" si="122"/>
        <v>0</v>
      </c>
      <c r="S743" s="228">
        <f t="shared" si="119"/>
        <v>0</v>
      </c>
      <c r="T743" s="131" t="s">
        <v>410</v>
      </c>
      <c r="U743" s="131">
        <v>0.23</v>
      </c>
      <c r="V743" s="170">
        <f t="shared" si="114"/>
        <v>46000</v>
      </c>
      <c r="W743" s="170">
        <f t="shared" si="120"/>
        <v>0</v>
      </c>
      <c r="X743" s="170">
        <f t="shared" si="115"/>
        <v>0</v>
      </c>
      <c r="Y743" s="260">
        <f t="shared" si="116"/>
        <v>0</v>
      </c>
      <c r="Z743" s="228">
        <f t="shared" si="121"/>
        <v>0</v>
      </c>
      <c r="AA743" s="134"/>
    </row>
    <row r="744" spans="1:27" ht="15.75" customHeight="1">
      <c r="A744" s="450"/>
      <c r="B744" s="442"/>
      <c r="C744" s="442"/>
      <c r="D744" s="148" t="s">
        <v>1661</v>
      </c>
      <c r="E744" s="148" t="s">
        <v>1103</v>
      </c>
      <c r="F744" s="178" t="s">
        <v>1668</v>
      </c>
      <c r="G744" s="148" t="s">
        <v>1669</v>
      </c>
      <c r="H744" s="148" t="s">
        <v>394</v>
      </c>
      <c r="I744" s="148" t="s">
        <v>123</v>
      </c>
      <c r="J744" s="132">
        <v>150000</v>
      </c>
      <c r="K744" s="132">
        <v>0</v>
      </c>
      <c r="L744" s="132">
        <v>0</v>
      </c>
      <c r="M744" s="131" t="s">
        <v>410</v>
      </c>
      <c r="N744" s="131">
        <v>0.57999999999999996</v>
      </c>
      <c r="O744" s="170">
        <f t="shared" si="117"/>
        <v>87000</v>
      </c>
      <c r="P744" s="170">
        <f t="shared" si="113"/>
        <v>0</v>
      </c>
      <c r="Q744" s="170">
        <f t="shared" si="118"/>
        <v>0</v>
      </c>
      <c r="R744" s="228">
        <f t="shared" si="122"/>
        <v>0</v>
      </c>
      <c r="S744" s="228">
        <f t="shared" si="119"/>
        <v>0</v>
      </c>
      <c r="T744" s="131" t="s">
        <v>410</v>
      </c>
      <c r="U744" s="131">
        <v>0.23</v>
      </c>
      <c r="V744" s="170">
        <f t="shared" si="114"/>
        <v>34500</v>
      </c>
      <c r="W744" s="170">
        <f t="shared" si="120"/>
        <v>0</v>
      </c>
      <c r="X744" s="170">
        <f t="shared" si="115"/>
        <v>0</v>
      </c>
      <c r="Y744" s="260">
        <f t="shared" si="116"/>
        <v>0</v>
      </c>
      <c r="Z744" s="228">
        <f t="shared" si="121"/>
        <v>0</v>
      </c>
      <c r="AA744" s="134"/>
    </row>
    <row r="745" spans="1:27" ht="15.75" customHeight="1">
      <c r="A745" s="450"/>
      <c r="B745" s="442"/>
      <c r="C745" s="442"/>
      <c r="D745" s="148" t="s">
        <v>1661</v>
      </c>
      <c r="E745" s="148" t="s">
        <v>1103</v>
      </c>
      <c r="F745" s="178" t="s">
        <v>1668</v>
      </c>
      <c r="G745" s="148" t="s">
        <v>1670</v>
      </c>
      <c r="H745" s="148" t="s">
        <v>394</v>
      </c>
      <c r="I745" s="148" t="s">
        <v>123</v>
      </c>
      <c r="J745" s="132">
        <v>350000</v>
      </c>
      <c r="K745" s="132">
        <v>0</v>
      </c>
      <c r="L745" s="132">
        <v>0</v>
      </c>
      <c r="M745" s="131" t="s">
        <v>410</v>
      </c>
      <c r="N745" s="131">
        <v>0.57999999999999996</v>
      </c>
      <c r="O745" s="170">
        <f t="shared" si="117"/>
        <v>203000</v>
      </c>
      <c r="P745" s="170">
        <f t="shared" si="113"/>
        <v>0</v>
      </c>
      <c r="Q745" s="170">
        <f t="shared" si="118"/>
        <v>0</v>
      </c>
      <c r="R745" s="228">
        <f t="shared" si="122"/>
        <v>0</v>
      </c>
      <c r="S745" s="228">
        <f t="shared" si="119"/>
        <v>0</v>
      </c>
      <c r="T745" s="131" t="s">
        <v>410</v>
      </c>
      <c r="U745" s="131">
        <v>0.23</v>
      </c>
      <c r="V745" s="170">
        <f t="shared" si="114"/>
        <v>80500</v>
      </c>
      <c r="W745" s="170">
        <f t="shared" si="120"/>
        <v>0</v>
      </c>
      <c r="X745" s="170">
        <f t="shared" si="115"/>
        <v>0</v>
      </c>
      <c r="Y745" s="260">
        <f t="shared" si="116"/>
        <v>0</v>
      </c>
      <c r="Z745" s="228">
        <f t="shared" si="121"/>
        <v>0</v>
      </c>
      <c r="AA745" s="134"/>
    </row>
    <row r="746" spans="1:27" ht="15.75" customHeight="1">
      <c r="A746" s="450"/>
      <c r="B746" s="442"/>
      <c r="C746" s="442"/>
      <c r="D746" s="148" t="s">
        <v>1661</v>
      </c>
      <c r="E746" s="148" t="s">
        <v>1103</v>
      </c>
      <c r="F746" s="178" t="s">
        <v>1668</v>
      </c>
      <c r="G746" s="148" t="s">
        <v>1671</v>
      </c>
      <c r="H746" s="148" t="s">
        <v>394</v>
      </c>
      <c r="I746" s="148" t="s">
        <v>123</v>
      </c>
      <c r="J746" s="132">
        <v>200000</v>
      </c>
      <c r="K746" s="132">
        <v>0</v>
      </c>
      <c r="L746" s="132">
        <v>0</v>
      </c>
      <c r="M746" s="131" t="s">
        <v>410</v>
      </c>
      <c r="N746" s="131">
        <v>0.57999999999999996</v>
      </c>
      <c r="O746" s="170">
        <f t="shared" si="117"/>
        <v>115999.99999999999</v>
      </c>
      <c r="P746" s="170">
        <f t="shared" si="113"/>
        <v>0</v>
      </c>
      <c r="Q746" s="170">
        <f t="shared" si="118"/>
        <v>0</v>
      </c>
      <c r="R746" s="228">
        <f t="shared" si="122"/>
        <v>0</v>
      </c>
      <c r="S746" s="228">
        <f t="shared" si="119"/>
        <v>0</v>
      </c>
      <c r="T746" s="131" t="s">
        <v>410</v>
      </c>
      <c r="U746" s="131">
        <v>0.23</v>
      </c>
      <c r="V746" s="170">
        <f t="shared" si="114"/>
        <v>46000</v>
      </c>
      <c r="W746" s="170">
        <f t="shared" si="120"/>
        <v>0</v>
      </c>
      <c r="X746" s="170">
        <f t="shared" si="115"/>
        <v>0</v>
      </c>
      <c r="Y746" s="260">
        <f t="shared" si="116"/>
        <v>0</v>
      </c>
      <c r="Z746" s="228">
        <f t="shared" si="121"/>
        <v>0</v>
      </c>
      <c r="AA746" s="134"/>
    </row>
    <row r="747" spans="1:27" ht="15.75" customHeight="1">
      <c r="A747" s="450"/>
      <c r="B747" s="442"/>
      <c r="C747" s="442"/>
      <c r="D747" s="148" t="s">
        <v>1661</v>
      </c>
      <c r="E747" s="148" t="s">
        <v>1103</v>
      </c>
      <c r="F747" s="178" t="s">
        <v>1672</v>
      </c>
      <c r="G747" s="148" t="s">
        <v>1673</v>
      </c>
      <c r="H747" s="148" t="s">
        <v>394</v>
      </c>
      <c r="I747" s="148" t="s">
        <v>123</v>
      </c>
      <c r="J747" s="132">
        <v>200000</v>
      </c>
      <c r="K747" s="132">
        <v>0</v>
      </c>
      <c r="L747" s="132">
        <v>0</v>
      </c>
      <c r="M747" s="131" t="s">
        <v>410</v>
      </c>
      <c r="N747" s="131">
        <v>0.57999999999999996</v>
      </c>
      <c r="O747" s="170">
        <f t="shared" si="117"/>
        <v>115999.99999999999</v>
      </c>
      <c r="P747" s="170">
        <f t="shared" si="113"/>
        <v>0</v>
      </c>
      <c r="Q747" s="170">
        <f t="shared" si="118"/>
        <v>0</v>
      </c>
      <c r="R747" s="228">
        <f t="shared" si="122"/>
        <v>0</v>
      </c>
      <c r="S747" s="228">
        <f t="shared" si="119"/>
        <v>0</v>
      </c>
      <c r="T747" s="131" t="s">
        <v>410</v>
      </c>
      <c r="U747" s="131">
        <v>0.23</v>
      </c>
      <c r="V747" s="170">
        <f t="shared" si="114"/>
        <v>46000</v>
      </c>
      <c r="W747" s="170">
        <f t="shared" si="120"/>
        <v>0</v>
      </c>
      <c r="X747" s="170">
        <f t="shared" si="115"/>
        <v>0</v>
      </c>
      <c r="Y747" s="260">
        <f t="shared" si="116"/>
        <v>0</v>
      </c>
      <c r="Z747" s="228">
        <f t="shared" si="121"/>
        <v>0</v>
      </c>
      <c r="AA747" s="134"/>
    </row>
    <row r="748" spans="1:27" ht="15.75" customHeight="1">
      <c r="A748" s="450"/>
      <c r="B748" s="442"/>
      <c r="C748" s="442"/>
      <c r="D748" s="148" t="s">
        <v>1661</v>
      </c>
      <c r="E748" s="148" t="s">
        <v>1103</v>
      </c>
      <c r="F748" s="178" t="s">
        <v>1672</v>
      </c>
      <c r="G748" s="148" t="s">
        <v>1674</v>
      </c>
      <c r="H748" s="148" t="s">
        <v>394</v>
      </c>
      <c r="I748" s="148" t="s">
        <v>123</v>
      </c>
      <c r="J748" s="132">
        <v>150000</v>
      </c>
      <c r="K748" s="132">
        <v>0</v>
      </c>
      <c r="L748" s="132">
        <v>0</v>
      </c>
      <c r="M748" s="131" t="s">
        <v>410</v>
      </c>
      <c r="N748" s="131">
        <v>0.57999999999999996</v>
      </c>
      <c r="O748" s="170">
        <f t="shared" si="117"/>
        <v>87000</v>
      </c>
      <c r="P748" s="170">
        <f t="shared" si="113"/>
        <v>0</v>
      </c>
      <c r="Q748" s="170">
        <f t="shared" si="118"/>
        <v>0</v>
      </c>
      <c r="R748" s="228">
        <f t="shared" si="122"/>
        <v>0</v>
      </c>
      <c r="S748" s="228">
        <f t="shared" si="119"/>
        <v>0</v>
      </c>
      <c r="T748" s="131" t="s">
        <v>410</v>
      </c>
      <c r="U748" s="131">
        <v>0.23</v>
      </c>
      <c r="V748" s="170">
        <f t="shared" si="114"/>
        <v>34500</v>
      </c>
      <c r="W748" s="170">
        <f t="shared" si="120"/>
        <v>0</v>
      </c>
      <c r="X748" s="170">
        <f t="shared" si="115"/>
        <v>0</v>
      </c>
      <c r="Y748" s="260">
        <f t="shared" si="116"/>
        <v>0</v>
      </c>
      <c r="Z748" s="228">
        <f t="shared" si="121"/>
        <v>0</v>
      </c>
      <c r="AA748" s="134"/>
    </row>
    <row r="749" spans="1:27" ht="15.75" customHeight="1">
      <c r="A749" s="450"/>
      <c r="B749" s="442"/>
      <c r="C749" s="442"/>
      <c r="D749" s="148" t="s">
        <v>1661</v>
      </c>
      <c r="E749" s="148" t="s">
        <v>1103</v>
      </c>
      <c r="F749" s="178" t="s">
        <v>1672</v>
      </c>
      <c r="G749" s="148" t="s">
        <v>1675</v>
      </c>
      <c r="H749" s="148" t="s">
        <v>394</v>
      </c>
      <c r="I749" s="148" t="s">
        <v>123</v>
      </c>
      <c r="J749" s="132">
        <v>150000</v>
      </c>
      <c r="K749" s="132">
        <v>0</v>
      </c>
      <c r="L749" s="132">
        <v>0</v>
      </c>
      <c r="M749" s="131" t="s">
        <v>410</v>
      </c>
      <c r="N749" s="131">
        <v>0.57999999999999996</v>
      </c>
      <c r="O749" s="170">
        <f t="shared" si="117"/>
        <v>87000</v>
      </c>
      <c r="P749" s="170">
        <f t="shared" si="113"/>
        <v>0</v>
      </c>
      <c r="Q749" s="170">
        <f t="shared" si="118"/>
        <v>0</v>
      </c>
      <c r="R749" s="228">
        <f t="shared" si="122"/>
        <v>0</v>
      </c>
      <c r="S749" s="228">
        <f t="shared" si="119"/>
        <v>0</v>
      </c>
      <c r="T749" s="131" t="s">
        <v>410</v>
      </c>
      <c r="U749" s="131">
        <v>0.23</v>
      </c>
      <c r="V749" s="170">
        <f t="shared" si="114"/>
        <v>34500</v>
      </c>
      <c r="W749" s="170">
        <f t="shared" si="120"/>
        <v>0</v>
      </c>
      <c r="X749" s="170">
        <f t="shared" si="115"/>
        <v>0</v>
      </c>
      <c r="Y749" s="260">
        <f t="shared" si="116"/>
        <v>0</v>
      </c>
      <c r="Z749" s="228">
        <f t="shared" si="121"/>
        <v>0</v>
      </c>
      <c r="AA749" s="134"/>
    </row>
    <row r="750" spans="1:27" ht="15.75" customHeight="1">
      <c r="A750" s="450"/>
      <c r="B750" s="442"/>
      <c r="C750" s="442"/>
      <c r="D750" s="148" t="s">
        <v>1661</v>
      </c>
      <c r="E750" s="148" t="s">
        <v>1103</v>
      </c>
      <c r="F750" s="178" t="s">
        <v>1676</v>
      </c>
      <c r="G750" s="148" t="s">
        <v>1677</v>
      </c>
      <c r="H750" s="148" t="s">
        <v>394</v>
      </c>
      <c r="I750" s="148" t="s">
        <v>123</v>
      </c>
      <c r="J750" s="132">
        <v>150000</v>
      </c>
      <c r="K750" s="132">
        <v>0</v>
      </c>
      <c r="L750" s="132">
        <v>0</v>
      </c>
      <c r="M750" s="131" t="s">
        <v>410</v>
      </c>
      <c r="N750" s="131">
        <v>0.57999999999999996</v>
      </c>
      <c r="O750" s="170">
        <f t="shared" si="117"/>
        <v>87000</v>
      </c>
      <c r="P750" s="170">
        <f t="shared" si="113"/>
        <v>0</v>
      </c>
      <c r="Q750" s="170">
        <f t="shared" si="118"/>
        <v>0</v>
      </c>
      <c r="R750" s="228">
        <f t="shared" si="122"/>
        <v>0</v>
      </c>
      <c r="S750" s="228">
        <f t="shared" si="119"/>
        <v>0</v>
      </c>
      <c r="T750" s="131" t="s">
        <v>410</v>
      </c>
      <c r="U750" s="131">
        <v>0.23</v>
      </c>
      <c r="V750" s="170">
        <f t="shared" si="114"/>
        <v>34500</v>
      </c>
      <c r="W750" s="170">
        <f t="shared" si="120"/>
        <v>0</v>
      </c>
      <c r="X750" s="170">
        <f t="shared" si="115"/>
        <v>0</v>
      </c>
      <c r="Y750" s="260">
        <f t="shared" si="116"/>
        <v>0</v>
      </c>
      <c r="Z750" s="228">
        <f t="shared" si="121"/>
        <v>0</v>
      </c>
      <c r="AA750" s="134"/>
    </row>
    <row r="751" spans="1:27" ht="15.75" customHeight="1">
      <c r="A751" s="450"/>
      <c r="B751" s="442"/>
      <c r="C751" s="442"/>
      <c r="D751" s="148" t="s">
        <v>1661</v>
      </c>
      <c r="E751" s="148" t="s">
        <v>1103</v>
      </c>
      <c r="F751" s="178" t="s">
        <v>1676</v>
      </c>
      <c r="G751" s="148" t="s">
        <v>1678</v>
      </c>
      <c r="H751" s="148" t="s">
        <v>394</v>
      </c>
      <c r="I751" s="148" t="s">
        <v>123</v>
      </c>
      <c r="J751" s="132">
        <v>150000</v>
      </c>
      <c r="K751" s="132">
        <v>0</v>
      </c>
      <c r="L751" s="132">
        <v>0</v>
      </c>
      <c r="M751" s="131" t="s">
        <v>410</v>
      </c>
      <c r="N751" s="131">
        <v>0.57999999999999996</v>
      </c>
      <c r="O751" s="170">
        <f t="shared" si="117"/>
        <v>87000</v>
      </c>
      <c r="P751" s="170">
        <f t="shared" si="113"/>
        <v>0</v>
      </c>
      <c r="Q751" s="170">
        <f t="shared" si="118"/>
        <v>0</v>
      </c>
      <c r="R751" s="228">
        <f t="shared" si="122"/>
        <v>0</v>
      </c>
      <c r="S751" s="228">
        <f t="shared" si="119"/>
        <v>0</v>
      </c>
      <c r="T751" s="131" t="s">
        <v>410</v>
      </c>
      <c r="U751" s="131">
        <v>0.23</v>
      </c>
      <c r="V751" s="170">
        <f t="shared" si="114"/>
        <v>34500</v>
      </c>
      <c r="W751" s="170">
        <f t="shared" si="120"/>
        <v>0</v>
      </c>
      <c r="X751" s="170">
        <f t="shared" si="115"/>
        <v>0</v>
      </c>
      <c r="Y751" s="260">
        <f t="shared" si="116"/>
        <v>0</v>
      </c>
      <c r="Z751" s="228">
        <f t="shared" si="121"/>
        <v>0</v>
      </c>
      <c r="AA751" s="134"/>
    </row>
    <row r="752" spans="1:27" ht="15.75" customHeight="1">
      <c r="A752" s="450"/>
      <c r="B752" s="442"/>
      <c r="C752" s="442"/>
      <c r="D752" s="148" t="s">
        <v>1661</v>
      </c>
      <c r="E752" s="148" t="s">
        <v>1103</v>
      </c>
      <c r="F752" s="178" t="s">
        <v>1676</v>
      </c>
      <c r="G752" s="148" t="s">
        <v>1679</v>
      </c>
      <c r="H752" s="148" t="s">
        <v>394</v>
      </c>
      <c r="I752" s="148" t="s">
        <v>123</v>
      </c>
      <c r="J752" s="132">
        <v>200000</v>
      </c>
      <c r="K752" s="132">
        <v>0</v>
      </c>
      <c r="L752" s="132">
        <v>0</v>
      </c>
      <c r="M752" s="131" t="s">
        <v>410</v>
      </c>
      <c r="N752" s="131">
        <v>0.57999999999999996</v>
      </c>
      <c r="O752" s="170">
        <f t="shared" si="117"/>
        <v>115999.99999999999</v>
      </c>
      <c r="P752" s="170">
        <f t="shared" si="113"/>
        <v>0</v>
      </c>
      <c r="Q752" s="170">
        <f t="shared" si="118"/>
        <v>0</v>
      </c>
      <c r="R752" s="228">
        <f t="shared" si="122"/>
        <v>0</v>
      </c>
      <c r="S752" s="228">
        <f t="shared" si="119"/>
        <v>0</v>
      </c>
      <c r="T752" s="131" t="s">
        <v>410</v>
      </c>
      <c r="U752" s="131">
        <v>0.23</v>
      </c>
      <c r="V752" s="170">
        <f t="shared" si="114"/>
        <v>46000</v>
      </c>
      <c r="W752" s="170">
        <f t="shared" si="120"/>
        <v>0</v>
      </c>
      <c r="X752" s="170">
        <f t="shared" si="115"/>
        <v>0</v>
      </c>
      <c r="Y752" s="260">
        <f t="shared" si="116"/>
        <v>0</v>
      </c>
      <c r="Z752" s="228">
        <f t="shared" si="121"/>
        <v>0</v>
      </c>
      <c r="AA752" s="134"/>
    </row>
    <row r="753" spans="1:27" ht="15.75" customHeight="1">
      <c r="A753" s="450"/>
      <c r="B753" s="442"/>
      <c r="C753" s="442"/>
      <c r="D753" s="148" t="s">
        <v>1661</v>
      </c>
      <c r="E753" s="148" t="s">
        <v>1103</v>
      </c>
      <c r="F753" s="178" t="s">
        <v>1680</v>
      </c>
      <c r="G753" s="148" t="s">
        <v>1681</v>
      </c>
      <c r="H753" s="148" t="s">
        <v>394</v>
      </c>
      <c r="I753" s="148" t="s">
        <v>123</v>
      </c>
      <c r="J753" s="132">
        <v>150000</v>
      </c>
      <c r="K753" s="132">
        <v>0</v>
      </c>
      <c r="L753" s="132">
        <v>0</v>
      </c>
      <c r="M753" s="131" t="s">
        <v>410</v>
      </c>
      <c r="N753" s="131">
        <v>0.57999999999999996</v>
      </c>
      <c r="O753" s="170">
        <f t="shared" si="117"/>
        <v>87000</v>
      </c>
      <c r="P753" s="170">
        <f t="shared" si="113"/>
        <v>0</v>
      </c>
      <c r="Q753" s="170">
        <f t="shared" si="118"/>
        <v>0</v>
      </c>
      <c r="R753" s="228">
        <f t="shared" si="122"/>
        <v>0</v>
      </c>
      <c r="S753" s="228">
        <f t="shared" si="119"/>
        <v>0</v>
      </c>
      <c r="T753" s="131" t="s">
        <v>410</v>
      </c>
      <c r="U753" s="131">
        <v>0.23</v>
      </c>
      <c r="V753" s="170">
        <f t="shared" si="114"/>
        <v>34500</v>
      </c>
      <c r="W753" s="170">
        <f t="shared" si="120"/>
        <v>0</v>
      </c>
      <c r="X753" s="170">
        <f t="shared" si="115"/>
        <v>0</v>
      </c>
      <c r="Y753" s="260">
        <f t="shared" si="116"/>
        <v>0</v>
      </c>
      <c r="Z753" s="228">
        <f t="shared" si="121"/>
        <v>0</v>
      </c>
      <c r="AA753" s="134"/>
    </row>
    <row r="754" spans="1:27" ht="15.75" customHeight="1">
      <c r="A754" s="450"/>
      <c r="B754" s="442"/>
      <c r="C754" s="442"/>
      <c r="D754" s="148" t="s">
        <v>1661</v>
      </c>
      <c r="E754" s="148" t="s">
        <v>1103</v>
      </c>
      <c r="F754" s="178" t="s">
        <v>1680</v>
      </c>
      <c r="G754" s="148" t="s">
        <v>1682</v>
      </c>
      <c r="H754" s="148" t="s">
        <v>394</v>
      </c>
      <c r="I754" s="148" t="s">
        <v>123</v>
      </c>
      <c r="J754" s="132">
        <v>150000</v>
      </c>
      <c r="K754" s="132">
        <v>0</v>
      </c>
      <c r="L754" s="132">
        <v>0</v>
      </c>
      <c r="M754" s="131" t="s">
        <v>410</v>
      </c>
      <c r="N754" s="131">
        <v>0.57999999999999996</v>
      </c>
      <c r="O754" s="170">
        <f t="shared" si="117"/>
        <v>87000</v>
      </c>
      <c r="P754" s="170">
        <f t="shared" si="113"/>
        <v>0</v>
      </c>
      <c r="Q754" s="170">
        <f t="shared" si="118"/>
        <v>0</v>
      </c>
      <c r="R754" s="228">
        <f t="shared" si="122"/>
        <v>0</v>
      </c>
      <c r="S754" s="228">
        <f t="shared" si="119"/>
        <v>0</v>
      </c>
      <c r="T754" s="131" t="s">
        <v>410</v>
      </c>
      <c r="U754" s="131">
        <v>0.23</v>
      </c>
      <c r="V754" s="170">
        <f t="shared" si="114"/>
        <v>34500</v>
      </c>
      <c r="W754" s="170">
        <f t="shared" si="120"/>
        <v>0</v>
      </c>
      <c r="X754" s="170">
        <f t="shared" si="115"/>
        <v>0</v>
      </c>
      <c r="Y754" s="260">
        <f t="shared" si="116"/>
        <v>0</v>
      </c>
      <c r="Z754" s="228">
        <f t="shared" si="121"/>
        <v>0</v>
      </c>
      <c r="AA754" s="134"/>
    </row>
    <row r="755" spans="1:27" ht="15.75" customHeight="1">
      <c r="A755" s="450"/>
      <c r="B755" s="442"/>
      <c r="C755" s="442"/>
      <c r="D755" s="148" t="s">
        <v>1661</v>
      </c>
      <c r="E755" s="148" t="s">
        <v>1103</v>
      </c>
      <c r="F755" s="178" t="s">
        <v>1680</v>
      </c>
      <c r="G755" s="148" t="s">
        <v>1683</v>
      </c>
      <c r="H755" s="148" t="s">
        <v>394</v>
      </c>
      <c r="I755" s="148" t="s">
        <v>123</v>
      </c>
      <c r="J755" s="132">
        <v>100000</v>
      </c>
      <c r="K755" s="132">
        <v>0</v>
      </c>
      <c r="L755" s="132">
        <v>0</v>
      </c>
      <c r="M755" s="131" t="s">
        <v>410</v>
      </c>
      <c r="N755" s="131">
        <v>0.57999999999999996</v>
      </c>
      <c r="O755" s="170">
        <f t="shared" si="117"/>
        <v>57999.999999999993</v>
      </c>
      <c r="P755" s="170">
        <f t="shared" si="113"/>
        <v>0</v>
      </c>
      <c r="Q755" s="170">
        <f t="shared" si="118"/>
        <v>0</v>
      </c>
      <c r="R755" s="228">
        <f t="shared" si="122"/>
        <v>0</v>
      </c>
      <c r="S755" s="228">
        <f t="shared" si="119"/>
        <v>0</v>
      </c>
      <c r="T755" s="131" t="s">
        <v>410</v>
      </c>
      <c r="U755" s="131">
        <v>0.23</v>
      </c>
      <c r="V755" s="170">
        <f t="shared" si="114"/>
        <v>23000</v>
      </c>
      <c r="W755" s="170">
        <f t="shared" si="120"/>
        <v>0</v>
      </c>
      <c r="X755" s="170">
        <f t="shared" si="115"/>
        <v>0</v>
      </c>
      <c r="Y755" s="260">
        <f t="shared" si="116"/>
        <v>0</v>
      </c>
      <c r="Z755" s="228">
        <f t="shared" si="121"/>
        <v>0</v>
      </c>
      <c r="AA755" s="134"/>
    </row>
    <row r="756" spans="1:27" ht="15.75" customHeight="1">
      <c r="A756" s="450"/>
      <c r="B756" s="442"/>
      <c r="C756" s="442"/>
      <c r="D756" s="148" t="s">
        <v>1661</v>
      </c>
      <c r="E756" s="148" t="s">
        <v>1103</v>
      </c>
      <c r="F756" s="178" t="s">
        <v>1684</v>
      </c>
      <c r="G756" s="148" t="s">
        <v>1685</v>
      </c>
      <c r="H756" s="148" t="s">
        <v>394</v>
      </c>
      <c r="I756" s="148" t="s">
        <v>77</v>
      </c>
      <c r="J756" s="132">
        <v>1000000</v>
      </c>
      <c r="K756" s="132">
        <v>0</v>
      </c>
      <c r="L756" s="132">
        <v>0</v>
      </c>
      <c r="M756" s="131" t="s">
        <v>410</v>
      </c>
      <c r="N756" s="131">
        <v>0.57999999999999996</v>
      </c>
      <c r="O756" s="170">
        <f t="shared" si="117"/>
        <v>580000</v>
      </c>
      <c r="P756" s="170">
        <f t="shared" si="113"/>
        <v>0</v>
      </c>
      <c r="Q756" s="170">
        <f t="shared" si="118"/>
        <v>0</v>
      </c>
      <c r="R756" s="228">
        <f t="shared" si="122"/>
        <v>0</v>
      </c>
      <c r="S756" s="228">
        <f t="shared" si="119"/>
        <v>0</v>
      </c>
      <c r="T756" s="131" t="s">
        <v>410</v>
      </c>
      <c r="U756" s="131">
        <v>0.23</v>
      </c>
      <c r="V756" s="170">
        <f t="shared" si="114"/>
        <v>230000</v>
      </c>
      <c r="W756" s="170">
        <f t="shared" si="120"/>
        <v>0</v>
      </c>
      <c r="X756" s="170">
        <f t="shared" si="115"/>
        <v>0</v>
      </c>
      <c r="Y756" s="260">
        <f t="shared" si="116"/>
        <v>0</v>
      </c>
      <c r="Z756" s="228">
        <f t="shared" si="121"/>
        <v>0</v>
      </c>
      <c r="AA756" s="134"/>
    </row>
    <row r="757" spans="1:27" ht="15.75" customHeight="1">
      <c r="A757" s="450"/>
      <c r="B757" s="442"/>
      <c r="C757" s="442"/>
      <c r="D757" s="148" t="s">
        <v>1661</v>
      </c>
      <c r="E757" s="148" t="s">
        <v>1103</v>
      </c>
      <c r="F757" s="178" t="s">
        <v>1686</v>
      </c>
      <c r="G757" s="148" t="s">
        <v>1687</v>
      </c>
      <c r="H757" s="148" t="s">
        <v>394</v>
      </c>
      <c r="I757" s="148" t="s">
        <v>123</v>
      </c>
      <c r="J757" s="132">
        <v>1000</v>
      </c>
      <c r="K757" s="132">
        <v>0</v>
      </c>
      <c r="L757" s="132">
        <v>0</v>
      </c>
      <c r="M757" s="131" t="s">
        <v>416</v>
      </c>
      <c r="N757" s="131">
        <v>0</v>
      </c>
      <c r="O757" s="170">
        <f t="shared" si="117"/>
        <v>0</v>
      </c>
      <c r="P757" s="170">
        <f t="shared" si="113"/>
        <v>0</v>
      </c>
      <c r="Q757" s="170">
        <f t="shared" si="118"/>
        <v>0</v>
      </c>
      <c r="R757" s="228" t="str">
        <f t="shared" si="122"/>
        <v>-</v>
      </c>
      <c r="S757" s="228" t="str">
        <f t="shared" si="119"/>
        <v>-</v>
      </c>
      <c r="T757" s="131" t="s">
        <v>416</v>
      </c>
      <c r="U757" s="131">
        <v>0</v>
      </c>
      <c r="V757" s="170">
        <f t="shared" si="114"/>
        <v>0</v>
      </c>
      <c r="W757" s="170">
        <f t="shared" si="120"/>
        <v>0</v>
      </c>
      <c r="X757" s="170">
        <f t="shared" si="115"/>
        <v>0</v>
      </c>
      <c r="Y757" s="260" t="str">
        <f t="shared" si="116"/>
        <v>-</v>
      </c>
      <c r="Z757" s="228" t="str">
        <f t="shared" si="121"/>
        <v>-</v>
      </c>
      <c r="AA757" s="134"/>
    </row>
    <row r="758" spans="1:27" s="139" customFormat="1" ht="15.75" customHeight="1">
      <c r="A758" s="450"/>
      <c r="B758" s="442"/>
      <c r="C758" s="442"/>
      <c r="D758" s="159" t="s">
        <v>1661</v>
      </c>
      <c r="E758" s="159" t="s">
        <v>751</v>
      </c>
      <c r="F758" s="225" t="s">
        <v>1688</v>
      </c>
      <c r="G758" s="159" t="s">
        <v>1689</v>
      </c>
      <c r="H758" s="159" t="s">
        <v>394</v>
      </c>
      <c r="I758" s="159" t="s">
        <v>123</v>
      </c>
      <c r="J758" s="136">
        <v>5000000</v>
      </c>
      <c r="K758" s="136">
        <v>69364418.549999997</v>
      </c>
      <c r="L758" s="136">
        <v>103762.79</v>
      </c>
      <c r="M758" s="137" t="s">
        <v>410</v>
      </c>
      <c r="N758" s="137">
        <v>0.57999999999999996</v>
      </c>
      <c r="O758" s="242">
        <f t="shared" si="117"/>
        <v>2900000</v>
      </c>
      <c r="P758" s="242">
        <f t="shared" si="113"/>
        <v>40231362.758999996</v>
      </c>
      <c r="Q758" s="242">
        <f t="shared" si="118"/>
        <v>60182.418199999993</v>
      </c>
      <c r="R758" s="243">
        <f t="shared" si="122"/>
        <v>2.0752557999999997E-2</v>
      </c>
      <c r="S758" s="243">
        <f t="shared" si="119"/>
        <v>13.872883709999998</v>
      </c>
      <c r="T758" s="137" t="s">
        <v>410</v>
      </c>
      <c r="U758" s="131">
        <v>0.23</v>
      </c>
      <c r="V758" s="242">
        <f t="shared" si="114"/>
        <v>1150000</v>
      </c>
      <c r="W758" s="242">
        <f t="shared" si="120"/>
        <v>15953816.2665</v>
      </c>
      <c r="X758" s="242">
        <f t="shared" si="115"/>
        <v>23865.441699999999</v>
      </c>
      <c r="Y758" s="260">
        <f t="shared" si="116"/>
        <v>2.0752558000000001E-2</v>
      </c>
      <c r="Z758" s="243">
        <f t="shared" si="121"/>
        <v>13.87288371</v>
      </c>
      <c r="AA758" s="138"/>
    </row>
    <row r="759" spans="1:27" ht="15.75" customHeight="1">
      <c r="A759" s="450"/>
      <c r="B759" s="442"/>
      <c r="C759" s="442"/>
      <c r="D759" s="148" t="s">
        <v>1661</v>
      </c>
      <c r="E759" s="148" t="s">
        <v>751</v>
      </c>
      <c r="F759" s="178" t="s">
        <v>1690</v>
      </c>
      <c r="G759" s="148" t="s">
        <v>1691</v>
      </c>
      <c r="H759" s="148" t="s">
        <v>394</v>
      </c>
      <c r="I759" s="148" t="s">
        <v>123</v>
      </c>
      <c r="J759" s="132">
        <v>0</v>
      </c>
      <c r="K759" s="132">
        <v>411600</v>
      </c>
      <c r="L759" s="132">
        <v>136250</v>
      </c>
      <c r="M759" s="131" t="s">
        <v>396</v>
      </c>
      <c r="N759" s="131">
        <v>1</v>
      </c>
      <c r="O759" s="170">
        <f t="shared" si="117"/>
        <v>0</v>
      </c>
      <c r="P759" s="170">
        <f t="shared" si="113"/>
        <v>411600</v>
      </c>
      <c r="Q759" s="170">
        <f t="shared" si="118"/>
        <v>136250</v>
      </c>
      <c r="R759" s="228" t="str">
        <f t="shared" si="122"/>
        <v>-</v>
      </c>
      <c r="S759" s="228" t="str">
        <f t="shared" si="119"/>
        <v>-</v>
      </c>
      <c r="T759" s="131" t="s">
        <v>410</v>
      </c>
      <c r="U759" s="131">
        <v>0.57999999999999996</v>
      </c>
      <c r="V759" s="170">
        <f t="shared" si="114"/>
        <v>0</v>
      </c>
      <c r="W759" s="170">
        <f t="shared" si="120"/>
        <v>238727.99999999997</v>
      </c>
      <c r="X759" s="170">
        <f t="shared" si="115"/>
        <v>79025</v>
      </c>
      <c r="Y759" s="260" t="str">
        <f t="shared" si="116"/>
        <v>-</v>
      </c>
      <c r="Z759" s="228" t="str">
        <f t="shared" si="121"/>
        <v>-</v>
      </c>
      <c r="AA759" s="134"/>
    </row>
    <row r="760" spans="1:27" ht="15.75" customHeight="1">
      <c r="A760" s="450"/>
      <c r="B760" s="442"/>
      <c r="C760" s="442"/>
      <c r="D760" s="148" t="s">
        <v>1661</v>
      </c>
      <c r="E760" s="148" t="s">
        <v>751</v>
      </c>
      <c r="F760" s="178" t="s">
        <v>1690</v>
      </c>
      <c r="G760" s="148" t="s">
        <v>1692</v>
      </c>
      <c r="H760" s="148" t="s">
        <v>394</v>
      </c>
      <c r="I760" s="148" t="s">
        <v>123</v>
      </c>
      <c r="J760" s="132">
        <v>17070054</v>
      </c>
      <c r="K760" s="132">
        <v>160235641.41</v>
      </c>
      <c r="L760" s="132">
        <v>89355.09</v>
      </c>
      <c r="M760" s="131" t="s">
        <v>396</v>
      </c>
      <c r="N760" s="131">
        <v>1</v>
      </c>
      <c r="O760" s="170">
        <f t="shared" si="117"/>
        <v>17070054</v>
      </c>
      <c r="P760" s="170">
        <f t="shared" si="113"/>
        <v>160235641.41</v>
      </c>
      <c r="Q760" s="170">
        <f t="shared" si="118"/>
        <v>89355.09</v>
      </c>
      <c r="R760" s="228">
        <f t="shared" si="122"/>
        <v>5.2346108571185539E-3</v>
      </c>
      <c r="S760" s="228">
        <f t="shared" si="119"/>
        <v>9.3869440254846293</v>
      </c>
      <c r="T760" s="131" t="s">
        <v>410</v>
      </c>
      <c r="U760" s="131">
        <v>0.57999999999999996</v>
      </c>
      <c r="V760" s="170">
        <f t="shared" si="114"/>
        <v>9900631.3199999984</v>
      </c>
      <c r="W760" s="170">
        <f t="shared" si="120"/>
        <v>92936672.017799988</v>
      </c>
      <c r="X760" s="170">
        <f t="shared" si="115"/>
        <v>51825.952199999992</v>
      </c>
      <c r="Y760" s="260">
        <f t="shared" si="116"/>
        <v>5.2346108571185539E-3</v>
      </c>
      <c r="Z760" s="228">
        <f t="shared" si="121"/>
        <v>9.3869440254846293</v>
      </c>
      <c r="AA760" s="134"/>
    </row>
    <row r="761" spans="1:27" ht="15.75" customHeight="1">
      <c r="A761" s="450"/>
      <c r="B761" s="442"/>
      <c r="C761" s="442"/>
      <c r="D761" s="148" t="s">
        <v>1661</v>
      </c>
      <c r="E761" s="148" t="s">
        <v>751</v>
      </c>
      <c r="F761" s="178" t="s">
        <v>1690</v>
      </c>
      <c r="G761" s="148" t="s">
        <v>1693</v>
      </c>
      <c r="H761" s="148" t="s">
        <v>394</v>
      </c>
      <c r="I761" s="148" t="s">
        <v>123</v>
      </c>
      <c r="J761" s="132">
        <v>33991715</v>
      </c>
      <c r="K761" s="132">
        <v>76431379.790000007</v>
      </c>
      <c r="L761" s="132">
        <v>3997688.47</v>
      </c>
      <c r="M761" s="131" t="s">
        <v>396</v>
      </c>
      <c r="N761" s="131">
        <v>1</v>
      </c>
      <c r="O761" s="170">
        <f t="shared" si="117"/>
        <v>33991715</v>
      </c>
      <c r="P761" s="170">
        <f t="shared" si="113"/>
        <v>76431379.790000007</v>
      </c>
      <c r="Q761" s="170">
        <f t="shared" si="118"/>
        <v>3997688.47</v>
      </c>
      <c r="R761" s="228">
        <f t="shared" si="122"/>
        <v>0.1176077308838345</v>
      </c>
      <c r="S761" s="228">
        <f t="shared" si="119"/>
        <v>2.248529672303972</v>
      </c>
      <c r="T761" s="131" t="s">
        <v>410</v>
      </c>
      <c r="U761" s="131">
        <v>0.57999999999999996</v>
      </c>
      <c r="V761" s="170">
        <f t="shared" si="114"/>
        <v>19715194.699999999</v>
      </c>
      <c r="W761" s="170">
        <f t="shared" si="120"/>
        <v>44330200.278200001</v>
      </c>
      <c r="X761" s="170">
        <f t="shared" si="115"/>
        <v>2318659.3125999998</v>
      </c>
      <c r="Y761" s="260">
        <f t="shared" si="116"/>
        <v>0.11760773088383449</v>
      </c>
      <c r="Z761" s="228">
        <f t="shared" si="121"/>
        <v>2.248529672303972</v>
      </c>
      <c r="AA761" s="134"/>
    </row>
    <row r="762" spans="1:27" ht="15.75" customHeight="1">
      <c r="A762" s="450"/>
      <c r="B762" s="442"/>
      <c r="C762" s="442"/>
      <c r="D762" s="148" t="s">
        <v>1661</v>
      </c>
      <c r="E762" s="148" t="s">
        <v>751</v>
      </c>
      <c r="F762" s="178" t="s">
        <v>1690</v>
      </c>
      <c r="G762" s="148" t="s">
        <v>1694</v>
      </c>
      <c r="H762" s="148" t="s">
        <v>394</v>
      </c>
      <c r="I762" s="148" t="s">
        <v>123</v>
      </c>
      <c r="J762" s="132">
        <v>0</v>
      </c>
      <c r="K762" s="132">
        <v>0</v>
      </c>
      <c r="L762" s="132">
        <v>0</v>
      </c>
      <c r="M762" s="131" t="s">
        <v>416</v>
      </c>
      <c r="N762" s="131">
        <v>0</v>
      </c>
      <c r="O762" s="170">
        <f t="shared" si="117"/>
        <v>0</v>
      </c>
      <c r="P762" s="170">
        <f t="shared" si="113"/>
        <v>0</v>
      </c>
      <c r="Q762" s="170">
        <f t="shared" si="118"/>
        <v>0</v>
      </c>
      <c r="R762" s="228" t="str">
        <f t="shared" si="122"/>
        <v>-</v>
      </c>
      <c r="S762" s="228" t="str">
        <f t="shared" si="119"/>
        <v>-</v>
      </c>
      <c r="T762" s="131" t="s">
        <v>416</v>
      </c>
      <c r="U762" s="131">
        <v>0</v>
      </c>
      <c r="V762" s="170">
        <f t="shared" si="114"/>
        <v>0</v>
      </c>
      <c r="W762" s="170">
        <f t="shared" si="120"/>
        <v>0</v>
      </c>
      <c r="X762" s="170">
        <f t="shared" si="115"/>
        <v>0</v>
      </c>
      <c r="Y762" s="260" t="str">
        <f t="shared" si="116"/>
        <v>-</v>
      </c>
      <c r="Z762" s="228" t="str">
        <f t="shared" si="121"/>
        <v>-</v>
      </c>
      <c r="AA762" s="134"/>
    </row>
    <row r="763" spans="1:27" ht="15.75" customHeight="1">
      <c r="A763" s="450"/>
      <c r="B763" s="442"/>
      <c r="C763" s="442"/>
      <c r="D763" s="148" t="s">
        <v>1661</v>
      </c>
      <c r="E763" s="148" t="s">
        <v>751</v>
      </c>
      <c r="F763" s="178" t="s">
        <v>1690</v>
      </c>
      <c r="G763" s="148" t="s">
        <v>1695</v>
      </c>
      <c r="H763" s="148" t="s">
        <v>394</v>
      </c>
      <c r="I763" s="148" t="s">
        <v>123</v>
      </c>
      <c r="J763" s="132">
        <v>2479568</v>
      </c>
      <c r="K763" s="132">
        <v>100289502.45999999</v>
      </c>
      <c r="L763" s="132">
        <v>494076</v>
      </c>
      <c r="M763" s="131" t="s">
        <v>396</v>
      </c>
      <c r="N763" s="131">
        <v>1</v>
      </c>
      <c r="O763" s="170">
        <f t="shared" si="117"/>
        <v>2479568</v>
      </c>
      <c r="P763" s="170">
        <f t="shared" ref="P763:P826" si="123">K763*N763</f>
        <v>100289502.45999999</v>
      </c>
      <c r="Q763" s="170">
        <f t="shared" si="118"/>
        <v>494076</v>
      </c>
      <c r="R763" s="228">
        <f t="shared" si="122"/>
        <v>0.19925890316377692</v>
      </c>
      <c r="S763" s="228">
        <f t="shared" si="119"/>
        <v>40.446361003207009</v>
      </c>
      <c r="T763" s="131" t="s">
        <v>410</v>
      </c>
      <c r="U763" s="131">
        <v>0.57999999999999996</v>
      </c>
      <c r="V763" s="170">
        <f t="shared" ref="V763:V826" si="124">J763*U763</f>
        <v>1438149.44</v>
      </c>
      <c r="W763" s="170">
        <f t="shared" si="120"/>
        <v>58167911.42679999</v>
      </c>
      <c r="X763" s="170">
        <f t="shared" ref="X763:X826" si="125">L763*U763</f>
        <v>286564.07999999996</v>
      </c>
      <c r="Y763" s="260">
        <f t="shared" ref="Y763:Y826" si="126">IFERROR(X763/V763, "-")</f>
        <v>0.1992589031637769</v>
      </c>
      <c r="Z763" s="228">
        <f t="shared" si="121"/>
        <v>40.446361003207002</v>
      </c>
      <c r="AA763" s="134"/>
    </row>
    <row r="764" spans="1:27" ht="15.75" customHeight="1">
      <c r="A764" s="450"/>
      <c r="B764" s="442"/>
      <c r="C764" s="442"/>
      <c r="D764" s="148" t="s">
        <v>1661</v>
      </c>
      <c r="E764" s="148" t="s">
        <v>751</v>
      </c>
      <c r="F764" s="178" t="s">
        <v>1690</v>
      </c>
      <c r="G764" s="148" t="s">
        <v>1696</v>
      </c>
      <c r="H764" s="148" t="s">
        <v>394</v>
      </c>
      <c r="I764" s="148" t="s">
        <v>123</v>
      </c>
      <c r="J764" s="132">
        <v>0</v>
      </c>
      <c r="K764" s="132">
        <v>0</v>
      </c>
      <c r="L764" s="132">
        <v>0</v>
      </c>
      <c r="M764" s="131" t="s">
        <v>416</v>
      </c>
      <c r="N764" s="131">
        <v>0</v>
      </c>
      <c r="O764" s="170">
        <f t="shared" ref="O764:O827" si="127">J764*N764</f>
        <v>0</v>
      </c>
      <c r="P764" s="170">
        <f t="shared" si="123"/>
        <v>0</v>
      </c>
      <c r="Q764" s="170">
        <f t="shared" ref="Q764:Q827" si="128">L764*N764</f>
        <v>0</v>
      </c>
      <c r="R764" s="228" t="str">
        <f t="shared" si="122"/>
        <v>-</v>
      </c>
      <c r="S764" s="228" t="str">
        <f t="shared" ref="S764:S827" si="129">IFERROR(P764/O764, "-")</f>
        <v>-</v>
      </c>
      <c r="T764" s="131" t="s">
        <v>416</v>
      </c>
      <c r="U764" s="131">
        <v>0</v>
      </c>
      <c r="V764" s="170">
        <f t="shared" si="124"/>
        <v>0</v>
      </c>
      <c r="W764" s="170">
        <f t="shared" si="120"/>
        <v>0</v>
      </c>
      <c r="X764" s="170">
        <f t="shared" si="125"/>
        <v>0</v>
      </c>
      <c r="Y764" s="260" t="str">
        <f t="shared" si="126"/>
        <v>-</v>
      </c>
      <c r="Z764" s="228" t="str">
        <f t="shared" si="121"/>
        <v>-</v>
      </c>
      <c r="AA764" s="134"/>
    </row>
    <row r="765" spans="1:27" ht="15.75" customHeight="1">
      <c r="A765" s="450"/>
      <c r="B765" s="442"/>
      <c r="C765" s="442"/>
      <c r="D765" s="148" t="s">
        <v>1661</v>
      </c>
      <c r="E765" s="148" t="s">
        <v>751</v>
      </c>
      <c r="F765" s="178" t="s">
        <v>1690</v>
      </c>
      <c r="G765" s="148" t="s">
        <v>1697</v>
      </c>
      <c r="H765" s="148" t="s">
        <v>394</v>
      </c>
      <c r="I765" s="148" t="s">
        <v>123</v>
      </c>
      <c r="J765" s="132">
        <v>50000</v>
      </c>
      <c r="K765" s="132">
        <v>0</v>
      </c>
      <c r="L765" s="132">
        <v>0</v>
      </c>
      <c r="M765" s="131" t="s">
        <v>396</v>
      </c>
      <c r="N765" s="131">
        <v>1</v>
      </c>
      <c r="O765" s="170">
        <f t="shared" si="127"/>
        <v>50000</v>
      </c>
      <c r="P765" s="170">
        <f t="shared" si="123"/>
        <v>0</v>
      </c>
      <c r="Q765" s="170">
        <f t="shared" si="128"/>
        <v>0</v>
      </c>
      <c r="R765" s="228">
        <f t="shared" si="122"/>
        <v>0</v>
      </c>
      <c r="S765" s="228">
        <f t="shared" si="129"/>
        <v>0</v>
      </c>
      <c r="T765" s="131" t="s">
        <v>410</v>
      </c>
      <c r="U765" s="131">
        <v>0.57999999999999996</v>
      </c>
      <c r="V765" s="170">
        <f t="shared" si="124"/>
        <v>28999.999999999996</v>
      </c>
      <c r="W765" s="170">
        <f t="shared" si="120"/>
        <v>0</v>
      </c>
      <c r="X765" s="170">
        <f t="shared" si="125"/>
        <v>0</v>
      </c>
      <c r="Y765" s="260">
        <f t="shared" si="126"/>
        <v>0</v>
      </c>
      <c r="Z765" s="228">
        <f t="shared" si="121"/>
        <v>0</v>
      </c>
      <c r="AA765" s="134"/>
    </row>
    <row r="766" spans="1:27" ht="15.75" customHeight="1">
      <c r="A766" s="450"/>
      <c r="B766" s="442"/>
      <c r="C766" s="442"/>
      <c r="D766" s="148" t="s">
        <v>1661</v>
      </c>
      <c r="E766" s="148" t="s">
        <v>751</v>
      </c>
      <c r="F766" s="178" t="s">
        <v>1690</v>
      </c>
      <c r="G766" s="148" t="s">
        <v>1698</v>
      </c>
      <c r="H766" s="148" t="s">
        <v>394</v>
      </c>
      <c r="I766" s="148" t="s">
        <v>123</v>
      </c>
      <c r="J766" s="132">
        <v>51825</v>
      </c>
      <c r="K766" s="132">
        <v>32559.22</v>
      </c>
      <c r="L766" s="132">
        <v>23611.46</v>
      </c>
      <c r="M766" s="131" t="s">
        <v>396</v>
      </c>
      <c r="N766" s="131">
        <v>1</v>
      </c>
      <c r="O766" s="170">
        <f t="shared" si="127"/>
        <v>51825</v>
      </c>
      <c r="P766" s="170">
        <f t="shared" si="123"/>
        <v>32559.22</v>
      </c>
      <c r="Q766" s="170">
        <f t="shared" si="128"/>
        <v>23611.46</v>
      </c>
      <c r="R766" s="228">
        <f t="shared" si="122"/>
        <v>0.45559980704293296</v>
      </c>
      <c r="S766" s="228">
        <f t="shared" si="129"/>
        <v>0.62825315967197304</v>
      </c>
      <c r="T766" s="131" t="s">
        <v>410</v>
      </c>
      <c r="U766" s="131">
        <v>0.57999999999999996</v>
      </c>
      <c r="V766" s="170">
        <f t="shared" si="124"/>
        <v>30058.499999999996</v>
      </c>
      <c r="W766" s="170">
        <f t="shared" si="120"/>
        <v>18884.347600000001</v>
      </c>
      <c r="X766" s="170">
        <f t="shared" si="125"/>
        <v>13694.646799999999</v>
      </c>
      <c r="Y766" s="260">
        <f t="shared" si="126"/>
        <v>0.45559980704293296</v>
      </c>
      <c r="Z766" s="228">
        <f t="shared" si="121"/>
        <v>0.62825315967197315</v>
      </c>
      <c r="AA766" s="134"/>
    </row>
    <row r="767" spans="1:27" ht="15.75" customHeight="1">
      <c r="A767" s="450"/>
      <c r="B767" s="442"/>
      <c r="C767" s="442"/>
      <c r="D767" s="148" t="s">
        <v>1661</v>
      </c>
      <c r="E767" s="148" t="s">
        <v>751</v>
      </c>
      <c r="F767" s="178" t="s">
        <v>1690</v>
      </c>
      <c r="G767" s="148" t="s">
        <v>1699</v>
      </c>
      <c r="H767" s="148" t="s">
        <v>394</v>
      </c>
      <c r="I767" s="148" t="s">
        <v>123</v>
      </c>
      <c r="J767" s="132">
        <v>25000</v>
      </c>
      <c r="K767" s="132">
        <v>10280</v>
      </c>
      <c r="L767" s="132">
        <v>0</v>
      </c>
      <c r="M767" s="131" t="s">
        <v>396</v>
      </c>
      <c r="N767" s="131">
        <v>1</v>
      </c>
      <c r="O767" s="170">
        <f t="shared" si="127"/>
        <v>25000</v>
      </c>
      <c r="P767" s="170">
        <f t="shared" si="123"/>
        <v>10280</v>
      </c>
      <c r="Q767" s="170">
        <f t="shared" si="128"/>
        <v>0</v>
      </c>
      <c r="R767" s="228">
        <f t="shared" si="122"/>
        <v>0</v>
      </c>
      <c r="S767" s="228">
        <f t="shared" si="129"/>
        <v>0.41120000000000001</v>
      </c>
      <c r="T767" s="131" t="s">
        <v>410</v>
      </c>
      <c r="U767" s="131">
        <v>0.57999999999999996</v>
      </c>
      <c r="V767" s="170">
        <f t="shared" si="124"/>
        <v>14499.999999999998</v>
      </c>
      <c r="W767" s="170">
        <f t="shared" ref="W767:W830" si="130">K767*U767</f>
        <v>5962.4</v>
      </c>
      <c r="X767" s="170">
        <f t="shared" si="125"/>
        <v>0</v>
      </c>
      <c r="Y767" s="260">
        <f t="shared" si="126"/>
        <v>0</v>
      </c>
      <c r="Z767" s="228">
        <f t="shared" si="121"/>
        <v>0.41120000000000001</v>
      </c>
      <c r="AA767" s="134"/>
    </row>
    <row r="768" spans="1:27" ht="15.75" customHeight="1">
      <c r="A768" s="450"/>
      <c r="B768" s="442"/>
      <c r="C768" s="442"/>
      <c r="D768" s="148" t="s">
        <v>1661</v>
      </c>
      <c r="E768" s="148" t="s">
        <v>751</v>
      </c>
      <c r="F768" s="178" t="s">
        <v>1690</v>
      </c>
      <c r="G768" s="148" t="s">
        <v>1700</v>
      </c>
      <c r="H768" s="148" t="s">
        <v>394</v>
      </c>
      <c r="I768" s="148" t="s">
        <v>123</v>
      </c>
      <c r="J768" s="132">
        <v>14200</v>
      </c>
      <c r="K768" s="132">
        <v>0</v>
      </c>
      <c r="L768" s="132">
        <v>0</v>
      </c>
      <c r="M768" s="131" t="s">
        <v>396</v>
      </c>
      <c r="N768" s="131">
        <v>1</v>
      </c>
      <c r="O768" s="170">
        <f t="shared" si="127"/>
        <v>14200</v>
      </c>
      <c r="P768" s="170">
        <f t="shared" si="123"/>
        <v>0</v>
      </c>
      <c r="Q768" s="170">
        <f t="shared" si="128"/>
        <v>0</v>
      </c>
      <c r="R768" s="228">
        <f t="shared" si="122"/>
        <v>0</v>
      </c>
      <c r="S768" s="228">
        <f t="shared" si="129"/>
        <v>0</v>
      </c>
      <c r="T768" s="131" t="s">
        <v>410</v>
      </c>
      <c r="U768" s="131">
        <v>0.57999999999999996</v>
      </c>
      <c r="V768" s="170">
        <f t="shared" si="124"/>
        <v>8236</v>
      </c>
      <c r="W768" s="170">
        <f t="shared" si="130"/>
        <v>0</v>
      </c>
      <c r="X768" s="170">
        <f t="shared" si="125"/>
        <v>0</v>
      </c>
      <c r="Y768" s="260">
        <f t="shared" si="126"/>
        <v>0</v>
      </c>
      <c r="Z768" s="228">
        <f t="shared" si="121"/>
        <v>0</v>
      </c>
      <c r="AA768" s="134"/>
    </row>
    <row r="769" spans="1:27" ht="15.75" customHeight="1">
      <c r="A769" s="450"/>
      <c r="B769" s="442"/>
      <c r="C769" s="442"/>
      <c r="D769" s="148" t="s">
        <v>1661</v>
      </c>
      <c r="E769" s="148" t="s">
        <v>751</v>
      </c>
      <c r="F769" s="178" t="s">
        <v>1690</v>
      </c>
      <c r="G769" s="148" t="s">
        <v>1701</v>
      </c>
      <c r="H769" s="148" t="s">
        <v>394</v>
      </c>
      <c r="I769" s="148" t="s">
        <v>123</v>
      </c>
      <c r="J769" s="132">
        <v>670000</v>
      </c>
      <c r="K769" s="132">
        <v>13068</v>
      </c>
      <c r="L769" s="132">
        <v>13068</v>
      </c>
      <c r="M769" s="131" t="s">
        <v>396</v>
      </c>
      <c r="N769" s="131">
        <v>1</v>
      </c>
      <c r="O769" s="170">
        <f t="shared" si="127"/>
        <v>670000</v>
      </c>
      <c r="P769" s="170">
        <f t="shared" si="123"/>
        <v>13068</v>
      </c>
      <c r="Q769" s="170">
        <f t="shared" si="128"/>
        <v>13068</v>
      </c>
      <c r="R769" s="228">
        <f t="shared" si="122"/>
        <v>1.95044776119403E-2</v>
      </c>
      <c r="S769" s="228">
        <f t="shared" si="129"/>
        <v>1.95044776119403E-2</v>
      </c>
      <c r="T769" s="131" t="s">
        <v>410</v>
      </c>
      <c r="U769" s="131">
        <v>0.57999999999999996</v>
      </c>
      <c r="V769" s="170">
        <f t="shared" si="124"/>
        <v>388600</v>
      </c>
      <c r="W769" s="170">
        <f t="shared" si="130"/>
        <v>7579.44</v>
      </c>
      <c r="X769" s="170">
        <f t="shared" si="125"/>
        <v>7579.44</v>
      </c>
      <c r="Y769" s="260">
        <f t="shared" si="126"/>
        <v>1.9504477611940296E-2</v>
      </c>
      <c r="Z769" s="228">
        <f t="shared" si="121"/>
        <v>1.9504477611940296E-2</v>
      </c>
      <c r="AA769" s="134"/>
    </row>
    <row r="770" spans="1:27" ht="15.75" customHeight="1">
      <c r="A770" s="450"/>
      <c r="B770" s="442"/>
      <c r="C770" s="442"/>
      <c r="D770" s="148" t="s">
        <v>1661</v>
      </c>
      <c r="E770" s="148" t="s">
        <v>751</v>
      </c>
      <c r="F770" s="178" t="s">
        <v>1690</v>
      </c>
      <c r="G770" s="148" t="s">
        <v>1702</v>
      </c>
      <c r="H770" s="148" t="s">
        <v>394</v>
      </c>
      <c r="I770" s="148" t="s">
        <v>123</v>
      </c>
      <c r="J770" s="132">
        <v>76200</v>
      </c>
      <c r="K770" s="132">
        <v>62856</v>
      </c>
      <c r="L770" s="132">
        <v>62856</v>
      </c>
      <c r="M770" s="131" t="s">
        <v>396</v>
      </c>
      <c r="N770" s="131">
        <v>1</v>
      </c>
      <c r="O770" s="170">
        <f t="shared" si="127"/>
        <v>76200</v>
      </c>
      <c r="P770" s="170">
        <f t="shared" si="123"/>
        <v>62856</v>
      </c>
      <c r="Q770" s="170">
        <f t="shared" si="128"/>
        <v>62856</v>
      </c>
      <c r="R770" s="228">
        <f t="shared" si="122"/>
        <v>0.82488188976377952</v>
      </c>
      <c r="S770" s="228">
        <f t="shared" si="129"/>
        <v>0.82488188976377952</v>
      </c>
      <c r="T770" s="131" t="s">
        <v>410</v>
      </c>
      <c r="U770" s="131">
        <v>0.57999999999999996</v>
      </c>
      <c r="V770" s="170">
        <f t="shared" si="124"/>
        <v>44196</v>
      </c>
      <c r="W770" s="170">
        <f t="shared" si="130"/>
        <v>36456.479999999996</v>
      </c>
      <c r="X770" s="170">
        <f t="shared" si="125"/>
        <v>36456.479999999996</v>
      </c>
      <c r="Y770" s="260">
        <f t="shared" si="126"/>
        <v>0.82488188976377941</v>
      </c>
      <c r="Z770" s="228">
        <f t="shared" si="121"/>
        <v>0.82488188976377941</v>
      </c>
      <c r="AA770" s="134"/>
    </row>
    <row r="771" spans="1:27" ht="15.75" customHeight="1">
      <c r="A771" s="450"/>
      <c r="B771" s="442"/>
      <c r="C771" s="442"/>
      <c r="D771" s="148" t="s">
        <v>1661</v>
      </c>
      <c r="E771" s="148" t="s">
        <v>751</v>
      </c>
      <c r="F771" s="178" t="s">
        <v>1690</v>
      </c>
      <c r="G771" s="148" t="s">
        <v>1703</v>
      </c>
      <c r="H771" s="148" t="s">
        <v>394</v>
      </c>
      <c r="I771" s="148" t="s">
        <v>123</v>
      </c>
      <c r="J771" s="132">
        <v>25000</v>
      </c>
      <c r="K771" s="132">
        <v>0</v>
      </c>
      <c r="L771" s="132">
        <v>0</v>
      </c>
      <c r="M771" s="131" t="s">
        <v>396</v>
      </c>
      <c r="N771" s="131">
        <v>1</v>
      </c>
      <c r="O771" s="170">
        <f t="shared" si="127"/>
        <v>25000</v>
      </c>
      <c r="P771" s="170">
        <f t="shared" si="123"/>
        <v>0</v>
      </c>
      <c r="Q771" s="170">
        <f t="shared" si="128"/>
        <v>0</v>
      </c>
      <c r="R771" s="228">
        <f t="shared" si="122"/>
        <v>0</v>
      </c>
      <c r="S771" s="228">
        <f t="shared" si="129"/>
        <v>0</v>
      </c>
      <c r="T771" s="131" t="s">
        <v>410</v>
      </c>
      <c r="U771" s="131">
        <v>0.57999999999999996</v>
      </c>
      <c r="V771" s="170">
        <f t="shared" si="124"/>
        <v>14499.999999999998</v>
      </c>
      <c r="W771" s="170">
        <f t="shared" si="130"/>
        <v>0</v>
      </c>
      <c r="X771" s="170">
        <f t="shared" si="125"/>
        <v>0</v>
      </c>
      <c r="Y771" s="260">
        <f t="shared" si="126"/>
        <v>0</v>
      </c>
      <c r="Z771" s="228">
        <f t="shared" ref="Z771:Z834" si="131">IFERROR(W771/V771, "-")</f>
        <v>0</v>
      </c>
      <c r="AA771" s="134"/>
    </row>
    <row r="772" spans="1:27" ht="15.75" customHeight="1">
      <c r="A772" s="450"/>
      <c r="B772" s="442"/>
      <c r="C772" s="442"/>
      <c r="D772" s="148" t="s">
        <v>1661</v>
      </c>
      <c r="E772" s="148" t="s">
        <v>751</v>
      </c>
      <c r="F772" s="178" t="s">
        <v>1690</v>
      </c>
      <c r="G772" s="148" t="s">
        <v>1704</v>
      </c>
      <c r="H772" s="148" t="s">
        <v>394</v>
      </c>
      <c r="I772" s="148" t="s">
        <v>123</v>
      </c>
      <c r="J772" s="132">
        <v>37000</v>
      </c>
      <c r="K772" s="132">
        <v>0</v>
      </c>
      <c r="L772" s="132">
        <v>0</v>
      </c>
      <c r="M772" s="131" t="s">
        <v>396</v>
      </c>
      <c r="N772" s="131">
        <v>1</v>
      </c>
      <c r="O772" s="170">
        <f t="shared" si="127"/>
        <v>37000</v>
      </c>
      <c r="P772" s="170">
        <f t="shared" si="123"/>
        <v>0</v>
      </c>
      <c r="Q772" s="170">
        <f t="shared" si="128"/>
        <v>0</v>
      </c>
      <c r="R772" s="228">
        <f t="shared" si="122"/>
        <v>0</v>
      </c>
      <c r="S772" s="228">
        <f t="shared" si="129"/>
        <v>0</v>
      </c>
      <c r="T772" s="131" t="s">
        <v>410</v>
      </c>
      <c r="U772" s="131">
        <v>0.57999999999999996</v>
      </c>
      <c r="V772" s="170">
        <f t="shared" si="124"/>
        <v>21460</v>
      </c>
      <c r="W772" s="170">
        <f t="shared" si="130"/>
        <v>0</v>
      </c>
      <c r="X772" s="170">
        <f t="shared" si="125"/>
        <v>0</v>
      </c>
      <c r="Y772" s="260">
        <f t="shared" si="126"/>
        <v>0</v>
      </c>
      <c r="Z772" s="228">
        <f t="shared" si="131"/>
        <v>0</v>
      </c>
      <c r="AA772" s="134"/>
    </row>
    <row r="773" spans="1:27" ht="15.75" customHeight="1">
      <c r="A773" s="450"/>
      <c r="B773" s="442"/>
      <c r="C773" s="442"/>
      <c r="D773" s="148" t="s">
        <v>1661</v>
      </c>
      <c r="E773" s="148" t="s">
        <v>751</v>
      </c>
      <c r="F773" s="178" t="s">
        <v>1690</v>
      </c>
      <c r="G773" s="148" t="s">
        <v>1705</v>
      </c>
      <c r="H773" s="148" t="s">
        <v>394</v>
      </c>
      <c r="I773" s="148" t="s">
        <v>123</v>
      </c>
      <c r="J773" s="132">
        <v>10000</v>
      </c>
      <c r="K773" s="132">
        <v>0</v>
      </c>
      <c r="L773" s="132">
        <v>0</v>
      </c>
      <c r="M773" s="131" t="s">
        <v>416</v>
      </c>
      <c r="N773" s="131">
        <v>0</v>
      </c>
      <c r="O773" s="170">
        <f t="shared" si="127"/>
        <v>0</v>
      </c>
      <c r="P773" s="170">
        <f t="shared" si="123"/>
        <v>0</v>
      </c>
      <c r="Q773" s="170">
        <f t="shared" si="128"/>
        <v>0</v>
      </c>
      <c r="R773" s="228" t="str">
        <f t="shared" si="122"/>
        <v>-</v>
      </c>
      <c r="S773" s="228" t="str">
        <f t="shared" si="129"/>
        <v>-</v>
      </c>
      <c r="T773" s="131" t="s">
        <v>416</v>
      </c>
      <c r="U773" s="131">
        <v>0</v>
      </c>
      <c r="V773" s="170">
        <f t="shared" si="124"/>
        <v>0</v>
      </c>
      <c r="W773" s="170">
        <f t="shared" si="130"/>
        <v>0</v>
      </c>
      <c r="X773" s="170">
        <f t="shared" si="125"/>
        <v>0</v>
      </c>
      <c r="Y773" s="260" t="str">
        <f t="shared" si="126"/>
        <v>-</v>
      </c>
      <c r="Z773" s="228" t="str">
        <f t="shared" si="131"/>
        <v>-</v>
      </c>
      <c r="AA773" s="134"/>
    </row>
    <row r="774" spans="1:27" ht="15.75" customHeight="1">
      <c r="A774" s="450"/>
      <c r="B774" s="442"/>
      <c r="C774" s="442"/>
      <c r="D774" s="148" t="s">
        <v>1661</v>
      </c>
      <c r="E774" s="148" t="s">
        <v>751</v>
      </c>
      <c r="F774" s="178" t="s">
        <v>1690</v>
      </c>
      <c r="G774" s="148" t="s">
        <v>1706</v>
      </c>
      <c r="H774" s="148" t="s">
        <v>394</v>
      </c>
      <c r="I774" s="148" t="s">
        <v>123</v>
      </c>
      <c r="J774" s="132">
        <v>488000</v>
      </c>
      <c r="K774" s="132">
        <v>0</v>
      </c>
      <c r="L774" s="132">
        <v>0</v>
      </c>
      <c r="M774" s="131" t="s">
        <v>396</v>
      </c>
      <c r="N774" s="131">
        <v>1</v>
      </c>
      <c r="O774" s="170">
        <f t="shared" si="127"/>
        <v>488000</v>
      </c>
      <c r="P774" s="170">
        <f t="shared" si="123"/>
        <v>0</v>
      </c>
      <c r="Q774" s="170">
        <f t="shared" si="128"/>
        <v>0</v>
      </c>
      <c r="R774" s="228">
        <f t="shared" si="122"/>
        <v>0</v>
      </c>
      <c r="S774" s="228">
        <f t="shared" si="129"/>
        <v>0</v>
      </c>
      <c r="T774" s="131" t="s">
        <v>410</v>
      </c>
      <c r="U774" s="131">
        <v>0.57999999999999996</v>
      </c>
      <c r="V774" s="170">
        <f t="shared" si="124"/>
        <v>283040</v>
      </c>
      <c r="W774" s="170">
        <f t="shared" si="130"/>
        <v>0</v>
      </c>
      <c r="X774" s="170">
        <f t="shared" si="125"/>
        <v>0</v>
      </c>
      <c r="Y774" s="260">
        <f t="shared" si="126"/>
        <v>0</v>
      </c>
      <c r="Z774" s="228">
        <f t="shared" si="131"/>
        <v>0</v>
      </c>
      <c r="AA774" s="134"/>
    </row>
    <row r="775" spans="1:27" ht="15.75" customHeight="1">
      <c r="A775" s="450"/>
      <c r="B775" s="442"/>
      <c r="C775" s="442"/>
      <c r="D775" s="148" t="s">
        <v>1661</v>
      </c>
      <c r="E775" s="148" t="s">
        <v>751</v>
      </c>
      <c r="F775" s="178" t="s">
        <v>1690</v>
      </c>
      <c r="G775" s="148" t="s">
        <v>1707</v>
      </c>
      <c r="H775" s="148" t="s">
        <v>394</v>
      </c>
      <c r="I775" s="148" t="s">
        <v>123</v>
      </c>
      <c r="J775" s="132">
        <v>2000</v>
      </c>
      <c r="K775" s="132">
        <v>0</v>
      </c>
      <c r="L775" s="132">
        <v>0</v>
      </c>
      <c r="M775" s="131" t="s">
        <v>416</v>
      </c>
      <c r="N775" s="131">
        <v>0</v>
      </c>
      <c r="O775" s="170">
        <f t="shared" si="127"/>
        <v>0</v>
      </c>
      <c r="P775" s="170">
        <f t="shared" si="123"/>
        <v>0</v>
      </c>
      <c r="Q775" s="170">
        <f t="shared" si="128"/>
        <v>0</v>
      </c>
      <c r="R775" s="228" t="str">
        <f t="shared" si="122"/>
        <v>-</v>
      </c>
      <c r="S775" s="228" t="str">
        <f t="shared" si="129"/>
        <v>-</v>
      </c>
      <c r="T775" s="131" t="s">
        <v>416</v>
      </c>
      <c r="U775" s="131">
        <v>0</v>
      </c>
      <c r="V775" s="170">
        <f t="shared" si="124"/>
        <v>0</v>
      </c>
      <c r="W775" s="170">
        <f t="shared" si="130"/>
        <v>0</v>
      </c>
      <c r="X775" s="170">
        <f t="shared" si="125"/>
        <v>0</v>
      </c>
      <c r="Y775" s="260" t="str">
        <f t="shared" si="126"/>
        <v>-</v>
      </c>
      <c r="Z775" s="228" t="str">
        <f t="shared" si="131"/>
        <v>-</v>
      </c>
      <c r="AA775" s="134"/>
    </row>
    <row r="776" spans="1:27" ht="15.75" customHeight="1">
      <c r="A776" s="450"/>
      <c r="B776" s="442"/>
      <c r="C776" s="442"/>
      <c r="D776" s="148" t="s">
        <v>1661</v>
      </c>
      <c r="E776" s="148" t="s">
        <v>751</v>
      </c>
      <c r="F776" s="178" t="s">
        <v>1690</v>
      </c>
      <c r="G776" s="148" t="s">
        <v>1708</v>
      </c>
      <c r="H776" s="148" t="s">
        <v>394</v>
      </c>
      <c r="I776" s="148" t="s">
        <v>123</v>
      </c>
      <c r="J776" s="132">
        <v>12600</v>
      </c>
      <c r="K776" s="132">
        <v>0</v>
      </c>
      <c r="L776" s="132">
        <v>0</v>
      </c>
      <c r="M776" s="131" t="s">
        <v>396</v>
      </c>
      <c r="N776" s="131">
        <v>1</v>
      </c>
      <c r="O776" s="170">
        <f t="shared" si="127"/>
        <v>12600</v>
      </c>
      <c r="P776" s="170">
        <f t="shared" si="123"/>
        <v>0</v>
      </c>
      <c r="Q776" s="170">
        <f t="shared" si="128"/>
        <v>0</v>
      </c>
      <c r="R776" s="228">
        <f t="shared" si="122"/>
        <v>0</v>
      </c>
      <c r="S776" s="228">
        <f t="shared" si="129"/>
        <v>0</v>
      </c>
      <c r="T776" s="131" t="s">
        <v>410</v>
      </c>
      <c r="U776" s="131">
        <v>0.57999999999999996</v>
      </c>
      <c r="V776" s="170">
        <f t="shared" si="124"/>
        <v>7307.9999999999991</v>
      </c>
      <c r="W776" s="170">
        <f t="shared" si="130"/>
        <v>0</v>
      </c>
      <c r="X776" s="170">
        <f t="shared" si="125"/>
        <v>0</v>
      </c>
      <c r="Y776" s="260">
        <f t="shared" si="126"/>
        <v>0</v>
      </c>
      <c r="Z776" s="228">
        <f t="shared" si="131"/>
        <v>0</v>
      </c>
      <c r="AA776" s="134"/>
    </row>
    <row r="777" spans="1:27" ht="15.75" customHeight="1">
      <c r="A777" s="450"/>
      <c r="B777" s="442"/>
      <c r="C777" s="442"/>
      <c r="D777" s="148" t="s">
        <v>1661</v>
      </c>
      <c r="E777" s="148" t="s">
        <v>751</v>
      </c>
      <c r="F777" s="178" t="s">
        <v>1690</v>
      </c>
      <c r="G777" s="148" t="s">
        <v>1709</v>
      </c>
      <c r="H777" s="148" t="s">
        <v>394</v>
      </c>
      <c r="I777" s="148" t="s">
        <v>123</v>
      </c>
      <c r="J777" s="132">
        <v>45000</v>
      </c>
      <c r="K777" s="132">
        <v>0</v>
      </c>
      <c r="L777" s="132">
        <v>0</v>
      </c>
      <c r="M777" s="131" t="s">
        <v>396</v>
      </c>
      <c r="N777" s="131">
        <v>1</v>
      </c>
      <c r="O777" s="170">
        <f t="shared" si="127"/>
        <v>45000</v>
      </c>
      <c r="P777" s="170">
        <f t="shared" si="123"/>
        <v>0</v>
      </c>
      <c r="Q777" s="170">
        <f t="shared" si="128"/>
        <v>0</v>
      </c>
      <c r="R777" s="228">
        <f t="shared" si="122"/>
        <v>0</v>
      </c>
      <c r="S777" s="228">
        <f t="shared" si="129"/>
        <v>0</v>
      </c>
      <c r="T777" s="131" t="s">
        <v>410</v>
      </c>
      <c r="U777" s="131">
        <v>0.57999999999999996</v>
      </c>
      <c r="V777" s="170">
        <f t="shared" si="124"/>
        <v>26100</v>
      </c>
      <c r="W777" s="170">
        <f t="shared" si="130"/>
        <v>0</v>
      </c>
      <c r="X777" s="170">
        <f t="shared" si="125"/>
        <v>0</v>
      </c>
      <c r="Y777" s="260">
        <f t="shared" si="126"/>
        <v>0</v>
      </c>
      <c r="Z777" s="228">
        <f t="shared" si="131"/>
        <v>0</v>
      </c>
      <c r="AA777" s="134"/>
    </row>
    <row r="778" spans="1:27" ht="15.75" customHeight="1">
      <c r="A778" s="450"/>
      <c r="B778" s="442"/>
      <c r="C778" s="442"/>
      <c r="D778" s="148" t="s">
        <v>1661</v>
      </c>
      <c r="E778" s="148" t="s">
        <v>751</v>
      </c>
      <c r="F778" s="178" t="s">
        <v>1690</v>
      </c>
      <c r="G778" s="148" t="s">
        <v>1710</v>
      </c>
      <c r="H778" s="148" t="s">
        <v>394</v>
      </c>
      <c r="I778" s="148" t="s">
        <v>123</v>
      </c>
      <c r="J778" s="132">
        <v>100000</v>
      </c>
      <c r="K778" s="132">
        <v>0</v>
      </c>
      <c r="L778" s="132">
        <v>0</v>
      </c>
      <c r="M778" s="131" t="s">
        <v>396</v>
      </c>
      <c r="N778" s="131">
        <v>1</v>
      </c>
      <c r="O778" s="170">
        <f t="shared" si="127"/>
        <v>100000</v>
      </c>
      <c r="P778" s="170">
        <f t="shared" si="123"/>
        <v>0</v>
      </c>
      <c r="Q778" s="170">
        <f t="shared" si="128"/>
        <v>0</v>
      </c>
      <c r="R778" s="228">
        <f t="shared" si="122"/>
        <v>0</v>
      </c>
      <c r="S778" s="228">
        <f t="shared" si="129"/>
        <v>0</v>
      </c>
      <c r="T778" s="131" t="s">
        <v>410</v>
      </c>
      <c r="U778" s="131">
        <v>0.57999999999999996</v>
      </c>
      <c r="V778" s="170">
        <f t="shared" si="124"/>
        <v>57999.999999999993</v>
      </c>
      <c r="W778" s="170">
        <f t="shared" si="130"/>
        <v>0</v>
      </c>
      <c r="X778" s="170">
        <f t="shared" si="125"/>
        <v>0</v>
      </c>
      <c r="Y778" s="260">
        <f t="shared" si="126"/>
        <v>0</v>
      </c>
      <c r="Z778" s="228">
        <f t="shared" si="131"/>
        <v>0</v>
      </c>
      <c r="AA778" s="134"/>
    </row>
    <row r="779" spans="1:27" ht="15.75" customHeight="1">
      <c r="A779" s="450"/>
      <c r="B779" s="442"/>
      <c r="C779" s="442"/>
      <c r="D779" s="148" t="s">
        <v>1661</v>
      </c>
      <c r="E779" s="148" t="s">
        <v>751</v>
      </c>
      <c r="F779" s="178" t="s">
        <v>1690</v>
      </c>
      <c r="G779" s="148" t="s">
        <v>1711</v>
      </c>
      <c r="H779" s="148" t="s">
        <v>394</v>
      </c>
      <c r="I779" s="148" t="s">
        <v>123</v>
      </c>
      <c r="J779" s="132">
        <v>24000</v>
      </c>
      <c r="K779" s="132">
        <v>0</v>
      </c>
      <c r="L779" s="132">
        <v>0</v>
      </c>
      <c r="M779" s="131" t="s">
        <v>396</v>
      </c>
      <c r="N779" s="131">
        <v>1</v>
      </c>
      <c r="O779" s="170">
        <f t="shared" si="127"/>
        <v>24000</v>
      </c>
      <c r="P779" s="170">
        <f t="shared" si="123"/>
        <v>0</v>
      </c>
      <c r="Q779" s="170">
        <f t="shared" si="128"/>
        <v>0</v>
      </c>
      <c r="R779" s="228">
        <f t="shared" si="122"/>
        <v>0</v>
      </c>
      <c r="S779" s="228">
        <f t="shared" si="129"/>
        <v>0</v>
      </c>
      <c r="T779" s="131" t="s">
        <v>410</v>
      </c>
      <c r="U779" s="131">
        <v>0.57999999999999996</v>
      </c>
      <c r="V779" s="170">
        <f t="shared" si="124"/>
        <v>13919.999999999998</v>
      </c>
      <c r="W779" s="170">
        <f t="shared" si="130"/>
        <v>0</v>
      </c>
      <c r="X779" s="170">
        <f t="shared" si="125"/>
        <v>0</v>
      </c>
      <c r="Y779" s="260">
        <f t="shared" si="126"/>
        <v>0</v>
      </c>
      <c r="Z779" s="228">
        <f t="shared" si="131"/>
        <v>0</v>
      </c>
      <c r="AA779" s="134"/>
    </row>
    <row r="780" spans="1:27" ht="15.75" customHeight="1">
      <c r="A780" s="450"/>
      <c r="B780" s="442"/>
      <c r="C780" s="442"/>
      <c r="D780" s="148" t="s">
        <v>1661</v>
      </c>
      <c r="E780" s="148" t="s">
        <v>751</v>
      </c>
      <c r="F780" s="178" t="s">
        <v>1690</v>
      </c>
      <c r="G780" s="148" t="s">
        <v>1712</v>
      </c>
      <c r="H780" s="148" t="s">
        <v>394</v>
      </c>
      <c r="I780" s="148" t="s">
        <v>123</v>
      </c>
      <c r="J780" s="132">
        <v>882793</v>
      </c>
      <c r="K780" s="132">
        <v>19840</v>
      </c>
      <c r="L780" s="132">
        <v>19840</v>
      </c>
      <c r="M780" s="131" t="s">
        <v>396</v>
      </c>
      <c r="N780" s="131">
        <v>1</v>
      </c>
      <c r="O780" s="170">
        <f t="shared" si="127"/>
        <v>882793</v>
      </c>
      <c r="P780" s="170">
        <f t="shared" si="123"/>
        <v>19840</v>
      </c>
      <c r="Q780" s="170">
        <f t="shared" si="128"/>
        <v>19840</v>
      </c>
      <c r="R780" s="228">
        <f t="shared" si="122"/>
        <v>2.2474124738188907E-2</v>
      </c>
      <c r="S780" s="228">
        <f t="shared" si="129"/>
        <v>2.2474124738188907E-2</v>
      </c>
      <c r="T780" s="131" t="s">
        <v>410</v>
      </c>
      <c r="U780" s="131">
        <v>0.57999999999999996</v>
      </c>
      <c r="V780" s="170">
        <f t="shared" si="124"/>
        <v>512019.93999999994</v>
      </c>
      <c r="W780" s="170">
        <f t="shared" si="130"/>
        <v>11507.199999999999</v>
      </c>
      <c r="X780" s="170">
        <f t="shared" si="125"/>
        <v>11507.199999999999</v>
      </c>
      <c r="Y780" s="260">
        <f t="shared" si="126"/>
        <v>2.2474124738188907E-2</v>
      </c>
      <c r="Z780" s="228">
        <f t="shared" si="131"/>
        <v>2.2474124738188907E-2</v>
      </c>
      <c r="AA780" s="134"/>
    </row>
    <row r="781" spans="1:27" ht="15.75" customHeight="1">
      <c r="A781" s="450"/>
      <c r="B781" s="442"/>
      <c r="C781" s="442"/>
      <c r="D781" s="148" t="s">
        <v>1661</v>
      </c>
      <c r="E781" s="148" t="s">
        <v>751</v>
      </c>
      <c r="F781" s="178" t="s">
        <v>1690</v>
      </c>
      <c r="G781" s="148" t="s">
        <v>1713</v>
      </c>
      <c r="H781" s="148" t="s">
        <v>394</v>
      </c>
      <c r="I781" s="148" t="s">
        <v>123</v>
      </c>
      <c r="J781" s="132">
        <v>4800</v>
      </c>
      <c r="K781" s="132">
        <v>0</v>
      </c>
      <c r="L781" s="132">
        <v>0</v>
      </c>
      <c r="M781" s="131" t="s">
        <v>416</v>
      </c>
      <c r="N781" s="131">
        <v>0</v>
      </c>
      <c r="O781" s="170">
        <f t="shared" si="127"/>
        <v>0</v>
      </c>
      <c r="P781" s="170">
        <f t="shared" si="123"/>
        <v>0</v>
      </c>
      <c r="Q781" s="170">
        <f t="shared" si="128"/>
        <v>0</v>
      </c>
      <c r="R781" s="228" t="str">
        <f t="shared" si="122"/>
        <v>-</v>
      </c>
      <c r="S781" s="228" t="str">
        <f t="shared" si="129"/>
        <v>-</v>
      </c>
      <c r="T781" s="131" t="s">
        <v>416</v>
      </c>
      <c r="U781" s="131">
        <v>0</v>
      </c>
      <c r="V781" s="170">
        <f t="shared" si="124"/>
        <v>0</v>
      </c>
      <c r="W781" s="170">
        <f t="shared" si="130"/>
        <v>0</v>
      </c>
      <c r="X781" s="170">
        <f t="shared" si="125"/>
        <v>0</v>
      </c>
      <c r="Y781" s="260" t="str">
        <f t="shared" si="126"/>
        <v>-</v>
      </c>
      <c r="Z781" s="228" t="str">
        <f t="shared" si="131"/>
        <v>-</v>
      </c>
      <c r="AA781" s="134"/>
    </row>
    <row r="782" spans="1:27" ht="15.75" customHeight="1">
      <c r="A782" s="450"/>
      <c r="B782" s="442"/>
      <c r="C782" s="442"/>
      <c r="D782" s="148" t="s">
        <v>1661</v>
      </c>
      <c r="E782" s="148" t="s">
        <v>751</v>
      </c>
      <c r="F782" s="178" t="s">
        <v>1690</v>
      </c>
      <c r="G782" s="148" t="s">
        <v>1714</v>
      </c>
      <c r="H782" s="148" t="s">
        <v>394</v>
      </c>
      <c r="I782" s="148" t="s">
        <v>123</v>
      </c>
      <c r="J782" s="132">
        <v>16500</v>
      </c>
      <c r="K782" s="132">
        <v>1237.32</v>
      </c>
      <c r="L782" s="132">
        <v>0</v>
      </c>
      <c r="M782" s="131" t="s">
        <v>396</v>
      </c>
      <c r="N782" s="131">
        <v>1</v>
      </c>
      <c r="O782" s="170">
        <f t="shared" si="127"/>
        <v>16500</v>
      </c>
      <c r="P782" s="170">
        <f t="shared" si="123"/>
        <v>1237.32</v>
      </c>
      <c r="Q782" s="170">
        <f t="shared" si="128"/>
        <v>0</v>
      </c>
      <c r="R782" s="228">
        <f t="shared" si="122"/>
        <v>0</v>
      </c>
      <c r="S782" s="228">
        <f t="shared" si="129"/>
        <v>7.4989090909090908E-2</v>
      </c>
      <c r="T782" s="131" t="s">
        <v>410</v>
      </c>
      <c r="U782" s="131">
        <v>0.57999999999999996</v>
      </c>
      <c r="V782" s="170">
        <f t="shared" si="124"/>
        <v>9570</v>
      </c>
      <c r="W782" s="170">
        <f t="shared" si="130"/>
        <v>717.64559999999994</v>
      </c>
      <c r="X782" s="170">
        <f t="shared" si="125"/>
        <v>0</v>
      </c>
      <c r="Y782" s="260">
        <f t="shared" si="126"/>
        <v>0</v>
      </c>
      <c r="Z782" s="228">
        <f t="shared" si="131"/>
        <v>7.4989090909090908E-2</v>
      </c>
      <c r="AA782" s="134"/>
    </row>
    <row r="783" spans="1:27" ht="15.75" customHeight="1">
      <c r="A783" s="450"/>
      <c r="B783" s="442"/>
      <c r="C783" s="442"/>
      <c r="D783" s="148" t="s">
        <v>1661</v>
      </c>
      <c r="E783" s="148" t="s">
        <v>751</v>
      </c>
      <c r="F783" s="178" t="s">
        <v>1690</v>
      </c>
      <c r="G783" s="148" t="s">
        <v>1715</v>
      </c>
      <c r="H783" s="148" t="s">
        <v>394</v>
      </c>
      <c r="I783" s="148" t="s">
        <v>123</v>
      </c>
      <c r="J783" s="132">
        <v>26000</v>
      </c>
      <c r="K783" s="132">
        <v>0</v>
      </c>
      <c r="L783" s="132">
        <v>0</v>
      </c>
      <c r="M783" s="131" t="s">
        <v>396</v>
      </c>
      <c r="N783" s="131">
        <v>1</v>
      </c>
      <c r="O783" s="170">
        <f t="shared" si="127"/>
        <v>26000</v>
      </c>
      <c r="P783" s="170">
        <f t="shared" si="123"/>
        <v>0</v>
      </c>
      <c r="Q783" s="170">
        <f t="shared" si="128"/>
        <v>0</v>
      </c>
      <c r="R783" s="228">
        <f t="shared" si="122"/>
        <v>0</v>
      </c>
      <c r="S783" s="228">
        <f t="shared" si="129"/>
        <v>0</v>
      </c>
      <c r="T783" s="131" t="s">
        <v>410</v>
      </c>
      <c r="U783" s="131">
        <v>0.57999999999999996</v>
      </c>
      <c r="V783" s="170">
        <f t="shared" si="124"/>
        <v>15079.999999999998</v>
      </c>
      <c r="W783" s="170">
        <f t="shared" si="130"/>
        <v>0</v>
      </c>
      <c r="X783" s="170">
        <f t="shared" si="125"/>
        <v>0</v>
      </c>
      <c r="Y783" s="260">
        <f t="shared" si="126"/>
        <v>0</v>
      </c>
      <c r="Z783" s="228">
        <f t="shared" si="131"/>
        <v>0</v>
      </c>
      <c r="AA783" s="134"/>
    </row>
    <row r="784" spans="1:27" ht="15.75" customHeight="1">
      <c r="A784" s="450"/>
      <c r="B784" s="442"/>
      <c r="C784" s="442"/>
      <c r="D784" s="148" t="s">
        <v>1661</v>
      </c>
      <c r="E784" s="148" t="s">
        <v>751</v>
      </c>
      <c r="F784" s="178" t="s">
        <v>1690</v>
      </c>
      <c r="G784" s="148" t="s">
        <v>1716</v>
      </c>
      <c r="H784" s="148" t="s">
        <v>394</v>
      </c>
      <c r="I784" s="148" t="s">
        <v>123</v>
      </c>
      <c r="J784" s="132">
        <v>15000</v>
      </c>
      <c r="K784" s="132">
        <v>0</v>
      </c>
      <c r="L784" s="132">
        <v>0</v>
      </c>
      <c r="M784" s="131" t="s">
        <v>396</v>
      </c>
      <c r="N784" s="131">
        <v>1</v>
      </c>
      <c r="O784" s="170">
        <f t="shared" si="127"/>
        <v>15000</v>
      </c>
      <c r="P784" s="170">
        <f t="shared" si="123"/>
        <v>0</v>
      </c>
      <c r="Q784" s="170">
        <f t="shared" si="128"/>
        <v>0</v>
      </c>
      <c r="R784" s="228">
        <f t="shared" si="122"/>
        <v>0</v>
      </c>
      <c r="S784" s="228">
        <f t="shared" si="129"/>
        <v>0</v>
      </c>
      <c r="T784" s="131" t="s">
        <v>410</v>
      </c>
      <c r="U784" s="131">
        <v>0.57999999999999996</v>
      </c>
      <c r="V784" s="170">
        <f t="shared" si="124"/>
        <v>8700</v>
      </c>
      <c r="W784" s="170">
        <f t="shared" si="130"/>
        <v>0</v>
      </c>
      <c r="X784" s="170">
        <f t="shared" si="125"/>
        <v>0</v>
      </c>
      <c r="Y784" s="260">
        <f t="shared" si="126"/>
        <v>0</v>
      </c>
      <c r="Z784" s="228">
        <f t="shared" si="131"/>
        <v>0</v>
      </c>
      <c r="AA784" s="134"/>
    </row>
    <row r="785" spans="1:27" ht="15.75" customHeight="1">
      <c r="A785" s="450"/>
      <c r="B785" s="442"/>
      <c r="C785" s="442"/>
      <c r="D785" s="148" t="s">
        <v>1661</v>
      </c>
      <c r="E785" s="148" t="s">
        <v>751</v>
      </c>
      <c r="F785" s="178" t="s">
        <v>1690</v>
      </c>
      <c r="G785" s="148" t="s">
        <v>1717</v>
      </c>
      <c r="H785" s="148" t="s">
        <v>394</v>
      </c>
      <c r="I785" s="148" t="s">
        <v>123</v>
      </c>
      <c r="J785" s="132">
        <v>11000</v>
      </c>
      <c r="K785" s="132">
        <v>21250</v>
      </c>
      <c r="L785" s="132">
        <v>21250</v>
      </c>
      <c r="M785" s="131" t="s">
        <v>396</v>
      </c>
      <c r="N785" s="131">
        <v>1</v>
      </c>
      <c r="O785" s="170">
        <f t="shared" si="127"/>
        <v>11000</v>
      </c>
      <c r="P785" s="170">
        <f t="shared" si="123"/>
        <v>21250</v>
      </c>
      <c r="Q785" s="170">
        <f t="shared" si="128"/>
        <v>21250</v>
      </c>
      <c r="R785" s="228">
        <f t="shared" si="122"/>
        <v>1.9318181818181819</v>
      </c>
      <c r="S785" s="228">
        <f t="shared" si="129"/>
        <v>1.9318181818181819</v>
      </c>
      <c r="T785" s="131" t="s">
        <v>410</v>
      </c>
      <c r="U785" s="131">
        <v>0.57999999999999996</v>
      </c>
      <c r="V785" s="170">
        <f t="shared" si="124"/>
        <v>6380</v>
      </c>
      <c r="W785" s="170">
        <f t="shared" si="130"/>
        <v>12325</v>
      </c>
      <c r="X785" s="170">
        <f t="shared" si="125"/>
        <v>12325</v>
      </c>
      <c r="Y785" s="260">
        <f t="shared" si="126"/>
        <v>1.9318181818181819</v>
      </c>
      <c r="Z785" s="228">
        <f t="shared" si="131"/>
        <v>1.9318181818181819</v>
      </c>
      <c r="AA785" s="134"/>
    </row>
    <row r="786" spans="1:27" ht="15.75" customHeight="1">
      <c r="A786" s="450"/>
      <c r="B786" s="442"/>
      <c r="C786" s="442"/>
      <c r="D786" s="148" t="s">
        <v>1661</v>
      </c>
      <c r="E786" s="148" t="s">
        <v>751</v>
      </c>
      <c r="F786" s="178" t="s">
        <v>1690</v>
      </c>
      <c r="G786" s="148" t="s">
        <v>1718</v>
      </c>
      <c r="H786" s="148" t="s">
        <v>394</v>
      </c>
      <c r="I786" s="148" t="s">
        <v>123</v>
      </c>
      <c r="J786" s="132">
        <v>770400</v>
      </c>
      <c r="K786" s="132">
        <v>10120</v>
      </c>
      <c r="L786" s="132">
        <v>10120</v>
      </c>
      <c r="M786" s="131" t="s">
        <v>396</v>
      </c>
      <c r="N786" s="131">
        <v>1</v>
      </c>
      <c r="O786" s="170">
        <f t="shared" si="127"/>
        <v>770400</v>
      </c>
      <c r="P786" s="170">
        <f t="shared" si="123"/>
        <v>10120</v>
      </c>
      <c r="Q786" s="170">
        <f t="shared" si="128"/>
        <v>10120</v>
      </c>
      <c r="R786" s="228">
        <f t="shared" si="122"/>
        <v>1.3136033229491173E-2</v>
      </c>
      <c r="S786" s="228">
        <f t="shared" si="129"/>
        <v>1.3136033229491173E-2</v>
      </c>
      <c r="T786" s="131" t="s">
        <v>410</v>
      </c>
      <c r="U786" s="131">
        <v>0.57999999999999996</v>
      </c>
      <c r="V786" s="170">
        <f t="shared" si="124"/>
        <v>446831.99999999994</v>
      </c>
      <c r="W786" s="170">
        <f t="shared" si="130"/>
        <v>5869.5999999999995</v>
      </c>
      <c r="X786" s="170">
        <f t="shared" si="125"/>
        <v>5869.5999999999995</v>
      </c>
      <c r="Y786" s="260">
        <f t="shared" si="126"/>
        <v>1.3136033229491174E-2</v>
      </c>
      <c r="Z786" s="228">
        <f t="shared" si="131"/>
        <v>1.3136033229491174E-2</v>
      </c>
      <c r="AA786" s="134"/>
    </row>
    <row r="787" spans="1:27" ht="15.75" customHeight="1">
      <c r="A787" s="450"/>
      <c r="B787" s="442"/>
      <c r="C787" s="442"/>
      <c r="D787" s="148" t="s">
        <v>1661</v>
      </c>
      <c r="E787" s="148" t="s">
        <v>751</v>
      </c>
      <c r="F787" s="178" t="s">
        <v>1690</v>
      </c>
      <c r="G787" s="148" t="s">
        <v>1719</v>
      </c>
      <c r="H787" s="148" t="s">
        <v>394</v>
      </c>
      <c r="I787" s="148" t="s">
        <v>123</v>
      </c>
      <c r="J787" s="132">
        <v>2200</v>
      </c>
      <c r="K787" s="132">
        <v>4250</v>
      </c>
      <c r="L787" s="132">
        <v>3066</v>
      </c>
      <c r="M787" s="131" t="s">
        <v>396</v>
      </c>
      <c r="N787" s="131">
        <v>1</v>
      </c>
      <c r="O787" s="170">
        <f t="shared" si="127"/>
        <v>2200</v>
      </c>
      <c r="P787" s="170">
        <f t="shared" si="123"/>
        <v>4250</v>
      </c>
      <c r="Q787" s="170">
        <f t="shared" si="128"/>
        <v>3066</v>
      </c>
      <c r="R787" s="228">
        <f t="shared" si="122"/>
        <v>1.3936363636363636</v>
      </c>
      <c r="S787" s="228">
        <f t="shared" si="129"/>
        <v>1.9318181818181819</v>
      </c>
      <c r="T787" s="131" t="s">
        <v>410</v>
      </c>
      <c r="U787" s="131">
        <v>0.57999999999999996</v>
      </c>
      <c r="V787" s="170">
        <f t="shared" si="124"/>
        <v>1276</v>
      </c>
      <c r="W787" s="170">
        <f t="shared" si="130"/>
        <v>2465</v>
      </c>
      <c r="X787" s="170">
        <f t="shared" si="125"/>
        <v>1778.28</v>
      </c>
      <c r="Y787" s="260">
        <f t="shared" si="126"/>
        <v>1.3936363636363636</v>
      </c>
      <c r="Z787" s="228">
        <f t="shared" si="131"/>
        <v>1.9318181818181819</v>
      </c>
      <c r="AA787" s="134"/>
    </row>
    <row r="788" spans="1:27" ht="15.75" customHeight="1">
      <c r="A788" s="450"/>
      <c r="B788" s="442"/>
      <c r="C788" s="442"/>
      <c r="D788" s="148" t="s">
        <v>1661</v>
      </c>
      <c r="E788" s="148" t="s">
        <v>751</v>
      </c>
      <c r="F788" s="178" t="s">
        <v>1690</v>
      </c>
      <c r="G788" s="148" t="s">
        <v>1720</v>
      </c>
      <c r="H788" s="148" t="s">
        <v>394</v>
      </c>
      <c r="I788" s="148" t="s">
        <v>123</v>
      </c>
      <c r="J788" s="132">
        <v>120000</v>
      </c>
      <c r="K788" s="132">
        <v>6532</v>
      </c>
      <c r="L788" s="132">
        <v>5496</v>
      </c>
      <c r="M788" s="131" t="s">
        <v>396</v>
      </c>
      <c r="N788" s="131">
        <v>1</v>
      </c>
      <c r="O788" s="170">
        <f t="shared" si="127"/>
        <v>120000</v>
      </c>
      <c r="P788" s="170">
        <f t="shared" si="123"/>
        <v>6532</v>
      </c>
      <c r="Q788" s="170">
        <f t="shared" si="128"/>
        <v>5496</v>
      </c>
      <c r="R788" s="228">
        <f t="shared" si="122"/>
        <v>4.58E-2</v>
      </c>
      <c r="S788" s="228">
        <f t="shared" si="129"/>
        <v>5.4433333333333334E-2</v>
      </c>
      <c r="T788" s="131" t="s">
        <v>410</v>
      </c>
      <c r="U788" s="131">
        <v>0.57999999999999996</v>
      </c>
      <c r="V788" s="170">
        <f t="shared" si="124"/>
        <v>69600</v>
      </c>
      <c r="W788" s="170">
        <f t="shared" si="130"/>
        <v>3788.56</v>
      </c>
      <c r="X788" s="170">
        <f t="shared" si="125"/>
        <v>3187.68</v>
      </c>
      <c r="Y788" s="260">
        <f t="shared" si="126"/>
        <v>4.58E-2</v>
      </c>
      <c r="Z788" s="228">
        <f t="shared" si="131"/>
        <v>5.4433333333333334E-2</v>
      </c>
      <c r="AA788" s="134"/>
    </row>
    <row r="789" spans="1:27" ht="15.75" customHeight="1">
      <c r="A789" s="450"/>
      <c r="B789" s="442"/>
      <c r="C789" s="442"/>
      <c r="D789" s="148" t="s">
        <v>1661</v>
      </c>
      <c r="E789" s="148" t="s">
        <v>751</v>
      </c>
      <c r="F789" s="178" t="s">
        <v>1690</v>
      </c>
      <c r="G789" s="148" t="s">
        <v>1721</v>
      </c>
      <c r="H789" s="148" t="s">
        <v>394</v>
      </c>
      <c r="I789" s="148" t="s">
        <v>123</v>
      </c>
      <c r="J789" s="132">
        <v>36000</v>
      </c>
      <c r="K789" s="132">
        <v>0</v>
      </c>
      <c r="L789" s="132">
        <v>0</v>
      </c>
      <c r="M789" s="131" t="s">
        <v>396</v>
      </c>
      <c r="N789" s="131">
        <v>1</v>
      </c>
      <c r="O789" s="170">
        <f t="shared" si="127"/>
        <v>36000</v>
      </c>
      <c r="P789" s="170">
        <f t="shared" si="123"/>
        <v>0</v>
      </c>
      <c r="Q789" s="170">
        <f t="shared" si="128"/>
        <v>0</v>
      </c>
      <c r="R789" s="228">
        <f t="shared" si="122"/>
        <v>0</v>
      </c>
      <c r="S789" s="228">
        <f t="shared" si="129"/>
        <v>0</v>
      </c>
      <c r="T789" s="131" t="s">
        <v>410</v>
      </c>
      <c r="U789" s="131">
        <v>0.57999999999999996</v>
      </c>
      <c r="V789" s="170">
        <f t="shared" si="124"/>
        <v>20880</v>
      </c>
      <c r="W789" s="170">
        <f t="shared" si="130"/>
        <v>0</v>
      </c>
      <c r="X789" s="170">
        <f t="shared" si="125"/>
        <v>0</v>
      </c>
      <c r="Y789" s="260">
        <f t="shared" si="126"/>
        <v>0</v>
      </c>
      <c r="Z789" s="228">
        <f t="shared" si="131"/>
        <v>0</v>
      </c>
      <c r="AA789" s="134"/>
    </row>
    <row r="790" spans="1:27" ht="15.75" customHeight="1">
      <c r="A790" s="450"/>
      <c r="B790" s="442"/>
      <c r="C790" s="442"/>
      <c r="D790" s="148" t="s">
        <v>1661</v>
      </c>
      <c r="E790" s="148" t="s">
        <v>751</v>
      </c>
      <c r="F790" s="178" t="s">
        <v>1690</v>
      </c>
      <c r="G790" s="148" t="s">
        <v>1722</v>
      </c>
      <c r="H790" s="148" t="s">
        <v>394</v>
      </c>
      <c r="I790" s="148" t="s">
        <v>123</v>
      </c>
      <c r="J790" s="132">
        <v>17800</v>
      </c>
      <c r="K790" s="132">
        <v>0</v>
      </c>
      <c r="L790" s="132">
        <v>0</v>
      </c>
      <c r="M790" s="131" t="s">
        <v>396</v>
      </c>
      <c r="N790" s="131">
        <v>1</v>
      </c>
      <c r="O790" s="170">
        <f t="shared" si="127"/>
        <v>17800</v>
      </c>
      <c r="P790" s="170">
        <f t="shared" si="123"/>
        <v>0</v>
      </c>
      <c r="Q790" s="170">
        <f t="shared" si="128"/>
        <v>0</v>
      </c>
      <c r="R790" s="228">
        <f t="shared" si="122"/>
        <v>0</v>
      </c>
      <c r="S790" s="228">
        <f t="shared" si="129"/>
        <v>0</v>
      </c>
      <c r="T790" s="131" t="s">
        <v>410</v>
      </c>
      <c r="U790" s="131">
        <v>0.57999999999999996</v>
      </c>
      <c r="V790" s="170">
        <f t="shared" si="124"/>
        <v>10324</v>
      </c>
      <c r="W790" s="170">
        <f t="shared" si="130"/>
        <v>0</v>
      </c>
      <c r="X790" s="170">
        <f t="shared" si="125"/>
        <v>0</v>
      </c>
      <c r="Y790" s="260">
        <f t="shared" si="126"/>
        <v>0</v>
      </c>
      <c r="Z790" s="228">
        <f t="shared" si="131"/>
        <v>0</v>
      </c>
      <c r="AA790" s="134"/>
    </row>
    <row r="791" spans="1:27" ht="15.75" customHeight="1">
      <c r="A791" s="450"/>
      <c r="B791" s="442"/>
      <c r="C791" s="442"/>
      <c r="D791" s="148" t="s">
        <v>1661</v>
      </c>
      <c r="E791" s="148" t="s">
        <v>751</v>
      </c>
      <c r="F791" s="178" t="s">
        <v>1690</v>
      </c>
      <c r="G791" s="148" t="s">
        <v>1723</v>
      </c>
      <c r="H791" s="148" t="s">
        <v>394</v>
      </c>
      <c r="I791" s="148" t="s">
        <v>123</v>
      </c>
      <c r="J791" s="132">
        <v>2000000</v>
      </c>
      <c r="K791" s="132">
        <v>660528</v>
      </c>
      <c r="L791" s="132">
        <v>0</v>
      </c>
      <c r="M791" s="131" t="s">
        <v>396</v>
      </c>
      <c r="N791" s="131">
        <v>1</v>
      </c>
      <c r="O791" s="170">
        <f t="shared" si="127"/>
        <v>2000000</v>
      </c>
      <c r="P791" s="170">
        <f t="shared" si="123"/>
        <v>660528</v>
      </c>
      <c r="Q791" s="170">
        <f t="shared" si="128"/>
        <v>0</v>
      </c>
      <c r="R791" s="228">
        <f t="shared" ref="R791:R854" si="132">IFERROR(Q791/O791, "-")</f>
        <v>0</v>
      </c>
      <c r="S791" s="228">
        <f t="shared" si="129"/>
        <v>0.330264</v>
      </c>
      <c r="T791" s="131" t="s">
        <v>410</v>
      </c>
      <c r="U791" s="131">
        <v>0.57999999999999996</v>
      </c>
      <c r="V791" s="170">
        <f t="shared" si="124"/>
        <v>1160000</v>
      </c>
      <c r="W791" s="170">
        <f t="shared" si="130"/>
        <v>383106.24</v>
      </c>
      <c r="X791" s="170">
        <f t="shared" si="125"/>
        <v>0</v>
      </c>
      <c r="Y791" s="260">
        <f t="shared" si="126"/>
        <v>0</v>
      </c>
      <c r="Z791" s="228">
        <f t="shared" si="131"/>
        <v>0.330264</v>
      </c>
      <c r="AA791" s="134"/>
    </row>
    <row r="792" spans="1:27" ht="15.75" customHeight="1">
      <c r="A792" s="450"/>
      <c r="B792" s="442"/>
      <c r="C792" s="442"/>
      <c r="D792" s="148" t="s">
        <v>1661</v>
      </c>
      <c r="E792" s="148" t="s">
        <v>751</v>
      </c>
      <c r="F792" s="178" t="s">
        <v>1690</v>
      </c>
      <c r="G792" s="148" t="s">
        <v>1724</v>
      </c>
      <c r="H792" s="148" t="s">
        <v>394</v>
      </c>
      <c r="I792" s="148" t="s">
        <v>123</v>
      </c>
      <c r="J792" s="132">
        <v>41600</v>
      </c>
      <c r="K792" s="132">
        <v>30566.7</v>
      </c>
      <c r="L792" s="132">
        <v>30566.7</v>
      </c>
      <c r="M792" s="131" t="s">
        <v>396</v>
      </c>
      <c r="N792" s="131">
        <v>1</v>
      </c>
      <c r="O792" s="170">
        <f t="shared" si="127"/>
        <v>41600</v>
      </c>
      <c r="P792" s="170">
        <f t="shared" si="123"/>
        <v>30566.7</v>
      </c>
      <c r="Q792" s="170">
        <f t="shared" si="128"/>
        <v>30566.7</v>
      </c>
      <c r="R792" s="228">
        <f t="shared" si="132"/>
        <v>0.73477644230769235</v>
      </c>
      <c r="S792" s="228">
        <f t="shared" si="129"/>
        <v>0.73477644230769235</v>
      </c>
      <c r="T792" s="131" t="s">
        <v>410</v>
      </c>
      <c r="U792" s="131">
        <v>0.57999999999999996</v>
      </c>
      <c r="V792" s="170">
        <f t="shared" si="124"/>
        <v>24128</v>
      </c>
      <c r="W792" s="170">
        <f t="shared" si="130"/>
        <v>17728.685999999998</v>
      </c>
      <c r="X792" s="170">
        <f t="shared" si="125"/>
        <v>17728.685999999998</v>
      </c>
      <c r="Y792" s="260">
        <f t="shared" si="126"/>
        <v>0.73477644230769223</v>
      </c>
      <c r="Z792" s="228">
        <f t="shared" si="131"/>
        <v>0.73477644230769223</v>
      </c>
      <c r="AA792" s="134"/>
    </row>
    <row r="793" spans="1:27" ht="15.75" customHeight="1">
      <c r="A793" s="450"/>
      <c r="B793" s="442"/>
      <c r="C793" s="442"/>
      <c r="D793" s="148" t="s">
        <v>1661</v>
      </c>
      <c r="E793" s="148" t="s">
        <v>751</v>
      </c>
      <c r="F793" s="178" t="s">
        <v>1690</v>
      </c>
      <c r="G793" s="148" t="s">
        <v>1725</v>
      </c>
      <c r="H793" s="148" t="s">
        <v>394</v>
      </c>
      <c r="I793" s="148" t="s">
        <v>123</v>
      </c>
      <c r="J793" s="132">
        <v>39646</v>
      </c>
      <c r="K793" s="132">
        <v>0</v>
      </c>
      <c r="L793" s="132">
        <v>0</v>
      </c>
      <c r="M793" s="131" t="s">
        <v>396</v>
      </c>
      <c r="N793" s="131">
        <v>1</v>
      </c>
      <c r="O793" s="170">
        <f t="shared" si="127"/>
        <v>39646</v>
      </c>
      <c r="P793" s="170">
        <f t="shared" si="123"/>
        <v>0</v>
      </c>
      <c r="Q793" s="170">
        <f t="shared" si="128"/>
        <v>0</v>
      </c>
      <c r="R793" s="228">
        <f t="shared" si="132"/>
        <v>0</v>
      </c>
      <c r="S793" s="228">
        <f t="shared" si="129"/>
        <v>0</v>
      </c>
      <c r="T793" s="131" t="s">
        <v>410</v>
      </c>
      <c r="U793" s="131">
        <v>0.57999999999999996</v>
      </c>
      <c r="V793" s="170">
        <f t="shared" si="124"/>
        <v>22994.679999999997</v>
      </c>
      <c r="W793" s="170">
        <f t="shared" si="130"/>
        <v>0</v>
      </c>
      <c r="X793" s="170">
        <f t="shared" si="125"/>
        <v>0</v>
      </c>
      <c r="Y793" s="260">
        <f t="shared" si="126"/>
        <v>0</v>
      </c>
      <c r="Z793" s="228">
        <f t="shared" si="131"/>
        <v>0</v>
      </c>
      <c r="AA793" s="134"/>
    </row>
    <row r="794" spans="1:27" ht="15.75" customHeight="1">
      <c r="A794" s="450"/>
      <c r="B794" s="442"/>
      <c r="C794" s="442"/>
      <c r="D794" s="148" t="s">
        <v>1661</v>
      </c>
      <c r="E794" s="148" t="s">
        <v>751</v>
      </c>
      <c r="F794" s="178" t="s">
        <v>1690</v>
      </c>
      <c r="G794" s="148" t="s">
        <v>1726</v>
      </c>
      <c r="H794" s="148" t="s">
        <v>394</v>
      </c>
      <c r="I794" s="148" t="s">
        <v>123</v>
      </c>
      <c r="J794" s="132">
        <v>2300</v>
      </c>
      <c r="K794" s="132">
        <v>0</v>
      </c>
      <c r="L794" s="132">
        <v>0</v>
      </c>
      <c r="M794" s="131" t="s">
        <v>416</v>
      </c>
      <c r="N794" s="131">
        <v>0</v>
      </c>
      <c r="O794" s="170">
        <f t="shared" si="127"/>
        <v>0</v>
      </c>
      <c r="P794" s="170">
        <f t="shared" si="123"/>
        <v>0</v>
      </c>
      <c r="Q794" s="170">
        <f t="shared" si="128"/>
        <v>0</v>
      </c>
      <c r="R794" s="228" t="str">
        <f t="shared" si="132"/>
        <v>-</v>
      </c>
      <c r="S794" s="228" t="str">
        <f t="shared" si="129"/>
        <v>-</v>
      </c>
      <c r="T794" s="131" t="s">
        <v>416</v>
      </c>
      <c r="U794" s="131">
        <v>0</v>
      </c>
      <c r="V794" s="170">
        <f t="shared" si="124"/>
        <v>0</v>
      </c>
      <c r="W794" s="170">
        <f t="shared" si="130"/>
        <v>0</v>
      </c>
      <c r="X794" s="170">
        <f t="shared" si="125"/>
        <v>0</v>
      </c>
      <c r="Y794" s="260" t="str">
        <f t="shared" si="126"/>
        <v>-</v>
      </c>
      <c r="Z794" s="228" t="str">
        <f t="shared" si="131"/>
        <v>-</v>
      </c>
      <c r="AA794" s="134"/>
    </row>
    <row r="795" spans="1:27" ht="15.75" customHeight="1">
      <c r="A795" s="450"/>
      <c r="B795" s="442"/>
      <c r="C795" s="442"/>
      <c r="D795" s="148" t="s">
        <v>1661</v>
      </c>
      <c r="E795" s="148" t="s">
        <v>751</v>
      </c>
      <c r="F795" s="178" t="s">
        <v>1690</v>
      </c>
      <c r="G795" s="148" t="s">
        <v>1727</v>
      </c>
      <c r="H795" s="148" t="s">
        <v>394</v>
      </c>
      <c r="I795" s="148" t="s">
        <v>123</v>
      </c>
      <c r="J795" s="132">
        <v>411775</v>
      </c>
      <c r="K795" s="132">
        <v>47520</v>
      </c>
      <c r="L795" s="132">
        <v>14256</v>
      </c>
      <c r="M795" s="131" t="s">
        <v>396</v>
      </c>
      <c r="N795" s="131">
        <v>1</v>
      </c>
      <c r="O795" s="170">
        <f t="shared" si="127"/>
        <v>411775</v>
      </c>
      <c r="P795" s="170">
        <f t="shared" si="123"/>
        <v>47520</v>
      </c>
      <c r="Q795" s="170">
        <f t="shared" si="128"/>
        <v>14256</v>
      </c>
      <c r="R795" s="228">
        <f t="shared" si="132"/>
        <v>3.4620848764495171E-2</v>
      </c>
      <c r="S795" s="228">
        <f t="shared" si="129"/>
        <v>0.11540282921498392</v>
      </c>
      <c r="T795" s="131" t="s">
        <v>410</v>
      </c>
      <c r="U795" s="131">
        <v>0.57999999999999996</v>
      </c>
      <c r="V795" s="170">
        <f t="shared" si="124"/>
        <v>238829.49999999997</v>
      </c>
      <c r="W795" s="170">
        <f t="shared" si="130"/>
        <v>27561.599999999999</v>
      </c>
      <c r="X795" s="170">
        <f t="shared" si="125"/>
        <v>8268.48</v>
      </c>
      <c r="Y795" s="260">
        <f t="shared" si="126"/>
        <v>3.4620848764495178E-2</v>
      </c>
      <c r="Z795" s="228">
        <f t="shared" si="131"/>
        <v>0.11540282921498392</v>
      </c>
      <c r="AA795" s="134"/>
    </row>
    <row r="796" spans="1:27" ht="15.75" customHeight="1">
      <c r="A796" s="450"/>
      <c r="B796" s="442"/>
      <c r="C796" s="442"/>
      <c r="D796" s="148" t="s">
        <v>1661</v>
      </c>
      <c r="E796" s="148" t="s">
        <v>751</v>
      </c>
      <c r="F796" s="178" t="s">
        <v>1690</v>
      </c>
      <c r="G796" s="148" t="s">
        <v>1728</v>
      </c>
      <c r="H796" s="148" t="s">
        <v>394</v>
      </c>
      <c r="I796" s="148" t="s">
        <v>123</v>
      </c>
      <c r="J796" s="132">
        <v>49519</v>
      </c>
      <c r="K796" s="132">
        <v>32360.190000000002</v>
      </c>
      <c r="L796" s="132">
        <v>26366.190000000002</v>
      </c>
      <c r="M796" s="131" t="s">
        <v>396</v>
      </c>
      <c r="N796" s="131">
        <v>1</v>
      </c>
      <c r="O796" s="170">
        <f t="shared" si="127"/>
        <v>49519</v>
      </c>
      <c r="P796" s="170">
        <f t="shared" si="123"/>
        <v>32360.190000000002</v>
      </c>
      <c r="Q796" s="170">
        <f t="shared" si="128"/>
        <v>26366.190000000002</v>
      </c>
      <c r="R796" s="228">
        <f t="shared" si="132"/>
        <v>0.53244592984510997</v>
      </c>
      <c r="S796" s="228">
        <f t="shared" si="129"/>
        <v>0.65349037743088512</v>
      </c>
      <c r="T796" s="131" t="s">
        <v>410</v>
      </c>
      <c r="U796" s="131">
        <v>0.57999999999999996</v>
      </c>
      <c r="V796" s="170">
        <f t="shared" si="124"/>
        <v>28721.019999999997</v>
      </c>
      <c r="W796" s="170">
        <f t="shared" si="130"/>
        <v>18768.910199999998</v>
      </c>
      <c r="X796" s="170">
        <f t="shared" si="125"/>
        <v>15292.3902</v>
      </c>
      <c r="Y796" s="260">
        <f t="shared" si="126"/>
        <v>0.53244592984510997</v>
      </c>
      <c r="Z796" s="228">
        <f t="shared" si="131"/>
        <v>0.65349037743088512</v>
      </c>
      <c r="AA796" s="134"/>
    </row>
    <row r="797" spans="1:27" ht="15.75" customHeight="1">
      <c r="A797" s="450"/>
      <c r="B797" s="442"/>
      <c r="C797" s="442"/>
      <c r="D797" s="148" t="s">
        <v>1661</v>
      </c>
      <c r="E797" s="148" t="s">
        <v>751</v>
      </c>
      <c r="F797" s="178" t="s">
        <v>1690</v>
      </c>
      <c r="G797" s="148" t="s">
        <v>1729</v>
      </c>
      <c r="H797" s="148" t="s">
        <v>394</v>
      </c>
      <c r="I797" s="148" t="s">
        <v>123</v>
      </c>
      <c r="J797" s="132">
        <v>30000</v>
      </c>
      <c r="K797" s="132">
        <v>0</v>
      </c>
      <c r="L797" s="132">
        <v>0</v>
      </c>
      <c r="M797" s="131" t="s">
        <v>396</v>
      </c>
      <c r="N797" s="131">
        <v>1</v>
      </c>
      <c r="O797" s="170">
        <f t="shared" si="127"/>
        <v>30000</v>
      </c>
      <c r="P797" s="170">
        <f t="shared" si="123"/>
        <v>0</v>
      </c>
      <c r="Q797" s="170">
        <f t="shared" si="128"/>
        <v>0</v>
      </c>
      <c r="R797" s="228">
        <f t="shared" si="132"/>
        <v>0</v>
      </c>
      <c r="S797" s="228">
        <f t="shared" si="129"/>
        <v>0</v>
      </c>
      <c r="T797" s="131" t="s">
        <v>410</v>
      </c>
      <c r="U797" s="131">
        <v>0.57999999999999996</v>
      </c>
      <c r="V797" s="170">
        <f t="shared" si="124"/>
        <v>17400</v>
      </c>
      <c r="W797" s="170">
        <f t="shared" si="130"/>
        <v>0</v>
      </c>
      <c r="X797" s="170">
        <f t="shared" si="125"/>
        <v>0</v>
      </c>
      <c r="Y797" s="260">
        <f t="shared" si="126"/>
        <v>0</v>
      </c>
      <c r="Z797" s="228">
        <f t="shared" si="131"/>
        <v>0</v>
      </c>
      <c r="AA797" s="134"/>
    </row>
    <row r="798" spans="1:27" ht="15.75" customHeight="1">
      <c r="A798" s="450"/>
      <c r="B798" s="442"/>
      <c r="C798" s="442"/>
      <c r="D798" s="148" t="s">
        <v>1661</v>
      </c>
      <c r="E798" s="148" t="s">
        <v>751</v>
      </c>
      <c r="F798" s="178" t="s">
        <v>1690</v>
      </c>
      <c r="G798" s="148" t="s">
        <v>1730</v>
      </c>
      <c r="H798" s="148" t="s">
        <v>394</v>
      </c>
      <c r="I798" s="148" t="s">
        <v>123</v>
      </c>
      <c r="J798" s="132">
        <v>16000</v>
      </c>
      <c r="K798" s="132">
        <v>0</v>
      </c>
      <c r="L798" s="132">
        <v>0</v>
      </c>
      <c r="M798" s="131" t="s">
        <v>396</v>
      </c>
      <c r="N798" s="131">
        <v>1</v>
      </c>
      <c r="O798" s="170">
        <f t="shared" si="127"/>
        <v>16000</v>
      </c>
      <c r="P798" s="170">
        <f t="shared" si="123"/>
        <v>0</v>
      </c>
      <c r="Q798" s="170">
        <f t="shared" si="128"/>
        <v>0</v>
      </c>
      <c r="R798" s="228">
        <f t="shared" si="132"/>
        <v>0</v>
      </c>
      <c r="S798" s="228">
        <f t="shared" si="129"/>
        <v>0</v>
      </c>
      <c r="T798" s="131" t="s">
        <v>410</v>
      </c>
      <c r="U798" s="131">
        <v>0.57999999999999996</v>
      </c>
      <c r="V798" s="170">
        <f t="shared" si="124"/>
        <v>9280</v>
      </c>
      <c r="W798" s="170">
        <f t="shared" si="130"/>
        <v>0</v>
      </c>
      <c r="X798" s="170">
        <f t="shared" si="125"/>
        <v>0</v>
      </c>
      <c r="Y798" s="260">
        <f t="shared" si="126"/>
        <v>0</v>
      </c>
      <c r="Z798" s="228">
        <f t="shared" si="131"/>
        <v>0</v>
      </c>
      <c r="AA798" s="134"/>
    </row>
    <row r="799" spans="1:27" ht="15.75" customHeight="1">
      <c r="A799" s="450"/>
      <c r="B799" s="442"/>
      <c r="C799" s="442"/>
      <c r="D799" s="148" t="s">
        <v>1661</v>
      </c>
      <c r="E799" s="148" t="s">
        <v>751</v>
      </c>
      <c r="F799" s="178" t="s">
        <v>1690</v>
      </c>
      <c r="G799" s="148" t="s">
        <v>1731</v>
      </c>
      <c r="H799" s="148" t="s">
        <v>394</v>
      </c>
      <c r="I799" s="148" t="s">
        <v>123</v>
      </c>
      <c r="J799" s="132">
        <v>200800</v>
      </c>
      <c r="K799" s="132">
        <v>34805</v>
      </c>
      <c r="L799" s="132">
        <v>0</v>
      </c>
      <c r="M799" s="131" t="s">
        <v>396</v>
      </c>
      <c r="N799" s="131">
        <v>1</v>
      </c>
      <c r="O799" s="170">
        <f t="shared" si="127"/>
        <v>200800</v>
      </c>
      <c r="P799" s="170">
        <f t="shared" si="123"/>
        <v>34805</v>
      </c>
      <c r="Q799" s="170">
        <f t="shared" si="128"/>
        <v>0</v>
      </c>
      <c r="R799" s="228">
        <f t="shared" si="132"/>
        <v>0</v>
      </c>
      <c r="S799" s="228">
        <f t="shared" si="129"/>
        <v>0.1733316733067729</v>
      </c>
      <c r="T799" s="131" t="s">
        <v>410</v>
      </c>
      <c r="U799" s="131">
        <v>0.57999999999999996</v>
      </c>
      <c r="V799" s="170">
        <f t="shared" si="124"/>
        <v>116463.99999999999</v>
      </c>
      <c r="W799" s="170">
        <f t="shared" si="130"/>
        <v>20186.899999999998</v>
      </c>
      <c r="X799" s="170">
        <f t="shared" si="125"/>
        <v>0</v>
      </c>
      <c r="Y799" s="260">
        <f t="shared" si="126"/>
        <v>0</v>
      </c>
      <c r="Z799" s="228">
        <f t="shared" si="131"/>
        <v>0.1733316733067729</v>
      </c>
      <c r="AA799" s="134"/>
    </row>
    <row r="800" spans="1:27" ht="15.75" customHeight="1">
      <c r="A800" s="450"/>
      <c r="B800" s="442"/>
      <c r="C800" s="442"/>
      <c r="D800" s="148" t="s">
        <v>1661</v>
      </c>
      <c r="E800" s="148" t="s">
        <v>751</v>
      </c>
      <c r="F800" s="178" t="s">
        <v>1690</v>
      </c>
      <c r="G800" s="148" t="s">
        <v>1732</v>
      </c>
      <c r="H800" s="148" t="s">
        <v>394</v>
      </c>
      <c r="I800" s="148" t="s">
        <v>123</v>
      </c>
      <c r="J800" s="132">
        <v>84000</v>
      </c>
      <c r="K800" s="132">
        <v>473.5</v>
      </c>
      <c r="L800" s="132">
        <v>473.5</v>
      </c>
      <c r="M800" s="131" t="s">
        <v>396</v>
      </c>
      <c r="N800" s="131">
        <v>1</v>
      </c>
      <c r="O800" s="170">
        <f t="shared" si="127"/>
        <v>84000</v>
      </c>
      <c r="P800" s="170">
        <f t="shared" si="123"/>
        <v>473.5</v>
      </c>
      <c r="Q800" s="170">
        <f t="shared" si="128"/>
        <v>473.5</v>
      </c>
      <c r="R800" s="228">
        <f t="shared" si="132"/>
        <v>5.6369047619047622E-3</v>
      </c>
      <c r="S800" s="228">
        <f t="shared" si="129"/>
        <v>5.6369047619047622E-3</v>
      </c>
      <c r="T800" s="131" t="s">
        <v>410</v>
      </c>
      <c r="U800" s="131">
        <v>0.57999999999999996</v>
      </c>
      <c r="V800" s="170">
        <f t="shared" si="124"/>
        <v>48720</v>
      </c>
      <c r="W800" s="170">
        <f t="shared" si="130"/>
        <v>274.63</v>
      </c>
      <c r="X800" s="170">
        <f t="shared" si="125"/>
        <v>274.63</v>
      </c>
      <c r="Y800" s="260">
        <f t="shared" si="126"/>
        <v>5.6369047619047622E-3</v>
      </c>
      <c r="Z800" s="228">
        <f t="shared" si="131"/>
        <v>5.6369047619047622E-3</v>
      </c>
      <c r="AA800" s="134"/>
    </row>
    <row r="801" spans="1:27" ht="15.75" customHeight="1">
      <c r="A801" s="450"/>
      <c r="B801" s="442"/>
      <c r="C801" s="442"/>
      <c r="D801" s="148" t="s">
        <v>1661</v>
      </c>
      <c r="E801" s="148" t="s">
        <v>751</v>
      </c>
      <c r="F801" s="178" t="s">
        <v>1690</v>
      </c>
      <c r="G801" s="148" t="s">
        <v>1733</v>
      </c>
      <c r="H801" s="148" t="s">
        <v>394</v>
      </c>
      <c r="I801" s="148" t="s">
        <v>123</v>
      </c>
      <c r="J801" s="132">
        <v>1048169</v>
      </c>
      <c r="K801" s="132">
        <v>87065.3</v>
      </c>
      <c r="L801" s="132">
        <v>68300.479999999996</v>
      </c>
      <c r="M801" s="131" t="s">
        <v>396</v>
      </c>
      <c r="N801" s="131">
        <v>1</v>
      </c>
      <c r="O801" s="170">
        <f t="shared" si="127"/>
        <v>1048169</v>
      </c>
      <c r="P801" s="170">
        <f t="shared" si="123"/>
        <v>87065.3</v>
      </c>
      <c r="Q801" s="170">
        <f t="shared" si="128"/>
        <v>68300.479999999996</v>
      </c>
      <c r="R801" s="228">
        <f t="shared" si="132"/>
        <v>6.516170579362679E-2</v>
      </c>
      <c r="S801" s="228">
        <f t="shared" si="129"/>
        <v>8.3064181444022861E-2</v>
      </c>
      <c r="T801" s="131" t="s">
        <v>410</v>
      </c>
      <c r="U801" s="131">
        <v>0.57999999999999996</v>
      </c>
      <c r="V801" s="170">
        <f t="shared" si="124"/>
        <v>607938.0199999999</v>
      </c>
      <c r="W801" s="170">
        <f t="shared" si="130"/>
        <v>50497.873999999996</v>
      </c>
      <c r="X801" s="170">
        <f t="shared" si="125"/>
        <v>39614.278399999996</v>
      </c>
      <c r="Y801" s="260">
        <f t="shared" si="126"/>
        <v>6.516170579362679E-2</v>
      </c>
      <c r="Z801" s="228">
        <f t="shared" si="131"/>
        <v>8.3064181444022875E-2</v>
      </c>
      <c r="AA801" s="134"/>
    </row>
    <row r="802" spans="1:27" ht="15.75" customHeight="1">
      <c r="A802" s="450"/>
      <c r="B802" s="442"/>
      <c r="C802" s="442"/>
      <c r="D802" s="148" t="s">
        <v>1661</v>
      </c>
      <c r="E802" s="148" t="s">
        <v>751</v>
      </c>
      <c r="F802" s="178" t="s">
        <v>1690</v>
      </c>
      <c r="G802" s="148" t="s">
        <v>1734</v>
      </c>
      <c r="H802" s="148" t="s">
        <v>394</v>
      </c>
      <c r="I802" s="148" t="s">
        <v>123</v>
      </c>
      <c r="J802" s="132">
        <v>36000</v>
      </c>
      <c r="K802" s="132">
        <v>33076</v>
      </c>
      <c r="L802" s="132">
        <v>2050</v>
      </c>
      <c r="M802" s="131" t="s">
        <v>396</v>
      </c>
      <c r="N802" s="131">
        <v>1</v>
      </c>
      <c r="O802" s="170">
        <f t="shared" si="127"/>
        <v>36000</v>
      </c>
      <c r="P802" s="170">
        <f t="shared" si="123"/>
        <v>33076</v>
      </c>
      <c r="Q802" s="170">
        <f t="shared" si="128"/>
        <v>2050</v>
      </c>
      <c r="R802" s="228">
        <f t="shared" si="132"/>
        <v>5.6944444444444443E-2</v>
      </c>
      <c r="S802" s="228">
        <f t="shared" si="129"/>
        <v>0.9187777777777778</v>
      </c>
      <c r="T802" s="131" t="s">
        <v>410</v>
      </c>
      <c r="U802" s="131">
        <v>0.57999999999999996</v>
      </c>
      <c r="V802" s="170">
        <f t="shared" si="124"/>
        <v>20880</v>
      </c>
      <c r="W802" s="170">
        <f t="shared" si="130"/>
        <v>19184.079999999998</v>
      </c>
      <c r="X802" s="170">
        <f t="shared" si="125"/>
        <v>1189</v>
      </c>
      <c r="Y802" s="260">
        <f t="shared" si="126"/>
        <v>5.6944444444444443E-2</v>
      </c>
      <c r="Z802" s="228">
        <f t="shared" si="131"/>
        <v>0.91877777777777769</v>
      </c>
      <c r="AA802" s="134"/>
    </row>
    <row r="803" spans="1:27" ht="15.75" customHeight="1">
      <c r="A803" s="450"/>
      <c r="B803" s="442"/>
      <c r="C803" s="442"/>
      <c r="D803" s="148" t="s">
        <v>1661</v>
      </c>
      <c r="E803" s="148" t="s">
        <v>751</v>
      </c>
      <c r="F803" s="178" t="s">
        <v>1690</v>
      </c>
      <c r="G803" s="148" t="s">
        <v>1735</v>
      </c>
      <c r="H803" s="148" t="s">
        <v>394</v>
      </c>
      <c r="I803" s="148" t="s">
        <v>123</v>
      </c>
      <c r="J803" s="132">
        <v>96000</v>
      </c>
      <c r="K803" s="132">
        <v>0</v>
      </c>
      <c r="L803" s="132">
        <v>0</v>
      </c>
      <c r="M803" s="131" t="s">
        <v>396</v>
      </c>
      <c r="N803" s="131">
        <v>1</v>
      </c>
      <c r="O803" s="170">
        <f t="shared" si="127"/>
        <v>96000</v>
      </c>
      <c r="P803" s="170">
        <f t="shared" si="123"/>
        <v>0</v>
      </c>
      <c r="Q803" s="170">
        <f t="shared" si="128"/>
        <v>0</v>
      </c>
      <c r="R803" s="228">
        <f t="shared" si="132"/>
        <v>0</v>
      </c>
      <c r="S803" s="228">
        <f t="shared" si="129"/>
        <v>0</v>
      </c>
      <c r="T803" s="131" t="s">
        <v>410</v>
      </c>
      <c r="U803" s="131">
        <v>0.57999999999999996</v>
      </c>
      <c r="V803" s="170">
        <f t="shared" si="124"/>
        <v>55679.999999999993</v>
      </c>
      <c r="W803" s="170">
        <f t="shared" si="130"/>
        <v>0</v>
      </c>
      <c r="X803" s="170">
        <f t="shared" si="125"/>
        <v>0</v>
      </c>
      <c r="Y803" s="260">
        <f t="shared" si="126"/>
        <v>0</v>
      </c>
      <c r="Z803" s="228">
        <f t="shared" si="131"/>
        <v>0</v>
      </c>
      <c r="AA803" s="134"/>
    </row>
    <row r="804" spans="1:27" ht="15.75" customHeight="1">
      <c r="A804" s="450"/>
      <c r="B804" s="442"/>
      <c r="C804" s="442"/>
      <c r="D804" s="148" t="s">
        <v>1661</v>
      </c>
      <c r="E804" s="148" t="s">
        <v>751</v>
      </c>
      <c r="F804" s="178" t="s">
        <v>1690</v>
      </c>
      <c r="G804" s="148" t="s">
        <v>1736</v>
      </c>
      <c r="H804" s="148" t="s">
        <v>394</v>
      </c>
      <c r="I804" s="148" t="s">
        <v>123</v>
      </c>
      <c r="J804" s="132">
        <v>414000</v>
      </c>
      <c r="K804" s="132">
        <v>0</v>
      </c>
      <c r="L804" s="132">
        <v>0</v>
      </c>
      <c r="M804" s="131" t="s">
        <v>396</v>
      </c>
      <c r="N804" s="131">
        <v>1</v>
      </c>
      <c r="O804" s="170">
        <f t="shared" si="127"/>
        <v>414000</v>
      </c>
      <c r="P804" s="170">
        <f t="shared" si="123"/>
        <v>0</v>
      </c>
      <c r="Q804" s="170">
        <f t="shared" si="128"/>
        <v>0</v>
      </c>
      <c r="R804" s="228">
        <f t="shared" si="132"/>
        <v>0</v>
      </c>
      <c r="S804" s="228">
        <f t="shared" si="129"/>
        <v>0</v>
      </c>
      <c r="T804" s="131" t="s">
        <v>410</v>
      </c>
      <c r="U804" s="131">
        <v>0.57999999999999996</v>
      </c>
      <c r="V804" s="170">
        <f t="shared" si="124"/>
        <v>240119.99999999997</v>
      </c>
      <c r="W804" s="170">
        <f t="shared" si="130"/>
        <v>0</v>
      </c>
      <c r="X804" s="170">
        <f t="shared" si="125"/>
        <v>0</v>
      </c>
      <c r="Y804" s="260">
        <f t="shared" si="126"/>
        <v>0</v>
      </c>
      <c r="Z804" s="228">
        <f t="shared" si="131"/>
        <v>0</v>
      </c>
      <c r="AA804" s="134"/>
    </row>
    <row r="805" spans="1:27" ht="15.75" customHeight="1">
      <c r="A805" s="450"/>
      <c r="B805" s="442"/>
      <c r="C805" s="442"/>
      <c r="D805" s="148" t="s">
        <v>1661</v>
      </c>
      <c r="E805" s="148" t="s">
        <v>751</v>
      </c>
      <c r="F805" s="178" t="s">
        <v>1690</v>
      </c>
      <c r="G805" s="148" t="s">
        <v>1737</v>
      </c>
      <c r="H805" s="148" t="s">
        <v>394</v>
      </c>
      <c r="I805" s="148" t="s">
        <v>123</v>
      </c>
      <c r="J805" s="132">
        <v>79680</v>
      </c>
      <c r="K805" s="132">
        <v>21596</v>
      </c>
      <c r="L805" s="132">
        <v>0</v>
      </c>
      <c r="M805" s="131" t="s">
        <v>396</v>
      </c>
      <c r="N805" s="131">
        <v>1</v>
      </c>
      <c r="O805" s="170">
        <f t="shared" si="127"/>
        <v>79680</v>
      </c>
      <c r="P805" s="170">
        <f t="shared" si="123"/>
        <v>21596</v>
      </c>
      <c r="Q805" s="170">
        <f t="shared" si="128"/>
        <v>0</v>
      </c>
      <c r="R805" s="228">
        <f t="shared" si="132"/>
        <v>0</v>
      </c>
      <c r="S805" s="228">
        <f t="shared" si="129"/>
        <v>0.27103413654618475</v>
      </c>
      <c r="T805" s="131" t="s">
        <v>410</v>
      </c>
      <c r="U805" s="131">
        <v>0.57999999999999996</v>
      </c>
      <c r="V805" s="170">
        <f t="shared" si="124"/>
        <v>46214.399999999994</v>
      </c>
      <c r="W805" s="170">
        <f t="shared" si="130"/>
        <v>12525.679999999998</v>
      </c>
      <c r="X805" s="170">
        <f t="shared" si="125"/>
        <v>0</v>
      </c>
      <c r="Y805" s="260">
        <f t="shared" si="126"/>
        <v>0</v>
      </c>
      <c r="Z805" s="228">
        <f t="shared" si="131"/>
        <v>0.27103413654618475</v>
      </c>
      <c r="AA805" s="134"/>
    </row>
    <row r="806" spans="1:27" ht="15.75" customHeight="1">
      <c r="A806" s="450"/>
      <c r="B806" s="442"/>
      <c r="C806" s="442"/>
      <c r="D806" s="148" t="s">
        <v>1661</v>
      </c>
      <c r="E806" s="148" t="s">
        <v>751</v>
      </c>
      <c r="F806" s="178" t="s">
        <v>1690</v>
      </c>
      <c r="G806" s="148" t="s">
        <v>1738</v>
      </c>
      <c r="H806" s="148" t="s">
        <v>394</v>
      </c>
      <c r="I806" s="148" t="s">
        <v>123</v>
      </c>
      <c r="J806" s="132">
        <v>127600</v>
      </c>
      <c r="K806" s="132">
        <v>0</v>
      </c>
      <c r="L806" s="132">
        <v>0</v>
      </c>
      <c r="M806" s="131" t="s">
        <v>396</v>
      </c>
      <c r="N806" s="131">
        <v>1</v>
      </c>
      <c r="O806" s="170">
        <f t="shared" si="127"/>
        <v>127600</v>
      </c>
      <c r="P806" s="170">
        <f t="shared" si="123"/>
        <v>0</v>
      </c>
      <c r="Q806" s="170">
        <f t="shared" si="128"/>
        <v>0</v>
      </c>
      <c r="R806" s="228">
        <f t="shared" si="132"/>
        <v>0</v>
      </c>
      <c r="S806" s="228">
        <f t="shared" si="129"/>
        <v>0</v>
      </c>
      <c r="T806" s="131" t="s">
        <v>410</v>
      </c>
      <c r="U806" s="131">
        <v>0.57999999999999996</v>
      </c>
      <c r="V806" s="170">
        <f t="shared" si="124"/>
        <v>74008</v>
      </c>
      <c r="W806" s="170">
        <f t="shared" si="130"/>
        <v>0</v>
      </c>
      <c r="X806" s="170">
        <f t="shared" si="125"/>
        <v>0</v>
      </c>
      <c r="Y806" s="260">
        <f t="shared" si="126"/>
        <v>0</v>
      </c>
      <c r="Z806" s="228">
        <f t="shared" si="131"/>
        <v>0</v>
      </c>
      <c r="AA806" s="134"/>
    </row>
    <row r="807" spans="1:27" ht="15.75" customHeight="1">
      <c r="A807" s="450"/>
      <c r="B807" s="442"/>
      <c r="C807" s="442"/>
      <c r="D807" s="148" t="s">
        <v>1661</v>
      </c>
      <c r="E807" s="148" t="s">
        <v>751</v>
      </c>
      <c r="F807" s="178" t="s">
        <v>1690</v>
      </c>
      <c r="G807" s="148" t="s">
        <v>1739</v>
      </c>
      <c r="H807" s="148" t="s">
        <v>394</v>
      </c>
      <c r="I807" s="148" t="s">
        <v>123</v>
      </c>
      <c r="J807" s="132">
        <v>1612800</v>
      </c>
      <c r="K807" s="132">
        <v>118800</v>
      </c>
      <c r="L807" s="132">
        <v>8316</v>
      </c>
      <c r="M807" s="131" t="s">
        <v>396</v>
      </c>
      <c r="N807" s="131">
        <v>1</v>
      </c>
      <c r="O807" s="170">
        <f t="shared" si="127"/>
        <v>1612800</v>
      </c>
      <c r="P807" s="170">
        <f t="shared" si="123"/>
        <v>118800</v>
      </c>
      <c r="Q807" s="170">
        <f t="shared" si="128"/>
        <v>8316</v>
      </c>
      <c r="R807" s="228">
        <f t="shared" si="132"/>
        <v>5.1562500000000002E-3</v>
      </c>
      <c r="S807" s="228">
        <f t="shared" si="129"/>
        <v>7.3660714285714288E-2</v>
      </c>
      <c r="T807" s="131" t="s">
        <v>410</v>
      </c>
      <c r="U807" s="131">
        <v>0.57999999999999996</v>
      </c>
      <c r="V807" s="170">
        <f t="shared" si="124"/>
        <v>935423.99999999988</v>
      </c>
      <c r="W807" s="170">
        <f t="shared" si="130"/>
        <v>68904</v>
      </c>
      <c r="X807" s="170">
        <f t="shared" si="125"/>
        <v>4823.28</v>
      </c>
      <c r="Y807" s="260">
        <f t="shared" si="126"/>
        <v>5.1562500000000002E-3</v>
      </c>
      <c r="Z807" s="228">
        <f t="shared" si="131"/>
        <v>7.3660714285714302E-2</v>
      </c>
      <c r="AA807" s="134"/>
    </row>
    <row r="808" spans="1:27" ht="15.75" customHeight="1">
      <c r="A808" s="450"/>
      <c r="B808" s="442"/>
      <c r="C808" s="442"/>
      <c r="D808" s="148" t="s">
        <v>1661</v>
      </c>
      <c r="E808" s="148" t="s">
        <v>751</v>
      </c>
      <c r="F808" s="178" t="s">
        <v>1690</v>
      </c>
      <c r="G808" s="148" t="s">
        <v>1740</v>
      </c>
      <c r="H808" s="148" t="s">
        <v>394</v>
      </c>
      <c r="I808" s="148" t="s">
        <v>123</v>
      </c>
      <c r="J808" s="132">
        <v>40000</v>
      </c>
      <c r="K808" s="132">
        <v>10494</v>
      </c>
      <c r="L808" s="132">
        <v>10494</v>
      </c>
      <c r="M808" s="131" t="s">
        <v>396</v>
      </c>
      <c r="N808" s="131">
        <v>1</v>
      </c>
      <c r="O808" s="170">
        <f t="shared" si="127"/>
        <v>40000</v>
      </c>
      <c r="P808" s="170">
        <f t="shared" si="123"/>
        <v>10494</v>
      </c>
      <c r="Q808" s="170">
        <f t="shared" si="128"/>
        <v>10494</v>
      </c>
      <c r="R808" s="228">
        <f t="shared" si="132"/>
        <v>0.26235000000000003</v>
      </c>
      <c r="S808" s="228">
        <f t="shared" si="129"/>
        <v>0.26235000000000003</v>
      </c>
      <c r="T808" s="131" t="s">
        <v>410</v>
      </c>
      <c r="U808" s="131">
        <v>0.57999999999999996</v>
      </c>
      <c r="V808" s="170">
        <f t="shared" si="124"/>
        <v>23200</v>
      </c>
      <c r="W808" s="170">
        <f t="shared" si="130"/>
        <v>6086.5199999999995</v>
      </c>
      <c r="X808" s="170">
        <f t="shared" si="125"/>
        <v>6086.5199999999995</v>
      </c>
      <c r="Y808" s="260">
        <f t="shared" si="126"/>
        <v>0.26234999999999997</v>
      </c>
      <c r="Z808" s="228">
        <f t="shared" si="131"/>
        <v>0.26234999999999997</v>
      </c>
      <c r="AA808" s="134"/>
    </row>
    <row r="809" spans="1:27" ht="15.75" customHeight="1">
      <c r="A809" s="450"/>
      <c r="B809" s="442"/>
      <c r="C809" s="442"/>
      <c r="D809" s="148" t="s">
        <v>1661</v>
      </c>
      <c r="E809" s="148" t="s">
        <v>751</v>
      </c>
      <c r="F809" s="178" t="s">
        <v>1690</v>
      </c>
      <c r="G809" s="148" t="s">
        <v>1741</v>
      </c>
      <c r="H809" s="148" t="s">
        <v>394</v>
      </c>
      <c r="I809" s="148" t="s">
        <v>123</v>
      </c>
      <c r="J809" s="132">
        <v>16000</v>
      </c>
      <c r="K809" s="132">
        <v>0</v>
      </c>
      <c r="L809" s="132">
        <v>0</v>
      </c>
      <c r="M809" s="131" t="s">
        <v>396</v>
      </c>
      <c r="N809" s="131">
        <v>1</v>
      </c>
      <c r="O809" s="170">
        <f t="shared" si="127"/>
        <v>16000</v>
      </c>
      <c r="P809" s="170">
        <f t="shared" si="123"/>
        <v>0</v>
      </c>
      <c r="Q809" s="170">
        <f t="shared" si="128"/>
        <v>0</v>
      </c>
      <c r="R809" s="228">
        <f t="shared" si="132"/>
        <v>0</v>
      </c>
      <c r="S809" s="228">
        <f t="shared" si="129"/>
        <v>0</v>
      </c>
      <c r="T809" s="131" t="s">
        <v>410</v>
      </c>
      <c r="U809" s="131">
        <v>0.57999999999999996</v>
      </c>
      <c r="V809" s="170">
        <f t="shared" si="124"/>
        <v>9280</v>
      </c>
      <c r="W809" s="170">
        <f t="shared" si="130"/>
        <v>0</v>
      </c>
      <c r="X809" s="170">
        <f t="shared" si="125"/>
        <v>0</v>
      </c>
      <c r="Y809" s="260">
        <f t="shared" si="126"/>
        <v>0</v>
      </c>
      <c r="Z809" s="228">
        <f t="shared" si="131"/>
        <v>0</v>
      </c>
      <c r="AA809" s="134"/>
    </row>
    <row r="810" spans="1:27" ht="15.75" customHeight="1">
      <c r="A810" s="450"/>
      <c r="B810" s="442"/>
      <c r="C810" s="442"/>
      <c r="D810" s="148" t="s">
        <v>1661</v>
      </c>
      <c r="E810" s="148" t="s">
        <v>751</v>
      </c>
      <c r="F810" s="178" t="s">
        <v>1690</v>
      </c>
      <c r="G810" s="148" t="s">
        <v>1742</v>
      </c>
      <c r="H810" s="148" t="s">
        <v>394</v>
      </c>
      <c r="I810" s="148" t="s">
        <v>123</v>
      </c>
      <c r="J810" s="132">
        <v>7500</v>
      </c>
      <c r="K810" s="132">
        <v>0</v>
      </c>
      <c r="L810" s="132">
        <v>0</v>
      </c>
      <c r="M810" s="131" t="s">
        <v>416</v>
      </c>
      <c r="N810" s="131">
        <v>0</v>
      </c>
      <c r="O810" s="170">
        <f t="shared" si="127"/>
        <v>0</v>
      </c>
      <c r="P810" s="170">
        <f t="shared" si="123"/>
        <v>0</v>
      </c>
      <c r="Q810" s="170">
        <f t="shared" si="128"/>
        <v>0</v>
      </c>
      <c r="R810" s="228" t="str">
        <f t="shared" si="132"/>
        <v>-</v>
      </c>
      <c r="S810" s="228" t="str">
        <f t="shared" si="129"/>
        <v>-</v>
      </c>
      <c r="T810" s="131" t="s">
        <v>416</v>
      </c>
      <c r="U810" s="131">
        <v>0</v>
      </c>
      <c r="V810" s="170">
        <f t="shared" si="124"/>
        <v>0</v>
      </c>
      <c r="W810" s="170">
        <f t="shared" si="130"/>
        <v>0</v>
      </c>
      <c r="X810" s="170">
        <f t="shared" si="125"/>
        <v>0</v>
      </c>
      <c r="Y810" s="260" t="str">
        <f t="shared" si="126"/>
        <v>-</v>
      </c>
      <c r="Z810" s="228" t="str">
        <f t="shared" si="131"/>
        <v>-</v>
      </c>
      <c r="AA810" s="134"/>
    </row>
    <row r="811" spans="1:27" ht="15.75" customHeight="1">
      <c r="A811" s="450"/>
      <c r="B811" s="442"/>
      <c r="C811" s="442"/>
      <c r="D811" s="148" t="s">
        <v>1661</v>
      </c>
      <c r="E811" s="148" t="s">
        <v>751</v>
      </c>
      <c r="F811" s="178" t="s">
        <v>1690</v>
      </c>
      <c r="G811" s="148" t="s">
        <v>1743</v>
      </c>
      <c r="H811" s="148" t="s">
        <v>394</v>
      </c>
      <c r="I811" s="148" t="s">
        <v>123</v>
      </c>
      <c r="J811" s="132">
        <v>4000</v>
      </c>
      <c r="K811" s="132">
        <v>0</v>
      </c>
      <c r="L811" s="132">
        <v>0</v>
      </c>
      <c r="M811" s="131" t="s">
        <v>416</v>
      </c>
      <c r="N811" s="131">
        <v>0</v>
      </c>
      <c r="O811" s="170">
        <f t="shared" si="127"/>
        <v>0</v>
      </c>
      <c r="P811" s="170">
        <f t="shared" si="123"/>
        <v>0</v>
      </c>
      <c r="Q811" s="170">
        <f t="shared" si="128"/>
        <v>0</v>
      </c>
      <c r="R811" s="228" t="str">
        <f t="shared" si="132"/>
        <v>-</v>
      </c>
      <c r="S811" s="228" t="str">
        <f t="shared" si="129"/>
        <v>-</v>
      </c>
      <c r="T811" s="131" t="s">
        <v>416</v>
      </c>
      <c r="U811" s="131">
        <v>0</v>
      </c>
      <c r="V811" s="170">
        <f t="shared" si="124"/>
        <v>0</v>
      </c>
      <c r="W811" s="170">
        <f t="shared" si="130"/>
        <v>0</v>
      </c>
      <c r="X811" s="170">
        <f t="shared" si="125"/>
        <v>0</v>
      </c>
      <c r="Y811" s="260" t="str">
        <f t="shared" si="126"/>
        <v>-</v>
      </c>
      <c r="Z811" s="228" t="str">
        <f t="shared" si="131"/>
        <v>-</v>
      </c>
      <c r="AA811" s="134"/>
    </row>
    <row r="812" spans="1:27" ht="15.75" customHeight="1">
      <c r="A812" s="450"/>
      <c r="B812" s="442"/>
      <c r="C812" s="442"/>
      <c r="D812" s="148" t="s">
        <v>1661</v>
      </c>
      <c r="E812" s="148" t="s">
        <v>751</v>
      </c>
      <c r="F812" s="178" t="s">
        <v>1690</v>
      </c>
      <c r="G812" s="148" t="s">
        <v>1744</v>
      </c>
      <c r="H812" s="148" t="s">
        <v>394</v>
      </c>
      <c r="I812" s="148" t="s">
        <v>123</v>
      </c>
      <c r="J812" s="132">
        <v>24000</v>
      </c>
      <c r="K812" s="132">
        <v>0</v>
      </c>
      <c r="L812" s="132">
        <v>0</v>
      </c>
      <c r="M812" s="131" t="s">
        <v>396</v>
      </c>
      <c r="N812" s="131">
        <v>1</v>
      </c>
      <c r="O812" s="170">
        <f t="shared" si="127"/>
        <v>24000</v>
      </c>
      <c r="P812" s="170">
        <f t="shared" si="123"/>
        <v>0</v>
      </c>
      <c r="Q812" s="170">
        <f t="shared" si="128"/>
        <v>0</v>
      </c>
      <c r="R812" s="228">
        <f t="shared" si="132"/>
        <v>0</v>
      </c>
      <c r="S812" s="228">
        <f t="shared" si="129"/>
        <v>0</v>
      </c>
      <c r="T812" s="131" t="s">
        <v>410</v>
      </c>
      <c r="U812" s="131">
        <v>0.57999999999999996</v>
      </c>
      <c r="V812" s="170">
        <f t="shared" si="124"/>
        <v>13919.999999999998</v>
      </c>
      <c r="W812" s="170">
        <f t="shared" si="130"/>
        <v>0</v>
      </c>
      <c r="X812" s="170">
        <f t="shared" si="125"/>
        <v>0</v>
      </c>
      <c r="Y812" s="260">
        <f t="shared" si="126"/>
        <v>0</v>
      </c>
      <c r="Z812" s="228">
        <f t="shared" si="131"/>
        <v>0</v>
      </c>
      <c r="AA812" s="134"/>
    </row>
    <row r="813" spans="1:27" ht="15.75" customHeight="1">
      <c r="A813" s="450"/>
      <c r="B813" s="442"/>
      <c r="C813" s="442"/>
      <c r="D813" s="148" t="s">
        <v>1661</v>
      </c>
      <c r="E813" s="148" t="s">
        <v>751</v>
      </c>
      <c r="F813" s="178" t="s">
        <v>1690</v>
      </c>
      <c r="G813" s="148" t="s">
        <v>1745</v>
      </c>
      <c r="H813" s="148" t="s">
        <v>394</v>
      </c>
      <c r="I813" s="148" t="s">
        <v>123</v>
      </c>
      <c r="J813" s="132">
        <v>11520</v>
      </c>
      <c r="K813" s="132">
        <v>6990</v>
      </c>
      <c r="L813" s="132">
        <v>6990</v>
      </c>
      <c r="M813" s="131" t="s">
        <v>396</v>
      </c>
      <c r="N813" s="131">
        <v>1</v>
      </c>
      <c r="O813" s="170">
        <f t="shared" si="127"/>
        <v>11520</v>
      </c>
      <c r="P813" s="170">
        <f t="shared" si="123"/>
        <v>6990</v>
      </c>
      <c r="Q813" s="170">
        <f t="shared" si="128"/>
        <v>6990</v>
      </c>
      <c r="R813" s="228">
        <f t="shared" si="132"/>
        <v>0.60677083333333337</v>
      </c>
      <c r="S813" s="228">
        <f t="shared" si="129"/>
        <v>0.60677083333333337</v>
      </c>
      <c r="T813" s="131" t="s">
        <v>410</v>
      </c>
      <c r="U813" s="131">
        <v>0.57999999999999996</v>
      </c>
      <c r="V813" s="170">
        <f t="shared" si="124"/>
        <v>6681.5999999999995</v>
      </c>
      <c r="W813" s="170">
        <f t="shared" si="130"/>
        <v>4054.2</v>
      </c>
      <c r="X813" s="170">
        <f t="shared" si="125"/>
        <v>4054.2</v>
      </c>
      <c r="Y813" s="260">
        <f t="shared" si="126"/>
        <v>0.60677083333333337</v>
      </c>
      <c r="Z813" s="228">
        <f t="shared" si="131"/>
        <v>0.60677083333333337</v>
      </c>
      <c r="AA813" s="134"/>
    </row>
    <row r="814" spans="1:27" ht="15.75" customHeight="1">
      <c r="A814" s="450"/>
      <c r="B814" s="442"/>
      <c r="C814" s="442"/>
      <c r="D814" s="148" t="s">
        <v>1661</v>
      </c>
      <c r="E814" s="148" t="s">
        <v>751</v>
      </c>
      <c r="F814" s="178" t="s">
        <v>1690</v>
      </c>
      <c r="G814" s="148" t="s">
        <v>1746</v>
      </c>
      <c r="H814" s="148" t="s">
        <v>394</v>
      </c>
      <c r="I814" s="148" t="s">
        <v>123</v>
      </c>
      <c r="J814" s="132">
        <v>60962</v>
      </c>
      <c r="K814" s="132">
        <v>0</v>
      </c>
      <c r="L814" s="132">
        <v>0</v>
      </c>
      <c r="M814" s="131" t="s">
        <v>396</v>
      </c>
      <c r="N814" s="131">
        <v>1</v>
      </c>
      <c r="O814" s="170">
        <f t="shared" si="127"/>
        <v>60962</v>
      </c>
      <c r="P814" s="170">
        <f t="shared" si="123"/>
        <v>0</v>
      </c>
      <c r="Q814" s="170">
        <f t="shared" si="128"/>
        <v>0</v>
      </c>
      <c r="R814" s="228">
        <f t="shared" si="132"/>
        <v>0</v>
      </c>
      <c r="S814" s="228">
        <f t="shared" si="129"/>
        <v>0</v>
      </c>
      <c r="T814" s="131" t="s">
        <v>410</v>
      </c>
      <c r="U814" s="131">
        <v>0.57999999999999996</v>
      </c>
      <c r="V814" s="170">
        <f t="shared" si="124"/>
        <v>35357.96</v>
      </c>
      <c r="W814" s="170">
        <f t="shared" si="130"/>
        <v>0</v>
      </c>
      <c r="X814" s="170">
        <f t="shared" si="125"/>
        <v>0</v>
      </c>
      <c r="Y814" s="260">
        <f t="shared" si="126"/>
        <v>0</v>
      </c>
      <c r="Z814" s="228">
        <f t="shared" si="131"/>
        <v>0</v>
      </c>
      <c r="AA814" s="134"/>
    </row>
    <row r="815" spans="1:27" ht="15.75" customHeight="1">
      <c r="A815" s="450"/>
      <c r="B815" s="442"/>
      <c r="C815" s="442"/>
      <c r="D815" s="148" t="s">
        <v>1661</v>
      </c>
      <c r="E815" s="148" t="s">
        <v>751</v>
      </c>
      <c r="F815" s="178" t="s">
        <v>1690</v>
      </c>
      <c r="G815" s="148" t="s">
        <v>1747</v>
      </c>
      <c r="H815" s="148" t="s">
        <v>394</v>
      </c>
      <c r="I815" s="148" t="s">
        <v>123</v>
      </c>
      <c r="J815" s="132">
        <v>100000</v>
      </c>
      <c r="K815" s="132">
        <v>77900</v>
      </c>
      <c r="L815" s="132">
        <v>0</v>
      </c>
      <c r="M815" s="131" t="s">
        <v>396</v>
      </c>
      <c r="N815" s="131">
        <v>1</v>
      </c>
      <c r="O815" s="170">
        <f t="shared" si="127"/>
        <v>100000</v>
      </c>
      <c r="P815" s="170">
        <f t="shared" si="123"/>
        <v>77900</v>
      </c>
      <c r="Q815" s="170">
        <f t="shared" si="128"/>
        <v>0</v>
      </c>
      <c r="R815" s="228">
        <f t="shared" si="132"/>
        <v>0</v>
      </c>
      <c r="S815" s="228">
        <f t="shared" si="129"/>
        <v>0.77900000000000003</v>
      </c>
      <c r="T815" s="131" t="s">
        <v>410</v>
      </c>
      <c r="U815" s="131">
        <v>0.57999999999999996</v>
      </c>
      <c r="V815" s="170">
        <f t="shared" si="124"/>
        <v>57999.999999999993</v>
      </c>
      <c r="W815" s="170">
        <f t="shared" si="130"/>
        <v>45182</v>
      </c>
      <c r="X815" s="170">
        <f t="shared" si="125"/>
        <v>0</v>
      </c>
      <c r="Y815" s="260">
        <f t="shared" si="126"/>
        <v>0</v>
      </c>
      <c r="Z815" s="228">
        <f t="shared" si="131"/>
        <v>0.77900000000000014</v>
      </c>
      <c r="AA815" s="134"/>
    </row>
    <row r="816" spans="1:27" ht="15.75" customHeight="1">
      <c r="A816" s="450"/>
      <c r="B816" s="442"/>
      <c r="C816" s="442"/>
      <c r="D816" s="148" t="s">
        <v>1661</v>
      </c>
      <c r="E816" s="148" t="s">
        <v>751</v>
      </c>
      <c r="F816" s="178" t="s">
        <v>1690</v>
      </c>
      <c r="G816" s="148" t="s">
        <v>1748</v>
      </c>
      <c r="H816" s="148" t="s">
        <v>394</v>
      </c>
      <c r="I816" s="148" t="s">
        <v>123</v>
      </c>
      <c r="J816" s="132">
        <v>12000</v>
      </c>
      <c r="K816" s="132">
        <v>5700</v>
      </c>
      <c r="L816" s="132">
        <v>5700</v>
      </c>
      <c r="M816" s="131" t="s">
        <v>396</v>
      </c>
      <c r="N816" s="131">
        <v>1</v>
      </c>
      <c r="O816" s="170">
        <f t="shared" si="127"/>
        <v>12000</v>
      </c>
      <c r="P816" s="170">
        <f t="shared" si="123"/>
        <v>5700</v>
      </c>
      <c r="Q816" s="170">
        <f t="shared" si="128"/>
        <v>5700</v>
      </c>
      <c r="R816" s="228">
        <f t="shared" si="132"/>
        <v>0.47499999999999998</v>
      </c>
      <c r="S816" s="228">
        <f t="shared" si="129"/>
        <v>0.47499999999999998</v>
      </c>
      <c r="T816" s="131" t="s">
        <v>410</v>
      </c>
      <c r="U816" s="131">
        <v>0.57999999999999996</v>
      </c>
      <c r="V816" s="170">
        <f t="shared" si="124"/>
        <v>6959.9999999999991</v>
      </c>
      <c r="W816" s="170">
        <f t="shared" si="130"/>
        <v>3305.9999999999995</v>
      </c>
      <c r="X816" s="170">
        <f t="shared" si="125"/>
        <v>3305.9999999999995</v>
      </c>
      <c r="Y816" s="260">
        <f t="shared" si="126"/>
        <v>0.47499999999999998</v>
      </c>
      <c r="Z816" s="228">
        <f t="shared" si="131"/>
        <v>0.47499999999999998</v>
      </c>
      <c r="AA816" s="134"/>
    </row>
    <row r="817" spans="1:27" ht="15.75" customHeight="1">
      <c r="A817" s="450"/>
      <c r="B817" s="442"/>
      <c r="C817" s="442"/>
      <c r="D817" s="148" t="s">
        <v>1661</v>
      </c>
      <c r="E817" s="148" t="s">
        <v>751</v>
      </c>
      <c r="F817" s="178" t="s">
        <v>1690</v>
      </c>
      <c r="G817" s="148" t="s">
        <v>1749</v>
      </c>
      <c r="H817" s="148" t="s">
        <v>394</v>
      </c>
      <c r="I817" s="148" t="s">
        <v>123</v>
      </c>
      <c r="J817" s="132">
        <v>505980</v>
      </c>
      <c r="K817" s="132">
        <v>413325</v>
      </c>
      <c r="L817" s="132">
        <v>51480</v>
      </c>
      <c r="M817" s="131" t="s">
        <v>396</v>
      </c>
      <c r="N817" s="131">
        <v>1</v>
      </c>
      <c r="O817" s="170">
        <f t="shared" si="127"/>
        <v>505980</v>
      </c>
      <c r="P817" s="170">
        <f t="shared" si="123"/>
        <v>413325</v>
      </c>
      <c r="Q817" s="170">
        <f t="shared" si="128"/>
        <v>51480</v>
      </c>
      <c r="R817" s="228">
        <f t="shared" si="132"/>
        <v>0.10174315190323728</v>
      </c>
      <c r="S817" s="228">
        <f t="shared" si="129"/>
        <v>0.81688011383849168</v>
      </c>
      <c r="T817" s="131" t="s">
        <v>410</v>
      </c>
      <c r="U817" s="131">
        <v>0.57999999999999996</v>
      </c>
      <c r="V817" s="170">
        <f t="shared" si="124"/>
        <v>293468.39999999997</v>
      </c>
      <c r="W817" s="170">
        <f t="shared" si="130"/>
        <v>239728.49999999997</v>
      </c>
      <c r="X817" s="170">
        <f t="shared" si="125"/>
        <v>29858.399999999998</v>
      </c>
      <c r="Y817" s="260">
        <f t="shared" si="126"/>
        <v>0.10174315190323728</v>
      </c>
      <c r="Z817" s="228">
        <f t="shared" si="131"/>
        <v>0.81688011383849168</v>
      </c>
      <c r="AA817" s="134"/>
    </row>
    <row r="818" spans="1:27" ht="15.75" customHeight="1">
      <c r="A818" s="450"/>
      <c r="B818" s="442"/>
      <c r="C818" s="442"/>
      <c r="D818" s="148" t="s">
        <v>1661</v>
      </c>
      <c r="E818" s="148" t="s">
        <v>751</v>
      </c>
      <c r="F818" s="178" t="s">
        <v>1690</v>
      </c>
      <c r="G818" s="148" t="s">
        <v>1750</v>
      </c>
      <c r="H818" s="148" t="s">
        <v>394</v>
      </c>
      <c r="I818" s="148" t="s">
        <v>123</v>
      </c>
      <c r="J818" s="132">
        <v>2340</v>
      </c>
      <c r="K818" s="132">
        <v>0</v>
      </c>
      <c r="L818" s="132">
        <v>0</v>
      </c>
      <c r="M818" s="131" t="s">
        <v>416</v>
      </c>
      <c r="N818" s="131">
        <v>0</v>
      </c>
      <c r="O818" s="170">
        <f t="shared" si="127"/>
        <v>0</v>
      </c>
      <c r="P818" s="170">
        <f t="shared" si="123"/>
        <v>0</v>
      </c>
      <c r="Q818" s="170">
        <f t="shared" si="128"/>
        <v>0</v>
      </c>
      <c r="R818" s="228" t="str">
        <f t="shared" si="132"/>
        <v>-</v>
      </c>
      <c r="S818" s="228" t="str">
        <f t="shared" si="129"/>
        <v>-</v>
      </c>
      <c r="T818" s="131" t="s">
        <v>416</v>
      </c>
      <c r="U818" s="131">
        <v>0</v>
      </c>
      <c r="V818" s="170">
        <f t="shared" si="124"/>
        <v>0</v>
      </c>
      <c r="W818" s="170">
        <f t="shared" si="130"/>
        <v>0</v>
      </c>
      <c r="X818" s="170">
        <f t="shared" si="125"/>
        <v>0</v>
      </c>
      <c r="Y818" s="260" t="str">
        <f t="shared" si="126"/>
        <v>-</v>
      </c>
      <c r="Z818" s="228" t="str">
        <f t="shared" si="131"/>
        <v>-</v>
      </c>
      <c r="AA818" s="134"/>
    </row>
    <row r="819" spans="1:27" ht="15.75" customHeight="1">
      <c r="A819" s="450"/>
      <c r="B819" s="442"/>
      <c r="C819" s="442"/>
      <c r="D819" s="148" t="s">
        <v>1661</v>
      </c>
      <c r="E819" s="148" t="s">
        <v>751</v>
      </c>
      <c r="F819" s="178" t="s">
        <v>1690</v>
      </c>
      <c r="G819" s="148" t="s">
        <v>1751</v>
      </c>
      <c r="H819" s="148" t="s">
        <v>394</v>
      </c>
      <c r="I819" s="148" t="s">
        <v>123</v>
      </c>
      <c r="J819" s="132">
        <v>4000</v>
      </c>
      <c r="K819" s="132">
        <v>0</v>
      </c>
      <c r="L819" s="132">
        <v>0</v>
      </c>
      <c r="M819" s="131" t="s">
        <v>416</v>
      </c>
      <c r="N819" s="131">
        <v>0</v>
      </c>
      <c r="O819" s="170">
        <f t="shared" si="127"/>
        <v>0</v>
      </c>
      <c r="P819" s="170">
        <f t="shared" si="123"/>
        <v>0</v>
      </c>
      <c r="Q819" s="170">
        <f t="shared" si="128"/>
        <v>0</v>
      </c>
      <c r="R819" s="228" t="str">
        <f t="shared" si="132"/>
        <v>-</v>
      </c>
      <c r="S819" s="228" t="str">
        <f t="shared" si="129"/>
        <v>-</v>
      </c>
      <c r="T819" s="131" t="s">
        <v>410</v>
      </c>
      <c r="U819" s="131">
        <v>0</v>
      </c>
      <c r="V819" s="170">
        <f t="shared" si="124"/>
        <v>0</v>
      </c>
      <c r="W819" s="170">
        <f t="shared" si="130"/>
        <v>0</v>
      </c>
      <c r="X819" s="170">
        <f t="shared" si="125"/>
        <v>0</v>
      </c>
      <c r="Y819" s="260" t="str">
        <f t="shared" si="126"/>
        <v>-</v>
      </c>
      <c r="Z819" s="228" t="str">
        <f t="shared" si="131"/>
        <v>-</v>
      </c>
      <c r="AA819" s="134"/>
    </row>
    <row r="820" spans="1:27" ht="15.75" customHeight="1">
      <c r="A820" s="450"/>
      <c r="B820" s="442"/>
      <c r="C820" s="442"/>
      <c r="D820" s="148" t="s">
        <v>1661</v>
      </c>
      <c r="E820" s="148" t="s">
        <v>751</v>
      </c>
      <c r="F820" s="178" t="s">
        <v>1690</v>
      </c>
      <c r="G820" s="148" t="s">
        <v>1752</v>
      </c>
      <c r="H820" s="148" t="s">
        <v>394</v>
      </c>
      <c r="I820" s="148" t="s">
        <v>123</v>
      </c>
      <c r="J820" s="132">
        <v>12000</v>
      </c>
      <c r="K820" s="132">
        <v>0</v>
      </c>
      <c r="L820" s="132">
        <v>0</v>
      </c>
      <c r="M820" s="131" t="s">
        <v>396</v>
      </c>
      <c r="N820" s="131">
        <v>1</v>
      </c>
      <c r="O820" s="170">
        <f t="shared" si="127"/>
        <v>12000</v>
      </c>
      <c r="P820" s="170">
        <f t="shared" si="123"/>
        <v>0</v>
      </c>
      <c r="Q820" s="170">
        <f t="shared" si="128"/>
        <v>0</v>
      </c>
      <c r="R820" s="228">
        <f t="shared" si="132"/>
        <v>0</v>
      </c>
      <c r="S820" s="228">
        <f t="shared" si="129"/>
        <v>0</v>
      </c>
      <c r="T820" s="131" t="s">
        <v>410</v>
      </c>
      <c r="U820" s="131">
        <v>0.57999999999999996</v>
      </c>
      <c r="V820" s="170">
        <f t="shared" si="124"/>
        <v>6959.9999999999991</v>
      </c>
      <c r="W820" s="170">
        <f t="shared" si="130"/>
        <v>0</v>
      </c>
      <c r="X820" s="170">
        <f t="shared" si="125"/>
        <v>0</v>
      </c>
      <c r="Y820" s="260">
        <f t="shared" si="126"/>
        <v>0</v>
      </c>
      <c r="Z820" s="228">
        <f t="shared" si="131"/>
        <v>0</v>
      </c>
      <c r="AA820" s="134"/>
    </row>
    <row r="821" spans="1:27" ht="15.75" customHeight="1">
      <c r="A821" s="450"/>
      <c r="B821" s="442"/>
      <c r="C821" s="442"/>
      <c r="D821" s="148" t="s">
        <v>1661</v>
      </c>
      <c r="E821" s="148" t="s">
        <v>751</v>
      </c>
      <c r="F821" s="178" t="s">
        <v>1690</v>
      </c>
      <c r="G821" s="148" t="s">
        <v>1753</v>
      </c>
      <c r="H821" s="148" t="s">
        <v>394</v>
      </c>
      <c r="I821" s="148" t="s">
        <v>123</v>
      </c>
      <c r="J821" s="132">
        <v>630000</v>
      </c>
      <c r="K821" s="132">
        <v>171528</v>
      </c>
      <c r="L821" s="132">
        <v>19399</v>
      </c>
      <c r="M821" s="131" t="s">
        <v>396</v>
      </c>
      <c r="N821" s="131">
        <v>1</v>
      </c>
      <c r="O821" s="170">
        <f t="shared" si="127"/>
        <v>630000</v>
      </c>
      <c r="P821" s="170">
        <f t="shared" si="123"/>
        <v>171528</v>
      </c>
      <c r="Q821" s="170">
        <f t="shared" si="128"/>
        <v>19399</v>
      </c>
      <c r="R821" s="228">
        <f t="shared" si="132"/>
        <v>3.0792063492063492E-2</v>
      </c>
      <c r="S821" s="228">
        <f t="shared" si="129"/>
        <v>0.27226666666666666</v>
      </c>
      <c r="T821" s="131" t="s">
        <v>410</v>
      </c>
      <c r="U821" s="131">
        <v>0.57999999999999996</v>
      </c>
      <c r="V821" s="170">
        <f t="shared" si="124"/>
        <v>365400</v>
      </c>
      <c r="W821" s="170">
        <f t="shared" si="130"/>
        <v>99486.239999999991</v>
      </c>
      <c r="X821" s="170">
        <f t="shared" si="125"/>
        <v>11251.42</v>
      </c>
      <c r="Y821" s="260">
        <f t="shared" si="126"/>
        <v>3.0792063492063492E-2</v>
      </c>
      <c r="Z821" s="228">
        <f t="shared" si="131"/>
        <v>0.27226666666666666</v>
      </c>
      <c r="AA821" s="134"/>
    </row>
    <row r="822" spans="1:27" ht="15.75" customHeight="1">
      <c r="A822" s="450"/>
      <c r="B822" s="442"/>
      <c r="C822" s="442"/>
      <c r="D822" s="148" t="s">
        <v>1661</v>
      </c>
      <c r="E822" s="148" t="s">
        <v>1103</v>
      </c>
      <c r="F822" s="178" t="s">
        <v>1754</v>
      </c>
      <c r="G822" s="148" t="s">
        <v>1755</v>
      </c>
      <c r="H822" s="148" t="s">
        <v>394</v>
      </c>
      <c r="I822" s="148" t="s">
        <v>123</v>
      </c>
      <c r="J822" s="132">
        <v>274482</v>
      </c>
      <c r="K822" s="132">
        <v>1310229.2</v>
      </c>
      <c r="L822" s="132">
        <v>1310229.2</v>
      </c>
      <c r="M822" s="131" t="s">
        <v>410</v>
      </c>
      <c r="N822" s="131">
        <v>0.57999999999999996</v>
      </c>
      <c r="O822" s="170">
        <f t="shared" si="127"/>
        <v>159199.56</v>
      </c>
      <c r="P822" s="170">
        <f t="shared" si="123"/>
        <v>759932.93599999987</v>
      </c>
      <c r="Q822" s="170">
        <f t="shared" si="128"/>
        <v>759932.93599999987</v>
      </c>
      <c r="R822" s="228">
        <f t="shared" si="132"/>
        <v>4.7734612834357071</v>
      </c>
      <c r="S822" s="228">
        <f t="shared" si="129"/>
        <v>4.7734612834357071</v>
      </c>
      <c r="T822" s="131" t="s">
        <v>410</v>
      </c>
      <c r="U822" s="131">
        <v>0.23</v>
      </c>
      <c r="V822" s="170">
        <f t="shared" si="124"/>
        <v>63130.86</v>
      </c>
      <c r="W822" s="170">
        <f t="shared" si="130"/>
        <v>301352.71600000001</v>
      </c>
      <c r="X822" s="170">
        <f t="shared" si="125"/>
        <v>301352.71600000001</v>
      </c>
      <c r="Y822" s="260">
        <f t="shared" si="126"/>
        <v>4.773461283435708</v>
      </c>
      <c r="Z822" s="228">
        <f t="shared" si="131"/>
        <v>4.773461283435708</v>
      </c>
      <c r="AA822" s="134"/>
    </row>
    <row r="823" spans="1:27" ht="15.75" customHeight="1">
      <c r="A823" s="450"/>
      <c r="B823" s="442"/>
      <c r="C823" s="442"/>
      <c r="D823" s="148" t="s">
        <v>1661</v>
      </c>
      <c r="E823" s="148" t="s">
        <v>1103</v>
      </c>
      <c r="F823" s="178" t="s">
        <v>1754</v>
      </c>
      <c r="G823" s="148" t="s">
        <v>1756</v>
      </c>
      <c r="H823" s="148" t="s">
        <v>394</v>
      </c>
      <c r="I823" s="148" t="s">
        <v>123</v>
      </c>
      <c r="J823" s="132">
        <v>189215</v>
      </c>
      <c r="K823" s="132">
        <v>482520</v>
      </c>
      <c r="L823" s="132">
        <v>482520</v>
      </c>
      <c r="M823" s="131" t="s">
        <v>410</v>
      </c>
      <c r="N823" s="131">
        <v>0.57999999999999996</v>
      </c>
      <c r="O823" s="170">
        <f t="shared" si="127"/>
        <v>109744.7</v>
      </c>
      <c r="P823" s="170">
        <f t="shared" si="123"/>
        <v>279861.59999999998</v>
      </c>
      <c r="Q823" s="170">
        <f t="shared" si="128"/>
        <v>279861.59999999998</v>
      </c>
      <c r="R823" s="228">
        <f t="shared" si="132"/>
        <v>2.5501149486034405</v>
      </c>
      <c r="S823" s="228">
        <f t="shared" si="129"/>
        <v>2.5501149486034405</v>
      </c>
      <c r="T823" s="131" t="s">
        <v>410</v>
      </c>
      <c r="U823" s="131">
        <v>0.23</v>
      </c>
      <c r="V823" s="170">
        <f t="shared" si="124"/>
        <v>43519.450000000004</v>
      </c>
      <c r="W823" s="170">
        <f t="shared" si="130"/>
        <v>110979.6</v>
      </c>
      <c r="X823" s="170">
        <f t="shared" si="125"/>
        <v>110979.6</v>
      </c>
      <c r="Y823" s="260">
        <f t="shared" si="126"/>
        <v>2.5501149486034405</v>
      </c>
      <c r="Z823" s="228">
        <f t="shared" si="131"/>
        <v>2.5501149486034405</v>
      </c>
      <c r="AA823" s="134"/>
    </row>
    <row r="824" spans="1:27" ht="15.75" customHeight="1">
      <c r="A824" s="450"/>
      <c r="B824" s="442"/>
      <c r="C824" s="442"/>
      <c r="D824" s="148" t="s">
        <v>1661</v>
      </c>
      <c r="E824" s="148" t="s">
        <v>1103</v>
      </c>
      <c r="F824" s="178" t="s">
        <v>1754</v>
      </c>
      <c r="G824" s="148" t="s">
        <v>1757</v>
      </c>
      <c r="H824" s="148" t="s">
        <v>394</v>
      </c>
      <c r="I824" s="148" t="s">
        <v>123</v>
      </c>
      <c r="J824" s="132">
        <v>215313</v>
      </c>
      <c r="K824" s="132">
        <v>964949.8</v>
      </c>
      <c r="L824" s="132">
        <v>964949.8</v>
      </c>
      <c r="M824" s="131" t="s">
        <v>410</v>
      </c>
      <c r="N824" s="131">
        <v>0.57999999999999996</v>
      </c>
      <c r="O824" s="170">
        <f t="shared" si="127"/>
        <v>124881.54</v>
      </c>
      <c r="P824" s="170">
        <f t="shared" si="123"/>
        <v>559670.88399999996</v>
      </c>
      <c r="Q824" s="170">
        <f t="shared" si="128"/>
        <v>559670.88399999996</v>
      </c>
      <c r="R824" s="228">
        <f t="shared" si="132"/>
        <v>4.4816142081527826</v>
      </c>
      <c r="S824" s="228">
        <f t="shared" si="129"/>
        <v>4.4816142081527826</v>
      </c>
      <c r="T824" s="131" t="s">
        <v>410</v>
      </c>
      <c r="U824" s="131">
        <v>0.23</v>
      </c>
      <c r="V824" s="170">
        <f t="shared" si="124"/>
        <v>49521.990000000005</v>
      </c>
      <c r="W824" s="170">
        <f t="shared" si="130"/>
        <v>221938.45400000003</v>
      </c>
      <c r="X824" s="170">
        <f t="shared" si="125"/>
        <v>221938.45400000003</v>
      </c>
      <c r="Y824" s="260">
        <f t="shared" si="126"/>
        <v>4.4816142081527826</v>
      </c>
      <c r="Z824" s="228">
        <f t="shared" si="131"/>
        <v>4.4816142081527826</v>
      </c>
      <c r="AA824" s="134"/>
    </row>
    <row r="825" spans="1:27" ht="15.75" customHeight="1">
      <c r="A825" s="450"/>
      <c r="B825" s="442"/>
      <c r="C825" s="442"/>
      <c r="D825" s="148" t="s">
        <v>1661</v>
      </c>
      <c r="E825" s="148" t="s">
        <v>1103</v>
      </c>
      <c r="F825" s="178" t="s">
        <v>1754</v>
      </c>
      <c r="G825" s="148" t="s">
        <v>1758</v>
      </c>
      <c r="H825" s="148" t="s">
        <v>394</v>
      </c>
      <c r="I825" s="148" t="s">
        <v>123</v>
      </c>
      <c r="J825" s="132">
        <v>491369</v>
      </c>
      <c r="K825" s="132">
        <v>2221686.7999999998</v>
      </c>
      <c r="L825" s="132">
        <v>2221686.7999999998</v>
      </c>
      <c r="M825" s="131" t="s">
        <v>410</v>
      </c>
      <c r="N825" s="131">
        <v>0.57999999999999996</v>
      </c>
      <c r="O825" s="170">
        <f t="shared" si="127"/>
        <v>284994.01999999996</v>
      </c>
      <c r="P825" s="170">
        <f t="shared" si="123"/>
        <v>1288578.3439999998</v>
      </c>
      <c r="Q825" s="170">
        <f t="shared" si="128"/>
        <v>1288578.3439999998</v>
      </c>
      <c r="R825" s="228">
        <f t="shared" si="132"/>
        <v>4.5214223933540785</v>
      </c>
      <c r="S825" s="228">
        <f t="shared" si="129"/>
        <v>4.5214223933540785</v>
      </c>
      <c r="T825" s="131" t="s">
        <v>410</v>
      </c>
      <c r="U825" s="131">
        <v>0.23</v>
      </c>
      <c r="V825" s="170">
        <f t="shared" si="124"/>
        <v>113014.87000000001</v>
      </c>
      <c r="W825" s="170">
        <f t="shared" si="130"/>
        <v>510987.96399999998</v>
      </c>
      <c r="X825" s="170">
        <f t="shared" si="125"/>
        <v>510987.96399999998</v>
      </c>
      <c r="Y825" s="260">
        <f t="shared" si="126"/>
        <v>4.5214223933540776</v>
      </c>
      <c r="Z825" s="228">
        <f t="shared" si="131"/>
        <v>4.5214223933540776</v>
      </c>
      <c r="AA825" s="134"/>
    </row>
    <row r="826" spans="1:27" ht="15.75" customHeight="1">
      <c r="A826" s="450"/>
      <c r="B826" s="442"/>
      <c r="C826" s="442"/>
      <c r="D826" s="148" t="s">
        <v>1661</v>
      </c>
      <c r="E826" s="148" t="s">
        <v>1103</v>
      </c>
      <c r="F826" s="178" t="s">
        <v>1754</v>
      </c>
      <c r="G826" s="148" t="s">
        <v>1759</v>
      </c>
      <c r="H826" s="148" t="s">
        <v>394</v>
      </c>
      <c r="I826" s="148" t="s">
        <v>123</v>
      </c>
      <c r="J826" s="132">
        <v>643296</v>
      </c>
      <c r="K826" s="132">
        <v>3921486</v>
      </c>
      <c r="L826" s="132">
        <v>3921486</v>
      </c>
      <c r="M826" s="131" t="s">
        <v>410</v>
      </c>
      <c r="N826" s="131">
        <v>0.57999999999999996</v>
      </c>
      <c r="O826" s="170">
        <f t="shared" si="127"/>
        <v>373111.68</v>
      </c>
      <c r="P826" s="170">
        <f t="shared" si="123"/>
        <v>2274461.88</v>
      </c>
      <c r="Q826" s="170">
        <f t="shared" si="128"/>
        <v>2274461.88</v>
      </c>
      <c r="R826" s="228">
        <f t="shared" si="132"/>
        <v>6.0959278465900608</v>
      </c>
      <c r="S826" s="228">
        <f t="shared" si="129"/>
        <v>6.0959278465900608</v>
      </c>
      <c r="T826" s="131" t="s">
        <v>410</v>
      </c>
      <c r="U826" s="131">
        <v>0.23</v>
      </c>
      <c r="V826" s="170">
        <f t="shared" si="124"/>
        <v>147958.08000000002</v>
      </c>
      <c r="W826" s="170">
        <f t="shared" si="130"/>
        <v>901941.78</v>
      </c>
      <c r="X826" s="170">
        <f t="shared" si="125"/>
        <v>901941.78</v>
      </c>
      <c r="Y826" s="260">
        <f t="shared" si="126"/>
        <v>6.0959278465900608</v>
      </c>
      <c r="Z826" s="228">
        <f t="shared" si="131"/>
        <v>6.0959278465900608</v>
      </c>
      <c r="AA826" s="134"/>
    </row>
    <row r="827" spans="1:27" ht="15.75" customHeight="1">
      <c r="A827" s="450"/>
      <c r="B827" s="442"/>
      <c r="C827" s="442"/>
      <c r="D827" s="148" t="s">
        <v>1661</v>
      </c>
      <c r="E827" s="148" t="s">
        <v>1103</v>
      </c>
      <c r="F827" s="178" t="s">
        <v>1754</v>
      </c>
      <c r="G827" s="148" t="s">
        <v>1760</v>
      </c>
      <c r="H827" s="148" t="s">
        <v>394</v>
      </c>
      <c r="I827" s="148" t="s">
        <v>123</v>
      </c>
      <c r="J827" s="132">
        <v>399101</v>
      </c>
      <c r="K827" s="132">
        <v>2386350</v>
      </c>
      <c r="L827" s="132">
        <v>2386350</v>
      </c>
      <c r="M827" s="131" t="s">
        <v>410</v>
      </c>
      <c r="N827" s="131">
        <v>0.57999999999999996</v>
      </c>
      <c r="O827" s="170">
        <f t="shared" si="127"/>
        <v>231478.58</v>
      </c>
      <c r="P827" s="170">
        <f t="shared" ref="P827:P890" si="133">K827*N827</f>
        <v>1384083</v>
      </c>
      <c r="Q827" s="170">
        <f t="shared" si="128"/>
        <v>1384083</v>
      </c>
      <c r="R827" s="228">
        <f t="shared" si="132"/>
        <v>5.9793135071072241</v>
      </c>
      <c r="S827" s="228">
        <f t="shared" si="129"/>
        <v>5.9793135071072241</v>
      </c>
      <c r="T827" s="131" t="s">
        <v>410</v>
      </c>
      <c r="U827" s="131">
        <v>0.23</v>
      </c>
      <c r="V827" s="170">
        <f t="shared" ref="V827:V890" si="134">J827*U827</f>
        <v>91793.23000000001</v>
      </c>
      <c r="W827" s="170">
        <f t="shared" si="130"/>
        <v>548860.5</v>
      </c>
      <c r="X827" s="170">
        <f t="shared" ref="X827:X890" si="135">L827*U827</f>
        <v>548860.5</v>
      </c>
      <c r="Y827" s="260">
        <f t="shared" ref="Y827:Y890" si="136">IFERROR(X827/V827, "-")</f>
        <v>5.9793135071072232</v>
      </c>
      <c r="Z827" s="228">
        <f t="shared" si="131"/>
        <v>5.9793135071072232</v>
      </c>
      <c r="AA827" s="134"/>
    </row>
    <row r="828" spans="1:27" ht="15.75" customHeight="1">
      <c r="A828" s="450"/>
      <c r="B828" s="442"/>
      <c r="C828" s="442"/>
      <c r="D828" s="148" t="s">
        <v>1661</v>
      </c>
      <c r="E828" s="148" t="s">
        <v>1103</v>
      </c>
      <c r="F828" s="178" t="s">
        <v>1754</v>
      </c>
      <c r="G828" s="148" t="s">
        <v>1761</v>
      </c>
      <c r="H828" s="148" t="s">
        <v>394</v>
      </c>
      <c r="I828" s="148" t="s">
        <v>123</v>
      </c>
      <c r="J828" s="132">
        <v>263721</v>
      </c>
      <c r="K828" s="132">
        <v>947507</v>
      </c>
      <c r="L828" s="132">
        <v>947507</v>
      </c>
      <c r="M828" s="131" t="s">
        <v>410</v>
      </c>
      <c r="N828" s="131">
        <v>0.57999999999999996</v>
      </c>
      <c r="O828" s="170">
        <f t="shared" ref="O828:O891" si="137">J828*N828</f>
        <v>152958.18</v>
      </c>
      <c r="P828" s="170">
        <f t="shared" si="133"/>
        <v>549554.05999999994</v>
      </c>
      <c r="Q828" s="170">
        <f t="shared" ref="Q828:Q891" si="138">L828*N828</f>
        <v>549554.05999999994</v>
      </c>
      <c r="R828" s="228">
        <f t="shared" si="132"/>
        <v>3.5928386438698472</v>
      </c>
      <c r="S828" s="228">
        <f t="shared" ref="S828:S891" si="139">IFERROR(P828/O828, "-")</f>
        <v>3.5928386438698472</v>
      </c>
      <c r="T828" s="131" t="s">
        <v>410</v>
      </c>
      <c r="U828" s="131">
        <v>0.23</v>
      </c>
      <c r="V828" s="170">
        <f t="shared" si="134"/>
        <v>60655.83</v>
      </c>
      <c r="W828" s="170">
        <f t="shared" si="130"/>
        <v>217926.61000000002</v>
      </c>
      <c r="X828" s="170">
        <f t="shared" si="135"/>
        <v>217926.61000000002</v>
      </c>
      <c r="Y828" s="260">
        <f t="shared" si="136"/>
        <v>3.5928386438698476</v>
      </c>
      <c r="Z828" s="228">
        <f t="shared" si="131"/>
        <v>3.5928386438698476</v>
      </c>
      <c r="AA828" s="134"/>
    </row>
    <row r="829" spans="1:27" ht="15.75" customHeight="1">
      <c r="A829" s="450"/>
      <c r="B829" s="442"/>
      <c r="C829" s="442"/>
      <c r="D829" s="148" t="s">
        <v>1661</v>
      </c>
      <c r="E829" s="148" t="s">
        <v>1103</v>
      </c>
      <c r="F829" s="178" t="s">
        <v>1754</v>
      </c>
      <c r="G829" s="148" t="s">
        <v>1762</v>
      </c>
      <c r="H829" s="148" t="s">
        <v>394</v>
      </c>
      <c r="I829" s="148" t="s">
        <v>123</v>
      </c>
      <c r="J829" s="132">
        <v>148343</v>
      </c>
      <c r="K829" s="132">
        <v>930708.8</v>
      </c>
      <c r="L829" s="132">
        <v>930708.8</v>
      </c>
      <c r="M829" s="131" t="s">
        <v>410</v>
      </c>
      <c r="N829" s="131">
        <v>0.57999999999999996</v>
      </c>
      <c r="O829" s="170">
        <f t="shared" si="137"/>
        <v>86038.939999999988</v>
      </c>
      <c r="P829" s="170">
        <f t="shared" si="133"/>
        <v>539811.10399999993</v>
      </c>
      <c r="Q829" s="170">
        <f t="shared" si="138"/>
        <v>539811.10399999993</v>
      </c>
      <c r="R829" s="228">
        <f t="shared" si="132"/>
        <v>6.2740324787822814</v>
      </c>
      <c r="S829" s="228">
        <f t="shared" si="139"/>
        <v>6.2740324787822814</v>
      </c>
      <c r="T829" s="131" t="s">
        <v>410</v>
      </c>
      <c r="U829" s="131">
        <v>0.23</v>
      </c>
      <c r="V829" s="170">
        <f t="shared" si="134"/>
        <v>34118.89</v>
      </c>
      <c r="W829" s="170">
        <f t="shared" si="130"/>
        <v>214063.02400000003</v>
      </c>
      <c r="X829" s="170">
        <f t="shared" si="135"/>
        <v>214063.02400000003</v>
      </c>
      <c r="Y829" s="260">
        <f t="shared" si="136"/>
        <v>6.2740324787822823</v>
      </c>
      <c r="Z829" s="228">
        <f t="shared" si="131"/>
        <v>6.2740324787822823</v>
      </c>
      <c r="AA829" s="134"/>
    </row>
    <row r="830" spans="1:27" ht="15.75" customHeight="1">
      <c r="A830" s="450"/>
      <c r="B830" s="442"/>
      <c r="C830" s="442"/>
      <c r="D830" s="148" t="s">
        <v>1661</v>
      </c>
      <c r="E830" s="148" t="s">
        <v>1103</v>
      </c>
      <c r="F830" s="178" t="s">
        <v>1754</v>
      </c>
      <c r="G830" s="148" t="s">
        <v>1763</v>
      </c>
      <c r="H830" s="148" t="s">
        <v>394</v>
      </c>
      <c r="I830" s="148" t="s">
        <v>123</v>
      </c>
      <c r="J830" s="132">
        <v>341027</v>
      </c>
      <c r="K830" s="132">
        <v>1394591</v>
      </c>
      <c r="L830" s="132">
        <v>1394591</v>
      </c>
      <c r="M830" s="131" t="s">
        <v>410</v>
      </c>
      <c r="N830" s="131">
        <v>0.57999999999999996</v>
      </c>
      <c r="O830" s="170">
        <f t="shared" si="137"/>
        <v>197795.65999999997</v>
      </c>
      <c r="P830" s="170">
        <f t="shared" si="133"/>
        <v>808862.77999999991</v>
      </c>
      <c r="Q830" s="170">
        <f t="shared" si="138"/>
        <v>808862.77999999991</v>
      </c>
      <c r="R830" s="228">
        <f t="shared" si="132"/>
        <v>4.0893858844021151</v>
      </c>
      <c r="S830" s="228">
        <f t="shared" si="139"/>
        <v>4.0893858844021151</v>
      </c>
      <c r="T830" s="131" t="s">
        <v>410</v>
      </c>
      <c r="U830" s="131">
        <v>0.23</v>
      </c>
      <c r="V830" s="170">
        <f t="shared" si="134"/>
        <v>78436.210000000006</v>
      </c>
      <c r="W830" s="170">
        <f t="shared" si="130"/>
        <v>320755.93</v>
      </c>
      <c r="X830" s="170">
        <f t="shared" si="135"/>
        <v>320755.93</v>
      </c>
      <c r="Y830" s="260">
        <f t="shared" si="136"/>
        <v>4.0893858844021143</v>
      </c>
      <c r="Z830" s="228">
        <f t="shared" si="131"/>
        <v>4.0893858844021143</v>
      </c>
      <c r="AA830" s="134"/>
    </row>
    <row r="831" spans="1:27" ht="15.75" customHeight="1">
      <c r="A831" s="450"/>
      <c r="B831" s="442"/>
      <c r="C831" s="442"/>
      <c r="D831" s="148" t="s">
        <v>1661</v>
      </c>
      <c r="E831" s="148" t="s">
        <v>1103</v>
      </c>
      <c r="F831" s="178" t="s">
        <v>1754</v>
      </c>
      <c r="G831" s="148" t="s">
        <v>1764</v>
      </c>
      <c r="H831" s="148" t="s">
        <v>394</v>
      </c>
      <c r="I831" s="148" t="s">
        <v>123</v>
      </c>
      <c r="J831" s="132">
        <v>369750</v>
      </c>
      <c r="K831" s="132">
        <v>1832313</v>
      </c>
      <c r="L831" s="132">
        <v>1832313</v>
      </c>
      <c r="M831" s="131" t="s">
        <v>410</v>
      </c>
      <c r="N831" s="131">
        <v>0.57999999999999996</v>
      </c>
      <c r="O831" s="170">
        <f t="shared" si="137"/>
        <v>214454.99999999997</v>
      </c>
      <c r="P831" s="170">
        <f t="shared" si="133"/>
        <v>1062741.54</v>
      </c>
      <c r="Q831" s="170">
        <f t="shared" si="138"/>
        <v>1062741.54</v>
      </c>
      <c r="R831" s="228">
        <f t="shared" si="132"/>
        <v>4.9555456389452344</v>
      </c>
      <c r="S831" s="228">
        <f t="shared" si="139"/>
        <v>4.9555456389452344</v>
      </c>
      <c r="T831" s="131" t="s">
        <v>410</v>
      </c>
      <c r="U831" s="131">
        <v>0.23</v>
      </c>
      <c r="V831" s="170">
        <f t="shared" si="134"/>
        <v>85042.5</v>
      </c>
      <c r="W831" s="170">
        <f t="shared" ref="W831:W894" si="140">K831*U831</f>
        <v>421431.99</v>
      </c>
      <c r="X831" s="170">
        <f t="shared" si="135"/>
        <v>421431.99</v>
      </c>
      <c r="Y831" s="260">
        <f t="shared" si="136"/>
        <v>4.9555456389452335</v>
      </c>
      <c r="Z831" s="228">
        <f t="shared" si="131"/>
        <v>4.9555456389452335</v>
      </c>
      <c r="AA831" s="134"/>
    </row>
    <row r="832" spans="1:27" ht="15.75" customHeight="1">
      <c r="A832" s="450"/>
      <c r="B832" s="442"/>
      <c r="C832" s="442"/>
      <c r="D832" s="148" t="s">
        <v>1661</v>
      </c>
      <c r="E832" s="148" t="s">
        <v>1103</v>
      </c>
      <c r="F832" s="178" t="s">
        <v>1754</v>
      </c>
      <c r="G832" s="148" t="s">
        <v>1765</v>
      </c>
      <c r="H832" s="148" t="s">
        <v>394</v>
      </c>
      <c r="I832" s="148" t="s">
        <v>123</v>
      </c>
      <c r="J832" s="132">
        <v>368948</v>
      </c>
      <c r="K832" s="132">
        <v>1764080</v>
      </c>
      <c r="L832" s="132">
        <v>1764080</v>
      </c>
      <c r="M832" s="131" t="s">
        <v>410</v>
      </c>
      <c r="N832" s="131">
        <v>0.57999999999999996</v>
      </c>
      <c r="O832" s="170">
        <f t="shared" si="137"/>
        <v>213989.84</v>
      </c>
      <c r="P832" s="170">
        <f t="shared" si="133"/>
        <v>1023166.3999999999</v>
      </c>
      <c r="Q832" s="170">
        <f t="shared" si="138"/>
        <v>1023166.3999999999</v>
      </c>
      <c r="R832" s="228">
        <f t="shared" si="132"/>
        <v>4.7813784056289768</v>
      </c>
      <c r="S832" s="228">
        <f t="shared" si="139"/>
        <v>4.7813784056289768</v>
      </c>
      <c r="T832" s="131" t="s">
        <v>410</v>
      </c>
      <c r="U832" s="131">
        <v>0.23</v>
      </c>
      <c r="V832" s="170">
        <f t="shared" si="134"/>
        <v>84858.040000000008</v>
      </c>
      <c r="W832" s="170">
        <f t="shared" si="140"/>
        <v>405738.4</v>
      </c>
      <c r="X832" s="170">
        <f t="shared" si="135"/>
        <v>405738.4</v>
      </c>
      <c r="Y832" s="260">
        <f t="shared" si="136"/>
        <v>4.7813784056289776</v>
      </c>
      <c r="Z832" s="228">
        <f t="shared" si="131"/>
        <v>4.7813784056289776</v>
      </c>
      <c r="AA832" s="134"/>
    </row>
    <row r="833" spans="1:27" ht="15.75" customHeight="1">
      <c r="A833" s="450"/>
      <c r="B833" s="442"/>
      <c r="C833" s="442"/>
      <c r="D833" s="148" t="s">
        <v>1661</v>
      </c>
      <c r="E833" s="148" t="s">
        <v>1103</v>
      </c>
      <c r="F833" s="178" t="s">
        <v>1754</v>
      </c>
      <c r="G833" s="148" t="s">
        <v>1766</v>
      </c>
      <c r="H833" s="148" t="s">
        <v>394</v>
      </c>
      <c r="I833" s="148" t="s">
        <v>123</v>
      </c>
      <c r="J833" s="132">
        <v>149830</v>
      </c>
      <c r="K833" s="132">
        <v>884165</v>
      </c>
      <c r="L833" s="132">
        <v>884165</v>
      </c>
      <c r="M833" s="131" t="s">
        <v>410</v>
      </c>
      <c r="N833" s="131">
        <v>0.57999999999999996</v>
      </c>
      <c r="O833" s="170">
        <f t="shared" si="137"/>
        <v>86901.4</v>
      </c>
      <c r="P833" s="170">
        <f t="shared" si="133"/>
        <v>512815.69999999995</v>
      </c>
      <c r="Q833" s="170">
        <f t="shared" si="138"/>
        <v>512815.69999999995</v>
      </c>
      <c r="R833" s="228">
        <f t="shared" si="132"/>
        <v>5.901121270773543</v>
      </c>
      <c r="S833" s="228">
        <f t="shared" si="139"/>
        <v>5.901121270773543</v>
      </c>
      <c r="T833" s="131" t="s">
        <v>410</v>
      </c>
      <c r="U833" s="131">
        <v>0.23</v>
      </c>
      <c r="V833" s="170">
        <f t="shared" si="134"/>
        <v>34460.9</v>
      </c>
      <c r="W833" s="170">
        <f t="shared" si="140"/>
        <v>203357.95</v>
      </c>
      <c r="X833" s="170">
        <f t="shared" si="135"/>
        <v>203357.95</v>
      </c>
      <c r="Y833" s="260">
        <f t="shared" si="136"/>
        <v>5.9011212707735439</v>
      </c>
      <c r="Z833" s="228">
        <f t="shared" si="131"/>
        <v>5.9011212707735439</v>
      </c>
      <c r="AA833" s="134"/>
    </row>
    <row r="834" spans="1:27" ht="15.75" customHeight="1">
      <c r="A834" s="450"/>
      <c r="B834" s="442"/>
      <c r="C834" s="442"/>
      <c r="D834" s="148" t="s">
        <v>1661</v>
      </c>
      <c r="E834" s="148" t="s">
        <v>1103</v>
      </c>
      <c r="F834" s="178" t="s">
        <v>1754</v>
      </c>
      <c r="G834" s="148" t="s">
        <v>1767</v>
      </c>
      <c r="H834" s="148" t="s">
        <v>394</v>
      </c>
      <c r="I834" s="148" t="s">
        <v>123</v>
      </c>
      <c r="J834" s="132">
        <v>378046</v>
      </c>
      <c r="K834" s="132">
        <v>2252045</v>
      </c>
      <c r="L834" s="132">
        <v>2252045</v>
      </c>
      <c r="M834" s="131" t="s">
        <v>410</v>
      </c>
      <c r="N834" s="131">
        <v>0.57999999999999996</v>
      </c>
      <c r="O834" s="170">
        <f t="shared" si="137"/>
        <v>219266.68</v>
      </c>
      <c r="P834" s="170">
        <f t="shared" si="133"/>
        <v>1306186.0999999999</v>
      </c>
      <c r="Q834" s="170">
        <f t="shared" si="138"/>
        <v>1306186.0999999999</v>
      </c>
      <c r="R834" s="228">
        <f t="shared" si="132"/>
        <v>5.957066071324653</v>
      </c>
      <c r="S834" s="228">
        <f t="shared" si="139"/>
        <v>5.957066071324653</v>
      </c>
      <c r="T834" s="131" t="s">
        <v>410</v>
      </c>
      <c r="U834" s="131">
        <v>0.23</v>
      </c>
      <c r="V834" s="170">
        <f t="shared" si="134"/>
        <v>86950.58</v>
      </c>
      <c r="W834" s="170">
        <f t="shared" si="140"/>
        <v>517970.35000000003</v>
      </c>
      <c r="X834" s="170">
        <f t="shared" si="135"/>
        <v>517970.35000000003</v>
      </c>
      <c r="Y834" s="260">
        <f t="shared" si="136"/>
        <v>5.9570660713246539</v>
      </c>
      <c r="Z834" s="228">
        <f t="shared" si="131"/>
        <v>5.9570660713246539</v>
      </c>
      <c r="AA834" s="134"/>
    </row>
    <row r="835" spans="1:27" ht="15.75" customHeight="1">
      <c r="A835" s="450"/>
      <c r="B835" s="442"/>
      <c r="C835" s="442"/>
      <c r="D835" s="148" t="s">
        <v>1661</v>
      </c>
      <c r="E835" s="148" t="s">
        <v>1103</v>
      </c>
      <c r="F835" s="178" t="s">
        <v>1768</v>
      </c>
      <c r="G835" s="148" t="s">
        <v>1769</v>
      </c>
      <c r="H835" s="148" t="s">
        <v>394</v>
      </c>
      <c r="I835" s="148" t="s">
        <v>1770</v>
      </c>
      <c r="J835" s="132">
        <v>1000</v>
      </c>
      <c r="K835" s="132">
        <v>0</v>
      </c>
      <c r="L835" s="132">
        <v>0</v>
      </c>
      <c r="M835" s="131" t="s">
        <v>416</v>
      </c>
      <c r="N835" s="131">
        <v>0</v>
      </c>
      <c r="O835" s="170">
        <f t="shared" si="137"/>
        <v>0</v>
      </c>
      <c r="P835" s="170">
        <f t="shared" si="133"/>
        <v>0</v>
      </c>
      <c r="Q835" s="170">
        <f t="shared" si="138"/>
        <v>0</v>
      </c>
      <c r="R835" s="228" t="str">
        <f t="shared" si="132"/>
        <v>-</v>
      </c>
      <c r="S835" s="228" t="str">
        <f t="shared" si="139"/>
        <v>-</v>
      </c>
      <c r="T835" s="131" t="s">
        <v>410</v>
      </c>
      <c r="U835" s="131">
        <v>0</v>
      </c>
      <c r="V835" s="170">
        <f t="shared" si="134"/>
        <v>0</v>
      </c>
      <c r="W835" s="170">
        <f t="shared" si="140"/>
        <v>0</v>
      </c>
      <c r="X835" s="170">
        <f t="shared" si="135"/>
        <v>0</v>
      </c>
      <c r="Y835" s="260" t="str">
        <f t="shared" si="136"/>
        <v>-</v>
      </c>
      <c r="Z835" s="228" t="str">
        <f t="shared" ref="Z835:Z898" si="141">IFERROR(W835/V835, "-")</f>
        <v>-</v>
      </c>
      <c r="AA835" s="134"/>
    </row>
    <row r="836" spans="1:27" ht="15.75" customHeight="1">
      <c r="A836" s="450"/>
      <c r="B836" s="442"/>
      <c r="C836" s="442"/>
      <c r="D836" s="148" t="s">
        <v>1661</v>
      </c>
      <c r="E836" s="148" t="s">
        <v>1103</v>
      </c>
      <c r="F836" s="178" t="s">
        <v>1768</v>
      </c>
      <c r="G836" s="148" t="s">
        <v>1771</v>
      </c>
      <c r="H836" s="148" t="s">
        <v>394</v>
      </c>
      <c r="I836" s="148" t="s">
        <v>1770</v>
      </c>
      <c r="J836" s="132">
        <v>5249000</v>
      </c>
      <c r="K836" s="132">
        <v>0</v>
      </c>
      <c r="L836" s="132">
        <v>0</v>
      </c>
      <c r="M836" s="131" t="s">
        <v>410</v>
      </c>
      <c r="N836" s="131">
        <v>0.57999999999999996</v>
      </c>
      <c r="O836" s="170">
        <f t="shared" si="137"/>
        <v>3044420</v>
      </c>
      <c r="P836" s="170">
        <f t="shared" si="133"/>
        <v>0</v>
      </c>
      <c r="Q836" s="170">
        <f t="shared" si="138"/>
        <v>0</v>
      </c>
      <c r="R836" s="228">
        <f t="shared" si="132"/>
        <v>0</v>
      </c>
      <c r="S836" s="228">
        <f t="shared" si="139"/>
        <v>0</v>
      </c>
      <c r="T836" s="131" t="s">
        <v>410</v>
      </c>
      <c r="U836" s="131">
        <v>0.23</v>
      </c>
      <c r="V836" s="170">
        <f t="shared" si="134"/>
        <v>1207270</v>
      </c>
      <c r="W836" s="170">
        <f t="shared" si="140"/>
        <v>0</v>
      </c>
      <c r="X836" s="170">
        <f t="shared" si="135"/>
        <v>0</v>
      </c>
      <c r="Y836" s="260">
        <f t="shared" si="136"/>
        <v>0</v>
      </c>
      <c r="Z836" s="228">
        <f t="shared" si="141"/>
        <v>0</v>
      </c>
      <c r="AA836" s="134"/>
    </row>
    <row r="837" spans="1:27" ht="15.75" customHeight="1">
      <c r="A837" s="450"/>
      <c r="B837" s="442"/>
      <c r="C837" s="442"/>
      <c r="D837" s="148" t="s">
        <v>1661</v>
      </c>
      <c r="E837" s="148" t="s">
        <v>1103</v>
      </c>
      <c r="F837" s="178" t="s">
        <v>1768</v>
      </c>
      <c r="G837" s="148" t="s">
        <v>1772</v>
      </c>
      <c r="H837" s="148" t="s">
        <v>394</v>
      </c>
      <c r="I837" s="148" t="s">
        <v>123</v>
      </c>
      <c r="J837" s="132">
        <v>1000</v>
      </c>
      <c r="K837" s="132">
        <v>0</v>
      </c>
      <c r="L837" s="132">
        <v>0</v>
      </c>
      <c r="M837" s="131" t="s">
        <v>416</v>
      </c>
      <c r="N837" s="131">
        <v>0</v>
      </c>
      <c r="O837" s="170">
        <f t="shared" si="137"/>
        <v>0</v>
      </c>
      <c r="P837" s="170">
        <f t="shared" si="133"/>
        <v>0</v>
      </c>
      <c r="Q837" s="170">
        <f t="shared" si="138"/>
        <v>0</v>
      </c>
      <c r="R837" s="228" t="str">
        <f t="shared" si="132"/>
        <v>-</v>
      </c>
      <c r="S837" s="228" t="str">
        <f t="shared" si="139"/>
        <v>-</v>
      </c>
      <c r="T837" s="131" t="s">
        <v>410</v>
      </c>
      <c r="U837" s="131">
        <v>0</v>
      </c>
      <c r="V837" s="170">
        <f t="shared" si="134"/>
        <v>0</v>
      </c>
      <c r="W837" s="170">
        <f t="shared" si="140"/>
        <v>0</v>
      </c>
      <c r="X837" s="170">
        <f t="shared" si="135"/>
        <v>0</v>
      </c>
      <c r="Y837" s="260" t="str">
        <f t="shared" si="136"/>
        <v>-</v>
      </c>
      <c r="Z837" s="228" t="str">
        <f t="shared" si="141"/>
        <v>-</v>
      </c>
      <c r="AA837" s="134"/>
    </row>
    <row r="838" spans="1:27" ht="15.75" customHeight="1">
      <c r="A838" s="450"/>
      <c r="B838" s="442"/>
      <c r="C838" s="442"/>
      <c r="D838" s="148" t="s">
        <v>1661</v>
      </c>
      <c r="E838" s="148" t="s">
        <v>1103</v>
      </c>
      <c r="F838" s="178" t="s">
        <v>1768</v>
      </c>
      <c r="G838" s="148" t="s">
        <v>1773</v>
      </c>
      <c r="H838" s="148" t="s">
        <v>394</v>
      </c>
      <c r="I838" s="148" t="s">
        <v>123</v>
      </c>
      <c r="J838" s="132">
        <v>270000</v>
      </c>
      <c r="K838" s="132">
        <v>267662.96000000002</v>
      </c>
      <c r="L838" s="132">
        <v>267662.96000000002</v>
      </c>
      <c r="M838" s="131" t="s">
        <v>410</v>
      </c>
      <c r="N838" s="131">
        <v>0.57999999999999996</v>
      </c>
      <c r="O838" s="170">
        <f t="shared" si="137"/>
        <v>156600</v>
      </c>
      <c r="P838" s="170">
        <f t="shared" si="133"/>
        <v>155244.51680000001</v>
      </c>
      <c r="Q838" s="170">
        <f t="shared" si="138"/>
        <v>155244.51680000001</v>
      </c>
      <c r="R838" s="228">
        <f t="shared" si="132"/>
        <v>0.99134429629629639</v>
      </c>
      <c r="S838" s="228">
        <f t="shared" si="139"/>
        <v>0.99134429629629639</v>
      </c>
      <c r="T838" s="131" t="s">
        <v>410</v>
      </c>
      <c r="U838" s="131">
        <v>0.23</v>
      </c>
      <c r="V838" s="170">
        <f t="shared" si="134"/>
        <v>62100</v>
      </c>
      <c r="W838" s="170">
        <f t="shared" si="140"/>
        <v>61562.480800000005</v>
      </c>
      <c r="X838" s="170">
        <f t="shared" si="135"/>
        <v>61562.480800000005</v>
      </c>
      <c r="Y838" s="260">
        <f t="shared" si="136"/>
        <v>0.99134429629629639</v>
      </c>
      <c r="Z838" s="228">
        <f t="shared" si="141"/>
        <v>0.99134429629629639</v>
      </c>
      <c r="AA838" s="134"/>
    </row>
    <row r="839" spans="1:27" ht="15.75" customHeight="1">
      <c r="A839" s="450"/>
      <c r="B839" s="442"/>
      <c r="C839" s="442"/>
      <c r="D839" s="148" t="s">
        <v>1661</v>
      </c>
      <c r="E839" s="148" t="s">
        <v>1103</v>
      </c>
      <c r="F839" s="178" t="s">
        <v>1768</v>
      </c>
      <c r="G839" s="148" t="s">
        <v>1774</v>
      </c>
      <c r="H839" s="148" t="s">
        <v>394</v>
      </c>
      <c r="I839" s="148" t="s">
        <v>123</v>
      </c>
      <c r="J839" s="132">
        <v>3660000</v>
      </c>
      <c r="K839" s="132">
        <v>2751750</v>
      </c>
      <c r="L839" s="132">
        <v>2737000</v>
      </c>
      <c r="M839" s="131" t="s">
        <v>410</v>
      </c>
      <c r="N839" s="131">
        <v>0.57999999999999996</v>
      </c>
      <c r="O839" s="170">
        <f t="shared" si="137"/>
        <v>2122800</v>
      </c>
      <c r="P839" s="170">
        <f t="shared" si="133"/>
        <v>1596015</v>
      </c>
      <c r="Q839" s="170">
        <f t="shared" si="138"/>
        <v>1587460</v>
      </c>
      <c r="R839" s="228">
        <f t="shared" si="132"/>
        <v>0.74781420765027318</v>
      </c>
      <c r="S839" s="228">
        <f t="shared" si="139"/>
        <v>0.75184426229508194</v>
      </c>
      <c r="T839" s="131" t="s">
        <v>410</v>
      </c>
      <c r="U839" s="131">
        <v>0.23</v>
      </c>
      <c r="V839" s="170">
        <f t="shared" si="134"/>
        <v>841800</v>
      </c>
      <c r="W839" s="170">
        <f t="shared" si="140"/>
        <v>632902.5</v>
      </c>
      <c r="X839" s="170">
        <f t="shared" si="135"/>
        <v>629510</v>
      </c>
      <c r="Y839" s="260">
        <f t="shared" si="136"/>
        <v>0.74781420765027318</v>
      </c>
      <c r="Z839" s="228">
        <f t="shared" si="141"/>
        <v>0.75184426229508194</v>
      </c>
      <c r="AA839" s="134"/>
    </row>
    <row r="840" spans="1:27" ht="15.75" customHeight="1">
      <c r="A840" s="450"/>
      <c r="B840" s="442"/>
      <c r="C840" s="442"/>
      <c r="D840" s="148" t="s">
        <v>1661</v>
      </c>
      <c r="E840" s="148" t="s">
        <v>1103</v>
      </c>
      <c r="F840" s="178" t="s">
        <v>1768</v>
      </c>
      <c r="G840" s="148" t="s">
        <v>1775</v>
      </c>
      <c r="H840" s="148" t="s">
        <v>394</v>
      </c>
      <c r="I840" s="148" t="s">
        <v>123</v>
      </c>
      <c r="J840" s="132">
        <v>7000000</v>
      </c>
      <c r="K840" s="132">
        <v>1014600</v>
      </c>
      <c r="L840" s="132">
        <v>920000</v>
      </c>
      <c r="M840" s="131" t="s">
        <v>410</v>
      </c>
      <c r="N840" s="131">
        <v>0.57999999999999996</v>
      </c>
      <c r="O840" s="170">
        <f t="shared" si="137"/>
        <v>4059999.9999999995</v>
      </c>
      <c r="P840" s="170">
        <f t="shared" si="133"/>
        <v>588468</v>
      </c>
      <c r="Q840" s="170">
        <f t="shared" si="138"/>
        <v>533600</v>
      </c>
      <c r="R840" s="228">
        <f t="shared" si="132"/>
        <v>0.13142857142857145</v>
      </c>
      <c r="S840" s="228">
        <f t="shared" si="139"/>
        <v>0.14494285714285715</v>
      </c>
      <c r="T840" s="131" t="s">
        <v>410</v>
      </c>
      <c r="U840" s="131">
        <v>0.23</v>
      </c>
      <c r="V840" s="170">
        <f t="shared" si="134"/>
        <v>1610000</v>
      </c>
      <c r="W840" s="170">
        <f t="shared" si="140"/>
        <v>233358</v>
      </c>
      <c r="X840" s="170">
        <f t="shared" si="135"/>
        <v>211600</v>
      </c>
      <c r="Y840" s="260">
        <f t="shared" si="136"/>
        <v>0.13142857142857142</v>
      </c>
      <c r="Z840" s="228">
        <f t="shared" si="141"/>
        <v>0.14494285714285715</v>
      </c>
      <c r="AA840" s="134"/>
    </row>
    <row r="841" spans="1:27" ht="15.75" customHeight="1">
      <c r="A841" s="450"/>
      <c r="B841" s="442"/>
      <c r="C841" s="442"/>
      <c r="D841" s="148" t="s">
        <v>1661</v>
      </c>
      <c r="E841" s="148" t="s">
        <v>1103</v>
      </c>
      <c r="F841" s="178" t="s">
        <v>1768</v>
      </c>
      <c r="G841" s="148" t="s">
        <v>1776</v>
      </c>
      <c r="H841" s="148" t="s">
        <v>394</v>
      </c>
      <c r="I841" s="148" t="s">
        <v>123</v>
      </c>
      <c r="J841" s="132">
        <v>732000</v>
      </c>
      <c r="K841" s="132">
        <v>684000</v>
      </c>
      <c r="L841" s="132">
        <v>530200</v>
      </c>
      <c r="M841" s="131" t="s">
        <v>410</v>
      </c>
      <c r="N841" s="131">
        <v>0.57999999999999996</v>
      </c>
      <c r="O841" s="170">
        <f t="shared" si="137"/>
        <v>424559.99999999994</v>
      </c>
      <c r="P841" s="170">
        <f t="shared" si="133"/>
        <v>396720</v>
      </c>
      <c r="Q841" s="170">
        <f t="shared" si="138"/>
        <v>307516</v>
      </c>
      <c r="R841" s="228">
        <f t="shared" si="132"/>
        <v>0.72431693989071044</v>
      </c>
      <c r="S841" s="228">
        <f t="shared" si="139"/>
        <v>0.93442622950819687</v>
      </c>
      <c r="T841" s="131" t="s">
        <v>410</v>
      </c>
      <c r="U841" s="131">
        <v>0.23</v>
      </c>
      <c r="V841" s="170">
        <f t="shared" si="134"/>
        <v>168360</v>
      </c>
      <c r="W841" s="170">
        <f t="shared" si="140"/>
        <v>157320</v>
      </c>
      <c r="X841" s="170">
        <f t="shared" si="135"/>
        <v>121946</v>
      </c>
      <c r="Y841" s="260">
        <f t="shared" si="136"/>
        <v>0.72431693989071033</v>
      </c>
      <c r="Z841" s="228">
        <f t="shared" si="141"/>
        <v>0.93442622950819676</v>
      </c>
      <c r="AA841" s="134"/>
    </row>
    <row r="842" spans="1:27" ht="15.75" customHeight="1">
      <c r="A842" s="450"/>
      <c r="B842" s="442"/>
      <c r="C842" s="442"/>
      <c r="D842" s="148" t="s">
        <v>1661</v>
      </c>
      <c r="E842" s="148" t="s">
        <v>1103</v>
      </c>
      <c r="F842" s="178" t="s">
        <v>1768</v>
      </c>
      <c r="G842" s="148" t="s">
        <v>1777</v>
      </c>
      <c r="H842" s="148" t="s">
        <v>394</v>
      </c>
      <c r="I842" s="148" t="s">
        <v>123</v>
      </c>
      <c r="J842" s="132">
        <v>5635000</v>
      </c>
      <c r="K842" s="132">
        <v>5260196.5599999996</v>
      </c>
      <c r="L842" s="132">
        <v>5260196.5599999996</v>
      </c>
      <c r="M842" s="131" t="s">
        <v>410</v>
      </c>
      <c r="N842" s="131">
        <v>0.57999999999999996</v>
      </c>
      <c r="O842" s="170">
        <f t="shared" si="137"/>
        <v>3268300</v>
      </c>
      <c r="P842" s="170">
        <f t="shared" si="133"/>
        <v>3050914.0047999998</v>
      </c>
      <c r="Q842" s="170">
        <f t="shared" si="138"/>
        <v>3050914.0047999998</v>
      </c>
      <c r="R842" s="228">
        <f t="shared" si="132"/>
        <v>0.93348652351375327</v>
      </c>
      <c r="S842" s="228">
        <f t="shared" si="139"/>
        <v>0.93348652351375327</v>
      </c>
      <c r="T842" s="131" t="s">
        <v>410</v>
      </c>
      <c r="U842" s="131">
        <v>0.23</v>
      </c>
      <c r="V842" s="170">
        <f t="shared" si="134"/>
        <v>1296050</v>
      </c>
      <c r="W842" s="170">
        <f t="shared" si="140"/>
        <v>1209845.2087999999</v>
      </c>
      <c r="X842" s="170">
        <f t="shared" si="135"/>
        <v>1209845.2087999999</v>
      </c>
      <c r="Y842" s="260">
        <f t="shared" si="136"/>
        <v>0.93348652351375327</v>
      </c>
      <c r="Z842" s="228">
        <f t="shared" si="141"/>
        <v>0.93348652351375327</v>
      </c>
      <c r="AA842" s="134"/>
    </row>
    <row r="843" spans="1:27" ht="15.75" customHeight="1">
      <c r="A843" s="450"/>
      <c r="B843" s="442"/>
      <c r="C843" s="442"/>
      <c r="D843" s="148" t="s">
        <v>1661</v>
      </c>
      <c r="E843" s="148" t="s">
        <v>1103</v>
      </c>
      <c r="F843" s="178" t="s">
        <v>1768</v>
      </c>
      <c r="G843" s="148" t="s">
        <v>1778</v>
      </c>
      <c r="H843" s="148" t="s">
        <v>394</v>
      </c>
      <c r="I843" s="148" t="s">
        <v>123</v>
      </c>
      <c r="J843" s="132">
        <v>0</v>
      </c>
      <c r="K843" s="132">
        <v>41180.6</v>
      </c>
      <c r="L843" s="132">
        <v>41180.6</v>
      </c>
      <c r="M843" s="131" t="s">
        <v>410</v>
      </c>
      <c r="N843" s="131">
        <v>0.57999999999999996</v>
      </c>
      <c r="O843" s="170">
        <f t="shared" si="137"/>
        <v>0</v>
      </c>
      <c r="P843" s="170">
        <f t="shared" si="133"/>
        <v>23884.747999999996</v>
      </c>
      <c r="Q843" s="170">
        <f t="shared" si="138"/>
        <v>23884.747999999996</v>
      </c>
      <c r="R843" s="228" t="str">
        <f t="shared" si="132"/>
        <v>-</v>
      </c>
      <c r="S843" s="228" t="str">
        <f t="shared" si="139"/>
        <v>-</v>
      </c>
      <c r="T843" s="131" t="s">
        <v>410</v>
      </c>
      <c r="U843" s="131">
        <v>0.23</v>
      </c>
      <c r="V843" s="170">
        <f t="shared" si="134"/>
        <v>0</v>
      </c>
      <c r="W843" s="170">
        <f t="shared" si="140"/>
        <v>9471.5380000000005</v>
      </c>
      <c r="X843" s="170">
        <f t="shared" si="135"/>
        <v>9471.5380000000005</v>
      </c>
      <c r="Y843" s="260" t="str">
        <f t="shared" si="136"/>
        <v>-</v>
      </c>
      <c r="Z843" s="228" t="str">
        <f t="shared" si="141"/>
        <v>-</v>
      </c>
      <c r="AA843" s="134"/>
    </row>
    <row r="844" spans="1:27" ht="15.75" customHeight="1">
      <c r="A844" s="450"/>
      <c r="B844" s="442"/>
      <c r="C844" s="442"/>
      <c r="D844" s="148" t="s">
        <v>1661</v>
      </c>
      <c r="E844" s="148" t="s">
        <v>1103</v>
      </c>
      <c r="F844" s="178" t="s">
        <v>1768</v>
      </c>
      <c r="G844" s="148" t="s">
        <v>1779</v>
      </c>
      <c r="H844" s="148" t="s">
        <v>394</v>
      </c>
      <c r="I844" s="148" t="s">
        <v>123</v>
      </c>
      <c r="J844" s="132">
        <v>50000</v>
      </c>
      <c r="K844" s="132">
        <v>0</v>
      </c>
      <c r="L844" s="132">
        <v>0</v>
      </c>
      <c r="M844" s="131" t="s">
        <v>410</v>
      </c>
      <c r="N844" s="131">
        <v>0.57999999999999996</v>
      </c>
      <c r="O844" s="170">
        <f t="shared" si="137"/>
        <v>28999.999999999996</v>
      </c>
      <c r="P844" s="170">
        <f t="shared" si="133"/>
        <v>0</v>
      </c>
      <c r="Q844" s="170">
        <f t="shared" si="138"/>
        <v>0</v>
      </c>
      <c r="R844" s="228">
        <f t="shared" si="132"/>
        <v>0</v>
      </c>
      <c r="S844" s="228">
        <f t="shared" si="139"/>
        <v>0</v>
      </c>
      <c r="T844" s="131" t="s">
        <v>410</v>
      </c>
      <c r="U844" s="131">
        <v>0.23</v>
      </c>
      <c r="V844" s="170">
        <f t="shared" si="134"/>
        <v>11500</v>
      </c>
      <c r="W844" s="170">
        <f t="shared" si="140"/>
        <v>0</v>
      </c>
      <c r="X844" s="170">
        <f t="shared" si="135"/>
        <v>0</v>
      </c>
      <c r="Y844" s="260">
        <f t="shared" si="136"/>
        <v>0</v>
      </c>
      <c r="Z844" s="228">
        <f t="shared" si="141"/>
        <v>0</v>
      </c>
      <c r="AA844" s="134"/>
    </row>
    <row r="845" spans="1:27" ht="15.75" customHeight="1">
      <c r="A845" s="450"/>
      <c r="B845" s="442"/>
      <c r="C845" s="442"/>
      <c r="D845" s="148" t="s">
        <v>1661</v>
      </c>
      <c r="E845" s="148" t="s">
        <v>751</v>
      </c>
      <c r="F845" s="178" t="s">
        <v>1780</v>
      </c>
      <c r="G845" s="148" t="s">
        <v>1781</v>
      </c>
      <c r="H845" s="148" t="s">
        <v>394</v>
      </c>
      <c r="I845" s="148" t="s">
        <v>123</v>
      </c>
      <c r="J845" s="132">
        <v>7040</v>
      </c>
      <c r="K845" s="132">
        <v>0</v>
      </c>
      <c r="L845" s="132">
        <v>0</v>
      </c>
      <c r="M845" s="131" t="s">
        <v>416</v>
      </c>
      <c r="N845" s="131">
        <v>0</v>
      </c>
      <c r="O845" s="170">
        <f t="shared" si="137"/>
        <v>0</v>
      </c>
      <c r="P845" s="170">
        <f t="shared" si="133"/>
        <v>0</v>
      </c>
      <c r="Q845" s="170">
        <f t="shared" si="138"/>
        <v>0</v>
      </c>
      <c r="R845" s="228" t="str">
        <f t="shared" si="132"/>
        <v>-</v>
      </c>
      <c r="S845" s="228" t="str">
        <f t="shared" si="139"/>
        <v>-</v>
      </c>
      <c r="T845" s="131" t="s">
        <v>410</v>
      </c>
      <c r="U845" s="131">
        <v>0</v>
      </c>
      <c r="V845" s="170">
        <f t="shared" si="134"/>
        <v>0</v>
      </c>
      <c r="W845" s="170">
        <f t="shared" si="140"/>
        <v>0</v>
      </c>
      <c r="X845" s="170">
        <f t="shared" si="135"/>
        <v>0</v>
      </c>
      <c r="Y845" s="260" t="str">
        <f t="shared" si="136"/>
        <v>-</v>
      </c>
      <c r="Z845" s="228" t="str">
        <f t="shared" si="141"/>
        <v>-</v>
      </c>
      <c r="AA845" s="134"/>
    </row>
    <row r="846" spans="1:27" ht="15.75" customHeight="1">
      <c r="A846" s="450"/>
      <c r="B846" s="442"/>
      <c r="C846" s="442"/>
      <c r="D846" s="148" t="s">
        <v>1661</v>
      </c>
      <c r="E846" s="148" t="s">
        <v>751</v>
      </c>
      <c r="F846" s="178" t="s">
        <v>1780</v>
      </c>
      <c r="G846" s="148" t="s">
        <v>1782</v>
      </c>
      <c r="H846" s="148" t="s">
        <v>394</v>
      </c>
      <c r="I846" s="148" t="s">
        <v>123</v>
      </c>
      <c r="J846" s="132">
        <v>680600</v>
      </c>
      <c r="K846" s="132">
        <v>618800</v>
      </c>
      <c r="L846" s="132">
        <v>618800</v>
      </c>
      <c r="M846" s="131" t="s">
        <v>396</v>
      </c>
      <c r="N846" s="131">
        <v>1</v>
      </c>
      <c r="O846" s="170">
        <f t="shared" si="137"/>
        <v>680600</v>
      </c>
      <c r="P846" s="170">
        <f t="shared" si="133"/>
        <v>618800</v>
      </c>
      <c r="Q846" s="170">
        <f t="shared" si="138"/>
        <v>618800</v>
      </c>
      <c r="R846" s="228">
        <f t="shared" si="132"/>
        <v>0.9091977666764619</v>
      </c>
      <c r="S846" s="228">
        <f t="shared" si="139"/>
        <v>0.9091977666764619</v>
      </c>
      <c r="T846" s="131" t="s">
        <v>410</v>
      </c>
      <c r="U846" s="131">
        <v>0.57999999999999996</v>
      </c>
      <c r="V846" s="170">
        <f t="shared" si="134"/>
        <v>394748</v>
      </c>
      <c r="W846" s="170">
        <f t="shared" si="140"/>
        <v>358904</v>
      </c>
      <c r="X846" s="170">
        <f t="shared" si="135"/>
        <v>358904</v>
      </c>
      <c r="Y846" s="260">
        <f t="shared" si="136"/>
        <v>0.9091977666764619</v>
      </c>
      <c r="Z846" s="228">
        <f t="shared" si="141"/>
        <v>0.9091977666764619</v>
      </c>
      <c r="AA846" s="134"/>
    </row>
    <row r="847" spans="1:27" ht="15.75" customHeight="1">
      <c r="A847" s="450"/>
      <c r="B847" s="442"/>
      <c r="C847" s="442"/>
      <c r="D847" s="148" t="s">
        <v>1661</v>
      </c>
      <c r="E847" s="148" t="s">
        <v>751</v>
      </c>
      <c r="F847" s="178" t="s">
        <v>1780</v>
      </c>
      <c r="G847" s="148" t="s">
        <v>1783</v>
      </c>
      <c r="H847" s="148" t="s">
        <v>394</v>
      </c>
      <c r="I847" s="148" t="s">
        <v>123</v>
      </c>
      <c r="J847" s="132">
        <v>6465</v>
      </c>
      <c r="K847" s="132">
        <v>10000</v>
      </c>
      <c r="L847" s="132">
        <v>10000</v>
      </c>
      <c r="M847" s="131" t="s">
        <v>396</v>
      </c>
      <c r="N847" s="131">
        <v>1</v>
      </c>
      <c r="O847" s="170">
        <f t="shared" si="137"/>
        <v>6465</v>
      </c>
      <c r="P847" s="170">
        <f t="shared" si="133"/>
        <v>10000</v>
      </c>
      <c r="Q847" s="170">
        <f t="shared" si="138"/>
        <v>10000</v>
      </c>
      <c r="R847" s="228">
        <f t="shared" si="132"/>
        <v>1.5467904098994587</v>
      </c>
      <c r="S847" s="228">
        <f t="shared" si="139"/>
        <v>1.5467904098994587</v>
      </c>
      <c r="T847" s="131" t="s">
        <v>410</v>
      </c>
      <c r="U847" s="131">
        <v>0.57999999999999996</v>
      </c>
      <c r="V847" s="170">
        <f t="shared" si="134"/>
        <v>3749.7</v>
      </c>
      <c r="W847" s="170">
        <f t="shared" si="140"/>
        <v>5800</v>
      </c>
      <c r="X847" s="170">
        <f t="shared" si="135"/>
        <v>5800</v>
      </c>
      <c r="Y847" s="260">
        <f t="shared" si="136"/>
        <v>1.5467904098994587</v>
      </c>
      <c r="Z847" s="228">
        <f t="shared" si="141"/>
        <v>1.5467904098994587</v>
      </c>
      <c r="AA847" s="134"/>
    </row>
    <row r="848" spans="1:27" ht="15.75" customHeight="1">
      <c r="A848" s="450"/>
      <c r="B848" s="442"/>
      <c r="C848" s="442"/>
      <c r="D848" s="148" t="s">
        <v>1661</v>
      </c>
      <c r="E848" s="148" t="s">
        <v>751</v>
      </c>
      <c r="F848" s="178" t="s">
        <v>1780</v>
      </c>
      <c r="G848" s="148" t="s">
        <v>1784</v>
      </c>
      <c r="H848" s="148" t="s">
        <v>394</v>
      </c>
      <c r="I848" s="148" t="s">
        <v>123</v>
      </c>
      <c r="J848" s="132">
        <v>136120</v>
      </c>
      <c r="K848" s="132">
        <v>136120</v>
      </c>
      <c r="L848" s="132">
        <v>104000</v>
      </c>
      <c r="M848" s="131" t="s">
        <v>396</v>
      </c>
      <c r="N848" s="131">
        <v>1</v>
      </c>
      <c r="O848" s="170">
        <f t="shared" si="137"/>
        <v>136120</v>
      </c>
      <c r="P848" s="170">
        <f t="shared" si="133"/>
        <v>136120</v>
      </c>
      <c r="Q848" s="170">
        <f t="shared" si="138"/>
        <v>104000</v>
      </c>
      <c r="R848" s="228">
        <f t="shared" si="132"/>
        <v>0.76403173670290925</v>
      </c>
      <c r="S848" s="228">
        <f t="shared" si="139"/>
        <v>1</v>
      </c>
      <c r="T848" s="131" t="s">
        <v>410</v>
      </c>
      <c r="U848" s="131">
        <v>0.57999999999999996</v>
      </c>
      <c r="V848" s="170">
        <f t="shared" si="134"/>
        <v>78949.599999999991</v>
      </c>
      <c r="W848" s="170">
        <f t="shared" si="140"/>
        <v>78949.599999999991</v>
      </c>
      <c r="X848" s="170">
        <f t="shared" si="135"/>
        <v>60319.999999999993</v>
      </c>
      <c r="Y848" s="260">
        <f t="shared" si="136"/>
        <v>0.76403173670290914</v>
      </c>
      <c r="Z848" s="228">
        <f t="shared" si="141"/>
        <v>1</v>
      </c>
      <c r="AA848" s="134"/>
    </row>
    <row r="849" spans="1:27" ht="15.75" customHeight="1">
      <c r="A849" s="450"/>
      <c r="B849" s="442"/>
      <c r="C849" s="442"/>
      <c r="D849" s="148" t="s">
        <v>1661</v>
      </c>
      <c r="E849" s="148" t="s">
        <v>751</v>
      </c>
      <c r="F849" s="178" t="s">
        <v>1785</v>
      </c>
      <c r="G849" s="148" t="s">
        <v>1786</v>
      </c>
      <c r="H849" s="148" t="s">
        <v>394</v>
      </c>
      <c r="I849" s="148" t="s">
        <v>123</v>
      </c>
      <c r="J849" s="132">
        <v>701718</v>
      </c>
      <c r="K849" s="132">
        <v>232736.16999999998</v>
      </c>
      <c r="L849" s="132">
        <v>232736.16999999998</v>
      </c>
      <c r="M849" s="131" t="s">
        <v>396</v>
      </c>
      <c r="N849" s="131">
        <v>1</v>
      </c>
      <c r="O849" s="170">
        <f t="shared" si="137"/>
        <v>701718</v>
      </c>
      <c r="P849" s="170">
        <f t="shared" si="133"/>
        <v>232736.16999999998</v>
      </c>
      <c r="Q849" s="170">
        <f t="shared" si="138"/>
        <v>232736.16999999998</v>
      </c>
      <c r="R849" s="228">
        <f t="shared" si="132"/>
        <v>0.33166623914449961</v>
      </c>
      <c r="S849" s="228">
        <f t="shared" si="139"/>
        <v>0.33166623914449961</v>
      </c>
      <c r="T849" s="131" t="s">
        <v>410</v>
      </c>
      <c r="U849" s="131">
        <v>0.57999999999999996</v>
      </c>
      <c r="V849" s="170">
        <f t="shared" si="134"/>
        <v>406996.43999999994</v>
      </c>
      <c r="W849" s="170">
        <f t="shared" si="140"/>
        <v>134986.97859999997</v>
      </c>
      <c r="X849" s="170">
        <f t="shared" si="135"/>
        <v>134986.97859999997</v>
      </c>
      <c r="Y849" s="260">
        <f t="shared" si="136"/>
        <v>0.33166623914449961</v>
      </c>
      <c r="Z849" s="228">
        <f t="shared" si="141"/>
        <v>0.33166623914449961</v>
      </c>
      <c r="AA849" s="134"/>
    </row>
    <row r="850" spans="1:27" ht="15.75" customHeight="1">
      <c r="A850" s="450"/>
      <c r="B850" s="442"/>
      <c r="C850" s="442"/>
      <c r="D850" s="148" t="s">
        <v>1661</v>
      </c>
      <c r="E850" s="148" t="s">
        <v>751</v>
      </c>
      <c r="F850" s="178" t="s">
        <v>1785</v>
      </c>
      <c r="G850" s="148" t="s">
        <v>1787</v>
      </c>
      <c r="H850" s="148" t="s">
        <v>394</v>
      </c>
      <c r="I850" s="148" t="s">
        <v>123</v>
      </c>
      <c r="J850" s="132">
        <v>55320</v>
      </c>
      <c r="K850" s="132">
        <v>0</v>
      </c>
      <c r="L850" s="132">
        <v>0</v>
      </c>
      <c r="M850" s="131" t="s">
        <v>396</v>
      </c>
      <c r="N850" s="131">
        <v>1</v>
      </c>
      <c r="O850" s="170">
        <f t="shared" si="137"/>
        <v>55320</v>
      </c>
      <c r="P850" s="170">
        <f t="shared" si="133"/>
        <v>0</v>
      </c>
      <c r="Q850" s="170">
        <f t="shared" si="138"/>
        <v>0</v>
      </c>
      <c r="R850" s="228">
        <f t="shared" si="132"/>
        <v>0</v>
      </c>
      <c r="S850" s="228">
        <f t="shared" si="139"/>
        <v>0</v>
      </c>
      <c r="T850" s="131" t="s">
        <v>410</v>
      </c>
      <c r="U850" s="131">
        <v>0.57999999999999996</v>
      </c>
      <c r="V850" s="170">
        <f t="shared" si="134"/>
        <v>32085.599999999999</v>
      </c>
      <c r="W850" s="170">
        <f t="shared" si="140"/>
        <v>0</v>
      </c>
      <c r="X850" s="170">
        <f t="shared" si="135"/>
        <v>0</v>
      </c>
      <c r="Y850" s="260">
        <f t="shared" si="136"/>
        <v>0</v>
      </c>
      <c r="Z850" s="228">
        <f t="shared" si="141"/>
        <v>0</v>
      </c>
      <c r="AA850" s="134"/>
    </row>
    <row r="851" spans="1:27" ht="15.75" customHeight="1">
      <c r="A851" s="450"/>
      <c r="B851" s="442"/>
      <c r="C851" s="442"/>
      <c r="D851" s="148" t="s">
        <v>1661</v>
      </c>
      <c r="E851" s="148" t="s">
        <v>751</v>
      </c>
      <c r="F851" s="178" t="s">
        <v>1785</v>
      </c>
      <c r="G851" s="148" t="s">
        <v>1788</v>
      </c>
      <c r="H851" s="148" t="s">
        <v>394</v>
      </c>
      <c r="I851" s="148" t="s">
        <v>123</v>
      </c>
      <c r="J851" s="132">
        <v>6431999</v>
      </c>
      <c r="K851" s="132">
        <v>8937901.7300000004</v>
      </c>
      <c r="L851" s="132">
        <v>1430299.33</v>
      </c>
      <c r="M851" s="131" t="s">
        <v>396</v>
      </c>
      <c r="N851" s="131">
        <v>1</v>
      </c>
      <c r="O851" s="170">
        <f t="shared" si="137"/>
        <v>6431999</v>
      </c>
      <c r="P851" s="170">
        <f t="shared" si="133"/>
        <v>8937901.7300000004</v>
      </c>
      <c r="Q851" s="170">
        <f t="shared" si="138"/>
        <v>1430299.33</v>
      </c>
      <c r="R851" s="228">
        <f t="shared" si="132"/>
        <v>0.22237244284397434</v>
      </c>
      <c r="S851" s="228">
        <f t="shared" si="139"/>
        <v>1.3895993656093542</v>
      </c>
      <c r="T851" s="131" t="s">
        <v>410</v>
      </c>
      <c r="U851" s="131">
        <v>0.57999999999999996</v>
      </c>
      <c r="V851" s="170">
        <f t="shared" si="134"/>
        <v>3730559.42</v>
      </c>
      <c r="W851" s="170">
        <f t="shared" si="140"/>
        <v>5183983.0033999998</v>
      </c>
      <c r="X851" s="170">
        <f t="shared" si="135"/>
        <v>829573.61139999994</v>
      </c>
      <c r="Y851" s="260">
        <f t="shared" si="136"/>
        <v>0.22237244284397431</v>
      </c>
      <c r="Z851" s="228">
        <f t="shared" si="141"/>
        <v>1.3895993656093542</v>
      </c>
      <c r="AA851" s="134"/>
    </row>
    <row r="852" spans="1:27" ht="15.75" customHeight="1">
      <c r="A852" s="450"/>
      <c r="B852" s="442"/>
      <c r="C852" s="442"/>
      <c r="D852" s="148" t="s">
        <v>1661</v>
      </c>
      <c r="E852" s="148" t="s">
        <v>751</v>
      </c>
      <c r="F852" s="178" t="s">
        <v>1785</v>
      </c>
      <c r="G852" s="148" t="s">
        <v>1789</v>
      </c>
      <c r="H852" s="148" t="s">
        <v>394</v>
      </c>
      <c r="I852" s="148" t="s">
        <v>123</v>
      </c>
      <c r="J852" s="132">
        <v>11064</v>
      </c>
      <c r="K852" s="132">
        <v>11064</v>
      </c>
      <c r="L852" s="132">
        <v>0</v>
      </c>
      <c r="M852" s="131" t="s">
        <v>396</v>
      </c>
      <c r="N852" s="131">
        <v>1</v>
      </c>
      <c r="O852" s="170">
        <f t="shared" si="137"/>
        <v>11064</v>
      </c>
      <c r="P852" s="170">
        <f t="shared" si="133"/>
        <v>11064</v>
      </c>
      <c r="Q852" s="170">
        <f t="shared" si="138"/>
        <v>0</v>
      </c>
      <c r="R852" s="228">
        <f t="shared" si="132"/>
        <v>0</v>
      </c>
      <c r="S852" s="228">
        <f t="shared" si="139"/>
        <v>1</v>
      </c>
      <c r="T852" s="131" t="s">
        <v>410</v>
      </c>
      <c r="U852" s="131">
        <v>0.57999999999999996</v>
      </c>
      <c r="V852" s="170">
        <f t="shared" si="134"/>
        <v>6417.12</v>
      </c>
      <c r="W852" s="170">
        <f t="shared" si="140"/>
        <v>6417.12</v>
      </c>
      <c r="X852" s="170">
        <f t="shared" si="135"/>
        <v>0</v>
      </c>
      <c r="Y852" s="260">
        <f t="shared" si="136"/>
        <v>0</v>
      </c>
      <c r="Z852" s="228">
        <f t="shared" si="141"/>
        <v>1</v>
      </c>
      <c r="AA852" s="134"/>
    </row>
    <row r="853" spans="1:27" ht="15.75" customHeight="1">
      <c r="A853" s="450"/>
      <c r="B853" s="442"/>
      <c r="C853" s="442"/>
      <c r="D853" s="148" t="s">
        <v>1661</v>
      </c>
      <c r="E853" s="148" t="s">
        <v>1103</v>
      </c>
      <c r="F853" s="178" t="s">
        <v>1790</v>
      </c>
      <c r="G853" s="148" t="s">
        <v>1791</v>
      </c>
      <c r="H853" s="148" t="s">
        <v>394</v>
      </c>
      <c r="I853" s="148" t="s">
        <v>77</v>
      </c>
      <c r="J853" s="132">
        <v>1000</v>
      </c>
      <c r="K853" s="132">
        <v>0</v>
      </c>
      <c r="L853" s="132">
        <v>0</v>
      </c>
      <c r="M853" s="131" t="s">
        <v>416</v>
      </c>
      <c r="N853" s="131">
        <v>0</v>
      </c>
      <c r="O853" s="170">
        <f t="shared" si="137"/>
        <v>0</v>
      </c>
      <c r="P853" s="170">
        <f t="shared" si="133"/>
        <v>0</v>
      </c>
      <c r="Q853" s="170">
        <f t="shared" si="138"/>
        <v>0</v>
      </c>
      <c r="R853" s="228" t="str">
        <f t="shared" si="132"/>
        <v>-</v>
      </c>
      <c r="S853" s="228" t="str">
        <f t="shared" si="139"/>
        <v>-</v>
      </c>
      <c r="T853" s="131" t="s">
        <v>416</v>
      </c>
      <c r="U853" s="131">
        <v>0</v>
      </c>
      <c r="V853" s="170">
        <f t="shared" si="134"/>
        <v>0</v>
      </c>
      <c r="W853" s="170">
        <f t="shared" si="140"/>
        <v>0</v>
      </c>
      <c r="X853" s="170">
        <f t="shared" si="135"/>
        <v>0</v>
      </c>
      <c r="Y853" s="260" t="str">
        <f t="shared" si="136"/>
        <v>-</v>
      </c>
      <c r="Z853" s="228" t="str">
        <f t="shared" si="141"/>
        <v>-</v>
      </c>
      <c r="AA853" s="134"/>
    </row>
    <row r="854" spans="1:27" ht="15.75" customHeight="1">
      <c r="A854" s="450"/>
      <c r="B854" s="442"/>
      <c r="C854" s="442"/>
      <c r="D854" s="148" t="s">
        <v>1661</v>
      </c>
      <c r="E854" s="148" t="s">
        <v>1103</v>
      </c>
      <c r="F854" s="178" t="s">
        <v>1790</v>
      </c>
      <c r="G854" s="148" t="s">
        <v>1792</v>
      </c>
      <c r="H854" s="148" t="s">
        <v>394</v>
      </c>
      <c r="I854" s="148" t="s">
        <v>77</v>
      </c>
      <c r="J854" s="132">
        <v>1000</v>
      </c>
      <c r="K854" s="132">
        <v>0</v>
      </c>
      <c r="L854" s="132">
        <v>0</v>
      </c>
      <c r="M854" s="131" t="s">
        <v>416</v>
      </c>
      <c r="N854" s="131">
        <v>0</v>
      </c>
      <c r="O854" s="170">
        <f t="shared" si="137"/>
        <v>0</v>
      </c>
      <c r="P854" s="170">
        <f t="shared" si="133"/>
        <v>0</v>
      </c>
      <c r="Q854" s="170">
        <f t="shared" si="138"/>
        <v>0</v>
      </c>
      <c r="R854" s="228" t="str">
        <f t="shared" si="132"/>
        <v>-</v>
      </c>
      <c r="S854" s="228" t="str">
        <f t="shared" si="139"/>
        <v>-</v>
      </c>
      <c r="T854" s="131" t="s">
        <v>416</v>
      </c>
      <c r="U854" s="131">
        <v>0</v>
      </c>
      <c r="V854" s="170">
        <f t="shared" si="134"/>
        <v>0</v>
      </c>
      <c r="W854" s="170">
        <f t="shared" si="140"/>
        <v>0</v>
      </c>
      <c r="X854" s="170">
        <f t="shared" si="135"/>
        <v>0</v>
      </c>
      <c r="Y854" s="260" t="str">
        <f t="shared" si="136"/>
        <v>-</v>
      </c>
      <c r="Z854" s="228" t="str">
        <f t="shared" si="141"/>
        <v>-</v>
      </c>
      <c r="AA854" s="134"/>
    </row>
    <row r="855" spans="1:27" ht="15.75" customHeight="1">
      <c r="A855" s="450"/>
      <c r="B855" s="442"/>
      <c r="C855" s="442"/>
      <c r="D855" s="148" t="s">
        <v>1661</v>
      </c>
      <c r="E855" s="148" t="s">
        <v>1103</v>
      </c>
      <c r="F855" s="178" t="s">
        <v>1790</v>
      </c>
      <c r="G855" s="148" t="s">
        <v>1793</v>
      </c>
      <c r="H855" s="148" t="s">
        <v>394</v>
      </c>
      <c r="I855" s="148" t="s">
        <v>123</v>
      </c>
      <c r="J855" s="132">
        <v>0</v>
      </c>
      <c r="K855" s="132">
        <v>15400000</v>
      </c>
      <c r="L855" s="132">
        <v>0</v>
      </c>
      <c r="M855" s="131" t="s">
        <v>410</v>
      </c>
      <c r="N855" s="131">
        <v>0.57999999999999996</v>
      </c>
      <c r="O855" s="170">
        <f t="shared" si="137"/>
        <v>0</v>
      </c>
      <c r="P855" s="170">
        <f t="shared" si="133"/>
        <v>8932000</v>
      </c>
      <c r="Q855" s="170">
        <f t="shared" si="138"/>
        <v>0</v>
      </c>
      <c r="R855" s="228" t="str">
        <f t="shared" ref="R855:R908" si="142">IFERROR(Q855/O855, "-")</f>
        <v>-</v>
      </c>
      <c r="S855" s="228" t="str">
        <f t="shared" si="139"/>
        <v>-</v>
      </c>
      <c r="T855" s="131" t="s">
        <v>416</v>
      </c>
      <c r="U855" s="131">
        <v>0</v>
      </c>
      <c r="V855" s="170">
        <f t="shared" si="134"/>
        <v>0</v>
      </c>
      <c r="W855" s="170">
        <f t="shared" si="140"/>
        <v>0</v>
      </c>
      <c r="X855" s="170">
        <f t="shared" si="135"/>
        <v>0</v>
      </c>
      <c r="Y855" s="260" t="str">
        <f t="shared" si="136"/>
        <v>-</v>
      </c>
      <c r="Z855" s="228" t="str">
        <f t="shared" si="141"/>
        <v>-</v>
      </c>
      <c r="AA855" s="134"/>
    </row>
    <row r="856" spans="1:27" ht="15.75" customHeight="1">
      <c r="A856" s="450"/>
      <c r="B856" s="442"/>
      <c r="C856" s="442"/>
      <c r="D856" s="148" t="s">
        <v>1661</v>
      </c>
      <c r="E856" s="148" t="s">
        <v>1103</v>
      </c>
      <c r="F856" s="178" t="s">
        <v>1790</v>
      </c>
      <c r="G856" s="148" t="s">
        <v>1794</v>
      </c>
      <c r="H856" s="148" t="s">
        <v>394</v>
      </c>
      <c r="I856" s="148" t="s">
        <v>123</v>
      </c>
      <c r="J856" s="132">
        <v>10000000</v>
      </c>
      <c r="K856" s="132">
        <v>0</v>
      </c>
      <c r="L856" s="132">
        <v>0</v>
      </c>
      <c r="M856" s="131" t="s">
        <v>410</v>
      </c>
      <c r="N856" s="131">
        <v>0.57999999999999996</v>
      </c>
      <c r="O856" s="170">
        <f t="shared" si="137"/>
        <v>5800000</v>
      </c>
      <c r="P856" s="170">
        <f t="shared" si="133"/>
        <v>0</v>
      </c>
      <c r="Q856" s="170">
        <f t="shared" si="138"/>
        <v>0</v>
      </c>
      <c r="R856" s="228">
        <f t="shared" si="142"/>
        <v>0</v>
      </c>
      <c r="S856" s="228">
        <f t="shared" si="139"/>
        <v>0</v>
      </c>
      <c r="T856" s="131" t="s">
        <v>416</v>
      </c>
      <c r="U856" s="131">
        <v>0</v>
      </c>
      <c r="V856" s="170">
        <f t="shared" si="134"/>
        <v>0</v>
      </c>
      <c r="W856" s="170">
        <f t="shared" si="140"/>
        <v>0</v>
      </c>
      <c r="X856" s="170">
        <f t="shared" si="135"/>
        <v>0</v>
      </c>
      <c r="Y856" s="260" t="str">
        <f t="shared" si="136"/>
        <v>-</v>
      </c>
      <c r="Z856" s="228" t="str">
        <f t="shared" si="141"/>
        <v>-</v>
      </c>
      <c r="AA856" s="134"/>
    </row>
    <row r="857" spans="1:27" ht="15.75" customHeight="1">
      <c r="A857" s="450"/>
      <c r="B857" s="442"/>
      <c r="C857" s="442"/>
      <c r="D857" s="148" t="s">
        <v>1661</v>
      </c>
      <c r="E857" s="148" t="s">
        <v>1103</v>
      </c>
      <c r="F857" s="178" t="s">
        <v>1795</v>
      </c>
      <c r="G857" s="148" t="s">
        <v>1796</v>
      </c>
      <c r="H857" s="148" t="s">
        <v>394</v>
      </c>
      <c r="I857" s="148" t="s">
        <v>77</v>
      </c>
      <c r="J857" s="132">
        <v>1000</v>
      </c>
      <c r="K857" s="132">
        <v>0</v>
      </c>
      <c r="L857" s="132">
        <v>0</v>
      </c>
      <c r="M857" s="131" t="s">
        <v>416</v>
      </c>
      <c r="N857" s="131">
        <v>0</v>
      </c>
      <c r="O857" s="170">
        <f t="shared" si="137"/>
        <v>0</v>
      </c>
      <c r="P857" s="170">
        <f t="shared" si="133"/>
        <v>0</v>
      </c>
      <c r="Q857" s="170">
        <f t="shared" si="138"/>
        <v>0</v>
      </c>
      <c r="R857" s="228" t="str">
        <f t="shared" si="142"/>
        <v>-</v>
      </c>
      <c r="S857" s="228" t="str">
        <f t="shared" si="139"/>
        <v>-</v>
      </c>
      <c r="T857" s="131" t="s">
        <v>410</v>
      </c>
      <c r="U857" s="131">
        <v>0</v>
      </c>
      <c r="V857" s="170">
        <f t="shared" si="134"/>
        <v>0</v>
      </c>
      <c r="W857" s="170">
        <f t="shared" si="140"/>
        <v>0</v>
      </c>
      <c r="X857" s="170">
        <f t="shared" si="135"/>
        <v>0</v>
      </c>
      <c r="Y857" s="260" t="str">
        <f t="shared" si="136"/>
        <v>-</v>
      </c>
      <c r="Z857" s="228" t="str">
        <f t="shared" si="141"/>
        <v>-</v>
      </c>
      <c r="AA857" s="134"/>
    </row>
    <row r="858" spans="1:27" ht="15.75" customHeight="1">
      <c r="A858" s="450"/>
      <c r="B858" s="442"/>
      <c r="C858" s="442"/>
      <c r="D858" s="148" t="s">
        <v>1661</v>
      </c>
      <c r="E858" s="148" t="s">
        <v>1103</v>
      </c>
      <c r="F858" s="178" t="s">
        <v>1795</v>
      </c>
      <c r="G858" s="148" t="s">
        <v>1797</v>
      </c>
      <c r="H858" s="148" t="s">
        <v>394</v>
      </c>
      <c r="I858" s="148" t="s">
        <v>77</v>
      </c>
      <c r="J858" s="132">
        <v>1000</v>
      </c>
      <c r="K858" s="132">
        <v>0</v>
      </c>
      <c r="L858" s="132">
        <v>0</v>
      </c>
      <c r="M858" s="131" t="s">
        <v>416</v>
      </c>
      <c r="N858" s="131">
        <v>0</v>
      </c>
      <c r="O858" s="170">
        <f t="shared" si="137"/>
        <v>0</v>
      </c>
      <c r="P858" s="170">
        <f t="shared" si="133"/>
        <v>0</v>
      </c>
      <c r="Q858" s="170">
        <f t="shared" si="138"/>
        <v>0</v>
      </c>
      <c r="R858" s="228" t="str">
        <f t="shared" si="142"/>
        <v>-</v>
      </c>
      <c r="S858" s="228" t="str">
        <f t="shared" si="139"/>
        <v>-</v>
      </c>
      <c r="T858" s="131" t="s">
        <v>410</v>
      </c>
      <c r="U858" s="131">
        <v>0</v>
      </c>
      <c r="V858" s="170">
        <f t="shared" si="134"/>
        <v>0</v>
      </c>
      <c r="W858" s="170">
        <f t="shared" si="140"/>
        <v>0</v>
      </c>
      <c r="X858" s="170">
        <f t="shared" si="135"/>
        <v>0</v>
      </c>
      <c r="Y858" s="260" t="str">
        <f t="shared" si="136"/>
        <v>-</v>
      </c>
      <c r="Z858" s="228" t="str">
        <f t="shared" si="141"/>
        <v>-</v>
      </c>
      <c r="AA858" s="134"/>
    </row>
    <row r="859" spans="1:27" ht="15.75" customHeight="1">
      <c r="A859" s="450"/>
      <c r="B859" s="442"/>
      <c r="C859" s="442"/>
      <c r="D859" s="148" t="s">
        <v>1661</v>
      </c>
      <c r="E859" s="148" t="s">
        <v>1103</v>
      </c>
      <c r="F859" s="178" t="s">
        <v>1795</v>
      </c>
      <c r="G859" s="148" t="s">
        <v>1798</v>
      </c>
      <c r="H859" s="148" t="s">
        <v>394</v>
      </c>
      <c r="I859" s="148" t="s">
        <v>123</v>
      </c>
      <c r="J859" s="132">
        <v>6500000</v>
      </c>
      <c r="K859" s="132">
        <v>239517418.17999998</v>
      </c>
      <c r="L859" s="132">
        <v>1850973.11</v>
      </c>
      <c r="M859" s="131" t="s">
        <v>410</v>
      </c>
      <c r="N859" s="131">
        <v>0.57999999999999996</v>
      </c>
      <c r="O859" s="170">
        <f t="shared" si="137"/>
        <v>3769999.9999999995</v>
      </c>
      <c r="P859" s="170">
        <f t="shared" si="133"/>
        <v>138920102.54439998</v>
      </c>
      <c r="Q859" s="170">
        <f t="shared" si="138"/>
        <v>1073564.4038</v>
      </c>
      <c r="R859" s="228">
        <f t="shared" si="142"/>
        <v>0.28476509384615389</v>
      </c>
      <c r="S859" s="228">
        <f t="shared" si="139"/>
        <v>36.848833566153843</v>
      </c>
      <c r="T859" s="131" t="s">
        <v>410</v>
      </c>
      <c r="U859" s="131">
        <v>0.23</v>
      </c>
      <c r="V859" s="170">
        <f t="shared" si="134"/>
        <v>1495000</v>
      </c>
      <c r="W859" s="170">
        <f t="shared" si="140"/>
        <v>55089006.181399994</v>
      </c>
      <c r="X859" s="170">
        <f t="shared" si="135"/>
        <v>425723.81530000002</v>
      </c>
      <c r="Y859" s="260">
        <f t="shared" si="136"/>
        <v>0.28476509384615384</v>
      </c>
      <c r="Z859" s="228">
        <f t="shared" si="141"/>
        <v>36.848833566153843</v>
      </c>
      <c r="AA859" s="134"/>
    </row>
    <row r="860" spans="1:27" ht="15.75" customHeight="1">
      <c r="A860" s="450"/>
      <c r="B860" s="442"/>
      <c r="C860" s="442"/>
      <c r="D860" s="148" t="s">
        <v>1661</v>
      </c>
      <c r="E860" s="148" t="s">
        <v>751</v>
      </c>
      <c r="F860" s="178" t="s">
        <v>752</v>
      </c>
      <c r="G860" s="148" t="s">
        <v>1799</v>
      </c>
      <c r="H860" s="148" t="s">
        <v>394</v>
      </c>
      <c r="I860" s="148" t="s">
        <v>123</v>
      </c>
      <c r="J860" s="132">
        <v>1000</v>
      </c>
      <c r="K860" s="132">
        <v>15455221.33</v>
      </c>
      <c r="L860" s="132">
        <v>5455221.3300000001</v>
      </c>
      <c r="M860" s="131" t="s">
        <v>396</v>
      </c>
      <c r="N860" s="131">
        <v>1</v>
      </c>
      <c r="O860" s="170">
        <f t="shared" si="137"/>
        <v>1000</v>
      </c>
      <c r="P860" s="170">
        <f t="shared" si="133"/>
        <v>15455221.33</v>
      </c>
      <c r="Q860" s="170">
        <f t="shared" si="138"/>
        <v>5455221.3300000001</v>
      </c>
      <c r="R860" s="228">
        <f t="shared" si="142"/>
        <v>5455.2213300000003</v>
      </c>
      <c r="S860" s="228">
        <f t="shared" si="139"/>
        <v>15455.22133</v>
      </c>
      <c r="T860" s="131" t="s">
        <v>410</v>
      </c>
      <c r="U860" s="131">
        <v>0.57999999999999996</v>
      </c>
      <c r="V860" s="170">
        <f t="shared" si="134"/>
        <v>580</v>
      </c>
      <c r="W860" s="170">
        <f t="shared" si="140"/>
        <v>8964028.3713999987</v>
      </c>
      <c r="X860" s="170">
        <f t="shared" si="135"/>
        <v>3164028.3713999996</v>
      </c>
      <c r="Y860" s="260">
        <f t="shared" si="136"/>
        <v>5455.2213299999994</v>
      </c>
      <c r="Z860" s="228">
        <f t="shared" si="141"/>
        <v>15455.221329999998</v>
      </c>
      <c r="AA860" s="134"/>
    </row>
    <row r="861" spans="1:27" ht="15.75" customHeight="1">
      <c r="A861" s="450"/>
      <c r="B861" s="442"/>
      <c r="C861" s="442"/>
      <c r="D861" s="148" t="s">
        <v>1661</v>
      </c>
      <c r="E861" s="148" t="s">
        <v>1103</v>
      </c>
      <c r="F861" s="178" t="s">
        <v>1800</v>
      </c>
      <c r="G861" s="148" t="s">
        <v>1801</v>
      </c>
      <c r="H861" s="148" t="s">
        <v>394</v>
      </c>
      <c r="I861" s="148" t="s">
        <v>123</v>
      </c>
      <c r="J861" s="132">
        <v>100000000</v>
      </c>
      <c r="K861" s="132">
        <v>0</v>
      </c>
      <c r="L861" s="132">
        <v>0</v>
      </c>
      <c r="M861" s="131" t="s">
        <v>396</v>
      </c>
      <c r="N861" s="131">
        <v>1</v>
      </c>
      <c r="O861" s="170">
        <f t="shared" si="137"/>
        <v>100000000</v>
      </c>
      <c r="P861" s="170">
        <f t="shared" si="133"/>
        <v>0</v>
      </c>
      <c r="Q861" s="170">
        <f t="shared" si="138"/>
        <v>0</v>
      </c>
      <c r="R861" s="228">
        <f t="shared" si="142"/>
        <v>0</v>
      </c>
      <c r="S861" s="228">
        <f t="shared" si="139"/>
        <v>0</v>
      </c>
      <c r="T861" s="131" t="s">
        <v>416</v>
      </c>
      <c r="U861" s="131">
        <v>0</v>
      </c>
      <c r="V861" s="170">
        <f t="shared" si="134"/>
        <v>0</v>
      </c>
      <c r="W861" s="170">
        <f t="shared" si="140"/>
        <v>0</v>
      </c>
      <c r="X861" s="170">
        <f t="shared" si="135"/>
        <v>0</v>
      </c>
      <c r="Y861" s="260" t="str">
        <f t="shared" si="136"/>
        <v>-</v>
      </c>
      <c r="Z861" s="228" t="str">
        <f t="shared" si="141"/>
        <v>-</v>
      </c>
      <c r="AA861" s="134"/>
    </row>
    <row r="862" spans="1:27" ht="15.75" customHeight="1">
      <c r="A862" s="450"/>
      <c r="B862" s="442"/>
      <c r="C862" s="442"/>
      <c r="D862" s="148" t="s">
        <v>1661</v>
      </c>
      <c r="E862" s="148" t="s">
        <v>1103</v>
      </c>
      <c r="F862" s="178" t="s">
        <v>1800</v>
      </c>
      <c r="G862" s="148" t="s">
        <v>1802</v>
      </c>
      <c r="H862" s="148" t="s">
        <v>394</v>
      </c>
      <c r="I862" s="148" t="s">
        <v>123</v>
      </c>
      <c r="J862" s="132">
        <v>600000</v>
      </c>
      <c r="K862" s="132">
        <v>14879.3</v>
      </c>
      <c r="L862" s="132">
        <v>4800</v>
      </c>
      <c r="M862" s="131" t="s">
        <v>396</v>
      </c>
      <c r="N862" s="131">
        <v>1</v>
      </c>
      <c r="O862" s="170">
        <f t="shared" si="137"/>
        <v>600000</v>
      </c>
      <c r="P862" s="170">
        <f t="shared" si="133"/>
        <v>14879.3</v>
      </c>
      <c r="Q862" s="170">
        <f t="shared" si="138"/>
        <v>4800</v>
      </c>
      <c r="R862" s="228">
        <f t="shared" si="142"/>
        <v>8.0000000000000002E-3</v>
      </c>
      <c r="S862" s="228">
        <f t="shared" si="139"/>
        <v>2.4798833333333332E-2</v>
      </c>
      <c r="T862" s="131" t="s">
        <v>416</v>
      </c>
      <c r="U862" s="131">
        <v>0</v>
      </c>
      <c r="V862" s="170">
        <f t="shared" si="134"/>
        <v>0</v>
      </c>
      <c r="W862" s="170">
        <f t="shared" si="140"/>
        <v>0</v>
      </c>
      <c r="X862" s="170">
        <f t="shared" si="135"/>
        <v>0</v>
      </c>
      <c r="Y862" s="260" t="str">
        <f t="shared" si="136"/>
        <v>-</v>
      </c>
      <c r="Z862" s="228" t="str">
        <f t="shared" si="141"/>
        <v>-</v>
      </c>
      <c r="AA862" s="134"/>
    </row>
    <row r="863" spans="1:27" ht="15.75" customHeight="1">
      <c r="A863" s="450"/>
      <c r="B863" s="442"/>
      <c r="C863" s="442"/>
      <c r="D863" s="148" t="s">
        <v>1661</v>
      </c>
      <c r="E863" s="148" t="s">
        <v>1103</v>
      </c>
      <c r="F863" s="178" t="s">
        <v>1800</v>
      </c>
      <c r="G863" s="148" t="s">
        <v>1803</v>
      </c>
      <c r="H863" s="148" t="s">
        <v>394</v>
      </c>
      <c r="I863" s="148" t="s">
        <v>123</v>
      </c>
      <c r="J863" s="132">
        <v>4000000</v>
      </c>
      <c r="K863" s="132">
        <v>0</v>
      </c>
      <c r="L863" s="132">
        <v>0</v>
      </c>
      <c r="M863" s="131" t="s">
        <v>396</v>
      </c>
      <c r="N863" s="131">
        <v>1</v>
      </c>
      <c r="O863" s="170">
        <f t="shared" si="137"/>
        <v>4000000</v>
      </c>
      <c r="P863" s="170">
        <f t="shared" si="133"/>
        <v>0</v>
      </c>
      <c r="Q863" s="170">
        <f t="shared" si="138"/>
        <v>0</v>
      </c>
      <c r="R863" s="228">
        <f t="shared" si="142"/>
        <v>0</v>
      </c>
      <c r="S863" s="228">
        <f t="shared" si="139"/>
        <v>0</v>
      </c>
      <c r="T863" s="131" t="s">
        <v>416</v>
      </c>
      <c r="U863" s="131">
        <v>0</v>
      </c>
      <c r="V863" s="170">
        <f t="shared" si="134"/>
        <v>0</v>
      </c>
      <c r="W863" s="170">
        <f t="shared" si="140"/>
        <v>0</v>
      </c>
      <c r="X863" s="170">
        <f t="shared" si="135"/>
        <v>0</v>
      </c>
      <c r="Y863" s="260" t="str">
        <f t="shared" si="136"/>
        <v>-</v>
      </c>
      <c r="Z863" s="228" t="str">
        <f t="shared" si="141"/>
        <v>-</v>
      </c>
      <c r="AA863" s="134"/>
    </row>
    <row r="864" spans="1:27" ht="15.75" customHeight="1">
      <c r="A864" s="450"/>
      <c r="B864" s="442"/>
      <c r="C864" s="442"/>
      <c r="D864" s="148" t="s">
        <v>1661</v>
      </c>
      <c r="E864" s="148" t="s">
        <v>1103</v>
      </c>
      <c r="F864" s="178" t="s">
        <v>1800</v>
      </c>
      <c r="G864" s="148" t="s">
        <v>1804</v>
      </c>
      <c r="H864" s="148" t="s">
        <v>394</v>
      </c>
      <c r="I864" s="148" t="s">
        <v>123</v>
      </c>
      <c r="J864" s="132">
        <v>4000000</v>
      </c>
      <c r="K864" s="132">
        <v>996353.51</v>
      </c>
      <c r="L864" s="132">
        <v>873593.51</v>
      </c>
      <c r="M864" s="131" t="s">
        <v>396</v>
      </c>
      <c r="N864" s="131">
        <v>1</v>
      </c>
      <c r="O864" s="170">
        <f t="shared" si="137"/>
        <v>4000000</v>
      </c>
      <c r="P864" s="170">
        <f t="shared" si="133"/>
        <v>996353.51</v>
      </c>
      <c r="Q864" s="170">
        <f t="shared" si="138"/>
        <v>873593.51</v>
      </c>
      <c r="R864" s="228">
        <f t="shared" si="142"/>
        <v>0.21839837749999999</v>
      </c>
      <c r="S864" s="228">
        <f t="shared" si="139"/>
        <v>0.24908837750000001</v>
      </c>
      <c r="T864" s="131" t="s">
        <v>416</v>
      </c>
      <c r="U864" s="131">
        <v>0</v>
      </c>
      <c r="V864" s="170">
        <f t="shared" si="134"/>
        <v>0</v>
      </c>
      <c r="W864" s="170">
        <f t="shared" si="140"/>
        <v>0</v>
      </c>
      <c r="X864" s="170">
        <f t="shared" si="135"/>
        <v>0</v>
      </c>
      <c r="Y864" s="260" t="str">
        <f t="shared" si="136"/>
        <v>-</v>
      </c>
      <c r="Z864" s="228" t="str">
        <f t="shared" si="141"/>
        <v>-</v>
      </c>
      <c r="AA864" s="134"/>
    </row>
    <row r="865" spans="1:27" ht="15.75" customHeight="1">
      <c r="A865" s="450"/>
      <c r="B865" s="442"/>
      <c r="C865" s="442"/>
      <c r="D865" s="148" t="s">
        <v>1661</v>
      </c>
      <c r="E865" s="148" t="s">
        <v>1103</v>
      </c>
      <c r="F865" s="178" t="s">
        <v>1800</v>
      </c>
      <c r="G865" s="148" t="s">
        <v>1805</v>
      </c>
      <c r="H865" s="148" t="s">
        <v>394</v>
      </c>
      <c r="I865" s="148" t="s">
        <v>123</v>
      </c>
      <c r="J865" s="132">
        <v>800000</v>
      </c>
      <c r="K865" s="132">
        <v>160000</v>
      </c>
      <c r="L865" s="132">
        <v>0</v>
      </c>
      <c r="M865" s="131" t="s">
        <v>396</v>
      </c>
      <c r="N865" s="131">
        <v>1</v>
      </c>
      <c r="O865" s="170">
        <f t="shared" si="137"/>
        <v>800000</v>
      </c>
      <c r="P865" s="170">
        <f t="shared" si="133"/>
        <v>160000</v>
      </c>
      <c r="Q865" s="170">
        <f t="shared" si="138"/>
        <v>0</v>
      </c>
      <c r="R865" s="228">
        <f t="shared" si="142"/>
        <v>0</v>
      </c>
      <c r="S865" s="228">
        <f t="shared" si="139"/>
        <v>0.2</v>
      </c>
      <c r="T865" s="131" t="s">
        <v>416</v>
      </c>
      <c r="U865" s="131">
        <v>0</v>
      </c>
      <c r="V865" s="170">
        <f t="shared" si="134"/>
        <v>0</v>
      </c>
      <c r="W865" s="170">
        <f t="shared" si="140"/>
        <v>0</v>
      </c>
      <c r="X865" s="170">
        <f t="shared" si="135"/>
        <v>0</v>
      </c>
      <c r="Y865" s="260" t="str">
        <f t="shared" si="136"/>
        <v>-</v>
      </c>
      <c r="Z865" s="228" t="str">
        <f t="shared" si="141"/>
        <v>-</v>
      </c>
      <c r="AA865" s="134"/>
    </row>
    <row r="866" spans="1:27" ht="15.75" customHeight="1">
      <c r="A866" s="450"/>
      <c r="B866" s="442"/>
      <c r="C866" s="442"/>
      <c r="D866" s="148" t="s">
        <v>1661</v>
      </c>
      <c r="E866" s="148" t="s">
        <v>1103</v>
      </c>
      <c r="F866" s="178" t="s">
        <v>1800</v>
      </c>
      <c r="G866" s="148" t="s">
        <v>1806</v>
      </c>
      <c r="H866" s="148" t="s">
        <v>394</v>
      </c>
      <c r="I866" s="148" t="s">
        <v>123</v>
      </c>
      <c r="J866" s="132">
        <v>50000</v>
      </c>
      <c r="K866" s="132">
        <v>38793.300000000003</v>
      </c>
      <c r="L866" s="132">
        <v>19000</v>
      </c>
      <c r="M866" s="131" t="s">
        <v>396</v>
      </c>
      <c r="N866" s="131">
        <v>1</v>
      </c>
      <c r="O866" s="170">
        <f t="shared" si="137"/>
        <v>50000</v>
      </c>
      <c r="P866" s="170">
        <f t="shared" si="133"/>
        <v>38793.300000000003</v>
      </c>
      <c r="Q866" s="170">
        <f t="shared" si="138"/>
        <v>19000</v>
      </c>
      <c r="R866" s="228">
        <f t="shared" si="142"/>
        <v>0.38</v>
      </c>
      <c r="S866" s="228">
        <f t="shared" si="139"/>
        <v>0.77586600000000006</v>
      </c>
      <c r="T866" s="131" t="s">
        <v>416</v>
      </c>
      <c r="U866" s="131">
        <v>0</v>
      </c>
      <c r="V866" s="170">
        <f t="shared" si="134"/>
        <v>0</v>
      </c>
      <c r="W866" s="170">
        <f t="shared" si="140"/>
        <v>0</v>
      </c>
      <c r="X866" s="170">
        <f t="shared" si="135"/>
        <v>0</v>
      </c>
      <c r="Y866" s="260" t="str">
        <f t="shared" si="136"/>
        <v>-</v>
      </c>
      <c r="Z866" s="228" t="str">
        <f t="shared" si="141"/>
        <v>-</v>
      </c>
      <c r="AA866" s="134"/>
    </row>
    <row r="867" spans="1:27" ht="15.75" customHeight="1">
      <c r="A867" s="450"/>
      <c r="B867" s="442"/>
      <c r="C867" s="442"/>
      <c r="D867" s="148" t="s">
        <v>1661</v>
      </c>
      <c r="E867" s="148" t="s">
        <v>1103</v>
      </c>
      <c r="F867" s="178" t="s">
        <v>1807</v>
      </c>
      <c r="G867" s="148" t="s">
        <v>1808</v>
      </c>
      <c r="H867" s="148" t="s">
        <v>394</v>
      </c>
      <c r="I867" s="148" t="s">
        <v>123</v>
      </c>
      <c r="J867" s="132">
        <v>153614914</v>
      </c>
      <c r="K867" s="132">
        <v>105509549.69999999</v>
      </c>
      <c r="L867" s="132">
        <v>90446324.699999988</v>
      </c>
      <c r="M867" s="131" t="s">
        <v>410</v>
      </c>
      <c r="N867" s="131">
        <v>0.57999999999999996</v>
      </c>
      <c r="O867" s="170">
        <f t="shared" si="137"/>
        <v>89096650.11999999</v>
      </c>
      <c r="P867" s="170">
        <f t="shared" si="133"/>
        <v>61195538.82599999</v>
      </c>
      <c r="Q867" s="170">
        <f t="shared" si="138"/>
        <v>52458868.32599999</v>
      </c>
      <c r="R867" s="228">
        <f t="shared" si="142"/>
        <v>0.58878609078282595</v>
      </c>
      <c r="S867" s="228">
        <f t="shared" si="139"/>
        <v>0.68684444076829676</v>
      </c>
      <c r="T867" s="131" t="s">
        <v>410</v>
      </c>
      <c r="U867" s="131">
        <v>0.23</v>
      </c>
      <c r="V867" s="170">
        <f t="shared" si="134"/>
        <v>35331430.219999999</v>
      </c>
      <c r="W867" s="170">
        <f t="shared" si="140"/>
        <v>24267196.430999998</v>
      </c>
      <c r="X867" s="170">
        <f t="shared" si="135"/>
        <v>20802654.680999998</v>
      </c>
      <c r="Y867" s="260">
        <f t="shared" si="136"/>
        <v>0.58878609078282595</v>
      </c>
      <c r="Z867" s="228">
        <f t="shared" si="141"/>
        <v>0.68684444076829676</v>
      </c>
      <c r="AA867" s="134"/>
    </row>
    <row r="868" spans="1:27" ht="15.75" customHeight="1">
      <c r="A868" s="450"/>
      <c r="B868" s="442"/>
      <c r="C868" s="442"/>
      <c r="D868" s="148" t="s">
        <v>1661</v>
      </c>
      <c r="E868" s="148" t="s">
        <v>1103</v>
      </c>
      <c r="F868" s="178" t="s">
        <v>1807</v>
      </c>
      <c r="G868" s="148" t="s">
        <v>1809</v>
      </c>
      <c r="H868" s="148" t="s">
        <v>394</v>
      </c>
      <c r="I868" s="148" t="s">
        <v>123</v>
      </c>
      <c r="J868" s="132">
        <v>90784788</v>
      </c>
      <c r="K868" s="132">
        <v>8677703.2400000002</v>
      </c>
      <c r="L868" s="132">
        <v>0</v>
      </c>
      <c r="M868" s="131" t="s">
        <v>410</v>
      </c>
      <c r="N868" s="131">
        <v>0.57999999999999996</v>
      </c>
      <c r="O868" s="170">
        <f t="shared" si="137"/>
        <v>52655177.039999999</v>
      </c>
      <c r="P868" s="170">
        <f t="shared" si="133"/>
        <v>5033067.8791999994</v>
      </c>
      <c r="Q868" s="170">
        <f t="shared" si="138"/>
        <v>0</v>
      </c>
      <c r="R868" s="228">
        <f t="shared" si="142"/>
        <v>0</v>
      </c>
      <c r="S868" s="228">
        <f t="shared" si="139"/>
        <v>9.5585432660810959E-2</v>
      </c>
      <c r="T868" s="131" t="s">
        <v>410</v>
      </c>
      <c r="U868" s="131">
        <v>0.23</v>
      </c>
      <c r="V868" s="170">
        <f t="shared" si="134"/>
        <v>20880501.240000002</v>
      </c>
      <c r="W868" s="170">
        <f t="shared" si="140"/>
        <v>1995871.7452000002</v>
      </c>
      <c r="X868" s="170">
        <f t="shared" si="135"/>
        <v>0</v>
      </c>
      <c r="Y868" s="260">
        <f t="shared" si="136"/>
        <v>0</v>
      </c>
      <c r="Z868" s="228">
        <f t="shared" si="141"/>
        <v>9.5585432660810973E-2</v>
      </c>
      <c r="AA868" s="134"/>
    </row>
    <row r="869" spans="1:27" ht="15.75" customHeight="1">
      <c r="A869" s="450"/>
      <c r="B869" s="442"/>
      <c r="C869" s="442"/>
      <c r="D869" s="148" t="s">
        <v>1661</v>
      </c>
      <c r="E869" s="148" t="s">
        <v>1103</v>
      </c>
      <c r="F869" s="178" t="s">
        <v>1807</v>
      </c>
      <c r="G869" s="148" t="s">
        <v>1810</v>
      </c>
      <c r="H869" s="148" t="s">
        <v>394</v>
      </c>
      <c r="I869" s="148" t="s">
        <v>123</v>
      </c>
      <c r="J869" s="132">
        <v>1000000</v>
      </c>
      <c r="K869" s="132">
        <v>1022605.15</v>
      </c>
      <c r="L869" s="132">
        <v>233173.74</v>
      </c>
      <c r="M869" s="131" t="s">
        <v>410</v>
      </c>
      <c r="N869" s="131">
        <v>0.57999999999999996</v>
      </c>
      <c r="O869" s="170">
        <f t="shared" si="137"/>
        <v>580000</v>
      </c>
      <c r="P869" s="170">
        <f t="shared" si="133"/>
        <v>593110.98699999996</v>
      </c>
      <c r="Q869" s="170">
        <f t="shared" si="138"/>
        <v>135240.76919999998</v>
      </c>
      <c r="R869" s="228">
        <f t="shared" si="142"/>
        <v>0.23317373999999996</v>
      </c>
      <c r="S869" s="228">
        <f t="shared" si="139"/>
        <v>1.02260515</v>
      </c>
      <c r="T869" s="131" t="s">
        <v>410</v>
      </c>
      <c r="U869" s="131">
        <v>0.23</v>
      </c>
      <c r="V869" s="170">
        <f t="shared" si="134"/>
        <v>230000</v>
      </c>
      <c r="W869" s="170">
        <f t="shared" si="140"/>
        <v>235199.1845</v>
      </c>
      <c r="X869" s="170">
        <f t="shared" si="135"/>
        <v>53629.960200000001</v>
      </c>
      <c r="Y869" s="260">
        <f t="shared" si="136"/>
        <v>0.23317374000000002</v>
      </c>
      <c r="Z869" s="228">
        <f t="shared" si="141"/>
        <v>1.02260515</v>
      </c>
      <c r="AA869" s="134"/>
    </row>
    <row r="870" spans="1:27" ht="15.75" customHeight="1">
      <c r="A870" s="450"/>
      <c r="B870" s="442"/>
      <c r="C870" s="442"/>
      <c r="D870" s="148" t="s">
        <v>1661</v>
      </c>
      <c r="E870" s="148" t="s">
        <v>1103</v>
      </c>
      <c r="F870" s="178" t="s">
        <v>1807</v>
      </c>
      <c r="G870" s="148" t="s">
        <v>1811</v>
      </c>
      <c r="H870" s="148" t="s">
        <v>394</v>
      </c>
      <c r="I870" s="148" t="s">
        <v>123</v>
      </c>
      <c r="J870" s="132">
        <v>184968560</v>
      </c>
      <c r="K870" s="132">
        <v>155519119.92000002</v>
      </c>
      <c r="L870" s="132">
        <v>128811595.84000002</v>
      </c>
      <c r="M870" s="131" t="s">
        <v>410</v>
      </c>
      <c r="N870" s="131">
        <v>0.57999999999999996</v>
      </c>
      <c r="O870" s="170">
        <f t="shared" si="137"/>
        <v>107281764.8</v>
      </c>
      <c r="P870" s="170">
        <f t="shared" si="133"/>
        <v>90201089.553599998</v>
      </c>
      <c r="Q870" s="170">
        <f t="shared" si="138"/>
        <v>74710725.587200001</v>
      </c>
      <c r="R870" s="228">
        <f t="shared" si="142"/>
        <v>0.69639724632121269</v>
      </c>
      <c r="S870" s="228">
        <f t="shared" si="139"/>
        <v>0.84078677976408533</v>
      </c>
      <c r="T870" s="131" t="s">
        <v>410</v>
      </c>
      <c r="U870" s="131">
        <v>0.23</v>
      </c>
      <c r="V870" s="170">
        <f t="shared" si="134"/>
        <v>42542768.800000004</v>
      </c>
      <c r="W870" s="170">
        <f t="shared" si="140"/>
        <v>35769397.581600003</v>
      </c>
      <c r="X870" s="170">
        <f t="shared" si="135"/>
        <v>29626667.043200005</v>
      </c>
      <c r="Y870" s="260">
        <f t="shared" si="136"/>
        <v>0.69639724632121269</v>
      </c>
      <c r="Z870" s="228">
        <f t="shared" si="141"/>
        <v>0.84078677976408533</v>
      </c>
      <c r="AA870" s="134"/>
    </row>
    <row r="871" spans="1:27" ht="15.75" customHeight="1">
      <c r="A871" s="450"/>
      <c r="B871" s="442"/>
      <c r="C871" s="442"/>
      <c r="D871" s="148" t="s">
        <v>1661</v>
      </c>
      <c r="E871" s="148" t="s">
        <v>1103</v>
      </c>
      <c r="F871" s="178" t="s">
        <v>1807</v>
      </c>
      <c r="G871" s="148" t="s">
        <v>1812</v>
      </c>
      <c r="H871" s="148" t="s">
        <v>394</v>
      </c>
      <c r="I871" s="148" t="s">
        <v>123</v>
      </c>
      <c r="J871" s="132">
        <v>7953509</v>
      </c>
      <c r="K871" s="132">
        <v>8560698.75</v>
      </c>
      <c r="L871" s="132">
        <v>8560698.75</v>
      </c>
      <c r="M871" s="131" t="s">
        <v>410</v>
      </c>
      <c r="N871" s="131">
        <v>0.57999999999999996</v>
      </c>
      <c r="O871" s="170">
        <f t="shared" si="137"/>
        <v>4613035.22</v>
      </c>
      <c r="P871" s="170">
        <f t="shared" si="133"/>
        <v>4965205.2749999994</v>
      </c>
      <c r="Q871" s="170">
        <f t="shared" si="138"/>
        <v>4965205.2749999994</v>
      </c>
      <c r="R871" s="228">
        <f t="shared" si="142"/>
        <v>1.0763423729073545</v>
      </c>
      <c r="S871" s="228">
        <f t="shared" si="139"/>
        <v>1.0763423729073545</v>
      </c>
      <c r="T871" s="131" t="s">
        <v>410</v>
      </c>
      <c r="U871" s="131">
        <v>0.23</v>
      </c>
      <c r="V871" s="170">
        <f t="shared" si="134"/>
        <v>1829307.07</v>
      </c>
      <c r="W871" s="170">
        <f t="shared" si="140"/>
        <v>1968960.7125000001</v>
      </c>
      <c r="X871" s="170">
        <f t="shared" si="135"/>
        <v>1968960.7125000001</v>
      </c>
      <c r="Y871" s="260">
        <f t="shared" si="136"/>
        <v>1.0763423729073545</v>
      </c>
      <c r="Z871" s="228">
        <f t="shared" si="141"/>
        <v>1.0763423729073545</v>
      </c>
      <c r="AA871" s="134"/>
    </row>
    <row r="872" spans="1:27" ht="15.75" customHeight="1">
      <c r="A872" s="450"/>
      <c r="B872" s="442"/>
      <c r="C872" s="442"/>
      <c r="D872" s="148" t="s">
        <v>1661</v>
      </c>
      <c r="E872" s="148" t="s">
        <v>1103</v>
      </c>
      <c r="F872" s="178" t="s">
        <v>1807</v>
      </c>
      <c r="G872" s="148" t="s">
        <v>1813</v>
      </c>
      <c r="H872" s="148" t="s">
        <v>394</v>
      </c>
      <c r="I872" s="148" t="s">
        <v>123</v>
      </c>
      <c r="J872" s="132">
        <v>316688</v>
      </c>
      <c r="K872" s="132">
        <v>476062.17000000004</v>
      </c>
      <c r="L872" s="132">
        <v>476062.17000000004</v>
      </c>
      <c r="M872" s="131" t="s">
        <v>410</v>
      </c>
      <c r="N872" s="131">
        <v>0.57999999999999996</v>
      </c>
      <c r="O872" s="170">
        <f t="shared" si="137"/>
        <v>183679.03999999998</v>
      </c>
      <c r="P872" s="170">
        <f t="shared" si="133"/>
        <v>276116.05859999999</v>
      </c>
      <c r="Q872" s="170">
        <f t="shared" si="138"/>
        <v>276116.05859999999</v>
      </c>
      <c r="R872" s="228">
        <f t="shared" si="142"/>
        <v>1.5032529492749964</v>
      </c>
      <c r="S872" s="228">
        <f t="shared" si="139"/>
        <v>1.5032529492749964</v>
      </c>
      <c r="T872" s="131" t="s">
        <v>410</v>
      </c>
      <c r="U872" s="131">
        <v>0.23</v>
      </c>
      <c r="V872" s="170">
        <f t="shared" si="134"/>
        <v>72838.240000000005</v>
      </c>
      <c r="W872" s="170">
        <f t="shared" si="140"/>
        <v>109494.29910000002</v>
      </c>
      <c r="X872" s="170">
        <f t="shared" si="135"/>
        <v>109494.29910000002</v>
      </c>
      <c r="Y872" s="260">
        <f t="shared" si="136"/>
        <v>1.5032529492749964</v>
      </c>
      <c r="Z872" s="228">
        <f t="shared" si="141"/>
        <v>1.5032529492749964</v>
      </c>
      <c r="AA872" s="134"/>
    </row>
    <row r="873" spans="1:27" ht="15.75" customHeight="1">
      <c r="A873" s="450"/>
      <c r="B873" s="442"/>
      <c r="C873" s="442"/>
      <c r="D873" s="148" t="s">
        <v>1661</v>
      </c>
      <c r="E873" s="148" t="s">
        <v>1103</v>
      </c>
      <c r="F873" s="178" t="s">
        <v>1807</v>
      </c>
      <c r="G873" s="148" t="s">
        <v>1814</v>
      </c>
      <c r="H873" s="148" t="s">
        <v>394</v>
      </c>
      <c r="I873" s="148" t="s">
        <v>123</v>
      </c>
      <c r="J873" s="132">
        <v>0</v>
      </c>
      <c r="K873" s="132">
        <v>753.61</v>
      </c>
      <c r="L873" s="132">
        <v>753.61</v>
      </c>
      <c r="M873" s="131" t="s">
        <v>410</v>
      </c>
      <c r="N873" s="131">
        <v>0.57999999999999996</v>
      </c>
      <c r="O873" s="170">
        <f t="shared" si="137"/>
        <v>0</v>
      </c>
      <c r="P873" s="170">
        <f t="shared" si="133"/>
        <v>437.09379999999999</v>
      </c>
      <c r="Q873" s="170">
        <f t="shared" si="138"/>
        <v>437.09379999999999</v>
      </c>
      <c r="R873" s="228" t="str">
        <f t="shared" si="142"/>
        <v>-</v>
      </c>
      <c r="S873" s="228" t="str">
        <f t="shared" si="139"/>
        <v>-</v>
      </c>
      <c r="T873" s="131" t="s">
        <v>410</v>
      </c>
      <c r="U873" s="131">
        <v>0.23</v>
      </c>
      <c r="V873" s="170">
        <f t="shared" si="134"/>
        <v>0</v>
      </c>
      <c r="W873" s="170">
        <f t="shared" si="140"/>
        <v>173.33030000000002</v>
      </c>
      <c r="X873" s="170">
        <f t="shared" si="135"/>
        <v>173.33030000000002</v>
      </c>
      <c r="Y873" s="260" t="str">
        <f t="shared" si="136"/>
        <v>-</v>
      </c>
      <c r="Z873" s="228" t="str">
        <f t="shared" si="141"/>
        <v>-</v>
      </c>
      <c r="AA873" s="134"/>
    </row>
    <row r="874" spans="1:27" ht="15.75" customHeight="1">
      <c r="A874" s="450"/>
      <c r="B874" s="442"/>
      <c r="C874" s="442"/>
      <c r="D874" s="148" t="s">
        <v>1661</v>
      </c>
      <c r="E874" s="148" t="s">
        <v>1103</v>
      </c>
      <c r="F874" s="178" t="s">
        <v>1807</v>
      </c>
      <c r="G874" s="148" t="s">
        <v>1815</v>
      </c>
      <c r="H874" s="148" t="s">
        <v>394</v>
      </c>
      <c r="I874" s="148" t="s">
        <v>123</v>
      </c>
      <c r="J874" s="132">
        <v>50000</v>
      </c>
      <c r="K874" s="132">
        <v>1131802.67</v>
      </c>
      <c r="L874" s="132">
        <v>216474</v>
      </c>
      <c r="M874" s="131" t="s">
        <v>410</v>
      </c>
      <c r="N874" s="131">
        <v>0.57999999999999996</v>
      </c>
      <c r="O874" s="170">
        <f t="shared" si="137"/>
        <v>28999.999999999996</v>
      </c>
      <c r="P874" s="170">
        <f t="shared" si="133"/>
        <v>656445.54859999986</v>
      </c>
      <c r="Q874" s="170">
        <f t="shared" si="138"/>
        <v>125554.92</v>
      </c>
      <c r="R874" s="228">
        <f t="shared" si="142"/>
        <v>4.3294800000000002</v>
      </c>
      <c r="S874" s="228">
        <f t="shared" si="139"/>
        <v>22.636053399999998</v>
      </c>
      <c r="T874" s="131" t="s">
        <v>410</v>
      </c>
      <c r="U874" s="131">
        <v>0.23</v>
      </c>
      <c r="V874" s="170">
        <f t="shared" si="134"/>
        <v>11500</v>
      </c>
      <c r="W874" s="170">
        <f t="shared" si="140"/>
        <v>260314.61410000001</v>
      </c>
      <c r="X874" s="170">
        <f t="shared" si="135"/>
        <v>49789.020000000004</v>
      </c>
      <c r="Y874" s="260">
        <f t="shared" si="136"/>
        <v>4.3294800000000002</v>
      </c>
      <c r="Z874" s="228">
        <f t="shared" si="141"/>
        <v>22.636053400000002</v>
      </c>
      <c r="AA874" s="134"/>
    </row>
    <row r="875" spans="1:27" ht="15.75" customHeight="1">
      <c r="A875" s="450"/>
      <c r="B875" s="442"/>
      <c r="C875" s="442"/>
      <c r="D875" s="148" t="s">
        <v>1661</v>
      </c>
      <c r="E875" s="148" t="s">
        <v>1103</v>
      </c>
      <c r="F875" s="178" t="s">
        <v>1807</v>
      </c>
      <c r="G875" s="148" t="s">
        <v>1816</v>
      </c>
      <c r="H875" s="148" t="s">
        <v>394</v>
      </c>
      <c r="I875" s="148" t="s">
        <v>123</v>
      </c>
      <c r="J875" s="132">
        <v>0</v>
      </c>
      <c r="K875" s="132">
        <v>43200</v>
      </c>
      <c r="L875" s="132">
        <v>43200</v>
      </c>
      <c r="M875" s="131" t="s">
        <v>410</v>
      </c>
      <c r="N875" s="131">
        <v>0.57999999999999996</v>
      </c>
      <c r="O875" s="170">
        <f t="shared" si="137"/>
        <v>0</v>
      </c>
      <c r="P875" s="170">
        <f t="shared" si="133"/>
        <v>25056</v>
      </c>
      <c r="Q875" s="170">
        <f t="shared" si="138"/>
        <v>25056</v>
      </c>
      <c r="R875" s="228" t="str">
        <f t="shared" si="142"/>
        <v>-</v>
      </c>
      <c r="S875" s="228" t="str">
        <f t="shared" si="139"/>
        <v>-</v>
      </c>
      <c r="T875" s="131" t="s">
        <v>410</v>
      </c>
      <c r="U875" s="131">
        <v>0.23</v>
      </c>
      <c r="V875" s="170">
        <f t="shared" si="134"/>
        <v>0</v>
      </c>
      <c r="W875" s="170">
        <f t="shared" si="140"/>
        <v>9936</v>
      </c>
      <c r="X875" s="170">
        <f t="shared" si="135"/>
        <v>9936</v>
      </c>
      <c r="Y875" s="260" t="str">
        <f t="shared" si="136"/>
        <v>-</v>
      </c>
      <c r="Z875" s="228" t="str">
        <f t="shared" si="141"/>
        <v>-</v>
      </c>
      <c r="AA875" s="134"/>
    </row>
    <row r="876" spans="1:27" ht="15.75" customHeight="1">
      <c r="A876" s="450"/>
      <c r="B876" s="442"/>
      <c r="C876" s="442"/>
      <c r="D876" s="148" t="s">
        <v>1661</v>
      </c>
      <c r="E876" s="148" t="s">
        <v>1103</v>
      </c>
      <c r="F876" s="178" t="s">
        <v>1807</v>
      </c>
      <c r="G876" s="148" t="s">
        <v>1817</v>
      </c>
      <c r="H876" s="148" t="s">
        <v>394</v>
      </c>
      <c r="I876" s="148" t="s">
        <v>123</v>
      </c>
      <c r="J876" s="132">
        <v>180000</v>
      </c>
      <c r="K876" s="132">
        <v>72879.92</v>
      </c>
      <c r="L876" s="132">
        <v>36183.08</v>
      </c>
      <c r="M876" s="131" t="s">
        <v>410</v>
      </c>
      <c r="N876" s="131">
        <v>0.57999999999999996</v>
      </c>
      <c r="O876" s="170">
        <f t="shared" si="137"/>
        <v>104400</v>
      </c>
      <c r="P876" s="170">
        <f t="shared" si="133"/>
        <v>42270.353599999995</v>
      </c>
      <c r="Q876" s="170">
        <f t="shared" si="138"/>
        <v>20986.186399999999</v>
      </c>
      <c r="R876" s="228">
        <f t="shared" si="142"/>
        <v>0.20101711111111109</v>
      </c>
      <c r="S876" s="228">
        <f t="shared" si="139"/>
        <v>0.40488844444444438</v>
      </c>
      <c r="T876" s="131" t="s">
        <v>410</v>
      </c>
      <c r="U876" s="131">
        <v>0.23</v>
      </c>
      <c r="V876" s="170">
        <f t="shared" si="134"/>
        <v>41400</v>
      </c>
      <c r="W876" s="170">
        <f t="shared" si="140"/>
        <v>16762.381600000001</v>
      </c>
      <c r="X876" s="170">
        <f t="shared" si="135"/>
        <v>8322.108400000001</v>
      </c>
      <c r="Y876" s="260">
        <f t="shared" si="136"/>
        <v>0.20101711111111115</v>
      </c>
      <c r="Z876" s="228">
        <f t="shared" si="141"/>
        <v>0.40488844444444444</v>
      </c>
      <c r="AA876" s="134"/>
    </row>
    <row r="877" spans="1:27" ht="15.75" customHeight="1">
      <c r="A877" s="450"/>
      <c r="B877" s="442"/>
      <c r="C877" s="442"/>
      <c r="D877" s="148" t="s">
        <v>1661</v>
      </c>
      <c r="E877" s="148" t="s">
        <v>1103</v>
      </c>
      <c r="F877" s="178" t="s">
        <v>1807</v>
      </c>
      <c r="G877" s="148" t="s">
        <v>1818</v>
      </c>
      <c r="H877" s="148" t="s">
        <v>394</v>
      </c>
      <c r="I877" s="148" t="s">
        <v>123</v>
      </c>
      <c r="J877" s="132">
        <v>10000</v>
      </c>
      <c r="K877" s="132">
        <v>4162.5</v>
      </c>
      <c r="L877" s="132">
        <v>0</v>
      </c>
      <c r="M877" s="131" t="s">
        <v>410</v>
      </c>
      <c r="N877" s="131">
        <v>0.57999999999999996</v>
      </c>
      <c r="O877" s="170">
        <f t="shared" si="137"/>
        <v>5800</v>
      </c>
      <c r="P877" s="170">
        <f t="shared" si="133"/>
        <v>2414.25</v>
      </c>
      <c r="Q877" s="170">
        <f t="shared" si="138"/>
        <v>0</v>
      </c>
      <c r="R877" s="228">
        <f t="shared" si="142"/>
        <v>0</v>
      </c>
      <c r="S877" s="228">
        <f t="shared" si="139"/>
        <v>0.41625000000000001</v>
      </c>
      <c r="T877" s="131" t="s">
        <v>410</v>
      </c>
      <c r="U877" s="131">
        <v>0.23</v>
      </c>
      <c r="V877" s="170">
        <f t="shared" si="134"/>
        <v>2300</v>
      </c>
      <c r="W877" s="170">
        <f t="shared" si="140"/>
        <v>957.375</v>
      </c>
      <c r="X877" s="170">
        <f t="shared" si="135"/>
        <v>0</v>
      </c>
      <c r="Y877" s="260">
        <f t="shared" si="136"/>
        <v>0</v>
      </c>
      <c r="Z877" s="228">
        <f t="shared" si="141"/>
        <v>0.41625000000000001</v>
      </c>
      <c r="AA877" s="134"/>
    </row>
    <row r="878" spans="1:27" ht="15.75" customHeight="1">
      <c r="A878" s="450"/>
      <c r="B878" s="442"/>
      <c r="C878" s="442"/>
      <c r="D878" s="148" t="s">
        <v>1661</v>
      </c>
      <c r="E878" s="148" t="s">
        <v>1103</v>
      </c>
      <c r="F878" s="178" t="s">
        <v>1807</v>
      </c>
      <c r="G878" s="148" t="s">
        <v>1819</v>
      </c>
      <c r="H878" s="148" t="s">
        <v>394</v>
      </c>
      <c r="I878" s="148" t="s">
        <v>123</v>
      </c>
      <c r="J878" s="132">
        <v>3972310</v>
      </c>
      <c r="K878" s="132">
        <v>3368045.81</v>
      </c>
      <c r="L878" s="132">
        <v>1600428.14</v>
      </c>
      <c r="M878" s="131" t="s">
        <v>410</v>
      </c>
      <c r="N878" s="131">
        <v>0.57999999999999996</v>
      </c>
      <c r="O878" s="170">
        <f t="shared" si="137"/>
        <v>2303939.7999999998</v>
      </c>
      <c r="P878" s="170">
        <f t="shared" si="133"/>
        <v>1953466.5697999999</v>
      </c>
      <c r="Q878" s="170">
        <f t="shared" si="138"/>
        <v>928248.32119999989</v>
      </c>
      <c r="R878" s="228">
        <f t="shared" si="142"/>
        <v>0.40289608313550551</v>
      </c>
      <c r="S878" s="228">
        <f t="shared" si="139"/>
        <v>0.84788090808622696</v>
      </c>
      <c r="T878" s="131" t="s">
        <v>410</v>
      </c>
      <c r="U878" s="131">
        <v>0.23</v>
      </c>
      <c r="V878" s="170">
        <f t="shared" si="134"/>
        <v>913631.3</v>
      </c>
      <c r="W878" s="170">
        <f t="shared" si="140"/>
        <v>774650.53630000004</v>
      </c>
      <c r="X878" s="170">
        <f t="shared" si="135"/>
        <v>368098.47220000002</v>
      </c>
      <c r="Y878" s="260">
        <f t="shared" si="136"/>
        <v>0.40289608313550551</v>
      </c>
      <c r="Z878" s="228">
        <f t="shared" si="141"/>
        <v>0.84788090808622685</v>
      </c>
      <c r="AA878" s="134"/>
    </row>
    <row r="879" spans="1:27" ht="15.75" customHeight="1">
      <c r="A879" s="450"/>
      <c r="B879" s="442"/>
      <c r="C879" s="442"/>
      <c r="D879" s="148" t="s">
        <v>1661</v>
      </c>
      <c r="E879" s="148" t="s">
        <v>1103</v>
      </c>
      <c r="F879" s="178" t="s">
        <v>1807</v>
      </c>
      <c r="G879" s="148" t="s">
        <v>1820</v>
      </c>
      <c r="H879" s="148" t="s">
        <v>394</v>
      </c>
      <c r="I879" s="148" t="s">
        <v>123</v>
      </c>
      <c r="J879" s="132">
        <v>0</v>
      </c>
      <c r="K879" s="132">
        <v>3178.12</v>
      </c>
      <c r="L879" s="132">
        <v>3178.12</v>
      </c>
      <c r="M879" s="131" t="s">
        <v>410</v>
      </c>
      <c r="N879" s="131">
        <v>0.57999999999999996</v>
      </c>
      <c r="O879" s="170">
        <f t="shared" si="137"/>
        <v>0</v>
      </c>
      <c r="P879" s="170">
        <f t="shared" si="133"/>
        <v>1843.3095999999998</v>
      </c>
      <c r="Q879" s="170">
        <f t="shared" si="138"/>
        <v>1843.3095999999998</v>
      </c>
      <c r="R879" s="228" t="str">
        <f t="shared" si="142"/>
        <v>-</v>
      </c>
      <c r="S879" s="228" t="str">
        <f t="shared" si="139"/>
        <v>-</v>
      </c>
      <c r="T879" s="131" t="s">
        <v>410</v>
      </c>
      <c r="U879" s="131">
        <v>0.23</v>
      </c>
      <c r="V879" s="170">
        <f t="shared" si="134"/>
        <v>0</v>
      </c>
      <c r="W879" s="170">
        <f t="shared" si="140"/>
        <v>730.96760000000006</v>
      </c>
      <c r="X879" s="170">
        <f t="shared" si="135"/>
        <v>730.96760000000006</v>
      </c>
      <c r="Y879" s="260" t="str">
        <f t="shared" si="136"/>
        <v>-</v>
      </c>
      <c r="Z879" s="228" t="str">
        <f t="shared" si="141"/>
        <v>-</v>
      </c>
      <c r="AA879" s="134"/>
    </row>
    <row r="880" spans="1:27" ht="15.75" customHeight="1">
      <c r="A880" s="450"/>
      <c r="B880" s="442"/>
      <c r="C880" s="442"/>
      <c r="D880" s="148" t="s">
        <v>1661</v>
      </c>
      <c r="E880" s="148" t="s">
        <v>1103</v>
      </c>
      <c r="F880" s="178" t="s">
        <v>1807</v>
      </c>
      <c r="G880" s="148" t="s">
        <v>1821</v>
      </c>
      <c r="H880" s="148" t="s">
        <v>394</v>
      </c>
      <c r="I880" s="148" t="s">
        <v>123</v>
      </c>
      <c r="J880" s="132">
        <v>0</v>
      </c>
      <c r="K880" s="132">
        <v>8192.48</v>
      </c>
      <c r="L880" s="132">
        <v>8192.48</v>
      </c>
      <c r="M880" s="131" t="s">
        <v>410</v>
      </c>
      <c r="N880" s="131">
        <v>0.57999999999999996</v>
      </c>
      <c r="O880" s="170">
        <f t="shared" si="137"/>
        <v>0</v>
      </c>
      <c r="P880" s="170">
        <f t="shared" si="133"/>
        <v>4751.6383999999998</v>
      </c>
      <c r="Q880" s="170">
        <f t="shared" si="138"/>
        <v>4751.6383999999998</v>
      </c>
      <c r="R880" s="228" t="str">
        <f t="shared" si="142"/>
        <v>-</v>
      </c>
      <c r="S880" s="228" t="str">
        <f t="shared" si="139"/>
        <v>-</v>
      </c>
      <c r="T880" s="131" t="s">
        <v>410</v>
      </c>
      <c r="U880" s="131">
        <v>0.23</v>
      </c>
      <c r="V880" s="170">
        <f t="shared" si="134"/>
        <v>0</v>
      </c>
      <c r="W880" s="170">
        <f t="shared" si="140"/>
        <v>1884.2703999999999</v>
      </c>
      <c r="X880" s="170">
        <f t="shared" si="135"/>
        <v>1884.2703999999999</v>
      </c>
      <c r="Y880" s="260" t="str">
        <f t="shared" si="136"/>
        <v>-</v>
      </c>
      <c r="Z880" s="228" t="str">
        <f t="shared" si="141"/>
        <v>-</v>
      </c>
      <c r="AA880" s="134"/>
    </row>
    <row r="881" spans="1:27" ht="15.75" customHeight="1">
      <c r="A881" s="450"/>
      <c r="B881" s="442"/>
      <c r="C881" s="442"/>
      <c r="D881" s="148" t="s">
        <v>1661</v>
      </c>
      <c r="E881" s="148" t="s">
        <v>1103</v>
      </c>
      <c r="F881" s="178" t="s">
        <v>1807</v>
      </c>
      <c r="G881" s="148" t="s">
        <v>1822</v>
      </c>
      <c r="H881" s="148" t="s">
        <v>394</v>
      </c>
      <c r="I881" s="148" t="s">
        <v>123</v>
      </c>
      <c r="J881" s="132">
        <v>206200</v>
      </c>
      <c r="K881" s="132">
        <v>0</v>
      </c>
      <c r="L881" s="132">
        <v>0</v>
      </c>
      <c r="M881" s="131" t="s">
        <v>410</v>
      </c>
      <c r="N881" s="131">
        <v>0.57999999999999996</v>
      </c>
      <c r="O881" s="170">
        <f t="shared" si="137"/>
        <v>119595.99999999999</v>
      </c>
      <c r="P881" s="170">
        <f t="shared" si="133"/>
        <v>0</v>
      </c>
      <c r="Q881" s="170">
        <f t="shared" si="138"/>
        <v>0</v>
      </c>
      <c r="R881" s="228">
        <f t="shared" si="142"/>
        <v>0</v>
      </c>
      <c r="S881" s="228">
        <f t="shared" si="139"/>
        <v>0</v>
      </c>
      <c r="T881" s="131" t="s">
        <v>410</v>
      </c>
      <c r="U881" s="131">
        <v>0.23</v>
      </c>
      <c r="V881" s="170">
        <f t="shared" si="134"/>
        <v>47426</v>
      </c>
      <c r="W881" s="170">
        <f t="shared" si="140"/>
        <v>0</v>
      </c>
      <c r="X881" s="170">
        <f t="shared" si="135"/>
        <v>0</v>
      </c>
      <c r="Y881" s="260">
        <f t="shared" si="136"/>
        <v>0</v>
      </c>
      <c r="Z881" s="228">
        <f t="shared" si="141"/>
        <v>0</v>
      </c>
      <c r="AA881" s="134"/>
    </row>
    <row r="882" spans="1:27" ht="15.75" customHeight="1">
      <c r="A882" s="450"/>
      <c r="B882" s="442"/>
      <c r="C882" s="442"/>
      <c r="D882" s="148" t="s">
        <v>1661</v>
      </c>
      <c r="E882" s="148" t="s">
        <v>1103</v>
      </c>
      <c r="F882" s="178" t="s">
        <v>1807</v>
      </c>
      <c r="G882" s="148" t="s">
        <v>1823</v>
      </c>
      <c r="H882" s="148" t="s">
        <v>394</v>
      </c>
      <c r="I882" s="148" t="s">
        <v>123</v>
      </c>
      <c r="J882" s="132">
        <v>1829902</v>
      </c>
      <c r="K882" s="132">
        <v>1616974.73</v>
      </c>
      <c r="L882" s="132">
        <v>1230865.3800000001</v>
      </c>
      <c r="M882" s="131" t="s">
        <v>410</v>
      </c>
      <c r="N882" s="131">
        <v>0.57999999999999996</v>
      </c>
      <c r="O882" s="170">
        <f t="shared" si="137"/>
        <v>1061343.1599999999</v>
      </c>
      <c r="P882" s="170">
        <f t="shared" si="133"/>
        <v>937845.3433999999</v>
      </c>
      <c r="Q882" s="170">
        <f t="shared" si="138"/>
        <v>713901.92040000006</v>
      </c>
      <c r="R882" s="228">
        <f t="shared" si="142"/>
        <v>0.67264005394824433</v>
      </c>
      <c r="S882" s="228">
        <f t="shared" si="139"/>
        <v>0.88364006924961003</v>
      </c>
      <c r="T882" s="131" t="s">
        <v>410</v>
      </c>
      <c r="U882" s="131">
        <v>0.23</v>
      </c>
      <c r="V882" s="170">
        <f t="shared" si="134"/>
        <v>420877.46</v>
      </c>
      <c r="W882" s="170">
        <f t="shared" si="140"/>
        <v>371904.18790000002</v>
      </c>
      <c r="X882" s="170">
        <f t="shared" si="135"/>
        <v>283099.03740000003</v>
      </c>
      <c r="Y882" s="260">
        <f t="shared" si="136"/>
        <v>0.67264005394824422</v>
      </c>
      <c r="Z882" s="228">
        <f t="shared" si="141"/>
        <v>0.88364006924961014</v>
      </c>
      <c r="AA882" s="134"/>
    </row>
    <row r="883" spans="1:27" ht="15.75" customHeight="1">
      <c r="A883" s="450"/>
      <c r="B883" s="442"/>
      <c r="C883" s="442"/>
      <c r="D883" s="148" t="s">
        <v>1661</v>
      </c>
      <c r="E883" s="148" t="s">
        <v>1103</v>
      </c>
      <c r="F883" s="178" t="s">
        <v>1807</v>
      </c>
      <c r="G883" s="148" t="s">
        <v>1824</v>
      </c>
      <c r="H883" s="148" t="s">
        <v>394</v>
      </c>
      <c r="I883" s="148" t="s">
        <v>123</v>
      </c>
      <c r="J883" s="132">
        <v>43000</v>
      </c>
      <c r="K883" s="132">
        <v>599.79999999999995</v>
      </c>
      <c r="L883" s="132">
        <v>599.79999999999995</v>
      </c>
      <c r="M883" s="131" t="s">
        <v>410</v>
      </c>
      <c r="N883" s="131">
        <v>0.57999999999999996</v>
      </c>
      <c r="O883" s="170">
        <f t="shared" si="137"/>
        <v>24940</v>
      </c>
      <c r="P883" s="170">
        <f t="shared" si="133"/>
        <v>347.88399999999996</v>
      </c>
      <c r="Q883" s="170">
        <f t="shared" si="138"/>
        <v>347.88399999999996</v>
      </c>
      <c r="R883" s="228">
        <f t="shared" si="142"/>
        <v>1.3948837209302324E-2</v>
      </c>
      <c r="S883" s="228">
        <f t="shared" si="139"/>
        <v>1.3948837209302324E-2</v>
      </c>
      <c r="T883" s="131" t="s">
        <v>410</v>
      </c>
      <c r="U883" s="131">
        <v>0.23</v>
      </c>
      <c r="V883" s="170">
        <f t="shared" si="134"/>
        <v>9890</v>
      </c>
      <c r="W883" s="170">
        <f t="shared" si="140"/>
        <v>137.95400000000001</v>
      </c>
      <c r="X883" s="170">
        <f t="shared" si="135"/>
        <v>137.95400000000001</v>
      </c>
      <c r="Y883" s="260">
        <f t="shared" si="136"/>
        <v>1.3948837209302326E-2</v>
      </c>
      <c r="Z883" s="228">
        <f t="shared" si="141"/>
        <v>1.3948837209302326E-2</v>
      </c>
      <c r="AA883" s="134"/>
    </row>
    <row r="884" spans="1:27" ht="15.75" customHeight="1">
      <c r="A884" s="450"/>
      <c r="B884" s="442"/>
      <c r="C884" s="442"/>
      <c r="D884" s="148" t="s">
        <v>1661</v>
      </c>
      <c r="E884" s="148" t="s">
        <v>1103</v>
      </c>
      <c r="F884" s="178" t="s">
        <v>1807</v>
      </c>
      <c r="G884" s="148" t="s">
        <v>1825</v>
      </c>
      <c r="H884" s="148" t="s">
        <v>394</v>
      </c>
      <c r="I884" s="148" t="s">
        <v>123</v>
      </c>
      <c r="J884" s="132">
        <v>2009022</v>
      </c>
      <c r="K884" s="132">
        <v>1814570.8800000001</v>
      </c>
      <c r="L884" s="132">
        <v>1088718.5</v>
      </c>
      <c r="M884" s="131" t="s">
        <v>410</v>
      </c>
      <c r="N884" s="131">
        <v>0.57999999999999996</v>
      </c>
      <c r="O884" s="170">
        <f t="shared" si="137"/>
        <v>1165232.76</v>
      </c>
      <c r="P884" s="170">
        <f t="shared" si="133"/>
        <v>1052451.1103999999</v>
      </c>
      <c r="Q884" s="170">
        <f t="shared" si="138"/>
        <v>631456.73</v>
      </c>
      <c r="R884" s="228">
        <f t="shared" si="142"/>
        <v>0.54191467291050066</v>
      </c>
      <c r="S884" s="228">
        <f t="shared" si="139"/>
        <v>0.90321105493120524</v>
      </c>
      <c r="T884" s="131" t="s">
        <v>410</v>
      </c>
      <c r="U884" s="131">
        <v>0.23</v>
      </c>
      <c r="V884" s="170">
        <f t="shared" si="134"/>
        <v>462075.06</v>
      </c>
      <c r="W884" s="170">
        <f t="shared" si="140"/>
        <v>417351.30240000004</v>
      </c>
      <c r="X884" s="170">
        <f t="shared" si="135"/>
        <v>250405.255</v>
      </c>
      <c r="Y884" s="260">
        <f t="shared" si="136"/>
        <v>0.54191467291050077</v>
      </c>
      <c r="Z884" s="228">
        <f t="shared" si="141"/>
        <v>0.90321105493120546</v>
      </c>
      <c r="AA884" s="134"/>
    </row>
    <row r="885" spans="1:27" ht="15.75" customHeight="1">
      <c r="A885" s="450"/>
      <c r="B885" s="442"/>
      <c r="C885" s="442"/>
      <c r="D885" s="148" t="s">
        <v>1661</v>
      </c>
      <c r="E885" s="148" t="s">
        <v>1103</v>
      </c>
      <c r="F885" s="178" t="s">
        <v>1807</v>
      </c>
      <c r="G885" s="148" t="s">
        <v>1826</v>
      </c>
      <c r="H885" s="148" t="s">
        <v>394</v>
      </c>
      <c r="I885" s="148" t="s">
        <v>123</v>
      </c>
      <c r="J885" s="132">
        <v>71500</v>
      </c>
      <c r="K885" s="132">
        <v>28587.08</v>
      </c>
      <c r="L885" s="132">
        <v>11972.720000000001</v>
      </c>
      <c r="M885" s="131" t="s">
        <v>410</v>
      </c>
      <c r="N885" s="131">
        <v>0.57999999999999996</v>
      </c>
      <c r="O885" s="170">
        <f t="shared" si="137"/>
        <v>41470</v>
      </c>
      <c r="P885" s="170">
        <f t="shared" si="133"/>
        <v>16580.506399999998</v>
      </c>
      <c r="Q885" s="170">
        <f t="shared" si="138"/>
        <v>6944.1776</v>
      </c>
      <c r="R885" s="228">
        <f t="shared" si="142"/>
        <v>0.16745062937062938</v>
      </c>
      <c r="S885" s="228">
        <f t="shared" si="139"/>
        <v>0.39981930069930066</v>
      </c>
      <c r="T885" s="131" t="s">
        <v>410</v>
      </c>
      <c r="U885" s="131">
        <v>0.23</v>
      </c>
      <c r="V885" s="170">
        <f t="shared" si="134"/>
        <v>16445</v>
      </c>
      <c r="W885" s="170">
        <f t="shared" si="140"/>
        <v>6575.0284000000011</v>
      </c>
      <c r="X885" s="170">
        <f t="shared" si="135"/>
        <v>2753.7256000000002</v>
      </c>
      <c r="Y885" s="260">
        <f t="shared" si="136"/>
        <v>0.16745062937062938</v>
      </c>
      <c r="Z885" s="228">
        <f t="shared" si="141"/>
        <v>0.39981930069930077</v>
      </c>
      <c r="AA885" s="134"/>
    </row>
    <row r="886" spans="1:27" ht="15.75" customHeight="1">
      <c r="A886" s="450"/>
      <c r="B886" s="442"/>
      <c r="C886" s="442"/>
      <c r="D886" s="148" t="s">
        <v>1661</v>
      </c>
      <c r="E886" s="148" t="s">
        <v>1103</v>
      </c>
      <c r="F886" s="178" t="s">
        <v>1807</v>
      </c>
      <c r="G886" s="148" t="s">
        <v>1827</v>
      </c>
      <c r="H886" s="148" t="s">
        <v>394</v>
      </c>
      <c r="I886" s="148" t="s">
        <v>123</v>
      </c>
      <c r="J886" s="132">
        <v>5501392</v>
      </c>
      <c r="K886" s="132">
        <v>5224545.37</v>
      </c>
      <c r="L886" s="132">
        <v>2828656.65</v>
      </c>
      <c r="M886" s="131" t="s">
        <v>410</v>
      </c>
      <c r="N886" s="131">
        <v>0.57999999999999996</v>
      </c>
      <c r="O886" s="170">
        <f t="shared" si="137"/>
        <v>3190807.36</v>
      </c>
      <c r="P886" s="170">
        <f t="shared" si="133"/>
        <v>3030236.3145999997</v>
      </c>
      <c r="Q886" s="170">
        <f t="shared" si="138"/>
        <v>1640620.8569999998</v>
      </c>
      <c r="R886" s="228">
        <f t="shared" si="142"/>
        <v>0.51417107706558629</v>
      </c>
      <c r="S886" s="228">
        <f t="shared" si="139"/>
        <v>0.94967698538842527</v>
      </c>
      <c r="T886" s="131" t="s">
        <v>410</v>
      </c>
      <c r="U886" s="131">
        <v>0.23</v>
      </c>
      <c r="V886" s="170">
        <f t="shared" si="134"/>
        <v>1265320.1600000001</v>
      </c>
      <c r="W886" s="170">
        <f t="shared" si="140"/>
        <v>1201645.4351000001</v>
      </c>
      <c r="X886" s="170">
        <f t="shared" si="135"/>
        <v>650591.02950000006</v>
      </c>
      <c r="Y886" s="260">
        <f t="shared" si="136"/>
        <v>0.51417107706558629</v>
      </c>
      <c r="Z886" s="228">
        <f t="shared" si="141"/>
        <v>0.94967698538842527</v>
      </c>
      <c r="AA886" s="134"/>
    </row>
    <row r="887" spans="1:27" ht="15.75" customHeight="1">
      <c r="A887" s="450"/>
      <c r="B887" s="442"/>
      <c r="C887" s="442"/>
      <c r="D887" s="148" t="s">
        <v>1661</v>
      </c>
      <c r="E887" s="148" t="s">
        <v>1103</v>
      </c>
      <c r="F887" s="178" t="s">
        <v>1807</v>
      </c>
      <c r="G887" s="148" t="s">
        <v>1828</v>
      </c>
      <c r="H887" s="148" t="s">
        <v>394</v>
      </c>
      <c r="I887" s="148" t="s">
        <v>123</v>
      </c>
      <c r="J887" s="132">
        <v>80000</v>
      </c>
      <c r="K887" s="132">
        <v>9494.56</v>
      </c>
      <c r="L887" s="132">
        <v>9494.56</v>
      </c>
      <c r="M887" s="131" t="s">
        <v>410</v>
      </c>
      <c r="N887" s="131">
        <v>0.57999999999999996</v>
      </c>
      <c r="O887" s="170">
        <f t="shared" si="137"/>
        <v>46400</v>
      </c>
      <c r="P887" s="170">
        <f t="shared" si="133"/>
        <v>5506.8447999999989</v>
      </c>
      <c r="Q887" s="170">
        <f t="shared" si="138"/>
        <v>5506.8447999999989</v>
      </c>
      <c r="R887" s="228">
        <f t="shared" si="142"/>
        <v>0.11868199999999998</v>
      </c>
      <c r="S887" s="228">
        <f t="shared" si="139"/>
        <v>0.11868199999999998</v>
      </c>
      <c r="T887" s="131" t="s">
        <v>410</v>
      </c>
      <c r="U887" s="131">
        <v>0.23</v>
      </c>
      <c r="V887" s="170">
        <f t="shared" si="134"/>
        <v>18400</v>
      </c>
      <c r="W887" s="170">
        <f t="shared" si="140"/>
        <v>2183.7487999999998</v>
      </c>
      <c r="X887" s="170">
        <f t="shared" si="135"/>
        <v>2183.7487999999998</v>
      </c>
      <c r="Y887" s="260">
        <f t="shared" si="136"/>
        <v>0.118682</v>
      </c>
      <c r="Z887" s="228">
        <f t="shared" si="141"/>
        <v>0.118682</v>
      </c>
      <c r="AA887" s="134"/>
    </row>
    <row r="888" spans="1:27" ht="15.75" customHeight="1">
      <c r="A888" s="450"/>
      <c r="B888" s="442"/>
      <c r="C888" s="442"/>
      <c r="D888" s="148" t="s">
        <v>1661</v>
      </c>
      <c r="E888" s="148" t="s">
        <v>1103</v>
      </c>
      <c r="F888" s="178" t="s">
        <v>1807</v>
      </c>
      <c r="G888" s="148" t="s">
        <v>1829</v>
      </c>
      <c r="H888" s="148" t="s">
        <v>394</v>
      </c>
      <c r="I888" s="148" t="s">
        <v>123</v>
      </c>
      <c r="J888" s="132">
        <v>13394994</v>
      </c>
      <c r="K888" s="132">
        <v>9786022.5800000001</v>
      </c>
      <c r="L888" s="132">
        <v>7427613.3499999996</v>
      </c>
      <c r="M888" s="131" t="s">
        <v>410</v>
      </c>
      <c r="N888" s="131">
        <v>0.57999999999999996</v>
      </c>
      <c r="O888" s="170">
        <f t="shared" si="137"/>
        <v>7769096.5199999996</v>
      </c>
      <c r="P888" s="170">
        <f t="shared" si="133"/>
        <v>5675893.0963999992</v>
      </c>
      <c r="Q888" s="170">
        <f t="shared" si="138"/>
        <v>4308015.7429999998</v>
      </c>
      <c r="R888" s="228">
        <f t="shared" si="142"/>
        <v>0.55450665748711792</v>
      </c>
      <c r="S888" s="228">
        <f t="shared" si="139"/>
        <v>0.73057312157064047</v>
      </c>
      <c r="T888" s="131" t="s">
        <v>410</v>
      </c>
      <c r="U888" s="131">
        <v>0.23</v>
      </c>
      <c r="V888" s="170">
        <f t="shared" si="134"/>
        <v>3080848.62</v>
      </c>
      <c r="W888" s="170">
        <f t="shared" si="140"/>
        <v>2250785.1934000002</v>
      </c>
      <c r="X888" s="170">
        <f t="shared" si="135"/>
        <v>1708351.0704999999</v>
      </c>
      <c r="Y888" s="260">
        <f t="shared" si="136"/>
        <v>0.55450665748711792</v>
      </c>
      <c r="Z888" s="228">
        <f t="shared" si="141"/>
        <v>0.73057312157064058</v>
      </c>
      <c r="AA888" s="134"/>
    </row>
    <row r="889" spans="1:27" ht="15.75" customHeight="1">
      <c r="A889" s="450"/>
      <c r="B889" s="442"/>
      <c r="C889" s="442"/>
      <c r="D889" s="148" t="s">
        <v>1661</v>
      </c>
      <c r="E889" s="148" t="s">
        <v>1103</v>
      </c>
      <c r="F889" s="178" t="s">
        <v>1807</v>
      </c>
      <c r="G889" s="148" t="s">
        <v>1830</v>
      </c>
      <c r="H889" s="148" t="s">
        <v>394</v>
      </c>
      <c r="I889" s="148" t="s">
        <v>123</v>
      </c>
      <c r="J889" s="132">
        <v>0</v>
      </c>
      <c r="K889" s="132">
        <v>3534.3</v>
      </c>
      <c r="L889" s="132">
        <v>3534.3</v>
      </c>
      <c r="M889" s="131" t="s">
        <v>410</v>
      </c>
      <c r="N889" s="131">
        <v>0.57999999999999996</v>
      </c>
      <c r="O889" s="170">
        <f t="shared" si="137"/>
        <v>0</v>
      </c>
      <c r="P889" s="170">
        <f t="shared" si="133"/>
        <v>2049.8939999999998</v>
      </c>
      <c r="Q889" s="170">
        <f t="shared" si="138"/>
        <v>2049.8939999999998</v>
      </c>
      <c r="R889" s="228" t="str">
        <f t="shared" si="142"/>
        <v>-</v>
      </c>
      <c r="S889" s="228" t="str">
        <f t="shared" si="139"/>
        <v>-</v>
      </c>
      <c r="T889" s="131" t="s">
        <v>410</v>
      </c>
      <c r="U889" s="131">
        <v>0.23</v>
      </c>
      <c r="V889" s="170">
        <f t="shared" si="134"/>
        <v>0</v>
      </c>
      <c r="W889" s="170">
        <f t="shared" si="140"/>
        <v>812.88900000000012</v>
      </c>
      <c r="X889" s="170">
        <f t="shared" si="135"/>
        <v>812.88900000000012</v>
      </c>
      <c r="Y889" s="260" t="str">
        <f t="shared" si="136"/>
        <v>-</v>
      </c>
      <c r="Z889" s="228" t="str">
        <f t="shared" si="141"/>
        <v>-</v>
      </c>
      <c r="AA889" s="134"/>
    </row>
    <row r="890" spans="1:27" ht="15.75" customHeight="1">
      <c r="A890" s="450"/>
      <c r="B890" s="442"/>
      <c r="C890" s="442"/>
      <c r="D890" s="148" t="s">
        <v>1661</v>
      </c>
      <c r="E890" s="148" t="s">
        <v>1103</v>
      </c>
      <c r="F890" s="178" t="s">
        <v>1807</v>
      </c>
      <c r="G890" s="148" t="s">
        <v>1831</v>
      </c>
      <c r="H890" s="148" t="s">
        <v>394</v>
      </c>
      <c r="I890" s="148" t="s">
        <v>123</v>
      </c>
      <c r="J890" s="132">
        <v>41600</v>
      </c>
      <c r="K890" s="132">
        <v>0</v>
      </c>
      <c r="L890" s="132">
        <v>0</v>
      </c>
      <c r="M890" s="131" t="s">
        <v>410</v>
      </c>
      <c r="N890" s="131">
        <v>0.57999999999999996</v>
      </c>
      <c r="O890" s="170">
        <f t="shared" si="137"/>
        <v>24128</v>
      </c>
      <c r="P890" s="170">
        <f t="shared" si="133"/>
        <v>0</v>
      </c>
      <c r="Q890" s="170">
        <f t="shared" si="138"/>
        <v>0</v>
      </c>
      <c r="R890" s="228">
        <f t="shared" si="142"/>
        <v>0</v>
      </c>
      <c r="S890" s="228">
        <f t="shared" si="139"/>
        <v>0</v>
      </c>
      <c r="T890" s="131" t="s">
        <v>410</v>
      </c>
      <c r="U890" s="131">
        <v>0.23</v>
      </c>
      <c r="V890" s="170">
        <f t="shared" si="134"/>
        <v>9568</v>
      </c>
      <c r="W890" s="170">
        <f t="shared" si="140"/>
        <v>0</v>
      </c>
      <c r="X890" s="170">
        <f t="shared" si="135"/>
        <v>0</v>
      </c>
      <c r="Y890" s="260">
        <f t="shared" si="136"/>
        <v>0</v>
      </c>
      <c r="Z890" s="228">
        <f t="shared" si="141"/>
        <v>0</v>
      </c>
      <c r="AA890" s="134"/>
    </row>
    <row r="891" spans="1:27" ht="15.75" customHeight="1">
      <c r="A891" s="450"/>
      <c r="B891" s="442"/>
      <c r="C891" s="442"/>
      <c r="D891" s="148" t="s">
        <v>1661</v>
      </c>
      <c r="E891" s="148" t="s">
        <v>1103</v>
      </c>
      <c r="F891" s="178" t="s">
        <v>1807</v>
      </c>
      <c r="G891" s="148" t="s">
        <v>1832</v>
      </c>
      <c r="H891" s="148" t="s">
        <v>394</v>
      </c>
      <c r="I891" s="148" t="s">
        <v>123</v>
      </c>
      <c r="J891" s="132">
        <v>6830000</v>
      </c>
      <c r="K891" s="132">
        <v>4380226.63</v>
      </c>
      <c r="L891" s="132">
        <v>2933542.63</v>
      </c>
      <c r="M891" s="131" t="s">
        <v>410</v>
      </c>
      <c r="N891" s="131">
        <v>0.57999999999999996</v>
      </c>
      <c r="O891" s="170">
        <f t="shared" si="137"/>
        <v>3961399.9999999995</v>
      </c>
      <c r="P891" s="170">
        <f t="shared" ref="P891:P906" si="143">K891*N891</f>
        <v>2540531.4453999996</v>
      </c>
      <c r="Q891" s="170">
        <f t="shared" si="138"/>
        <v>1701454.7253999999</v>
      </c>
      <c r="R891" s="228">
        <f t="shared" si="142"/>
        <v>0.42950843777452419</v>
      </c>
      <c r="S891" s="228">
        <f t="shared" si="139"/>
        <v>0.64132161493411421</v>
      </c>
      <c r="T891" s="131" t="s">
        <v>410</v>
      </c>
      <c r="U891" s="131">
        <v>0.23</v>
      </c>
      <c r="V891" s="170">
        <f t="shared" ref="V891:V906" si="144">J891*U891</f>
        <v>1570900</v>
      </c>
      <c r="W891" s="170">
        <f t="shared" si="140"/>
        <v>1007452.1249000001</v>
      </c>
      <c r="X891" s="170">
        <f t="shared" ref="X891:X906" si="145">L891*U891</f>
        <v>674714.80489999999</v>
      </c>
      <c r="Y891" s="260">
        <f t="shared" ref="Y891:Y907" si="146">IFERROR(X891/V891, "-")</f>
        <v>0.42950843777452413</v>
      </c>
      <c r="Z891" s="228">
        <f t="shared" si="141"/>
        <v>0.64132161493411421</v>
      </c>
      <c r="AA891" s="134"/>
    </row>
    <row r="892" spans="1:27" ht="15.75" customHeight="1">
      <c r="A892" s="450"/>
      <c r="B892" s="442"/>
      <c r="C892" s="442"/>
      <c r="D892" s="148" t="s">
        <v>1661</v>
      </c>
      <c r="E892" s="148" t="s">
        <v>1103</v>
      </c>
      <c r="F892" s="178" t="s">
        <v>1807</v>
      </c>
      <c r="G892" s="148" t="s">
        <v>1833</v>
      </c>
      <c r="H892" s="148" t="s">
        <v>394</v>
      </c>
      <c r="I892" s="148" t="s">
        <v>123</v>
      </c>
      <c r="J892" s="132">
        <v>0</v>
      </c>
      <c r="K892" s="132">
        <v>3792.69</v>
      </c>
      <c r="L892" s="132">
        <v>3792.69</v>
      </c>
      <c r="M892" s="131" t="s">
        <v>410</v>
      </c>
      <c r="N892" s="131">
        <v>0.57999999999999996</v>
      </c>
      <c r="O892" s="170">
        <f t="shared" ref="O892:O906" si="147">J892*N892</f>
        <v>0</v>
      </c>
      <c r="P892" s="170">
        <f t="shared" si="143"/>
        <v>2199.7601999999997</v>
      </c>
      <c r="Q892" s="170">
        <f t="shared" ref="Q892:Q907" si="148">L892*N892</f>
        <v>2199.7601999999997</v>
      </c>
      <c r="R892" s="228" t="str">
        <f t="shared" si="142"/>
        <v>-</v>
      </c>
      <c r="S892" s="228" t="str">
        <f t="shared" ref="S892:S906" si="149">IFERROR(P892/O892, "-")</f>
        <v>-</v>
      </c>
      <c r="T892" s="131" t="s">
        <v>410</v>
      </c>
      <c r="U892" s="131">
        <v>0.23</v>
      </c>
      <c r="V892" s="170">
        <f t="shared" si="144"/>
        <v>0</v>
      </c>
      <c r="W892" s="170">
        <f t="shared" si="140"/>
        <v>872.31870000000004</v>
      </c>
      <c r="X892" s="170">
        <f t="shared" si="145"/>
        <v>872.31870000000004</v>
      </c>
      <c r="Y892" s="260" t="str">
        <f t="shared" si="146"/>
        <v>-</v>
      </c>
      <c r="Z892" s="228" t="str">
        <f t="shared" si="141"/>
        <v>-</v>
      </c>
      <c r="AA892" s="134"/>
    </row>
    <row r="893" spans="1:27" ht="15.75" customHeight="1">
      <c r="A893" s="450"/>
      <c r="B893" s="442"/>
      <c r="C893" s="442"/>
      <c r="D893" s="148" t="s">
        <v>1661</v>
      </c>
      <c r="E893" s="148" t="s">
        <v>1103</v>
      </c>
      <c r="F893" s="178" t="s">
        <v>1807</v>
      </c>
      <c r="G893" s="148" t="s">
        <v>1834</v>
      </c>
      <c r="H893" s="148" t="s">
        <v>394</v>
      </c>
      <c r="I893" s="148" t="s">
        <v>123</v>
      </c>
      <c r="J893" s="132">
        <v>0</v>
      </c>
      <c r="K893" s="132">
        <v>74804</v>
      </c>
      <c r="L893" s="132">
        <v>74804</v>
      </c>
      <c r="M893" s="131" t="s">
        <v>410</v>
      </c>
      <c r="N893" s="131">
        <v>0.57999999999999996</v>
      </c>
      <c r="O893" s="170">
        <f t="shared" si="147"/>
        <v>0</v>
      </c>
      <c r="P893" s="170">
        <f t="shared" si="143"/>
        <v>43386.32</v>
      </c>
      <c r="Q893" s="170">
        <f t="shared" si="148"/>
        <v>43386.32</v>
      </c>
      <c r="R893" s="228" t="str">
        <f t="shared" si="142"/>
        <v>-</v>
      </c>
      <c r="S893" s="228" t="str">
        <f t="shared" si="149"/>
        <v>-</v>
      </c>
      <c r="T893" s="131" t="s">
        <v>410</v>
      </c>
      <c r="U893" s="131">
        <v>0.23</v>
      </c>
      <c r="V893" s="170">
        <f t="shared" si="144"/>
        <v>0</v>
      </c>
      <c r="W893" s="170">
        <f t="shared" si="140"/>
        <v>17204.920000000002</v>
      </c>
      <c r="X893" s="170">
        <f t="shared" si="145"/>
        <v>17204.920000000002</v>
      </c>
      <c r="Y893" s="260" t="str">
        <f t="shared" si="146"/>
        <v>-</v>
      </c>
      <c r="Z893" s="228" t="str">
        <f t="shared" si="141"/>
        <v>-</v>
      </c>
      <c r="AA893" s="134"/>
    </row>
    <row r="894" spans="1:27" ht="15.75" customHeight="1">
      <c r="A894" s="450"/>
      <c r="B894" s="442"/>
      <c r="C894" s="442"/>
      <c r="D894" s="148" t="s">
        <v>1661</v>
      </c>
      <c r="E894" s="148" t="s">
        <v>1103</v>
      </c>
      <c r="F894" s="178" t="s">
        <v>1807</v>
      </c>
      <c r="G894" s="148" t="s">
        <v>1835</v>
      </c>
      <c r="H894" s="148" t="s">
        <v>394</v>
      </c>
      <c r="I894" s="148" t="s">
        <v>123</v>
      </c>
      <c r="J894" s="132">
        <v>224000</v>
      </c>
      <c r="K894" s="132">
        <v>27892.6</v>
      </c>
      <c r="L894" s="132">
        <v>27892.6</v>
      </c>
      <c r="M894" s="131" t="s">
        <v>410</v>
      </c>
      <c r="N894" s="131">
        <v>0.57999999999999996</v>
      </c>
      <c r="O894" s="170">
        <f t="shared" si="147"/>
        <v>129919.99999999999</v>
      </c>
      <c r="P894" s="170">
        <f t="shared" si="143"/>
        <v>16177.707999999999</v>
      </c>
      <c r="Q894" s="170">
        <f t="shared" si="148"/>
        <v>16177.707999999999</v>
      </c>
      <c r="R894" s="228">
        <f t="shared" si="142"/>
        <v>0.12452053571428572</v>
      </c>
      <c r="S894" s="228">
        <f t="shared" si="149"/>
        <v>0.12452053571428572</v>
      </c>
      <c r="T894" s="131" t="s">
        <v>410</v>
      </c>
      <c r="U894" s="131">
        <v>0.23</v>
      </c>
      <c r="V894" s="170">
        <f t="shared" si="144"/>
        <v>51520</v>
      </c>
      <c r="W894" s="170">
        <f t="shared" si="140"/>
        <v>6415.2979999999998</v>
      </c>
      <c r="X894" s="170">
        <f t="shared" si="145"/>
        <v>6415.2979999999998</v>
      </c>
      <c r="Y894" s="260">
        <f t="shared" si="146"/>
        <v>0.12452053571428572</v>
      </c>
      <c r="Z894" s="228">
        <f t="shared" si="141"/>
        <v>0.12452053571428572</v>
      </c>
      <c r="AA894" s="134"/>
    </row>
    <row r="895" spans="1:27" ht="15.75" customHeight="1">
      <c r="A895" s="450"/>
      <c r="B895" s="442"/>
      <c r="C895" s="442"/>
      <c r="D895" s="148" t="s">
        <v>1661</v>
      </c>
      <c r="E895" s="148" t="s">
        <v>1103</v>
      </c>
      <c r="F895" s="178" t="s">
        <v>1807</v>
      </c>
      <c r="G895" s="148" t="s">
        <v>1836</v>
      </c>
      <c r="H895" s="148" t="s">
        <v>394</v>
      </c>
      <c r="I895" s="148" t="s">
        <v>123</v>
      </c>
      <c r="J895" s="132">
        <v>5481315</v>
      </c>
      <c r="K895" s="132">
        <v>4893744.99</v>
      </c>
      <c r="L895" s="132">
        <v>3504503.3</v>
      </c>
      <c r="M895" s="131" t="s">
        <v>410</v>
      </c>
      <c r="N895" s="131">
        <v>0.57999999999999996</v>
      </c>
      <c r="O895" s="170">
        <f t="shared" si="147"/>
        <v>3179162.6999999997</v>
      </c>
      <c r="P895" s="170">
        <f t="shared" si="143"/>
        <v>2838372.0942000002</v>
      </c>
      <c r="Q895" s="170">
        <f t="shared" si="148"/>
        <v>2032611.9139999996</v>
      </c>
      <c r="R895" s="228">
        <f t="shared" si="142"/>
        <v>0.63935447971882653</v>
      </c>
      <c r="S895" s="228">
        <f t="shared" si="149"/>
        <v>0.89280491816288621</v>
      </c>
      <c r="T895" s="131" t="s">
        <v>410</v>
      </c>
      <c r="U895" s="131">
        <v>0.23</v>
      </c>
      <c r="V895" s="170">
        <f t="shared" si="144"/>
        <v>1260702.45</v>
      </c>
      <c r="W895" s="170">
        <f t="shared" ref="W895:W907" si="150">K895*U895</f>
        <v>1125561.3477</v>
      </c>
      <c r="X895" s="170">
        <f t="shared" si="145"/>
        <v>806035.75899999996</v>
      </c>
      <c r="Y895" s="260">
        <f t="shared" si="146"/>
        <v>0.63935447971882664</v>
      </c>
      <c r="Z895" s="228">
        <f t="shared" si="141"/>
        <v>0.89280491816288621</v>
      </c>
      <c r="AA895" s="134"/>
    </row>
    <row r="896" spans="1:27" ht="15.75" customHeight="1">
      <c r="A896" s="450"/>
      <c r="B896" s="442"/>
      <c r="C896" s="442"/>
      <c r="D896" s="148" t="s">
        <v>1661</v>
      </c>
      <c r="E896" s="148" t="s">
        <v>1103</v>
      </c>
      <c r="F896" s="178" t="s">
        <v>1807</v>
      </c>
      <c r="G896" s="148" t="s">
        <v>1837</v>
      </c>
      <c r="H896" s="148" t="s">
        <v>394</v>
      </c>
      <c r="I896" s="148" t="s">
        <v>123</v>
      </c>
      <c r="J896" s="132">
        <v>145625</v>
      </c>
      <c r="K896" s="132">
        <v>20391.72</v>
      </c>
      <c r="L896" s="132">
        <v>20391.72</v>
      </c>
      <c r="M896" s="131" t="s">
        <v>410</v>
      </c>
      <c r="N896" s="131">
        <v>0.57999999999999996</v>
      </c>
      <c r="O896" s="170">
        <f t="shared" si="147"/>
        <v>84462.5</v>
      </c>
      <c r="P896" s="170">
        <f t="shared" si="143"/>
        <v>11827.1976</v>
      </c>
      <c r="Q896" s="170">
        <f t="shared" si="148"/>
        <v>11827.1976</v>
      </c>
      <c r="R896" s="228">
        <f t="shared" si="142"/>
        <v>0.14002897854077254</v>
      </c>
      <c r="S896" s="228">
        <f t="shared" si="149"/>
        <v>0.14002897854077254</v>
      </c>
      <c r="T896" s="131" t="s">
        <v>410</v>
      </c>
      <c r="U896" s="131">
        <v>0.23</v>
      </c>
      <c r="V896" s="170">
        <f t="shared" si="144"/>
        <v>33493.75</v>
      </c>
      <c r="W896" s="170">
        <f t="shared" si="150"/>
        <v>4690.0956000000006</v>
      </c>
      <c r="X896" s="170">
        <f t="shared" si="145"/>
        <v>4690.0956000000006</v>
      </c>
      <c r="Y896" s="260">
        <f t="shared" si="146"/>
        <v>0.14002897854077254</v>
      </c>
      <c r="Z896" s="228">
        <f t="shared" si="141"/>
        <v>0.14002897854077254</v>
      </c>
      <c r="AA896" s="134"/>
    </row>
    <row r="897" spans="1:27" ht="15.75" customHeight="1">
      <c r="A897" s="450"/>
      <c r="B897" s="442"/>
      <c r="C897" s="442"/>
      <c r="D897" s="148" t="s">
        <v>1661</v>
      </c>
      <c r="E897" s="148" t="s">
        <v>1103</v>
      </c>
      <c r="F897" s="178" t="s">
        <v>1807</v>
      </c>
      <c r="G897" s="148" t="s">
        <v>1838</v>
      </c>
      <c r="H897" s="148" t="s">
        <v>394</v>
      </c>
      <c r="I897" s="148" t="s">
        <v>123</v>
      </c>
      <c r="J897" s="132">
        <v>2386552</v>
      </c>
      <c r="K897" s="132">
        <v>2585960.3199999994</v>
      </c>
      <c r="L897" s="132">
        <v>2423743.2199999997</v>
      </c>
      <c r="M897" s="131" t="s">
        <v>410</v>
      </c>
      <c r="N897" s="131">
        <v>0.57999999999999996</v>
      </c>
      <c r="O897" s="170">
        <f t="shared" si="147"/>
        <v>1384200.16</v>
      </c>
      <c r="P897" s="170">
        <f t="shared" si="143"/>
        <v>1499856.9855999995</v>
      </c>
      <c r="Q897" s="170">
        <f t="shared" si="148"/>
        <v>1405771.0675999997</v>
      </c>
      <c r="R897" s="228">
        <f t="shared" si="142"/>
        <v>1.0155836621200793</v>
      </c>
      <c r="S897" s="228">
        <f t="shared" si="149"/>
        <v>1.083554986440689</v>
      </c>
      <c r="T897" s="131" t="s">
        <v>410</v>
      </c>
      <c r="U897" s="131">
        <v>0.23</v>
      </c>
      <c r="V897" s="170">
        <f t="shared" si="144"/>
        <v>548906.96000000008</v>
      </c>
      <c r="W897" s="170">
        <f t="shared" si="150"/>
        <v>594770.87359999993</v>
      </c>
      <c r="X897" s="170">
        <f t="shared" si="145"/>
        <v>557460.94059999997</v>
      </c>
      <c r="Y897" s="260">
        <f t="shared" si="146"/>
        <v>1.0155836621200793</v>
      </c>
      <c r="Z897" s="228">
        <f t="shared" si="141"/>
        <v>1.083554986440689</v>
      </c>
      <c r="AA897" s="134"/>
    </row>
    <row r="898" spans="1:27" ht="15.75" customHeight="1">
      <c r="A898" s="450"/>
      <c r="B898" s="442"/>
      <c r="C898" s="442"/>
      <c r="D898" s="148" t="s">
        <v>1661</v>
      </c>
      <c r="E898" s="148" t="s">
        <v>1103</v>
      </c>
      <c r="F898" s="178" t="s">
        <v>1807</v>
      </c>
      <c r="G898" s="148" t="s">
        <v>1839</v>
      </c>
      <c r="H898" s="148" t="s">
        <v>394</v>
      </c>
      <c r="I898" s="148" t="s">
        <v>123</v>
      </c>
      <c r="J898" s="132">
        <v>235200</v>
      </c>
      <c r="K898" s="132">
        <v>157086.79999999999</v>
      </c>
      <c r="L898" s="132">
        <v>0</v>
      </c>
      <c r="M898" s="131" t="s">
        <v>410</v>
      </c>
      <c r="N898" s="131">
        <v>0.57999999999999996</v>
      </c>
      <c r="O898" s="170">
        <f t="shared" si="147"/>
        <v>136416</v>
      </c>
      <c r="P898" s="170">
        <f t="shared" si="143"/>
        <v>91110.343999999983</v>
      </c>
      <c r="Q898" s="170">
        <f t="shared" si="148"/>
        <v>0</v>
      </c>
      <c r="R898" s="228">
        <f t="shared" si="142"/>
        <v>0</v>
      </c>
      <c r="S898" s="228">
        <f t="shared" si="149"/>
        <v>0.66788605442176863</v>
      </c>
      <c r="T898" s="131" t="s">
        <v>410</v>
      </c>
      <c r="U898" s="131">
        <v>0.23</v>
      </c>
      <c r="V898" s="170">
        <f t="shared" si="144"/>
        <v>54096</v>
      </c>
      <c r="W898" s="170">
        <f t="shared" si="150"/>
        <v>36129.964</v>
      </c>
      <c r="X898" s="170">
        <f t="shared" si="145"/>
        <v>0</v>
      </c>
      <c r="Y898" s="260">
        <f t="shared" si="146"/>
        <v>0</v>
      </c>
      <c r="Z898" s="228">
        <f t="shared" si="141"/>
        <v>0.66788605442176874</v>
      </c>
      <c r="AA898" s="134"/>
    </row>
    <row r="899" spans="1:27" ht="15.75" customHeight="1">
      <c r="A899" s="450"/>
      <c r="B899" s="442"/>
      <c r="C899" s="442"/>
      <c r="D899" s="148" t="s">
        <v>1661</v>
      </c>
      <c r="E899" s="148" t="s">
        <v>1103</v>
      </c>
      <c r="F899" s="178" t="s">
        <v>1807</v>
      </c>
      <c r="G899" s="148" t="s">
        <v>1840</v>
      </c>
      <c r="H899" s="148" t="s">
        <v>394</v>
      </c>
      <c r="I899" s="148" t="s">
        <v>123</v>
      </c>
      <c r="J899" s="132">
        <v>3223222</v>
      </c>
      <c r="K899" s="132">
        <v>3623222</v>
      </c>
      <c r="L899" s="132">
        <v>2817809.21</v>
      </c>
      <c r="M899" s="131" t="s">
        <v>410</v>
      </c>
      <c r="N899" s="131">
        <v>0.57999999999999996</v>
      </c>
      <c r="O899" s="170">
        <f t="shared" si="147"/>
        <v>1869468.7599999998</v>
      </c>
      <c r="P899" s="170">
        <f t="shared" si="143"/>
        <v>2101468.7599999998</v>
      </c>
      <c r="Q899" s="170">
        <f t="shared" si="148"/>
        <v>1634329.3417999998</v>
      </c>
      <c r="R899" s="228">
        <f t="shared" si="142"/>
        <v>0.87422126369204478</v>
      </c>
      <c r="S899" s="228">
        <f t="shared" si="149"/>
        <v>1.1240994259781052</v>
      </c>
      <c r="T899" s="131" t="s">
        <v>410</v>
      </c>
      <c r="U899" s="131">
        <v>0.23</v>
      </c>
      <c r="V899" s="170">
        <f t="shared" si="144"/>
        <v>741341.06</v>
      </c>
      <c r="W899" s="170">
        <f t="shared" si="150"/>
        <v>833341.06</v>
      </c>
      <c r="X899" s="170">
        <f t="shared" si="145"/>
        <v>648096.11829999997</v>
      </c>
      <c r="Y899" s="260">
        <f t="shared" si="146"/>
        <v>0.87422126369204467</v>
      </c>
      <c r="Z899" s="228">
        <f t="shared" ref="Z899:Z907" si="151">IFERROR(W899/V899, "-")</f>
        <v>1.1240994259781052</v>
      </c>
      <c r="AA899" s="134"/>
    </row>
    <row r="900" spans="1:27" ht="15.75" customHeight="1">
      <c r="A900" s="450"/>
      <c r="B900" s="442"/>
      <c r="C900" s="442"/>
      <c r="D900" s="148" t="s">
        <v>1661</v>
      </c>
      <c r="E900" s="148" t="s">
        <v>1103</v>
      </c>
      <c r="F900" s="178" t="s">
        <v>1807</v>
      </c>
      <c r="G900" s="148" t="s">
        <v>1841</v>
      </c>
      <c r="H900" s="148" t="s">
        <v>394</v>
      </c>
      <c r="I900" s="148" t="s">
        <v>123</v>
      </c>
      <c r="J900" s="132">
        <v>213127</v>
      </c>
      <c r="K900" s="132">
        <v>2724.45</v>
      </c>
      <c r="L900" s="132">
        <v>2724.45</v>
      </c>
      <c r="M900" s="131" t="s">
        <v>410</v>
      </c>
      <c r="N900" s="131">
        <v>0.57999999999999996</v>
      </c>
      <c r="O900" s="170">
        <f t="shared" si="147"/>
        <v>123613.65999999999</v>
      </c>
      <c r="P900" s="170">
        <f t="shared" si="143"/>
        <v>1580.1809999999998</v>
      </c>
      <c r="Q900" s="170">
        <f t="shared" si="148"/>
        <v>1580.1809999999998</v>
      </c>
      <c r="R900" s="228">
        <f t="shared" si="142"/>
        <v>1.2783223148639075E-2</v>
      </c>
      <c r="S900" s="228">
        <f t="shared" si="149"/>
        <v>1.2783223148639075E-2</v>
      </c>
      <c r="T900" s="131" t="s">
        <v>410</v>
      </c>
      <c r="U900" s="131">
        <v>0.23</v>
      </c>
      <c r="V900" s="170">
        <f t="shared" si="144"/>
        <v>49019.21</v>
      </c>
      <c r="W900" s="170">
        <f t="shared" si="150"/>
        <v>626.62350000000004</v>
      </c>
      <c r="X900" s="170">
        <f t="shared" si="145"/>
        <v>626.62350000000004</v>
      </c>
      <c r="Y900" s="260">
        <f t="shared" si="146"/>
        <v>1.2783223148639075E-2</v>
      </c>
      <c r="Z900" s="228">
        <f t="shared" si="151"/>
        <v>1.2783223148639075E-2</v>
      </c>
      <c r="AA900" s="134"/>
    </row>
    <row r="901" spans="1:27" ht="15.75" customHeight="1">
      <c r="A901" s="450"/>
      <c r="B901" s="442"/>
      <c r="C901" s="442"/>
      <c r="D901" s="148" t="s">
        <v>1661</v>
      </c>
      <c r="E901" s="148" t="s">
        <v>1103</v>
      </c>
      <c r="F901" s="178" t="s">
        <v>1807</v>
      </c>
      <c r="G901" s="148" t="s">
        <v>1842</v>
      </c>
      <c r="H901" s="148" t="s">
        <v>394</v>
      </c>
      <c r="I901" s="148" t="s">
        <v>123</v>
      </c>
      <c r="J901" s="132">
        <v>5805342</v>
      </c>
      <c r="K901" s="132">
        <v>4240982.37</v>
      </c>
      <c r="L901" s="132">
        <v>2529039.0300000003</v>
      </c>
      <c r="M901" s="131" t="s">
        <v>410</v>
      </c>
      <c r="N901" s="131">
        <v>0.57999999999999996</v>
      </c>
      <c r="O901" s="170">
        <f t="shared" si="147"/>
        <v>3367098.36</v>
      </c>
      <c r="P901" s="170">
        <f t="shared" si="143"/>
        <v>2459769.7746000001</v>
      </c>
      <c r="Q901" s="170">
        <f t="shared" si="148"/>
        <v>1466842.6374000001</v>
      </c>
      <c r="R901" s="228">
        <f t="shared" si="142"/>
        <v>0.43563997263210336</v>
      </c>
      <c r="S901" s="228">
        <f t="shared" si="149"/>
        <v>0.73053101264318288</v>
      </c>
      <c r="T901" s="131" t="s">
        <v>410</v>
      </c>
      <c r="U901" s="131">
        <v>0.23</v>
      </c>
      <c r="V901" s="170">
        <f t="shared" si="144"/>
        <v>1335228.6600000001</v>
      </c>
      <c r="W901" s="170">
        <f t="shared" si="150"/>
        <v>975425.94510000001</v>
      </c>
      <c r="X901" s="170">
        <f t="shared" si="145"/>
        <v>581678.97690000013</v>
      </c>
      <c r="Y901" s="260">
        <f t="shared" si="146"/>
        <v>0.43563997263210336</v>
      </c>
      <c r="Z901" s="228">
        <f t="shared" si="151"/>
        <v>0.73053101264318265</v>
      </c>
      <c r="AA901" s="134"/>
    </row>
    <row r="902" spans="1:27" ht="15.75" customHeight="1">
      <c r="A902" s="450"/>
      <c r="B902" s="442"/>
      <c r="C902" s="442"/>
      <c r="D902" s="148" t="s">
        <v>1661</v>
      </c>
      <c r="E902" s="148" t="s">
        <v>1103</v>
      </c>
      <c r="F902" s="178" t="s">
        <v>1807</v>
      </c>
      <c r="G902" s="148" t="s">
        <v>1843</v>
      </c>
      <c r="H902" s="148" t="s">
        <v>394</v>
      </c>
      <c r="I902" s="148" t="s">
        <v>123</v>
      </c>
      <c r="J902" s="132">
        <v>68000</v>
      </c>
      <c r="K902" s="132">
        <v>63542.200000000004</v>
      </c>
      <c r="L902" s="132">
        <v>7236.4</v>
      </c>
      <c r="M902" s="131" t="s">
        <v>410</v>
      </c>
      <c r="N902" s="131">
        <v>0.57999999999999996</v>
      </c>
      <c r="O902" s="170">
        <f t="shared" si="147"/>
        <v>39440</v>
      </c>
      <c r="P902" s="170">
        <f t="shared" si="143"/>
        <v>36854.476000000002</v>
      </c>
      <c r="Q902" s="170">
        <f t="shared" si="148"/>
        <v>4197.1119999999992</v>
      </c>
      <c r="R902" s="228">
        <f t="shared" si="142"/>
        <v>0.10641764705882351</v>
      </c>
      <c r="S902" s="228">
        <f t="shared" si="149"/>
        <v>0.93444411764705892</v>
      </c>
      <c r="T902" s="131" t="s">
        <v>410</v>
      </c>
      <c r="U902" s="131">
        <v>0.23</v>
      </c>
      <c r="V902" s="170">
        <f t="shared" si="144"/>
        <v>15640</v>
      </c>
      <c r="W902" s="170">
        <f t="shared" si="150"/>
        <v>14614.706000000002</v>
      </c>
      <c r="X902" s="170">
        <f t="shared" si="145"/>
        <v>1664.3720000000001</v>
      </c>
      <c r="Y902" s="260">
        <f t="shared" si="146"/>
        <v>0.10641764705882353</v>
      </c>
      <c r="Z902" s="228">
        <f t="shared" si="151"/>
        <v>0.93444411764705892</v>
      </c>
      <c r="AA902" s="134"/>
    </row>
    <row r="903" spans="1:27" ht="15.75" customHeight="1">
      <c r="A903" s="450"/>
      <c r="B903" s="442"/>
      <c r="C903" s="442"/>
      <c r="D903" s="148" t="s">
        <v>1661</v>
      </c>
      <c r="E903" s="148" t="s">
        <v>1103</v>
      </c>
      <c r="F903" s="178" t="s">
        <v>1807</v>
      </c>
      <c r="G903" s="148" t="s">
        <v>1844</v>
      </c>
      <c r="H903" s="148" t="s">
        <v>394</v>
      </c>
      <c r="I903" s="148" t="s">
        <v>123</v>
      </c>
      <c r="J903" s="132">
        <v>5653521</v>
      </c>
      <c r="K903" s="132">
        <v>3973923.1500000004</v>
      </c>
      <c r="L903" s="132">
        <v>2743100.7800000003</v>
      </c>
      <c r="M903" s="131" t="s">
        <v>410</v>
      </c>
      <c r="N903" s="131">
        <v>0.57999999999999996</v>
      </c>
      <c r="O903" s="170">
        <f t="shared" si="147"/>
        <v>3279042.1799999997</v>
      </c>
      <c r="P903" s="170">
        <f t="shared" si="143"/>
        <v>2304875.4270000001</v>
      </c>
      <c r="Q903" s="170">
        <f t="shared" si="148"/>
        <v>1590998.4524000001</v>
      </c>
      <c r="R903" s="228">
        <f t="shared" si="142"/>
        <v>0.48520219169611301</v>
      </c>
      <c r="S903" s="228">
        <f t="shared" si="149"/>
        <v>0.70291118579023593</v>
      </c>
      <c r="T903" s="131" t="s">
        <v>410</v>
      </c>
      <c r="U903" s="131">
        <v>0.23</v>
      </c>
      <c r="V903" s="170">
        <f t="shared" si="144"/>
        <v>1300309.83</v>
      </c>
      <c r="W903" s="170">
        <f t="shared" si="150"/>
        <v>914002.3245000001</v>
      </c>
      <c r="X903" s="170">
        <f t="shared" si="145"/>
        <v>630913.17940000014</v>
      </c>
      <c r="Y903" s="260">
        <f t="shared" si="146"/>
        <v>0.48520219169611301</v>
      </c>
      <c r="Z903" s="228">
        <f t="shared" si="151"/>
        <v>0.70291118579023593</v>
      </c>
      <c r="AA903" s="134"/>
    </row>
    <row r="904" spans="1:27" ht="15.75" customHeight="1">
      <c r="A904" s="450"/>
      <c r="B904" s="442"/>
      <c r="C904" s="442"/>
      <c r="D904" s="148" t="s">
        <v>1661</v>
      </c>
      <c r="E904" s="148" t="s">
        <v>1103</v>
      </c>
      <c r="F904" s="178" t="s">
        <v>1807</v>
      </c>
      <c r="G904" s="148" t="s">
        <v>1845</v>
      </c>
      <c r="H904" s="148" t="s">
        <v>394</v>
      </c>
      <c r="I904" s="148" t="s">
        <v>123</v>
      </c>
      <c r="J904" s="132">
        <v>33552</v>
      </c>
      <c r="K904" s="132">
        <v>12140</v>
      </c>
      <c r="L904" s="132">
        <v>0</v>
      </c>
      <c r="M904" s="131" t="s">
        <v>410</v>
      </c>
      <c r="N904" s="131">
        <v>0.57999999999999996</v>
      </c>
      <c r="O904" s="170">
        <f t="shared" si="147"/>
        <v>19460.16</v>
      </c>
      <c r="P904" s="170">
        <f t="shared" si="143"/>
        <v>7041.2</v>
      </c>
      <c r="Q904" s="170">
        <f t="shared" si="148"/>
        <v>0</v>
      </c>
      <c r="R904" s="228">
        <f t="shared" si="142"/>
        <v>0</v>
      </c>
      <c r="S904" s="228">
        <f t="shared" si="149"/>
        <v>0.36182641869337145</v>
      </c>
      <c r="T904" s="131" t="s">
        <v>410</v>
      </c>
      <c r="U904" s="131">
        <v>0.23</v>
      </c>
      <c r="V904" s="170">
        <f t="shared" si="144"/>
        <v>7716.96</v>
      </c>
      <c r="W904" s="170">
        <f t="shared" si="150"/>
        <v>2792.2000000000003</v>
      </c>
      <c r="X904" s="170">
        <f t="shared" si="145"/>
        <v>0</v>
      </c>
      <c r="Y904" s="260">
        <f t="shared" si="146"/>
        <v>0</v>
      </c>
      <c r="Z904" s="228">
        <f t="shared" si="151"/>
        <v>0.36182641869337151</v>
      </c>
      <c r="AA904" s="134"/>
    </row>
    <row r="905" spans="1:27" ht="15.75" customHeight="1">
      <c r="A905" s="450"/>
      <c r="B905" s="442"/>
      <c r="C905" s="442"/>
      <c r="D905" s="148" t="s">
        <v>1661</v>
      </c>
      <c r="E905" s="148" t="s">
        <v>1103</v>
      </c>
      <c r="F905" s="178" t="s">
        <v>1807</v>
      </c>
      <c r="G905" s="148" t="s">
        <v>1846</v>
      </c>
      <c r="H905" s="148" t="s">
        <v>394</v>
      </c>
      <c r="I905" s="148" t="s">
        <v>123</v>
      </c>
      <c r="J905" s="132">
        <v>1843364</v>
      </c>
      <c r="K905" s="132">
        <v>1567478.04</v>
      </c>
      <c r="L905" s="132">
        <v>959980.99000000011</v>
      </c>
      <c r="M905" s="131" t="s">
        <v>410</v>
      </c>
      <c r="N905" s="131">
        <v>0.57999999999999996</v>
      </c>
      <c r="O905" s="170">
        <f t="shared" si="147"/>
        <v>1069151.1199999999</v>
      </c>
      <c r="P905" s="170">
        <f t="shared" si="143"/>
        <v>909137.26319999993</v>
      </c>
      <c r="Q905" s="170">
        <f t="shared" si="148"/>
        <v>556788.97420000006</v>
      </c>
      <c r="R905" s="228">
        <f t="shared" si="142"/>
        <v>0.52077668328121862</v>
      </c>
      <c r="S905" s="228">
        <f t="shared" si="149"/>
        <v>0.85033560381997264</v>
      </c>
      <c r="T905" s="131" t="s">
        <v>410</v>
      </c>
      <c r="U905" s="131">
        <v>0.23</v>
      </c>
      <c r="V905" s="170">
        <f t="shared" si="144"/>
        <v>423973.72000000003</v>
      </c>
      <c r="W905" s="170">
        <f t="shared" si="150"/>
        <v>360519.94920000003</v>
      </c>
      <c r="X905" s="170">
        <f t="shared" si="145"/>
        <v>220795.62770000004</v>
      </c>
      <c r="Y905" s="260">
        <f t="shared" si="146"/>
        <v>0.52077668328121851</v>
      </c>
      <c r="Z905" s="228">
        <f t="shared" si="151"/>
        <v>0.85033560381997264</v>
      </c>
      <c r="AA905" s="134"/>
    </row>
    <row r="906" spans="1:27" ht="15.75" customHeight="1">
      <c r="A906" s="450"/>
      <c r="B906" s="442"/>
      <c r="C906" s="442"/>
      <c r="D906" s="148" t="s">
        <v>1661</v>
      </c>
      <c r="E906" s="148" t="s">
        <v>1103</v>
      </c>
      <c r="F906" s="178" t="s">
        <v>1807</v>
      </c>
      <c r="G906" s="148" t="s">
        <v>1847</v>
      </c>
      <c r="H906" s="148" t="s">
        <v>394</v>
      </c>
      <c r="I906" s="148" t="s">
        <v>123</v>
      </c>
      <c r="J906" s="132">
        <v>16000</v>
      </c>
      <c r="K906" s="132">
        <v>612</v>
      </c>
      <c r="L906" s="132">
        <v>612</v>
      </c>
      <c r="M906" s="131" t="s">
        <v>410</v>
      </c>
      <c r="N906" s="131">
        <v>0.57999999999999996</v>
      </c>
      <c r="O906" s="170">
        <f t="shared" si="147"/>
        <v>9280</v>
      </c>
      <c r="P906" s="170">
        <f t="shared" si="143"/>
        <v>354.96</v>
      </c>
      <c r="Q906" s="170">
        <f t="shared" si="148"/>
        <v>354.96</v>
      </c>
      <c r="R906" s="228">
        <f t="shared" si="142"/>
        <v>3.8249999999999999E-2</v>
      </c>
      <c r="S906" s="228">
        <f t="shared" si="149"/>
        <v>3.8249999999999999E-2</v>
      </c>
      <c r="T906" s="131" t="s">
        <v>410</v>
      </c>
      <c r="U906" s="131">
        <v>0.23</v>
      </c>
      <c r="V906" s="170">
        <f t="shared" si="144"/>
        <v>3680</v>
      </c>
      <c r="W906" s="170">
        <f t="shared" si="150"/>
        <v>140.76000000000002</v>
      </c>
      <c r="X906" s="170">
        <f t="shared" si="145"/>
        <v>140.76000000000002</v>
      </c>
      <c r="Y906" s="260">
        <f t="shared" si="146"/>
        <v>3.8250000000000006E-2</v>
      </c>
      <c r="Z906" s="228">
        <f t="shared" si="151"/>
        <v>3.8250000000000006E-2</v>
      </c>
      <c r="AA906" s="134"/>
    </row>
    <row r="907" spans="1:27" ht="15.75" customHeight="1">
      <c r="A907" s="450"/>
      <c r="B907" s="448"/>
      <c r="C907" s="448"/>
      <c r="D907" s="148" t="s">
        <v>1661</v>
      </c>
      <c r="E907" s="148" t="s">
        <v>1103</v>
      </c>
      <c r="F907" s="178" t="s">
        <v>1807</v>
      </c>
      <c r="G907" s="148" t="s">
        <v>1848</v>
      </c>
      <c r="H907" s="148" t="s">
        <v>394</v>
      </c>
      <c r="I907" s="148" t="s">
        <v>123</v>
      </c>
      <c r="J907" s="132">
        <v>5332300</v>
      </c>
      <c r="K907" s="132">
        <v>5120686.9200000009</v>
      </c>
      <c r="L907" s="132">
        <v>2577869.9299999997</v>
      </c>
      <c r="M907" s="131" t="s">
        <v>410</v>
      </c>
      <c r="N907" s="131">
        <v>0.57999999999999996</v>
      </c>
      <c r="O907" s="170">
        <f t="shared" ref="O892:O907" si="152">J907*N907</f>
        <v>3092734</v>
      </c>
      <c r="P907" s="170">
        <f>K907*N907</f>
        <v>2969998.4136000001</v>
      </c>
      <c r="Q907" s="170">
        <f t="shared" si="148"/>
        <v>1495164.5593999997</v>
      </c>
      <c r="R907" s="228">
        <f t="shared" si="142"/>
        <v>0.48344427920409572</v>
      </c>
      <c r="S907" s="228">
        <f>IFERROR(P907/O907, "-")</f>
        <v>0.96031485850383513</v>
      </c>
      <c r="T907" s="131" t="s">
        <v>410</v>
      </c>
      <c r="U907" s="131">
        <v>0.23</v>
      </c>
      <c r="V907" s="170">
        <f>J907*U907</f>
        <v>1226429</v>
      </c>
      <c r="W907" s="170">
        <f t="shared" si="150"/>
        <v>1177757.9916000003</v>
      </c>
      <c r="X907" s="170">
        <f>L907*U907</f>
        <v>592910.08389999997</v>
      </c>
      <c r="Y907" s="260">
        <f t="shared" si="146"/>
        <v>0.48344427920409577</v>
      </c>
      <c r="Z907" s="228">
        <f t="shared" si="151"/>
        <v>0.96031485850383536</v>
      </c>
      <c r="AA907" s="134"/>
    </row>
    <row r="908" spans="1:27" s="139" customFormat="1" ht="15.75" customHeight="1">
      <c r="A908" s="283"/>
      <c r="B908" s="284"/>
      <c r="C908" s="283" t="s">
        <v>398</v>
      </c>
      <c r="D908" s="283"/>
      <c r="E908" s="284"/>
      <c r="F908" s="284"/>
      <c r="G908" s="284"/>
      <c r="H908" s="284"/>
      <c r="I908" s="284"/>
      <c r="J908" s="285">
        <f>SUM(J2:J907)</f>
        <v>13826001674</v>
      </c>
      <c r="K908" s="285">
        <f>SUM(K2:K907)</f>
        <v>17502953501.169991</v>
      </c>
      <c r="L908" s="285">
        <f>SUM(L2:L907)</f>
        <v>13735800155.279987</v>
      </c>
      <c r="M908" s="285"/>
      <c r="N908" s="285"/>
      <c r="O908" s="285">
        <f>SUM(O2:O907)</f>
        <v>13533453750.090004</v>
      </c>
      <c r="P908" s="285">
        <f>SUM(P2:P907)</f>
        <v>17172990960.754387</v>
      </c>
      <c r="Q908" s="285">
        <f>SUM(Q2:Q907)</f>
        <v>13577534580.52219</v>
      </c>
      <c r="R908" s="286">
        <f t="shared" si="142"/>
        <v>1.0032571752374662</v>
      </c>
      <c r="S908" s="286">
        <f t="shared" ref="S908" si="153">IFERROR(P908/O908, "-")</f>
        <v>1.268928928111952</v>
      </c>
      <c r="T908" s="285"/>
      <c r="U908" s="285"/>
      <c r="V908" s="285">
        <f>SUM(V2:V907)</f>
        <v>8335248257.3999987</v>
      </c>
      <c r="W908" s="285">
        <f>SUM(W2:W907)</f>
        <v>10975030405.028305</v>
      </c>
      <c r="X908" s="285">
        <f>SUM(X2:X907)</f>
        <v>8773626990.4213982</v>
      </c>
      <c r="Y908" s="287">
        <f>IFERROR(X908/V908, "-")</f>
        <v>1.0525933624870991</v>
      </c>
      <c r="Z908" s="287">
        <f>IFERROR(W908/V908, "-")</f>
        <v>1.3167010826923744</v>
      </c>
      <c r="AA908" s="138"/>
    </row>
    <row r="909" spans="1:27" ht="15.75" customHeight="1"/>
    <row r="910" spans="1:27" ht="15.75" customHeight="1"/>
    <row r="911" spans="1:27" ht="15.75" customHeight="1"/>
    <row r="912" spans="1:27" ht="15.75" customHeight="1"/>
    <row r="913" spans="5:5" ht="15.75" customHeight="1"/>
    <row r="914" spans="5:5" ht="15.75" customHeight="1"/>
    <row r="915" spans="5:5" ht="15.75" customHeight="1"/>
    <row r="916" spans="5:5" ht="15.75" customHeight="1"/>
    <row r="917" spans="5:5" ht="15.75" customHeight="1"/>
    <row r="918" spans="5:5" ht="15.75" customHeight="1"/>
    <row r="919" spans="5:5" ht="15.75" customHeight="1"/>
    <row r="920" spans="5:5" ht="15.75" customHeight="1"/>
    <row r="921" spans="5:5" ht="15.75" customHeight="1"/>
    <row r="922" spans="5:5" ht="15.75" customHeight="1"/>
    <row r="923" spans="5:5" ht="15.75" customHeight="1"/>
    <row r="924" spans="5:5" ht="29.25" customHeight="1"/>
    <row r="925" spans="5:5" ht="15.75" customHeight="1">
      <c r="E925" s="148"/>
    </row>
    <row r="926" spans="5:5" ht="15.75" customHeight="1"/>
    <row r="927" spans="5:5" ht="15.75" customHeight="1"/>
    <row r="928" spans="5:5"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29.2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sheetData>
  <autoFilter ref="A1:Z908" xr:uid="{00000000-0009-0000-0000-000003000000}"/>
  <mergeCells count="6">
    <mergeCell ref="C2:C307"/>
    <mergeCell ref="C308:C907"/>
    <mergeCell ref="A2:A307"/>
    <mergeCell ref="A308:A610"/>
    <mergeCell ref="A611:A907"/>
    <mergeCell ref="B2:B907"/>
  </mergeCells>
  <conditionalFormatting sqref="H909:H1048576 H2:H907">
    <cfRule type="cellIs" dxfId="28" priority="18" operator="equal">
      <formula>"Emenda"</formula>
    </cfRule>
  </conditionalFormatting>
  <conditionalFormatting sqref="N909:N1048576 N2:N907">
    <cfRule type="colorScale" priority="17">
      <colorScale>
        <cfvo type="min"/>
        <cfvo type="max"/>
        <color rgb="FFFFEF9C"/>
        <color rgb="FF63BE7B"/>
      </colorScale>
    </cfRule>
  </conditionalFormatting>
  <conditionalFormatting sqref="S2 S909:S1048576">
    <cfRule type="cellIs" dxfId="27" priority="14" operator="greaterThanOrEqual">
      <formula>1</formula>
    </cfRule>
  </conditionalFormatting>
  <conditionalFormatting sqref="R908">
    <cfRule type="cellIs" dxfId="26" priority="8" operator="greaterThan">
      <formula>"0,80"</formula>
    </cfRule>
  </conditionalFormatting>
  <conditionalFormatting sqref="H908">
    <cfRule type="cellIs" dxfId="25" priority="7" operator="equal">
      <formula>"Emenda"</formula>
    </cfRule>
  </conditionalFormatting>
  <conditionalFormatting sqref="U2:U1048576">
    <cfRule type="colorScale" priority="5">
      <colorScale>
        <cfvo type="min"/>
        <cfvo type="max"/>
        <color rgb="FFFFEF9C"/>
        <color rgb="FF63BE7B"/>
      </colorScale>
    </cfRule>
  </conditionalFormatting>
  <conditionalFormatting sqref="H1">
    <cfRule type="cellIs" dxfId="24" priority="4" operator="equal">
      <formula>"Emenda"</formula>
    </cfRule>
  </conditionalFormatting>
  <conditionalFormatting sqref="H1">
    <cfRule type="cellIs" dxfId="23" priority="3" operator="equal">
      <formula>"Emenda"</formula>
    </cfRule>
  </conditionalFormatting>
  <conditionalFormatting sqref="N1">
    <cfRule type="colorScale" priority="2">
      <colorScale>
        <cfvo type="min"/>
        <cfvo type="max"/>
        <color rgb="FFFFEF9C"/>
        <color rgb="FF63BE7B"/>
      </colorScale>
    </cfRule>
  </conditionalFormatting>
  <conditionalFormatting sqref="U1">
    <cfRule type="colorScale" priority="1">
      <colorScale>
        <cfvo type="min"/>
        <cfvo type="max"/>
        <color rgb="FFFFEF9C"/>
        <color rgb="FF63BE7B"/>
      </colorScale>
    </cfRule>
  </conditionalFormatting>
  <dataValidations count="26">
    <dataValidation allowBlank="1" showInputMessage="1" showErrorMessage="1" promptTitle="ODS | Objetivos de Desenvolvimento Sustentável:" prompt="Os Objetivos de Desenvolvimento Sustentável (ODS) são um apelo global à ação para acabar com a pobreza, proteger o meio ambiente e o clima e garantir que as pessoas, em todos os lugares, possam desfrutar de paz e de prosperidade." sqref="B1" xr:uid="{A0E5B4C5-849F-412A-AC5E-E3C4584918F6}"/>
    <dataValidation allowBlank="1" showInputMessage="1" showErrorMessage="1" promptTitle="Orçamento OCA | (a) " prompt="Valor da ação aprovado na LOA multiplicado pelo Índice OCA. Valor referente ao orçamento dotado para o público-alvo Criança e Adolescente de 0 a 18 anos. É o valor da ação aprovado na LOA multiplicado pelo Índice OCA. _x000a__x000a_ (a) = Orçamento (LOA) x Índice OCA" sqref="O1" xr:uid="{9DE6B088-52A9-4DB6-A507-0A20BA231935}"/>
    <dataValidation allowBlank="1" showInputMessage="1" showErrorMessage="1" promptTitle="Orçamento OPI | (a) " prompt="Valor da ação aprovado na LOA multiplicado pelo Índice OPI. Valor referente ao orçamento dotado para o público-alvo Criança e Adolescente de 0 a 18 anos. É o valor da ação aprovado na LOA multiplicado pelo Índice OPI. _x000a__x000a_ (a) = Orçamento (LOA) x Índice OPI" sqref="V1" xr:uid="{C2DFC872-B338-40FE-BD8D-CDF52F3A6032}"/>
    <dataValidation allowBlank="1" showInputMessage="1" showErrorMessage="1" promptTitle="Empenhado OCA | (b) " prompt="Valor empenhado para a ação durante o ano multiplicado pelo Índice OCA. Valor empenhado para o público-alvo Criança e Adolescente de 0 a 18 anos. É o valor empenhado multiplicado pelo Índice OCA. _x000a_(b) = Empenhado x Índice OCA " sqref="P1" xr:uid="{00EAA0FC-CB2B-491F-BDA3-248DDF9A8FCA}"/>
    <dataValidation allowBlank="1" showInputMessage="1" showErrorMessage="1" promptTitle="Empenhado_OPI | (b) " prompt="Valor empenhado para a ação durante o ano multiplicado pelo Índice OPI. Valor empenhado para o público-alvo Criança de 0 a 6 anos. É o valor empenhado multiplicado pelo Índice OPI. _x000a__x000a_(b) = Empenhado x Índice OPI " sqref="W1" xr:uid="{D4C17211-463B-4EC2-8E71-57CD6C60728E}"/>
    <dataValidation allowBlank="1" showInputMessage="1" showErrorMessage="1" promptTitle="Liquidado_OCA | (c) " prompt="Valor liquidado para a ação durante o ano multiplicado pelo Índice OCA. Valor liquidado para o público-alvo Criança e Adolescente de 0 a 18 anos. É o valor liquidado multiplicado pelo Índice OCA. _x000a__x000a_(c) = Liquidado x Índice OCA " sqref="Q1" xr:uid="{D14E6B73-51A5-4585-922F-5FF78E6ECB24}"/>
    <dataValidation allowBlank="1" showInputMessage="1" showErrorMessage="1" promptTitle="Liquidado_OPI | (c) " prompt="Valor liquidado para a ação durante o ano multiplicado pelo Índice OPI. Valor liquidado para o público-alvo criança de 0 a 6 anos. É o valor liquidado multiplicado pelo Índice OPI. _x000a__x000a_(c) = Liquidado x Índice OPI " sqref="X1" xr:uid="{B9A6F0D5-1438-4FC4-8134-0D42A26A915F}"/>
    <dataValidation allowBlank="1" showInputMessage="1" showErrorMessage="1" promptTitle="Percentual de Execução - Empenho " prompt="(b)/(a). Percentual de execução orçamentária da ação, baseado no valor anual empenhado proporcional sobre o valor proporcionalmente orçado para ela na LOA. Fórmula de cálculo: Valor Empenhado (OPI) dividido pela dotação orçamentária inicial." sqref="Z1" xr:uid="{A9D56E5B-5BF3-4160-AE38-AE441C24750A}"/>
    <dataValidation allowBlank="1" showInputMessage="1" showErrorMessage="1" promptTitle="Percentual de Execução - Empenho" prompt=" (b)/(a).  Percentual de execução orçamentária da ação, baseado no valor anual empenhado proporcional sobre o valor proporcionalmente orçado para ela na LOA. Fórmula de cálculo: Valor Empenhado (OCA) dividido pela dotação orçamentária inicial." sqref="S1" xr:uid="{5BE91A4C-4F86-42E4-AE72-9D118863CC6D}"/>
    <dataValidation allowBlank="1" showInputMessage="1" showErrorMessage="1" promptTitle="Percentual de Execução - Liquidação" prompt="(c)/(a). Percentual de execução orçamentária da ação, baseado no valor anual liquidado proporcional sobre o valor proporcionalmente orçado para ela na LOA._x000a_Fórmula de cálculo: Valor Liquidado (OPI) dividido pela dotação orçamentária inicial." sqref="Y1" xr:uid="{319241CF-45A7-42A1-A578-4555CB70DE9C}"/>
    <dataValidation allowBlank="1" showInputMessage="1" showErrorMessage="1" promptTitle="Percentual de Execução - Liquidação" prompt="(c)/(a). Traz o percentual de execução orçamentária da ação, baseado no valor anual liquidado proporcional sobre o valor proporcionalmente orçado para ela na LOA. Fórmula de cálculo: Valor Liquidado (OCA) dividido pela dotação orçamentária inicial." sqref="R1" xr:uid="{B8A4CFE0-3035-428D-B22E-9E5B790863DE}"/>
    <dataValidation allowBlank="1" showInputMessage="1" showErrorMessage="1" promptTitle="Índice OCA " prompt="Número que espelha a exclusividade ou não da ação. _x000a__x000a_EX | Valor: 1,0 _x000a__x000a_NEX |Valor: Variavel  _x000a__x000a_NINC | Valor: 0,0 " sqref="N1" xr:uid="{16E1A6B5-932B-4207-91E3-494753302FD3}"/>
    <dataValidation allowBlank="1" showInputMessage="1" showErrorMessage="1" promptTitle="Índice OPI " prompt="Número que espelha a exclusividade  ou não da ação. _x000a__x000a_EX | Valor: 1,0 _x000a__x000a_NEX |Valor: Variavel  _x000a__x000a_NINC | Valor: 0,0 " sqref="U1" xr:uid="{99BF0D8B-4BED-4319-8F33-8AF828ECF7A5}"/>
    <dataValidation allowBlank="1" showInputMessage="1" showErrorMessage="1" promptTitle="Tipo OPI " prompt="Classificação da ação:  EX | Ação Exclusiva; _x000a__x000a_NEX  |Ação Não Exclusiva; _x000a__x000a_NINC | Ações Não Incluídas  " sqref="T1" xr:uid="{EFC97298-DDAD-49C1-BB84-6882BA2FE985}"/>
    <dataValidation allowBlank="1" showInputMessage="1" showErrorMessage="1" promptTitle="Tipo OCA: " prompt="Classificação da ação:  _x000a__x000a_EX | Ação Exclusiva; _x000a__x000a_NEX |Ação Não Exclusiva; _x000a__x000a_NINC | Ações Não Incluídas " sqref="M1" xr:uid="{4B295CE6-EEAB-447B-AB80-6D25C3B23FF3}"/>
    <dataValidation allowBlank="1" showInputMessage="1" showErrorMessage="1" promptTitle="Liquidado: " prompt="Liquidação: Um dos estágios da despesa. É a verificação do implemento de condição, ou seja, verificação objetiva do cumprimento contratual. " sqref="L1" xr:uid="{DB8745A2-E53E-4039-A9F0-F4360E610B0C}"/>
    <dataValidation allowBlank="1" showInputMessage="1" showErrorMessage="1" promptTitle="Empenhado: " prompt="Empenho da Despesa: Um dos estágios da despesa. [...] Funciona como garantia ao credor do ente público de que existe o crédito necessário para a liquidação de um compromisso assumido." sqref="K1" xr:uid="{249965C3-1FC9-4C28-9D33-64F309A85360}"/>
    <dataValidation allowBlank="1" showInputMessage="1" showErrorMessage="1" promptTitle="Orçamento (LOA): " prompt="Dotação orçamentária: É o valor monetário autorizado, consignado na lei do orçamento (LOA), para atender uma determinada programação orçamentária. Também pode ser entendida como dotação inicial.  " sqref="J1" xr:uid="{0C4D1686-4FDF-4A3B-98DC-94B8921FD6D0}"/>
    <dataValidation allowBlank="1" showInputMessage="1" showErrorMessage="1" promptTitle="Órgão: " prompt="Unidade/s que pode orçar e/ou participa da ação. " sqref="I1" xr:uid="{483D82A3-A362-446D-9043-EE221C182035}"/>
    <dataValidation allowBlank="1" showInputMessage="1" showErrorMessage="1" promptTitle="Iniciativa: " prompt="Classifica a ação segundo seu proponente: Executivo ou Emenda (Legislativo). " sqref="H1" xr:uid="{3F3B44F4-096E-4C5B-BB12-16DC5AA85D68}"/>
    <dataValidation allowBlank="1" showInputMessage="1" showErrorMessage="1" promptTitle="Código: " prompt="Conjunto de dígitos utilizados para individualizar órgãos, instituições, classificações, fontes de recursos etc. " sqref="G1" xr:uid="{11B89C80-B12E-4988-8534-7736A9999845}"/>
    <dataValidation allowBlank="1" showInputMessage="1" showErrorMessage="1" promptTitle="Ação:" prompt="Atividade, um instrumento de programação para alcançar o objetivo de um programa, envolvendo um conjunto de operações que se realizam de modo contínuo e permanente, das quais resulta um produto necessário à manutenção da ação de governo." sqref="F1" xr:uid="{6E495500-1499-46E6-AAB8-FEF35CD237C1}"/>
    <dataValidation allowBlank="1" showInputMessage="1" showErrorMessage="1" promptTitle="Programa: " prompt="Instrumento de organização da ação governamental visando à concretização dos objetivos pretendidos, sendo mensurado por indicadores estabelecidos no plano plurianual. " sqref="E1" xr:uid="{C16FDD6C-D9ED-4D88-8500-7B83885B4FA7}"/>
    <dataValidation allowBlank="1" showInputMessage="1" showErrorMessage="1" promptTitle="Subfunção: " prompt="Representa uma partição da função, visando a agregar determinado subconjunto de despesa do setor público. " sqref="D1" xr:uid="{82F6E3D4-F5FC-4E1C-9C51-36CF2090E87B}"/>
    <dataValidation allowBlank="1" showInputMessage="1" showErrorMessage="1" promptTitle="Função: " prompt="Maior nível de agregação das diversas áreas de despesa que competem ao setor público. " sqref="C1" xr:uid="{4B294E44-0EDF-47A5-85E2-DF0D888CF86C}"/>
    <dataValidation allowBlank="1" showInputMessage="1" showErrorMessage="1" promptTitle="Eixo:" prompt="Definido pela Metodologia._x000a_1.Proteção em Situação de Risco; _x000a_2.Promoção de Vidas Saudáveis; _x000a_3.Educação de Qualidade; _x000a_4.Transversal. " sqref="A1" xr:uid="{2C5D4C45-8F30-4F60-A605-F63F2954BF6A}"/>
  </dataValidations>
  <pageMargins left="0.511811024" right="0.511811024" top="0.78740157499999996" bottom="0.78740157499999996"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D966"/>
  </sheetPr>
  <dimension ref="A1:AA944"/>
  <sheetViews>
    <sheetView showGridLines="0" topLeftCell="F1" workbookViewId="0">
      <pane ySplit="1" topLeftCell="I2" activePane="bottomLeft" state="frozen"/>
      <selection pane="bottomLeft" activeCell="A2" sqref="A2"/>
    </sheetView>
  </sheetViews>
  <sheetFormatPr defaultColWidth="14.42578125" defaultRowHeight="15" customHeight="1"/>
  <cols>
    <col min="1" max="3" width="8.140625" customWidth="1"/>
    <col min="4" max="4" width="26.7109375" customWidth="1"/>
    <col min="5" max="5" width="64.42578125" bestFit="1" customWidth="1"/>
    <col min="6" max="6" width="175.85546875" style="217" customWidth="1"/>
    <col min="7" max="7" width="37.85546875" style="120" customWidth="1"/>
    <col min="8" max="9" width="17.7109375" style="120" customWidth="1"/>
    <col min="10" max="10" width="18.5703125" style="120" customWidth="1"/>
    <col min="11" max="12" width="17.7109375" style="120" customWidth="1"/>
    <col min="13" max="14" width="6.7109375" style="120" customWidth="1"/>
    <col min="15" max="15" width="22.85546875" style="120" customWidth="1"/>
    <col min="16" max="16" width="19.140625" style="120" customWidth="1"/>
    <col min="17" max="17" width="16.5703125" style="120" customWidth="1"/>
    <col min="18" max="18" width="14.85546875" style="230" customWidth="1"/>
    <col min="19" max="19" width="14.28515625" style="230" customWidth="1"/>
    <col min="20" max="21" width="6.7109375" style="120" customWidth="1"/>
    <col min="22" max="22" width="19.85546875" style="120" customWidth="1"/>
    <col min="23" max="23" width="17.28515625" style="120" customWidth="1"/>
    <col min="24" max="24" width="15.85546875" style="120" customWidth="1"/>
    <col min="25" max="25" width="13.42578125" style="230" customWidth="1"/>
    <col min="26" max="26" width="16.7109375" style="230" customWidth="1"/>
    <col min="27" max="30" width="8.7109375" customWidth="1"/>
  </cols>
  <sheetData>
    <row r="1" spans="1:27" ht="33" customHeight="1">
      <c r="A1" s="191" t="s">
        <v>326</v>
      </c>
      <c r="B1" s="181" t="s">
        <v>386</v>
      </c>
      <c r="C1" s="194" t="s">
        <v>333</v>
      </c>
      <c r="D1" s="180" t="s">
        <v>337</v>
      </c>
      <c r="E1" s="185" t="s">
        <v>339</v>
      </c>
      <c r="F1" s="180" t="s">
        <v>341</v>
      </c>
      <c r="G1" s="180" t="s">
        <v>343</v>
      </c>
      <c r="H1" s="181" t="s">
        <v>345</v>
      </c>
      <c r="I1" s="181" t="s">
        <v>347</v>
      </c>
      <c r="J1" s="156" t="s">
        <v>349</v>
      </c>
      <c r="K1" s="156" t="s">
        <v>353</v>
      </c>
      <c r="L1" s="156" t="s">
        <v>357</v>
      </c>
      <c r="M1" s="175" t="s">
        <v>359</v>
      </c>
      <c r="N1" s="175" t="s">
        <v>361</v>
      </c>
      <c r="O1" s="179" t="s">
        <v>363</v>
      </c>
      <c r="P1" s="179" t="s">
        <v>366</v>
      </c>
      <c r="Q1" s="179" t="s">
        <v>368</v>
      </c>
      <c r="R1" s="231" t="s">
        <v>370</v>
      </c>
      <c r="S1" s="231" t="s">
        <v>372</v>
      </c>
      <c r="T1" s="182" t="s">
        <v>374</v>
      </c>
      <c r="U1" s="182" t="s">
        <v>376</v>
      </c>
      <c r="V1" s="212" t="s">
        <v>378</v>
      </c>
      <c r="W1" s="212" t="s">
        <v>380</v>
      </c>
      <c r="X1" s="212" t="s">
        <v>382</v>
      </c>
      <c r="Y1" s="213" t="s">
        <v>370</v>
      </c>
      <c r="Z1" s="236" t="s">
        <v>372</v>
      </c>
    </row>
    <row r="2" spans="1:27" ht="15.75" customHeight="1">
      <c r="A2" s="450"/>
      <c r="B2" s="442"/>
      <c r="C2" s="442"/>
      <c r="D2" s="148" t="s">
        <v>1849</v>
      </c>
      <c r="E2" s="148" t="s">
        <v>1015</v>
      </c>
      <c r="F2" s="218" t="s">
        <v>1850</v>
      </c>
      <c r="G2" s="148" t="s">
        <v>1851</v>
      </c>
      <c r="H2" s="148" t="s">
        <v>394</v>
      </c>
      <c r="I2" s="148" t="s">
        <v>115</v>
      </c>
      <c r="J2" s="132">
        <v>2499987</v>
      </c>
      <c r="K2" s="132">
        <v>0</v>
      </c>
      <c r="L2" s="132">
        <v>0</v>
      </c>
      <c r="M2" s="140" t="s">
        <v>416</v>
      </c>
      <c r="N2" s="148">
        <v>0</v>
      </c>
      <c r="O2" s="170">
        <f t="shared" ref="O2:O23" si="0">J2*N2</f>
        <v>0</v>
      </c>
      <c r="P2" s="170">
        <f t="shared" ref="P2:P23" si="1">K2*N2</f>
        <v>0</v>
      </c>
      <c r="Q2" s="170">
        <f t="shared" ref="Q2:Q22" si="2">L2*N2</f>
        <v>0</v>
      </c>
      <c r="R2" s="228" t="str">
        <f t="shared" ref="R2:R23" si="3">IFERROR(Q2/O2, "-")</f>
        <v>-</v>
      </c>
      <c r="S2" s="228" t="str">
        <f t="shared" ref="S2:S23" si="4">IFERROR(P2/O2, "-")</f>
        <v>-</v>
      </c>
      <c r="T2" s="131" t="s">
        <v>416</v>
      </c>
      <c r="U2" s="148">
        <v>0</v>
      </c>
      <c r="V2" s="170">
        <f t="shared" ref="V2:V59" si="5">J2*U2</f>
        <v>0</v>
      </c>
      <c r="W2" s="170">
        <f t="shared" ref="W2:W59" si="6">K2*U2</f>
        <v>0</v>
      </c>
      <c r="X2" s="170">
        <f t="shared" ref="X2:X59" si="7">L2*U2</f>
        <v>0</v>
      </c>
      <c r="Y2" s="228" t="str">
        <f t="shared" ref="Y2:Y23" si="8">IFERROR(X2/V2, "-")</f>
        <v>-</v>
      </c>
      <c r="Z2" s="228" t="str">
        <f t="shared" ref="Z2:Z23" si="9">IFERROR(W2/V2, "-")</f>
        <v>-</v>
      </c>
      <c r="AA2" s="134"/>
    </row>
    <row r="3" spans="1:27" ht="15.75" customHeight="1">
      <c r="A3" s="450"/>
      <c r="B3" s="442"/>
      <c r="C3" s="442"/>
      <c r="D3" s="148" t="s">
        <v>1849</v>
      </c>
      <c r="E3" s="148" t="s">
        <v>1015</v>
      </c>
      <c r="F3" s="218" t="s">
        <v>1852</v>
      </c>
      <c r="G3" s="148" t="s">
        <v>1853</v>
      </c>
      <c r="H3" s="148" t="s">
        <v>394</v>
      </c>
      <c r="I3" s="148" t="s">
        <v>115</v>
      </c>
      <c r="J3" s="132">
        <v>500000</v>
      </c>
      <c r="K3" s="132">
        <v>0</v>
      </c>
      <c r="L3" s="132">
        <v>0</v>
      </c>
      <c r="M3" s="140" t="s">
        <v>416</v>
      </c>
      <c r="N3" s="148">
        <v>0</v>
      </c>
      <c r="O3" s="170">
        <f t="shared" si="0"/>
        <v>0</v>
      </c>
      <c r="P3" s="170">
        <f t="shared" si="1"/>
        <v>0</v>
      </c>
      <c r="Q3" s="170">
        <f t="shared" si="2"/>
        <v>0</v>
      </c>
      <c r="R3" s="228" t="str">
        <f t="shared" si="3"/>
        <v>-</v>
      </c>
      <c r="S3" s="228" t="str">
        <f t="shared" si="4"/>
        <v>-</v>
      </c>
      <c r="T3" s="131" t="s">
        <v>416</v>
      </c>
      <c r="U3" s="148">
        <v>0</v>
      </c>
      <c r="V3" s="170">
        <f t="shared" si="5"/>
        <v>0</v>
      </c>
      <c r="W3" s="170">
        <f t="shared" si="6"/>
        <v>0</v>
      </c>
      <c r="X3" s="170">
        <f t="shared" si="7"/>
        <v>0</v>
      </c>
      <c r="Y3" s="228" t="str">
        <f t="shared" si="8"/>
        <v>-</v>
      </c>
      <c r="Z3" s="228" t="str">
        <f t="shared" si="9"/>
        <v>-</v>
      </c>
      <c r="AA3" s="134"/>
    </row>
    <row r="4" spans="1:27" ht="15.75" customHeight="1">
      <c r="A4" s="450"/>
      <c r="B4" s="442"/>
      <c r="C4" s="442"/>
      <c r="D4" s="148" t="s">
        <v>1849</v>
      </c>
      <c r="E4" s="148" t="s">
        <v>1015</v>
      </c>
      <c r="F4" s="218" t="s">
        <v>1854</v>
      </c>
      <c r="G4" s="148" t="s">
        <v>1855</v>
      </c>
      <c r="H4" s="148" t="s">
        <v>394</v>
      </c>
      <c r="I4" s="148" t="s">
        <v>115</v>
      </c>
      <c r="J4" s="132">
        <v>3500000</v>
      </c>
      <c r="K4" s="132">
        <v>0</v>
      </c>
      <c r="L4" s="132">
        <v>0</v>
      </c>
      <c r="M4" s="140" t="s">
        <v>416</v>
      </c>
      <c r="N4" s="148">
        <v>0</v>
      </c>
      <c r="O4" s="170">
        <f t="shared" si="0"/>
        <v>0</v>
      </c>
      <c r="P4" s="170">
        <f t="shared" si="1"/>
        <v>0</v>
      </c>
      <c r="Q4" s="170">
        <f t="shared" si="2"/>
        <v>0</v>
      </c>
      <c r="R4" s="228" t="str">
        <f t="shared" si="3"/>
        <v>-</v>
      </c>
      <c r="S4" s="228" t="str">
        <f t="shared" si="4"/>
        <v>-</v>
      </c>
      <c r="T4" s="131" t="s">
        <v>416</v>
      </c>
      <c r="U4" s="148">
        <v>0</v>
      </c>
      <c r="V4" s="170">
        <f t="shared" si="5"/>
        <v>0</v>
      </c>
      <c r="W4" s="170">
        <f t="shared" si="6"/>
        <v>0</v>
      </c>
      <c r="X4" s="170">
        <f t="shared" si="7"/>
        <v>0</v>
      </c>
      <c r="Y4" s="228" t="str">
        <f t="shared" si="8"/>
        <v>-</v>
      </c>
      <c r="Z4" s="228" t="str">
        <f t="shared" si="9"/>
        <v>-</v>
      </c>
      <c r="AA4" s="134"/>
    </row>
    <row r="5" spans="1:27" ht="15.75" customHeight="1">
      <c r="A5" s="450"/>
      <c r="B5" s="442"/>
      <c r="C5" s="442"/>
      <c r="D5" s="148" t="s">
        <v>1849</v>
      </c>
      <c r="E5" s="148" t="s">
        <v>1015</v>
      </c>
      <c r="F5" s="218" t="s">
        <v>1856</v>
      </c>
      <c r="G5" s="148" t="s">
        <v>1857</v>
      </c>
      <c r="H5" s="148" t="s">
        <v>394</v>
      </c>
      <c r="I5" s="148" t="s">
        <v>115</v>
      </c>
      <c r="J5" s="132">
        <v>1500000</v>
      </c>
      <c r="K5" s="132">
        <v>0</v>
      </c>
      <c r="L5" s="132">
        <v>0</v>
      </c>
      <c r="M5" s="140" t="s">
        <v>416</v>
      </c>
      <c r="N5" s="148">
        <v>0</v>
      </c>
      <c r="O5" s="170">
        <f t="shared" si="0"/>
        <v>0</v>
      </c>
      <c r="P5" s="170">
        <f t="shared" si="1"/>
        <v>0</v>
      </c>
      <c r="Q5" s="170">
        <f t="shared" si="2"/>
        <v>0</v>
      </c>
      <c r="R5" s="228" t="str">
        <f t="shared" si="3"/>
        <v>-</v>
      </c>
      <c r="S5" s="228" t="str">
        <f t="shared" si="4"/>
        <v>-</v>
      </c>
      <c r="T5" s="131" t="s">
        <v>416</v>
      </c>
      <c r="U5" s="148">
        <v>0</v>
      </c>
      <c r="V5" s="170">
        <f t="shared" si="5"/>
        <v>0</v>
      </c>
      <c r="W5" s="170">
        <f t="shared" si="6"/>
        <v>0</v>
      </c>
      <c r="X5" s="170">
        <f t="shared" si="7"/>
        <v>0</v>
      </c>
      <c r="Y5" s="228" t="str">
        <f t="shared" si="8"/>
        <v>-</v>
      </c>
      <c r="Z5" s="228" t="str">
        <f t="shared" si="9"/>
        <v>-</v>
      </c>
      <c r="AA5" s="134"/>
    </row>
    <row r="6" spans="1:27" ht="15.75" customHeight="1">
      <c r="A6" s="450"/>
      <c r="B6" s="442"/>
      <c r="C6" s="442"/>
      <c r="D6" s="148" t="s">
        <v>1849</v>
      </c>
      <c r="E6" s="148" t="s">
        <v>1015</v>
      </c>
      <c r="F6" s="218" t="s">
        <v>1858</v>
      </c>
      <c r="G6" s="148" t="s">
        <v>1859</v>
      </c>
      <c r="H6" s="148" t="s">
        <v>394</v>
      </c>
      <c r="I6" s="148" t="s">
        <v>115</v>
      </c>
      <c r="J6" s="132">
        <v>5000000</v>
      </c>
      <c r="K6" s="132">
        <v>0</v>
      </c>
      <c r="L6" s="132">
        <v>0</v>
      </c>
      <c r="M6" s="140" t="s">
        <v>416</v>
      </c>
      <c r="N6" s="148">
        <v>0</v>
      </c>
      <c r="O6" s="170">
        <f t="shared" si="0"/>
        <v>0</v>
      </c>
      <c r="P6" s="170">
        <f t="shared" si="1"/>
        <v>0</v>
      </c>
      <c r="Q6" s="170">
        <f t="shared" si="2"/>
        <v>0</v>
      </c>
      <c r="R6" s="228" t="str">
        <f t="shared" si="3"/>
        <v>-</v>
      </c>
      <c r="S6" s="228" t="str">
        <f t="shared" si="4"/>
        <v>-</v>
      </c>
      <c r="T6" s="131" t="s">
        <v>416</v>
      </c>
      <c r="U6" s="148">
        <v>0</v>
      </c>
      <c r="V6" s="170">
        <f t="shared" si="5"/>
        <v>0</v>
      </c>
      <c r="W6" s="170">
        <f t="shared" si="6"/>
        <v>0</v>
      </c>
      <c r="X6" s="170">
        <f t="shared" si="7"/>
        <v>0</v>
      </c>
      <c r="Y6" s="228" t="str">
        <f t="shared" si="8"/>
        <v>-</v>
      </c>
      <c r="Z6" s="228" t="str">
        <f t="shared" si="9"/>
        <v>-</v>
      </c>
      <c r="AA6" s="134"/>
    </row>
    <row r="7" spans="1:27" ht="15.75" customHeight="1">
      <c r="A7" s="450"/>
      <c r="B7" s="442"/>
      <c r="C7" s="442"/>
      <c r="D7" s="148" t="s">
        <v>1849</v>
      </c>
      <c r="E7" s="148" t="s">
        <v>1015</v>
      </c>
      <c r="F7" s="218" t="s">
        <v>1860</v>
      </c>
      <c r="G7" s="148" t="s">
        <v>1861</v>
      </c>
      <c r="H7" s="148" t="s">
        <v>394</v>
      </c>
      <c r="I7" s="148" t="s">
        <v>115</v>
      </c>
      <c r="J7" s="132">
        <v>600000</v>
      </c>
      <c r="K7" s="132">
        <v>0</v>
      </c>
      <c r="L7" s="132">
        <v>0</v>
      </c>
      <c r="M7" s="140" t="s">
        <v>416</v>
      </c>
      <c r="N7" s="148">
        <v>0</v>
      </c>
      <c r="O7" s="170">
        <f t="shared" si="0"/>
        <v>0</v>
      </c>
      <c r="P7" s="170">
        <f t="shared" si="1"/>
        <v>0</v>
      </c>
      <c r="Q7" s="170">
        <f t="shared" si="2"/>
        <v>0</v>
      </c>
      <c r="R7" s="228" t="str">
        <f t="shared" si="3"/>
        <v>-</v>
      </c>
      <c r="S7" s="228" t="str">
        <f t="shared" si="4"/>
        <v>-</v>
      </c>
      <c r="T7" s="131" t="s">
        <v>416</v>
      </c>
      <c r="U7" s="148">
        <v>0</v>
      </c>
      <c r="V7" s="170">
        <f t="shared" si="5"/>
        <v>0</v>
      </c>
      <c r="W7" s="170">
        <f t="shared" si="6"/>
        <v>0</v>
      </c>
      <c r="X7" s="170">
        <f t="shared" si="7"/>
        <v>0</v>
      </c>
      <c r="Y7" s="228" t="str">
        <f t="shared" si="8"/>
        <v>-</v>
      </c>
      <c r="Z7" s="228" t="str">
        <f t="shared" si="9"/>
        <v>-</v>
      </c>
      <c r="AA7" s="134"/>
    </row>
    <row r="8" spans="1:27" ht="15.75" customHeight="1">
      <c r="A8" s="450"/>
      <c r="B8" s="442"/>
      <c r="C8" s="442"/>
      <c r="D8" s="148" t="s">
        <v>1849</v>
      </c>
      <c r="E8" s="148" t="s">
        <v>1015</v>
      </c>
      <c r="F8" s="218" t="s">
        <v>1862</v>
      </c>
      <c r="G8" s="148" t="s">
        <v>1863</v>
      </c>
      <c r="H8" s="148" t="s">
        <v>394</v>
      </c>
      <c r="I8" s="148" t="s">
        <v>115</v>
      </c>
      <c r="J8" s="132">
        <v>1000000</v>
      </c>
      <c r="K8" s="132">
        <v>0</v>
      </c>
      <c r="L8" s="132">
        <v>0</v>
      </c>
      <c r="M8" s="140" t="s">
        <v>416</v>
      </c>
      <c r="N8" s="148">
        <v>0</v>
      </c>
      <c r="O8" s="170">
        <f t="shared" si="0"/>
        <v>0</v>
      </c>
      <c r="P8" s="170">
        <f t="shared" si="1"/>
        <v>0</v>
      </c>
      <c r="Q8" s="170">
        <f t="shared" si="2"/>
        <v>0</v>
      </c>
      <c r="R8" s="228" t="str">
        <f t="shared" si="3"/>
        <v>-</v>
      </c>
      <c r="S8" s="228" t="str">
        <f t="shared" si="4"/>
        <v>-</v>
      </c>
      <c r="T8" s="131" t="s">
        <v>416</v>
      </c>
      <c r="U8" s="148">
        <v>0</v>
      </c>
      <c r="V8" s="170">
        <f t="shared" si="5"/>
        <v>0</v>
      </c>
      <c r="W8" s="170">
        <f t="shared" si="6"/>
        <v>0</v>
      </c>
      <c r="X8" s="170">
        <f t="shared" si="7"/>
        <v>0</v>
      </c>
      <c r="Y8" s="228" t="str">
        <f t="shared" si="8"/>
        <v>-</v>
      </c>
      <c r="Z8" s="228" t="str">
        <f t="shared" si="9"/>
        <v>-</v>
      </c>
      <c r="AA8" s="134"/>
    </row>
    <row r="9" spans="1:27" ht="15.75" customHeight="1">
      <c r="A9" s="450"/>
      <c r="B9" s="442"/>
      <c r="C9" s="442"/>
      <c r="D9" s="148" t="s">
        <v>1849</v>
      </c>
      <c r="E9" s="148" t="s">
        <v>1015</v>
      </c>
      <c r="F9" s="218" t="s">
        <v>1864</v>
      </c>
      <c r="G9" s="148" t="s">
        <v>1865</v>
      </c>
      <c r="H9" s="148" t="s">
        <v>394</v>
      </c>
      <c r="I9" s="148" t="s">
        <v>115</v>
      </c>
      <c r="J9" s="132">
        <v>500000</v>
      </c>
      <c r="K9" s="132">
        <v>0</v>
      </c>
      <c r="L9" s="132">
        <v>0</v>
      </c>
      <c r="M9" s="140" t="s">
        <v>416</v>
      </c>
      <c r="N9" s="148">
        <v>0</v>
      </c>
      <c r="O9" s="170">
        <f t="shared" si="0"/>
        <v>0</v>
      </c>
      <c r="P9" s="170">
        <f t="shared" si="1"/>
        <v>0</v>
      </c>
      <c r="Q9" s="170">
        <f t="shared" si="2"/>
        <v>0</v>
      </c>
      <c r="R9" s="228" t="str">
        <f t="shared" si="3"/>
        <v>-</v>
      </c>
      <c r="S9" s="228" t="str">
        <f t="shared" si="4"/>
        <v>-</v>
      </c>
      <c r="T9" s="131" t="s">
        <v>416</v>
      </c>
      <c r="U9" s="148">
        <v>0</v>
      </c>
      <c r="V9" s="170">
        <f t="shared" si="5"/>
        <v>0</v>
      </c>
      <c r="W9" s="170">
        <f t="shared" si="6"/>
        <v>0</v>
      </c>
      <c r="X9" s="170">
        <f t="shared" si="7"/>
        <v>0</v>
      </c>
      <c r="Y9" s="228" t="str">
        <f t="shared" si="8"/>
        <v>-</v>
      </c>
      <c r="Z9" s="228" t="str">
        <f t="shared" si="9"/>
        <v>-</v>
      </c>
      <c r="AA9" s="134"/>
    </row>
    <row r="10" spans="1:27" ht="15.75" customHeight="1">
      <c r="A10" s="450"/>
      <c r="B10" s="442"/>
      <c r="C10" s="442"/>
      <c r="D10" s="148" t="s">
        <v>1849</v>
      </c>
      <c r="E10" s="148" t="s">
        <v>1015</v>
      </c>
      <c r="F10" s="218" t="s">
        <v>1866</v>
      </c>
      <c r="G10" s="148" t="s">
        <v>1867</v>
      </c>
      <c r="H10" s="148" t="s">
        <v>394</v>
      </c>
      <c r="I10" s="148" t="s">
        <v>115</v>
      </c>
      <c r="J10" s="132">
        <v>2055556</v>
      </c>
      <c r="K10" s="132">
        <v>0</v>
      </c>
      <c r="L10" s="132">
        <v>0</v>
      </c>
      <c r="M10" s="140" t="s">
        <v>416</v>
      </c>
      <c r="N10" s="148">
        <v>0</v>
      </c>
      <c r="O10" s="170">
        <f t="shared" si="0"/>
        <v>0</v>
      </c>
      <c r="P10" s="170">
        <f t="shared" si="1"/>
        <v>0</v>
      </c>
      <c r="Q10" s="170">
        <f t="shared" si="2"/>
        <v>0</v>
      </c>
      <c r="R10" s="228" t="str">
        <f t="shared" si="3"/>
        <v>-</v>
      </c>
      <c r="S10" s="228" t="str">
        <f t="shared" si="4"/>
        <v>-</v>
      </c>
      <c r="T10" s="131" t="s">
        <v>416</v>
      </c>
      <c r="U10" s="148">
        <v>0</v>
      </c>
      <c r="V10" s="170">
        <f t="shared" si="5"/>
        <v>0</v>
      </c>
      <c r="W10" s="170">
        <f t="shared" si="6"/>
        <v>0</v>
      </c>
      <c r="X10" s="170">
        <f t="shared" si="7"/>
        <v>0</v>
      </c>
      <c r="Y10" s="228" t="str">
        <f t="shared" si="8"/>
        <v>-</v>
      </c>
      <c r="Z10" s="228" t="str">
        <f t="shared" si="9"/>
        <v>-</v>
      </c>
      <c r="AA10" s="134"/>
    </row>
    <row r="11" spans="1:27" ht="15.75" customHeight="1">
      <c r="A11" s="450"/>
      <c r="B11" s="442"/>
      <c r="C11" s="442"/>
      <c r="D11" s="148" t="s">
        <v>1849</v>
      </c>
      <c r="E11" s="148" t="s">
        <v>1015</v>
      </c>
      <c r="F11" s="218" t="s">
        <v>1868</v>
      </c>
      <c r="G11" s="148" t="s">
        <v>1869</v>
      </c>
      <c r="H11" s="148" t="s">
        <v>394</v>
      </c>
      <c r="I11" s="148" t="s">
        <v>115</v>
      </c>
      <c r="J11" s="132">
        <v>1250000</v>
      </c>
      <c r="K11" s="132">
        <v>0</v>
      </c>
      <c r="L11" s="132">
        <v>0</v>
      </c>
      <c r="M11" s="140" t="s">
        <v>416</v>
      </c>
      <c r="N11" s="148">
        <v>0</v>
      </c>
      <c r="O11" s="170">
        <f t="shared" si="0"/>
        <v>0</v>
      </c>
      <c r="P11" s="170">
        <f t="shared" si="1"/>
        <v>0</v>
      </c>
      <c r="Q11" s="170">
        <f t="shared" si="2"/>
        <v>0</v>
      </c>
      <c r="R11" s="228" t="str">
        <f t="shared" si="3"/>
        <v>-</v>
      </c>
      <c r="S11" s="228" t="str">
        <f t="shared" si="4"/>
        <v>-</v>
      </c>
      <c r="T11" s="131" t="s">
        <v>416</v>
      </c>
      <c r="U11" s="148">
        <v>0</v>
      </c>
      <c r="V11" s="170">
        <f t="shared" si="5"/>
        <v>0</v>
      </c>
      <c r="W11" s="170">
        <f t="shared" si="6"/>
        <v>0</v>
      </c>
      <c r="X11" s="170">
        <f t="shared" si="7"/>
        <v>0</v>
      </c>
      <c r="Y11" s="228" t="str">
        <f t="shared" si="8"/>
        <v>-</v>
      </c>
      <c r="Z11" s="228" t="str">
        <f t="shared" si="9"/>
        <v>-</v>
      </c>
      <c r="AA11" s="134"/>
    </row>
    <row r="12" spans="1:27" ht="15.75" customHeight="1">
      <c r="A12" s="450"/>
      <c r="B12" s="442"/>
      <c r="C12" s="442"/>
      <c r="D12" s="148" t="s">
        <v>1849</v>
      </c>
      <c r="E12" s="148" t="s">
        <v>1015</v>
      </c>
      <c r="F12" s="218" t="s">
        <v>1870</v>
      </c>
      <c r="G12" s="148" t="s">
        <v>1871</v>
      </c>
      <c r="H12" s="148" t="s">
        <v>394</v>
      </c>
      <c r="I12" s="148" t="s">
        <v>115</v>
      </c>
      <c r="J12" s="132">
        <v>2948556</v>
      </c>
      <c r="K12" s="132">
        <v>687549.01</v>
      </c>
      <c r="L12" s="132">
        <v>215903.21</v>
      </c>
      <c r="M12" s="131" t="s">
        <v>410</v>
      </c>
      <c r="N12" s="148">
        <v>0.23</v>
      </c>
      <c r="O12" s="170">
        <f t="shared" si="0"/>
        <v>678167.88</v>
      </c>
      <c r="P12" s="170">
        <f t="shared" si="1"/>
        <v>158136.27230000001</v>
      </c>
      <c r="Q12" s="170">
        <f t="shared" si="2"/>
        <v>49657.738299999997</v>
      </c>
      <c r="R12" s="228">
        <f t="shared" si="3"/>
        <v>7.3223371033142998E-2</v>
      </c>
      <c r="S12" s="228">
        <f t="shared" si="4"/>
        <v>0.23318160143473621</v>
      </c>
      <c r="T12" s="131" t="s">
        <v>410</v>
      </c>
      <c r="U12" s="131">
        <v>0.09</v>
      </c>
      <c r="V12" s="170">
        <f t="shared" si="5"/>
        <v>265370.03999999998</v>
      </c>
      <c r="W12" s="170">
        <f t="shared" si="6"/>
        <v>61879.410899999995</v>
      </c>
      <c r="X12" s="170">
        <f t="shared" si="7"/>
        <v>19431.2889</v>
      </c>
      <c r="Y12" s="228">
        <f t="shared" si="8"/>
        <v>7.3223371033143012E-2</v>
      </c>
      <c r="Z12" s="228">
        <f t="shared" si="9"/>
        <v>0.23318160143473618</v>
      </c>
      <c r="AA12" s="134"/>
    </row>
    <row r="13" spans="1:27" ht="15.75" customHeight="1">
      <c r="A13" s="450"/>
      <c r="B13" s="442"/>
      <c r="C13" s="442"/>
      <c r="D13" s="148" t="s">
        <v>1849</v>
      </c>
      <c r="E13" s="148" t="s">
        <v>1015</v>
      </c>
      <c r="F13" s="218" t="s">
        <v>1870</v>
      </c>
      <c r="G13" s="148" t="s">
        <v>1872</v>
      </c>
      <c r="H13" s="148" t="s">
        <v>394</v>
      </c>
      <c r="I13" s="148" t="s">
        <v>115</v>
      </c>
      <c r="J13" s="132">
        <v>1000</v>
      </c>
      <c r="K13" s="132">
        <v>0</v>
      </c>
      <c r="L13" s="132">
        <v>0</v>
      </c>
      <c r="M13" s="140" t="s">
        <v>416</v>
      </c>
      <c r="N13" s="148">
        <v>0</v>
      </c>
      <c r="O13" s="170">
        <f t="shared" si="0"/>
        <v>0</v>
      </c>
      <c r="P13" s="170">
        <f t="shared" si="1"/>
        <v>0</v>
      </c>
      <c r="Q13" s="170">
        <f t="shared" si="2"/>
        <v>0</v>
      </c>
      <c r="R13" s="228" t="str">
        <f t="shared" si="3"/>
        <v>-</v>
      </c>
      <c r="S13" s="228" t="str">
        <f t="shared" si="4"/>
        <v>-</v>
      </c>
      <c r="T13" s="131" t="s">
        <v>416</v>
      </c>
      <c r="U13" s="131">
        <v>0</v>
      </c>
      <c r="V13" s="170">
        <f t="shared" si="5"/>
        <v>0</v>
      </c>
      <c r="W13" s="170">
        <f t="shared" si="6"/>
        <v>0</v>
      </c>
      <c r="X13" s="170">
        <f t="shared" si="7"/>
        <v>0</v>
      </c>
      <c r="Y13" s="228" t="str">
        <f t="shared" si="8"/>
        <v>-</v>
      </c>
      <c r="Z13" s="228" t="str">
        <f t="shared" si="9"/>
        <v>-</v>
      </c>
      <c r="AA13" s="134"/>
    </row>
    <row r="14" spans="1:27" ht="15.75" customHeight="1">
      <c r="A14" s="450"/>
      <c r="B14" s="442"/>
      <c r="C14" s="442"/>
      <c r="D14" s="148" t="s">
        <v>1849</v>
      </c>
      <c r="E14" s="148" t="s">
        <v>1015</v>
      </c>
      <c r="F14" s="218" t="s">
        <v>1870</v>
      </c>
      <c r="G14" s="148" t="s">
        <v>1873</v>
      </c>
      <c r="H14" s="148" t="s">
        <v>394</v>
      </c>
      <c r="I14" s="148" t="s">
        <v>115</v>
      </c>
      <c r="J14" s="132">
        <v>6000</v>
      </c>
      <c r="K14" s="132">
        <v>6000</v>
      </c>
      <c r="L14" s="132">
        <v>4800</v>
      </c>
      <c r="M14" s="131" t="s">
        <v>410</v>
      </c>
      <c r="N14" s="148">
        <v>0.23</v>
      </c>
      <c r="O14" s="170">
        <f t="shared" si="0"/>
        <v>1380</v>
      </c>
      <c r="P14" s="170">
        <f t="shared" si="1"/>
        <v>1380</v>
      </c>
      <c r="Q14" s="170">
        <f t="shared" si="2"/>
        <v>1104</v>
      </c>
      <c r="R14" s="228">
        <f t="shared" si="3"/>
        <v>0.8</v>
      </c>
      <c r="S14" s="228">
        <f t="shared" si="4"/>
        <v>1</v>
      </c>
      <c r="T14" s="131" t="s">
        <v>410</v>
      </c>
      <c r="U14" s="131">
        <v>0.09</v>
      </c>
      <c r="V14" s="170">
        <f t="shared" si="5"/>
        <v>540</v>
      </c>
      <c r="W14" s="170">
        <f t="shared" si="6"/>
        <v>540</v>
      </c>
      <c r="X14" s="170">
        <f t="shared" si="7"/>
        <v>432</v>
      </c>
      <c r="Y14" s="228">
        <f t="shared" si="8"/>
        <v>0.8</v>
      </c>
      <c r="Z14" s="228">
        <f t="shared" si="9"/>
        <v>1</v>
      </c>
      <c r="AA14" s="134"/>
    </row>
    <row r="15" spans="1:27" ht="15.75" customHeight="1">
      <c r="A15" s="450"/>
      <c r="B15" s="442"/>
      <c r="C15" s="442"/>
      <c r="D15" s="148" t="s">
        <v>1849</v>
      </c>
      <c r="E15" s="148" t="s">
        <v>1015</v>
      </c>
      <c r="F15" s="218" t="s">
        <v>1874</v>
      </c>
      <c r="G15" s="148" t="s">
        <v>1875</v>
      </c>
      <c r="H15" s="148" t="s">
        <v>394</v>
      </c>
      <c r="I15" s="148" t="s">
        <v>115</v>
      </c>
      <c r="J15" s="132">
        <v>7000</v>
      </c>
      <c r="K15" s="132">
        <v>0</v>
      </c>
      <c r="L15" s="132">
        <v>0</v>
      </c>
      <c r="M15" s="140" t="s">
        <v>416</v>
      </c>
      <c r="N15" s="148">
        <v>0</v>
      </c>
      <c r="O15" s="170">
        <f t="shared" si="0"/>
        <v>0</v>
      </c>
      <c r="P15" s="170">
        <f t="shared" si="1"/>
        <v>0</v>
      </c>
      <c r="Q15" s="170">
        <f t="shared" si="2"/>
        <v>0</v>
      </c>
      <c r="R15" s="228" t="str">
        <f t="shared" si="3"/>
        <v>-</v>
      </c>
      <c r="S15" s="228" t="str">
        <f t="shared" si="4"/>
        <v>-</v>
      </c>
      <c r="T15" s="131" t="s">
        <v>416</v>
      </c>
      <c r="U15" s="148">
        <v>0</v>
      </c>
      <c r="V15" s="170">
        <f t="shared" si="5"/>
        <v>0</v>
      </c>
      <c r="W15" s="170">
        <f t="shared" si="6"/>
        <v>0</v>
      </c>
      <c r="X15" s="170">
        <f t="shared" si="7"/>
        <v>0</v>
      </c>
      <c r="Y15" s="228" t="str">
        <f t="shared" si="8"/>
        <v>-</v>
      </c>
      <c r="Z15" s="228" t="str">
        <f t="shared" si="9"/>
        <v>-</v>
      </c>
      <c r="AA15" s="134"/>
    </row>
    <row r="16" spans="1:27" ht="15.75" customHeight="1">
      <c r="A16" s="450"/>
      <c r="B16" s="442"/>
      <c r="C16" s="442"/>
      <c r="D16" s="148" t="s">
        <v>1849</v>
      </c>
      <c r="E16" s="148" t="s">
        <v>1015</v>
      </c>
      <c r="F16" s="218" t="s">
        <v>1874</v>
      </c>
      <c r="G16" s="148" t="s">
        <v>1876</v>
      </c>
      <c r="H16" s="148" t="s">
        <v>394</v>
      </c>
      <c r="I16" s="148" t="s">
        <v>115</v>
      </c>
      <c r="J16" s="132">
        <v>174578</v>
      </c>
      <c r="K16" s="132">
        <v>131760.03</v>
      </c>
      <c r="L16" s="132">
        <v>88227.040000000008</v>
      </c>
      <c r="M16" s="131" t="s">
        <v>410</v>
      </c>
      <c r="N16" s="148">
        <v>0.35</v>
      </c>
      <c r="O16" s="170">
        <f t="shared" si="0"/>
        <v>61102.299999999996</v>
      </c>
      <c r="P16" s="170">
        <f t="shared" si="1"/>
        <v>46116.010499999997</v>
      </c>
      <c r="Q16" s="170">
        <f t="shared" si="2"/>
        <v>30879.464</v>
      </c>
      <c r="R16" s="228">
        <f t="shared" si="3"/>
        <v>0.50537318562476374</v>
      </c>
      <c r="S16" s="228">
        <f t="shared" si="4"/>
        <v>0.7547344453482111</v>
      </c>
      <c r="T16" s="131" t="s">
        <v>410</v>
      </c>
      <c r="U16" s="148">
        <v>0.14000000000000001</v>
      </c>
      <c r="V16" s="170">
        <f t="shared" si="5"/>
        <v>24440.920000000002</v>
      </c>
      <c r="W16" s="170">
        <f t="shared" si="6"/>
        <v>18446.404200000001</v>
      </c>
      <c r="X16" s="170">
        <f t="shared" si="7"/>
        <v>12351.785600000003</v>
      </c>
      <c r="Y16" s="228">
        <f t="shared" si="8"/>
        <v>0.50537318562476374</v>
      </c>
      <c r="Z16" s="228">
        <f t="shared" si="9"/>
        <v>0.7547344453482111</v>
      </c>
      <c r="AA16" s="134"/>
    </row>
    <row r="17" spans="1:27" ht="15.75" customHeight="1">
      <c r="A17" s="450"/>
      <c r="B17" s="442"/>
      <c r="C17" s="442"/>
      <c r="D17" s="148" t="s">
        <v>1849</v>
      </c>
      <c r="E17" s="148" t="s">
        <v>1015</v>
      </c>
      <c r="F17" s="218" t="s">
        <v>1874</v>
      </c>
      <c r="G17" s="148" t="s">
        <v>1877</v>
      </c>
      <c r="H17" s="148" t="s">
        <v>394</v>
      </c>
      <c r="I17" s="148" t="s">
        <v>115</v>
      </c>
      <c r="J17" s="132">
        <v>7000</v>
      </c>
      <c r="K17" s="132">
        <v>0</v>
      </c>
      <c r="L17" s="132">
        <v>0</v>
      </c>
      <c r="M17" s="140" t="s">
        <v>416</v>
      </c>
      <c r="N17" s="148">
        <v>0</v>
      </c>
      <c r="O17" s="170">
        <f t="shared" si="0"/>
        <v>0</v>
      </c>
      <c r="P17" s="170">
        <f t="shared" si="1"/>
        <v>0</v>
      </c>
      <c r="Q17" s="170">
        <f t="shared" si="2"/>
        <v>0</v>
      </c>
      <c r="R17" s="228" t="str">
        <f t="shared" si="3"/>
        <v>-</v>
      </c>
      <c r="S17" s="228" t="str">
        <f t="shared" si="4"/>
        <v>-</v>
      </c>
      <c r="T17" s="131" t="s">
        <v>416</v>
      </c>
      <c r="U17" s="148">
        <v>0</v>
      </c>
      <c r="V17" s="170">
        <f t="shared" si="5"/>
        <v>0</v>
      </c>
      <c r="W17" s="170">
        <f t="shared" si="6"/>
        <v>0</v>
      </c>
      <c r="X17" s="170">
        <f t="shared" si="7"/>
        <v>0</v>
      </c>
      <c r="Y17" s="228" t="str">
        <f t="shared" si="8"/>
        <v>-</v>
      </c>
      <c r="Z17" s="228" t="str">
        <f t="shared" si="9"/>
        <v>-</v>
      </c>
      <c r="AA17" s="134"/>
    </row>
    <row r="18" spans="1:27" ht="15.75" customHeight="1">
      <c r="A18" s="450"/>
      <c r="B18" s="442"/>
      <c r="C18" s="442"/>
      <c r="D18" s="148" t="s">
        <v>1849</v>
      </c>
      <c r="E18" s="148" t="s">
        <v>1015</v>
      </c>
      <c r="F18" s="218" t="s">
        <v>1874</v>
      </c>
      <c r="G18" s="148" t="s">
        <v>1878</v>
      </c>
      <c r="H18" s="148" t="s">
        <v>394</v>
      </c>
      <c r="I18" s="148" t="s">
        <v>115</v>
      </c>
      <c r="J18" s="132">
        <v>12264000</v>
      </c>
      <c r="K18" s="132">
        <v>9582050.2700000014</v>
      </c>
      <c r="L18" s="132">
        <v>7575957.1799999997</v>
      </c>
      <c r="M18" s="131" t="s">
        <v>410</v>
      </c>
      <c r="N18" s="148">
        <v>0.35</v>
      </c>
      <c r="O18" s="170">
        <f t="shared" si="0"/>
        <v>4292400</v>
      </c>
      <c r="P18" s="170">
        <f t="shared" si="1"/>
        <v>3353717.5945000001</v>
      </c>
      <c r="Q18" s="170">
        <f t="shared" si="2"/>
        <v>2651585.0129999998</v>
      </c>
      <c r="R18" s="228">
        <f t="shared" si="3"/>
        <v>0.61773949608610568</v>
      </c>
      <c r="S18" s="228">
        <f t="shared" si="4"/>
        <v>0.78131525358773646</v>
      </c>
      <c r="T18" s="131" t="s">
        <v>410</v>
      </c>
      <c r="U18" s="148">
        <v>0.14000000000000001</v>
      </c>
      <c r="V18" s="170">
        <f t="shared" si="5"/>
        <v>1716960.0000000002</v>
      </c>
      <c r="W18" s="170">
        <f t="shared" si="6"/>
        <v>1341487.0378000003</v>
      </c>
      <c r="X18" s="170">
        <f t="shared" si="7"/>
        <v>1060634.0052</v>
      </c>
      <c r="Y18" s="228">
        <f t="shared" si="8"/>
        <v>0.61773949608610557</v>
      </c>
      <c r="Z18" s="228">
        <f t="shared" si="9"/>
        <v>0.78131525358773657</v>
      </c>
      <c r="AA18" s="134"/>
    </row>
    <row r="19" spans="1:27" ht="15.75" customHeight="1">
      <c r="A19" s="450"/>
      <c r="B19" s="442"/>
      <c r="C19" s="442"/>
      <c r="D19" s="148" t="s">
        <v>1849</v>
      </c>
      <c r="E19" s="148" t="s">
        <v>1015</v>
      </c>
      <c r="F19" s="218" t="s">
        <v>1874</v>
      </c>
      <c r="G19" s="148" t="s">
        <v>1879</v>
      </c>
      <c r="H19" s="148" t="s">
        <v>394</v>
      </c>
      <c r="I19" s="148" t="s">
        <v>115</v>
      </c>
      <c r="J19" s="132">
        <v>0</v>
      </c>
      <c r="K19" s="132">
        <v>15608.25</v>
      </c>
      <c r="L19" s="132">
        <v>15608.25</v>
      </c>
      <c r="M19" s="131" t="s">
        <v>410</v>
      </c>
      <c r="N19" s="148">
        <v>0.35</v>
      </c>
      <c r="O19" s="170">
        <f t="shared" si="0"/>
        <v>0</v>
      </c>
      <c r="P19" s="170">
        <f t="shared" si="1"/>
        <v>5462.8874999999998</v>
      </c>
      <c r="Q19" s="170">
        <f t="shared" si="2"/>
        <v>5462.8874999999998</v>
      </c>
      <c r="R19" s="228" t="str">
        <f t="shared" si="3"/>
        <v>-</v>
      </c>
      <c r="S19" s="228" t="str">
        <f t="shared" si="4"/>
        <v>-</v>
      </c>
      <c r="T19" s="131" t="s">
        <v>410</v>
      </c>
      <c r="U19" s="148">
        <v>0.14000000000000001</v>
      </c>
      <c r="V19" s="170">
        <f t="shared" si="5"/>
        <v>0</v>
      </c>
      <c r="W19" s="170">
        <f t="shared" si="6"/>
        <v>2185.1550000000002</v>
      </c>
      <c r="X19" s="170">
        <f t="shared" si="7"/>
        <v>2185.1550000000002</v>
      </c>
      <c r="Y19" s="228" t="str">
        <f t="shared" si="8"/>
        <v>-</v>
      </c>
      <c r="Z19" s="228" t="str">
        <f t="shared" si="9"/>
        <v>-</v>
      </c>
      <c r="AA19" s="134"/>
    </row>
    <row r="20" spans="1:27" ht="15.75" customHeight="1">
      <c r="A20" s="450"/>
      <c r="B20" s="442"/>
      <c r="C20" s="442"/>
      <c r="D20" s="148" t="s">
        <v>1849</v>
      </c>
      <c r="E20" s="148" t="s">
        <v>1015</v>
      </c>
      <c r="F20" s="218" t="s">
        <v>1874</v>
      </c>
      <c r="G20" s="148" t="s">
        <v>1880</v>
      </c>
      <c r="H20" s="148" t="s">
        <v>394</v>
      </c>
      <c r="I20" s="148" t="s">
        <v>115</v>
      </c>
      <c r="J20" s="132">
        <v>100000</v>
      </c>
      <c r="K20" s="132">
        <v>685163.5</v>
      </c>
      <c r="L20" s="132">
        <v>33249.5</v>
      </c>
      <c r="M20" s="131" t="s">
        <v>410</v>
      </c>
      <c r="N20" s="148">
        <v>0.35</v>
      </c>
      <c r="O20" s="170">
        <f t="shared" si="0"/>
        <v>35000</v>
      </c>
      <c r="P20" s="170">
        <f t="shared" si="1"/>
        <v>239807.22499999998</v>
      </c>
      <c r="Q20" s="170">
        <f t="shared" si="2"/>
        <v>11637.324999999999</v>
      </c>
      <c r="R20" s="228">
        <f t="shared" si="3"/>
        <v>0.33249499999999999</v>
      </c>
      <c r="S20" s="228">
        <f t="shared" si="4"/>
        <v>6.851634999999999</v>
      </c>
      <c r="T20" s="131" t="s">
        <v>410</v>
      </c>
      <c r="U20" s="148">
        <v>0.14000000000000001</v>
      </c>
      <c r="V20" s="170">
        <f t="shared" si="5"/>
        <v>14000.000000000002</v>
      </c>
      <c r="W20" s="170">
        <f t="shared" si="6"/>
        <v>95922.890000000014</v>
      </c>
      <c r="X20" s="170">
        <f t="shared" si="7"/>
        <v>4654.93</v>
      </c>
      <c r="Y20" s="228">
        <f t="shared" si="8"/>
        <v>0.33249499999999999</v>
      </c>
      <c r="Z20" s="228">
        <f t="shared" si="9"/>
        <v>6.8516349999999999</v>
      </c>
      <c r="AA20" s="134"/>
    </row>
    <row r="21" spans="1:27" ht="15.75" customHeight="1">
      <c r="A21" s="450"/>
      <c r="B21" s="442"/>
      <c r="C21" s="442"/>
      <c r="D21" s="148" t="s">
        <v>1849</v>
      </c>
      <c r="E21" s="148" t="s">
        <v>1015</v>
      </c>
      <c r="F21" s="218" t="s">
        <v>1881</v>
      </c>
      <c r="G21" s="148" t="s">
        <v>1882</v>
      </c>
      <c r="H21" s="148" t="s">
        <v>394</v>
      </c>
      <c r="I21" s="148" t="s">
        <v>115</v>
      </c>
      <c r="J21" s="132">
        <v>200000</v>
      </c>
      <c r="K21" s="132">
        <v>115700</v>
      </c>
      <c r="L21" s="132">
        <v>105500</v>
      </c>
      <c r="M21" s="131" t="s">
        <v>410</v>
      </c>
      <c r="N21" s="148">
        <v>0.35</v>
      </c>
      <c r="O21" s="170">
        <f t="shared" si="0"/>
        <v>70000</v>
      </c>
      <c r="P21" s="170">
        <f t="shared" si="1"/>
        <v>40495</v>
      </c>
      <c r="Q21" s="170">
        <f t="shared" si="2"/>
        <v>36925</v>
      </c>
      <c r="R21" s="228">
        <f t="shared" si="3"/>
        <v>0.52749999999999997</v>
      </c>
      <c r="S21" s="228">
        <f t="shared" si="4"/>
        <v>0.57850000000000001</v>
      </c>
      <c r="T21" s="131" t="s">
        <v>410</v>
      </c>
      <c r="U21" s="148">
        <v>0.14000000000000001</v>
      </c>
      <c r="V21" s="170">
        <f t="shared" si="5"/>
        <v>28000.000000000004</v>
      </c>
      <c r="W21" s="170">
        <f t="shared" si="6"/>
        <v>16198.000000000002</v>
      </c>
      <c r="X21" s="170">
        <f t="shared" si="7"/>
        <v>14770.000000000002</v>
      </c>
      <c r="Y21" s="228">
        <f t="shared" si="8"/>
        <v>0.52749999999999997</v>
      </c>
      <c r="Z21" s="228">
        <f t="shared" si="9"/>
        <v>0.57850000000000001</v>
      </c>
      <c r="AA21" s="134"/>
    </row>
    <row r="22" spans="1:27" ht="15.75" customHeight="1">
      <c r="A22" s="450"/>
      <c r="B22" s="442"/>
      <c r="C22" s="442"/>
      <c r="D22" s="148" t="s">
        <v>1849</v>
      </c>
      <c r="E22" s="148" t="s">
        <v>1015</v>
      </c>
      <c r="F22" s="218" t="s">
        <v>1881</v>
      </c>
      <c r="G22" s="148" t="s">
        <v>1883</v>
      </c>
      <c r="H22" s="148" t="s">
        <v>394</v>
      </c>
      <c r="I22" s="148" t="s">
        <v>115</v>
      </c>
      <c r="J22" s="132">
        <v>1260000</v>
      </c>
      <c r="K22" s="132">
        <v>774873.59</v>
      </c>
      <c r="L22" s="132">
        <v>527848.48</v>
      </c>
      <c r="M22" s="131" t="s">
        <v>410</v>
      </c>
      <c r="N22" s="148">
        <v>0.35</v>
      </c>
      <c r="O22" s="170">
        <f t="shared" si="0"/>
        <v>441000</v>
      </c>
      <c r="P22" s="170">
        <f t="shared" si="1"/>
        <v>271205.75649999996</v>
      </c>
      <c r="Q22" s="170">
        <f t="shared" si="2"/>
        <v>184746.96799999999</v>
      </c>
      <c r="R22" s="228">
        <f t="shared" si="3"/>
        <v>0.41892736507936507</v>
      </c>
      <c r="S22" s="228">
        <f t="shared" si="4"/>
        <v>0.61497903968253964</v>
      </c>
      <c r="T22" s="131" t="s">
        <v>410</v>
      </c>
      <c r="U22" s="148">
        <v>0.14000000000000001</v>
      </c>
      <c r="V22" s="170">
        <f t="shared" si="5"/>
        <v>176400.00000000003</v>
      </c>
      <c r="W22" s="170">
        <f t="shared" si="6"/>
        <v>108482.30260000001</v>
      </c>
      <c r="X22" s="170">
        <f t="shared" si="7"/>
        <v>73898.787200000006</v>
      </c>
      <c r="Y22" s="228">
        <f t="shared" si="8"/>
        <v>0.41892736507936507</v>
      </c>
      <c r="Z22" s="228">
        <f t="shared" si="9"/>
        <v>0.61497903968253964</v>
      </c>
      <c r="AA22" s="134"/>
    </row>
    <row r="23" spans="1:27" ht="15.75" customHeight="1">
      <c r="A23" s="450"/>
      <c r="B23" s="442"/>
      <c r="C23" s="442"/>
      <c r="D23" s="148" t="s">
        <v>1849</v>
      </c>
      <c r="E23" s="148" t="s">
        <v>1015</v>
      </c>
      <c r="F23" s="218" t="s">
        <v>1881</v>
      </c>
      <c r="G23" s="148" t="s">
        <v>1884</v>
      </c>
      <c r="H23" s="148" t="s">
        <v>394</v>
      </c>
      <c r="I23" s="148" t="s">
        <v>115</v>
      </c>
      <c r="J23" s="132">
        <v>40000</v>
      </c>
      <c r="K23" s="132">
        <v>40000</v>
      </c>
      <c r="L23" s="132">
        <v>21100</v>
      </c>
      <c r="M23" s="131" t="s">
        <v>410</v>
      </c>
      <c r="N23" s="148">
        <v>0.35</v>
      </c>
      <c r="O23" s="170">
        <f t="shared" si="0"/>
        <v>14000</v>
      </c>
      <c r="P23" s="170">
        <f t="shared" si="1"/>
        <v>14000</v>
      </c>
      <c r="Q23" s="170">
        <f t="shared" ref="Q23:Q85" si="10">L23*N23</f>
        <v>7384.9999999999991</v>
      </c>
      <c r="R23" s="228">
        <f t="shared" si="3"/>
        <v>0.52749999999999997</v>
      </c>
      <c r="S23" s="228">
        <f t="shared" si="4"/>
        <v>1</v>
      </c>
      <c r="T23" s="131" t="s">
        <v>410</v>
      </c>
      <c r="U23" s="148">
        <v>0.14000000000000001</v>
      </c>
      <c r="V23" s="170">
        <f t="shared" si="5"/>
        <v>5600.0000000000009</v>
      </c>
      <c r="W23" s="170">
        <f t="shared" si="6"/>
        <v>5600.0000000000009</v>
      </c>
      <c r="X23" s="170">
        <f t="shared" si="7"/>
        <v>2954.0000000000005</v>
      </c>
      <c r="Y23" s="228">
        <f t="shared" si="8"/>
        <v>0.52749999999999997</v>
      </c>
      <c r="Z23" s="228">
        <f t="shared" si="9"/>
        <v>1</v>
      </c>
      <c r="AA23" s="134"/>
    </row>
    <row r="24" spans="1:27" ht="15.75" customHeight="1">
      <c r="A24" s="450"/>
      <c r="B24" s="442"/>
      <c r="C24" s="442"/>
      <c r="D24" s="148" t="s">
        <v>1849</v>
      </c>
      <c r="E24" s="148" t="s">
        <v>1015</v>
      </c>
      <c r="F24" s="218" t="s">
        <v>1885</v>
      </c>
      <c r="G24" s="148" t="s">
        <v>1886</v>
      </c>
      <c r="H24" s="148" t="s">
        <v>394</v>
      </c>
      <c r="I24" s="148" t="s">
        <v>115</v>
      </c>
      <c r="J24" s="132">
        <v>1000</v>
      </c>
      <c r="K24" s="132">
        <v>0</v>
      </c>
      <c r="L24" s="132">
        <v>0</v>
      </c>
      <c r="M24" s="140" t="s">
        <v>416</v>
      </c>
      <c r="N24" s="148">
        <v>0</v>
      </c>
      <c r="O24" s="170">
        <f t="shared" ref="O24:O86" si="11">J24*N24</f>
        <v>0</v>
      </c>
      <c r="P24" s="170">
        <f t="shared" ref="P24:P86" si="12">K24*N24</f>
        <v>0</v>
      </c>
      <c r="Q24" s="170">
        <f t="shared" si="10"/>
        <v>0</v>
      </c>
      <c r="R24" s="228" t="str">
        <f t="shared" ref="R24:R86" si="13">IFERROR(Q24/O24, "-")</f>
        <v>-</v>
      </c>
      <c r="S24" s="228" t="str">
        <f t="shared" ref="S24:S86" si="14">IFERROR(P24/O24, "-")</f>
        <v>-</v>
      </c>
      <c r="T24" s="131" t="s">
        <v>416</v>
      </c>
      <c r="U24" s="148">
        <v>0</v>
      </c>
      <c r="V24" s="170">
        <f t="shared" si="5"/>
        <v>0</v>
      </c>
      <c r="W24" s="170">
        <f t="shared" si="6"/>
        <v>0</v>
      </c>
      <c r="X24" s="170">
        <f t="shared" si="7"/>
        <v>0</v>
      </c>
      <c r="Y24" s="228" t="str">
        <f t="shared" ref="Y24:Y86" si="15">IFERROR(X24/V24, "-")</f>
        <v>-</v>
      </c>
      <c r="Z24" s="228" t="str">
        <f t="shared" ref="Z24:Z86" si="16">IFERROR(W24/V24, "-")</f>
        <v>-</v>
      </c>
      <c r="AA24" s="134"/>
    </row>
    <row r="25" spans="1:27" ht="15.75" customHeight="1">
      <c r="A25" s="450"/>
      <c r="B25" s="442"/>
      <c r="C25" s="442"/>
      <c r="D25" s="148" t="s">
        <v>1849</v>
      </c>
      <c r="E25" s="148" t="s">
        <v>1015</v>
      </c>
      <c r="F25" s="218" t="s">
        <v>1887</v>
      </c>
      <c r="G25" s="148" t="s">
        <v>1888</v>
      </c>
      <c r="H25" s="148" t="s">
        <v>394</v>
      </c>
      <c r="I25" s="148" t="s">
        <v>115</v>
      </c>
      <c r="J25" s="132">
        <v>1000</v>
      </c>
      <c r="K25" s="132">
        <v>0</v>
      </c>
      <c r="L25" s="132">
        <v>0</v>
      </c>
      <c r="M25" s="140" t="s">
        <v>416</v>
      </c>
      <c r="N25" s="148">
        <v>0</v>
      </c>
      <c r="O25" s="170">
        <f t="shared" si="11"/>
        <v>0</v>
      </c>
      <c r="P25" s="170">
        <f t="shared" si="12"/>
        <v>0</v>
      </c>
      <c r="Q25" s="170">
        <f t="shared" si="10"/>
        <v>0</v>
      </c>
      <c r="R25" s="228" t="str">
        <f t="shared" si="13"/>
        <v>-</v>
      </c>
      <c r="S25" s="228" t="str">
        <f t="shared" si="14"/>
        <v>-</v>
      </c>
      <c r="T25" s="131" t="s">
        <v>416</v>
      </c>
      <c r="U25" s="148">
        <v>0</v>
      </c>
      <c r="V25" s="170">
        <f t="shared" si="5"/>
        <v>0</v>
      </c>
      <c r="W25" s="170">
        <f t="shared" si="6"/>
        <v>0</v>
      </c>
      <c r="X25" s="170">
        <f t="shared" si="7"/>
        <v>0</v>
      </c>
      <c r="Y25" s="228" t="str">
        <f t="shared" si="15"/>
        <v>-</v>
      </c>
      <c r="Z25" s="228" t="str">
        <f t="shared" si="16"/>
        <v>-</v>
      </c>
      <c r="AA25" s="134"/>
    </row>
    <row r="26" spans="1:27" ht="15.75" customHeight="1">
      <c r="A26" s="450"/>
      <c r="B26" s="442"/>
      <c r="C26" s="442"/>
      <c r="D26" s="148" t="s">
        <v>1849</v>
      </c>
      <c r="E26" s="148" t="s">
        <v>1015</v>
      </c>
      <c r="F26" s="218" t="s">
        <v>1889</v>
      </c>
      <c r="G26" s="148" t="s">
        <v>1890</v>
      </c>
      <c r="H26" s="148" t="s">
        <v>394</v>
      </c>
      <c r="I26" s="148" t="s">
        <v>115</v>
      </c>
      <c r="J26" s="132">
        <v>426447</v>
      </c>
      <c r="K26" s="132">
        <v>185054.46</v>
      </c>
      <c r="L26" s="132">
        <v>127415.56</v>
      </c>
      <c r="M26" s="131" t="s">
        <v>410</v>
      </c>
      <c r="N26" s="148">
        <v>0.23</v>
      </c>
      <c r="O26" s="170">
        <f t="shared" si="11"/>
        <v>98082.81</v>
      </c>
      <c r="P26" s="170">
        <f t="shared" si="12"/>
        <v>42562.525800000003</v>
      </c>
      <c r="Q26" s="170">
        <f t="shared" si="10"/>
        <v>29305.578799999999</v>
      </c>
      <c r="R26" s="228">
        <f t="shared" si="13"/>
        <v>0.29878404584860485</v>
      </c>
      <c r="S26" s="228">
        <f t="shared" si="14"/>
        <v>0.43394480439538796</v>
      </c>
      <c r="T26" s="131" t="s">
        <v>410</v>
      </c>
      <c r="U26" s="148">
        <v>0.09</v>
      </c>
      <c r="V26" s="170">
        <f t="shared" si="5"/>
        <v>38380.229999999996</v>
      </c>
      <c r="W26" s="170">
        <f t="shared" si="6"/>
        <v>16654.901399999999</v>
      </c>
      <c r="X26" s="170">
        <f t="shared" si="7"/>
        <v>11467.400399999999</v>
      </c>
      <c r="Y26" s="228">
        <f t="shared" si="15"/>
        <v>0.29878404584860485</v>
      </c>
      <c r="Z26" s="228">
        <f t="shared" si="16"/>
        <v>0.43394480439538796</v>
      </c>
      <c r="AA26" s="134"/>
    </row>
    <row r="27" spans="1:27" ht="15.75" customHeight="1">
      <c r="A27" s="450"/>
      <c r="B27" s="442"/>
      <c r="C27" s="442"/>
      <c r="D27" s="148" t="s">
        <v>1849</v>
      </c>
      <c r="E27" s="148" t="s">
        <v>1015</v>
      </c>
      <c r="F27" s="218" t="s">
        <v>1889</v>
      </c>
      <c r="G27" s="148" t="s">
        <v>1891</v>
      </c>
      <c r="H27" s="148" t="s">
        <v>394</v>
      </c>
      <c r="I27" s="148" t="s">
        <v>115</v>
      </c>
      <c r="J27" s="132">
        <v>8990874</v>
      </c>
      <c r="K27" s="132">
        <v>7901528.6900000013</v>
      </c>
      <c r="L27" s="132">
        <v>6428243.1000000015</v>
      </c>
      <c r="M27" s="131" t="s">
        <v>410</v>
      </c>
      <c r="N27" s="148">
        <v>0.23</v>
      </c>
      <c r="O27" s="170">
        <f t="shared" si="11"/>
        <v>2067901.02</v>
      </c>
      <c r="P27" s="170">
        <f t="shared" si="12"/>
        <v>1817351.5987000004</v>
      </c>
      <c r="Q27" s="170">
        <f t="shared" si="10"/>
        <v>1478495.9130000004</v>
      </c>
      <c r="R27" s="228">
        <f t="shared" si="13"/>
        <v>0.71497421718956378</v>
      </c>
      <c r="S27" s="228">
        <f t="shared" si="14"/>
        <v>0.87883877473980854</v>
      </c>
      <c r="T27" s="131" t="s">
        <v>410</v>
      </c>
      <c r="U27" s="148">
        <v>0.09</v>
      </c>
      <c r="V27" s="170">
        <f t="shared" si="5"/>
        <v>809178.65999999992</v>
      </c>
      <c r="W27" s="170">
        <f t="shared" si="6"/>
        <v>711137.58210000012</v>
      </c>
      <c r="X27" s="170">
        <f t="shared" si="7"/>
        <v>578541.87900000007</v>
      </c>
      <c r="Y27" s="228">
        <f t="shared" si="15"/>
        <v>0.71497421718956367</v>
      </c>
      <c r="Z27" s="228">
        <f t="shared" si="16"/>
        <v>0.87883877473980865</v>
      </c>
      <c r="AA27" s="134"/>
    </row>
    <row r="28" spans="1:27" ht="15.75" customHeight="1">
      <c r="A28" s="450"/>
      <c r="B28" s="442"/>
      <c r="C28" s="442"/>
      <c r="D28" s="148" t="s">
        <v>1849</v>
      </c>
      <c r="E28" s="148" t="s">
        <v>1015</v>
      </c>
      <c r="F28" s="218" t="s">
        <v>1889</v>
      </c>
      <c r="G28" s="148" t="s">
        <v>1892</v>
      </c>
      <c r="H28" s="148" t="s">
        <v>394</v>
      </c>
      <c r="I28" s="148" t="s">
        <v>115</v>
      </c>
      <c r="J28" s="132">
        <v>0</v>
      </c>
      <c r="K28" s="132">
        <v>145.93</v>
      </c>
      <c r="L28" s="132">
        <v>145.93</v>
      </c>
      <c r="M28" s="131" t="s">
        <v>410</v>
      </c>
      <c r="N28" s="148">
        <v>0.23</v>
      </c>
      <c r="O28" s="170">
        <f t="shared" si="11"/>
        <v>0</v>
      </c>
      <c r="P28" s="170">
        <f t="shared" si="12"/>
        <v>33.563900000000004</v>
      </c>
      <c r="Q28" s="170">
        <f t="shared" si="10"/>
        <v>33.563900000000004</v>
      </c>
      <c r="R28" s="228" t="str">
        <f t="shared" si="13"/>
        <v>-</v>
      </c>
      <c r="S28" s="228" t="str">
        <f t="shared" si="14"/>
        <v>-</v>
      </c>
      <c r="T28" s="131" t="s">
        <v>410</v>
      </c>
      <c r="U28" s="148">
        <v>0.09</v>
      </c>
      <c r="V28" s="170">
        <f t="shared" si="5"/>
        <v>0</v>
      </c>
      <c r="W28" s="170">
        <f t="shared" si="6"/>
        <v>13.133699999999999</v>
      </c>
      <c r="X28" s="170">
        <f t="shared" si="7"/>
        <v>13.133699999999999</v>
      </c>
      <c r="Y28" s="228" t="str">
        <f t="shared" si="15"/>
        <v>-</v>
      </c>
      <c r="Z28" s="228" t="str">
        <f t="shared" si="16"/>
        <v>-</v>
      </c>
      <c r="AA28" s="134"/>
    </row>
    <row r="29" spans="1:27" ht="15.75" customHeight="1">
      <c r="A29" s="450"/>
      <c r="B29" s="442"/>
      <c r="C29" s="442"/>
      <c r="D29" s="148" t="s">
        <v>1849</v>
      </c>
      <c r="E29" s="148" t="s">
        <v>1015</v>
      </c>
      <c r="F29" s="218" t="s">
        <v>1889</v>
      </c>
      <c r="G29" s="148" t="s">
        <v>1893</v>
      </c>
      <c r="H29" s="148" t="s">
        <v>394</v>
      </c>
      <c r="I29" s="148" t="s">
        <v>115</v>
      </c>
      <c r="J29" s="132">
        <v>50067</v>
      </c>
      <c r="K29" s="132">
        <v>62891.86</v>
      </c>
      <c r="L29" s="132">
        <v>62891.86</v>
      </c>
      <c r="M29" s="131" t="s">
        <v>410</v>
      </c>
      <c r="N29" s="148">
        <v>0.23</v>
      </c>
      <c r="O29" s="170">
        <f t="shared" si="11"/>
        <v>11515.41</v>
      </c>
      <c r="P29" s="170">
        <f t="shared" si="12"/>
        <v>14465.1278</v>
      </c>
      <c r="Q29" s="170">
        <f t="shared" si="10"/>
        <v>14465.1278</v>
      </c>
      <c r="R29" s="228">
        <f t="shared" si="13"/>
        <v>1.2561539537020392</v>
      </c>
      <c r="S29" s="228">
        <f t="shared" si="14"/>
        <v>1.2561539537020392</v>
      </c>
      <c r="T29" s="131" t="s">
        <v>410</v>
      </c>
      <c r="U29" s="148">
        <v>0.09</v>
      </c>
      <c r="V29" s="170">
        <f t="shared" si="5"/>
        <v>4506.03</v>
      </c>
      <c r="W29" s="170">
        <f t="shared" si="6"/>
        <v>5660.2673999999997</v>
      </c>
      <c r="X29" s="170">
        <f t="shared" si="7"/>
        <v>5660.2673999999997</v>
      </c>
      <c r="Y29" s="228">
        <f t="shared" si="15"/>
        <v>1.2561539537020392</v>
      </c>
      <c r="Z29" s="228">
        <f t="shared" si="16"/>
        <v>1.2561539537020392</v>
      </c>
      <c r="AA29" s="134"/>
    </row>
    <row r="30" spans="1:27" ht="15.75" customHeight="1">
      <c r="A30" s="450"/>
      <c r="B30" s="442"/>
      <c r="C30" s="442"/>
      <c r="D30" s="148" t="s">
        <v>1849</v>
      </c>
      <c r="E30" s="148" t="s">
        <v>1015</v>
      </c>
      <c r="F30" s="218" t="s">
        <v>1894</v>
      </c>
      <c r="G30" s="148" t="s">
        <v>1895</v>
      </c>
      <c r="H30" s="148" t="s">
        <v>394</v>
      </c>
      <c r="I30" s="148" t="s">
        <v>115</v>
      </c>
      <c r="J30" s="132">
        <v>240000</v>
      </c>
      <c r="K30" s="132">
        <v>64574.18</v>
      </c>
      <c r="L30" s="132">
        <v>21693.200000000004</v>
      </c>
      <c r="M30" s="131" t="s">
        <v>410</v>
      </c>
      <c r="N30" s="148">
        <v>0.23</v>
      </c>
      <c r="O30" s="170">
        <f t="shared" si="11"/>
        <v>55200</v>
      </c>
      <c r="P30" s="170">
        <f t="shared" si="12"/>
        <v>14852.061400000001</v>
      </c>
      <c r="Q30" s="170">
        <f t="shared" si="10"/>
        <v>4989.4360000000015</v>
      </c>
      <c r="R30" s="228">
        <f t="shared" si="13"/>
        <v>9.0388333333333362E-2</v>
      </c>
      <c r="S30" s="228">
        <f t="shared" si="14"/>
        <v>0.26905908333333334</v>
      </c>
      <c r="T30" s="131" t="s">
        <v>410</v>
      </c>
      <c r="U30" s="148">
        <v>0.09</v>
      </c>
      <c r="V30" s="170">
        <f t="shared" si="5"/>
        <v>21600</v>
      </c>
      <c r="W30" s="170">
        <f t="shared" si="6"/>
        <v>5811.6761999999999</v>
      </c>
      <c r="X30" s="170">
        <f t="shared" si="7"/>
        <v>1952.3880000000004</v>
      </c>
      <c r="Y30" s="228">
        <f t="shared" si="15"/>
        <v>9.0388333333333348E-2</v>
      </c>
      <c r="Z30" s="228">
        <f t="shared" si="16"/>
        <v>0.26905908333333334</v>
      </c>
      <c r="AA30" s="134"/>
    </row>
    <row r="31" spans="1:27" ht="15.75" customHeight="1">
      <c r="A31" s="450"/>
      <c r="B31" s="442"/>
      <c r="C31" s="442"/>
      <c r="D31" s="148" t="s">
        <v>1849</v>
      </c>
      <c r="E31" s="148" t="s">
        <v>1015</v>
      </c>
      <c r="F31" s="218" t="s">
        <v>1894</v>
      </c>
      <c r="G31" s="148" t="s">
        <v>1896</v>
      </c>
      <c r="H31" s="148" t="s">
        <v>394</v>
      </c>
      <c r="I31" s="148" t="s">
        <v>115</v>
      </c>
      <c r="J31" s="132">
        <v>19386757</v>
      </c>
      <c r="K31" s="132">
        <v>13872517.729999999</v>
      </c>
      <c r="L31" s="132">
        <v>10789721.210000001</v>
      </c>
      <c r="M31" s="131" t="s">
        <v>410</v>
      </c>
      <c r="N31" s="148">
        <v>0.23</v>
      </c>
      <c r="O31" s="170">
        <f t="shared" si="11"/>
        <v>4458954.1100000003</v>
      </c>
      <c r="P31" s="170">
        <f t="shared" si="12"/>
        <v>3190679.0778999999</v>
      </c>
      <c r="Q31" s="170">
        <f t="shared" si="10"/>
        <v>2481635.8783000004</v>
      </c>
      <c r="R31" s="228">
        <f t="shared" si="13"/>
        <v>0.55655111424773107</v>
      </c>
      <c r="S31" s="228">
        <f t="shared" si="14"/>
        <v>0.71556669999010136</v>
      </c>
      <c r="T31" s="131" t="s">
        <v>410</v>
      </c>
      <c r="U31" s="148">
        <v>0.09</v>
      </c>
      <c r="V31" s="170">
        <f t="shared" si="5"/>
        <v>1744808.13</v>
      </c>
      <c r="W31" s="170">
        <f t="shared" si="6"/>
        <v>1248526.5956999997</v>
      </c>
      <c r="X31" s="170">
        <f t="shared" si="7"/>
        <v>971074.90890000004</v>
      </c>
      <c r="Y31" s="228">
        <f t="shared" si="15"/>
        <v>0.55655111424773107</v>
      </c>
      <c r="Z31" s="228">
        <f t="shared" si="16"/>
        <v>0.71556669999010136</v>
      </c>
      <c r="AA31" s="134"/>
    </row>
    <row r="32" spans="1:27" ht="15.75" customHeight="1">
      <c r="A32" s="450"/>
      <c r="B32" s="442"/>
      <c r="C32" s="442"/>
      <c r="D32" s="148" t="s">
        <v>1849</v>
      </c>
      <c r="E32" s="148" t="s">
        <v>1015</v>
      </c>
      <c r="F32" s="218" t="s">
        <v>1894</v>
      </c>
      <c r="G32" s="148" t="s">
        <v>1897</v>
      </c>
      <c r="H32" s="148" t="s">
        <v>394</v>
      </c>
      <c r="I32" s="148" t="s">
        <v>115</v>
      </c>
      <c r="J32" s="132">
        <v>0</v>
      </c>
      <c r="K32" s="132">
        <v>8008.85</v>
      </c>
      <c r="L32" s="132">
        <v>8008.85</v>
      </c>
      <c r="M32" s="131" t="s">
        <v>410</v>
      </c>
      <c r="N32" s="148">
        <v>0.23</v>
      </c>
      <c r="O32" s="170">
        <f t="shared" si="11"/>
        <v>0</v>
      </c>
      <c r="P32" s="170">
        <f t="shared" si="12"/>
        <v>1842.0355000000002</v>
      </c>
      <c r="Q32" s="170">
        <f t="shared" si="10"/>
        <v>1842.0355000000002</v>
      </c>
      <c r="R32" s="228" t="str">
        <f t="shared" si="13"/>
        <v>-</v>
      </c>
      <c r="S32" s="228" t="str">
        <f t="shared" si="14"/>
        <v>-</v>
      </c>
      <c r="T32" s="131" t="s">
        <v>410</v>
      </c>
      <c r="U32" s="148">
        <v>0.09</v>
      </c>
      <c r="V32" s="170">
        <f t="shared" si="5"/>
        <v>0</v>
      </c>
      <c r="W32" s="170">
        <f t="shared" si="6"/>
        <v>720.79650000000004</v>
      </c>
      <c r="X32" s="170">
        <f t="shared" si="7"/>
        <v>720.79650000000004</v>
      </c>
      <c r="Y32" s="228" t="str">
        <f t="shared" si="15"/>
        <v>-</v>
      </c>
      <c r="Z32" s="228" t="str">
        <f t="shared" si="16"/>
        <v>-</v>
      </c>
      <c r="AA32" s="134"/>
    </row>
    <row r="33" spans="1:27" ht="15.75" customHeight="1">
      <c r="A33" s="450"/>
      <c r="B33" s="442"/>
      <c r="C33" s="442"/>
      <c r="D33" s="148" t="s">
        <v>1849</v>
      </c>
      <c r="E33" s="148" t="s">
        <v>1015</v>
      </c>
      <c r="F33" s="218" t="s">
        <v>1894</v>
      </c>
      <c r="G33" s="148" t="s">
        <v>1898</v>
      </c>
      <c r="H33" s="148" t="s">
        <v>394</v>
      </c>
      <c r="I33" s="148" t="s">
        <v>115</v>
      </c>
      <c r="J33" s="132">
        <v>216000</v>
      </c>
      <c r="K33" s="132">
        <v>92553.31</v>
      </c>
      <c r="L33" s="132">
        <v>28023.309999999998</v>
      </c>
      <c r="M33" s="131" t="s">
        <v>410</v>
      </c>
      <c r="N33" s="148">
        <v>0.23</v>
      </c>
      <c r="O33" s="170">
        <f t="shared" si="11"/>
        <v>49680</v>
      </c>
      <c r="P33" s="170">
        <f t="shared" si="12"/>
        <v>21287.261300000002</v>
      </c>
      <c r="Q33" s="170">
        <f t="shared" si="10"/>
        <v>6445.3612999999996</v>
      </c>
      <c r="R33" s="228">
        <f t="shared" si="13"/>
        <v>0.12973754629629627</v>
      </c>
      <c r="S33" s="228">
        <f t="shared" si="14"/>
        <v>0.42848754629629632</v>
      </c>
      <c r="T33" s="131" t="s">
        <v>410</v>
      </c>
      <c r="U33" s="148">
        <v>0.09</v>
      </c>
      <c r="V33" s="170">
        <f t="shared" si="5"/>
        <v>19440</v>
      </c>
      <c r="W33" s="170">
        <f t="shared" si="6"/>
        <v>8329.7978999999996</v>
      </c>
      <c r="X33" s="170">
        <f t="shared" si="7"/>
        <v>2522.0978999999998</v>
      </c>
      <c r="Y33" s="228">
        <f t="shared" si="15"/>
        <v>0.12973754629629627</v>
      </c>
      <c r="Z33" s="228">
        <f t="shared" si="16"/>
        <v>0.42848754629629626</v>
      </c>
      <c r="AA33" s="134"/>
    </row>
    <row r="34" spans="1:27" ht="15.75" customHeight="1">
      <c r="A34" s="450"/>
      <c r="B34" s="442"/>
      <c r="C34" s="442"/>
      <c r="D34" s="148" t="s">
        <v>1849</v>
      </c>
      <c r="E34" s="148" t="s">
        <v>1015</v>
      </c>
      <c r="F34" s="218" t="s">
        <v>1899</v>
      </c>
      <c r="G34" s="148" t="s">
        <v>1900</v>
      </c>
      <c r="H34" s="148" t="s">
        <v>394</v>
      </c>
      <c r="I34" s="148" t="s">
        <v>115</v>
      </c>
      <c r="J34" s="132">
        <v>1000000</v>
      </c>
      <c r="K34" s="132">
        <v>0</v>
      </c>
      <c r="L34" s="132">
        <v>0</v>
      </c>
      <c r="M34" s="140" t="s">
        <v>416</v>
      </c>
      <c r="N34" s="148">
        <v>0</v>
      </c>
      <c r="O34" s="170">
        <f t="shared" si="11"/>
        <v>0</v>
      </c>
      <c r="P34" s="170">
        <f t="shared" si="12"/>
        <v>0</v>
      </c>
      <c r="Q34" s="170">
        <f t="shared" si="10"/>
        <v>0</v>
      </c>
      <c r="R34" s="228" t="str">
        <f t="shared" si="13"/>
        <v>-</v>
      </c>
      <c r="S34" s="228" t="str">
        <f t="shared" si="14"/>
        <v>-</v>
      </c>
      <c r="T34" s="131" t="s">
        <v>416</v>
      </c>
      <c r="U34" s="148">
        <v>0</v>
      </c>
      <c r="V34" s="170">
        <f t="shared" si="5"/>
        <v>0</v>
      </c>
      <c r="W34" s="170">
        <f t="shared" si="6"/>
        <v>0</v>
      </c>
      <c r="X34" s="170">
        <f t="shared" si="7"/>
        <v>0</v>
      </c>
      <c r="Y34" s="228" t="str">
        <f t="shared" si="15"/>
        <v>-</v>
      </c>
      <c r="Z34" s="228" t="str">
        <f t="shared" si="16"/>
        <v>-</v>
      </c>
      <c r="AA34" s="134"/>
    </row>
    <row r="35" spans="1:27" ht="15.75" customHeight="1">
      <c r="A35" s="450"/>
      <c r="B35" s="442"/>
      <c r="C35" s="442"/>
      <c r="D35" s="148" t="s">
        <v>1849</v>
      </c>
      <c r="E35" s="148" t="s">
        <v>1015</v>
      </c>
      <c r="F35" s="218" t="s">
        <v>1901</v>
      </c>
      <c r="G35" s="148" t="s">
        <v>1902</v>
      </c>
      <c r="H35" s="148" t="s">
        <v>394</v>
      </c>
      <c r="I35" s="148" t="s">
        <v>115</v>
      </c>
      <c r="J35" s="132">
        <v>1000</v>
      </c>
      <c r="K35" s="132">
        <v>0</v>
      </c>
      <c r="L35" s="132">
        <v>0</v>
      </c>
      <c r="M35" s="140" t="s">
        <v>416</v>
      </c>
      <c r="N35" s="148">
        <v>0</v>
      </c>
      <c r="O35" s="170">
        <f t="shared" si="11"/>
        <v>0</v>
      </c>
      <c r="P35" s="170">
        <f t="shared" si="12"/>
        <v>0</v>
      </c>
      <c r="Q35" s="170">
        <f t="shared" si="10"/>
        <v>0</v>
      </c>
      <c r="R35" s="228" t="str">
        <f t="shared" si="13"/>
        <v>-</v>
      </c>
      <c r="S35" s="228" t="str">
        <f t="shared" si="14"/>
        <v>-</v>
      </c>
      <c r="T35" s="131" t="s">
        <v>416</v>
      </c>
      <c r="U35" s="148">
        <v>0</v>
      </c>
      <c r="V35" s="170">
        <f t="shared" si="5"/>
        <v>0</v>
      </c>
      <c r="W35" s="170">
        <f t="shared" si="6"/>
        <v>0</v>
      </c>
      <c r="X35" s="170">
        <f t="shared" si="7"/>
        <v>0</v>
      </c>
      <c r="Y35" s="228" t="str">
        <f t="shared" si="15"/>
        <v>-</v>
      </c>
      <c r="Z35" s="228" t="str">
        <f t="shared" si="16"/>
        <v>-</v>
      </c>
      <c r="AA35" s="134"/>
    </row>
    <row r="36" spans="1:27" ht="15.75" customHeight="1">
      <c r="A36" s="450"/>
      <c r="B36" s="442"/>
      <c r="C36" s="442"/>
      <c r="D36" s="148" t="s">
        <v>1849</v>
      </c>
      <c r="E36" s="148" t="s">
        <v>1015</v>
      </c>
      <c r="F36" s="218" t="s">
        <v>1903</v>
      </c>
      <c r="G36" s="148" t="s">
        <v>1904</v>
      </c>
      <c r="H36" s="148" t="s">
        <v>394</v>
      </c>
      <c r="I36" s="148" t="s">
        <v>115</v>
      </c>
      <c r="J36" s="132">
        <v>1000</v>
      </c>
      <c r="K36" s="132">
        <v>0</v>
      </c>
      <c r="L36" s="132">
        <v>0</v>
      </c>
      <c r="M36" s="140" t="s">
        <v>416</v>
      </c>
      <c r="N36" s="148">
        <v>0</v>
      </c>
      <c r="O36" s="170">
        <f t="shared" si="11"/>
        <v>0</v>
      </c>
      <c r="P36" s="170">
        <f t="shared" si="12"/>
        <v>0</v>
      </c>
      <c r="Q36" s="170">
        <f t="shared" si="10"/>
        <v>0</v>
      </c>
      <c r="R36" s="228" t="str">
        <f t="shared" si="13"/>
        <v>-</v>
      </c>
      <c r="S36" s="228" t="str">
        <f t="shared" si="14"/>
        <v>-</v>
      </c>
      <c r="T36" s="131" t="s">
        <v>416</v>
      </c>
      <c r="U36" s="148">
        <v>0</v>
      </c>
      <c r="V36" s="170">
        <f t="shared" si="5"/>
        <v>0</v>
      </c>
      <c r="W36" s="170">
        <f t="shared" si="6"/>
        <v>0</v>
      </c>
      <c r="X36" s="170">
        <f t="shared" si="7"/>
        <v>0</v>
      </c>
      <c r="Y36" s="228" t="str">
        <f t="shared" si="15"/>
        <v>-</v>
      </c>
      <c r="Z36" s="228" t="str">
        <f t="shared" si="16"/>
        <v>-</v>
      </c>
      <c r="AA36" s="134"/>
    </row>
    <row r="37" spans="1:27" ht="15.75" customHeight="1">
      <c r="A37" s="450"/>
      <c r="B37" s="442"/>
      <c r="C37" s="442"/>
      <c r="D37" s="148" t="s">
        <v>1849</v>
      </c>
      <c r="E37" s="148" t="s">
        <v>1015</v>
      </c>
      <c r="F37" s="218" t="s">
        <v>1905</v>
      </c>
      <c r="G37" s="148" t="s">
        <v>1906</v>
      </c>
      <c r="H37" s="148" t="s">
        <v>394</v>
      </c>
      <c r="I37" s="148" t="s">
        <v>115</v>
      </c>
      <c r="J37" s="132">
        <v>1000</v>
      </c>
      <c r="K37" s="132">
        <v>0</v>
      </c>
      <c r="L37" s="132">
        <v>0</v>
      </c>
      <c r="M37" s="140" t="s">
        <v>416</v>
      </c>
      <c r="N37" s="148">
        <v>0</v>
      </c>
      <c r="O37" s="170">
        <f t="shared" si="11"/>
        <v>0</v>
      </c>
      <c r="P37" s="170">
        <f t="shared" si="12"/>
        <v>0</v>
      </c>
      <c r="Q37" s="170">
        <f t="shared" si="10"/>
        <v>0</v>
      </c>
      <c r="R37" s="228" t="str">
        <f t="shared" si="13"/>
        <v>-</v>
      </c>
      <c r="S37" s="228" t="str">
        <f t="shared" si="14"/>
        <v>-</v>
      </c>
      <c r="T37" s="131" t="s">
        <v>416</v>
      </c>
      <c r="U37" s="148">
        <v>0</v>
      </c>
      <c r="V37" s="170">
        <f t="shared" si="5"/>
        <v>0</v>
      </c>
      <c r="W37" s="170">
        <f t="shared" si="6"/>
        <v>0</v>
      </c>
      <c r="X37" s="170">
        <f t="shared" si="7"/>
        <v>0</v>
      </c>
      <c r="Y37" s="228" t="str">
        <f t="shared" si="15"/>
        <v>-</v>
      </c>
      <c r="Z37" s="228" t="str">
        <f t="shared" si="16"/>
        <v>-</v>
      </c>
      <c r="AA37" s="134"/>
    </row>
    <row r="38" spans="1:27" ht="15.75" customHeight="1">
      <c r="A38" s="450"/>
      <c r="B38" s="442"/>
      <c r="C38" s="442"/>
      <c r="D38" s="148" t="s">
        <v>1849</v>
      </c>
      <c r="E38" s="148" t="s">
        <v>1015</v>
      </c>
      <c r="F38" s="218" t="s">
        <v>1907</v>
      </c>
      <c r="G38" s="148" t="s">
        <v>1908</v>
      </c>
      <c r="H38" s="148" t="s">
        <v>394</v>
      </c>
      <c r="I38" s="148" t="s">
        <v>115</v>
      </c>
      <c r="J38" s="132">
        <v>1000</v>
      </c>
      <c r="K38" s="132">
        <v>0</v>
      </c>
      <c r="L38" s="132">
        <v>0</v>
      </c>
      <c r="M38" s="140" t="s">
        <v>416</v>
      </c>
      <c r="N38" s="148">
        <v>0</v>
      </c>
      <c r="O38" s="170">
        <f t="shared" si="11"/>
        <v>0</v>
      </c>
      <c r="P38" s="170">
        <f t="shared" si="12"/>
        <v>0</v>
      </c>
      <c r="Q38" s="170">
        <f t="shared" si="10"/>
        <v>0</v>
      </c>
      <c r="R38" s="228" t="str">
        <f t="shared" si="13"/>
        <v>-</v>
      </c>
      <c r="S38" s="228" t="str">
        <f t="shared" si="14"/>
        <v>-</v>
      </c>
      <c r="T38" s="131" t="s">
        <v>416</v>
      </c>
      <c r="U38" s="148">
        <v>0</v>
      </c>
      <c r="V38" s="170">
        <f t="shared" si="5"/>
        <v>0</v>
      </c>
      <c r="W38" s="170">
        <f t="shared" si="6"/>
        <v>0</v>
      </c>
      <c r="X38" s="170">
        <f t="shared" si="7"/>
        <v>0</v>
      </c>
      <c r="Y38" s="228" t="str">
        <f t="shared" si="15"/>
        <v>-</v>
      </c>
      <c r="Z38" s="228" t="str">
        <f t="shared" si="16"/>
        <v>-</v>
      </c>
      <c r="AA38" s="134"/>
    </row>
    <row r="39" spans="1:27" ht="15.75" customHeight="1">
      <c r="A39" s="450"/>
      <c r="B39" s="442"/>
      <c r="C39" s="442"/>
      <c r="D39" s="148" t="s">
        <v>1849</v>
      </c>
      <c r="E39" s="148" t="s">
        <v>1015</v>
      </c>
      <c r="F39" s="218" t="s">
        <v>1909</v>
      </c>
      <c r="G39" s="148" t="s">
        <v>1910</v>
      </c>
      <c r="H39" s="148" t="s">
        <v>394</v>
      </c>
      <c r="I39" s="148" t="s">
        <v>115</v>
      </c>
      <c r="J39" s="132">
        <v>263594</v>
      </c>
      <c r="K39" s="132">
        <v>0</v>
      </c>
      <c r="L39" s="132">
        <v>0</v>
      </c>
      <c r="M39" s="140" t="s">
        <v>416</v>
      </c>
      <c r="N39" s="148">
        <v>0</v>
      </c>
      <c r="O39" s="170">
        <f t="shared" si="11"/>
        <v>0</v>
      </c>
      <c r="P39" s="170">
        <f t="shared" si="12"/>
        <v>0</v>
      </c>
      <c r="Q39" s="170">
        <f t="shared" si="10"/>
        <v>0</v>
      </c>
      <c r="R39" s="228" t="str">
        <f t="shared" si="13"/>
        <v>-</v>
      </c>
      <c r="S39" s="228" t="str">
        <f t="shared" si="14"/>
        <v>-</v>
      </c>
      <c r="T39" s="131" t="s">
        <v>416</v>
      </c>
      <c r="U39" s="148">
        <v>0</v>
      </c>
      <c r="V39" s="170">
        <f t="shared" si="5"/>
        <v>0</v>
      </c>
      <c r="W39" s="170">
        <f t="shared" si="6"/>
        <v>0</v>
      </c>
      <c r="X39" s="170">
        <f t="shared" si="7"/>
        <v>0</v>
      </c>
      <c r="Y39" s="228" t="str">
        <f t="shared" si="15"/>
        <v>-</v>
      </c>
      <c r="Z39" s="228" t="str">
        <f t="shared" si="16"/>
        <v>-</v>
      </c>
      <c r="AA39" s="134"/>
    </row>
    <row r="40" spans="1:27" ht="15.75" customHeight="1">
      <c r="A40" s="450"/>
      <c r="B40" s="442"/>
      <c r="C40" s="442"/>
      <c r="D40" s="148" t="s">
        <v>1849</v>
      </c>
      <c r="E40" s="148" t="s">
        <v>1015</v>
      </c>
      <c r="F40" s="218" t="s">
        <v>1909</v>
      </c>
      <c r="G40" s="148" t="s">
        <v>1911</v>
      </c>
      <c r="H40" s="148" t="s">
        <v>394</v>
      </c>
      <c r="I40" s="148" t="s">
        <v>115</v>
      </c>
      <c r="J40" s="132">
        <v>11987873</v>
      </c>
      <c r="K40" s="132">
        <v>12207699.760000002</v>
      </c>
      <c r="L40" s="132">
        <v>10979373.83</v>
      </c>
      <c r="M40" s="131" t="s">
        <v>410</v>
      </c>
      <c r="N40" s="148">
        <v>0.23</v>
      </c>
      <c r="O40" s="170">
        <f t="shared" si="11"/>
        <v>2757210.79</v>
      </c>
      <c r="P40" s="170">
        <f t="shared" si="12"/>
        <v>2807770.9448000006</v>
      </c>
      <c r="Q40" s="170">
        <f t="shared" si="10"/>
        <v>2525255.9809000003</v>
      </c>
      <c r="R40" s="228">
        <f t="shared" si="13"/>
        <v>0.91587338554554265</v>
      </c>
      <c r="S40" s="228">
        <f t="shared" si="14"/>
        <v>1.0183374281659476</v>
      </c>
      <c r="T40" s="131" t="s">
        <v>410</v>
      </c>
      <c r="U40" s="148">
        <v>0.09</v>
      </c>
      <c r="V40" s="170">
        <f t="shared" si="5"/>
        <v>1078908.57</v>
      </c>
      <c r="W40" s="170">
        <f t="shared" si="6"/>
        <v>1098692.9784000001</v>
      </c>
      <c r="X40" s="170">
        <f t="shared" si="7"/>
        <v>988143.64469999995</v>
      </c>
      <c r="Y40" s="228">
        <f t="shared" si="15"/>
        <v>0.91587338554554243</v>
      </c>
      <c r="Z40" s="228">
        <f t="shared" si="16"/>
        <v>1.0183374281659474</v>
      </c>
      <c r="AA40" s="134"/>
    </row>
    <row r="41" spans="1:27" ht="15.75" customHeight="1">
      <c r="A41" s="450"/>
      <c r="B41" s="442"/>
      <c r="C41" s="442"/>
      <c r="D41" s="148" t="s">
        <v>1849</v>
      </c>
      <c r="E41" s="148" t="s">
        <v>1015</v>
      </c>
      <c r="F41" s="218" t="s">
        <v>1909</v>
      </c>
      <c r="G41" s="148" t="s">
        <v>1912</v>
      </c>
      <c r="H41" s="148" t="s">
        <v>394</v>
      </c>
      <c r="I41" s="148" t="s">
        <v>115</v>
      </c>
      <c r="J41" s="132">
        <v>201572</v>
      </c>
      <c r="K41" s="132">
        <v>0</v>
      </c>
      <c r="L41" s="132">
        <v>0</v>
      </c>
      <c r="M41" s="140" t="s">
        <v>416</v>
      </c>
      <c r="N41" s="148">
        <v>0</v>
      </c>
      <c r="O41" s="170">
        <f t="shared" si="11"/>
        <v>0</v>
      </c>
      <c r="P41" s="170">
        <f t="shared" si="12"/>
        <v>0</v>
      </c>
      <c r="Q41" s="170">
        <f t="shared" si="10"/>
        <v>0</v>
      </c>
      <c r="R41" s="228" t="str">
        <f t="shared" si="13"/>
        <v>-</v>
      </c>
      <c r="S41" s="228" t="str">
        <f t="shared" si="14"/>
        <v>-</v>
      </c>
      <c r="T41" s="131" t="s">
        <v>416</v>
      </c>
      <c r="U41" s="148">
        <v>0</v>
      </c>
      <c r="V41" s="170">
        <f t="shared" si="5"/>
        <v>0</v>
      </c>
      <c r="W41" s="170">
        <f t="shared" si="6"/>
        <v>0</v>
      </c>
      <c r="X41" s="170">
        <f t="shared" si="7"/>
        <v>0</v>
      </c>
      <c r="Y41" s="228" t="str">
        <f t="shared" si="15"/>
        <v>-</v>
      </c>
      <c r="Z41" s="228" t="str">
        <f t="shared" si="16"/>
        <v>-</v>
      </c>
      <c r="AA41" s="134"/>
    </row>
    <row r="42" spans="1:27" ht="15.75" customHeight="1">
      <c r="A42" s="450"/>
      <c r="B42" s="442"/>
      <c r="C42" s="442"/>
      <c r="D42" s="148" t="s">
        <v>1849</v>
      </c>
      <c r="E42" s="148" t="s">
        <v>1015</v>
      </c>
      <c r="F42" s="218" t="s">
        <v>1909</v>
      </c>
      <c r="G42" s="148" t="s">
        <v>1913</v>
      </c>
      <c r="H42" s="148" t="s">
        <v>394</v>
      </c>
      <c r="I42" s="148" t="s">
        <v>115</v>
      </c>
      <c r="J42" s="132">
        <v>19200</v>
      </c>
      <c r="K42" s="132">
        <v>19200</v>
      </c>
      <c r="L42" s="132">
        <v>16000</v>
      </c>
      <c r="M42" s="131" t="s">
        <v>410</v>
      </c>
      <c r="N42" s="148">
        <v>0.23</v>
      </c>
      <c r="O42" s="170">
        <f t="shared" si="11"/>
        <v>4416</v>
      </c>
      <c r="P42" s="170">
        <f t="shared" si="12"/>
        <v>4416</v>
      </c>
      <c r="Q42" s="170">
        <f t="shared" si="10"/>
        <v>3680</v>
      </c>
      <c r="R42" s="228">
        <f t="shared" si="13"/>
        <v>0.83333333333333337</v>
      </c>
      <c r="S42" s="228">
        <f t="shared" si="14"/>
        <v>1</v>
      </c>
      <c r="T42" s="131" t="s">
        <v>410</v>
      </c>
      <c r="U42" s="148">
        <v>0.09</v>
      </c>
      <c r="V42" s="170">
        <f t="shared" si="5"/>
        <v>1728</v>
      </c>
      <c r="W42" s="170">
        <f t="shared" si="6"/>
        <v>1728</v>
      </c>
      <c r="X42" s="170">
        <f t="shared" si="7"/>
        <v>1440</v>
      </c>
      <c r="Y42" s="228">
        <f t="shared" si="15"/>
        <v>0.83333333333333337</v>
      </c>
      <c r="Z42" s="228">
        <f t="shared" si="16"/>
        <v>1</v>
      </c>
      <c r="AA42" s="134"/>
    </row>
    <row r="43" spans="1:27" ht="15.75" customHeight="1">
      <c r="A43" s="450"/>
      <c r="B43" s="442"/>
      <c r="C43" s="442"/>
      <c r="D43" s="148" t="s">
        <v>1849</v>
      </c>
      <c r="E43" s="148" t="s">
        <v>1015</v>
      </c>
      <c r="F43" s="218" t="s">
        <v>1914</v>
      </c>
      <c r="G43" s="148" t="s">
        <v>1915</v>
      </c>
      <c r="H43" s="148" t="s">
        <v>394</v>
      </c>
      <c r="I43" s="148" t="s">
        <v>115</v>
      </c>
      <c r="J43" s="132">
        <v>100000</v>
      </c>
      <c r="K43" s="132">
        <v>30039.58</v>
      </c>
      <c r="L43" s="132">
        <v>5874.84</v>
      </c>
      <c r="M43" s="131" t="s">
        <v>410</v>
      </c>
      <c r="N43" s="148">
        <v>0.23</v>
      </c>
      <c r="O43" s="170">
        <f t="shared" si="11"/>
        <v>23000</v>
      </c>
      <c r="P43" s="170">
        <f t="shared" si="12"/>
        <v>6909.1034000000009</v>
      </c>
      <c r="Q43" s="170">
        <f t="shared" si="10"/>
        <v>1351.2132000000001</v>
      </c>
      <c r="R43" s="228">
        <f t="shared" si="13"/>
        <v>5.8748400000000006E-2</v>
      </c>
      <c r="S43" s="228">
        <f t="shared" si="14"/>
        <v>0.30039580000000005</v>
      </c>
      <c r="T43" s="131" t="s">
        <v>410</v>
      </c>
      <c r="U43" s="148">
        <v>0.09</v>
      </c>
      <c r="V43" s="170">
        <f t="shared" si="5"/>
        <v>9000</v>
      </c>
      <c r="W43" s="170">
        <f t="shared" si="6"/>
        <v>2703.5621999999998</v>
      </c>
      <c r="X43" s="170">
        <f t="shared" si="7"/>
        <v>528.73559999999998</v>
      </c>
      <c r="Y43" s="228">
        <f t="shared" si="15"/>
        <v>5.8748399999999999E-2</v>
      </c>
      <c r="Z43" s="228">
        <f t="shared" si="16"/>
        <v>0.30039579999999999</v>
      </c>
      <c r="AA43" s="134"/>
    </row>
    <row r="44" spans="1:27" ht="15.75" customHeight="1">
      <c r="A44" s="450"/>
      <c r="B44" s="442"/>
      <c r="C44" s="442"/>
      <c r="D44" s="148" t="s">
        <v>1849</v>
      </c>
      <c r="E44" s="148" t="s">
        <v>1015</v>
      </c>
      <c r="F44" s="218" t="s">
        <v>1914</v>
      </c>
      <c r="G44" s="148" t="s">
        <v>1916</v>
      </c>
      <c r="H44" s="148" t="s">
        <v>394</v>
      </c>
      <c r="I44" s="148" t="s">
        <v>115</v>
      </c>
      <c r="J44" s="132">
        <v>11890610</v>
      </c>
      <c r="K44" s="132">
        <v>7721879.3499999987</v>
      </c>
      <c r="L44" s="132">
        <v>5911423.7200000007</v>
      </c>
      <c r="M44" s="131" t="s">
        <v>410</v>
      </c>
      <c r="N44" s="148">
        <v>0.23</v>
      </c>
      <c r="O44" s="170">
        <f t="shared" si="11"/>
        <v>2734840.3000000003</v>
      </c>
      <c r="P44" s="170">
        <f t="shared" si="12"/>
        <v>1776032.2504999998</v>
      </c>
      <c r="Q44" s="170">
        <f t="shared" si="10"/>
        <v>1359627.4556000002</v>
      </c>
      <c r="R44" s="228">
        <f t="shared" si="13"/>
        <v>0.49715058520967387</v>
      </c>
      <c r="S44" s="228">
        <f t="shared" si="14"/>
        <v>0.64940985786263261</v>
      </c>
      <c r="T44" s="131" t="s">
        <v>410</v>
      </c>
      <c r="U44" s="148">
        <v>0.09</v>
      </c>
      <c r="V44" s="170">
        <f t="shared" si="5"/>
        <v>1070154.8999999999</v>
      </c>
      <c r="W44" s="170">
        <f t="shared" si="6"/>
        <v>694969.14149999991</v>
      </c>
      <c r="X44" s="170">
        <f t="shared" si="7"/>
        <v>532028.1348</v>
      </c>
      <c r="Y44" s="228">
        <f t="shared" si="15"/>
        <v>0.49715058520967387</v>
      </c>
      <c r="Z44" s="228">
        <f t="shared" si="16"/>
        <v>0.64940985786263272</v>
      </c>
      <c r="AA44" s="134"/>
    </row>
    <row r="45" spans="1:27" ht="15.75" customHeight="1">
      <c r="A45" s="450"/>
      <c r="B45" s="442"/>
      <c r="C45" s="442"/>
      <c r="D45" s="148" t="s">
        <v>1849</v>
      </c>
      <c r="E45" s="148" t="s">
        <v>1015</v>
      </c>
      <c r="F45" s="218" t="s">
        <v>1914</v>
      </c>
      <c r="G45" s="148" t="s">
        <v>1917</v>
      </c>
      <c r="H45" s="148" t="s">
        <v>394</v>
      </c>
      <c r="I45" s="148" t="s">
        <v>115</v>
      </c>
      <c r="J45" s="132">
        <v>543624</v>
      </c>
      <c r="K45" s="132">
        <v>114479.8</v>
      </c>
      <c r="L45" s="132">
        <v>114479.8</v>
      </c>
      <c r="M45" s="131" t="s">
        <v>410</v>
      </c>
      <c r="N45" s="148">
        <v>0.23</v>
      </c>
      <c r="O45" s="170">
        <f t="shared" si="11"/>
        <v>125033.52</v>
      </c>
      <c r="P45" s="170">
        <f t="shared" si="12"/>
        <v>26330.354000000003</v>
      </c>
      <c r="Q45" s="170">
        <f t="shared" si="10"/>
        <v>26330.354000000003</v>
      </c>
      <c r="R45" s="228">
        <f t="shared" si="13"/>
        <v>0.21058636116139098</v>
      </c>
      <c r="S45" s="228">
        <f t="shared" si="14"/>
        <v>0.21058636116139098</v>
      </c>
      <c r="T45" s="131" t="s">
        <v>410</v>
      </c>
      <c r="U45" s="148">
        <v>0.09</v>
      </c>
      <c r="V45" s="170">
        <f t="shared" si="5"/>
        <v>48926.159999999996</v>
      </c>
      <c r="W45" s="170">
        <f t="shared" si="6"/>
        <v>10303.182000000001</v>
      </c>
      <c r="X45" s="170">
        <f t="shared" si="7"/>
        <v>10303.182000000001</v>
      </c>
      <c r="Y45" s="228">
        <f t="shared" si="15"/>
        <v>0.21058636116139098</v>
      </c>
      <c r="Z45" s="228">
        <f t="shared" si="16"/>
        <v>0.21058636116139098</v>
      </c>
      <c r="AA45" s="134"/>
    </row>
    <row r="46" spans="1:27" ht="15.75" customHeight="1">
      <c r="A46" s="450"/>
      <c r="B46" s="442"/>
      <c r="C46" s="442"/>
      <c r="D46" s="148" t="s">
        <v>1849</v>
      </c>
      <c r="E46" s="148" t="s">
        <v>1015</v>
      </c>
      <c r="F46" s="218" t="s">
        <v>1918</v>
      </c>
      <c r="G46" s="148" t="s">
        <v>1919</v>
      </c>
      <c r="H46" s="148" t="s">
        <v>394</v>
      </c>
      <c r="I46" s="148" t="s">
        <v>115</v>
      </c>
      <c r="J46" s="132">
        <v>1000</v>
      </c>
      <c r="K46" s="132">
        <v>0</v>
      </c>
      <c r="L46" s="132">
        <v>0</v>
      </c>
      <c r="M46" s="140" t="s">
        <v>416</v>
      </c>
      <c r="N46" s="148">
        <v>0</v>
      </c>
      <c r="O46" s="170">
        <f t="shared" si="11"/>
        <v>0</v>
      </c>
      <c r="P46" s="170">
        <f t="shared" si="12"/>
        <v>0</v>
      </c>
      <c r="Q46" s="170">
        <f t="shared" si="10"/>
        <v>0</v>
      </c>
      <c r="R46" s="228" t="str">
        <f t="shared" si="13"/>
        <v>-</v>
      </c>
      <c r="S46" s="228" t="str">
        <f t="shared" si="14"/>
        <v>-</v>
      </c>
      <c r="T46" s="131" t="s">
        <v>416</v>
      </c>
      <c r="U46" s="148">
        <v>0</v>
      </c>
      <c r="V46" s="170">
        <f t="shared" si="5"/>
        <v>0</v>
      </c>
      <c r="W46" s="170">
        <f t="shared" si="6"/>
        <v>0</v>
      </c>
      <c r="X46" s="170">
        <f t="shared" si="7"/>
        <v>0</v>
      </c>
      <c r="Y46" s="228" t="str">
        <f t="shared" si="15"/>
        <v>-</v>
      </c>
      <c r="Z46" s="228" t="str">
        <f t="shared" si="16"/>
        <v>-</v>
      </c>
      <c r="AA46" s="134"/>
    </row>
    <row r="47" spans="1:27" ht="15.75" customHeight="1">
      <c r="A47" s="450"/>
      <c r="B47" s="442"/>
      <c r="C47" s="442"/>
      <c r="D47" s="148" t="s">
        <v>1849</v>
      </c>
      <c r="E47" s="148" t="s">
        <v>1015</v>
      </c>
      <c r="F47" s="218" t="s">
        <v>1918</v>
      </c>
      <c r="G47" s="148" t="s">
        <v>1920</v>
      </c>
      <c r="H47" s="148" t="s">
        <v>394</v>
      </c>
      <c r="I47" s="148" t="s">
        <v>97</v>
      </c>
      <c r="J47" s="132">
        <v>1000</v>
      </c>
      <c r="K47" s="132">
        <v>0</v>
      </c>
      <c r="L47" s="132">
        <v>0</v>
      </c>
      <c r="M47" s="140" t="s">
        <v>416</v>
      </c>
      <c r="N47" s="148">
        <v>0</v>
      </c>
      <c r="O47" s="170">
        <f t="shared" si="11"/>
        <v>0</v>
      </c>
      <c r="P47" s="170">
        <f t="shared" si="12"/>
        <v>0</v>
      </c>
      <c r="Q47" s="170">
        <f t="shared" si="10"/>
        <v>0</v>
      </c>
      <c r="R47" s="228" t="str">
        <f t="shared" si="13"/>
        <v>-</v>
      </c>
      <c r="S47" s="228" t="str">
        <f t="shared" si="14"/>
        <v>-</v>
      </c>
      <c r="T47" s="131" t="s">
        <v>416</v>
      </c>
      <c r="U47" s="148">
        <v>0</v>
      </c>
      <c r="V47" s="170">
        <f t="shared" si="5"/>
        <v>0</v>
      </c>
      <c r="W47" s="170">
        <f t="shared" si="6"/>
        <v>0</v>
      </c>
      <c r="X47" s="170">
        <f t="shared" si="7"/>
        <v>0</v>
      </c>
      <c r="Y47" s="228" t="str">
        <f t="shared" si="15"/>
        <v>-</v>
      </c>
      <c r="Z47" s="228" t="str">
        <f t="shared" si="16"/>
        <v>-</v>
      </c>
      <c r="AA47" s="134"/>
    </row>
    <row r="48" spans="1:27" ht="15.75" customHeight="1">
      <c r="A48" s="450"/>
      <c r="B48" s="442"/>
      <c r="C48" s="442"/>
      <c r="D48" s="148" t="s">
        <v>1849</v>
      </c>
      <c r="E48" s="148" t="s">
        <v>1015</v>
      </c>
      <c r="F48" s="218" t="s">
        <v>1921</v>
      </c>
      <c r="G48" s="148" t="s">
        <v>1922</v>
      </c>
      <c r="H48" s="148" t="s">
        <v>394</v>
      </c>
      <c r="I48" s="148" t="s">
        <v>115</v>
      </c>
      <c r="J48" s="132">
        <v>1000</v>
      </c>
      <c r="K48" s="132">
        <v>0</v>
      </c>
      <c r="L48" s="132">
        <v>0</v>
      </c>
      <c r="M48" s="140" t="s">
        <v>416</v>
      </c>
      <c r="N48" s="148">
        <v>0</v>
      </c>
      <c r="O48" s="170">
        <f t="shared" si="11"/>
        <v>0</v>
      </c>
      <c r="P48" s="170">
        <f t="shared" si="12"/>
        <v>0</v>
      </c>
      <c r="Q48" s="170">
        <f t="shared" si="10"/>
        <v>0</v>
      </c>
      <c r="R48" s="228" t="str">
        <f t="shared" si="13"/>
        <v>-</v>
      </c>
      <c r="S48" s="228" t="str">
        <f t="shared" si="14"/>
        <v>-</v>
      </c>
      <c r="T48" s="131" t="s">
        <v>416</v>
      </c>
      <c r="U48" s="148">
        <v>0</v>
      </c>
      <c r="V48" s="170">
        <f t="shared" si="5"/>
        <v>0</v>
      </c>
      <c r="W48" s="170">
        <f t="shared" si="6"/>
        <v>0</v>
      </c>
      <c r="X48" s="170">
        <f t="shared" si="7"/>
        <v>0</v>
      </c>
      <c r="Y48" s="228" t="str">
        <f t="shared" si="15"/>
        <v>-</v>
      </c>
      <c r="Z48" s="228" t="str">
        <f t="shared" si="16"/>
        <v>-</v>
      </c>
      <c r="AA48" s="134"/>
    </row>
    <row r="49" spans="1:27" ht="15.75" customHeight="1">
      <c r="A49" s="450"/>
      <c r="B49" s="442"/>
      <c r="C49" s="442"/>
      <c r="D49" s="148" t="s">
        <v>1849</v>
      </c>
      <c r="E49" s="148" t="s">
        <v>1015</v>
      </c>
      <c r="F49" s="218" t="s">
        <v>1921</v>
      </c>
      <c r="G49" s="148" t="s">
        <v>1923</v>
      </c>
      <c r="H49" s="148" t="s">
        <v>394</v>
      </c>
      <c r="I49" s="148" t="s">
        <v>115</v>
      </c>
      <c r="J49" s="132">
        <v>111834</v>
      </c>
      <c r="K49" s="132">
        <v>0</v>
      </c>
      <c r="L49" s="132">
        <v>0</v>
      </c>
      <c r="M49" s="140" t="s">
        <v>416</v>
      </c>
      <c r="N49" s="148">
        <v>0</v>
      </c>
      <c r="O49" s="170">
        <f t="shared" si="11"/>
        <v>0</v>
      </c>
      <c r="P49" s="170">
        <f t="shared" si="12"/>
        <v>0</v>
      </c>
      <c r="Q49" s="170">
        <f t="shared" si="10"/>
        <v>0</v>
      </c>
      <c r="R49" s="228" t="str">
        <f t="shared" si="13"/>
        <v>-</v>
      </c>
      <c r="S49" s="228" t="str">
        <f t="shared" si="14"/>
        <v>-</v>
      </c>
      <c r="T49" s="131" t="s">
        <v>416</v>
      </c>
      <c r="U49" s="148">
        <v>0</v>
      </c>
      <c r="V49" s="170">
        <f t="shared" si="5"/>
        <v>0</v>
      </c>
      <c r="W49" s="170">
        <f t="shared" si="6"/>
        <v>0</v>
      </c>
      <c r="X49" s="170">
        <f t="shared" si="7"/>
        <v>0</v>
      </c>
      <c r="Y49" s="228" t="str">
        <f t="shared" si="15"/>
        <v>-</v>
      </c>
      <c r="Z49" s="228" t="str">
        <f t="shared" si="16"/>
        <v>-</v>
      </c>
      <c r="AA49" s="134"/>
    </row>
    <row r="50" spans="1:27" ht="15.75" customHeight="1">
      <c r="A50" s="450"/>
      <c r="B50" s="442"/>
      <c r="C50" s="442"/>
      <c r="D50" s="148" t="s">
        <v>1849</v>
      </c>
      <c r="E50" s="148" t="s">
        <v>1015</v>
      </c>
      <c r="F50" s="218" t="s">
        <v>1924</v>
      </c>
      <c r="G50" s="148" t="s">
        <v>1925</v>
      </c>
      <c r="H50" s="148" t="s">
        <v>394</v>
      </c>
      <c r="I50" s="148" t="s">
        <v>1770</v>
      </c>
      <c r="J50" s="132">
        <v>1000</v>
      </c>
      <c r="K50" s="132">
        <v>0</v>
      </c>
      <c r="L50" s="132">
        <v>0</v>
      </c>
      <c r="M50" s="140" t="s">
        <v>416</v>
      </c>
      <c r="N50" s="148">
        <v>0</v>
      </c>
      <c r="O50" s="170">
        <f t="shared" si="11"/>
        <v>0</v>
      </c>
      <c r="P50" s="170">
        <f t="shared" si="12"/>
        <v>0</v>
      </c>
      <c r="Q50" s="170">
        <f t="shared" si="10"/>
        <v>0</v>
      </c>
      <c r="R50" s="228" t="str">
        <f t="shared" si="13"/>
        <v>-</v>
      </c>
      <c r="S50" s="228" t="str">
        <f t="shared" si="14"/>
        <v>-</v>
      </c>
      <c r="T50" s="131" t="s">
        <v>416</v>
      </c>
      <c r="U50" s="148">
        <v>0</v>
      </c>
      <c r="V50" s="170">
        <f t="shared" si="5"/>
        <v>0</v>
      </c>
      <c r="W50" s="170">
        <f t="shared" si="6"/>
        <v>0</v>
      </c>
      <c r="X50" s="170">
        <f t="shared" si="7"/>
        <v>0</v>
      </c>
      <c r="Y50" s="228" t="str">
        <f t="shared" si="15"/>
        <v>-</v>
      </c>
      <c r="Z50" s="228" t="str">
        <f t="shared" si="16"/>
        <v>-</v>
      </c>
      <c r="AA50" s="134"/>
    </row>
    <row r="51" spans="1:27" ht="15.75" customHeight="1">
      <c r="A51" s="450"/>
      <c r="B51" s="442"/>
      <c r="C51" s="442"/>
      <c r="D51" s="148" t="s">
        <v>1849</v>
      </c>
      <c r="E51" s="148" t="s">
        <v>407</v>
      </c>
      <c r="F51" s="218" t="s">
        <v>1926</v>
      </c>
      <c r="G51" s="148" t="s">
        <v>1927</v>
      </c>
      <c r="H51" s="148" t="s">
        <v>394</v>
      </c>
      <c r="I51" s="148" t="s">
        <v>1770</v>
      </c>
      <c r="J51" s="132">
        <v>1000</v>
      </c>
      <c r="K51" s="132">
        <v>0</v>
      </c>
      <c r="L51" s="132">
        <v>0</v>
      </c>
      <c r="M51" s="140" t="s">
        <v>416</v>
      </c>
      <c r="N51" s="148">
        <v>0</v>
      </c>
      <c r="O51" s="170">
        <f t="shared" si="11"/>
        <v>0</v>
      </c>
      <c r="P51" s="170">
        <f t="shared" si="12"/>
        <v>0</v>
      </c>
      <c r="Q51" s="170">
        <f t="shared" si="10"/>
        <v>0</v>
      </c>
      <c r="R51" s="228" t="str">
        <f t="shared" si="13"/>
        <v>-</v>
      </c>
      <c r="S51" s="228" t="str">
        <f t="shared" si="14"/>
        <v>-</v>
      </c>
      <c r="T51" s="131" t="s">
        <v>416</v>
      </c>
      <c r="U51" s="148">
        <v>0</v>
      </c>
      <c r="V51" s="170">
        <f t="shared" si="5"/>
        <v>0</v>
      </c>
      <c r="W51" s="170">
        <f t="shared" si="6"/>
        <v>0</v>
      </c>
      <c r="X51" s="170">
        <f t="shared" si="7"/>
        <v>0</v>
      </c>
      <c r="Y51" s="228" t="str">
        <f t="shared" si="15"/>
        <v>-</v>
      </c>
      <c r="Z51" s="228" t="str">
        <f t="shared" si="16"/>
        <v>-</v>
      </c>
      <c r="AA51" s="134"/>
    </row>
    <row r="52" spans="1:27" ht="15.75" customHeight="1">
      <c r="A52" s="450"/>
      <c r="B52" s="442"/>
      <c r="C52" s="442"/>
      <c r="D52" s="148" t="s">
        <v>1849</v>
      </c>
      <c r="E52" s="148" t="s">
        <v>1015</v>
      </c>
      <c r="F52" s="218" t="s">
        <v>1928</v>
      </c>
      <c r="G52" s="148" t="s">
        <v>1929</v>
      </c>
      <c r="H52" s="148" t="s">
        <v>394</v>
      </c>
      <c r="I52" s="148" t="s">
        <v>115</v>
      </c>
      <c r="J52" s="132">
        <v>1000</v>
      </c>
      <c r="K52" s="132">
        <v>0</v>
      </c>
      <c r="L52" s="132">
        <v>0</v>
      </c>
      <c r="M52" s="140" t="s">
        <v>416</v>
      </c>
      <c r="N52" s="148">
        <v>0</v>
      </c>
      <c r="O52" s="170">
        <f t="shared" si="11"/>
        <v>0</v>
      </c>
      <c r="P52" s="170">
        <f t="shared" si="12"/>
        <v>0</v>
      </c>
      <c r="Q52" s="170">
        <f t="shared" si="10"/>
        <v>0</v>
      </c>
      <c r="R52" s="228" t="str">
        <f t="shared" si="13"/>
        <v>-</v>
      </c>
      <c r="S52" s="228" t="str">
        <f t="shared" si="14"/>
        <v>-</v>
      </c>
      <c r="T52" s="131" t="s">
        <v>416</v>
      </c>
      <c r="U52" s="148">
        <v>0</v>
      </c>
      <c r="V52" s="170">
        <f t="shared" si="5"/>
        <v>0</v>
      </c>
      <c r="W52" s="170">
        <f t="shared" si="6"/>
        <v>0</v>
      </c>
      <c r="X52" s="170">
        <f t="shared" si="7"/>
        <v>0</v>
      </c>
      <c r="Y52" s="228" t="str">
        <f t="shared" si="15"/>
        <v>-</v>
      </c>
      <c r="Z52" s="228" t="str">
        <f t="shared" si="16"/>
        <v>-</v>
      </c>
      <c r="AA52" s="134"/>
    </row>
    <row r="53" spans="1:27" ht="15.75" customHeight="1">
      <c r="A53" s="450"/>
      <c r="B53" s="442"/>
      <c r="C53" s="442"/>
      <c r="D53" s="148" t="s">
        <v>1849</v>
      </c>
      <c r="E53" s="148" t="s">
        <v>1015</v>
      </c>
      <c r="F53" s="218" t="s">
        <v>1930</v>
      </c>
      <c r="G53" s="148" t="s">
        <v>1931</v>
      </c>
      <c r="H53" s="148" t="s">
        <v>394</v>
      </c>
      <c r="I53" s="148" t="s">
        <v>121</v>
      </c>
      <c r="J53" s="132">
        <v>1000</v>
      </c>
      <c r="K53" s="132">
        <v>0</v>
      </c>
      <c r="L53" s="132">
        <v>0</v>
      </c>
      <c r="M53" s="140" t="s">
        <v>416</v>
      </c>
      <c r="N53" s="148">
        <v>0</v>
      </c>
      <c r="O53" s="170">
        <f t="shared" si="11"/>
        <v>0</v>
      </c>
      <c r="P53" s="170">
        <f t="shared" si="12"/>
        <v>0</v>
      </c>
      <c r="Q53" s="170">
        <f t="shared" si="10"/>
        <v>0</v>
      </c>
      <c r="R53" s="228" t="str">
        <f t="shared" si="13"/>
        <v>-</v>
      </c>
      <c r="S53" s="228" t="str">
        <f t="shared" si="14"/>
        <v>-</v>
      </c>
      <c r="T53" s="131" t="s">
        <v>416</v>
      </c>
      <c r="U53" s="131">
        <v>0</v>
      </c>
      <c r="V53" s="170">
        <f t="shared" si="5"/>
        <v>0</v>
      </c>
      <c r="W53" s="170">
        <f t="shared" si="6"/>
        <v>0</v>
      </c>
      <c r="X53" s="170">
        <f t="shared" si="7"/>
        <v>0</v>
      </c>
      <c r="Y53" s="228" t="str">
        <f t="shared" si="15"/>
        <v>-</v>
      </c>
      <c r="Z53" s="228" t="str">
        <f t="shared" si="16"/>
        <v>-</v>
      </c>
      <c r="AA53" s="134"/>
    </row>
    <row r="54" spans="1:27" ht="15.75" customHeight="1">
      <c r="A54" s="450"/>
      <c r="B54" s="442"/>
      <c r="C54" s="442"/>
      <c r="D54" s="148" t="s">
        <v>1849</v>
      </c>
      <c r="E54" s="148" t="s">
        <v>1015</v>
      </c>
      <c r="F54" s="218" t="s">
        <v>1930</v>
      </c>
      <c r="G54" s="148" t="s">
        <v>1932</v>
      </c>
      <c r="H54" s="148" t="s">
        <v>394</v>
      </c>
      <c r="I54" s="148" t="s">
        <v>121</v>
      </c>
      <c r="J54" s="132">
        <v>2000000</v>
      </c>
      <c r="K54" s="132">
        <v>0</v>
      </c>
      <c r="L54" s="132">
        <v>0</v>
      </c>
      <c r="M54" s="140" t="s">
        <v>416</v>
      </c>
      <c r="N54" s="148">
        <v>0</v>
      </c>
      <c r="O54" s="170">
        <f t="shared" si="11"/>
        <v>0</v>
      </c>
      <c r="P54" s="170">
        <f t="shared" si="12"/>
        <v>0</v>
      </c>
      <c r="Q54" s="170">
        <f t="shared" si="10"/>
        <v>0</v>
      </c>
      <c r="R54" s="228" t="str">
        <f t="shared" si="13"/>
        <v>-</v>
      </c>
      <c r="S54" s="228" t="str">
        <f t="shared" si="14"/>
        <v>-</v>
      </c>
      <c r="T54" s="131" t="s">
        <v>416</v>
      </c>
      <c r="U54" s="131">
        <v>0</v>
      </c>
      <c r="V54" s="170">
        <f t="shared" si="5"/>
        <v>0</v>
      </c>
      <c r="W54" s="170">
        <f t="shared" si="6"/>
        <v>0</v>
      </c>
      <c r="X54" s="170">
        <f t="shared" si="7"/>
        <v>0</v>
      </c>
      <c r="Y54" s="228" t="str">
        <f t="shared" si="15"/>
        <v>-</v>
      </c>
      <c r="Z54" s="228" t="str">
        <f t="shared" si="16"/>
        <v>-</v>
      </c>
      <c r="AA54" s="134"/>
    </row>
    <row r="55" spans="1:27" ht="15.75" customHeight="1">
      <c r="A55" s="450"/>
      <c r="B55" s="442"/>
      <c r="C55" s="442"/>
      <c r="D55" s="148" t="s">
        <v>1849</v>
      </c>
      <c r="E55" s="148" t="s">
        <v>1015</v>
      </c>
      <c r="F55" s="218" t="s">
        <v>1930</v>
      </c>
      <c r="G55" s="148" t="s">
        <v>1933</v>
      </c>
      <c r="H55" s="148" t="s">
        <v>394</v>
      </c>
      <c r="I55" s="148" t="s">
        <v>97</v>
      </c>
      <c r="J55" s="132">
        <v>2000000</v>
      </c>
      <c r="K55" s="132">
        <v>0</v>
      </c>
      <c r="L55" s="132">
        <v>0</v>
      </c>
      <c r="M55" s="140" t="s">
        <v>416</v>
      </c>
      <c r="N55" s="148">
        <v>0</v>
      </c>
      <c r="O55" s="170">
        <f t="shared" si="11"/>
        <v>0</v>
      </c>
      <c r="P55" s="170">
        <f t="shared" si="12"/>
        <v>0</v>
      </c>
      <c r="Q55" s="170">
        <f t="shared" si="10"/>
        <v>0</v>
      </c>
      <c r="R55" s="228" t="str">
        <f t="shared" si="13"/>
        <v>-</v>
      </c>
      <c r="S55" s="228" t="str">
        <f t="shared" si="14"/>
        <v>-</v>
      </c>
      <c r="T55" s="131" t="s">
        <v>416</v>
      </c>
      <c r="U55" s="131">
        <v>0</v>
      </c>
      <c r="V55" s="170">
        <f t="shared" si="5"/>
        <v>0</v>
      </c>
      <c r="W55" s="170">
        <f t="shared" si="6"/>
        <v>0</v>
      </c>
      <c r="X55" s="170">
        <f t="shared" si="7"/>
        <v>0</v>
      </c>
      <c r="Y55" s="228" t="str">
        <f t="shared" si="15"/>
        <v>-</v>
      </c>
      <c r="Z55" s="228" t="str">
        <f t="shared" si="16"/>
        <v>-</v>
      </c>
      <c r="AA55" s="134"/>
    </row>
    <row r="56" spans="1:27" ht="15.75" customHeight="1">
      <c r="A56" s="450"/>
      <c r="B56" s="442"/>
      <c r="C56" s="442"/>
      <c r="D56" s="148" t="s">
        <v>1849</v>
      </c>
      <c r="E56" s="148" t="s">
        <v>1015</v>
      </c>
      <c r="F56" s="218" t="s">
        <v>1934</v>
      </c>
      <c r="G56" s="148" t="s">
        <v>1935</v>
      </c>
      <c r="H56" s="148" t="s">
        <v>394</v>
      </c>
      <c r="I56" s="148" t="s">
        <v>115</v>
      </c>
      <c r="J56" s="132">
        <v>1000</v>
      </c>
      <c r="K56" s="132">
        <v>0</v>
      </c>
      <c r="L56" s="132">
        <v>0</v>
      </c>
      <c r="M56" s="140" t="s">
        <v>416</v>
      </c>
      <c r="N56" s="148">
        <v>0</v>
      </c>
      <c r="O56" s="170">
        <f t="shared" si="11"/>
        <v>0</v>
      </c>
      <c r="P56" s="170">
        <f t="shared" si="12"/>
        <v>0</v>
      </c>
      <c r="Q56" s="170">
        <f t="shared" si="10"/>
        <v>0</v>
      </c>
      <c r="R56" s="228" t="str">
        <f t="shared" si="13"/>
        <v>-</v>
      </c>
      <c r="S56" s="228" t="str">
        <f t="shared" si="14"/>
        <v>-</v>
      </c>
      <c r="T56" s="131" t="s">
        <v>416</v>
      </c>
      <c r="U56" s="131">
        <v>0</v>
      </c>
      <c r="V56" s="170">
        <f t="shared" si="5"/>
        <v>0</v>
      </c>
      <c r="W56" s="170">
        <f t="shared" si="6"/>
        <v>0</v>
      </c>
      <c r="X56" s="170">
        <f t="shared" si="7"/>
        <v>0</v>
      </c>
      <c r="Y56" s="228" t="str">
        <f t="shared" si="15"/>
        <v>-</v>
      </c>
      <c r="Z56" s="228" t="str">
        <f t="shared" si="16"/>
        <v>-</v>
      </c>
      <c r="AA56" s="134"/>
    </row>
    <row r="57" spans="1:27" ht="15.75" customHeight="1">
      <c r="A57" s="450"/>
      <c r="B57" s="442"/>
      <c r="C57" s="442"/>
      <c r="D57" s="148" t="s">
        <v>1849</v>
      </c>
      <c r="E57" s="148" t="s">
        <v>1015</v>
      </c>
      <c r="F57" s="218" t="s">
        <v>1934</v>
      </c>
      <c r="G57" s="148" t="s">
        <v>1936</v>
      </c>
      <c r="H57" s="148" t="s">
        <v>394</v>
      </c>
      <c r="I57" s="148" t="s">
        <v>115</v>
      </c>
      <c r="J57" s="132">
        <v>1000</v>
      </c>
      <c r="K57" s="132">
        <v>0</v>
      </c>
      <c r="L57" s="132">
        <v>0</v>
      </c>
      <c r="M57" s="140" t="s">
        <v>416</v>
      </c>
      <c r="N57" s="148">
        <v>0</v>
      </c>
      <c r="O57" s="170">
        <f t="shared" si="11"/>
        <v>0</v>
      </c>
      <c r="P57" s="170">
        <f t="shared" si="12"/>
        <v>0</v>
      </c>
      <c r="Q57" s="170">
        <f t="shared" si="10"/>
        <v>0</v>
      </c>
      <c r="R57" s="228" t="str">
        <f t="shared" si="13"/>
        <v>-</v>
      </c>
      <c r="S57" s="228" t="str">
        <f t="shared" si="14"/>
        <v>-</v>
      </c>
      <c r="T57" s="131" t="s">
        <v>416</v>
      </c>
      <c r="U57" s="131">
        <v>0</v>
      </c>
      <c r="V57" s="170">
        <f t="shared" si="5"/>
        <v>0</v>
      </c>
      <c r="W57" s="170">
        <f t="shared" si="6"/>
        <v>0</v>
      </c>
      <c r="X57" s="170">
        <f t="shared" si="7"/>
        <v>0</v>
      </c>
      <c r="Y57" s="228" t="str">
        <f t="shared" si="15"/>
        <v>-</v>
      </c>
      <c r="Z57" s="228" t="str">
        <f t="shared" si="16"/>
        <v>-</v>
      </c>
      <c r="AA57" s="134"/>
    </row>
    <row r="58" spans="1:27" ht="15.75" customHeight="1">
      <c r="A58" s="450"/>
      <c r="B58" s="442"/>
      <c r="C58" s="442"/>
      <c r="D58" s="148" t="s">
        <v>1849</v>
      </c>
      <c r="E58" s="148" t="s">
        <v>1015</v>
      </c>
      <c r="F58" s="218" t="s">
        <v>1934</v>
      </c>
      <c r="G58" s="148" t="s">
        <v>1937</v>
      </c>
      <c r="H58" s="148" t="s">
        <v>394</v>
      </c>
      <c r="I58" s="148" t="s">
        <v>115</v>
      </c>
      <c r="J58" s="132">
        <v>620000</v>
      </c>
      <c r="K58" s="132">
        <v>0</v>
      </c>
      <c r="L58" s="132">
        <v>0</v>
      </c>
      <c r="M58" s="140" t="s">
        <v>416</v>
      </c>
      <c r="N58" s="148">
        <v>0</v>
      </c>
      <c r="O58" s="170">
        <f t="shared" si="11"/>
        <v>0</v>
      </c>
      <c r="P58" s="170">
        <f t="shared" si="12"/>
        <v>0</v>
      </c>
      <c r="Q58" s="170">
        <f t="shared" si="10"/>
        <v>0</v>
      </c>
      <c r="R58" s="228" t="str">
        <f t="shared" si="13"/>
        <v>-</v>
      </c>
      <c r="S58" s="228" t="str">
        <f t="shared" si="14"/>
        <v>-</v>
      </c>
      <c r="T58" s="131" t="s">
        <v>416</v>
      </c>
      <c r="U58" s="131">
        <v>0</v>
      </c>
      <c r="V58" s="170">
        <f t="shared" si="5"/>
        <v>0</v>
      </c>
      <c r="W58" s="170">
        <f t="shared" si="6"/>
        <v>0</v>
      </c>
      <c r="X58" s="170">
        <f t="shared" si="7"/>
        <v>0</v>
      </c>
      <c r="Y58" s="228" t="str">
        <f t="shared" si="15"/>
        <v>-</v>
      </c>
      <c r="Z58" s="228" t="str">
        <f t="shared" si="16"/>
        <v>-</v>
      </c>
      <c r="AA58" s="134"/>
    </row>
    <row r="59" spans="1:27" ht="15.75" customHeight="1">
      <c r="A59" s="450"/>
      <c r="B59" s="442"/>
      <c r="C59" s="442"/>
      <c r="D59" s="148" t="s">
        <v>1849</v>
      </c>
      <c r="E59" s="148" t="s">
        <v>1015</v>
      </c>
      <c r="F59" s="218" t="s">
        <v>1934</v>
      </c>
      <c r="G59" s="148" t="s">
        <v>1938</v>
      </c>
      <c r="H59" s="148" t="s">
        <v>394</v>
      </c>
      <c r="I59" s="148" t="s">
        <v>97</v>
      </c>
      <c r="J59" s="132">
        <v>806000</v>
      </c>
      <c r="K59" s="132">
        <v>0</v>
      </c>
      <c r="L59" s="132">
        <v>0</v>
      </c>
      <c r="M59" s="140" t="s">
        <v>416</v>
      </c>
      <c r="N59" s="148">
        <v>0</v>
      </c>
      <c r="O59" s="170">
        <f t="shared" si="11"/>
        <v>0</v>
      </c>
      <c r="P59" s="170">
        <f t="shared" si="12"/>
        <v>0</v>
      </c>
      <c r="Q59" s="170">
        <f t="shared" si="10"/>
        <v>0</v>
      </c>
      <c r="R59" s="228" t="str">
        <f t="shared" si="13"/>
        <v>-</v>
      </c>
      <c r="S59" s="228" t="str">
        <f t="shared" si="14"/>
        <v>-</v>
      </c>
      <c r="T59" s="131" t="s">
        <v>416</v>
      </c>
      <c r="U59" s="131">
        <v>0</v>
      </c>
      <c r="V59" s="170">
        <f t="shared" si="5"/>
        <v>0</v>
      </c>
      <c r="W59" s="170">
        <f t="shared" si="6"/>
        <v>0</v>
      </c>
      <c r="X59" s="170">
        <f t="shared" si="7"/>
        <v>0</v>
      </c>
      <c r="Y59" s="228" t="str">
        <f t="shared" si="15"/>
        <v>-</v>
      </c>
      <c r="Z59" s="228" t="str">
        <f t="shared" si="16"/>
        <v>-</v>
      </c>
      <c r="AA59" s="134"/>
    </row>
    <row r="60" spans="1:27" ht="15.75" customHeight="1">
      <c r="A60" s="450"/>
      <c r="B60" s="442"/>
      <c r="C60" s="442"/>
      <c r="D60" s="148" t="s">
        <v>1849</v>
      </c>
      <c r="E60" s="148" t="s">
        <v>1015</v>
      </c>
      <c r="F60" s="218" t="s">
        <v>1934</v>
      </c>
      <c r="G60" s="148" t="s">
        <v>1939</v>
      </c>
      <c r="H60" s="148" t="s">
        <v>394</v>
      </c>
      <c r="I60" s="148" t="s">
        <v>97</v>
      </c>
      <c r="J60" s="132">
        <v>23050000</v>
      </c>
      <c r="K60" s="132">
        <v>2501320.79</v>
      </c>
      <c r="L60" s="132">
        <v>969775.63</v>
      </c>
      <c r="M60" s="131" t="s">
        <v>410</v>
      </c>
      <c r="N60" s="148">
        <v>0.23</v>
      </c>
      <c r="O60" s="170">
        <f t="shared" si="11"/>
        <v>5301500</v>
      </c>
      <c r="P60" s="170">
        <f t="shared" si="12"/>
        <v>575303.78170000005</v>
      </c>
      <c r="Q60" s="170">
        <f t="shared" si="10"/>
        <v>223048.39490000001</v>
      </c>
      <c r="R60" s="228">
        <f t="shared" si="13"/>
        <v>4.2072695444685469E-2</v>
      </c>
      <c r="S60" s="228">
        <f t="shared" si="14"/>
        <v>0.10851717093275488</v>
      </c>
      <c r="T60" s="131" t="s">
        <v>410</v>
      </c>
      <c r="U60" s="131">
        <v>0.09</v>
      </c>
      <c r="V60" s="170">
        <f t="shared" ref="V60:V123" si="17">J60*U60</f>
        <v>2074500</v>
      </c>
      <c r="W60" s="170">
        <f t="shared" ref="W60:W123" si="18">K60*U60</f>
        <v>225118.87109999999</v>
      </c>
      <c r="X60" s="170">
        <f t="shared" ref="X60:X123" si="19">L60*U60</f>
        <v>87279.806700000001</v>
      </c>
      <c r="Y60" s="228">
        <f t="shared" si="15"/>
        <v>4.2072695444685469E-2</v>
      </c>
      <c r="Z60" s="228">
        <f t="shared" si="16"/>
        <v>0.10851717093275487</v>
      </c>
      <c r="AA60" s="134"/>
    </row>
    <row r="61" spans="1:27" ht="15.75" customHeight="1">
      <c r="A61" s="450"/>
      <c r="B61" s="442"/>
      <c r="C61" s="442"/>
      <c r="D61" s="148" t="s">
        <v>1849</v>
      </c>
      <c r="E61" s="148" t="s">
        <v>1015</v>
      </c>
      <c r="F61" s="218" t="s">
        <v>1940</v>
      </c>
      <c r="G61" s="148" t="s">
        <v>1941</v>
      </c>
      <c r="H61" s="148" t="s">
        <v>394</v>
      </c>
      <c r="I61" s="148" t="s">
        <v>115</v>
      </c>
      <c r="J61" s="132">
        <v>80000</v>
      </c>
      <c r="K61" s="132">
        <v>0</v>
      </c>
      <c r="L61" s="132">
        <v>0</v>
      </c>
      <c r="M61" s="140" t="s">
        <v>416</v>
      </c>
      <c r="N61" s="148">
        <v>0</v>
      </c>
      <c r="O61" s="170">
        <f t="shared" si="11"/>
        <v>0</v>
      </c>
      <c r="P61" s="170">
        <f t="shared" si="12"/>
        <v>0</v>
      </c>
      <c r="Q61" s="170">
        <f t="shared" si="10"/>
        <v>0</v>
      </c>
      <c r="R61" s="228" t="str">
        <f t="shared" si="13"/>
        <v>-</v>
      </c>
      <c r="S61" s="228" t="str">
        <f t="shared" si="14"/>
        <v>-</v>
      </c>
      <c r="T61" s="131" t="s">
        <v>416</v>
      </c>
      <c r="U61" s="131">
        <v>0</v>
      </c>
      <c r="V61" s="170">
        <f t="shared" si="17"/>
        <v>0</v>
      </c>
      <c r="W61" s="170">
        <f t="shared" si="18"/>
        <v>0</v>
      </c>
      <c r="X61" s="170">
        <f t="shared" si="19"/>
        <v>0</v>
      </c>
      <c r="Y61" s="228" t="str">
        <f t="shared" si="15"/>
        <v>-</v>
      </c>
      <c r="Z61" s="228" t="str">
        <f t="shared" si="16"/>
        <v>-</v>
      </c>
      <c r="AA61" s="134"/>
    </row>
    <row r="62" spans="1:27" ht="15.75" customHeight="1">
      <c r="A62" s="450"/>
      <c r="B62" s="442"/>
      <c r="C62" s="442"/>
      <c r="D62" s="148" t="s">
        <v>1849</v>
      </c>
      <c r="E62" s="148" t="s">
        <v>1015</v>
      </c>
      <c r="F62" s="218" t="s">
        <v>1940</v>
      </c>
      <c r="G62" s="148" t="s">
        <v>1942</v>
      </c>
      <c r="H62" s="148" t="s">
        <v>394</v>
      </c>
      <c r="I62" s="148" t="s">
        <v>115</v>
      </c>
      <c r="J62" s="132">
        <v>1000</v>
      </c>
      <c r="K62" s="132">
        <v>0</v>
      </c>
      <c r="L62" s="132">
        <v>0</v>
      </c>
      <c r="M62" s="140" t="s">
        <v>416</v>
      </c>
      <c r="N62" s="148">
        <v>0</v>
      </c>
      <c r="O62" s="170">
        <f t="shared" si="11"/>
        <v>0</v>
      </c>
      <c r="P62" s="170">
        <f t="shared" si="12"/>
        <v>0</v>
      </c>
      <c r="Q62" s="170">
        <f t="shared" si="10"/>
        <v>0</v>
      </c>
      <c r="R62" s="228" t="str">
        <f t="shared" si="13"/>
        <v>-</v>
      </c>
      <c r="S62" s="228" t="str">
        <f t="shared" si="14"/>
        <v>-</v>
      </c>
      <c r="T62" s="131" t="s">
        <v>416</v>
      </c>
      <c r="U62" s="131">
        <v>0</v>
      </c>
      <c r="V62" s="170">
        <f t="shared" si="17"/>
        <v>0</v>
      </c>
      <c r="W62" s="170">
        <f t="shared" si="18"/>
        <v>0</v>
      </c>
      <c r="X62" s="170">
        <f t="shared" si="19"/>
        <v>0</v>
      </c>
      <c r="Y62" s="228" t="str">
        <f t="shared" si="15"/>
        <v>-</v>
      </c>
      <c r="Z62" s="228" t="str">
        <f t="shared" si="16"/>
        <v>-</v>
      </c>
      <c r="AA62" s="134"/>
    </row>
    <row r="63" spans="1:27" ht="15.75" customHeight="1">
      <c r="A63" s="450"/>
      <c r="B63" s="442"/>
      <c r="C63" s="442"/>
      <c r="D63" s="148" t="s">
        <v>1849</v>
      </c>
      <c r="E63" s="148" t="s">
        <v>1015</v>
      </c>
      <c r="F63" s="218" t="s">
        <v>1940</v>
      </c>
      <c r="G63" s="148" t="s">
        <v>1943</v>
      </c>
      <c r="H63" s="148" t="s">
        <v>394</v>
      </c>
      <c r="I63" s="148" t="s">
        <v>115</v>
      </c>
      <c r="J63" s="132">
        <v>40000</v>
      </c>
      <c r="K63" s="132">
        <v>0</v>
      </c>
      <c r="L63" s="132">
        <v>0</v>
      </c>
      <c r="M63" s="140" t="s">
        <v>416</v>
      </c>
      <c r="N63" s="148">
        <v>0</v>
      </c>
      <c r="O63" s="170">
        <f t="shared" si="11"/>
        <v>0</v>
      </c>
      <c r="P63" s="170">
        <f t="shared" si="12"/>
        <v>0</v>
      </c>
      <c r="Q63" s="170">
        <f t="shared" si="10"/>
        <v>0</v>
      </c>
      <c r="R63" s="228" t="str">
        <f t="shared" si="13"/>
        <v>-</v>
      </c>
      <c r="S63" s="228" t="str">
        <f t="shared" si="14"/>
        <v>-</v>
      </c>
      <c r="T63" s="131" t="s">
        <v>416</v>
      </c>
      <c r="U63" s="131">
        <v>0</v>
      </c>
      <c r="V63" s="170">
        <f t="shared" si="17"/>
        <v>0</v>
      </c>
      <c r="W63" s="170">
        <f t="shared" si="18"/>
        <v>0</v>
      </c>
      <c r="X63" s="170">
        <f t="shared" si="19"/>
        <v>0</v>
      </c>
      <c r="Y63" s="228" t="str">
        <f t="shared" si="15"/>
        <v>-</v>
      </c>
      <c r="Z63" s="228" t="str">
        <f t="shared" si="16"/>
        <v>-</v>
      </c>
      <c r="AA63" s="134"/>
    </row>
    <row r="64" spans="1:27" ht="15.75" customHeight="1">
      <c r="A64" s="450"/>
      <c r="B64" s="442"/>
      <c r="C64" s="442"/>
      <c r="D64" s="148" t="s">
        <v>1849</v>
      </c>
      <c r="E64" s="148" t="s">
        <v>1015</v>
      </c>
      <c r="F64" s="218" t="s">
        <v>1940</v>
      </c>
      <c r="G64" s="148" t="s">
        <v>1944</v>
      </c>
      <c r="H64" s="148" t="s">
        <v>394</v>
      </c>
      <c r="I64" s="148" t="s">
        <v>115</v>
      </c>
      <c r="J64" s="132">
        <v>1000</v>
      </c>
      <c r="K64" s="132">
        <v>0</v>
      </c>
      <c r="L64" s="132">
        <v>0</v>
      </c>
      <c r="M64" s="140" t="s">
        <v>416</v>
      </c>
      <c r="N64" s="148">
        <v>0</v>
      </c>
      <c r="O64" s="170">
        <f t="shared" si="11"/>
        <v>0</v>
      </c>
      <c r="P64" s="170">
        <f t="shared" si="12"/>
        <v>0</v>
      </c>
      <c r="Q64" s="170">
        <f t="shared" si="10"/>
        <v>0</v>
      </c>
      <c r="R64" s="228" t="str">
        <f t="shared" si="13"/>
        <v>-</v>
      </c>
      <c r="S64" s="228" t="str">
        <f t="shared" si="14"/>
        <v>-</v>
      </c>
      <c r="T64" s="131" t="s">
        <v>416</v>
      </c>
      <c r="U64" s="131">
        <v>0</v>
      </c>
      <c r="V64" s="170">
        <f t="shared" si="17"/>
        <v>0</v>
      </c>
      <c r="W64" s="170">
        <f t="shared" si="18"/>
        <v>0</v>
      </c>
      <c r="X64" s="170">
        <f t="shared" si="19"/>
        <v>0</v>
      </c>
      <c r="Y64" s="228" t="str">
        <f t="shared" si="15"/>
        <v>-</v>
      </c>
      <c r="Z64" s="228" t="str">
        <f t="shared" si="16"/>
        <v>-</v>
      </c>
      <c r="AA64" s="134"/>
    </row>
    <row r="65" spans="1:27" ht="15.75" customHeight="1">
      <c r="A65" s="450"/>
      <c r="B65" s="442"/>
      <c r="C65" s="442"/>
      <c r="D65" s="148" t="s">
        <v>1849</v>
      </c>
      <c r="E65" s="148" t="s">
        <v>1015</v>
      </c>
      <c r="F65" s="218" t="s">
        <v>1940</v>
      </c>
      <c r="G65" s="148" t="s">
        <v>1945</v>
      </c>
      <c r="H65" s="148" t="s">
        <v>394</v>
      </c>
      <c r="I65" s="148" t="s">
        <v>115</v>
      </c>
      <c r="J65" s="132">
        <v>16200</v>
      </c>
      <c r="K65" s="132">
        <v>16200</v>
      </c>
      <c r="L65" s="132">
        <v>0</v>
      </c>
      <c r="M65" s="131" t="s">
        <v>410</v>
      </c>
      <c r="N65" s="148">
        <v>0.23</v>
      </c>
      <c r="O65" s="170">
        <f t="shared" si="11"/>
        <v>3726</v>
      </c>
      <c r="P65" s="170">
        <f t="shared" si="12"/>
        <v>3726</v>
      </c>
      <c r="Q65" s="170">
        <f t="shared" si="10"/>
        <v>0</v>
      </c>
      <c r="R65" s="228">
        <f t="shared" si="13"/>
        <v>0</v>
      </c>
      <c r="S65" s="228">
        <f t="shared" si="14"/>
        <v>1</v>
      </c>
      <c r="T65" s="131" t="s">
        <v>410</v>
      </c>
      <c r="U65" s="131">
        <v>0.09</v>
      </c>
      <c r="V65" s="170">
        <f t="shared" si="17"/>
        <v>1458</v>
      </c>
      <c r="W65" s="170">
        <f t="shared" si="18"/>
        <v>1458</v>
      </c>
      <c r="X65" s="170">
        <f t="shared" si="19"/>
        <v>0</v>
      </c>
      <c r="Y65" s="228">
        <f t="shared" si="15"/>
        <v>0</v>
      </c>
      <c r="Z65" s="228">
        <f t="shared" si="16"/>
        <v>1</v>
      </c>
      <c r="AA65" s="134"/>
    </row>
    <row r="66" spans="1:27" ht="15.75" customHeight="1">
      <c r="A66" s="450"/>
      <c r="B66" s="442"/>
      <c r="C66" s="442"/>
      <c r="D66" s="148" t="s">
        <v>1849</v>
      </c>
      <c r="E66" s="148" t="s">
        <v>1015</v>
      </c>
      <c r="F66" s="218" t="s">
        <v>1940</v>
      </c>
      <c r="G66" s="148" t="s">
        <v>1946</v>
      </c>
      <c r="H66" s="148" t="s">
        <v>394</v>
      </c>
      <c r="I66" s="148" t="s">
        <v>115</v>
      </c>
      <c r="J66" s="132">
        <v>1000</v>
      </c>
      <c r="K66" s="132">
        <v>0</v>
      </c>
      <c r="L66" s="132">
        <v>0</v>
      </c>
      <c r="M66" s="140" t="s">
        <v>416</v>
      </c>
      <c r="N66" s="148">
        <v>0</v>
      </c>
      <c r="O66" s="170">
        <f t="shared" si="11"/>
        <v>0</v>
      </c>
      <c r="P66" s="170">
        <f t="shared" si="12"/>
        <v>0</v>
      </c>
      <c r="Q66" s="170">
        <f t="shared" si="10"/>
        <v>0</v>
      </c>
      <c r="R66" s="228" t="str">
        <f t="shared" si="13"/>
        <v>-</v>
      </c>
      <c r="S66" s="228" t="str">
        <f t="shared" si="14"/>
        <v>-</v>
      </c>
      <c r="T66" s="131" t="s">
        <v>416</v>
      </c>
      <c r="U66" s="131">
        <v>0</v>
      </c>
      <c r="V66" s="170">
        <f t="shared" si="17"/>
        <v>0</v>
      </c>
      <c r="W66" s="170">
        <f t="shared" si="18"/>
        <v>0</v>
      </c>
      <c r="X66" s="170">
        <f t="shared" si="19"/>
        <v>0</v>
      </c>
      <c r="Y66" s="228" t="str">
        <f t="shared" si="15"/>
        <v>-</v>
      </c>
      <c r="Z66" s="228" t="str">
        <f t="shared" si="16"/>
        <v>-</v>
      </c>
      <c r="AA66" s="134"/>
    </row>
    <row r="67" spans="1:27" ht="15.75" customHeight="1">
      <c r="A67" s="450"/>
      <c r="B67" s="442"/>
      <c r="C67" s="442"/>
      <c r="D67" s="148" t="s">
        <v>1849</v>
      </c>
      <c r="E67" s="148" t="s">
        <v>1015</v>
      </c>
      <c r="F67" s="218" t="s">
        <v>1940</v>
      </c>
      <c r="G67" s="148" t="s">
        <v>1947</v>
      </c>
      <c r="H67" s="148" t="s">
        <v>394</v>
      </c>
      <c r="I67" s="148" t="s">
        <v>73</v>
      </c>
      <c r="J67" s="132">
        <v>50000</v>
      </c>
      <c r="K67" s="132">
        <v>0</v>
      </c>
      <c r="L67" s="132">
        <v>0</v>
      </c>
      <c r="M67" s="140" t="s">
        <v>416</v>
      </c>
      <c r="N67" s="148">
        <v>0</v>
      </c>
      <c r="O67" s="170">
        <f t="shared" si="11"/>
        <v>0</v>
      </c>
      <c r="P67" s="170">
        <f t="shared" si="12"/>
        <v>0</v>
      </c>
      <c r="Q67" s="170">
        <f t="shared" si="10"/>
        <v>0</v>
      </c>
      <c r="R67" s="228" t="str">
        <f t="shared" si="13"/>
        <v>-</v>
      </c>
      <c r="S67" s="228" t="str">
        <f t="shared" si="14"/>
        <v>-</v>
      </c>
      <c r="T67" s="131" t="s">
        <v>416</v>
      </c>
      <c r="U67" s="131">
        <v>0</v>
      </c>
      <c r="V67" s="170">
        <f t="shared" si="17"/>
        <v>0</v>
      </c>
      <c r="W67" s="170">
        <f t="shared" si="18"/>
        <v>0</v>
      </c>
      <c r="X67" s="170">
        <f t="shared" si="19"/>
        <v>0</v>
      </c>
      <c r="Y67" s="228" t="str">
        <f t="shared" si="15"/>
        <v>-</v>
      </c>
      <c r="Z67" s="228" t="str">
        <f t="shared" si="16"/>
        <v>-</v>
      </c>
      <c r="AA67" s="134"/>
    </row>
    <row r="68" spans="1:27" ht="15.75" customHeight="1">
      <c r="A68" s="450"/>
      <c r="B68" s="442"/>
      <c r="C68" s="442"/>
      <c r="D68" s="148" t="s">
        <v>1849</v>
      </c>
      <c r="E68" s="148" t="s">
        <v>1015</v>
      </c>
      <c r="F68" s="218" t="s">
        <v>1940</v>
      </c>
      <c r="G68" s="148" t="s">
        <v>1948</v>
      </c>
      <c r="H68" s="148" t="s">
        <v>394</v>
      </c>
      <c r="I68" s="148" t="s">
        <v>73</v>
      </c>
      <c r="J68" s="132">
        <v>50000</v>
      </c>
      <c r="K68" s="132">
        <v>0</v>
      </c>
      <c r="L68" s="132">
        <v>0</v>
      </c>
      <c r="M68" s="140" t="s">
        <v>416</v>
      </c>
      <c r="N68" s="148">
        <v>0</v>
      </c>
      <c r="O68" s="170">
        <f t="shared" si="11"/>
        <v>0</v>
      </c>
      <c r="P68" s="170">
        <f t="shared" si="12"/>
        <v>0</v>
      </c>
      <c r="Q68" s="170">
        <f t="shared" si="10"/>
        <v>0</v>
      </c>
      <c r="R68" s="228" t="str">
        <f t="shared" si="13"/>
        <v>-</v>
      </c>
      <c r="S68" s="228" t="str">
        <f t="shared" si="14"/>
        <v>-</v>
      </c>
      <c r="T68" s="131" t="s">
        <v>416</v>
      </c>
      <c r="U68" s="131">
        <v>0</v>
      </c>
      <c r="V68" s="170">
        <f t="shared" si="17"/>
        <v>0</v>
      </c>
      <c r="W68" s="170">
        <f t="shared" si="18"/>
        <v>0</v>
      </c>
      <c r="X68" s="170">
        <f t="shared" si="19"/>
        <v>0</v>
      </c>
      <c r="Y68" s="228" t="str">
        <f t="shared" si="15"/>
        <v>-</v>
      </c>
      <c r="Z68" s="228" t="str">
        <f t="shared" si="16"/>
        <v>-</v>
      </c>
      <c r="AA68" s="134"/>
    </row>
    <row r="69" spans="1:27" ht="15.75" customHeight="1">
      <c r="A69" s="450"/>
      <c r="B69" s="442"/>
      <c r="C69" s="442"/>
      <c r="D69" s="148" t="s">
        <v>1849</v>
      </c>
      <c r="E69" s="148" t="s">
        <v>1015</v>
      </c>
      <c r="F69" s="218" t="s">
        <v>1940</v>
      </c>
      <c r="G69" s="148" t="s">
        <v>1949</v>
      </c>
      <c r="H69" s="148" t="s">
        <v>394</v>
      </c>
      <c r="I69" s="148" t="s">
        <v>73</v>
      </c>
      <c r="J69" s="132">
        <v>10000</v>
      </c>
      <c r="K69" s="132">
        <v>0</v>
      </c>
      <c r="L69" s="132">
        <v>0</v>
      </c>
      <c r="M69" s="140" t="s">
        <v>416</v>
      </c>
      <c r="N69" s="148">
        <v>0</v>
      </c>
      <c r="O69" s="170">
        <f t="shared" si="11"/>
        <v>0</v>
      </c>
      <c r="P69" s="170">
        <f t="shared" si="12"/>
        <v>0</v>
      </c>
      <c r="Q69" s="170">
        <f t="shared" si="10"/>
        <v>0</v>
      </c>
      <c r="R69" s="228" t="str">
        <f t="shared" si="13"/>
        <v>-</v>
      </c>
      <c r="S69" s="228" t="str">
        <f t="shared" si="14"/>
        <v>-</v>
      </c>
      <c r="T69" s="131" t="s">
        <v>416</v>
      </c>
      <c r="U69" s="131">
        <v>0</v>
      </c>
      <c r="V69" s="170">
        <f t="shared" si="17"/>
        <v>0</v>
      </c>
      <c r="W69" s="170">
        <f t="shared" si="18"/>
        <v>0</v>
      </c>
      <c r="X69" s="170">
        <f t="shared" si="19"/>
        <v>0</v>
      </c>
      <c r="Y69" s="228" t="str">
        <f t="shared" si="15"/>
        <v>-</v>
      </c>
      <c r="Z69" s="228" t="str">
        <f t="shared" si="16"/>
        <v>-</v>
      </c>
      <c r="AA69" s="134"/>
    </row>
    <row r="70" spans="1:27" ht="15.75" customHeight="1">
      <c r="A70" s="450"/>
      <c r="B70" s="442"/>
      <c r="C70" s="442"/>
      <c r="D70" s="148" t="s">
        <v>1849</v>
      </c>
      <c r="E70" s="148" t="s">
        <v>1015</v>
      </c>
      <c r="F70" s="218" t="s">
        <v>1950</v>
      </c>
      <c r="G70" s="148" t="s">
        <v>1951</v>
      </c>
      <c r="H70" s="148" t="s">
        <v>394</v>
      </c>
      <c r="I70" s="148" t="s">
        <v>115</v>
      </c>
      <c r="J70" s="132">
        <v>3500000</v>
      </c>
      <c r="K70" s="132">
        <v>437500</v>
      </c>
      <c r="L70" s="132">
        <v>437500</v>
      </c>
      <c r="M70" s="131" t="s">
        <v>410</v>
      </c>
      <c r="N70" s="148">
        <v>0.23</v>
      </c>
      <c r="O70" s="170">
        <f t="shared" si="11"/>
        <v>805000</v>
      </c>
      <c r="P70" s="170">
        <f t="shared" si="12"/>
        <v>100625</v>
      </c>
      <c r="Q70" s="170">
        <f t="shared" si="10"/>
        <v>100625</v>
      </c>
      <c r="R70" s="228">
        <f t="shared" si="13"/>
        <v>0.125</v>
      </c>
      <c r="S70" s="228">
        <f t="shared" si="14"/>
        <v>0.125</v>
      </c>
      <c r="T70" s="131" t="s">
        <v>410</v>
      </c>
      <c r="U70" s="131">
        <v>0.09</v>
      </c>
      <c r="V70" s="170">
        <f t="shared" si="17"/>
        <v>315000</v>
      </c>
      <c r="W70" s="170">
        <f t="shared" si="18"/>
        <v>39375</v>
      </c>
      <c r="X70" s="170">
        <f t="shared" si="19"/>
        <v>39375</v>
      </c>
      <c r="Y70" s="228">
        <f t="shared" si="15"/>
        <v>0.125</v>
      </c>
      <c r="Z70" s="228">
        <f t="shared" si="16"/>
        <v>0.125</v>
      </c>
      <c r="AA70" s="134"/>
    </row>
    <row r="71" spans="1:27" ht="15.75" customHeight="1">
      <c r="A71" s="450"/>
      <c r="B71" s="442"/>
      <c r="C71" s="442"/>
      <c r="D71" s="148" t="s">
        <v>1849</v>
      </c>
      <c r="E71" s="148" t="s">
        <v>1015</v>
      </c>
      <c r="F71" s="218" t="s">
        <v>1950</v>
      </c>
      <c r="G71" s="148" t="s">
        <v>1952</v>
      </c>
      <c r="H71" s="148" t="s">
        <v>394</v>
      </c>
      <c r="I71" s="148" t="s">
        <v>115</v>
      </c>
      <c r="J71" s="132">
        <v>40000</v>
      </c>
      <c r="K71" s="132">
        <v>28000</v>
      </c>
      <c r="L71" s="132">
        <v>28000</v>
      </c>
      <c r="M71" s="131" t="s">
        <v>410</v>
      </c>
      <c r="N71" s="148">
        <v>0.23</v>
      </c>
      <c r="O71" s="170">
        <f t="shared" si="11"/>
        <v>9200</v>
      </c>
      <c r="P71" s="170">
        <f t="shared" si="12"/>
        <v>6440</v>
      </c>
      <c r="Q71" s="170">
        <f t="shared" si="10"/>
        <v>6440</v>
      </c>
      <c r="R71" s="228">
        <f t="shared" si="13"/>
        <v>0.7</v>
      </c>
      <c r="S71" s="228">
        <f t="shared" si="14"/>
        <v>0.7</v>
      </c>
      <c r="T71" s="131" t="s">
        <v>410</v>
      </c>
      <c r="U71" s="131">
        <v>0.09</v>
      </c>
      <c r="V71" s="170">
        <f t="shared" si="17"/>
        <v>3600</v>
      </c>
      <c r="W71" s="170">
        <f t="shared" si="18"/>
        <v>2520</v>
      </c>
      <c r="X71" s="170">
        <f t="shared" si="19"/>
        <v>2520</v>
      </c>
      <c r="Y71" s="228">
        <f t="shared" si="15"/>
        <v>0.7</v>
      </c>
      <c r="Z71" s="228">
        <f t="shared" si="16"/>
        <v>0.7</v>
      </c>
      <c r="AA71" s="134"/>
    </row>
    <row r="72" spans="1:27" ht="15.75" customHeight="1">
      <c r="A72" s="450"/>
      <c r="B72" s="442"/>
      <c r="C72" s="442"/>
      <c r="D72" s="148" t="s">
        <v>1849</v>
      </c>
      <c r="E72" s="148" t="s">
        <v>1015</v>
      </c>
      <c r="F72" s="218" t="s">
        <v>1950</v>
      </c>
      <c r="G72" s="148" t="s">
        <v>1953</v>
      </c>
      <c r="H72" s="148" t="s">
        <v>394</v>
      </c>
      <c r="I72" s="148" t="s">
        <v>115</v>
      </c>
      <c r="J72" s="132">
        <v>2500000</v>
      </c>
      <c r="K72" s="132">
        <v>132300</v>
      </c>
      <c r="L72" s="132">
        <v>94300</v>
      </c>
      <c r="M72" s="131" t="s">
        <v>410</v>
      </c>
      <c r="N72" s="148">
        <v>0.23</v>
      </c>
      <c r="O72" s="170">
        <f t="shared" si="11"/>
        <v>575000</v>
      </c>
      <c r="P72" s="170">
        <f t="shared" si="12"/>
        <v>30429</v>
      </c>
      <c r="Q72" s="170">
        <f t="shared" si="10"/>
        <v>21689</v>
      </c>
      <c r="R72" s="228">
        <f t="shared" si="13"/>
        <v>3.7719999999999997E-2</v>
      </c>
      <c r="S72" s="228">
        <f t="shared" si="14"/>
        <v>5.2920000000000002E-2</v>
      </c>
      <c r="T72" s="131" t="s">
        <v>410</v>
      </c>
      <c r="U72" s="131">
        <v>0.09</v>
      </c>
      <c r="V72" s="170">
        <f t="shared" si="17"/>
        <v>225000</v>
      </c>
      <c r="W72" s="170">
        <f t="shared" si="18"/>
        <v>11907</v>
      </c>
      <c r="X72" s="170">
        <f t="shared" si="19"/>
        <v>8487</v>
      </c>
      <c r="Y72" s="228">
        <f t="shared" si="15"/>
        <v>3.7719999999999997E-2</v>
      </c>
      <c r="Z72" s="228">
        <f t="shared" si="16"/>
        <v>5.2920000000000002E-2</v>
      </c>
      <c r="AA72" s="134"/>
    </row>
    <row r="73" spans="1:27" ht="15.75" customHeight="1">
      <c r="A73" s="450"/>
      <c r="B73" s="442"/>
      <c r="C73" s="442"/>
      <c r="D73" s="148" t="s">
        <v>1849</v>
      </c>
      <c r="E73" s="148" t="s">
        <v>1015</v>
      </c>
      <c r="F73" s="218" t="s">
        <v>1950</v>
      </c>
      <c r="G73" s="148" t="s">
        <v>1954</v>
      </c>
      <c r="H73" s="148" t="s">
        <v>394</v>
      </c>
      <c r="I73" s="148" t="s">
        <v>115</v>
      </c>
      <c r="J73" s="132">
        <v>5000000</v>
      </c>
      <c r="K73" s="132">
        <v>30778901.800000001</v>
      </c>
      <c r="L73" s="132">
        <v>21225718.800000001</v>
      </c>
      <c r="M73" s="131" t="s">
        <v>410</v>
      </c>
      <c r="N73" s="148">
        <v>0.23</v>
      </c>
      <c r="O73" s="170">
        <f t="shared" si="11"/>
        <v>1150000</v>
      </c>
      <c r="P73" s="170">
        <f t="shared" si="12"/>
        <v>7079147.4140000008</v>
      </c>
      <c r="Q73" s="170">
        <f t="shared" si="10"/>
        <v>4881915.324</v>
      </c>
      <c r="R73" s="228">
        <f t="shared" si="13"/>
        <v>4.2451437600000004</v>
      </c>
      <c r="S73" s="228">
        <f t="shared" si="14"/>
        <v>6.1557803600000005</v>
      </c>
      <c r="T73" s="131" t="s">
        <v>410</v>
      </c>
      <c r="U73" s="131">
        <v>0.09</v>
      </c>
      <c r="V73" s="170">
        <f t="shared" si="17"/>
        <v>450000</v>
      </c>
      <c r="W73" s="170">
        <f t="shared" si="18"/>
        <v>2770101.162</v>
      </c>
      <c r="X73" s="170">
        <f t="shared" si="19"/>
        <v>1910314.692</v>
      </c>
      <c r="Y73" s="228">
        <f t="shared" si="15"/>
        <v>4.2451437600000004</v>
      </c>
      <c r="Z73" s="228">
        <f t="shared" si="16"/>
        <v>6.1557803599999996</v>
      </c>
      <c r="AA73" s="134"/>
    </row>
    <row r="74" spans="1:27" ht="15.75" customHeight="1">
      <c r="A74" s="450"/>
      <c r="B74" s="442"/>
      <c r="C74" s="442"/>
      <c r="D74" s="148" t="s">
        <v>1849</v>
      </c>
      <c r="E74" s="148" t="s">
        <v>1015</v>
      </c>
      <c r="F74" s="218" t="s">
        <v>1950</v>
      </c>
      <c r="G74" s="148" t="s">
        <v>1955</v>
      </c>
      <c r="H74" s="148" t="s">
        <v>394</v>
      </c>
      <c r="I74" s="148" t="s">
        <v>115</v>
      </c>
      <c r="J74" s="132">
        <v>1808532</v>
      </c>
      <c r="K74" s="132">
        <v>0</v>
      </c>
      <c r="L74" s="132">
        <v>0</v>
      </c>
      <c r="M74" s="140" t="s">
        <v>416</v>
      </c>
      <c r="N74" s="148">
        <v>0</v>
      </c>
      <c r="O74" s="170">
        <f t="shared" si="11"/>
        <v>0</v>
      </c>
      <c r="P74" s="170">
        <f t="shared" si="12"/>
        <v>0</v>
      </c>
      <c r="Q74" s="170">
        <f t="shared" si="10"/>
        <v>0</v>
      </c>
      <c r="R74" s="228" t="str">
        <f t="shared" si="13"/>
        <v>-</v>
      </c>
      <c r="S74" s="228" t="str">
        <f t="shared" si="14"/>
        <v>-</v>
      </c>
      <c r="T74" s="131" t="s">
        <v>416</v>
      </c>
      <c r="U74" s="131">
        <v>0</v>
      </c>
      <c r="V74" s="170">
        <f t="shared" si="17"/>
        <v>0</v>
      </c>
      <c r="W74" s="170">
        <f t="shared" si="18"/>
        <v>0</v>
      </c>
      <c r="X74" s="170">
        <f t="shared" si="19"/>
        <v>0</v>
      </c>
      <c r="Y74" s="228" t="str">
        <f t="shared" si="15"/>
        <v>-</v>
      </c>
      <c r="Z74" s="228" t="str">
        <f t="shared" si="16"/>
        <v>-</v>
      </c>
      <c r="AA74" s="134"/>
    </row>
    <row r="75" spans="1:27" ht="15.75" customHeight="1">
      <c r="A75" s="450"/>
      <c r="B75" s="442"/>
      <c r="C75" s="442"/>
      <c r="D75" s="148" t="s">
        <v>1849</v>
      </c>
      <c r="E75" s="148" t="s">
        <v>1015</v>
      </c>
      <c r="F75" s="218" t="s">
        <v>1950</v>
      </c>
      <c r="G75" s="148" t="s">
        <v>1956</v>
      </c>
      <c r="H75" s="148" t="s">
        <v>394</v>
      </c>
      <c r="I75" s="148" t="s">
        <v>115</v>
      </c>
      <c r="J75" s="132">
        <v>500000</v>
      </c>
      <c r="K75" s="132">
        <v>499999</v>
      </c>
      <c r="L75" s="132">
        <v>29381.46</v>
      </c>
      <c r="M75" s="131" t="s">
        <v>410</v>
      </c>
      <c r="N75" s="148">
        <v>0.23</v>
      </c>
      <c r="O75" s="170">
        <f t="shared" si="11"/>
        <v>115000</v>
      </c>
      <c r="P75" s="170">
        <f t="shared" si="12"/>
        <v>114999.77</v>
      </c>
      <c r="Q75" s="170">
        <f t="shared" si="10"/>
        <v>6757.7358000000004</v>
      </c>
      <c r="R75" s="228">
        <f t="shared" si="13"/>
        <v>5.8762920000000003E-2</v>
      </c>
      <c r="S75" s="228">
        <f t="shared" si="14"/>
        <v>0.99999800000000005</v>
      </c>
      <c r="T75" s="131" t="s">
        <v>410</v>
      </c>
      <c r="U75" s="131">
        <v>0.09</v>
      </c>
      <c r="V75" s="170">
        <f t="shared" si="17"/>
        <v>45000</v>
      </c>
      <c r="W75" s="170">
        <f t="shared" si="18"/>
        <v>44999.909999999996</v>
      </c>
      <c r="X75" s="170">
        <f t="shared" si="19"/>
        <v>2644.3314</v>
      </c>
      <c r="Y75" s="228">
        <f t="shared" si="15"/>
        <v>5.8762920000000003E-2</v>
      </c>
      <c r="Z75" s="228">
        <f t="shared" si="16"/>
        <v>0.99999799999999994</v>
      </c>
      <c r="AA75" s="134"/>
    </row>
    <row r="76" spans="1:27" ht="15.75" customHeight="1">
      <c r="A76" s="450"/>
      <c r="B76" s="442"/>
      <c r="C76" s="442"/>
      <c r="D76" s="148" t="s">
        <v>1849</v>
      </c>
      <c r="E76" s="148" t="s">
        <v>1015</v>
      </c>
      <c r="F76" s="218" t="s">
        <v>1950</v>
      </c>
      <c r="G76" s="148" t="s">
        <v>1957</v>
      </c>
      <c r="H76" s="148" t="s">
        <v>394</v>
      </c>
      <c r="I76" s="148" t="s">
        <v>115</v>
      </c>
      <c r="J76" s="132">
        <v>0</v>
      </c>
      <c r="K76" s="132">
        <v>387500</v>
      </c>
      <c r="L76" s="132">
        <v>387500</v>
      </c>
      <c r="M76" s="131" t="s">
        <v>410</v>
      </c>
      <c r="N76" s="148">
        <v>0.23</v>
      </c>
      <c r="O76" s="170">
        <f t="shared" si="11"/>
        <v>0</v>
      </c>
      <c r="P76" s="170">
        <f t="shared" si="12"/>
        <v>89125</v>
      </c>
      <c r="Q76" s="170">
        <f t="shared" si="10"/>
        <v>89125</v>
      </c>
      <c r="R76" s="228" t="str">
        <f t="shared" si="13"/>
        <v>-</v>
      </c>
      <c r="S76" s="228" t="str">
        <f t="shared" si="14"/>
        <v>-</v>
      </c>
      <c r="T76" s="131" t="s">
        <v>410</v>
      </c>
      <c r="U76" s="131">
        <v>0.09</v>
      </c>
      <c r="V76" s="170">
        <f t="shared" si="17"/>
        <v>0</v>
      </c>
      <c r="W76" s="170">
        <f t="shared" si="18"/>
        <v>34875</v>
      </c>
      <c r="X76" s="170">
        <f t="shared" si="19"/>
        <v>34875</v>
      </c>
      <c r="Y76" s="228" t="str">
        <f t="shared" si="15"/>
        <v>-</v>
      </c>
      <c r="Z76" s="228" t="str">
        <f t="shared" si="16"/>
        <v>-</v>
      </c>
      <c r="AA76" s="134"/>
    </row>
    <row r="77" spans="1:27" ht="15.75" customHeight="1">
      <c r="A77" s="450"/>
      <c r="B77" s="442"/>
      <c r="C77" s="442"/>
      <c r="D77" s="148" t="s">
        <v>1849</v>
      </c>
      <c r="E77" s="148" t="s">
        <v>1015</v>
      </c>
      <c r="F77" s="218" t="s">
        <v>1950</v>
      </c>
      <c r="G77" s="148" t="s">
        <v>1958</v>
      </c>
      <c r="H77" s="148" t="s">
        <v>394</v>
      </c>
      <c r="I77" s="148" t="s">
        <v>115</v>
      </c>
      <c r="J77" s="132">
        <v>0</v>
      </c>
      <c r="K77" s="132">
        <v>177103.55</v>
      </c>
      <c r="L77" s="132">
        <v>177103.55</v>
      </c>
      <c r="M77" s="131" t="s">
        <v>410</v>
      </c>
      <c r="N77" s="148">
        <v>0.23</v>
      </c>
      <c r="O77" s="170">
        <f t="shared" si="11"/>
        <v>0</v>
      </c>
      <c r="P77" s="170">
        <f t="shared" si="12"/>
        <v>40733.816500000001</v>
      </c>
      <c r="Q77" s="170">
        <f t="shared" si="10"/>
        <v>40733.816500000001</v>
      </c>
      <c r="R77" s="228" t="str">
        <f t="shared" si="13"/>
        <v>-</v>
      </c>
      <c r="S77" s="228" t="str">
        <f t="shared" si="14"/>
        <v>-</v>
      </c>
      <c r="T77" s="131" t="s">
        <v>410</v>
      </c>
      <c r="U77" s="131">
        <v>0.09</v>
      </c>
      <c r="V77" s="170">
        <f t="shared" si="17"/>
        <v>0</v>
      </c>
      <c r="W77" s="170">
        <f t="shared" si="18"/>
        <v>15939.319499999998</v>
      </c>
      <c r="X77" s="170">
        <f t="shared" si="19"/>
        <v>15939.319499999998</v>
      </c>
      <c r="Y77" s="228" t="str">
        <f t="shared" si="15"/>
        <v>-</v>
      </c>
      <c r="Z77" s="228" t="str">
        <f t="shared" si="16"/>
        <v>-</v>
      </c>
      <c r="AA77" s="134"/>
    </row>
    <row r="78" spans="1:27" ht="15.75" customHeight="1">
      <c r="A78" s="450"/>
      <c r="B78" s="442"/>
      <c r="C78" s="442"/>
      <c r="D78" s="148" t="s">
        <v>1849</v>
      </c>
      <c r="E78" s="148" t="s">
        <v>1015</v>
      </c>
      <c r="F78" s="218" t="s">
        <v>1950</v>
      </c>
      <c r="G78" s="148" t="s">
        <v>1959</v>
      </c>
      <c r="H78" s="148" t="s">
        <v>394</v>
      </c>
      <c r="I78" s="148" t="s">
        <v>115</v>
      </c>
      <c r="J78" s="132">
        <v>19830000</v>
      </c>
      <c r="K78" s="132">
        <v>6999094.3800000008</v>
      </c>
      <c r="L78" s="132">
        <v>1977482.98</v>
      </c>
      <c r="M78" s="131" t="s">
        <v>410</v>
      </c>
      <c r="N78" s="148">
        <v>0.23</v>
      </c>
      <c r="O78" s="170">
        <f t="shared" si="11"/>
        <v>4560900</v>
      </c>
      <c r="P78" s="170">
        <f t="shared" si="12"/>
        <v>1609791.7074000002</v>
      </c>
      <c r="Q78" s="170">
        <f t="shared" si="10"/>
        <v>454821.08540000004</v>
      </c>
      <c r="R78" s="228">
        <f t="shared" si="13"/>
        <v>9.9721784165405961E-2</v>
      </c>
      <c r="S78" s="228">
        <f t="shared" si="14"/>
        <v>0.35295483509833592</v>
      </c>
      <c r="T78" s="131" t="s">
        <v>410</v>
      </c>
      <c r="U78" s="131">
        <v>0.09</v>
      </c>
      <c r="V78" s="170">
        <f t="shared" si="17"/>
        <v>1784700</v>
      </c>
      <c r="W78" s="170">
        <f t="shared" si="18"/>
        <v>629918.49420000007</v>
      </c>
      <c r="X78" s="170">
        <f t="shared" si="19"/>
        <v>177973.4682</v>
      </c>
      <c r="Y78" s="228">
        <f t="shared" si="15"/>
        <v>9.9721784165405947E-2</v>
      </c>
      <c r="Z78" s="228">
        <f t="shared" si="16"/>
        <v>0.35295483509833592</v>
      </c>
      <c r="AA78" s="134"/>
    </row>
    <row r="79" spans="1:27" ht="15.75" customHeight="1">
      <c r="A79" s="450"/>
      <c r="B79" s="442"/>
      <c r="C79" s="442"/>
      <c r="D79" s="148" t="s">
        <v>1849</v>
      </c>
      <c r="E79" s="148" t="s">
        <v>1015</v>
      </c>
      <c r="F79" s="218" t="s">
        <v>1950</v>
      </c>
      <c r="G79" s="148" t="s">
        <v>1960</v>
      </c>
      <c r="H79" s="148" t="s">
        <v>394</v>
      </c>
      <c r="I79" s="148" t="s">
        <v>115</v>
      </c>
      <c r="J79" s="132">
        <v>1000</v>
      </c>
      <c r="K79" s="132">
        <v>0</v>
      </c>
      <c r="L79" s="132">
        <v>0</v>
      </c>
      <c r="M79" s="140" t="s">
        <v>416</v>
      </c>
      <c r="N79" s="148">
        <v>0</v>
      </c>
      <c r="O79" s="170">
        <f t="shared" si="11"/>
        <v>0</v>
      </c>
      <c r="P79" s="170">
        <f t="shared" si="12"/>
        <v>0</v>
      </c>
      <c r="Q79" s="170">
        <f t="shared" si="10"/>
        <v>0</v>
      </c>
      <c r="R79" s="228" t="str">
        <f t="shared" si="13"/>
        <v>-</v>
      </c>
      <c r="S79" s="228" t="str">
        <f t="shared" si="14"/>
        <v>-</v>
      </c>
      <c r="T79" s="131" t="s">
        <v>416</v>
      </c>
      <c r="U79" s="131">
        <v>0</v>
      </c>
      <c r="V79" s="170">
        <f t="shared" si="17"/>
        <v>0</v>
      </c>
      <c r="W79" s="170">
        <f t="shared" si="18"/>
        <v>0</v>
      </c>
      <c r="X79" s="170">
        <f t="shared" si="19"/>
        <v>0</v>
      </c>
      <c r="Y79" s="228" t="str">
        <f t="shared" si="15"/>
        <v>-</v>
      </c>
      <c r="Z79" s="228" t="str">
        <f t="shared" si="16"/>
        <v>-</v>
      </c>
      <c r="AA79" s="134"/>
    </row>
    <row r="80" spans="1:27" ht="15.75" customHeight="1">
      <c r="A80" s="450"/>
      <c r="B80" s="442"/>
      <c r="C80" s="442"/>
      <c r="D80" s="148" t="s">
        <v>1849</v>
      </c>
      <c r="E80" s="148" t="s">
        <v>1015</v>
      </c>
      <c r="F80" s="218" t="s">
        <v>1950</v>
      </c>
      <c r="G80" s="148" t="s">
        <v>1961</v>
      </c>
      <c r="H80" s="148" t="s">
        <v>394</v>
      </c>
      <c r="I80" s="148" t="s">
        <v>189</v>
      </c>
      <c r="J80" s="132">
        <v>1000</v>
      </c>
      <c r="K80" s="132">
        <v>0</v>
      </c>
      <c r="L80" s="132">
        <v>0</v>
      </c>
      <c r="M80" s="140" t="s">
        <v>416</v>
      </c>
      <c r="N80" s="148">
        <v>0</v>
      </c>
      <c r="O80" s="170">
        <f t="shared" si="11"/>
        <v>0</v>
      </c>
      <c r="P80" s="170">
        <f t="shared" si="12"/>
        <v>0</v>
      </c>
      <c r="Q80" s="170">
        <f t="shared" si="10"/>
        <v>0</v>
      </c>
      <c r="R80" s="228" t="str">
        <f t="shared" si="13"/>
        <v>-</v>
      </c>
      <c r="S80" s="228" t="str">
        <f t="shared" si="14"/>
        <v>-</v>
      </c>
      <c r="T80" s="131" t="s">
        <v>416</v>
      </c>
      <c r="U80" s="131">
        <v>0</v>
      </c>
      <c r="V80" s="170">
        <f t="shared" si="17"/>
        <v>0</v>
      </c>
      <c r="W80" s="170">
        <f t="shared" si="18"/>
        <v>0</v>
      </c>
      <c r="X80" s="170">
        <f t="shared" si="19"/>
        <v>0</v>
      </c>
      <c r="Y80" s="228" t="str">
        <f t="shared" si="15"/>
        <v>-</v>
      </c>
      <c r="Z80" s="228" t="str">
        <f t="shared" si="16"/>
        <v>-</v>
      </c>
      <c r="AA80" s="134"/>
    </row>
    <row r="81" spans="1:27" ht="15.75" customHeight="1">
      <c r="A81" s="450"/>
      <c r="B81" s="442"/>
      <c r="C81" s="442"/>
      <c r="D81" s="148" t="s">
        <v>1849</v>
      </c>
      <c r="E81" s="148" t="s">
        <v>1015</v>
      </c>
      <c r="F81" s="218" t="s">
        <v>1950</v>
      </c>
      <c r="G81" s="148" t="s">
        <v>1962</v>
      </c>
      <c r="H81" s="148" t="s">
        <v>394</v>
      </c>
      <c r="I81" s="148" t="s">
        <v>187</v>
      </c>
      <c r="J81" s="132">
        <v>1000</v>
      </c>
      <c r="K81" s="132">
        <v>52770.520000000004</v>
      </c>
      <c r="L81" s="132">
        <v>28010.52</v>
      </c>
      <c r="M81" s="131" t="s">
        <v>410</v>
      </c>
      <c r="N81" s="148">
        <v>0.23</v>
      </c>
      <c r="O81" s="170">
        <f t="shared" si="11"/>
        <v>230</v>
      </c>
      <c r="P81" s="170">
        <f t="shared" si="12"/>
        <v>12137.219600000002</v>
      </c>
      <c r="Q81" s="170">
        <f t="shared" si="10"/>
        <v>6442.4196000000002</v>
      </c>
      <c r="R81" s="228">
        <f t="shared" si="13"/>
        <v>28.01052</v>
      </c>
      <c r="S81" s="228">
        <f t="shared" si="14"/>
        <v>52.770520000000012</v>
      </c>
      <c r="T81" s="131" t="s">
        <v>410</v>
      </c>
      <c r="U81" s="131">
        <v>0.09</v>
      </c>
      <c r="V81" s="170">
        <f t="shared" si="17"/>
        <v>90</v>
      </c>
      <c r="W81" s="170">
        <f t="shared" si="18"/>
        <v>4749.3468000000003</v>
      </c>
      <c r="X81" s="170">
        <f t="shared" si="19"/>
        <v>2520.9468000000002</v>
      </c>
      <c r="Y81" s="228">
        <f t="shared" si="15"/>
        <v>28.010520000000003</v>
      </c>
      <c r="Z81" s="228">
        <f t="shared" si="16"/>
        <v>52.770520000000005</v>
      </c>
      <c r="AA81" s="134"/>
    </row>
    <row r="82" spans="1:27" ht="15.75" customHeight="1">
      <c r="A82" s="450"/>
      <c r="B82" s="442"/>
      <c r="C82" s="442"/>
      <c r="D82" s="148" t="s">
        <v>1849</v>
      </c>
      <c r="E82" s="148" t="s">
        <v>1015</v>
      </c>
      <c r="F82" s="218" t="s">
        <v>1950</v>
      </c>
      <c r="G82" s="148" t="s">
        <v>1963</v>
      </c>
      <c r="H82" s="148" t="s">
        <v>394</v>
      </c>
      <c r="I82" s="148" t="s">
        <v>157</v>
      </c>
      <c r="J82" s="132">
        <v>1000</v>
      </c>
      <c r="K82" s="132">
        <v>0</v>
      </c>
      <c r="L82" s="132">
        <v>0</v>
      </c>
      <c r="M82" s="140" t="s">
        <v>416</v>
      </c>
      <c r="N82" s="148">
        <v>0</v>
      </c>
      <c r="O82" s="170">
        <f t="shared" si="11"/>
        <v>0</v>
      </c>
      <c r="P82" s="170">
        <f t="shared" si="12"/>
        <v>0</v>
      </c>
      <c r="Q82" s="170">
        <f t="shared" si="10"/>
        <v>0</v>
      </c>
      <c r="R82" s="228" t="str">
        <f t="shared" si="13"/>
        <v>-</v>
      </c>
      <c r="S82" s="228" t="str">
        <f t="shared" si="14"/>
        <v>-</v>
      </c>
      <c r="T82" s="131" t="s">
        <v>416</v>
      </c>
      <c r="U82" s="131">
        <v>0</v>
      </c>
      <c r="V82" s="170">
        <f t="shared" si="17"/>
        <v>0</v>
      </c>
      <c r="W82" s="170">
        <f t="shared" si="18"/>
        <v>0</v>
      </c>
      <c r="X82" s="170">
        <f t="shared" si="19"/>
        <v>0</v>
      </c>
      <c r="Y82" s="228" t="str">
        <f t="shared" si="15"/>
        <v>-</v>
      </c>
      <c r="Z82" s="228" t="str">
        <f t="shared" si="16"/>
        <v>-</v>
      </c>
      <c r="AA82" s="134"/>
    </row>
    <row r="83" spans="1:27" ht="15.75" customHeight="1">
      <c r="A83" s="450"/>
      <c r="B83" s="442"/>
      <c r="C83" s="442"/>
      <c r="D83" s="148" t="s">
        <v>1849</v>
      </c>
      <c r="E83" s="148" t="s">
        <v>1015</v>
      </c>
      <c r="F83" s="218" t="s">
        <v>1950</v>
      </c>
      <c r="G83" s="148" t="s">
        <v>1964</v>
      </c>
      <c r="H83" s="148" t="s">
        <v>394</v>
      </c>
      <c r="I83" s="148" t="s">
        <v>153</v>
      </c>
      <c r="J83" s="132">
        <v>1000</v>
      </c>
      <c r="K83" s="132">
        <v>271600</v>
      </c>
      <c r="L83" s="132">
        <v>0</v>
      </c>
      <c r="M83" s="131" t="s">
        <v>410</v>
      </c>
      <c r="N83" s="148">
        <v>0.23</v>
      </c>
      <c r="O83" s="170">
        <f t="shared" si="11"/>
        <v>230</v>
      </c>
      <c r="P83" s="170">
        <f t="shared" si="12"/>
        <v>62468</v>
      </c>
      <c r="Q83" s="170">
        <f t="shared" si="10"/>
        <v>0</v>
      </c>
      <c r="R83" s="228">
        <f t="shared" si="13"/>
        <v>0</v>
      </c>
      <c r="S83" s="228">
        <f t="shared" si="14"/>
        <v>271.60000000000002</v>
      </c>
      <c r="T83" s="131" t="s">
        <v>410</v>
      </c>
      <c r="U83" s="131">
        <v>0.09</v>
      </c>
      <c r="V83" s="170">
        <f t="shared" si="17"/>
        <v>90</v>
      </c>
      <c r="W83" s="170">
        <f t="shared" si="18"/>
        <v>24444</v>
      </c>
      <c r="X83" s="170">
        <f t="shared" si="19"/>
        <v>0</v>
      </c>
      <c r="Y83" s="228">
        <f t="shared" si="15"/>
        <v>0</v>
      </c>
      <c r="Z83" s="228">
        <f t="shared" si="16"/>
        <v>271.60000000000002</v>
      </c>
      <c r="AA83" s="134"/>
    </row>
    <row r="84" spans="1:27" ht="15.75" customHeight="1">
      <c r="A84" s="450"/>
      <c r="B84" s="442"/>
      <c r="C84" s="442"/>
      <c r="D84" s="148" t="s">
        <v>1849</v>
      </c>
      <c r="E84" s="148" t="s">
        <v>1015</v>
      </c>
      <c r="F84" s="218" t="s">
        <v>1950</v>
      </c>
      <c r="G84" s="148" t="s">
        <v>1965</v>
      </c>
      <c r="H84" s="148" t="s">
        <v>394</v>
      </c>
      <c r="I84" s="148" t="s">
        <v>199</v>
      </c>
      <c r="J84" s="132">
        <v>1000</v>
      </c>
      <c r="K84" s="132">
        <v>0</v>
      </c>
      <c r="L84" s="132">
        <v>0</v>
      </c>
      <c r="M84" s="140" t="s">
        <v>416</v>
      </c>
      <c r="N84" s="148">
        <v>0</v>
      </c>
      <c r="O84" s="170">
        <f t="shared" si="11"/>
        <v>0</v>
      </c>
      <c r="P84" s="170">
        <f t="shared" si="12"/>
        <v>0</v>
      </c>
      <c r="Q84" s="170">
        <f t="shared" si="10"/>
        <v>0</v>
      </c>
      <c r="R84" s="228" t="str">
        <f t="shared" si="13"/>
        <v>-</v>
      </c>
      <c r="S84" s="228" t="str">
        <f t="shared" si="14"/>
        <v>-</v>
      </c>
      <c r="T84" s="131" t="s">
        <v>416</v>
      </c>
      <c r="U84" s="131">
        <v>0</v>
      </c>
      <c r="V84" s="170">
        <f t="shared" si="17"/>
        <v>0</v>
      </c>
      <c r="W84" s="170">
        <f t="shared" si="18"/>
        <v>0</v>
      </c>
      <c r="X84" s="170">
        <f t="shared" si="19"/>
        <v>0</v>
      </c>
      <c r="Y84" s="228" t="str">
        <f t="shared" si="15"/>
        <v>-</v>
      </c>
      <c r="Z84" s="228" t="str">
        <f t="shared" si="16"/>
        <v>-</v>
      </c>
      <c r="AA84" s="134"/>
    </row>
    <row r="85" spans="1:27" ht="15.75" customHeight="1">
      <c r="A85" s="450"/>
      <c r="B85" s="442"/>
      <c r="C85" s="442"/>
      <c r="D85" s="148" t="s">
        <v>1849</v>
      </c>
      <c r="E85" s="148" t="s">
        <v>1015</v>
      </c>
      <c r="F85" s="218" t="s">
        <v>1950</v>
      </c>
      <c r="G85" s="148" t="s">
        <v>1966</v>
      </c>
      <c r="H85" s="148" t="s">
        <v>394</v>
      </c>
      <c r="I85" s="148" t="s">
        <v>169</v>
      </c>
      <c r="J85" s="132">
        <v>1000</v>
      </c>
      <c r="K85" s="132">
        <v>0</v>
      </c>
      <c r="L85" s="132">
        <v>0</v>
      </c>
      <c r="M85" s="140" t="s">
        <v>416</v>
      </c>
      <c r="N85" s="148">
        <v>0</v>
      </c>
      <c r="O85" s="170">
        <f t="shared" si="11"/>
        <v>0</v>
      </c>
      <c r="P85" s="170">
        <f t="shared" si="12"/>
        <v>0</v>
      </c>
      <c r="Q85" s="170">
        <f t="shared" si="10"/>
        <v>0</v>
      </c>
      <c r="R85" s="228" t="str">
        <f t="shared" si="13"/>
        <v>-</v>
      </c>
      <c r="S85" s="228" t="str">
        <f t="shared" si="14"/>
        <v>-</v>
      </c>
      <c r="T85" s="131" t="s">
        <v>416</v>
      </c>
      <c r="U85" s="131">
        <v>0</v>
      </c>
      <c r="V85" s="170">
        <f t="shared" si="17"/>
        <v>0</v>
      </c>
      <c r="W85" s="170">
        <f t="shared" si="18"/>
        <v>0</v>
      </c>
      <c r="X85" s="170">
        <f t="shared" si="19"/>
        <v>0</v>
      </c>
      <c r="Y85" s="228" t="str">
        <f t="shared" si="15"/>
        <v>-</v>
      </c>
      <c r="Z85" s="228" t="str">
        <f t="shared" si="16"/>
        <v>-</v>
      </c>
      <c r="AA85" s="134"/>
    </row>
    <row r="86" spans="1:27" ht="15.75" customHeight="1">
      <c r="A86" s="450"/>
      <c r="B86" s="442"/>
      <c r="C86" s="442"/>
      <c r="D86" s="148" t="s">
        <v>1849</v>
      </c>
      <c r="E86" s="148" t="s">
        <v>1015</v>
      </c>
      <c r="F86" s="218" t="s">
        <v>1950</v>
      </c>
      <c r="G86" s="148" t="s">
        <v>1967</v>
      </c>
      <c r="H86" s="148" t="s">
        <v>394</v>
      </c>
      <c r="I86" s="148" t="s">
        <v>175</v>
      </c>
      <c r="J86" s="132">
        <v>1000</v>
      </c>
      <c r="K86" s="132">
        <v>200000</v>
      </c>
      <c r="L86" s="132">
        <v>200000</v>
      </c>
      <c r="M86" s="131" t="s">
        <v>410</v>
      </c>
      <c r="N86" s="148">
        <v>0.23</v>
      </c>
      <c r="O86" s="170">
        <f t="shared" si="11"/>
        <v>230</v>
      </c>
      <c r="P86" s="170">
        <f t="shared" si="12"/>
        <v>46000</v>
      </c>
      <c r="Q86" s="170">
        <f t="shared" ref="Q86:Q149" si="20">L86*N86</f>
        <v>46000</v>
      </c>
      <c r="R86" s="228">
        <f t="shared" si="13"/>
        <v>200</v>
      </c>
      <c r="S86" s="228">
        <f t="shared" si="14"/>
        <v>200</v>
      </c>
      <c r="T86" s="131" t="s">
        <v>410</v>
      </c>
      <c r="U86" s="131">
        <v>0.09</v>
      </c>
      <c r="V86" s="170">
        <f t="shared" si="17"/>
        <v>90</v>
      </c>
      <c r="W86" s="170">
        <f t="shared" si="18"/>
        <v>18000</v>
      </c>
      <c r="X86" s="170">
        <f t="shared" si="19"/>
        <v>18000</v>
      </c>
      <c r="Y86" s="228">
        <f t="shared" si="15"/>
        <v>200</v>
      </c>
      <c r="Z86" s="228">
        <f t="shared" si="16"/>
        <v>200</v>
      </c>
      <c r="AA86" s="134"/>
    </row>
    <row r="87" spans="1:27" ht="15.75" customHeight="1">
      <c r="A87" s="450"/>
      <c r="B87" s="442"/>
      <c r="C87" s="442"/>
      <c r="D87" s="148" t="s">
        <v>1849</v>
      </c>
      <c r="E87" s="148" t="s">
        <v>1015</v>
      </c>
      <c r="F87" s="218" t="s">
        <v>1950</v>
      </c>
      <c r="G87" s="148" t="s">
        <v>1968</v>
      </c>
      <c r="H87" s="148" t="s">
        <v>394</v>
      </c>
      <c r="I87" s="148" t="s">
        <v>171</v>
      </c>
      <c r="J87" s="132">
        <v>1000</v>
      </c>
      <c r="K87" s="132">
        <v>15934.7</v>
      </c>
      <c r="L87" s="132">
        <v>7794.29</v>
      </c>
      <c r="M87" s="131" t="s">
        <v>410</v>
      </c>
      <c r="N87" s="148">
        <v>0.23</v>
      </c>
      <c r="O87" s="170">
        <f t="shared" ref="O87:O150" si="21">J87*N87</f>
        <v>230</v>
      </c>
      <c r="P87" s="170">
        <f t="shared" ref="P87:P150" si="22">K87*N87</f>
        <v>3664.9810000000002</v>
      </c>
      <c r="Q87" s="170">
        <f t="shared" si="20"/>
        <v>1792.6867</v>
      </c>
      <c r="R87" s="228">
        <f t="shared" ref="R87:R150" si="23">IFERROR(Q87/O87, "-")</f>
        <v>7.7942900000000002</v>
      </c>
      <c r="S87" s="228">
        <f t="shared" ref="S87:S150" si="24">IFERROR(P87/O87, "-")</f>
        <v>15.934700000000001</v>
      </c>
      <c r="T87" s="131" t="s">
        <v>410</v>
      </c>
      <c r="U87" s="131">
        <v>0.09</v>
      </c>
      <c r="V87" s="170">
        <f t="shared" si="17"/>
        <v>90</v>
      </c>
      <c r="W87" s="170">
        <f t="shared" si="18"/>
        <v>1434.123</v>
      </c>
      <c r="X87" s="170">
        <f t="shared" si="19"/>
        <v>701.48609999999996</v>
      </c>
      <c r="Y87" s="228">
        <f t="shared" ref="Y87:Y150" si="25">IFERROR(X87/V87, "-")</f>
        <v>7.7942899999999993</v>
      </c>
      <c r="Z87" s="228">
        <f t="shared" ref="Z87:Z150" si="26">IFERROR(W87/V87, "-")</f>
        <v>15.934700000000001</v>
      </c>
      <c r="AA87" s="134"/>
    </row>
    <row r="88" spans="1:27" ht="15.75" customHeight="1">
      <c r="A88" s="450"/>
      <c r="B88" s="442"/>
      <c r="C88" s="442"/>
      <c r="D88" s="148" t="s">
        <v>1849</v>
      </c>
      <c r="E88" s="148" t="s">
        <v>1015</v>
      </c>
      <c r="F88" s="218" t="s">
        <v>1950</v>
      </c>
      <c r="G88" s="148" t="s">
        <v>1969</v>
      </c>
      <c r="H88" s="148" t="s">
        <v>394</v>
      </c>
      <c r="I88" s="148" t="s">
        <v>171</v>
      </c>
      <c r="J88" s="132">
        <v>0</v>
      </c>
      <c r="K88" s="132">
        <v>10409.65</v>
      </c>
      <c r="L88" s="132">
        <v>10409.65</v>
      </c>
      <c r="M88" s="131" t="s">
        <v>410</v>
      </c>
      <c r="N88" s="148">
        <v>0.23</v>
      </c>
      <c r="O88" s="170">
        <f t="shared" si="21"/>
        <v>0</v>
      </c>
      <c r="P88" s="170">
        <f t="shared" si="22"/>
        <v>2394.2195000000002</v>
      </c>
      <c r="Q88" s="170">
        <f t="shared" si="20"/>
        <v>2394.2195000000002</v>
      </c>
      <c r="R88" s="228" t="str">
        <f t="shared" si="23"/>
        <v>-</v>
      </c>
      <c r="S88" s="228" t="str">
        <f t="shared" si="24"/>
        <v>-</v>
      </c>
      <c r="T88" s="131" t="s">
        <v>410</v>
      </c>
      <c r="U88" s="131">
        <v>0.09</v>
      </c>
      <c r="V88" s="170">
        <f t="shared" si="17"/>
        <v>0</v>
      </c>
      <c r="W88" s="170">
        <f t="shared" si="18"/>
        <v>936.86849999999993</v>
      </c>
      <c r="X88" s="170">
        <f t="shared" si="19"/>
        <v>936.86849999999993</v>
      </c>
      <c r="Y88" s="228" t="str">
        <f t="shared" si="25"/>
        <v>-</v>
      </c>
      <c r="Z88" s="228" t="str">
        <f t="shared" si="26"/>
        <v>-</v>
      </c>
      <c r="AA88" s="134"/>
    </row>
    <row r="89" spans="1:27" ht="15.75" customHeight="1">
      <c r="A89" s="450"/>
      <c r="B89" s="442"/>
      <c r="C89" s="442"/>
      <c r="D89" s="148" t="s">
        <v>1849</v>
      </c>
      <c r="E89" s="148" t="s">
        <v>1015</v>
      </c>
      <c r="F89" s="218" t="s">
        <v>1950</v>
      </c>
      <c r="G89" s="148" t="s">
        <v>1970</v>
      </c>
      <c r="H89" s="148" t="s">
        <v>394</v>
      </c>
      <c r="I89" s="148" t="s">
        <v>1971</v>
      </c>
      <c r="J89" s="132">
        <v>1000</v>
      </c>
      <c r="K89" s="132">
        <v>0</v>
      </c>
      <c r="L89" s="132">
        <v>0</v>
      </c>
      <c r="M89" s="140" t="s">
        <v>416</v>
      </c>
      <c r="N89" s="148">
        <v>0</v>
      </c>
      <c r="O89" s="170">
        <f t="shared" si="21"/>
        <v>0</v>
      </c>
      <c r="P89" s="170">
        <f t="shared" si="22"/>
        <v>0</v>
      </c>
      <c r="Q89" s="170">
        <f t="shared" si="20"/>
        <v>0</v>
      </c>
      <c r="R89" s="228" t="str">
        <f t="shared" si="23"/>
        <v>-</v>
      </c>
      <c r="S89" s="228" t="str">
        <f t="shared" si="24"/>
        <v>-</v>
      </c>
      <c r="T89" s="131" t="s">
        <v>416</v>
      </c>
      <c r="U89" s="131">
        <v>0</v>
      </c>
      <c r="V89" s="170">
        <f t="shared" si="17"/>
        <v>0</v>
      </c>
      <c r="W89" s="170">
        <f t="shared" si="18"/>
        <v>0</v>
      </c>
      <c r="X89" s="170">
        <f t="shared" si="19"/>
        <v>0</v>
      </c>
      <c r="Y89" s="228" t="str">
        <f t="shared" si="25"/>
        <v>-</v>
      </c>
      <c r="Z89" s="228" t="str">
        <f t="shared" si="26"/>
        <v>-</v>
      </c>
      <c r="AA89" s="134"/>
    </row>
    <row r="90" spans="1:27" ht="15.75" customHeight="1">
      <c r="A90" s="450"/>
      <c r="B90" s="442"/>
      <c r="C90" s="442"/>
      <c r="D90" s="148" t="s">
        <v>1849</v>
      </c>
      <c r="E90" s="148" t="s">
        <v>1015</v>
      </c>
      <c r="F90" s="218" t="s">
        <v>1950</v>
      </c>
      <c r="G90" s="148" t="s">
        <v>1972</v>
      </c>
      <c r="H90" s="148" t="s">
        <v>394</v>
      </c>
      <c r="I90" s="148" t="s">
        <v>185</v>
      </c>
      <c r="J90" s="132">
        <v>1000</v>
      </c>
      <c r="K90" s="132">
        <v>0</v>
      </c>
      <c r="L90" s="132">
        <v>0</v>
      </c>
      <c r="M90" s="140" t="s">
        <v>416</v>
      </c>
      <c r="N90" s="148">
        <v>0</v>
      </c>
      <c r="O90" s="170">
        <f t="shared" si="21"/>
        <v>0</v>
      </c>
      <c r="P90" s="170">
        <f t="shared" si="22"/>
        <v>0</v>
      </c>
      <c r="Q90" s="170">
        <f t="shared" si="20"/>
        <v>0</v>
      </c>
      <c r="R90" s="228" t="str">
        <f t="shared" si="23"/>
        <v>-</v>
      </c>
      <c r="S90" s="228" t="str">
        <f t="shared" si="24"/>
        <v>-</v>
      </c>
      <c r="T90" s="131" t="s">
        <v>416</v>
      </c>
      <c r="U90" s="131">
        <v>0</v>
      </c>
      <c r="V90" s="170">
        <f t="shared" si="17"/>
        <v>0</v>
      </c>
      <c r="W90" s="170">
        <f t="shared" si="18"/>
        <v>0</v>
      </c>
      <c r="X90" s="170">
        <f t="shared" si="19"/>
        <v>0</v>
      </c>
      <c r="Y90" s="228" t="str">
        <f t="shared" si="25"/>
        <v>-</v>
      </c>
      <c r="Z90" s="228" t="str">
        <f t="shared" si="26"/>
        <v>-</v>
      </c>
      <c r="AA90" s="134"/>
    </row>
    <row r="91" spans="1:27" ht="15.75" customHeight="1">
      <c r="A91" s="450"/>
      <c r="B91" s="442"/>
      <c r="C91" s="442"/>
      <c r="D91" s="148" t="s">
        <v>1849</v>
      </c>
      <c r="E91" s="148" t="s">
        <v>1015</v>
      </c>
      <c r="F91" s="218" t="s">
        <v>1950</v>
      </c>
      <c r="G91" s="148" t="s">
        <v>1973</v>
      </c>
      <c r="H91" s="148" t="s">
        <v>394</v>
      </c>
      <c r="I91" s="148" t="s">
        <v>201</v>
      </c>
      <c r="J91" s="132">
        <v>1000</v>
      </c>
      <c r="K91" s="132">
        <v>30000</v>
      </c>
      <c r="L91" s="132">
        <v>30000</v>
      </c>
      <c r="M91" s="131" t="s">
        <v>410</v>
      </c>
      <c r="N91" s="148">
        <v>0.23</v>
      </c>
      <c r="O91" s="170">
        <f t="shared" si="21"/>
        <v>230</v>
      </c>
      <c r="P91" s="170">
        <f t="shared" si="22"/>
        <v>6900</v>
      </c>
      <c r="Q91" s="170">
        <f t="shared" si="20"/>
        <v>6900</v>
      </c>
      <c r="R91" s="228">
        <f t="shared" si="23"/>
        <v>30</v>
      </c>
      <c r="S91" s="228">
        <f t="shared" si="24"/>
        <v>30</v>
      </c>
      <c r="T91" s="131" t="s">
        <v>410</v>
      </c>
      <c r="U91" s="131">
        <v>0.09</v>
      </c>
      <c r="V91" s="170">
        <f t="shared" si="17"/>
        <v>90</v>
      </c>
      <c r="W91" s="170">
        <f t="shared" si="18"/>
        <v>2700</v>
      </c>
      <c r="X91" s="170">
        <f t="shared" si="19"/>
        <v>2700</v>
      </c>
      <c r="Y91" s="228">
        <f t="shared" si="25"/>
        <v>30</v>
      </c>
      <c r="Z91" s="228">
        <f t="shared" si="26"/>
        <v>30</v>
      </c>
      <c r="AA91" s="134"/>
    </row>
    <row r="92" spans="1:27" ht="15.75" customHeight="1">
      <c r="A92" s="450"/>
      <c r="B92" s="442"/>
      <c r="C92" s="442"/>
      <c r="D92" s="148" t="s">
        <v>1849</v>
      </c>
      <c r="E92" s="148" t="s">
        <v>1015</v>
      </c>
      <c r="F92" s="218" t="s">
        <v>1950</v>
      </c>
      <c r="G92" s="148" t="s">
        <v>1974</v>
      </c>
      <c r="H92" s="148" t="s">
        <v>394</v>
      </c>
      <c r="I92" s="148" t="s">
        <v>161</v>
      </c>
      <c r="J92" s="132">
        <v>1000</v>
      </c>
      <c r="K92" s="132">
        <v>0</v>
      </c>
      <c r="L92" s="132">
        <v>0</v>
      </c>
      <c r="M92" s="140" t="s">
        <v>416</v>
      </c>
      <c r="N92" s="148">
        <v>0</v>
      </c>
      <c r="O92" s="170">
        <f t="shared" si="21"/>
        <v>0</v>
      </c>
      <c r="P92" s="170">
        <f t="shared" si="22"/>
        <v>0</v>
      </c>
      <c r="Q92" s="170">
        <f t="shared" si="20"/>
        <v>0</v>
      </c>
      <c r="R92" s="228" t="str">
        <f t="shared" si="23"/>
        <v>-</v>
      </c>
      <c r="S92" s="228" t="str">
        <f t="shared" si="24"/>
        <v>-</v>
      </c>
      <c r="T92" s="131" t="s">
        <v>416</v>
      </c>
      <c r="U92" s="131">
        <v>0</v>
      </c>
      <c r="V92" s="170">
        <f t="shared" si="17"/>
        <v>0</v>
      </c>
      <c r="W92" s="170">
        <f t="shared" si="18"/>
        <v>0</v>
      </c>
      <c r="X92" s="170">
        <f t="shared" si="19"/>
        <v>0</v>
      </c>
      <c r="Y92" s="228" t="str">
        <f t="shared" si="25"/>
        <v>-</v>
      </c>
      <c r="Z92" s="228" t="str">
        <f t="shared" si="26"/>
        <v>-</v>
      </c>
      <c r="AA92" s="134"/>
    </row>
    <row r="93" spans="1:27" ht="15.75" customHeight="1">
      <c r="A93" s="450"/>
      <c r="B93" s="442"/>
      <c r="C93" s="442"/>
      <c r="D93" s="148" t="s">
        <v>1849</v>
      </c>
      <c r="E93" s="148" t="s">
        <v>1015</v>
      </c>
      <c r="F93" s="218" t="s">
        <v>1950</v>
      </c>
      <c r="G93" s="148" t="s">
        <v>1975</v>
      </c>
      <c r="H93" s="148" t="s">
        <v>394</v>
      </c>
      <c r="I93" s="148" t="s">
        <v>191</v>
      </c>
      <c r="J93" s="132">
        <v>1000</v>
      </c>
      <c r="K93" s="132">
        <v>0</v>
      </c>
      <c r="L93" s="132">
        <v>0</v>
      </c>
      <c r="M93" s="140" t="s">
        <v>416</v>
      </c>
      <c r="N93" s="148">
        <v>0</v>
      </c>
      <c r="O93" s="170">
        <f t="shared" si="21"/>
        <v>0</v>
      </c>
      <c r="P93" s="170">
        <f t="shared" si="22"/>
        <v>0</v>
      </c>
      <c r="Q93" s="170">
        <f t="shared" si="20"/>
        <v>0</v>
      </c>
      <c r="R93" s="228" t="str">
        <f t="shared" si="23"/>
        <v>-</v>
      </c>
      <c r="S93" s="228" t="str">
        <f t="shared" si="24"/>
        <v>-</v>
      </c>
      <c r="T93" s="131" t="s">
        <v>416</v>
      </c>
      <c r="U93" s="131">
        <v>0</v>
      </c>
      <c r="V93" s="170">
        <f t="shared" si="17"/>
        <v>0</v>
      </c>
      <c r="W93" s="170">
        <f t="shared" si="18"/>
        <v>0</v>
      </c>
      <c r="X93" s="170">
        <f t="shared" si="19"/>
        <v>0</v>
      </c>
      <c r="Y93" s="228" t="str">
        <f t="shared" si="25"/>
        <v>-</v>
      </c>
      <c r="Z93" s="228" t="str">
        <f t="shared" si="26"/>
        <v>-</v>
      </c>
      <c r="AA93" s="134"/>
    </row>
    <row r="94" spans="1:27" ht="15.75" customHeight="1">
      <c r="A94" s="450"/>
      <c r="B94" s="442"/>
      <c r="C94" s="442"/>
      <c r="D94" s="148" t="s">
        <v>1849</v>
      </c>
      <c r="E94" s="148" t="s">
        <v>1015</v>
      </c>
      <c r="F94" s="218" t="s">
        <v>1950</v>
      </c>
      <c r="G94" s="148" t="s">
        <v>1976</v>
      </c>
      <c r="H94" s="148" t="s">
        <v>394</v>
      </c>
      <c r="I94" s="148" t="s">
        <v>167</v>
      </c>
      <c r="J94" s="132">
        <v>5057</v>
      </c>
      <c r="K94" s="132">
        <v>1787000</v>
      </c>
      <c r="L94" s="132">
        <v>1502500</v>
      </c>
      <c r="M94" s="131" t="s">
        <v>410</v>
      </c>
      <c r="N94" s="148">
        <v>0.23</v>
      </c>
      <c r="O94" s="170">
        <f t="shared" si="21"/>
        <v>1163.1100000000001</v>
      </c>
      <c r="P94" s="170">
        <f t="shared" si="22"/>
        <v>411010</v>
      </c>
      <c r="Q94" s="170">
        <f t="shared" si="20"/>
        <v>345575</v>
      </c>
      <c r="R94" s="228">
        <f t="shared" si="23"/>
        <v>297.11291279414672</v>
      </c>
      <c r="S94" s="228">
        <f t="shared" si="24"/>
        <v>353.37156416847932</v>
      </c>
      <c r="T94" s="131" t="s">
        <v>410</v>
      </c>
      <c r="U94" s="131">
        <v>0.09</v>
      </c>
      <c r="V94" s="170">
        <f t="shared" si="17"/>
        <v>455.13</v>
      </c>
      <c r="W94" s="170">
        <f t="shared" si="18"/>
        <v>160830</v>
      </c>
      <c r="X94" s="170">
        <f t="shared" si="19"/>
        <v>135225</v>
      </c>
      <c r="Y94" s="228">
        <f t="shared" si="25"/>
        <v>297.11291279414672</v>
      </c>
      <c r="Z94" s="228">
        <f t="shared" si="26"/>
        <v>353.37156416847932</v>
      </c>
      <c r="AA94" s="134"/>
    </row>
    <row r="95" spans="1:27" ht="15.75" customHeight="1">
      <c r="A95" s="450"/>
      <c r="B95" s="442"/>
      <c r="C95" s="442"/>
      <c r="D95" s="148" t="s">
        <v>1849</v>
      </c>
      <c r="E95" s="148" t="s">
        <v>1015</v>
      </c>
      <c r="F95" s="218" t="s">
        <v>1950</v>
      </c>
      <c r="G95" s="148" t="s">
        <v>1977</v>
      </c>
      <c r="H95" s="148" t="s">
        <v>394</v>
      </c>
      <c r="I95" s="148" t="s">
        <v>141</v>
      </c>
      <c r="J95" s="132">
        <v>20000</v>
      </c>
      <c r="K95" s="132">
        <v>82180</v>
      </c>
      <c r="L95" s="132">
        <v>56420</v>
      </c>
      <c r="M95" s="131" t="s">
        <v>410</v>
      </c>
      <c r="N95" s="148">
        <v>0.23</v>
      </c>
      <c r="O95" s="170">
        <f t="shared" si="21"/>
        <v>4600</v>
      </c>
      <c r="P95" s="170">
        <f t="shared" si="22"/>
        <v>18901.400000000001</v>
      </c>
      <c r="Q95" s="170">
        <f t="shared" si="20"/>
        <v>12976.6</v>
      </c>
      <c r="R95" s="228">
        <f t="shared" si="23"/>
        <v>2.8210000000000002</v>
      </c>
      <c r="S95" s="228">
        <f t="shared" si="24"/>
        <v>4.109</v>
      </c>
      <c r="T95" s="131" t="s">
        <v>410</v>
      </c>
      <c r="U95" s="131">
        <v>0.09</v>
      </c>
      <c r="V95" s="170">
        <f t="shared" si="17"/>
        <v>1800</v>
      </c>
      <c r="W95" s="170">
        <f t="shared" si="18"/>
        <v>7396.2</v>
      </c>
      <c r="X95" s="170">
        <f t="shared" si="19"/>
        <v>5077.8</v>
      </c>
      <c r="Y95" s="228">
        <f t="shared" si="25"/>
        <v>2.8210000000000002</v>
      </c>
      <c r="Z95" s="228">
        <f t="shared" si="26"/>
        <v>4.109</v>
      </c>
      <c r="AA95" s="134"/>
    </row>
    <row r="96" spans="1:27" ht="15.75" customHeight="1">
      <c r="A96" s="450"/>
      <c r="B96" s="442"/>
      <c r="C96" s="442"/>
      <c r="D96" s="148" t="s">
        <v>1849</v>
      </c>
      <c r="E96" s="148" t="s">
        <v>1015</v>
      </c>
      <c r="F96" s="218" t="s">
        <v>1950</v>
      </c>
      <c r="G96" s="148" t="s">
        <v>1978</v>
      </c>
      <c r="H96" s="148" t="s">
        <v>394</v>
      </c>
      <c r="I96" s="148" t="s">
        <v>147</v>
      </c>
      <c r="J96" s="132">
        <v>1000</v>
      </c>
      <c r="K96" s="132">
        <v>0</v>
      </c>
      <c r="L96" s="132">
        <v>0</v>
      </c>
      <c r="M96" s="140" t="s">
        <v>416</v>
      </c>
      <c r="N96" s="148">
        <v>0</v>
      </c>
      <c r="O96" s="170">
        <f t="shared" si="21"/>
        <v>0</v>
      </c>
      <c r="P96" s="170">
        <f t="shared" si="22"/>
        <v>0</v>
      </c>
      <c r="Q96" s="170">
        <f t="shared" si="20"/>
        <v>0</v>
      </c>
      <c r="R96" s="228" t="str">
        <f t="shared" si="23"/>
        <v>-</v>
      </c>
      <c r="S96" s="228" t="str">
        <f t="shared" si="24"/>
        <v>-</v>
      </c>
      <c r="T96" s="131" t="s">
        <v>416</v>
      </c>
      <c r="U96" s="131">
        <v>0</v>
      </c>
      <c r="V96" s="170">
        <f t="shared" si="17"/>
        <v>0</v>
      </c>
      <c r="W96" s="170">
        <f t="shared" si="18"/>
        <v>0</v>
      </c>
      <c r="X96" s="170">
        <f t="shared" si="19"/>
        <v>0</v>
      </c>
      <c r="Y96" s="228" t="str">
        <f t="shared" si="25"/>
        <v>-</v>
      </c>
      <c r="Z96" s="228" t="str">
        <f t="shared" si="26"/>
        <v>-</v>
      </c>
      <c r="AA96" s="134"/>
    </row>
    <row r="97" spans="1:27" ht="15.75" customHeight="1">
      <c r="A97" s="450"/>
      <c r="B97" s="442"/>
      <c r="C97" s="442"/>
      <c r="D97" s="148" t="s">
        <v>1849</v>
      </c>
      <c r="E97" s="148" t="s">
        <v>1015</v>
      </c>
      <c r="F97" s="218" t="s">
        <v>1950</v>
      </c>
      <c r="G97" s="148" t="s">
        <v>1979</v>
      </c>
      <c r="H97" s="148" t="s">
        <v>394</v>
      </c>
      <c r="I97" s="148" t="s">
        <v>173</v>
      </c>
      <c r="J97" s="132">
        <v>1000</v>
      </c>
      <c r="K97" s="132">
        <v>0</v>
      </c>
      <c r="L97" s="132">
        <v>0</v>
      </c>
      <c r="M97" s="140" t="s">
        <v>416</v>
      </c>
      <c r="N97" s="148">
        <v>0</v>
      </c>
      <c r="O97" s="170">
        <f t="shared" si="21"/>
        <v>0</v>
      </c>
      <c r="P97" s="170">
        <f t="shared" si="22"/>
        <v>0</v>
      </c>
      <c r="Q97" s="170">
        <f t="shared" si="20"/>
        <v>0</v>
      </c>
      <c r="R97" s="228" t="str">
        <f t="shared" si="23"/>
        <v>-</v>
      </c>
      <c r="S97" s="228" t="str">
        <f t="shared" si="24"/>
        <v>-</v>
      </c>
      <c r="T97" s="131" t="s">
        <v>416</v>
      </c>
      <c r="U97" s="131">
        <v>0</v>
      </c>
      <c r="V97" s="170">
        <f t="shared" si="17"/>
        <v>0</v>
      </c>
      <c r="W97" s="170">
        <f t="shared" si="18"/>
        <v>0</v>
      </c>
      <c r="X97" s="170">
        <f t="shared" si="19"/>
        <v>0</v>
      </c>
      <c r="Y97" s="228" t="str">
        <f t="shared" si="25"/>
        <v>-</v>
      </c>
      <c r="Z97" s="228" t="str">
        <f t="shared" si="26"/>
        <v>-</v>
      </c>
      <c r="AA97" s="134"/>
    </row>
    <row r="98" spans="1:27" ht="15.75" customHeight="1">
      <c r="A98" s="450"/>
      <c r="B98" s="442"/>
      <c r="C98" s="442"/>
      <c r="D98" s="148" t="s">
        <v>1849</v>
      </c>
      <c r="E98" s="148" t="s">
        <v>1015</v>
      </c>
      <c r="F98" s="218" t="s">
        <v>1950</v>
      </c>
      <c r="G98" s="148" t="s">
        <v>1980</v>
      </c>
      <c r="H98" s="148" t="s">
        <v>394</v>
      </c>
      <c r="I98" s="148" t="s">
        <v>149</v>
      </c>
      <c r="J98" s="132">
        <v>1000</v>
      </c>
      <c r="K98" s="132">
        <v>0</v>
      </c>
      <c r="L98" s="132">
        <v>0</v>
      </c>
      <c r="M98" s="140" t="s">
        <v>416</v>
      </c>
      <c r="N98" s="148">
        <v>0</v>
      </c>
      <c r="O98" s="170">
        <f t="shared" si="21"/>
        <v>0</v>
      </c>
      <c r="P98" s="170">
        <f t="shared" si="22"/>
        <v>0</v>
      </c>
      <c r="Q98" s="170">
        <f t="shared" si="20"/>
        <v>0</v>
      </c>
      <c r="R98" s="228" t="str">
        <f t="shared" si="23"/>
        <v>-</v>
      </c>
      <c r="S98" s="228" t="str">
        <f t="shared" si="24"/>
        <v>-</v>
      </c>
      <c r="T98" s="131" t="s">
        <v>416</v>
      </c>
      <c r="U98" s="131">
        <v>0</v>
      </c>
      <c r="V98" s="170">
        <f t="shared" si="17"/>
        <v>0</v>
      </c>
      <c r="W98" s="170">
        <f t="shared" si="18"/>
        <v>0</v>
      </c>
      <c r="X98" s="170">
        <f t="shared" si="19"/>
        <v>0</v>
      </c>
      <c r="Y98" s="228" t="str">
        <f t="shared" si="25"/>
        <v>-</v>
      </c>
      <c r="Z98" s="228" t="str">
        <f t="shared" si="26"/>
        <v>-</v>
      </c>
      <c r="AA98" s="134"/>
    </row>
    <row r="99" spans="1:27" ht="15.75" customHeight="1">
      <c r="A99" s="450"/>
      <c r="B99" s="442"/>
      <c r="C99" s="442"/>
      <c r="D99" s="148" t="s">
        <v>1849</v>
      </c>
      <c r="E99" s="148" t="s">
        <v>1015</v>
      </c>
      <c r="F99" s="218" t="s">
        <v>1950</v>
      </c>
      <c r="G99" s="148" t="s">
        <v>1981</v>
      </c>
      <c r="H99" s="148" t="s">
        <v>394</v>
      </c>
      <c r="I99" s="148" t="s">
        <v>181</v>
      </c>
      <c r="J99" s="132">
        <v>40000</v>
      </c>
      <c r="K99" s="132">
        <v>0</v>
      </c>
      <c r="L99" s="132">
        <v>0</v>
      </c>
      <c r="M99" s="140" t="s">
        <v>416</v>
      </c>
      <c r="N99" s="148">
        <v>0</v>
      </c>
      <c r="O99" s="170">
        <f t="shared" si="21"/>
        <v>0</v>
      </c>
      <c r="P99" s="170">
        <f t="shared" si="22"/>
        <v>0</v>
      </c>
      <c r="Q99" s="170">
        <f t="shared" si="20"/>
        <v>0</v>
      </c>
      <c r="R99" s="228" t="str">
        <f t="shared" si="23"/>
        <v>-</v>
      </c>
      <c r="S99" s="228" t="str">
        <f t="shared" si="24"/>
        <v>-</v>
      </c>
      <c r="T99" s="131" t="s">
        <v>416</v>
      </c>
      <c r="U99" s="131">
        <v>0</v>
      </c>
      <c r="V99" s="170">
        <f t="shared" si="17"/>
        <v>0</v>
      </c>
      <c r="W99" s="170">
        <f t="shared" si="18"/>
        <v>0</v>
      </c>
      <c r="X99" s="170">
        <f t="shared" si="19"/>
        <v>0</v>
      </c>
      <c r="Y99" s="228" t="str">
        <f t="shared" si="25"/>
        <v>-</v>
      </c>
      <c r="Z99" s="228" t="str">
        <f t="shared" si="26"/>
        <v>-</v>
      </c>
      <c r="AA99" s="134"/>
    </row>
    <row r="100" spans="1:27" ht="15.75" customHeight="1">
      <c r="A100" s="450"/>
      <c r="B100" s="442"/>
      <c r="C100" s="442"/>
      <c r="D100" s="148" t="s">
        <v>1849</v>
      </c>
      <c r="E100" s="148" t="s">
        <v>1015</v>
      </c>
      <c r="F100" s="218" t="s">
        <v>1950</v>
      </c>
      <c r="G100" s="148" t="s">
        <v>1982</v>
      </c>
      <c r="H100" s="148" t="s">
        <v>394</v>
      </c>
      <c r="I100" s="148" t="s">
        <v>183</v>
      </c>
      <c r="J100" s="132">
        <v>2000</v>
      </c>
      <c r="K100" s="132">
        <v>0</v>
      </c>
      <c r="L100" s="132">
        <v>0</v>
      </c>
      <c r="M100" s="140" t="s">
        <v>416</v>
      </c>
      <c r="N100" s="148">
        <v>0</v>
      </c>
      <c r="O100" s="170">
        <f t="shared" si="21"/>
        <v>0</v>
      </c>
      <c r="P100" s="170">
        <f t="shared" si="22"/>
        <v>0</v>
      </c>
      <c r="Q100" s="170">
        <f t="shared" si="20"/>
        <v>0</v>
      </c>
      <c r="R100" s="228" t="str">
        <f t="shared" si="23"/>
        <v>-</v>
      </c>
      <c r="S100" s="228" t="str">
        <f t="shared" si="24"/>
        <v>-</v>
      </c>
      <c r="T100" s="131" t="s">
        <v>416</v>
      </c>
      <c r="U100" s="131">
        <v>0</v>
      </c>
      <c r="V100" s="170">
        <f t="shared" si="17"/>
        <v>0</v>
      </c>
      <c r="W100" s="170">
        <f t="shared" si="18"/>
        <v>0</v>
      </c>
      <c r="X100" s="170">
        <f t="shared" si="19"/>
        <v>0</v>
      </c>
      <c r="Y100" s="228" t="str">
        <f t="shared" si="25"/>
        <v>-</v>
      </c>
      <c r="Z100" s="228" t="str">
        <f t="shared" si="26"/>
        <v>-</v>
      </c>
      <c r="AA100" s="134"/>
    </row>
    <row r="101" spans="1:27" ht="15.75" customHeight="1">
      <c r="A101" s="450"/>
      <c r="B101" s="442"/>
      <c r="C101" s="442"/>
      <c r="D101" s="148" t="s">
        <v>1849</v>
      </c>
      <c r="E101" s="148" t="s">
        <v>1015</v>
      </c>
      <c r="F101" s="218" t="s">
        <v>1950</v>
      </c>
      <c r="G101" s="148" t="s">
        <v>1983</v>
      </c>
      <c r="H101" s="148" t="s">
        <v>394</v>
      </c>
      <c r="I101" s="148" t="s">
        <v>183</v>
      </c>
      <c r="J101" s="132">
        <v>4000</v>
      </c>
      <c r="K101" s="132">
        <v>300000</v>
      </c>
      <c r="L101" s="132">
        <v>300000</v>
      </c>
      <c r="M101" s="131" t="s">
        <v>410</v>
      </c>
      <c r="N101" s="148">
        <v>0.23</v>
      </c>
      <c r="O101" s="170">
        <f t="shared" si="21"/>
        <v>920</v>
      </c>
      <c r="P101" s="170">
        <f t="shared" si="22"/>
        <v>69000</v>
      </c>
      <c r="Q101" s="170">
        <f t="shared" si="20"/>
        <v>69000</v>
      </c>
      <c r="R101" s="228">
        <f t="shared" si="23"/>
        <v>75</v>
      </c>
      <c r="S101" s="228">
        <f t="shared" si="24"/>
        <v>75</v>
      </c>
      <c r="T101" s="131" t="s">
        <v>410</v>
      </c>
      <c r="U101" s="131">
        <v>0.09</v>
      </c>
      <c r="V101" s="170">
        <f t="shared" si="17"/>
        <v>360</v>
      </c>
      <c r="W101" s="170">
        <f t="shared" si="18"/>
        <v>27000</v>
      </c>
      <c r="X101" s="170">
        <f t="shared" si="19"/>
        <v>27000</v>
      </c>
      <c r="Y101" s="228">
        <f t="shared" si="25"/>
        <v>75</v>
      </c>
      <c r="Z101" s="228">
        <f t="shared" si="26"/>
        <v>75</v>
      </c>
      <c r="AA101" s="134"/>
    </row>
    <row r="102" spans="1:27" ht="15.75" customHeight="1">
      <c r="A102" s="450"/>
      <c r="B102" s="442"/>
      <c r="C102" s="442"/>
      <c r="D102" s="148" t="s">
        <v>1849</v>
      </c>
      <c r="E102" s="148" t="s">
        <v>1015</v>
      </c>
      <c r="F102" s="218" t="s">
        <v>1950</v>
      </c>
      <c r="G102" s="148" t="s">
        <v>1984</v>
      </c>
      <c r="H102" s="148" t="s">
        <v>394</v>
      </c>
      <c r="I102" s="148" t="s">
        <v>155</v>
      </c>
      <c r="J102" s="132">
        <v>2000</v>
      </c>
      <c r="K102" s="132">
        <v>0</v>
      </c>
      <c r="L102" s="132">
        <v>0</v>
      </c>
      <c r="M102" s="140" t="s">
        <v>416</v>
      </c>
      <c r="N102" s="148">
        <v>0</v>
      </c>
      <c r="O102" s="170">
        <f t="shared" si="21"/>
        <v>0</v>
      </c>
      <c r="P102" s="170">
        <f t="shared" si="22"/>
        <v>0</v>
      </c>
      <c r="Q102" s="170">
        <f t="shared" si="20"/>
        <v>0</v>
      </c>
      <c r="R102" s="228" t="str">
        <f t="shared" si="23"/>
        <v>-</v>
      </c>
      <c r="S102" s="228" t="str">
        <f t="shared" si="24"/>
        <v>-</v>
      </c>
      <c r="T102" s="131" t="s">
        <v>416</v>
      </c>
      <c r="U102" s="131">
        <v>0</v>
      </c>
      <c r="V102" s="170">
        <f t="shared" si="17"/>
        <v>0</v>
      </c>
      <c r="W102" s="170">
        <f t="shared" si="18"/>
        <v>0</v>
      </c>
      <c r="X102" s="170">
        <f t="shared" si="19"/>
        <v>0</v>
      </c>
      <c r="Y102" s="228" t="str">
        <f t="shared" si="25"/>
        <v>-</v>
      </c>
      <c r="Z102" s="228" t="str">
        <f t="shared" si="26"/>
        <v>-</v>
      </c>
      <c r="AA102" s="134"/>
    </row>
    <row r="103" spans="1:27" ht="15.75" customHeight="1">
      <c r="A103" s="450"/>
      <c r="B103" s="442"/>
      <c r="C103" s="442"/>
      <c r="D103" s="148" t="s">
        <v>1849</v>
      </c>
      <c r="E103" s="148" t="s">
        <v>1015</v>
      </c>
      <c r="F103" s="218" t="s">
        <v>1950</v>
      </c>
      <c r="G103" s="148" t="s">
        <v>1985</v>
      </c>
      <c r="H103" s="148" t="s">
        <v>394</v>
      </c>
      <c r="I103" s="148" t="s">
        <v>155</v>
      </c>
      <c r="J103" s="132">
        <v>2000</v>
      </c>
      <c r="K103" s="132">
        <v>0</v>
      </c>
      <c r="L103" s="132">
        <v>0</v>
      </c>
      <c r="M103" s="140" t="s">
        <v>416</v>
      </c>
      <c r="N103" s="148">
        <v>0</v>
      </c>
      <c r="O103" s="170">
        <f t="shared" si="21"/>
        <v>0</v>
      </c>
      <c r="P103" s="170">
        <f t="shared" si="22"/>
        <v>0</v>
      </c>
      <c r="Q103" s="170">
        <f t="shared" si="20"/>
        <v>0</v>
      </c>
      <c r="R103" s="228" t="str">
        <f t="shared" si="23"/>
        <v>-</v>
      </c>
      <c r="S103" s="228" t="str">
        <f t="shared" si="24"/>
        <v>-</v>
      </c>
      <c r="T103" s="131" t="s">
        <v>416</v>
      </c>
      <c r="U103" s="131">
        <v>0</v>
      </c>
      <c r="V103" s="170">
        <f t="shared" si="17"/>
        <v>0</v>
      </c>
      <c r="W103" s="170">
        <f t="shared" si="18"/>
        <v>0</v>
      </c>
      <c r="X103" s="170">
        <f t="shared" si="19"/>
        <v>0</v>
      </c>
      <c r="Y103" s="228" t="str">
        <f t="shared" si="25"/>
        <v>-</v>
      </c>
      <c r="Z103" s="228" t="str">
        <f t="shared" si="26"/>
        <v>-</v>
      </c>
      <c r="AA103" s="134"/>
    </row>
    <row r="104" spans="1:27" ht="15.75" customHeight="1">
      <c r="A104" s="450"/>
      <c r="B104" s="442"/>
      <c r="C104" s="442"/>
      <c r="D104" s="148" t="s">
        <v>1849</v>
      </c>
      <c r="E104" s="148" t="s">
        <v>1015</v>
      </c>
      <c r="F104" s="218" t="s">
        <v>1950</v>
      </c>
      <c r="G104" s="148" t="s">
        <v>1986</v>
      </c>
      <c r="H104" s="148" t="s">
        <v>394</v>
      </c>
      <c r="I104" s="148" t="s">
        <v>155</v>
      </c>
      <c r="J104" s="132">
        <v>3691</v>
      </c>
      <c r="K104" s="132">
        <v>0</v>
      </c>
      <c r="L104" s="132">
        <v>0</v>
      </c>
      <c r="M104" s="140" t="s">
        <v>416</v>
      </c>
      <c r="N104" s="148">
        <v>0</v>
      </c>
      <c r="O104" s="170">
        <f t="shared" si="21"/>
        <v>0</v>
      </c>
      <c r="P104" s="170">
        <f t="shared" si="22"/>
        <v>0</v>
      </c>
      <c r="Q104" s="170">
        <f t="shared" si="20"/>
        <v>0</v>
      </c>
      <c r="R104" s="228" t="str">
        <f t="shared" si="23"/>
        <v>-</v>
      </c>
      <c r="S104" s="228" t="str">
        <f t="shared" si="24"/>
        <v>-</v>
      </c>
      <c r="T104" s="131" t="s">
        <v>416</v>
      </c>
      <c r="U104" s="131">
        <v>0</v>
      </c>
      <c r="V104" s="170">
        <f t="shared" si="17"/>
        <v>0</v>
      </c>
      <c r="W104" s="170">
        <f t="shared" si="18"/>
        <v>0</v>
      </c>
      <c r="X104" s="170">
        <f t="shared" si="19"/>
        <v>0</v>
      </c>
      <c r="Y104" s="228" t="str">
        <f t="shared" si="25"/>
        <v>-</v>
      </c>
      <c r="Z104" s="228" t="str">
        <f t="shared" si="26"/>
        <v>-</v>
      </c>
      <c r="AA104" s="134"/>
    </row>
    <row r="105" spans="1:27" ht="15.75" customHeight="1">
      <c r="A105" s="450"/>
      <c r="B105" s="442"/>
      <c r="C105" s="442"/>
      <c r="D105" s="148" t="s">
        <v>1849</v>
      </c>
      <c r="E105" s="148" t="s">
        <v>1015</v>
      </c>
      <c r="F105" s="218" t="s">
        <v>1950</v>
      </c>
      <c r="G105" s="148" t="s">
        <v>1987</v>
      </c>
      <c r="H105" s="148" t="s">
        <v>394</v>
      </c>
      <c r="I105" s="148" t="s">
        <v>179</v>
      </c>
      <c r="J105" s="132">
        <v>1000</v>
      </c>
      <c r="K105" s="132">
        <v>0</v>
      </c>
      <c r="L105" s="132">
        <v>0</v>
      </c>
      <c r="M105" s="140" t="s">
        <v>416</v>
      </c>
      <c r="N105" s="148">
        <v>0</v>
      </c>
      <c r="O105" s="170">
        <f t="shared" si="21"/>
        <v>0</v>
      </c>
      <c r="P105" s="170">
        <f t="shared" si="22"/>
        <v>0</v>
      </c>
      <c r="Q105" s="170">
        <f t="shared" si="20"/>
        <v>0</v>
      </c>
      <c r="R105" s="228" t="str">
        <f t="shared" si="23"/>
        <v>-</v>
      </c>
      <c r="S105" s="228" t="str">
        <f t="shared" si="24"/>
        <v>-</v>
      </c>
      <c r="T105" s="131" t="s">
        <v>416</v>
      </c>
      <c r="U105" s="131">
        <v>0</v>
      </c>
      <c r="V105" s="170">
        <f t="shared" si="17"/>
        <v>0</v>
      </c>
      <c r="W105" s="170">
        <f t="shared" si="18"/>
        <v>0</v>
      </c>
      <c r="X105" s="170">
        <f t="shared" si="19"/>
        <v>0</v>
      </c>
      <c r="Y105" s="228" t="str">
        <f t="shared" si="25"/>
        <v>-</v>
      </c>
      <c r="Z105" s="228" t="str">
        <f t="shared" si="26"/>
        <v>-</v>
      </c>
      <c r="AA105" s="134"/>
    </row>
    <row r="106" spans="1:27" ht="15.75" customHeight="1">
      <c r="A106" s="450"/>
      <c r="B106" s="442"/>
      <c r="C106" s="442"/>
      <c r="D106" s="148" t="s">
        <v>1849</v>
      </c>
      <c r="E106" s="148" t="s">
        <v>1015</v>
      </c>
      <c r="F106" s="218" t="s">
        <v>1950</v>
      </c>
      <c r="G106" s="148" t="s">
        <v>1988</v>
      </c>
      <c r="H106" s="148" t="s">
        <v>394</v>
      </c>
      <c r="I106" s="148" t="s">
        <v>165</v>
      </c>
      <c r="J106" s="132">
        <v>1000</v>
      </c>
      <c r="K106" s="132">
        <v>0</v>
      </c>
      <c r="L106" s="132">
        <v>0</v>
      </c>
      <c r="M106" s="140" t="s">
        <v>416</v>
      </c>
      <c r="N106" s="148">
        <v>0</v>
      </c>
      <c r="O106" s="170">
        <f t="shared" si="21"/>
        <v>0</v>
      </c>
      <c r="P106" s="170">
        <f t="shared" si="22"/>
        <v>0</v>
      </c>
      <c r="Q106" s="170">
        <f t="shared" si="20"/>
        <v>0</v>
      </c>
      <c r="R106" s="228" t="str">
        <f t="shared" si="23"/>
        <v>-</v>
      </c>
      <c r="S106" s="228" t="str">
        <f t="shared" si="24"/>
        <v>-</v>
      </c>
      <c r="T106" s="131" t="s">
        <v>416</v>
      </c>
      <c r="U106" s="148">
        <v>0</v>
      </c>
      <c r="V106" s="170">
        <f t="shared" si="17"/>
        <v>0</v>
      </c>
      <c r="W106" s="170">
        <f t="shared" si="18"/>
        <v>0</v>
      </c>
      <c r="X106" s="170">
        <f t="shared" si="19"/>
        <v>0</v>
      </c>
      <c r="Y106" s="228" t="str">
        <f t="shared" si="25"/>
        <v>-</v>
      </c>
      <c r="Z106" s="228" t="str">
        <f t="shared" si="26"/>
        <v>-</v>
      </c>
      <c r="AA106" s="134"/>
    </row>
    <row r="107" spans="1:27" ht="15.75" customHeight="1">
      <c r="A107" s="450"/>
      <c r="B107" s="442"/>
      <c r="C107" s="442"/>
      <c r="D107" s="148" t="s">
        <v>1849</v>
      </c>
      <c r="E107" s="148" t="s">
        <v>1015</v>
      </c>
      <c r="F107" s="218" t="s">
        <v>1950</v>
      </c>
      <c r="G107" s="148" t="s">
        <v>1989</v>
      </c>
      <c r="H107" s="148" t="s">
        <v>394</v>
      </c>
      <c r="I107" s="148" t="s">
        <v>177</v>
      </c>
      <c r="J107" s="132">
        <v>1000</v>
      </c>
      <c r="K107" s="132">
        <v>0</v>
      </c>
      <c r="L107" s="132">
        <v>0</v>
      </c>
      <c r="M107" s="140" t="s">
        <v>416</v>
      </c>
      <c r="N107" s="148">
        <v>0</v>
      </c>
      <c r="O107" s="170">
        <f t="shared" si="21"/>
        <v>0</v>
      </c>
      <c r="P107" s="170">
        <f t="shared" si="22"/>
        <v>0</v>
      </c>
      <c r="Q107" s="170">
        <f t="shared" si="20"/>
        <v>0</v>
      </c>
      <c r="R107" s="228" t="str">
        <f>IFERROR(Q107/O107, "-")</f>
        <v>-</v>
      </c>
      <c r="S107" s="228" t="str">
        <f t="shared" si="24"/>
        <v>-</v>
      </c>
      <c r="T107" s="131" t="s">
        <v>416</v>
      </c>
      <c r="U107" s="131">
        <v>0</v>
      </c>
      <c r="V107" s="170">
        <f t="shared" si="17"/>
        <v>0</v>
      </c>
      <c r="W107" s="170">
        <f t="shared" si="18"/>
        <v>0</v>
      </c>
      <c r="X107" s="170">
        <f t="shared" si="19"/>
        <v>0</v>
      </c>
      <c r="Y107" s="228" t="str">
        <f t="shared" si="25"/>
        <v>-</v>
      </c>
      <c r="Z107" s="228" t="str">
        <f t="shared" si="26"/>
        <v>-</v>
      </c>
      <c r="AA107" s="134"/>
    </row>
    <row r="108" spans="1:27" ht="15.75" customHeight="1">
      <c r="A108" s="450"/>
      <c r="B108" s="442"/>
      <c r="C108" s="442"/>
      <c r="D108" s="148" t="s">
        <v>1849</v>
      </c>
      <c r="E108" s="148" t="s">
        <v>1015</v>
      </c>
      <c r="F108" s="218" t="s">
        <v>1950</v>
      </c>
      <c r="G108" s="148" t="s">
        <v>1990</v>
      </c>
      <c r="H108" s="148" t="s">
        <v>394</v>
      </c>
      <c r="I108" s="148" t="s">
        <v>143</v>
      </c>
      <c r="J108" s="132">
        <v>1000</v>
      </c>
      <c r="K108" s="132">
        <v>0</v>
      </c>
      <c r="L108" s="132">
        <v>0</v>
      </c>
      <c r="M108" s="140" t="s">
        <v>416</v>
      </c>
      <c r="N108" s="148">
        <v>0</v>
      </c>
      <c r="O108" s="170">
        <f t="shared" si="21"/>
        <v>0</v>
      </c>
      <c r="P108" s="170">
        <f t="shared" si="22"/>
        <v>0</v>
      </c>
      <c r="Q108" s="170">
        <f t="shared" si="20"/>
        <v>0</v>
      </c>
      <c r="R108" s="228" t="str">
        <f t="shared" si="23"/>
        <v>-</v>
      </c>
      <c r="S108" s="228" t="str">
        <f t="shared" si="24"/>
        <v>-</v>
      </c>
      <c r="T108" s="131" t="s">
        <v>416</v>
      </c>
      <c r="U108" s="131">
        <v>0</v>
      </c>
      <c r="V108" s="170">
        <f t="shared" si="17"/>
        <v>0</v>
      </c>
      <c r="W108" s="170">
        <f t="shared" si="18"/>
        <v>0</v>
      </c>
      <c r="X108" s="170">
        <f t="shared" si="19"/>
        <v>0</v>
      </c>
      <c r="Y108" s="228" t="str">
        <f t="shared" si="25"/>
        <v>-</v>
      </c>
      <c r="Z108" s="228" t="str">
        <f t="shared" si="26"/>
        <v>-</v>
      </c>
      <c r="AA108" s="134"/>
    </row>
    <row r="109" spans="1:27" ht="15.75" customHeight="1">
      <c r="A109" s="450"/>
      <c r="B109" s="442"/>
      <c r="C109" s="442"/>
      <c r="D109" s="148" t="s">
        <v>1849</v>
      </c>
      <c r="E109" s="148" t="s">
        <v>1015</v>
      </c>
      <c r="F109" s="218" t="s">
        <v>1950</v>
      </c>
      <c r="G109" s="148" t="s">
        <v>1991</v>
      </c>
      <c r="H109" s="148" t="s">
        <v>394</v>
      </c>
      <c r="I109" s="148" t="s">
        <v>163</v>
      </c>
      <c r="J109" s="132">
        <v>1100</v>
      </c>
      <c r="K109" s="132">
        <v>1100</v>
      </c>
      <c r="L109" s="132">
        <v>1100</v>
      </c>
      <c r="M109" s="131" t="s">
        <v>410</v>
      </c>
      <c r="N109" s="148">
        <v>0.23</v>
      </c>
      <c r="O109" s="170">
        <f t="shared" si="21"/>
        <v>253</v>
      </c>
      <c r="P109" s="170">
        <f t="shared" si="22"/>
        <v>253</v>
      </c>
      <c r="Q109" s="170">
        <f t="shared" si="20"/>
        <v>253</v>
      </c>
      <c r="R109" s="228">
        <f t="shared" si="23"/>
        <v>1</v>
      </c>
      <c r="S109" s="228">
        <f t="shared" si="24"/>
        <v>1</v>
      </c>
      <c r="T109" s="131" t="s">
        <v>410</v>
      </c>
      <c r="U109" s="131">
        <v>0.09</v>
      </c>
      <c r="V109" s="170">
        <f t="shared" si="17"/>
        <v>99</v>
      </c>
      <c r="W109" s="170">
        <f t="shared" si="18"/>
        <v>99</v>
      </c>
      <c r="X109" s="170">
        <f t="shared" si="19"/>
        <v>99</v>
      </c>
      <c r="Y109" s="228">
        <f t="shared" si="25"/>
        <v>1</v>
      </c>
      <c r="Z109" s="228">
        <f t="shared" si="26"/>
        <v>1</v>
      </c>
      <c r="AA109" s="134"/>
    </row>
    <row r="110" spans="1:27" ht="15.75" customHeight="1">
      <c r="A110" s="450"/>
      <c r="B110" s="442"/>
      <c r="C110" s="442"/>
      <c r="D110" s="148" t="s">
        <v>1849</v>
      </c>
      <c r="E110" s="148" t="s">
        <v>1015</v>
      </c>
      <c r="F110" s="218" t="s">
        <v>1950</v>
      </c>
      <c r="G110" s="148" t="s">
        <v>1992</v>
      </c>
      <c r="H110" s="148" t="s">
        <v>394</v>
      </c>
      <c r="I110" s="148" t="s">
        <v>163</v>
      </c>
      <c r="J110" s="132">
        <v>4200</v>
      </c>
      <c r="K110" s="132">
        <v>296800</v>
      </c>
      <c r="L110" s="132">
        <v>200000</v>
      </c>
      <c r="M110" s="131" t="s">
        <v>410</v>
      </c>
      <c r="N110" s="148">
        <v>0.23</v>
      </c>
      <c r="O110" s="170">
        <f t="shared" si="21"/>
        <v>966</v>
      </c>
      <c r="P110" s="170">
        <f t="shared" si="22"/>
        <v>68264</v>
      </c>
      <c r="Q110" s="170">
        <f t="shared" si="20"/>
        <v>46000</v>
      </c>
      <c r="R110" s="228">
        <f t="shared" si="23"/>
        <v>47.61904761904762</v>
      </c>
      <c r="S110" s="228">
        <f t="shared" si="24"/>
        <v>70.666666666666671</v>
      </c>
      <c r="T110" s="131" t="s">
        <v>410</v>
      </c>
      <c r="U110" s="131">
        <v>0.09</v>
      </c>
      <c r="V110" s="170">
        <f t="shared" si="17"/>
        <v>378</v>
      </c>
      <c r="W110" s="170">
        <f t="shared" si="18"/>
        <v>26712</v>
      </c>
      <c r="X110" s="170">
        <f t="shared" si="19"/>
        <v>18000</v>
      </c>
      <c r="Y110" s="228">
        <f t="shared" si="25"/>
        <v>47.61904761904762</v>
      </c>
      <c r="Z110" s="228">
        <f t="shared" si="26"/>
        <v>70.666666666666671</v>
      </c>
      <c r="AA110" s="134"/>
    </row>
    <row r="111" spans="1:27" ht="15.75" customHeight="1">
      <c r="A111" s="450"/>
      <c r="B111" s="442"/>
      <c r="C111" s="442"/>
      <c r="D111" s="148" t="s">
        <v>1849</v>
      </c>
      <c r="E111" s="148" t="s">
        <v>1015</v>
      </c>
      <c r="F111" s="218" t="s">
        <v>1950</v>
      </c>
      <c r="G111" s="148" t="s">
        <v>1993</v>
      </c>
      <c r="H111" s="148" t="s">
        <v>394</v>
      </c>
      <c r="I111" s="148" t="s">
        <v>159</v>
      </c>
      <c r="J111" s="132">
        <v>80000</v>
      </c>
      <c r="K111" s="132">
        <v>0</v>
      </c>
      <c r="L111" s="132">
        <v>0</v>
      </c>
      <c r="M111" s="140" t="s">
        <v>416</v>
      </c>
      <c r="N111" s="148">
        <v>0</v>
      </c>
      <c r="O111" s="170">
        <f t="shared" si="21"/>
        <v>0</v>
      </c>
      <c r="P111" s="170">
        <f t="shared" si="22"/>
        <v>0</v>
      </c>
      <c r="Q111" s="170">
        <f t="shared" si="20"/>
        <v>0</v>
      </c>
      <c r="R111" s="228" t="str">
        <f t="shared" si="23"/>
        <v>-</v>
      </c>
      <c r="S111" s="228" t="str">
        <f t="shared" si="24"/>
        <v>-</v>
      </c>
      <c r="T111" s="131" t="s">
        <v>416</v>
      </c>
      <c r="U111" s="131">
        <v>0</v>
      </c>
      <c r="V111" s="170">
        <f t="shared" si="17"/>
        <v>0</v>
      </c>
      <c r="W111" s="170">
        <f t="shared" si="18"/>
        <v>0</v>
      </c>
      <c r="X111" s="170">
        <f t="shared" si="19"/>
        <v>0</v>
      </c>
      <c r="Y111" s="228" t="str">
        <f t="shared" si="25"/>
        <v>-</v>
      </c>
      <c r="Z111" s="228" t="str">
        <f t="shared" si="26"/>
        <v>-</v>
      </c>
      <c r="AA111" s="134"/>
    </row>
    <row r="112" spans="1:27" ht="15.75" customHeight="1">
      <c r="A112" s="450"/>
      <c r="B112" s="442"/>
      <c r="C112" s="442"/>
      <c r="D112" s="148" t="s">
        <v>1849</v>
      </c>
      <c r="E112" s="148" t="s">
        <v>1015</v>
      </c>
      <c r="F112" s="218" t="s">
        <v>1950</v>
      </c>
      <c r="G112" s="148" t="s">
        <v>1994</v>
      </c>
      <c r="H112" s="148" t="s">
        <v>394</v>
      </c>
      <c r="I112" s="148" t="s">
        <v>203</v>
      </c>
      <c r="J112" s="132">
        <v>1000</v>
      </c>
      <c r="K112" s="132">
        <v>0</v>
      </c>
      <c r="L112" s="132">
        <v>0</v>
      </c>
      <c r="M112" s="140" t="s">
        <v>416</v>
      </c>
      <c r="N112" s="148">
        <v>0</v>
      </c>
      <c r="O112" s="170">
        <f t="shared" si="21"/>
        <v>0</v>
      </c>
      <c r="P112" s="170">
        <f t="shared" si="22"/>
        <v>0</v>
      </c>
      <c r="Q112" s="170">
        <f t="shared" si="20"/>
        <v>0</v>
      </c>
      <c r="R112" s="228" t="str">
        <f t="shared" si="23"/>
        <v>-</v>
      </c>
      <c r="S112" s="228" t="str">
        <f t="shared" si="24"/>
        <v>-</v>
      </c>
      <c r="T112" s="131" t="s">
        <v>416</v>
      </c>
      <c r="U112" s="131">
        <v>0</v>
      </c>
      <c r="V112" s="170">
        <f t="shared" si="17"/>
        <v>0</v>
      </c>
      <c r="W112" s="170">
        <f t="shared" si="18"/>
        <v>0</v>
      </c>
      <c r="X112" s="170">
        <f t="shared" si="19"/>
        <v>0</v>
      </c>
      <c r="Y112" s="228" t="str">
        <f t="shared" si="25"/>
        <v>-</v>
      </c>
      <c r="Z112" s="228" t="str">
        <f t="shared" si="26"/>
        <v>-</v>
      </c>
      <c r="AA112" s="134"/>
    </row>
    <row r="113" spans="1:27" ht="15.75" customHeight="1">
      <c r="A113" s="450"/>
      <c r="B113" s="442"/>
      <c r="C113" s="442"/>
      <c r="D113" s="148" t="s">
        <v>1849</v>
      </c>
      <c r="E113" s="148" t="s">
        <v>1015</v>
      </c>
      <c r="F113" s="218" t="s">
        <v>1950</v>
      </c>
      <c r="G113" s="148" t="s">
        <v>1995</v>
      </c>
      <c r="H113" s="148" t="s">
        <v>394</v>
      </c>
      <c r="I113" s="148" t="s">
        <v>195</v>
      </c>
      <c r="J113" s="132">
        <v>20000</v>
      </c>
      <c r="K113" s="132">
        <v>0</v>
      </c>
      <c r="L113" s="132">
        <v>0</v>
      </c>
      <c r="M113" s="140" t="s">
        <v>416</v>
      </c>
      <c r="N113" s="148">
        <v>0</v>
      </c>
      <c r="O113" s="170">
        <f t="shared" si="21"/>
        <v>0</v>
      </c>
      <c r="P113" s="170">
        <f t="shared" si="22"/>
        <v>0</v>
      </c>
      <c r="Q113" s="170">
        <f t="shared" si="20"/>
        <v>0</v>
      </c>
      <c r="R113" s="228" t="str">
        <f t="shared" si="23"/>
        <v>-</v>
      </c>
      <c r="S113" s="228" t="str">
        <f t="shared" si="24"/>
        <v>-</v>
      </c>
      <c r="T113" s="131" t="s">
        <v>416</v>
      </c>
      <c r="U113" s="131">
        <v>0</v>
      </c>
      <c r="V113" s="170">
        <f t="shared" si="17"/>
        <v>0</v>
      </c>
      <c r="W113" s="170">
        <f t="shared" si="18"/>
        <v>0</v>
      </c>
      <c r="X113" s="170">
        <f t="shared" si="19"/>
        <v>0</v>
      </c>
      <c r="Y113" s="228" t="str">
        <f t="shared" si="25"/>
        <v>-</v>
      </c>
      <c r="Z113" s="228" t="str">
        <f t="shared" si="26"/>
        <v>-</v>
      </c>
      <c r="AA113" s="134"/>
    </row>
    <row r="114" spans="1:27" ht="15.75" customHeight="1">
      <c r="A114" s="450"/>
      <c r="B114" s="442"/>
      <c r="C114" s="442"/>
      <c r="D114" s="148" t="s">
        <v>1849</v>
      </c>
      <c r="E114" s="148" t="s">
        <v>1015</v>
      </c>
      <c r="F114" s="218" t="s">
        <v>1950</v>
      </c>
      <c r="G114" s="148" t="s">
        <v>1996</v>
      </c>
      <c r="H114" s="148" t="s">
        <v>394</v>
      </c>
      <c r="I114" s="148" t="s">
        <v>151</v>
      </c>
      <c r="J114" s="132">
        <v>1000</v>
      </c>
      <c r="K114" s="132">
        <v>0</v>
      </c>
      <c r="L114" s="132">
        <v>0</v>
      </c>
      <c r="M114" s="140" t="s">
        <v>416</v>
      </c>
      <c r="N114" s="148">
        <v>0</v>
      </c>
      <c r="O114" s="170">
        <f t="shared" si="21"/>
        <v>0</v>
      </c>
      <c r="P114" s="170">
        <f t="shared" si="22"/>
        <v>0</v>
      </c>
      <c r="Q114" s="170">
        <f t="shared" si="20"/>
        <v>0</v>
      </c>
      <c r="R114" s="228" t="str">
        <f t="shared" si="23"/>
        <v>-</v>
      </c>
      <c r="S114" s="228" t="str">
        <f t="shared" si="24"/>
        <v>-</v>
      </c>
      <c r="T114" s="131" t="s">
        <v>416</v>
      </c>
      <c r="U114" s="131">
        <v>0</v>
      </c>
      <c r="V114" s="170">
        <f t="shared" si="17"/>
        <v>0</v>
      </c>
      <c r="W114" s="170">
        <f t="shared" si="18"/>
        <v>0</v>
      </c>
      <c r="X114" s="170">
        <f t="shared" si="19"/>
        <v>0</v>
      </c>
      <c r="Y114" s="228" t="str">
        <f t="shared" si="25"/>
        <v>-</v>
      </c>
      <c r="Z114" s="228" t="str">
        <f t="shared" si="26"/>
        <v>-</v>
      </c>
      <c r="AA114" s="134"/>
    </row>
    <row r="115" spans="1:27" ht="15.75" customHeight="1">
      <c r="A115" s="450"/>
      <c r="B115" s="442"/>
      <c r="C115" s="442"/>
      <c r="D115" s="148" t="s">
        <v>1849</v>
      </c>
      <c r="E115" s="148" t="s">
        <v>1015</v>
      </c>
      <c r="F115" s="218" t="s">
        <v>1950</v>
      </c>
      <c r="G115" s="148" t="s">
        <v>1997</v>
      </c>
      <c r="H115" s="148" t="s">
        <v>394</v>
      </c>
      <c r="I115" s="148" t="s">
        <v>1998</v>
      </c>
      <c r="J115" s="132">
        <v>1000</v>
      </c>
      <c r="K115" s="132">
        <v>0</v>
      </c>
      <c r="L115" s="132">
        <v>0</v>
      </c>
      <c r="M115" s="140" t="s">
        <v>416</v>
      </c>
      <c r="N115" s="148">
        <v>0</v>
      </c>
      <c r="O115" s="170">
        <f t="shared" si="21"/>
        <v>0</v>
      </c>
      <c r="P115" s="170">
        <f t="shared" si="22"/>
        <v>0</v>
      </c>
      <c r="Q115" s="170">
        <f t="shared" si="20"/>
        <v>0</v>
      </c>
      <c r="R115" s="228" t="str">
        <f t="shared" si="23"/>
        <v>-</v>
      </c>
      <c r="S115" s="228" t="str">
        <f t="shared" si="24"/>
        <v>-</v>
      </c>
      <c r="T115" s="131" t="s">
        <v>416</v>
      </c>
      <c r="U115" s="131">
        <v>0</v>
      </c>
      <c r="V115" s="170">
        <f t="shared" si="17"/>
        <v>0</v>
      </c>
      <c r="W115" s="170">
        <f t="shared" si="18"/>
        <v>0</v>
      </c>
      <c r="X115" s="170">
        <f t="shared" si="19"/>
        <v>0</v>
      </c>
      <c r="Y115" s="228" t="str">
        <f t="shared" si="25"/>
        <v>-</v>
      </c>
      <c r="Z115" s="228" t="str">
        <f t="shared" si="26"/>
        <v>-</v>
      </c>
      <c r="AA115" s="134"/>
    </row>
    <row r="116" spans="1:27" ht="15.75" customHeight="1">
      <c r="A116" s="450"/>
      <c r="B116" s="442"/>
      <c r="C116" s="442"/>
      <c r="D116" s="148" t="s">
        <v>1849</v>
      </c>
      <c r="E116" s="148" t="s">
        <v>1015</v>
      </c>
      <c r="F116" s="218" t="s">
        <v>1950</v>
      </c>
      <c r="G116" s="148" t="s">
        <v>1999</v>
      </c>
      <c r="H116" s="148" t="s">
        <v>394</v>
      </c>
      <c r="I116" s="148" t="s">
        <v>73</v>
      </c>
      <c r="J116" s="132">
        <v>80000</v>
      </c>
      <c r="K116" s="132">
        <v>0</v>
      </c>
      <c r="L116" s="132">
        <v>0</v>
      </c>
      <c r="M116" s="140" t="s">
        <v>416</v>
      </c>
      <c r="N116" s="148">
        <v>0</v>
      </c>
      <c r="O116" s="170">
        <f t="shared" si="21"/>
        <v>0</v>
      </c>
      <c r="P116" s="170">
        <f t="shared" si="22"/>
        <v>0</v>
      </c>
      <c r="Q116" s="170">
        <f t="shared" si="20"/>
        <v>0</v>
      </c>
      <c r="R116" s="228" t="str">
        <f t="shared" si="23"/>
        <v>-</v>
      </c>
      <c r="S116" s="228" t="str">
        <f t="shared" si="24"/>
        <v>-</v>
      </c>
      <c r="T116" s="131" t="s">
        <v>416</v>
      </c>
      <c r="U116" s="131">
        <v>0</v>
      </c>
      <c r="V116" s="170">
        <f t="shared" si="17"/>
        <v>0</v>
      </c>
      <c r="W116" s="170">
        <f t="shared" si="18"/>
        <v>0</v>
      </c>
      <c r="X116" s="170">
        <f t="shared" si="19"/>
        <v>0</v>
      </c>
      <c r="Y116" s="228" t="str">
        <f t="shared" si="25"/>
        <v>-</v>
      </c>
      <c r="Z116" s="228" t="str">
        <f t="shared" si="26"/>
        <v>-</v>
      </c>
      <c r="AA116" s="134"/>
    </row>
    <row r="117" spans="1:27" ht="15.75" customHeight="1">
      <c r="A117" s="450"/>
      <c r="B117" s="442"/>
      <c r="C117" s="442"/>
      <c r="D117" s="148" t="s">
        <v>1849</v>
      </c>
      <c r="E117" s="148" t="s">
        <v>1015</v>
      </c>
      <c r="F117" s="218" t="s">
        <v>1950</v>
      </c>
      <c r="G117" s="148" t="s">
        <v>2000</v>
      </c>
      <c r="H117" s="148" t="s">
        <v>394</v>
      </c>
      <c r="I117" s="148" t="s">
        <v>73</v>
      </c>
      <c r="J117" s="132">
        <v>100000</v>
      </c>
      <c r="K117" s="132">
        <v>0</v>
      </c>
      <c r="L117" s="132">
        <v>0</v>
      </c>
      <c r="M117" s="140" t="s">
        <v>416</v>
      </c>
      <c r="N117" s="148">
        <v>0</v>
      </c>
      <c r="O117" s="170">
        <f t="shared" si="21"/>
        <v>0</v>
      </c>
      <c r="P117" s="170">
        <f t="shared" si="22"/>
        <v>0</v>
      </c>
      <c r="Q117" s="170">
        <f t="shared" si="20"/>
        <v>0</v>
      </c>
      <c r="R117" s="228" t="str">
        <f t="shared" si="23"/>
        <v>-</v>
      </c>
      <c r="S117" s="228" t="str">
        <f t="shared" si="24"/>
        <v>-</v>
      </c>
      <c r="T117" s="131" t="s">
        <v>416</v>
      </c>
      <c r="U117" s="131">
        <v>0</v>
      </c>
      <c r="V117" s="170">
        <f t="shared" si="17"/>
        <v>0</v>
      </c>
      <c r="W117" s="170">
        <f t="shared" si="18"/>
        <v>0</v>
      </c>
      <c r="X117" s="170">
        <f t="shared" si="19"/>
        <v>0</v>
      </c>
      <c r="Y117" s="228" t="str">
        <f t="shared" si="25"/>
        <v>-</v>
      </c>
      <c r="Z117" s="228" t="str">
        <f t="shared" si="26"/>
        <v>-</v>
      </c>
      <c r="AA117" s="134"/>
    </row>
    <row r="118" spans="1:27" ht="15.75" customHeight="1">
      <c r="A118" s="450"/>
      <c r="B118" s="442"/>
      <c r="C118" s="442"/>
      <c r="D118" s="148" t="s">
        <v>1849</v>
      </c>
      <c r="E118" s="148" t="s">
        <v>1015</v>
      </c>
      <c r="F118" s="218" t="s">
        <v>1950</v>
      </c>
      <c r="G118" s="148" t="s">
        <v>2001</v>
      </c>
      <c r="H118" s="148" t="s">
        <v>394</v>
      </c>
      <c r="I118" s="148" t="s">
        <v>73</v>
      </c>
      <c r="J118" s="132">
        <v>316472</v>
      </c>
      <c r="K118" s="132">
        <v>0</v>
      </c>
      <c r="L118" s="132">
        <v>0</v>
      </c>
      <c r="M118" s="140" t="s">
        <v>416</v>
      </c>
      <c r="N118" s="148">
        <v>0</v>
      </c>
      <c r="O118" s="170">
        <f t="shared" si="21"/>
        <v>0</v>
      </c>
      <c r="P118" s="170">
        <f t="shared" si="22"/>
        <v>0</v>
      </c>
      <c r="Q118" s="170">
        <f t="shared" si="20"/>
        <v>0</v>
      </c>
      <c r="R118" s="228" t="str">
        <f t="shared" si="23"/>
        <v>-</v>
      </c>
      <c r="S118" s="228" t="str">
        <f t="shared" si="24"/>
        <v>-</v>
      </c>
      <c r="T118" s="131" t="s">
        <v>416</v>
      </c>
      <c r="U118" s="131">
        <v>0</v>
      </c>
      <c r="V118" s="170">
        <f t="shared" si="17"/>
        <v>0</v>
      </c>
      <c r="W118" s="170">
        <f t="shared" si="18"/>
        <v>0</v>
      </c>
      <c r="X118" s="170">
        <f t="shared" si="19"/>
        <v>0</v>
      </c>
      <c r="Y118" s="228" t="str">
        <f t="shared" si="25"/>
        <v>-</v>
      </c>
      <c r="Z118" s="228" t="str">
        <f t="shared" si="26"/>
        <v>-</v>
      </c>
      <c r="AA118" s="134"/>
    </row>
    <row r="119" spans="1:27" ht="15.75" customHeight="1">
      <c r="A119" s="450"/>
      <c r="B119" s="442"/>
      <c r="C119" s="442"/>
      <c r="D119" s="148" t="s">
        <v>1849</v>
      </c>
      <c r="E119" s="148" t="s">
        <v>1015</v>
      </c>
      <c r="F119" s="218" t="s">
        <v>1950</v>
      </c>
      <c r="G119" s="148" t="s">
        <v>2002</v>
      </c>
      <c r="H119" s="148" t="s">
        <v>394</v>
      </c>
      <c r="I119" s="148" t="s">
        <v>73</v>
      </c>
      <c r="J119" s="132">
        <v>20000</v>
      </c>
      <c r="K119" s="132">
        <v>0</v>
      </c>
      <c r="L119" s="132">
        <v>0</v>
      </c>
      <c r="M119" s="140" t="s">
        <v>416</v>
      </c>
      <c r="N119" s="148">
        <v>0</v>
      </c>
      <c r="O119" s="170">
        <f t="shared" si="21"/>
        <v>0</v>
      </c>
      <c r="P119" s="170">
        <f t="shared" si="22"/>
        <v>0</v>
      </c>
      <c r="Q119" s="170">
        <f t="shared" si="20"/>
        <v>0</v>
      </c>
      <c r="R119" s="228" t="str">
        <f t="shared" si="23"/>
        <v>-</v>
      </c>
      <c r="S119" s="228" t="str">
        <f t="shared" si="24"/>
        <v>-</v>
      </c>
      <c r="T119" s="131" t="s">
        <v>416</v>
      </c>
      <c r="U119" s="131">
        <v>0</v>
      </c>
      <c r="V119" s="170">
        <f t="shared" si="17"/>
        <v>0</v>
      </c>
      <c r="W119" s="170">
        <f t="shared" si="18"/>
        <v>0</v>
      </c>
      <c r="X119" s="170">
        <f t="shared" si="19"/>
        <v>0</v>
      </c>
      <c r="Y119" s="228" t="str">
        <f t="shared" si="25"/>
        <v>-</v>
      </c>
      <c r="Z119" s="228" t="str">
        <f t="shared" si="26"/>
        <v>-</v>
      </c>
      <c r="AA119" s="134"/>
    </row>
    <row r="120" spans="1:27" ht="15.75" customHeight="1">
      <c r="A120" s="450"/>
      <c r="B120" s="442"/>
      <c r="C120" s="442"/>
      <c r="D120" s="148" t="s">
        <v>1849</v>
      </c>
      <c r="E120" s="148" t="s">
        <v>1015</v>
      </c>
      <c r="F120" s="218" t="s">
        <v>2003</v>
      </c>
      <c r="G120" s="148" t="s">
        <v>2004</v>
      </c>
      <c r="H120" s="148" t="s">
        <v>394</v>
      </c>
      <c r="I120" s="148" t="s">
        <v>115</v>
      </c>
      <c r="J120" s="132">
        <v>8000</v>
      </c>
      <c r="K120" s="132">
        <v>0</v>
      </c>
      <c r="L120" s="132">
        <v>0</v>
      </c>
      <c r="M120" s="140" t="s">
        <v>416</v>
      </c>
      <c r="N120" s="148">
        <v>0</v>
      </c>
      <c r="O120" s="170">
        <f t="shared" si="21"/>
        <v>0</v>
      </c>
      <c r="P120" s="170">
        <f t="shared" si="22"/>
        <v>0</v>
      </c>
      <c r="Q120" s="170">
        <f t="shared" si="20"/>
        <v>0</v>
      </c>
      <c r="R120" s="228" t="str">
        <f t="shared" si="23"/>
        <v>-</v>
      </c>
      <c r="S120" s="228" t="str">
        <f t="shared" si="24"/>
        <v>-</v>
      </c>
      <c r="T120" s="131" t="s">
        <v>416</v>
      </c>
      <c r="U120" s="148">
        <v>0</v>
      </c>
      <c r="V120" s="170">
        <f t="shared" si="17"/>
        <v>0</v>
      </c>
      <c r="W120" s="170">
        <f t="shared" si="18"/>
        <v>0</v>
      </c>
      <c r="X120" s="170">
        <f t="shared" si="19"/>
        <v>0</v>
      </c>
      <c r="Y120" s="228" t="str">
        <f t="shared" si="25"/>
        <v>-</v>
      </c>
      <c r="Z120" s="228" t="str">
        <f t="shared" si="26"/>
        <v>-</v>
      </c>
      <c r="AA120" s="134"/>
    </row>
    <row r="121" spans="1:27" ht="15.75" customHeight="1">
      <c r="A121" s="450"/>
      <c r="B121" s="442"/>
      <c r="C121" s="442"/>
      <c r="D121" s="148" t="s">
        <v>1849</v>
      </c>
      <c r="E121" s="148" t="s">
        <v>1015</v>
      </c>
      <c r="F121" s="218" t="s">
        <v>2003</v>
      </c>
      <c r="G121" s="148" t="s">
        <v>2005</v>
      </c>
      <c r="H121" s="148" t="s">
        <v>394</v>
      </c>
      <c r="I121" s="148" t="s">
        <v>115</v>
      </c>
      <c r="J121" s="132">
        <v>500000</v>
      </c>
      <c r="K121" s="132">
        <v>259233.63999999998</v>
      </c>
      <c r="L121" s="132">
        <v>182771.28</v>
      </c>
      <c r="M121" s="131" t="s">
        <v>410</v>
      </c>
      <c r="N121" s="148">
        <v>0.35</v>
      </c>
      <c r="O121" s="170">
        <f t="shared" si="21"/>
        <v>175000</v>
      </c>
      <c r="P121" s="170">
        <f t="shared" si="22"/>
        <v>90731.77399999999</v>
      </c>
      <c r="Q121" s="170">
        <f t="shared" si="20"/>
        <v>63969.947999999997</v>
      </c>
      <c r="R121" s="228">
        <f t="shared" si="23"/>
        <v>0.36554255999999996</v>
      </c>
      <c r="S121" s="228">
        <f t="shared" si="24"/>
        <v>0.51846727999999997</v>
      </c>
      <c r="T121" s="131" t="s">
        <v>410</v>
      </c>
      <c r="U121" s="148">
        <v>0.14000000000000001</v>
      </c>
      <c r="V121" s="170">
        <f t="shared" si="17"/>
        <v>70000</v>
      </c>
      <c r="W121" s="170">
        <f t="shared" si="18"/>
        <v>36292.709600000002</v>
      </c>
      <c r="X121" s="170">
        <f t="shared" si="19"/>
        <v>25587.979200000002</v>
      </c>
      <c r="Y121" s="228">
        <f t="shared" si="25"/>
        <v>0.36554256000000002</v>
      </c>
      <c r="Z121" s="228">
        <f t="shared" si="26"/>
        <v>0.51846727999999997</v>
      </c>
      <c r="AA121" s="134"/>
    </row>
    <row r="122" spans="1:27" ht="15.75" customHeight="1">
      <c r="A122" s="450"/>
      <c r="B122" s="442"/>
      <c r="C122" s="442"/>
      <c r="D122" s="148" t="s">
        <v>1849</v>
      </c>
      <c r="E122" s="148" t="s">
        <v>1015</v>
      </c>
      <c r="F122" s="218" t="s">
        <v>2003</v>
      </c>
      <c r="G122" s="148" t="s">
        <v>2006</v>
      </c>
      <c r="H122" s="148" t="s">
        <v>394</v>
      </c>
      <c r="I122" s="148" t="s">
        <v>115</v>
      </c>
      <c r="J122" s="132">
        <v>20000</v>
      </c>
      <c r="K122" s="132">
        <v>15400</v>
      </c>
      <c r="L122" s="132">
        <v>15334</v>
      </c>
      <c r="M122" s="131" t="s">
        <v>410</v>
      </c>
      <c r="N122" s="148">
        <v>0.35</v>
      </c>
      <c r="O122" s="170">
        <f t="shared" si="21"/>
        <v>7000</v>
      </c>
      <c r="P122" s="170">
        <f t="shared" si="22"/>
        <v>5390</v>
      </c>
      <c r="Q122" s="170">
        <f t="shared" si="20"/>
        <v>5366.9</v>
      </c>
      <c r="R122" s="228">
        <f t="shared" si="23"/>
        <v>0.76669999999999994</v>
      </c>
      <c r="S122" s="228">
        <f t="shared" si="24"/>
        <v>0.77</v>
      </c>
      <c r="T122" s="131" t="s">
        <v>410</v>
      </c>
      <c r="U122" s="148">
        <v>0.14000000000000001</v>
      </c>
      <c r="V122" s="170">
        <f t="shared" si="17"/>
        <v>2800.0000000000005</v>
      </c>
      <c r="W122" s="170">
        <f t="shared" si="18"/>
        <v>2156</v>
      </c>
      <c r="X122" s="170">
        <f t="shared" si="19"/>
        <v>2146.7600000000002</v>
      </c>
      <c r="Y122" s="228">
        <f t="shared" si="25"/>
        <v>0.76669999999999994</v>
      </c>
      <c r="Z122" s="228">
        <f t="shared" si="26"/>
        <v>0.76999999999999991</v>
      </c>
      <c r="AA122" s="134"/>
    </row>
    <row r="123" spans="1:27" ht="15.75" customHeight="1">
      <c r="A123" s="450"/>
      <c r="B123" s="442"/>
      <c r="C123" s="442"/>
      <c r="D123" s="148" t="s">
        <v>1849</v>
      </c>
      <c r="E123" s="148" t="s">
        <v>1015</v>
      </c>
      <c r="F123" s="218" t="s">
        <v>2003</v>
      </c>
      <c r="G123" s="148" t="s">
        <v>2007</v>
      </c>
      <c r="H123" s="148" t="s">
        <v>394</v>
      </c>
      <c r="I123" s="148" t="s">
        <v>115</v>
      </c>
      <c r="J123" s="132">
        <v>380000</v>
      </c>
      <c r="K123" s="132">
        <v>318396.84000000003</v>
      </c>
      <c r="L123" s="132">
        <v>291424.26000000013</v>
      </c>
      <c r="M123" s="131" t="s">
        <v>410</v>
      </c>
      <c r="N123" s="148">
        <v>0.35</v>
      </c>
      <c r="O123" s="170">
        <f t="shared" si="21"/>
        <v>133000</v>
      </c>
      <c r="P123" s="170">
        <f t="shared" si="22"/>
        <v>111438.894</v>
      </c>
      <c r="Q123" s="170">
        <f t="shared" si="20"/>
        <v>101998.49100000004</v>
      </c>
      <c r="R123" s="228">
        <f t="shared" si="23"/>
        <v>0.76690594736842133</v>
      </c>
      <c r="S123" s="228">
        <f t="shared" si="24"/>
        <v>0.83788642105263156</v>
      </c>
      <c r="T123" s="131" t="s">
        <v>410</v>
      </c>
      <c r="U123" s="148">
        <v>0.14000000000000001</v>
      </c>
      <c r="V123" s="170">
        <f t="shared" si="17"/>
        <v>53200.000000000007</v>
      </c>
      <c r="W123" s="170">
        <f t="shared" si="18"/>
        <v>44575.557600000007</v>
      </c>
      <c r="X123" s="170">
        <f t="shared" si="19"/>
        <v>40799.39640000002</v>
      </c>
      <c r="Y123" s="228">
        <f t="shared" si="25"/>
        <v>0.76690594736842133</v>
      </c>
      <c r="Z123" s="228">
        <f t="shared" si="26"/>
        <v>0.83788642105263156</v>
      </c>
      <c r="AA123" s="134"/>
    </row>
    <row r="124" spans="1:27" ht="15.75" customHeight="1">
      <c r="A124" s="450"/>
      <c r="B124" s="442"/>
      <c r="C124" s="442"/>
      <c r="D124" s="148" t="s">
        <v>1849</v>
      </c>
      <c r="E124" s="148" t="s">
        <v>1015</v>
      </c>
      <c r="F124" s="218" t="s">
        <v>2003</v>
      </c>
      <c r="G124" s="148" t="s">
        <v>2008</v>
      </c>
      <c r="H124" s="148" t="s">
        <v>394</v>
      </c>
      <c r="I124" s="148" t="s">
        <v>115</v>
      </c>
      <c r="J124" s="132">
        <v>15500000</v>
      </c>
      <c r="K124" s="132">
        <v>14056370.800000001</v>
      </c>
      <c r="L124" s="132">
        <v>10294621.75</v>
      </c>
      <c r="M124" s="131" t="s">
        <v>410</v>
      </c>
      <c r="N124" s="148">
        <v>0.35</v>
      </c>
      <c r="O124" s="170">
        <f t="shared" si="21"/>
        <v>5425000</v>
      </c>
      <c r="P124" s="170">
        <f t="shared" si="22"/>
        <v>4919729.78</v>
      </c>
      <c r="Q124" s="170">
        <f t="shared" si="20"/>
        <v>3603117.6124999998</v>
      </c>
      <c r="R124" s="228">
        <f t="shared" si="23"/>
        <v>0.66416914516129033</v>
      </c>
      <c r="S124" s="228">
        <f t="shared" si="24"/>
        <v>0.90686263225806452</v>
      </c>
      <c r="T124" s="131" t="s">
        <v>410</v>
      </c>
      <c r="U124" s="148">
        <v>0.14000000000000001</v>
      </c>
      <c r="V124" s="170">
        <f t="shared" ref="V124:V187" si="27">J124*U124</f>
        <v>2170000</v>
      </c>
      <c r="W124" s="170">
        <f t="shared" ref="W124:W187" si="28">K124*U124</f>
        <v>1967891.9120000002</v>
      </c>
      <c r="X124" s="170">
        <f t="shared" ref="X124:X187" si="29">L124*U124</f>
        <v>1441247.0450000002</v>
      </c>
      <c r="Y124" s="228">
        <f t="shared" si="25"/>
        <v>0.66416914516129044</v>
      </c>
      <c r="Z124" s="228">
        <f t="shared" si="26"/>
        <v>0.90686263225806463</v>
      </c>
      <c r="AA124" s="134"/>
    </row>
    <row r="125" spans="1:27" ht="15.75" customHeight="1">
      <c r="A125" s="450"/>
      <c r="B125" s="442"/>
      <c r="C125" s="442"/>
      <c r="D125" s="148" t="s">
        <v>1849</v>
      </c>
      <c r="E125" s="148" t="s">
        <v>1015</v>
      </c>
      <c r="F125" s="218" t="s">
        <v>2003</v>
      </c>
      <c r="G125" s="148" t="s">
        <v>2009</v>
      </c>
      <c r="H125" s="148" t="s">
        <v>394</v>
      </c>
      <c r="I125" s="148" t="s">
        <v>115</v>
      </c>
      <c r="J125" s="132">
        <v>280000</v>
      </c>
      <c r="K125" s="132">
        <v>289831.37</v>
      </c>
      <c r="L125" s="132">
        <v>274181.37</v>
      </c>
      <c r="M125" s="131" t="s">
        <v>410</v>
      </c>
      <c r="N125" s="148">
        <v>0.35</v>
      </c>
      <c r="O125" s="170">
        <f t="shared" si="21"/>
        <v>98000</v>
      </c>
      <c r="P125" s="170">
        <f t="shared" si="22"/>
        <v>101440.97949999999</v>
      </c>
      <c r="Q125" s="170">
        <f t="shared" si="20"/>
        <v>95963.479499999987</v>
      </c>
      <c r="R125" s="228">
        <f t="shared" si="23"/>
        <v>0.97921917857142848</v>
      </c>
      <c r="S125" s="228">
        <f t="shared" si="24"/>
        <v>1.0351120357142856</v>
      </c>
      <c r="T125" s="131" t="s">
        <v>410</v>
      </c>
      <c r="U125" s="148">
        <v>0.14000000000000001</v>
      </c>
      <c r="V125" s="170">
        <f t="shared" si="27"/>
        <v>39200.000000000007</v>
      </c>
      <c r="W125" s="170">
        <f t="shared" si="28"/>
        <v>40576.391800000005</v>
      </c>
      <c r="X125" s="170">
        <f t="shared" si="29"/>
        <v>38385.391800000005</v>
      </c>
      <c r="Y125" s="228">
        <f t="shared" si="25"/>
        <v>0.97921917857142848</v>
      </c>
      <c r="Z125" s="228">
        <f t="shared" si="26"/>
        <v>1.0351120357142856</v>
      </c>
      <c r="AA125" s="134"/>
    </row>
    <row r="126" spans="1:27" ht="15.75" customHeight="1">
      <c r="A126" s="450"/>
      <c r="B126" s="442"/>
      <c r="C126" s="442"/>
      <c r="D126" s="148" t="s">
        <v>1849</v>
      </c>
      <c r="E126" s="148" t="s">
        <v>1015</v>
      </c>
      <c r="F126" s="218" t="s">
        <v>2010</v>
      </c>
      <c r="G126" s="148" t="s">
        <v>2011</v>
      </c>
      <c r="H126" s="148" t="s">
        <v>394</v>
      </c>
      <c r="I126" s="148" t="s">
        <v>115</v>
      </c>
      <c r="J126" s="132">
        <v>500000</v>
      </c>
      <c r="K126" s="132">
        <v>276200</v>
      </c>
      <c r="L126" s="132">
        <v>227070</v>
      </c>
      <c r="M126" s="131" t="s">
        <v>410</v>
      </c>
      <c r="N126" s="148">
        <v>0.35</v>
      </c>
      <c r="O126" s="170">
        <f t="shared" si="21"/>
        <v>175000</v>
      </c>
      <c r="P126" s="170">
        <f t="shared" si="22"/>
        <v>96670</v>
      </c>
      <c r="Q126" s="170">
        <f t="shared" si="20"/>
        <v>79474.5</v>
      </c>
      <c r="R126" s="228">
        <f t="shared" si="23"/>
        <v>0.45413999999999999</v>
      </c>
      <c r="S126" s="228">
        <f t="shared" si="24"/>
        <v>0.5524</v>
      </c>
      <c r="T126" s="131" t="s">
        <v>410</v>
      </c>
      <c r="U126" s="148">
        <v>0.14000000000000001</v>
      </c>
      <c r="V126" s="170">
        <f t="shared" si="27"/>
        <v>70000</v>
      </c>
      <c r="W126" s="170">
        <f t="shared" si="28"/>
        <v>38668.000000000007</v>
      </c>
      <c r="X126" s="170">
        <f t="shared" si="29"/>
        <v>31789.800000000003</v>
      </c>
      <c r="Y126" s="228">
        <f t="shared" si="25"/>
        <v>0.45414000000000004</v>
      </c>
      <c r="Z126" s="228">
        <f t="shared" si="26"/>
        <v>0.55240000000000011</v>
      </c>
      <c r="AA126" s="134"/>
    </row>
    <row r="127" spans="1:27" ht="15.75" customHeight="1">
      <c r="A127" s="450"/>
      <c r="B127" s="442"/>
      <c r="C127" s="442"/>
      <c r="D127" s="148" t="s">
        <v>1849</v>
      </c>
      <c r="E127" s="148" t="s">
        <v>1015</v>
      </c>
      <c r="F127" s="218" t="s">
        <v>2010</v>
      </c>
      <c r="G127" s="148" t="s">
        <v>2012</v>
      </c>
      <c r="H127" s="148" t="s">
        <v>394</v>
      </c>
      <c r="I127" s="148" t="s">
        <v>115</v>
      </c>
      <c r="J127" s="132">
        <v>3000000</v>
      </c>
      <c r="K127" s="132">
        <v>2933200</v>
      </c>
      <c r="L127" s="132">
        <v>2459930</v>
      </c>
      <c r="M127" s="131" t="s">
        <v>410</v>
      </c>
      <c r="N127" s="148">
        <v>0.35</v>
      </c>
      <c r="O127" s="170">
        <f t="shared" si="21"/>
        <v>1050000</v>
      </c>
      <c r="P127" s="170">
        <f t="shared" si="22"/>
        <v>1026619.9999999999</v>
      </c>
      <c r="Q127" s="170">
        <f t="shared" si="20"/>
        <v>860975.5</v>
      </c>
      <c r="R127" s="228">
        <f t="shared" si="23"/>
        <v>0.81997666666666669</v>
      </c>
      <c r="S127" s="228">
        <f t="shared" si="24"/>
        <v>0.97773333333333323</v>
      </c>
      <c r="T127" s="131" t="s">
        <v>410</v>
      </c>
      <c r="U127" s="148">
        <v>0.14000000000000001</v>
      </c>
      <c r="V127" s="170">
        <f t="shared" si="27"/>
        <v>420000.00000000006</v>
      </c>
      <c r="W127" s="170">
        <f t="shared" si="28"/>
        <v>410648.00000000006</v>
      </c>
      <c r="X127" s="170">
        <f t="shared" si="29"/>
        <v>344390.2</v>
      </c>
      <c r="Y127" s="228">
        <f t="shared" si="25"/>
        <v>0.81997666666666658</v>
      </c>
      <c r="Z127" s="228">
        <f t="shared" si="26"/>
        <v>0.97773333333333334</v>
      </c>
      <c r="AA127" s="134"/>
    </row>
    <row r="128" spans="1:27" ht="15.75" customHeight="1">
      <c r="A128" s="450"/>
      <c r="B128" s="442"/>
      <c r="C128" s="442"/>
      <c r="D128" s="148" t="s">
        <v>1849</v>
      </c>
      <c r="E128" s="148" t="s">
        <v>1015</v>
      </c>
      <c r="F128" s="218" t="s">
        <v>2010</v>
      </c>
      <c r="G128" s="148" t="s">
        <v>2013</v>
      </c>
      <c r="H128" s="148" t="s">
        <v>394</v>
      </c>
      <c r="I128" s="148" t="s">
        <v>115</v>
      </c>
      <c r="J128" s="132">
        <v>100000</v>
      </c>
      <c r="K128" s="132">
        <v>100000</v>
      </c>
      <c r="L128" s="132">
        <v>41404</v>
      </c>
      <c r="M128" s="131" t="s">
        <v>410</v>
      </c>
      <c r="N128" s="148">
        <v>0.35</v>
      </c>
      <c r="O128" s="170">
        <f t="shared" si="21"/>
        <v>35000</v>
      </c>
      <c r="P128" s="170">
        <f t="shared" si="22"/>
        <v>35000</v>
      </c>
      <c r="Q128" s="170">
        <f t="shared" si="20"/>
        <v>14491.4</v>
      </c>
      <c r="R128" s="228">
        <f t="shared" si="23"/>
        <v>0.41403999999999996</v>
      </c>
      <c r="S128" s="228">
        <f t="shared" si="24"/>
        <v>1</v>
      </c>
      <c r="T128" s="131" t="s">
        <v>410</v>
      </c>
      <c r="U128" s="148">
        <v>0.14000000000000001</v>
      </c>
      <c r="V128" s="170">
        <f t="shared" si="27"/>
        <v>14000.000000000002</v>
      </c>
      <c r="W128" s="170">
        <f t="shared" si="28"/>
        <v>14000.000000000002</v>
      </c>
      <c r="X128" s="170">
        <f t="shared" si="29"/>
        <v>5796.56</v>
      </c>
      <c r="Y128" s="228">
        <f t="shared" si="25"/>
        <v>0.41403999999999996</v>
      </c>
      <c r="Z128" s="228">
        <f t="shared" si="26"/>
        <v>1</v>
      </c>
      <c r="AA128" s="134"/>
    </row>
    <row r="129" spans="1:27" ht="15.75" customHeight="1">
      <c r="A129" s="450"/>
      <c r="B129" s="442"/>
      <c r="C129" s="442"/>
      <c r="D129" s="148" t="s">
        <v>1849</v>
      </c>
      <c r="E129" s="148" t="s">
        <v>1015</v>
      </c>
      <c r="F129" s="218" t="s">
        <v>2014</v>
      </c>
      <c r="G129" s="148" t="s">
        <v>2015</v>
      </c>
      <c r="H129" s="148" t="s">
        <v>394</v>
      </c>
      <c r="I129" s="148" t="s">
        <v>115</v>
      </c>
      <c r="J129" s="132">
        <v>1900000</v>
      </c>
      <c r="K129" s="132">
        <v>878945.55</v>
      </c>
      <c r="L129" s="132">
        <v>878945.55</v>
      </c>
      <c r="M129" s="131" t="s">
        <v>410</v>
      </c>
      <c r="N129" s="148">
        <v>0.35</v>
      </c>
      <c r="O129" s="170">
        <f t="shared" si="21"/>
        <v>665000</v>
      </c>
      <c r="P129" s="170">
        <f t="shared" si="22"/>
        <v>307630.9425</v>
      </c>
      <c r="Q129" s="170">
        <f t="shared" si="20"/>
        <v>307630.9425</v>
      </c>
      <c r="R129" s="228">
        <f t="shared" si="23"/>
        <v>0.46260292105263157</v>
      </c>
      <c r="S129" s="228">
        <f t="shared" si="24"/>
        <v>0.46260292105263157</v>
      </c>
      <c r="T129" s="131" t="s">
        <v>410</v>
      </c>
      <c r="U129" s="148">
        <v>0.14000000000000001</v>
      </c>
      <c r="V129" s="170">
        <f t="shared" si="27"/>
        <v>266000</v>
      </c>
      <c r="W129" s="170">
        <f t="shared" si="28"/>
        <v>123052.37700000002</v>
      </c>
      <c r="X129" s="170">
        <f t="shared" si="29"/>
        <v>123052.37700000002</v>
      </c>
      <c r="Y129" s="228">
        <f t="shared" si="25"/>
        <v>0.46260292105263168</v>
      </c>
      <c r="Z129" s="228">
        <f t="shared" si="26"/>
        <v>0.46260292105263168</v>
      </c>
      <c r="AA129" s="134"/>
    </row>
    <row r="130" spans="1:27" ht="15.75" customHeight="1">
      <c r="A130" s="450"/>
      <c r="B130" s="442"/>
      <c r="C130" s="442"/>
      <c r="D130" s="148" t="s">
        <v>1849</v>
      </c>
      <c r="E130" s="148" t="s">
        <v>1015</v>
      </c>
      <c r="F130" s="218" t="s">
        <v>2014</v>
      </c>
      <c r="G130" s="148" t="s">
        <v>2016</v>
      </c>
      <c r="H130" s="148" t="s">
        <v>394</v>
      </c>
      <c r="I130" s="148" t="s">
        <v>115</v>
      </c>
      <c r="J130" s="132">
        <v>100000</v>
      </c>
      <c r="K130" s="132">
        <v>36500</v>
      </c>
      <c r="L130" s="132">
        <v>8000</v>
      </c>
      <c r="M130" s="131" t="s">
        <v>410</v>
      </c>
      <c r="N130" s="148">
        <v>0.35</v>
      </c>
      <c r="O130" s="170">
        <f t="shared" si="21"/>
        <v>35000</v>
      </c>
      <c r="P130" s="170">
        <f t="shared" si="22"/>
        <v>12775</v>
      </c>
      <c r="Q130" s="170">
        <f t="shared" si="20"/>
        <v>2800</v>
      </c>
      <c r="R130" s="228">
        <f t="shared" si="23"/>
        <v>0.08</v>
      </c>
      <c r="S130" s="228">
        <f t="shared" si="24"/>
        <v>0.36499999999999999</v>
      </c>
      <c r="T130" s="131" t="s">
        <v>410</v>
      </c>
      <c r="U130" s="148">
        <v>0.14000000000000001</v>
      </c>
      <c r="V130" s="170">
        <f t="shared" si="27"/>
        <v>14000.000000000002</v>
      </c>
      <c r="W130" s="170">
        <f t="shared" si="28"/>
        <v>5110.0000000000009</v>
      </c>
      <c r="X130" s="170">
        <f t="shared" si="29"/>
        <v>1120</v>
      </c>
      <c r="Y130" s="228">
        <f t="shared" si="25"/>
        <v>7.9999999999999988E-2</v>
      </c>
      <c r="Z130" s="228">
        <f t="shared" si="26"/>
        <v>0.36499999999999999</v>
      </c>
      <c r="AA130" s="134"/>
    </row>
    <row r="131" spans="1:27" ht="15.75" customHeight="1">
      <c r="A131" s="450"/>
      <c r="B131" s="442"/>
      <c r="C131" s="442"/>
      <c r="D131" s="148" t="s">
        <v>1849</v>
      </c>
      <c r="E131" s="148" t="s">
        <v>1015</v>
      </c>
      <c r="F131" s="218" t="s">
        <v>2014</v>
      </c>
      <c r="G131" s="148" t="s">
        <v>2017</v>
      </c>
      <c r="H131" s="148" t="s">
        <v>394</v>
      </c>
      <c r="I131" s="148" t="s">
        <v>115</v>
      </c>
      <c r="J131" s="132">
        <v>3500000</v>
      </c>
      <c r="K131" s="132">
        <v>2997809.42</v>
      </c>
      <c r="L131" s="132">
        <v>1860126.49</v>
      </c>
      <c r="M131" s="131" t="s">
        <v>410</v>
      </c>
      <c r="N131" s="148">
        <v>0.35</v>
      </c>
      <c r="O131" s="170">
        <f t="shared" si="21"/>
        <v>1225000</v>
      </c>
      <c r="P131" s="170">
        <f t="shared" si="22"/>
        <v>1049233.297</v>
      </c>
      <c r="Q131" s="170">
        <f t="shared" si="20"/>
        <v>651044.27149999992</v>
      </c>
      <c r="R131" s="228">
        <f t="shared" si="23"/>
        <v>0.53146471142857132</v>
      </c>
      <c r="S131" s="228">
        <f t="shared" si="24"/>
        <v>0.85651697714285713</v>
      </c>
      <c r="T131" s="131" t="s">
        <v>410</v>
      </c>
      <c r="U131" s="148">
        <v>0.14000000000000001</v>
      </c>
      <c r="V131" s="170">
        <f t="shared" si="27"/>
        <v>490000.00000000006</v>
      </c>
      <c r="W131" s="170">
        <f t="shared" si="28"/>
        <v>419693.31880000001</v>
      </c>
      <c r="X131" s="170">
        <f t="shared" si="29"/>
        <v>260417.70860000001</v>
      </c>
      <c r="Y131" s="228">
        <f t="shared" si="25"/>
        <v>0.53146471142857143</v>
      </c>
      <c r="Z131" s="228">
        <f t="shared" si="26"/>
        <v>0.85651697714285702</v>
      </c>
      <c r="AA131" s="134"/>
    </row>
    <row r="132" spans="1:27" ht="15.75" customHeight="1">
      <c r="A132" s="450"/>
      <c r="B132" s="442"/>
      <c r="C132" s="442"/>
      <c r="D132" s="148" t="s">
        <v>1849</v>
      </c>
      <c r="E132" s="148" t="s">
        <v>1015</v>
      </c>
      <c r="F132" s="218" t="s">
        <v>2014</v>
      </c>
      <c r="G132" s="148" t="s">
        <v>2018</v>
      </c>
      <c r="H132" s="148" t="s">
        <v>394</v>
      </c>
      <c r="I132" s="148" t="s">
        <v>115</v>
      </c>
      <c r="J132" s="132">
        <v>20000</v>
      </c>
      <c r="K132" s="132">
        <v>20000</v>
      </c>
      <c r="L132" s="132">
        <v>1600</v>
      </c>
      <c r="M132" s="131" t="s">
        <v>410</v>
      </c>
      <c r="N132" s="148">
        <v>0.35</v>
      </c>
      <c r="O132" s="170">
        <f t="shared" si="21"/>
        <v>7000</v>
      </c>
      <c r="P132" s="170">
        <f t="shared" si="22"/>
        <v>7000</v>
      </c>
      <c r="Q132" s="170">
        <f t="shared" si="20"/>
        <v>560</v>
      </c>
      <c r="R132" s="228">
        <f t="shared" si="23"/>
        <v>0.08</v>
      </c>
      <c r="S132" s="228">
        <f t="shared" si="24"/>
        <v>1</v>
      </c>
      <c r="T132" s="131" t="s">
        <v>410</v>
      </c>
      <c r="U132" s="148">
        <v>0.14000000000000001</v>
      </c>
      <c r="V132" s="170">
        <f t="shared" si="27"/>
        <v>2800.0000000000005</v>
      </c>
      <c r="W132" s="170">
        <f t="shared" si="28"/>
        <v>2800.0000000000005</v>
      </c>
      <c r="X132" s="170">
        <f t="shared" si="29"/>
        <v>224.00000000000003</v>
      </c>
      <c r="Y132" s="228">
        <f t="shared" si="25"/>
        <v>0.08</v>
      </c>
      <c r="Z132" s="228">
        <f t="shared" si="26"/>
        <v>1</v>
      </c>
      <c r="AA132" s="134"/>
    </row>
    <row r="133" spans="1:27" ht="15.75" customHeight="1">
      <c r="A133" s="450"/>
      <c r="B133" s="442"/>
      <c r="C133" s="442"/>
      <c r="D133" s="148" t="s">
        <v>1849</v>
      </c>
      <c r="E133" s="148" t="s">
        <v>1015</v>
      </c>
      <c r="F133" s="218" t="s">
        <v>2019</v>
      </c>
      <c r="G133" s="148" t="s">
        <v>2020</v>
      </c>
      <c r="H133" s="148" t="s">
        <v>394</v>
      </c>
      <c r="I133" s="148" t="s">
        <v>115</v>
      </c>
      <c r="J133" s="132">
        <v>1565644</v>
      </c>
      <c r="K133" s="132">
        <v>1564644</v>
      </c>
      <c r="L133" s="132">
        <v>1564644</v>
      </c>
      <c r="M133" s="131" t="s">
        <v>410</v>
      </c>
      <c r="N133" s="148">
        <v>0.23</v>
      </c>
      <c r="O133" s="170">
        <f t="shared" si="21"/>
        <v>360098.12</v>
      </c>
      <c r="P133" s="170">
        <f t="shared" si="22"/>
        <v>359868.12</v>
      </c>
      <c r="Q133" s="170">
        <f t="shared" si="20"/>
        <v>359868.12</v>
      </c>
      <c r="R133" s="228">
        <f t="shared" si="23"/>
        <v>0.99936128519637923</v>
      </c>
      <c r="S133" s="228">
        <f t="shared" si="24"/>
        <v>0.99936128519637923</v>
      </c>
      <c r="T133" s="131" t="s">
        <v>410</v>
      </c>
      <c r="U133" s="131">
        <v>0.09</v>
      </c>
      <c r="V133" s="170">
        <f t="shared" si="27"/>
        <v>140907.96</v>
      </c>
      <c r="W133" s="170">
        <f t="shared" si="28"/>
        <v>140817.96</v>
      </c>
      <c r="X133" s="170">
        <f t="shared" si="29"/>
        <v>140817.96</v>
      </c>
      <c r="Y133" s="228">
        <f t="shared" si="25"/>
        <v>0.99936128519637923</v>
      </c>
      <c r="Z133" s="228">
        <f t="shared" si="26"/>
        <v>0.99936128519637923</v>
      </c>
      <c r="AA133" s="134"/>
    </row>
    <row r="134" spans="1:27" ht="15.75" customHeight="1">
      <c r="A134" s="450"/>
      <c r="B134" s="442"/>
      <c r="C134" s="442"/>
      <c r="D134" s="148" t="s">
        <v>1849</v>
      </c>
      <c r="E134" s="148" t="s">
        <v>1015</v>
      </c>
      <c r="F134" s="218" t="s">
        <v>2019</v>
      </c>
      <c r="G134" s="148" t="s">
        <v>2021</v>
      </c>
      <c r="H134" s="148" t="s">
        <v>394</v>
      </c>
      <c r="I134" s="148" t="s">
        <v>115</v>
      </c>
      <c r="J134" s="132">
        <v>6243180</v>
      </c>
      <c r="K134" s="132">
        <v>6418971.8599999994</v>
      </c>
      <c r="L134" s="132">
        <v>6418971.8599999994</v>
      </c>
      <c r="M134" s="131" t="s">
        <v>410</v>
      </c>
      <c r="N134" s="148">
        <v>0.23</v>
      </c>
      <c r="O134" s="170">
        <f t="shared" si="21"/>
        <v>1435931.4000000001</v>
      </c>
      <c r="P134" s="170">
        <f t="shared" si="22"/>
        <v>1476363.5278</v>
      </c>
      <c r="Q134" s="170">
        <f t="shared" si="20"/>
        <v>1476363.5278</v>
      </c>
      <c r="R134" s="228">
        <f t="shared" si="23"/>
        <v>1.0281574229799557</v>
      </c>
      <c r="S134" s="228">
        <f t="shared" si="24"/>
        <v>1.0281574229799557</v>
      </c>
      <c r="T134" s="131" t="s">
        <v>410</v>
      </c>
      <c r="U134" s="131">
        <v>0.09</v>
      </c>
      <c r="V134" s="170">
        <f t="shared" si="27"/>
        <v>561886.19999999995</v>
      </c>
      <c r="W134" s="170">
        <f t="shared" si="28"/>
        <v>577707.46739999996</v>
      </c>
      <c r="X134" s="170">
        <f t="shared" si="29"/>
        <v>577707.46739999996</v>
      </c>
      <c r="Y134" s="228">
        <f t="shared" si="25"/>
        <v>1.0281574229799557</v>
      </c>
      <c r="Z134" s="228">
        <f t="shared" si="26"/>
        <v>1.0281574229799557</v>
      </c>
      <c r="AA134" s="134"/>
    </row>
    <row r="135" spans="1:27" ht="15.75" customHeight="1">
      <c r="A135" s="450"/>
      <c r="B135" s="442"/>
      <c r="C135" s="442"/>
      <c r="D135" s="148" t="s">
        <v>1849</v>
      </c>
      <c r="E135" s="148" t="s">
        <v>1015</v>
      </c>
      <c r="F135" s="218" t="s">
        <v>2022</v>
      </c>
      <c r="G135" s="148" t="s">
        <v>2023</v>
      </c>
      <c r="H135" s="148" t="s">
        <v>394</v>
      </c>
      <c r="I135" s="148" t="s">
        <v>115</v>
      </c>
      <c r="J135" s="132">
        <v>0</v>
      </c>
      <c r="K135" s="132">
        <v>9940000</v>
      </c>
      <c r="L135" s="132">
        <v>9940000</v>
      </c>
      <c r="M135" s="131" t="s">
        <v>410</v>
      </c>
      <c r="N135" s="148">
        <v>0.23</v>
      </c>
      <c r="O135" s="170">
        <f t="shared" si="21"/>
        <v>0</v>
      </c>
      <c r="P135" s="170">
        <f t="shared" si="22"/>
        <v>2286200</v>
      </c>
      <c r="Q135" s="170">
        <f t="shared" si="20"/>
        <v>2286200</v>
      </c>
      <c r="R135" s="228" t="str">
        <f t="shared" si="23"/>
        <v>-</v>
      </c>
      <c r="S135" s="228" t="str">
        <f t="shared" si="24"/>
        <v>-</v>
      </c>
      <c r="T135" s="131" t="s">
        <v>410</v>
      </c>
      <c r="U135" s="131">
        <v>0.09</v>
      </c>
      <c r="V135" s="170">
        <f t="shared" si="27"/>
        <v>0</v>
      </c>
      <c r="W135" s="170">
        <f t="shared" si="28"/>
        <v>894600</v>
      </c>
      <c r="X135" s="170">
        <f t="shared" si="29"/>
        <v>894600</v>
      </c>
      <c r="Y135" s="228" t="str">
        <f t="shared" si="25"/>
        <v>-</v>
      </c>
      <c r="Z135" s="228" t="str">
        <f t="shared" si="26"/>
        <v>-</v>
      </c>
      <c r="AA135" s="134"/>
    </row>
    <row r="136" spans="1:27" ht="15.75" customHeight="1">
      <c r="A136" s="450"/>
      <c r="B136" s="442"/>
      <c r="C136" s="442"/>
      <c r="D136" s="148" t="s">
        <v>1849</v>
      </c>
      <c r="E136" s="148" t="s">
        <v>1015</v>
      </c>
      <c r="F136" s="218" t="s">
        <v>2022</v>
      </c>
      <c r="G136" s="148" t="s">
        <v>2024</v>
      </c>
      <c r="H136" s="148" t="s">
        <v>394</v>
      </c>
      <c r="I136" s="148" t="s">
        <v>115</v>
      </c>
      <c r="J136" s="132">
        <v>2500000</v>
      </c>
      <c r="K136" s="132">
        <v>6765400.4800000004</v>
      </c>
      <c r="L136" s="132">
        <v>1161155.8400000001</v>
      </c>
      <c r="M136" s="131" t="s">
        <v>410</v>
      </c>
      <c r="N136" s="148">
        <v>0.23</v>
      </c>
      <c r="O136" s="170">
        <f t="shared" si="21"/>
        <v>575000</v>
      </c>
      <c r="P136" s="170">
        <f t="shared" si="22"/>
        <v>1556042.1104000001</v>
      </c>
      <c r="Q136" s="170">
        <f t="shared" si="20"/>
        <v>267065.8432</v>
      </c>
      <c r="R136" s="228">
        <f t="shared" si="23"/>
        <v>0.46446233600000003</v>
      </c>
      <c r="S136" s="228">
        <f t="shared" si="24"/>
        <v>2.706160192</v>
      </c>
      <c r="T136" s="131" t="s">
        <v>410</v>
      </c>
      <c r="U136" s="131">
        <v>0.09</v>
      </c>
      <c r="V136" s="170">
        <f t="shared" si="27"/>
        <v>225000</v>
      </c>
      <c r="W136" s="170">
        <f t="shared" si="28"/>
        <v>608886.04320000007</v>
      </c>
      <c r="X136" s="170">
        <f t="shared" si="29"/>
        <v>104504.02560000001</v>
      </c>
      <c r="Y136" s="228">
        <f t="shared" si="25"/>
        <v>0.46446233600000003</v>
      </c>
      <c r="Z136" s="228">
        <f t="shared" si="26"/>
        <v>2.7061601920000005</v>
      </c>
      <c r="AA136" s="134"/>
    </row>
    <row r="137" spans="1:27" ht="15.75" customHeight="1">
      <c r="A137" s="450"/>
      <c r="B137" s="442"/>
      <c r="C137" s="442"/>
      <c r="D137" s="148" t="s">
        <v>1849</v>
      </c>
      <c r="E137" s="148" t="s">
        <v>1015</v>
      </c>
      <c r="F137" s="218" t="s">
        <v>2022</v>
      </c>
      <c r="G137" s="148" t="s">
        <v>2025</v>
      </c>
      <c r="H137" s="148" t="s">
        <v>394</v>
      </c>
      <c r="I137" s="148" t="s">
        <v>115</v>
      </c>
      <c r="J137" s="132">
        <v>2141734</v>
      </c>
      <c r="K137" s="132">
        <v>1500000</v>
      </c>
      <c r="L137" s="132">
        <v>0</v>
      </c>
      <c r="M137" s="131" t="s">
        <v>410</v>
      </c>
      <c r="N137" s="148">
        <v>0.23</v>
      </c>
      <c r="O137" s="170">
        <f t="shared" si="21"/>
        <v>492598.82</v>
      </c>
      <c r="P137" s="170">
        <f t="shared" si="22"/>
        <v>345000</v>
      </c>
      <c r="Q137" s="170">
        <f t="shared" si="20"/>
        <v>0</v>
      </c>
      <c r="R137" s="228">
        <f t="shared" si="23"/>
        <v>0</v>
      </c>
      <c r="S137" s="228">
        <f t="shared" si="24"/>
        <v>0.70036708573520334</v>
      </c>
      <c r="T137" s="131" t="s">
        <v>410</v>
      </c>
      <c r="U137" s="131">
        <v>0.09</v>
      </c>
      <c r="V137" s="170">
        <f t="shared" si="27"/>
        <v>192756.06</v>
      </c>
      <c r="W137" s="170">
        <f t="shared" si="28"/>
        <v>135000</v>
      </c>
      <c r="X137" s="170">
        <f t="shared" si="29"/>
        <v>0</v>
      </c>
      <c r="Y137" s="228">
        <f t="shared" si="25"/>
        <v>0</v>
      </c>
      <c r="Z137" s="228">
        <f t="shared" si="26"/>
        <v>0.70036708573520334</v>
      </c>
      <c r="AA137" s="134"/>
    </row>
    <row r="138" spans="1:27" ht="15.75" customHeight="1">
      <c r="A138" s="450"/>
      <c r="B138" s="442"/>
      <c r="C138" s="442"/>
      <c r="D138" s="148" t="s">
        <v>1849</v>
      </c>
      <c r="E138" s="148" t="s">
        <v>1015</v>
      </c>
      <c r="F138" s="218" t="s">
        <v>2022</v>
      </c>
      <c r="G138" s="148" t="s">
        <v>2026</v>
      </c>
      <c r="H138" s="148" t="s">
        <v>394</v>
      </c>
      <c r="I138" s="148" t="s">
        <v>115</v>
      </c>
      <c r="J138" s="132">
        <v>30000</v>
      </c>
      <c r="K138" s="132">
        <v>30000</v>
      </c>
      <c r="L138" s="132">
        <v>12000</v>
      </c>
      <c r="M138" s="131" t="s">
        <v>410</v>
      </c>
      <c r="N138" s="148">
        <v>0.23</v>
      </c>
      <c r="O138" s="170">
        <f t="shared" si="21"/>
        <v>6900</v>
      </c>
      <c r="P138" s="170">
        <f t="shared" si="22"/>
        <v>6900</v>
      </c>
      <c r="Q138" s="170">
        <f t="shared" si="20"/>
        <v>2760</v>
      </c>
      <c r="R138" s="228">
        <f t="shared" si="23"/>
        <v>0.4</v>
      </c>
      <c r="S138" s="228">
        <f t="shared" si="24"/>
        <v>1</v>
      </c>
      <c r="T138" s="131" t="s">
        <v>410</v>
      </c>
      <c r="U138" s="131">
        <v>0.09</v>
      </c>
      <c r="V138" s="170">
        <f t="shared" si="27"/>
        <v>2700</v>
      </c>
      <c r="W138" s="170">
        <f t="shared" si="28"/>
        <v>2700</v>
      </c>
      <c r="X138" s="170">
        <f t="shared" si="29"/>
        <v>1080</v>
      </c>
      <c r="Y138" s="228">
        <f t="shared" si="25"/>
        <v>0.4</v>
      </c>
      <c r="Z138" s="228">
        <f t="shared" si="26"/>
        <v>1</v>
      </c>
      <c r="AA138" s="134"/>
    </row>
    <row r="139" spans="1:27" ht="15.75" customHeight="1">
      <c r="A139" s="450"/>
      <c r="B139" s="442"/>
      <c r="C139" s="442"/>
      <c r="D139" s="148" t="s">
        <v>1849</v>
      </c>
      <c r="E139" s="148" t="s">
        <v>1015</v>
      </c>
      <c r="F139" s="218" t="s">
        <v>2027</v>
      </c>
      <c r="G139" s="148" t="s">
        <v>2028</v>
      </c>
      <c r="H139" s="148" t="s">
        <v>394</v>
      </c>
      <c r="I139" s="148" t="s">
        <v>115</v>
      </c>
      <c r="J139" s="132">
        <v>750000</v>
      </c>
      <c r="K139" s="132">
        <v>0</v>
      </c>
      <c r="L139" s="132">
        <v>0</v>
      </c>
      <c r="M139" s="140" t="s">
        <v>416</v>
      </c>
      <c r="N139" s="148">
        <v>0</v>
      </c>
      <c r="O139" s="170">
        <f t="shared" si="21"/>
        <v>0</v>
      </c>
      <c r="P139" s="170">
        <f t="shared" si="22"/>
        <v>0</v>
      </c>
      <c r="Q139" s="170">
        <f t="shared" si="20"/>
        <v>0</v>
      </c>
      <c r="R139" s="228" t="str">
        <f t="shared" si="23"/>
        <v>-</v>
      </c>
      <c r="S139" s="228" t="str">
        <f t="shared" si="24"/>
        <v>-</v>
      </c>
      <c r="T139" s="131" t="s">
        <v>416</v>
      </c>
      <c r="U139" s="131">
        <v>0</v>
      </c>
      <c r="V139" s="170">
        <f t="shared" si="27"/>
        <v>0</v>
      </c>
      <c r="W139" s="170">
        <f t="shared" si="28"/>
        <v>0</v>
      </c>
      <c r="X139" s="170">
        <f t="shared" si="29"/>
        <v>0</v>
      </c>
      <c r="Y139" s="228" t="str">
        <f t="shared" si="25"/>
        <v>-</v>
      </c>
      <c r="Z139" s="228" t="str">
        <f t="shared" si="26"/>
        <v>-</v>
      </c>
      <c r="AA139" s="134"/>
    </row>
    <row r="140" spans="1:27" ht="15.75" customHeight="1">
      <c r="A140" s="450"/>
      <c r="B140" s="442"/>
      <c r="C140" s="442"/>
      <c r="D140" s="148" t="s">
        <v>1849</v>
      </c>
      <c r="E140" s="148" t="s">
        <v>1015</v>
      </c>
      <c r="F140" s="218" t="s">
        <v>2029</v>
      </c>
      <c r="G140" s="148" t="s">
        <v>2030</v>
      </c>
      <c r="H140" s="148" t="s">
        <v>394</v>
      </c>
      <c r="I140" s="148" t="s">
        <v>115</v>
      </c>
      <c r="J140" s="132">
        <v>50000</v>
      </c>
      <c r="K140" s="132">
        <v>0</v>
      </c>
      <c r="L140" s="132">
        <v>0</v>
      </c>
      <c r="M140" s="140" t="s">
        <v>416</v>
      </c>
      <c r="N140" s="148">
        <v>0</v>
      </c>
      <c r="O140" s="170">
        <f t="shared" si="21"/>
        <v>0</v>
      </c>
      <c r="P140" s="170">
        <f t="shared" si="22"/>
        <v>0</v>
      </c>
      <c r="Q140" s="170">
        <f t="shared" si="20"/>
        <v>0</v>
      </c>
      <c r="R140" s="228" t="str">
        <f t="shared" si="23"/>
        <v>-</v>
      </c>
      <c r="S140" s="228" t="str">
        <f t="shared" si="24"/>
        <v>-</v>
      </c>
      <c r="T140" s="131" t="s">
        <v>416</v>
      </c>
      <c r="U140" s="148">
        <v>0</v>
      </c>
      <c r="V140" s="170">
        <f t="shared" si="27"/>
        <v>0</v>
      </c>
      <c r="W140" s="170">
        <f t="shared" si="28"/>
        <v>0</v>
      </c>
      <c r="X140" s="170">
        <f t="shared" si="29"/>
        <v>0</v>
      </c>
      <c r="Y140" s="228" t="str">
        <f t="shared" si="25"/>
        <v>-</v>
      </c>
      <c r="Z140" s="228" t="str">
        <f t="shared" si="26"/>
        <v>-</v>
      </c>
      <c r="AA140" s="134"/>
    </row>
    <row r="141" spans="1:27" ht="15.75" customHeight="1">
      <c r="A141" s="450"/>
      <c r="B141" s="442"/>
      <c r="C141" s="442"/>
      <c r="D141" s="148" t="s">
        <v>1849</v>
      </c>
      <c r="E141" s="148" t="s">
        <v>1015</v>
      </c>
      <c r="F141" s="218" t="s">
        <v>2029</v>
      </c>
      <c r="G141" s="148" t="s">
        <v>2031</v>
      </c>
      <c r="H141" s="148" t="s">
        <v>394</v>
      </c>
      <c r="I141" s="148" t="s">
        <v>115</v>
      </c>
      <c r="J141" s="132">
        <v>9453920</v>
      </c>
      <c r="K141" s="132">
        <v>8327835</v>
      </c>
      <c r="L141" s="132">
        <v>8327835</v>
      </c>
      <c r="M141" s="131" t="s">
        <v>416</v>
      </c>
      <c r="N141" s="148">
        <v>0</v>
      </c>
      <c r="O141" s="170">
        <f t="shared" si="21"/>
        <v>0</v>
      </c>
      <c r="P141" s="170">
        <f t="shared" si="22"/>
        <v>0</v>
      </c>
      <c r="Q141" s="170">
        <f t="shared" si="20"/>
        <v>0</v>
      </c>
      <c r="R141" s="228" t="str">
        <f t="shared" si="23"/>
        <v>-</v>
      </c>
      <c r="S141" s="228" t="str">
        <f t="shared" si="24"/>
        <v>-</v>
      </c>
      <c r="T141" s="131" t="s">
        <v>416</v>
      </c>
      <c r="U141" s="148">
        <v>0</v>
      </c>
      <c r="V141" s="170">
        <f t="shared" si="27"/>
        <v>0</v>
      </c>
      <c r="W141" s="170">
        <f t="shared" si="28"/>
        <v>0</v>
      </c>
      <c r="X141" s="170">
        <f t="shared" si="29"/>
        <v>0</v>
      </c>
      <c r="Y141" s="228" t="str">
        <f t="shared" si="25"/>
        <v>-</v>
      </c>
      <c r="Z141" s="228" t="str">
        <f t="shared" si="26"/>
        <v>-</v>
      </c>
      <c r="AA141" s="134"/>
    </row>
    <row r="142" spans="1:27" ht="15.75" customHeight="1">
      <c r="A142" s="450"/>
      <c r="B142" s="442"/>
      <c r="C142" s="442"/>
      <c r="D142" s="148" t="s">
        <v>1849</v>
      </c>
      <c r="E142" s="148" t="s">
        <v>1015</v>
      </c>
      <c r="F142" s="218" t="s">
        <v>2029</v>
      </c>
      <c r="G142" s="148" t="s">
        <v>2032</v>
      </c>
      <c r="H142" s="148" t="s">
        <v>394</v>
      </c>
      <c r="I142" s="148" t="s">
        <v>115</v>
      </c>
      <c r="J142" s="132">
        <v>10000</v>
      </c>
      <c r="K142" s="132">
        <v>10000</v>
      </c>
      <c r="L142" s="132">
        <v>0</v>
      </c>
      <c r="M142" s="131" t="s">
        <v>416</v>
      </c>
      <c r="N142" s="148">
        <v>0</v>
      </c>
      <c r="O142" s="170">
        <f t="shared" si="21"/>
        <v>0</v>
      </c>
      <c r="P142" s="170">
        <f t="shared" si="22"/>
        <v>0</v>
      </c>
      <c r="Q142" s="170">
        <f t="shared" si="20"/>
        <v>0</v>
      </c>
      <c r="R142" s="228" t="str">
        <f t="shared" si="23"/>
        <v>-</v>
      </c>
      <c r="S142" s="228" t="str">
        <f t="shared" si="24"/>
        <v>-</v>
      </c>
      <c r="T142" s="131" t="s">
        <v>416</v>
      </c>
      <c r="U142" s="148">
        <v>0</v>
      </c>
      <c r="V142" s="170">
        <f t="shared" si="27"/>
        <v>0</v>
      </c>
      <c r="W142" s="170">
        <f t="shared" si="28"/>
        <v>0</v>
      </c>
      <c r="X142" s="170">
        <f t="shared" si="29"/>
        <v>0</v>
      </c>
      <c r="Y142" s="228" t="str">
        <f t="shared" si="25"/>
        <v>-</v>
      </c>
      <c r="Z142" s="228" t="str">
        <f t="shared" si="26"/>
        <v>-</v>
      </c>
      <c r="AA142" s="134"/>
    </row>
    <row r="143" spans="1:27" ht="15.75" customHeight="1">
      <c r="A143" s="450"/>
      <c r="B143" s="442"/>
      <c r="C143" s="442"/>
      <c r="D143" s="148" t="s">
        <v>1849</v>
      </c>
      <c r="E143" s="148" t="s">
        <v>1015</v>
      </c>
      <c r="F143" s="218" t="s">
        <v>2033</v>
      </c>
      <c r="G143" s="148" t="s">
        <v>2034</v>
      </c>
      <c r="H143" s="148" t="s">
        <v>394</v>
      </c>
      <c r="I143" s="148" t="s">
        <v>115</v>
      </c>
      <c r="J143" s="132">
        <v>50000</v>
      </c>
      <c r="K143" s="132">
        <v>0</v>
      </c>
      <c r="L143" s="132">
        <v>0</v>
      </c>
      <c r="M143" s="140" t="s">
        <v>416</v>
      </c>
      <c r="N143" s="148">
        <v>0</v>
      </c>
      <c r="O143" s="170">
        <f t="shared" si="21"/>
        <v>0</v>
      </c>
      <c r="P143" s="170">
        <f t="shared" si="22"/>
        <v>0</v>
      </c>
      <c r="Q143" s="170">
        <f t="shared" si="20"/>
        <v>0</v>
      </c>
      <c r="R143" s="228" t="str">
        <f t="shared" si="23"/>
        <v>-</v>
      </c>
      <c r="S143" s="228" t="str">
        <f t="shared" si="24"/>
        <v>-</v>
      </c>
      <c r="T143" s="131" t="s">
        <v>416</v>
      </c>
      <c r="U143" s="148">
        <v>0</v>
      </c>
      <c r="V143" s="170">
        <f t="shared" si="27"/>
        <v>0</v>
      </c>
      <c r="W143" s="170">
        <f t="shared" si="28"/>
        <v>0</v>
      </c>
      <c r="X143" s="170">
        <f t="shared" si="29"/>
        <v>0</v>
      </c>
      <c r="Y143" s="228" t="str">
        <f t="shared" si="25"/>
        <v>-</v>
      </c>
      <c r="Z143" s="228" t="str">
        <f t="shared" si="26"/>
        <v>-</v>
      </c>
      <c r="AA143" s="134"/>
    </row>
    <row r="144" spans="1:27" ht="15.75" customHeight="1">
      <c r="A144" s="450"/>
      <c r="B144" s="442"/>
      <c r="C144" s="442"/>
      <c r="D144" s="148" t="s">
        <v>1849</v>
      </c>
      <c r="E144" s="148" t="s">
        <v>1015</v>
      </c>
      <c r="F144" s="218" t="s">
        <v>2035</v>
      </c>
      <c r="G144" s="148" t="s">
        <v>2036</v>
      </c>
      <c r="H144" s="148" t="s">
        <v>394</v>
      </c>
      <c r="I144" s="148" t="s">
        <v>115</v>
      </c>
      <c r="J144" s="132">
        <v>89000</v>
      </c>
      <c r="K144" s="132">
        <v>0</v>
      </c>
      <c r="L144" s="132">
        <v>0</v>
      </c>
      <c r="M144" s="140" t="s">
        <v>416</v>
      </c>
      <c r="N144" s="148">
        <v>0</v>
      </c>
      <c r="O144" s="170">
        <f t="shared" si="21"/>
        <v>0</v>
      </c>
      <c r="P144" s="170">
        <f t="shared" si="22"/>
        <v>0</v>
      </c>
      <c r="Q144" s="170">
        <f t="shared" si="20"/>
        <v>0</v>
      </c>
      <c r="R144" s="228" t="str">
        <f t="shared" si="23"/>
        <v>-</v>
      </c>
      <c r="S144" s="228" t="str">
        <f t="shared" si="24"/>
        <v>-</v>
      </c>
      <c r="T144" s="131" t="s">
        <v>416</v>
      </c>
      <c r="U144" s="148">
        <v>0</v>
      </c>
      <c r="V144" s="170">
        <f t="shared" si="27"/>
        <v>0</v>
      </c>
      <c r="W144" s="170">
        <f t="shared" si="28"/>
        <v>0</v>
      </c>
      <c r="X144" s="170">
        <f t="shared" si="29"/>
        <v>0</v>
      </c>
      <c r="Y144" s="228" t="str">
        <f t="shared" si="25"/>
        <v>-</v>
      </c>
      <c r="Z144" s="228" t="str">
        <f t="shared" si="26"/>
        <v>-</v>
      </c>
      <c r="AA144" s="134"/>
    </row>
    <row r="145" spans="1:27" ht="15.75" customHeight="1">
      <c r="A145" s="450"/>
      <c r="B145" s="442"/>
      <c r="C145" s="442"/>
      <c r="D145" s="148" t="s">
        <v>1849</v>
      </c>
      <c r="E145" s="148" t="s">
        <v>1015</v>
      </c>
      <c r="F145" s="218" t="s">
        <v>2035</v>
      </c>
      <c r="G145" s="148" t="s">
        <v>2037</v>
      </c>
      <c r="H145" s="148" t="s">
        <v>394</v>
      </c>
      <c r="I145" s="148" t="s">
        <v>115</v>
      </c>
      <c r="J145" s="132">
        <v>2800000</v>
      </c>
      <c r="K145" s="132">
        <v>3092696</v>
      </c>
      <c r="L145" s="132">
        <v>2353460</v>
      </c>
      <c r="M145" s="131" t="s">
        <v>396</v>
      </c>
      <c r="N145" s="148">
        <v>1</v>
      </c>
      <c r="O145" s="170">
        <f t="shared" si="21"/>
        <v>2800000</v>
      </c>
      <c r="P145" s="170">
        <f t="shared" si="22"/>
        <v>3092696</v>
      </c>
      <c r="Q145" s="170">
        <f t="shared" si="20"/>
        <v>2353460</v>
      </c>
      <c r="R145" s="228">
        <f t="shared" si="23"/>
        <v>0.84052142857142853</v>
      </c>
      <c r="S145" s="228">
        <f t="shared" si="24"/>
        <v>1.1045342857142857</v>
      </c>
      <c r="T145" s="131" t="s">
        <v>410</v>
      </c>
      <c r="U145" s="148">
        <f>IFERROR(VLOOKUP(F145,[1]BD_13!$F$2:$U$1000,16,0),"")</f>
        <v>0.4</v>
      </c>
      <c r="V145" s="170">
        <f t="shared" si="27"/>
        <v>1120000</v>
      </c>
      <c r="W145" s="170">
        <f t="shared" si="28"/>
        <v>1237078.4000000001</v>
      </c>
      <c r="X145" s="170">
        <f t="shared" si="29"/>
        <v>941384</v>
      </c>
      <c r="Y145" s="228">
        <f t="shared" si="25"/>
        <v>0.84052142857142853</v>
      </c>
      <c r="Z145" s="228">
        <f t="shared" si="26"/>
        <v>1.1045342857142859</v>
      </c>
      <c r="AA145" s="134"/>
    </row>
    <row r="146" spans="1:27" ht="15.75" customHeight="1">
      <c r="A146" s="450"/>
      <c r="B146" s="442"/>
      <c r="C146" s="442"/>
      <c r="D146" s="148" t="s">
        <v>1849</v>
      </c>
      <c r="E146" s="148" t="s">
        <v>1015</v>
      </c>
      <c r="F146" s="218" t="s">
        <v>2035</v>
      </c>
      <c r="G146" s="148" t="s">
        <v>2038</v>
      </c>
      <c r="H146" s="148" t="s">
        <v>394</v>
      </c>
      <c r="I146" s="148" t="s">
        <v>115</v>
      </c>
      <c r="J146" s="132">
        <v>928161</v>
      </c>
      <c r="K146" s="132">
        <v>2437252.2599999998</v>
      </c>
      <c r="L146" s="132">
        <v>2382580.0300000003</v>
      </c>
      <c r="M146" s="131" t="s">
        <v>396</v>
      </c>
      <c r="N146" s="148">
        <v>1</v>
      </c>
      <c r="O146" s="170">
        <f t="shared" si="21"/>
        <v>928161</v>
      </c>
      <c r="P146" s="170">
        <f t="shared" si="22"/>
        <v>2437252.2599999998</v>
      </c>
      <c r="Q146" s="170">
        <f t="shared" si="20"/>
        <v>2382580.0300000003</v>
      </c>
      <c r="R146" s="228">
        <f t="shared" si="23"/>
        <v>2.5669900265147967</v>
      </c>
      <c r="S146" s="228">
        <f t="shared" si="24"/>
        <v>2.6258938481578085</v>
      </c>
      <c r="T146" s="131" t="s">
        <v>410</v>
      </c>
      <c r="U146" s="148">
        <f>IFERROR(VLOOKUP(F146,[1]BD_13!$F$2:$U$1000,16,0),"")</f>
        <v>0.4</v>
      </c>
      <c r="V146" s="170">
        <f t="shared" si="27"/>
        <v>371264.4</v>
      </c>
      <c r="W146" s="170">
        <f t="shared" si="28"/>
        <v>974900.90399999998</v>
      </c>
      <c r="X146" s="170">
        <f t="shared" si="29"/>
        <v>953032.0120000001</v>
      </c>
      <c r="Y146" s="228">
        <f t="shared" si="25"/>
        <v>2.5669900265147967</v>
      </c>
      <c r="Z146" s="228">
        <f t="shared" si="26"/>
        <v>2.6258938481578085</v>
      </c>
      <c r="AA146" s="134"/>
    </row>
    <row r="147" spans="1:27" ht="15.75" customHeight="1">
      <c r="A147" s="450"/>
      <c r="B147" s="442"/>
      <c r="C147" s="442"/>
      <c r="D147" s="148" t="s">
        <v>1849</v>
      </c>
      <c r="E147" s="148" t="s">
        <v>1015</v>
      </c>
      <c r="F147" s="218" t="s">
        <v>2035</v>
      </c>
      <c r="G147" s="148" t="s">
        <v>2039</v>
      </c>
      <c r="H147" s="148" t="s">
        <v>394</v>
      </c>
      <c r="I147" s="148" t="s">
        <v>115</v>
      </c>
      <c r="J147" s="132">
        <v>560000</v>
      </c>
      <c r="K147" s="132">
        <v>621620</v>
      </c>
      <c r="L147" s="132">
        <v>469892</v>
      </c>
      <c r="M147" s="131" t="s">
        <v>396</v>
      </c>
      <c r="N147" s="148">
        <v>1</v>
      </c>
      <c r="O147" s="170">
        <f t="shared" si="21"/>
        <v>560000</v>
      </c>
      <c r="P147" s="170">
        <f t="shared" si="22"/>
        <v>621620</v>
      </c>
      <c r="Q147" s="170">
        <f t="shared" si="20"/>
        <v>469892</v>
      </c>
      <c r="R147" s="228">
        <f t="shared" si="23"/>
        <v>0.8390928571428572</v>
      </c>
      <c r="S147" s="228">
        <f t="shared" si="24"/>
        <v>1.1100357142857142</v>
      </c>
      <c r="T147" s="131" t="s">
        <v>410</v>
      </c>
      <c r="U147" s="148">
        <v>0.4</v>
      </c>
      <c r="V147" s="170">
        <f t="shared" si="27"/>
        <v>224000</v>
      </c>
      <c r="W147" s="170">
        <f t="shared" si="28"/>
        <v>248648</v>
      </c>
      <c r="X147" s="170">
        <f t="shared" si="29"/>
        <v>187956.80000000002</v>
      </c>
      <c r="Y147" s="228">
        <f t="shared" si="25"/>
        <v>0.8390928571428572</v>
      </c>
      <c r="Z147" s="228">
        <f t="shared" si="26"/>
        <v>1.1100357142857142</v>
      </c>
      <c r="AA147" s="134"/>
    </row>
    <row r="148" spans="1:27" ht="15.75" customHeight="1">
      <c r="A148" s="450"/>
      <c r="B148" s="442"/>
      <c r="C148" s="442"/>
      <c r="D148" s="148" t="s">
        <v>1849</v>
      </c>
      <c r="E148" s="148" t="s">
        <v>1015</v>
      </c>
      <c r="F148" s="218" t="s">
        <v>2035</v>
      </c>
      <c r="G148" s="148" t="s">
        <v>2040</v>
      </c>
      <c r="H148" s="148" t="s">
        <v>394</v>
      </c>
      <c r="I148" s="148" t="s">
        <v>115</v>
      </c>
      <c r="J148" s="132">
        <v>13679</v>
      </c>
      <c r="K148" s="132">
        <v>0</v>
      </c>
      <c r="L148" s="132">
        <v>0</v>
      </c>
      <c r="M148" s="140" t="s">
        <v>416</v>
      </c>
      <c r="N148" s="148">
        <v>0</v>
      </c>
      <c r="O148" s="170">
        <f t="shared" si="21"/>
        <v>0</v>
      </c>
      <c r="P148" s="170">
        <f t="shared" si="22"/>
        <v>0</v>
      </c>
      <c r="Q148" s="170">
        <f t="shared" si="20"/>
        <v>0</v>
      </c>
      <c r="R148" s="228" t="str">
        <f t="shared" si="23"/>
        <v>-</v>
      </c>
      <c r="S148" s="228" t="str">
        <f t="shared" si="24"/>
        <v>-</v>
      </c>
      <c r="T148" s="131" t="s">
        <v>416</v>
      </c>
      <c r="U148" s="148">
        <v>0</v>
      </c>
      <c r="V148" s="170">
        <f t="shared" si="27"/>
        <v>0</v>
      </c>
      <c r="W148" s="170">
        <f t="shared" si="28"/>
        <v>0</v>
      </c>
      <c r="X148" s="170">
        <f t="shared" si="29"/>
        <v>0</v>
      </c>
      <c r="Y148" s="228" t="str">
        <f t="shared" si="25"/>
        <v>-</v>
      </c>
      <c r="Z148" s="228" t="str">
        <f t="shared" si="26"/>
        <v>-</v>
      </c>
      <c r="AA148" s="134"/>
    </row>
    <row r="149" spans="1:27" ht="15.75" customHeight="1">
      <c r="A149" s="450"/>
      <c r="B149" s="442"/>
      <c r="C149" s="442"/>
      <c r="D149" s="148" t="s">
        <v>1849</v>
      </c>
      <c r="E149" s="148" t="s">
        <v>1015</v>
      </c>
      <c r="F149" s="218" t="s">
        <v>2041</v>
      </c>
      <c r="G149" s="148" t="s">
        <v>2042</v>
      </c>
      <c r="H149" s="148" t="s">
        <v>394</v>
      </c>
      <c r="I149" s="148" t="s">
        <v>115</v>
      </c>
      <c r="J149" s="132">
        <v>3999000</v>
      </c>
      <c r="K149" s="132">
        <v>3189150</v>
      </c>
      <c r="L149" s="132">
        <v>2898967.5</v>
      </c>
      <c r="M149" s="131" t="s">
        <v>410</v>
      </c>
      <c r="N149" s="148">
        <v>0.23</v>
      </c>
      <c r="O149" s="170">
        <f t="shared" si="21"/>
        <v>919770</v>
      </c>
      <c r="P149" s="170">
        <f t="shared" si="22"/>
        <v>733504.5</v>
      </c>
      <c r="Q149" s="170">
        <f t="shared" si="20"/>
        <v>666762.52500000002</v>
      </c>
      <c r="R149" s="228">
        <f t="shared" si="23"/>
        <v>0.72492310577644414</v>
      </c>
      <c r="S149" s="228">
        <f t="shared" si="24"/>
        <v>0.79748687171792954</v>
      </c>
      <c r="T149" s="131" t="s">
        <v>410</v>
      </c>
      <c r="U149" s="131">
        <v>0.09</v>
      </c>
      <c r="V149" s="170">
        <f t="shared" si="27"/>
        <v>359910</v>
      </c>
      <c r="W149" s="170">
        <f t="shared" si="28"/>
        <v>287023.5</v>
      </c>
      <c r="X149" s="170">
        <f t="shared" si="29"/>
        <v>260907.07499999998</v>
      </c>
      <c r="Y149" s="228">
        <f t="shared" si="25"/>
        <v>0.72492310577644403</v>
      </c>
      <c r="Z149" s="228">
        <f t="shared" si="26"/>
        <v>0.79748687171792954</v>
      </c>
      <c r="AA149" s="134"/>
    </row>
    <row r="150" spans="1:27" ht="15.75" customHeight="1">
      <c r="A150" s="450"/>
      <c r="B150" s="442"/>
      <c r="C150" s="442"/>
      <c r="D150" s="148" t="s">
        <v>1849</v>
      </c>
      <c r="E150" s="148" t="s">
        <v>1015</v>
      </c>
      <c r="F150" s="218" t="s">
        <v>2041</v>
      </c>
      <c r="G150" s="148" t="s">
        <v>2043</v>
      </c>
      <c r="H150" s="148" t="s">
        <v>394</v>
      </c>
      <c r="I150" s="148" t="s">
        <v>115</v>
      </c>
      <c r="J150" s="132">
        <v>1000</v>
      </c>
      <c r="K150" s="132">
        <v>0</v>
      </c>
      <c r="L150" s="132">
        <v>0</v>
      </c>
      <c r="M150" s="140" t="s">
        <v>416</v>
      </c>
      <c r="N150" s="148">
        <v>0</v>
      </c>
      <c r="O150" s="170">
        <f t="shared" si="21"/>
        <v>0</v>
      </c>
      <c r="P150" s="170">
        <f t="shared" si="22"/>
        <v>0</v>
      </c>
      <c r="Q150" s="170">
        <f t="shared" ref="Q150:Q213" si="30">L150*N150</f>
        <v>0</v>
      </c>
      <c r="R150" s="228" t="str">
        <f t="shared" si="23"/>
        <v>-</v>
      </c>
      <c r="S150" s="228" t="str">
        <f t="shared" si="24"/>
        <v>-</v>
      </c>
      <c r="T150" s="131" t="s">
        <v>416</v>
      </c>
      <c r="U150" s="131">
        <v>0</v>
      </c>
      <c r="V150" s="170">
        <f t="shared" si="27"/>
        <v>0</v>
      </c>
      <c r="W150" s="170">
        <f t="shared" si="28"/>
        <v>0</v>
      </c>
      <c r="X150" s="170">
        <f t="shared" si="29"/>
        <v>0</v>
      </c>
      <c r="Y150" s="228" t="str">
        <f t="shared" si="25"/>
        <v>-</v>
      </c>
      <c r="Z150" s="228" t="str">
        <f t="shared" si="26"/>
        <v>-</v>
      </c>
      <c r="AA150" s="134"/>
    </row>
    <row r="151" spans="1:27" ht="15.75" customHeight="1">
      <c r="A151" s="450"/>
      <c r="B151" s="442"/>
      <c r="C151" s="442"/>
      <c r="D151" s="148" t="s">
        <v>1849</v>
      </c>
      <c r="E151" s="148" t="s">
        <v>1015</v>
      </c>
      <c r="F151" s="218" t="s">
        <v>2041</v>
      </c>
      <c r="G151" s="148" t="s">
        <v>2044</v>
      </c>
      <c r="H151" s="148" t="s">
        <v>394</v>
      </c>
      <c r="I151" s="148" t="s">
        <v>115</v>
      </c>
      <c r="J151" s="132">
        <v>510000</v>
      </c>
      <c r="K151" s="132">
        <v>577720</v>
      </c>
      <c r="L151" s="132">
        <v>517210</v>
      </c>
      <c r="M151" s="131" t="s">
        <v>410</v>
      </c>
      <c r="N151" s="148">
        <v>0.23</v>
      </c>
      <c r="O151" s="170">
        <f t="shared" ref="O151:O214" si="31">J151*N151</f>
        <v>117300</v>
      </c>
      <c r="P151" s="170">
        <f t="shared" ref="P151:P214" si="32">K151*N151</f>
        <v>132875.6</v>
      </c>
      <c r="Q151" s="170">
        <f t="shared" si="30"/>
        <v>118958.3</v>
      </c>
      <c r="R151" s="228">
        <f t="shared" ref="R151:R214" si="33">IFERROR(Q151/O151, "-")</f>
        <v>1.0141372549019607</v>
      </c>
      <c r="S151" s="228">
        <f t="shared" ref="S151:S214" si="34">IFERROR(P151/O151, "-")</f>
        <v>1.1327843137254903</v>
      </c>
      <c r="T151" s="131" t="s">
        <v>410</v>
      </c>
      <c r="U151" s="131">
        <v>0.09</v>
      </c>
      <c r="V151" s="170">
        <f t="shared" si="27"/>
        <v>45900</v>
      </c>
      <c r="W151" s="170">
        <f t="shared" si="28"/>
        <v>51994.799999999996</v>
      </c>
      <c r="X151" s="170">
        <f t="shared" si="29"/>
        <v>46548.9</v>
      </c>
      <c r="Y151" s="228">
        <f t="shared" ref="Y151:Y214" si="35">IFERROR(X151/V151, "-")</f>
        <v>1.0141372549019607</v>
      </c>
      <c r="Z151" s="228">
        <f t="shared" ref="Z151:Z214" si="36">IFERROR(W151/V151, "-")</f>
        <v>1.13278431372549</v>
      </c>
      <c r="AA151" s="134"/>
    </row>
    <row r="152" spans="1:27" ht="15.75" customHeight="1">
      <c r="A152" s="450"/>
      <c r="B152" s="442"/>
      <c r="C152" s="442"/>
      <c r="D152" s="148" t="s">
        <v>1849</v>
      </c>
      <c r="E152" s="148" t="s">
        <v>1015</v>
      </c>
      <c r="F152" s="218" t="s">
        <v>2041</v>
      </c>
      <c r="G152" s="148" t="s">
        <v>2045</v>
      </c>
      <c r="H152" s="148" t="s">
        <v>394</v>
      </c>
      <c r="I152" s="148" t="s">
        <v>115</v>
      </c>
      <c r="J152" s="132">
        <v>800000</v>
      </c>
      <c r="K152" s="132">
        <v>737500</v>
      </c>
      <c r="L152" s="132">
        <v>580003.5</v>
      </c>
      <c r="M152" s="131" t="s">
        <v>410</v>
      </c>
      <c r="N152" s="148">
        <v>0.23</v>
      </c>
      <c r="O152" s="170">
        <f t="shared" si="31"/>
        <v>184000</v>
      </c>
      <c r="P152" s="170">
        <f t="shared" si="32"/>
        <v>169625</v>
      </c>
      <c r="Q152" s="170">
        <f t="shared" si="30"/>
        <v>133400.80499999999</v>
      </c>
      <c r="R152" s="228">
        <f t="shared" si="33"/>
        <v>0.72500437499999992</v>
      </c>
      <c r="S152" s="228">
        <f t="shared" si="34"/>
        <v>0.921875</v>
      </c>
      <c r="T152" s="131" t="s">
        <v>410</v>
      </c>
      <c r="U152" s="131">
        <v>0.09</v>
      </c>
      <c r="V152" s="170">
        <f t="shared" si="27"/>
        <v>72000</v>
      </c>
      <c r="W152" s="170">
        <f t="shared" si="28"/>
        <v>66375</v>
      </c>
      <c r="X152" s="170">
        <f t="shared" si="29"/>
        <v>52200.314999999995</v>
      </c>
      <c r="Y152" s="228">
        <f t="shared" si="35"/>
        <v>0.72500437499999992</v>
      </c>
      <c r="Z152" s="228">
        <f t="shared" si="36"/>
        <v>0.921875</v>
      </c>
      <c r="AA152" s="134"/>
    </row>
    <row r="153" spans="1:27" ht="15.75" customHeight="1">
      <c r="A153" s="450"/>
      <c r="B153" s="442"/>
      <c r="C153" s="442"/>
      <c r="D153" s="148" t="s">
        <v>1849</v>
      </c>
      <c r="E153" s="148" t="s">
        <v>1015</v>
      </c>
      <c r="F153" s="218" t="s">
        <v>2041</v>
      </c>
      <c r="G153" s="148" t="s">
        <v>2046</v>
      </c>
      <c r="H153" s="148" t="s">
        <v>394</v>
      </c>
      <c r="I153" s="148" t="s">
        <v>115</v>
      </c>
      <c r="J153" s="132">
        <v>0</v>
      </c>
      <c r="K153" s="132">
        <v>1050</v>
      </c>
      <c r="L153" s="132">
        <v>1050</v>
      </c>
      <c r="M153" s="131" t="s">
        <v>410</v>
      </c>
      <c r="N153" s="148">
        <v>0.23</v>
      </c>
      <c r="O153" s="170">
        <f t="shared" si="31"/>
        <v>0</v>
      </c>
      <c r="P153" s="170">
        <f t="shared" si="32"/>
        <v>241.5</v>
      </c>
      <c r="Q153" s="170">
        <f t="shared" si="30"/>
        <v>241.5</v>
      </c>
      <c r="R153" s="228" t="str">
        <f t="shared" si="33"/>
        <v>-</v>
      </c>
      <c r="S153" s="228" t="str">
        <f t="shared" si="34"/>
        <v>-</v>
      </c>
      <c r="T153" s="131" t="s">
        <v>410</v>
      </c>
      <c r="U153" s="131">
        <v>0.09</v>
      </c>
      <c r="V153" s="170">
        <f t="shared" si="27"/>
        <v>0</v>
      </c>
      <c r="W153" s="170">
        <f t="shared" si="28"/>
        <v>94.5</v>
      </c>
      <c r="X153" s="170">
        <f t="shared" si="29"/>
        <v>94.5</v>
      </c>
      <c r="Y153" s="228" t="str">
        <f t="shared" si="35"/>
        <v>-</v>
      </c>
      <c r="Z153" s="228" t="str">
        <f t="shared" si="36"/>
        <v>-</v>
      </c>
      <c r="AA153" s="134"/>
    </row>
    <row r="154" spans="1:27" ht="15.75" customHeight="1">
      <c r="A154" s="450"/>
      <c r="B154" s="442"/>
      <c r="C154" s="442"/>
      <c r="D154" s="148" t="s">
        <v>1849</v>
      </c>
      <c r="E154" s="148" t="s">
        <v>1015</v>
      </c>
      <c r="F154" s="218" t="s">
        <v>2041</v>
      </c>
      <c r="G154" s="148" t="s">
        <v>2047</v>
      </c>
      <c r="H154" s="148" t="s">
        <v>394</v>
      </c>
      <c r="I154" s="148" t="s">
        <v>115</v>
      </c>
      <c r="J154" s="132">
        <v>0</v>
      </c>
      <c r="K154" s="132">
        <v>67498.8</v>
      </c>
      <c r="L154" s="132">
        <v>67498.8</v>
      </c>
      <c r="M154" s="131" t="s">
        <v>410</v>
      </c>
      <c r="N154" s="148">
        <v>0.23</v>
      </c>
      <c r="O154" s="170">
        <f t="shared" si="31"/>
        <v>0</v>
      </c>
      <c r="P154" s="170">
        <f t="shared" si="32"/>
        <v>15524.724000000002</v>
      </c>
      <c r="Q154" s="170">
        <f t="shared" si="30"/>
        <v>15524.724000000002</v>
      </c>
      <c r="R154" s="228" t="str">
        <f t="shared" si="33"/>
        <v>-</v>
      </c>
      <c r="S154" s="228" t="str">
        <f t="shared" si="34"/>
        <v>-</v>
      </c>
      <c r="T154" s="131" t="s">
        <v>410</v>
      </c>
      <c r="U154" s="131">
        <v>0.09</v>
      </c>
      <c r="V154" s="170">
        <f t="shared" si="27"/>
        <v>0</v>
      </c>
      <c r="W154" s="170">
        <f t="shared" si="28"/>
        <v>6074.8919999999998</v>
      </c>
      <c r="X154" s="170">
        <f t="shared" si="29"/>
        <v>6074.8919999999998</v>
      </c>
      <c r="Y154" s="228" t="str">
        <f t="shared" si="35"/>
        <v>-</v>
      </c>
      <c r="Z154" s="228" t="str">
        <f t="shared" si="36"/>
        <v>-</v>
      </c>
      <c r="AA154" s="134"/>
    </row>
    <row r="155" spans="1:27" ht="15.75" customHeight="1">
      <c r="A155" s="450"/>
      <c r="B155" s="442"/>
      <c r="C155" s="442"/>
      <c r="D155" s="148" t="s">
        <v>1849</v>
      </c>
      <c r="E155" s="148" t="s">
        <v>1015</v>
      </c>
      <c r="F155" s="218" t="s">
        <v>2048</v>
      </c>
      <c r="G155" s="148" t="s">
        <v>2049</v>
      </c>
      <c r="H155" s="148" t="s">
        <v>394</v>
      </c>
      <c r="I155" s="148" t="s">
        <v>115</v>
      </c>
      <c r="J155" s="132">
        <v>42000</v>
      </c>
      <c r="K155" s="132">
        <v>0</v>
      </c>
      <c r="L155" s="132">
        <v>0</v>
      </c>
      <c r="M155" s="140" t="s">
        <v>416</v>
      </c>
      <c r="N155" s="148">
        <v>0</v>
      </c>
      <c r="O155" s="170">
        <f t="shared" si="31"/>
        <v>0</v>
      </c>
      <c r="P155" s="170">
        <f t="shared" si="32"/>
        <v>0</v>
      </c>
      <c r="Q155" s="170">
        <f t="shared" si="30"/>
        <v>0</v>
      </c>
      <c r="R155" s="228" t="str">
        <f t="shared" si="33"/>
        <v>-</v>
      </c>
      <c r="S155" s="228" t="str">
        <f t="shared" si="34"/>
        <v>-</v>
      </c>
      <c r="T155" s="131" t="s">
        <v>416</v>
      </c>
      <c r="U155" s="131">
        <v>0</v>
      </c>
      <c r="V155" s="170">
        <f t="shared" si="27"/>
        <v>0</v>
      </c>
      <c r="W155" s="170">
        <f t="shared" si="28"/>
        <v>0</v>
      </c>
      <c r="X155" s="170">
        <f t="shared" si="29"/>
        <v>0</v>
      </c>
      <c r="Y155" s="228" t="str">
        <f t="shared" si="35"/>
        <v>-</v>
      </c>
      <c r="Z155" s="228" t="str">
        <f t="shared" si="36"/>
        <v>-</v>
      </c>
      <c r="AA155" s="134"/>
    </row>
    <row r="156" spans="1:27" ht="15.75" customHeight="1">
      <c r="A156" s="450"/>
      <c r="B156" s="442"/>
      <c r="C156" s="442"/>
      <c r="D156" s="148" t="s">
        <v>1849</v>
      </c>
      <c r="E156" s="148" t="s">
        <v>1015</v>
      </c>
      <c r="F156" s="218" t="s">
        <v>2048</v>
      </c>
      <c r="G156" s="148" t="s">
        <v>2050</v>
      </c>
      <c r="H156" s="148" t="s">
        <v>394</v>
      </c>
      <c r="I156" s="148" t="s">
        <v>115</v>
      </c>
      <c r="J156" s="132">
        <v>949600</v>
      </c>
      <c r="K156" s="132">
        <v>949100.01</v>
      </c>
      <c r="L156" s="132">
        <v>949100.01</v>
      </c>
      <c r="M156" s="131" t="s">
        <v>410</v>
      </c>
      <c r="N156" s="148">
        <v>0.23</v>
      </c>
      <c r="O156" s="170">
        <f t="shared" si="31"/>
        <v>218408</v>
      </c>
      <c r="P156" s="170">
        <f t="shared" si="32"/>
        <v>218293.00230000002</v>
      </c>
      <c r="Q156" s="170">
        <f t="shared" si="30"/>
        <v>218293.00230000002</v>
      </c>
      <c r="R156" s="228">
        <f t="shared" si="33"/>
        <v>0.99947347304128065</v>
      </c>
      <c r="S156" s="228">
        <f t="shared" si="34"/>
        <v>0.99947347304128065</v>
      </c>
      <c r="T156" s="131" t="s">
        <v>410</v>
      </c>
      <c r="U156" s="131">
        <v>0.09</v>
      </c>
      <c r="V156" s="170">
        <f t="shared" si="27"/>
        <v>85464</v>
      </c>
      <c r="W156" s="170">
        <f t="shared" si="28"/>
        <v>85419.000899999999</v>
      </c>
      <c r="X156" s="170">
        <f t="shared" si="29"/>
        <v>85419.000899999999</v>
      </c>
      <c r="Y156" s="228">
        <f t="shared" si="35"/>
        <v>0.99947347304128054</v>
      </c>
      <c r="Z156" s="228">
        <f t="shared" si="36"/>
        <v>0.99947347304128054</v>
      </c>
      <c r="AA156" s="134"/>
    </row>
    <row r="157" spans="1:27" ht="15.75" customHeight="1">
      <c r="A157" s="450"/>
      <c r="B157" s="442"/>
      <c r="C157" s="442"/>
      <c r="D157" s="148" t="s">
        <v>1849</v>
      </c>
      <c r="E157" s="148" t="s">
        <v>1015</v>
      </c>
      <c r="F157" s="218" t="s">
        <v>2048</v>
      </c>
      <c r="G157" s="148" t="s">
        <v>2051</v>
      </c>
      <c r="H157" s="148" t="s">
        <v>394</v>
      </c>
      <c r="I157" s="148" t="s">
        <v>115</v>
      </c>
      <c r="J157" s="132">
        <v>8400</v>
      </c>
      <c r="K157" s="132">
        <v>8400</v>
      </c>
      <c r="L157" s="132">
        <v>0</v>
      </c>
      <c r="M157" s="131" t="s">
        <v>410</v>
      </c>
      <c r="N157" s="148">
        <v>0.23</v>
      </c>
      <c r="O157" s="170">
        <f t="shared" si="31"/>
        <v>1932</v>
      </c>
      <c r="P157" s="170">
        <f t="shared" si="32"/>
        <v>1932</v>
      </c>
      <c r="Q157" s="170">
        <f t="shared" si="30"/>
        <v>0</v>
      </c>
      <c r="R157" s="228">
        <f t="shared" si="33"/>
        <v>0</v>
      </c>
      <c r="S157" s="228">
        <f t="shared" si="34"/>
        <v>1</v>
      </c>
      <c r="T157" s="131" t="s">
        <v>410</v>
      </c>
      <c r="U157" s="131">
        <v>0.09</v>
      </c>
      <c r="V157" s="170">
        <f t="shared" si="27"/>
        <v>756</v>
      </c>
      <c r="W157" s="170">
        <f t="shared" si="28"/>
        <v>756</v>
      </c>
      <c r="X157" s="170">
        <f t="shared" si="29"/>
        <v>0</v>
      </c>
      <c r="Y157" s="228">
        <f t="shared" si="35"/>
        <v>0</v>
      </c>
      <c r="Z157" s="228">
        <f t="shared" si="36"/>
        <v>1</v>
      </c>
      <c r="AA157" s="134"/>
    </row>
    <row r="158" spans="1:27" ht="15.75" customHeight="1">
      <c r="A158" s="450"/>
      <c r="B158" s="442"/>
      <c r="C158" s="442"/>
      <c r="D158" s="148" t="s">
        <v>1849</v>
      </c>
      <c r="E158" s="148" t="s">
        <v>1015</v>
      </c>
      <c r="F158" s="218" t="s">
        <v>2052</v>
      </c>
      <c r="G158" s="148" t="s">
        <v>2053</v>
      </c>
      <c r="H158" s="148" t="s">
        <v>394</v>
      </c>
      <c r="I158" s="148" t="s">
        <v>115</v>
      </c>
      <c r="J158" s="132">
        <v>3447555</v>
      </c>
      <c r="K158" s="132">
        <v>1739500</v>
      </c>
      <c r="L158" s="132">
        <v>1677000</v>
      </c>
      <c r="M158" s="131" t="s">
        <v>396</v>
      </c>
      <c r="N158" s="148">
        <v>1</v>
      </c>
      <c r="O158" s="170">
        <f t="shared" si="31"/>
        <v>3447555</v>
      </c>
      <c r="P158" s="170">
        <f t="shared" si="32"/>
        <v>1739500</v>
      </c>
      <c r="Q158" s="170">
        <f t="shared" si="30"/>
        <v>1677000</v>
      </c>
      <c r="R158" s="228">
        <f t="shared" si="33"/>
        <v>0.4864316885444902</v>
      </c>
      <c r="S158" s="228">
        <f t="shared" si="34"/>
        <v>0.50456047836800288</v>
      </c>
      <c r="T158" s="131" t="s">
        <v>410</v>
      </c>
      <c r="U158" s="148">
        <v>0.23</v>
      </c>
      <c r="V158" s="170">
        <f t="shared" si="27"/>
        <v>792937.65</v>
      </c>
      <c r="W158" s="170">
        <f t="shared" si="28"/>
        <v>400085</v>
      </c>
      <c r="X158" s="170">
        <f t="shared" si="29"/>
        <v>385710</v>
      </c>
      <c r="Y158" s="228">
        <f t="shared" si="35"/>
        <v>0.4864316885444902</v>
      </c>
      <c r="Z158" s="228">
        <f t="shared" si="36"/>
        <v>0.50456047836800277</v>
      </c>
      <c r="AA158" s="134"/>
    </row>
    <row r="159" spans="1:27" ht="15.75" customHeight="1">
      <c r="A159" s="450"/>
      <c r="B159" s="442"/>
      <c r="C159" s="442"/>
      <c r="D159" s="148" t="s">
        <v>1849</v>
      </c>
      <c r="E159" s="148" t="s">
        <v>1015</v>
      </c>
      <c r="F159" s="218" t="s">
        <v>2052</v>
      </c>
      <c r="G159" s="148" t="s">
        <v>2054</v>
      </c>
      <c r="H159" s="148" t="s">
        <v>394</v>
      </c>
      <c r="I159" s="148" t="s">
        <v>115</v>
      </c>
      <c r="J159" s="132">
        <v>320000</v>
      </c>
      <c r="K159" s="132">
        <v>348500</v>
      </c>
      <c r="L159" s="132">
        <v>335400</v>
      </c>
      <c r="M159" s="131" t="s">
        <v>396</v>
      </c>
      <c r="N159" s="148">
        <v>1</v>
      </c>
      <c r="O159" s="170">
        <f t="shared" si="31"/>
        <v>320000</v>
      </c>
      <c r="P159" s="170">
        <f t="shared" si="32"/>
        <v>348500</v>
      </c>
      <c r="Q159" s="170">
        <f t="shared" si="30"/>
        <v>335400</v>
      </c>
      <c r="R159" s="228">
        <f t="shared" si="33"/>
        <v>1.048125</v>
      </c>
      <c r="S159" s="228">
        <f t="shared" si="34"/>
        <v>1.0890625</v>
      </c>
      <c r="T159" s="131" t="s">
        <v>410</v>
      </c>
      <c r="U159" s="148">
        <v>0.23</v>
      </c>
      <c r="V159" s="170">
        <f t="shared" si="27"/>
        <v>73600</v>
      </c>
      <c r="W159" s="170">
        <f t="shared" si="28"/>
        <v>80155</v>
      </c>
      <c r="X159" s="170">
        <f t="shared" si="29"/>
        <v>77142</v>
      </c>
      <c r="Y159" s="228">
        <f t="shared" si="35"/>
        <v>1.048125</v>
      </c>
      <c r="Z159" s="228">
        <f t="shared" si="36"/>
        <v>1.0890625</v>
      </c>
      <c r="AA159" s="134"/>
    </row>
    <row r="160" spans="1:27" ht="15.75" customHeight="1">
      <c r="A160" s="450"/>
      <c r="B160" s="442"/>
      <c r="C160" s="442"/>
      <c r="D160" s="148" t="s">
        <v>1849</v>
      </c>
      <c r="E160" s="148" t="s">
        <v>1015</v>
      </c>
      <c r="F160" s="218" t="s">
        <v>2055</v>
      </c>
      <c r="G160" s="148" t="s">
        <v>2056</v>
      </c>
      <c r="H160" s="148" t="s">
        <v>394</v>
      </c>
      <c r="I160" s="148" t="s">
        <v>115</v>
      </c>
      <c r="J160" s="132">
        <v>3489155</v>
      </c>
      <c r="K160" s="132">
        <v>1902000</v>
      </c>
      <c r="L160" s="132">
        <v>1798750</v>
      </c>
      <c r="M160" s="131" t="s">
        <v>410</v>
      </c>
      <c r="N160" s="148">
        <v>0.23</v>
      </c>
      <c r="O160" s="170">
        <f t="shared" si="31"/>
        <v>802505.65</v>
      </c>
      <c r="P160" s="170">
        <f t="shared" si="32"/>
        <v>437460</v>
      </c>
      <c r="Q160" s="170">
        <f t="shared" si="30"/>
        <v>413712.5</v>
      </c>
      <c r="R160" s="228">
        <f t="shared" si="33"/>
        <v>0.51552596545581952</v>
      </c>
      <c r="S160" s="228">
        <f t="shared" si="34"/>
        <v>0.54511765742708473</v>
      </c>
      <c r="T160" s="131" t="s">
        <v>416</v>
      </c>
      <c r="U160" s="148">
        <v>0</v>
      </c>
      <c r="V160" s="170">
        <f t="shared" si="27"/>
        <v>0</v>
      </c>
      <c r="W160" s="170">
        <f t="shared" si="28"/>
        <v>0</v>
      </c>
      <c r="X160" s="170">
        <f t="shared" si="29"/>
        <v>0</v>
      </c>
      <c r="Y160" s="228" t="str">
        <f t="shared" si="35"/>
        <v>-</v>
      </c>
      <c r="Z160" s="228" t="str">
        <f t="shared" si="36"/>
        <v>-</v>
      </c>
      <c r="AA160" s="134"/>
    </row>
    <row r="161" spans="1:27" ht="15.75" customHeight="1">
      <c r="A161" s="450"/>
      <c r="B161" s="442"/>
      <c r="C161" s="442"/>
      <c r="D161" s="148" t="s">
        <v>1849</v>
      </c>
      <c r="E161" s="148" t="s">
        <v>1015</v>
      </c>
      <c r="F161" s="218" t="s">
        <v>2055</v>
      </c>
      <c r="G161" s="148" t="s">
        <v>2057</v>
      </c>
      <c r="H161" s="148" t="s">
        <v>394</v>
      </c>
      <c r="I161" s="148" t="s">
        <v>115</v>
      </c>
      <c r="J161" s="132">
        <v>381000</v>
      </c>
      <c r="K161" s="132">
        <v>381000</v>
      </c>
      <c r="L161" s="132">
        <v>359750</v>
      </c>
      <c r="M161" s="131" t="s">
        <v>410</v>
      </c>
      <c r="N161" s="148">
        <v>0.23</v>
      </c>
      <c r="O161" s="170">
        <f t="shared" si="31"/>
        <v>87630</v>
      </c>
      <c r="P161" s="170">
        <f t="shared" si="32"/>
        <v>87630</v>
      </c>
      <c r="Q161" s="170">
        <f t="shared" si="30"/>
        <v>82742.5</v>
      </c>
      <c r="R161" s="228">
        <f t="shared" si="33"/>
        <v>0.94422572178477693</v>
      </c>
      <c r="S161" s="228">
        <f t="shared" si="34"/>
        <v>1</v>
      </c>
      <c r="T161" s="131" t="s">
        <v>416</v>
      </c>
      <c r="U161" s="148">
        <v>0</v>
      </c>
      <c r="V161" s="170">
        <f t="shared" si="27"/>
        <v>0</v>
      </c>
      <c r="W161" s="170">
        <f t="shared" si="28"/>
        <v>0</v>
      </c>
      <c r="X161" s="170">
        <f t="shared" si="29"/>
        <v>0</v>
      </c>
      <c r="Y161" s="228" t="str">
        <f t="shared" si="35"/>
        <v>-</v>
      </c>
      <c r="Z161" s="228" t="str">
        <f t="shared" si="36"/>
        <v>-</v>
      </c>
      <c r="AA161" s="134"/>
    </row>
    <row r="162" spans="1:27" ht="15.75" customHeight="1">
      <c r="A162" s="450"/>
      <c r="B162" s="442"/>
      <c r="C162" s="442"/>
      <c r="D162" s="148" t="s">
        <v>1849</v>
      </c>
      <c r="E162" s="148" t="s">
        <v>1015</v>
      </c>
      <c r="F162" s="218" t="s">
        <v>2058</v>
      </c>
      <c r="G162" s="148" t="s">
        <v>2059</v>
      </c>
      <c r="H162" s="148" t="s">
        <v>394</v>
      </c>
      <c r="I162" s="148" t="s">
        <v>115</v>
      </c>
      <c r="J162" s="132">
        <v>0</v>
      </c>
      <c r="K162" s="132">
        <v>588850</v>
      </c>
      <c r="L162" s="132">
        <v>10000</v>
      </c>
      <c r="M162" s="131" t="s">
        <v>410</v>
      </c>
      <c r="N162" s="148">
        <v>0.23</v>
      </c>
      <c r="O162" s="170">
        <f t="shared" si="31"/>
        <v>0</v>
      </c>
      <c r="P162" s="170">
        <f t="shared" si="32"/>
        <v>135435.5</v>
      </c>
      <c r="Q162" s="170">
        <f t="shared" si="30"/>
        <v>2300</v>
      </c>
      <c r="R162" s="228" t="str">
        <f t="shared" si="33"/>
        <v>-</v>
      </c>
      <c r="S162" s="228" t="str">
        <f t="shared" si="34"/>
        <v>-</v>
      </c>
      <c r="T162" s="131" t="s">
        <v>416</v>
      </c>
      <c r="U162" s="148">
        <v>0</v>
      </c>
      <c r="V162" s="170">
        <f t="shared" si="27"/>
        <v>0</v>
      </c>
      <c r="W162" s="170">
        <f t="shared" si="28"/>
        <v>0</v>
      </c>
      <c r="X162" s="170">
        <f t="shared" si="29"/>
        <v>0</v>
      </c>
      <c r="Y162" s="228" t="str">
        <f t="shared" si="35"/>
        <v>-</v>
      </c>
      <c r="Z162" s="228" t="str">
        <f t="shared" si="36"/>
        <v>-</v>
      </c>
      <c r="AA162" s="134"/>
    </row>
    <row r="163" spans="1:27" ht="15.75" customHeight="1">
      <c r="A163" s="450"/>
      <c r="B163" s="442"/>
      <c r="C163" s="442"/>
      <c r="D163" s="148" t="s">
        <v>1849</v>
      </c>
      <c r="E163" s="148" t="s">
        <v>1015</v>
      </c>
      <c r="F163" s="218" t="s">
        <v>2058</v>
      </c>
      <c r="G163" s="148" t="s">
        <v>2060</v>
      </c>
      <c r="H163" s="148" t="s">
        <v>394</v>
      </c>
      <c r="I163" s="148" t="s">
        <v>115</v>
      </c>
      <c r="J163" s="132">
        <v>2500000</v>
      </c>
      <c r="K163" s="132">
        <v>0</v>
      </c>
      <c r="L163" s="132">
        <v>0</v>
      </c>
      <c r="M163" s="140" t="s">
        <v>416</v>
      </c>
      <c r="N163" s="148">
        <v>0</v>
      </c>
      <c r="O163" s="170">
        <f t="shared" si="31"/>
        <v>0</v>
      </c>
      <c r="P163" s="170">
        <f t="shared" si="32"/>
        <v>0</v>
      </c>
      <c r="Q163" s="170">
        <f t="shared" si="30"/>
        <v>0</v>
      </c>
      <c r="R163" s="228" t="str">
        <f t="shared" si="33"/>
        <v>-</v>
      </c>
      <c r="S163" s="228" t="str">
        <f t="shared" si="34"/>
        <v>-</v>
      </c>
      <c r="T163" s="131" t="s">
        <v>416</v>
      </c>
      <c r="U163" s="148">
        <v>0</v>
      </c>
      <c r="V163" s="170">
        <f t="shared" si="27"/>
        <v>0</v>
      </c>
      <c r="W163" s="170">
        <f t="shared" si="28"/>
        <v>0</v>
      </c>
      <c r="X163" s="170">
        <f t="shared" si="29"/>
        <v>0</v>
      </c>
      <c r="Y163" s="228" t="str">
        <f t="shared" si="35"/>
        <v>-</v>
      </c>
      <c r="Z163" s="228" t="str">
        <f t="shared" si="36"/>
        <v>-</v>
      </c>
      <c r="AA163" s="134"/>
    </row>
    <row r="164" spans="1:27" ht="15.75" customHeight="1">
      <c r="A164" s="450"/>
      <c r="B164" s="442"/>
      <c r="C164" s="442"/>
      <c r="D164" s="148" t="s">
        <v>1849</v>
      </c>
      <c r="E164" s="148" t="s">
        <v>1015</v>
      </c>
      <c r="F164" s="218" t="s">
        <v>2058</v>
      </c>
      <c r="G164" s="148" t="s">
        <v>2061</v>
      </c>
      <c r="H164" s="148" t="s">
        <v>394</v>
      </c>
      <c r="I164" s="148" t="s">
        <v>115</v>
      </c>
      <c r="J164" s="132">
        <v>0</v>
      </c>
      <c r="K164" s="132">
        <v>128367</v>
      </c>
      <c r="L164" s="132">
        <v>2000</v>
      </c>
      <c r="M164" s="131" t="s">
        <v>410</v>
      </c>
      <c r="N164" s="148">
        <v>0.23</v>
      </c>
      <c r="O164" s="170">
        <f t="shared" si="31"/>
        <v>0</v>
      </c>
      <c r="P164" s="170">
        <f t="shared" si="32"/>
        <v>29524.41</v>
      </c>
      <c r="Q164" s="170">
        <f t="shared" si="30"/>
        <v>460</v>
      </c>
      <c r="R164" s="228" t="str">
        <f t="shared" si="33"/>
        <v>-</v>
      </c>
      <c r="S164" s="228" t="str">
        <f t="shared" si="34"/>
        <v>-</v>
      </c>
      <c r="T164" s="131" t="s">
        <v>416</v>
      </c>
      <c r="U164" s="148">
        <v>0</v>
      </c>
      <c r="V164" s="170">
        <f t="shared" si="27"/>
        <v>0</v>
      </c>
      <c r="W164" s="170">
        <f t="shared" si="28"/>
        <v>0</v>
      </c>
      <c r="X164" s="170">
        <f t="shared" si="29"/>
        <v>0</v>
      </c>
      <c r="Y164" s="228" t="str">
        <f t="shared" si="35"/>
        <v>-</v>
      </c>
      <c r="Z164" s="228" t="str">
        <f t="shared" si="36"/>
        <v>-</v>
      </c>
      <c r="AA164" s="134"/>
    </row>
    <row r="165" spans="1:27" ht="15.75" customHeight="1">
      <c r="A165" s="450"/>
      <c r="B165" s="442"/>
      <c r="C165" s="442"/>
      <c r="D165" s="148" t="s">
        <v>1849</v>
      </c>
      <c r="E165" s="148" t="s">
        <v>1015</v>
      </c>
      <c r="F165" s="218" t="s">
        <v>2062</v>
      </c>
      <c r="G165" s="148" t="s">
        <v>2063</v>
      </c>
      <c r="H165" s="148" t="s">
        <v>394</v>
      </c>
      <c r="I165" s="148" t="s">
        <v>115</v>
      </c>
      <c r="J165" s="132">
        <v>1000000</v>
      </c>
      <c r="K165" s="132">
        <v>810000</v>
      </c>
      <c r="L165" s="132">
        <v>0</v>
      </c>
      <c r="M165" s="131" t="s">
        <v>410</v>
      </c>
      <c r="N165" s="148">
        <v>0.23</v>
      </c>
      <c r="O165" s="170">
        <f t="shared" si="31"/>
        <v>230000</v>
      </c>
      <c r="P165" s="170">
        <f t="shared" si="32"/>
        <v>186300</v>
      </c>
      <c r="Q165" s="170">
        <f t="shared" si="30"/>
        <v>0</v>
      </c>
      <c r="R165" s="228">
        <f t="shared" si="33"/>
        <v>0</v>
      </c>
      <c r="S165" s="228">
        <f t="shared" si="34"/>
        <v>0.81</v>
      </c>
      <c r="T165" s="131" t="s">
        <v>410</v>
      </c>
      <c r="U165" s="131">
        <v>0.09</v>
      </c>
      <c r="V165" s="170">
        <f t="shared" si="27"/>
        <v>90000</v>
      </c>
      <c r="W165" s="170">
        <f t="shared" si="28"/>
        <v>72900</v>
      </c>
      <c r="X165" s="170">
        <f t="shared" si="29"/>
        <v>0</v>
      </c>
      <c r="Y165" s="228">
        <f t="shared" si="35"/>
        <v>0</v>
      </c>
      <c r="Z165" s="228">
        <f t="shared" si="36"/>
        <v>0.81</v>
      </c>
      <c r="AA165" s="134"/>
    </row>
    <row r="166" spans="1:27" ht="15.75" customHeight="1">
      <c r="A166" s="450"/>
      <c r="B166" s="442"/>
      <c r="C166" s="442"/>
      <c r="D166" s="148" t="s">
        <v>1849</v>
      </c>
      <c r="E166" s="148" t="s">
        <v>1015</v>
      </c>
      <c r="F166" s="218" t="s">
        <v>2062</v>
      </c>
      <c r="G166" s="148" t="s">
        <v>2064</v>
      </c>
      <c r="H166" s="148" t="s">
        <v>394</v>
      </c>
      <c r="I166" s="148" t="s">
        <v>115</v>
      </c>
      <c r="J166" s="132">
        <v>35000</v>
      </c>
      <c r="K166" s="132">
        <v>24000</v>
      </c>
      <c r="L166" s="132">
        <v>0</v>
      </c>
      <c r="M166" s="131" t="s">
        <v>410</v>
      </c>
      <c r="N166" s="148">
        <v>0.23</v>
      </c>
      <c r="O166" s="170">
        <f t="shared" si="31"/>
        <v>8050</v>
      </c>
      <c r="P166" s="170">
        <f t="shared" si="32"/>
        <v>5520</v>
      </c>
      <c r="Q166" s="170">
        <f t="shared" si="30"/>
        <v>0</v>
      </c>
      <c r="R166" s="228">
        <f t="shared" si="33"/>
        <v>0</v>
      </c>
      <c r="S166" s="228">
        <f t="shared" si="34"/>
        <v>0.68571428571428572</v>
      </c>
      <c r="T166" s="131" t="s">
        <v>410</v>
      </c>
      <c r="U166" s="131">
        <v>0.09</v>
      </c>
      <c r="V166" s="170">
        <f t="shared" si="27"/>
        <v>3150</v>
      </c>
      <c r="W166" s="170">
        <f t="shared" si="28"/>
        <v>2160</v>
      </c>
      <c r="X166" s="170">
        <f t="shared" si="29"/>
        <v>0</v>
      </c>
      <c r="Y166" s="228">
        <f t="shared" si="35"/>
        <v>0</v>
      </c>
      <c r="Z166" s="228">
        <f t="shared" si="36"/>
        <v>0.68571428571428572</v>
      </c>
      <c r="AA166" s="134"/>
    </row>
    <row r="167" spans="1:27" ht="15.75" customHeight="1">
      <c r="A167" s="450"/>
      <c r="B167" s="442"/>
      <c r="C167" s="442"/>
      <c r="D167" s="148" t="s">
        <v>1849</v>
      </c>
      <c r="E167" s="148" t="s">
        <v>1015</v>
      </c>
      <c r="F167" s="218" t="s">
        <v>2062</v>
      </c>
      <c r="G167" s="148" t="s">
        <v>2065</v>
      </c>
      <c r="H167" s="148" t="s">
        <v>394</v>
      </c>
      <c r="I167" s="148" t="s">
        <v>115</v>
      </c>
      <c r="J167" s="132">
        <v>700000</v>
      </c>
      <c r="K167" s="132">
        <v>0</v>
      </c>
      <c r="L167" s="132">
        <v>0</v>
      </c>
      <c r="M167" s="140" t="s">
        <v>416</v>
      </c>
      <c r="N167" s="148">
        <v>0</v>
      </c>
      <c r="O167" s="170">
        <f t="shared" si="31"/>
        <v>0</v>
      </c>
      <c r="P167" s="170">
        <f t="shared" si="32"/>
        <v>0</v>
      </c>
      <c r="Q167" s="170">
        <f t="shared" si="30"/>
        <v>0</v>
      </c>
      <c r="R167" s="228" t="str">
        <f t="shared" si="33"/>
        <v>-</v>
      </c>
      <c r="S167" s="228" t="str">
        <f t="shared" si="34"/>
        <v>-</v>
      </c>
      <c r="T167" s="131" t="s">
        <v>416</v>
      </c>
      <c r="U167" s="131">
        <v>0</v>
      </c>
      <c r="V167" s="170">
        <f t="shared" si="27"/>
        <v>0</v>
      </c>
      <c r="W167" s="170">
        <f t="shared" si="28"/>
        <v>0</v>
      </c>
      <c r="X167" s="170">
        <f t="shared" si="29"/>
        <v>0</v>
      </c>
      <c r="Y167" s="228" t="str">
        <f t="shared" si="35"/>
        <v>-</v>
      </c>
      <c r="Z167" s="228" t="str">
        <f t="shared" si="36"/>
        <v>-</v>
      </c>
      <c r="AA167" s="134"/>
    </row>
    <row r="168" spans="1:27" ht="15.75" customHeight="1">
      <c r="A168" s="450"/>
      <c r="B168" s="442"/>
      <c r="C168" s="442"/>
      <c r="D168" s="148" t="s">
        <v>1849</v>
      </c>
      <c r="E168" s="148" t="s">
        <v>1015</v>
      </c>
      <c r="F168" s="218" t="s">
        <v>2062</v>
      </c>
      <c r="G168" s="148" t="s">
        <v>2066</v>
      </c>
      <c r="H168" s="148" t="s">
        <v>394</v>
      </c>
      <c r="I168" s="148" t="s">
        <v>115</v>
      </c>
      <c r="J168" s="132">
        <v>7000</v>
      </c>
      <c r="K168" s="132">
        <v>7000</v>
      </c>
      <c r="L168" s="132">
        <v>0</v>
      </c>
      <c r="M168" s="131" t="s">
        <v>410</v>
      </c>
      <c r="N168" s="148">
        <v>0.23</v>
      </c>
      <c r="O168" s="170">
        <f t="shared" si="31"/>
        <v>1610</v>
      </c>
      <c r="P168" s="170">
        <f t="shared" si="32"/>
        <v>1610</v>
      </c>
      <c r="Q168" s="170">
        <f t="shared" si="30"/>
        <v>0</v>
      </c>
      <c r="R168" s="228">
        <f t="shared" si="33"/>
        <v>0</v>
      </c>
      <c r="S168" s="228">
        <f t="shared" si="34"/>
        <v>1</v>
      </c>
      <c r="T168" s="131" t="s">
        <v>410</v>
      </c>
      <c r="U168" s="131">
        <v>0.09</v>
      </c>
      <c r="V168" s="170">
        <f t="shared" si="27"/>
        <v>630</v>
      </c>
      <c r="W168" s="170">
        <f t="shared" si="28"/>
        <v>630</v>
      </c>
      <c r="X168" s="170">
        <f t="shared" si="29"/>
        <v>0</v>
      </c>
      <c r="Y168" s="228">
        <f t="shared" si="35"/>
        <v>0</v>
      </c>
      <c r="Z168" s="228">
        <f t="shared" si="36"/>
        <v>1</v>
      </c>
      <c r="AA168" s="134"/>
    </row>
    <row r="169" spans="1:27" ht="15.75" customHeight="1">
      <c r="A169" s="450"/>
      <c r="B169" s="442"/>
      <c r="C169" s="442"/>
      <c r="D169" s="148" t="s">
        <v>1849</v>
      </c>
      <c r="E169" s="148" t="s">
        <v>1015</v>
      </c>
      <c r="F169" s="218" t="s">
        <v>2067</v>
      </c>
      <c r="G169" s="148" t="s">
        <v>2068</v>
      </c>
      <c r="H169" s="148" t="s">
        <v>394</v>
      </c>
      <c r="I169" s="148" t="s">
        <v>115</v>
      </c>
      <c r="J169" s="132">
        <v>600000</v>
      </c>
      <c r="K169" s="132">
        <v>573000</v>
      </c>
      <c r="L169" s="132">
        <v>484400</v>
      </c>
      <c r="M169" s="131" t="s">
        <v>410</v>
      </c>
      <c r="N169" s="159">
        <v>0.23</v>
      </c>
      <c r="O169" s="170">
        <f t="shared" si="31"/>
        <v>138000</v>
      </c>
      <c r="P169" s="170">
        <f t="shared" si="32"/>
        <v>131790</v>
      </c>
      <c r="Q169" s="170">
        <f t="shared" si="30"/>
        <v>111412</v>
      </c>
      <c r="R169" s="228">
        <f t="shared" si="33"/>
        <v>0.80733333333333335</v>
      </c>
      <c r="S169" s="228">
        <f t="shared" si="34"/>
        <v>0.95499999999999996</v>
      </c>
      <c r="T169" s="131" t="s">
        <v>410</v>
      </c>
      <c r="U169" s="131">
        <v>0.09</v>
      </c>
      <c r="V169" s="170">
        <f t="shared" si="27"/>
        <v>54000</v>
      </c>
      <c r="W169" s="170">
        <f t="shared" si="28"/>
        <v>51570</v>
      </c>
      <c r="X169" s="170">
        <f t="shared" si="29"/>
        <v>43596</v>
      </c>
      <c r="Y169" s="228">
        <f t="shared" si="35"/>
        <v>0.80733333333333335</v>
      </c>
      <c r="Z169" s="228">
        <f t="shared" si="36"/>
        <v>0.95499999999999996</v>
      </c>
      <c r="AA169" s="134"/>
    </row>
    <row r="170" spans="1:27" ht="15.75" customHeight="1">
      <c r="A170" s="450"/>
      <c r="B170" s="442"/>
      <c r="C170" s="442"/>
      <c r="D170" s="148" t="s">
        <v>1849</v>
      </c>
      <c r="E170" s="148" t="s">
        <v>1015</v>
      </c>
      <c r="F170" s="218" t="s">
        <v>2069</v>
      </c>
      <c r="G170" s="148" t="s">
        <v>2070</v>
      </c>
      <c r="H170" s="148" t="s">
        <v>394</v>
      </c>
      <c r="I170" s="148" t="s">
        <v>115</v>
      </c>
      <c r="J170" s="132">
        <v>1500000</v>
      </c>
      <c r="K170" s="132">
        <v>655800</v>
      </c>
      <c r="L170" s="132">
        <v>577800</v>
      </c>
      <c r="M170" s="131" t="s">
        <v>410</v>
      </c>
      <c r="N170" s="148">
        <v>0.23</v>
      </c>
      <c r="O170" s="170">
        <f t="shared" si="31"/>
        <v>345000</v>
      </c>
      <c r="P170" s="170">
        <f t="shared" si="32"/>
        <v>150834</v>
      </c>
      <c r="Q170" s="170">
        <f t="shared" si="30"/>
        <v>132894</v>
      </c>
      <c r="R170" s="228">
        <f t="shared" si="33"/>
        <v>0.38519999999999999</v>
      </c>
      <c r="S170" s="228">
        <f t="shared" si="34"/>
        <v>0.43719999999999998</v>
      </c>
      <c r="T170" s="131" t="s">
        <v>410</v>
      </c>
      <c r="U170" s="131">
        <v>0.09</v>
      </c>
      <c r="V170" s="170">
        <f t="shared" si="27"/>
        <v>135000</v>
      </c>
      <c r="W170" s="170">
        <f t="shared" si="28"/>
        <v>59022</v>
      </c>
      <c r="X170" s="170">
        <f t="shared" si="29"/>
        <v>52002</v>
      </c>
      <c r="Y170" s="228">
        <f t="shared" si="35"/>
        <v>0.38519999999999999</v>
      </c>
      <c r="Z170" s="228">
        <f t="shared" si="36"/>
        <v>0.43719999999999998</v>
      </c>
      <c r="AA170" s="134"/>
    </row>
    <row r="171" spans="1:27" ht="15.75" customHeight="1">
      <c r="A171" s="450"/>
      <c r="B171" s="442"/>
      <c r="C171" s="442"/>
      <c r="D171" s="148" t="s">
        <v>1849</v>
      </c>
      <c r="E171" s="148" t="s">
        <v>1015</v>
      </c>
      <c r="F171" s="218" t="s">
        <v>2071</v>
      </c>
      <c r="G171" s="148" t="s">
        <v>2072</v>
      </c>
      <c r="H171" s="148" t="s">
        <v>394</v>
      </c>
      <c r="I171" s="148" t="s">
        <v>115</v>
      </c>
      <c r="J171" s="132">
        <v>3485600</v>
      </c>
      <c r="K171" s="132">
        <v>0</v>
      </c>
      <c r="L171" s="132">
        <v>0</v>
      </c>
      <c r="M171" s="140" t="s">
        <v>416</v>
      </c>
      <c r="N171" s="148">
        <v>0</v>
      </c>
      <c r="O171" s="170">
        <f t="shared" si="31"/>
        <v>0</v>
      </c>
      <c r="P171" s="170">
        <f t="shared" si="32"/>
        <v>0</v>
      </c>
      <c r="Q171" s="170">
        <f t="shared" si="30"/>
        <v>0</v>
      </c>
      <c r="R171" s="228" t="str">
        <f t="shared" si="33"/>
        <v>-</v>
      </c>
      <c r="S171" s="228" t="str">
        <f t="shared" si="34"/>
        <v>-</v>
      </c>
      <c r="T171" s="131" t="s">
        <v>416</v>
      </c>
      <c r="U171" s="131">
        <v>0</v>
      </c>
      <c r="V171" s="170">
        <f t="shared" si="27"/>
        <v>0</v>
      </c>
      <c r="W171" s="170">
        <f t="shared" si="28"/>
        <v>0</v>
      </c>
      <c r="X171" s="170">
        <f t="shared" si="29"/>
        <v>0</v>
      </c>
      <c r="Y171" s="228" t="str">
        <f t="shared" si="35"/>
        <v>-</v>
      </c>
      <c r="Z171" s="228" t="str">
        <f t="shared" si="36"/>
        <v>-</v>
      </c>
      <c r="AA171" s="134"/>
    </row>
    <row r="172" spans="1:27" ht="15.75" customHeight="1">
      <c r="A172" s="450"/>
      <c r="B172" s="442"/>
      <c r="C172" s="442"/>
      <c r="D172" s="148" t="s">
        <v>1849</v>
      </c>
      <c r="E172" s="148" t="s">
        <v>1015</v>
      </c>
      <c r="F172" s="218" t="s">
        <v>2071</v>
      </c>
      <c r="G172" s="148" t="s">
        <v>2073</v>
      </c>
      <c r="H172" s="148" t="s">
        <v>394</v>
      </c>
      <c r="I172" s="148" t="s">
        <v>115</v>
      </c>
      <c r="J172" s="132">
        <v>8400</v>
      </c>
      <c r="K172" s="132">
        <v>0</v>
      </c>
      <c r="L172" s="132">
        <v>0</v>
      </c>
      <c r="M172" s="140" t="s">
        <v>416</v>
      </c>
      <c r="N172" s="148">
        <v>0</v>
      </c>
      <c r="O172" s="170">
        <f t="shared" si="31"/>
        <v>0</v>
      </c>
      <c r="P172" s="170">
        <f t="shared" si="32"/>
        <v>0</v>
      </c>
      <c r="Q172" s="170">
        <f t="shared" si="30"/>
        <v>0</v>
      </c>
      <c r="R172" s="228" t="str">
        <f t="shared" si="33"/>
        <v>-</v>
      </c>
      <c r="S172" s="228" t="str">
        <f t="shared" si="34"/>
        <v>-</v>
      </c>
      <c r="T172" s="131" t="s">
        <v>416</v>
      </c>
      <c r="U172" s="131">
        <v>0</v>
      </c>
      <c r="V172" s="170">
        <f t="shared" si="27"/>
        <v>0</v>
      </c>
      <c r="W172" s="170">
        <f t="shared" si="28"/>
        <v>0</v>
      </c>
      <c r="X172" s="170">
        <f t="shared" si="29"/>
        <v>0</v>
      </c>
      <c r="Y172" s="228" t="str">
        <f t="shared" si="35"/>
        <v>-</v>
      </c>
      <c r="Z172" s="228" t="str">
        <f t="shared" si="36"/>
        <v>-</v>
      </c>
      <c r="AA172" s="134"/>
    </row>
    <row r="173" spans="1:27" ht="15.75" customHeight="1">
      <c r="A173" s="450"/>
      <c r="B173" s="442"/>
      <c r="C173" s="442"/>
      <c r="D173" s="148" t="s">
        <v>1849</v>
      </c>
      <c r="E173" s="148" t="s">
        <v>1015</v>
      </c>
      <c r="F173" s="218" t="s">
        <v>2071</v>
      </c>
      <c r="G173" s="148" t="s">
        <v>2074</v>
      </c>
      <c r="H173" s="148" t="s">
        <v>394</v>
      </c>
      <c r="I173" s="148" t="s">
        <v>115</v>
      </c>
      <c r="J173" s="132">
        <v>6000</v>
      </c>
      <c r="K173" s="132">
        <v>6000</v>
      </c>
      <c r="L173" s="132">
        <v>0</v>
      </c>
      <c r="M173" s="131" t="s">
        <v>410</v>
      </c>
      <c r="N173" s="148">
        <v>0.23</v>
      </c>
      <c r="O173" s="170">
        <f t="shared" si="31"/>
        <v>1380</v>
      </c>
      <c r="P173" s="170">
        <f t="shared" si="32"/>
        <v>1380</v>
      </c>
      <c r="Q173" s="170">
        <f t="shared" si="30"/>
        <v>0</v>
      </c>
      <c r="R173" s="228">
        <f t="shared" si="33"/>
        <v>0</v>
      </c>
      <c r="S173" s="228">
        <f t="shared" si="34"/>
        <v>1</v>
      </c>
      <c r="T173" s="131" t="s">
        <v>410</v>
      </c>
      <c r="U173" s="131">
        <v>0.09</v>
      </c>
      <c r="V173" s="170">
        <f t="shared" si="27"/>
        <v>540</v>
      </c>
      <c r="W173" s="170">
        <f t="shared" si="28"/>
        <v>540</v>
      </c>
      <c r="X173" s="170">
        <f t="shared" si="29"/>
        <v>0</v>
      </c>
      <c r="Y173" s="228">
        <f t="shared" si="35"/>
        <v>0</v>
      </c>
      <c r="Z173" s="228">
        <f t="shared" si="36"/>
        <v>1</v>
      </c>
      <c r="AA173" s="134"/>
    </row>
    <row r="174" spans="1:27" ht="15.75" customHeight="1">
      <c r="A174" s="450"/>
      <c r="B174" s="442"/>
      <c r="C174" s="442"/>
      <c r="D174" s="148" t="s">
        <v>1849</v>
      </c>
      <c r="E174" s="148" t="s">
        <v>1015</v>
      </c>
      <c r="F174" s="218" t="s">
        <v>2075</v>
      </c>
      <c r="G174" s="148" t="s">
        <v>2076</v>
      </c>
      <c r="H174" s="148" t="s">
        <v>394</v>
      </c>
      <c r="I174" s="148" t="s">
        <v>115</v>
      </c>
      <c r="J174" s="132">
        <v>84000</v>
      </c>
      <c r="K174" s="132">
        <v>72000</v>
      </c>
      <c r="L174" s="132">
        <v>36000</v>
      </c>
      <c r="M174" s="131" t="s">
        <v>410</v>
      </c>
      <c r="N174" s="148">
        <v>0.23</v>
      </c>
      <c r="O174" s="170">
        <f t="shared" si="31"/>
        <v>19320</v>
      </c>
      <c r="P174" s="170">
        <f t="shared" si="32"/>
        <v>16560</v>
      </c>
      <c r="Q174" s="170">
        <f t="shared" si="30"/>
        <v>8280</v>
      </c>
      <c r="R174" s="228">
        <f t="shared" si="33"/>
        <v>0.42857142857142855</v>
      </c>
      <c r="S174" s="228">
        <f t="shared" si="34"/>
        <v>0.8571428571428571</v>
      </c>
      <c r="T174" s="131" t="s">
        <v>410</v>
      </c>
      <c r="U174" s="131">
        <v>0.09</v>
      </c>
      <c r="V174" s="170">
        <f t="shared" si="27"/>
        <v>7560</v>
      </c>
      <c r="W174" s="170">
        <f t="shared" si="28"/>
        <v>6480</v>
      </c>
      <c r="X174" s="170">
        <f t="shared" si="29"/>
        <v>3240</v>
      </c>
      <c r="Y174" s="228">
        <f t="shared" si="35"/>
        <v>0.42857142857142855</v>
      </c>
      <c r="Z174" s="228">
        <f t="shared" si="36"/>
        <v>0.8571428571428571</v>
      </c>
      <c r="AA174" s="134"/>
    </row>
    <row r="175" spans="1:27" ht="15.75" customHeight="1">
      <c r="A175" s="450"/>
      <c r="B175" s="442"/>
      <c r="C175" s="442"/>
      <c r="D175" s="148" t="s">
        <v>1849</v>
      </c>
      <c r="E175" s="148" t="s">
        <v>1015</v>
      </c>
      <c r="F175" s="218" t="s">
        <v>2075</v>
      </c>
      <c r="G175" s="148" t="s">
        <v>2077</v>
      </c>
      <c r="H175" s="148" t="s">
        <v>394</v>
      </c>
      <c r="I175" s="148" t="s">
        <v>115</v>
      </c>
      <c r="J175" s="132">
        <v>20736830</v>
      </c>
      <c r="K175" s="132">
        <v>14002383.390000001</v>
      </c>
      <c r="L175" s="132">
        <v>6350046.5800000001</v>
      </c>
      <c r="M175" s="131" t="s">
        <v>410</v>
      </c>
      <c r="N175" s="148">
        <v>0.23</v>
      </c>
      <c r="O175" s="170">
        <f t="shared" si="31"/>
        <v>4769470.9000000004</v>
      </c>
      <c r="P175" s="170">
        <f t="shared" si="32"/>
        <v>3220548.1797000002</v>
      </c>
      <c r="Q175" s="170">
        <f t="shared" si="30"/>
        <v>1460510.7134</v>
      </c>
      <c r="R175" s="228">
        <f t="shared" si="33"/>
        <v>0.30622069911360605</v>
      </c>
      <c r="S175" s="228">
        <f t="shared" si="34"/>
        <v>0.67524223278099882</v>
      </c>
      <c r="T175" s="131" t="s">
        <v>410</v>
      </c>
      <c r="U175" s="131">
        <v>0.09</v>
      </c>
      <c r="V175" s="170">
        <f t="shared" si="27"/>
        <v>1866314.7</v>
      </c>
      <c r="W175" s="170">
        <f t="shared" si="28"/>
        <v>1260214.5051</v>
      </c>
      <c r="X175" s="170">
        <f t="shared" si="29"/>
        <v>571504.19219999993</v>
      </c>
      <c r="Y175" s="228">
        <f t="shared" si="35"/>
        <v>0.30622069911360605</v>
      </c>
      <c r="Z175" s="228">
        <f t="shared" si="36"/>
        <v>0.67524223278099882</v>
      </c>
      <c r="AA175" s="134"/>
    </row>
    <row r="176" spans="1:27" ht="15.75" customHeight="1">
      <c r="A176" s="450"/>
      <c r="B176" s="442"/>
      <c r="C176" s="442"/>
      <c r="D176" s="148" t="s">
        <v>1849</v>
      </c>
      <c r="E176" s="148" t="s">
        <v>1015</v>
      </c>
      <c r="F176" s="218" t="s">
        <v>2075</v>
      </c>
      <c r="G176" s="148" t="s">
        <v>2078</v>
      </c>
      <c r="H176" s="148" t="s">
        <v>394</v>
      </c>
      <c r="I176" s="148" t="s">
        <v>115</v>
      </c>
      <c r="J176" s="132">
        <v>16800</v>
      </c>
      <c r="K176" s="132">
        <v>16800</v>
      </c>
      <c r="L176" s="132">
        <v>7200</v>
      </c>
      <c r="M176" s="131" t="s">
        <v>410</v>
      </c>
      <c r="N176" s="148">
        <v>0.23</v>
      </c>
      <c r="O176" s="170">
        <f t="shared" si="31"/>
        <v>3864</v>
      </c>
      <c r="P176" s="170">
        <f t="shared" si="32"/>
        <v>3864</v>
      </c>
      <c r="Q176" s="170">
        <f t="shared" si="30"/>
        <v>1656</v>
      </c>
      <c r="R176" s="228">
        <f t="shared" si="33"/>
        <v>0.42857142857142855</v>
      </c>
      <c r="S176" s="228">
        <f t="shared" si="34"/>
        <v>1</v>
      </c>
      <c r="T176" s="131" t="s">
        <v>410</v>
      </c>
      <c r="U176" s="131">
        <v>0.09</v>
      </c>
      <c r="V176" s="170">
        <f t="shared" si="27"/>
        <v>1512</v>
      </c>
      <c r="W176" s="170">
        <f t="shared" si="28"/>
        <v>1512</v>
      </c>
      <c r="X176" s="170">
        <f t="shared" si="29"/>
        <v>648</v>
      </c>
      <c r="Y176" s="228">
        <f t="shared" si="35"/>
        <v>0.42857142857142855</v>
      </c>
      <c r="Z176" s="228">
        <f t="shared" si="36"/>
        <v>1</v>
      </c>
      <c r="AA176" s="134"/>
    </row>
    <row r="177" spans="1:27" ht="15.75" customHeight="1">
      <c r="A177" s="450"/>
      <c r="B177" s="442"/>
      <c r="C177" s="442"/>
      <c r="D177" s="148" t="s">
        <v>1849</v>
      </c>
      <c r="E177" s="148" t="s">
        <v>1015</v>
      </c>
      <c r="F177" s="218" t="s">
        <v>2079</v>
      </c>
      <c r="G177" s="148" t="s">
        <v>2080</v>
      </c>
      <c r="H177" s="148" t="s">
        <v>394</v>
      </c>
      <c r="I177" s="148" t="s">
        <v>115</v>
      </c>
      <c r="J177" s="132">
        <v>84000</v>
      </c>
      <c r="K177" s="132">
        <v>72000</v>
      </c>
      <c r="L177" s="132">
        <v>66000</v>
      </c>
      <c r="M177" s="131" t="s">
        <v>410</v>
      </c>
      <c r="N177" s="148">
        <v>0.23</v>
      </c>
      <c r="O177" s="170">
        <f t="shared" si="31"/>
        <v>19320</v>
      </c>
      <c r="P177" s="170">
        <f t="shared" si="32"/>
        <v>16560</v>
      </c>
      <c r="Q177" s="170">
        <f t="shared" si="30"/>
        <v>15180</v>
      </c>
      <c r="R177" s="228">
        <f t="shared" si="33"/>
        <v>0.7857142857142857</v>
      </c>
      <c r="S177" s="228">
        <f t="shared" si="34"/>
        <v>0.8571428571428571</v>
      </c>
      <c r="T177" s="131" t="s">
        <v>410</v>
      </c>
      <c r="U177" s="131">
        <v>0.09</v>
      </c>
      <c r="V177" s="170">
        <f t="shared" si="27"/>
        <v>7560</v>
      </c>
      <c r="W177" s="170">
        <f t="shared" si="28"/>
        <v>6480</v>
      </c>
      <c r="X177" s="170">
        <f t="shared" si="29"/>
        <v>5940</v>
      </c>
      <c r="Y177" s="228">
        <f t="shared" si="35"/>
        <v>0.7857142857142857</v>
      </c>
      <c r="Z177" s="228">
        <f t="shared" si="36"/>
        <v>0.8571428571428571</v>
      </c>
      <c r="AA177" s="134"/>
    </row>
    <row r="178" spans="1:27" ht="15.75" customHeight="1">
      <c r="A178" s="450"/>
      <c r="B178" s="442"/>
      <c r="C178" s="442"/>
      <c r="D178" s="148" t="s">
        <v>1849</v>
      </c>
      <c r="E178" s="148" t="s">
        <v>1015</v>
      </c>
      <c r="F178" s="218" t="s">
        <v>2079</v>
      </c>
      <c r="G178" s="148" t="s">
        <v>2081</v>
      </c>
      <c r="H178" s="148" t="s">
        <v>394</v>
      </c>
      <c r="I178" s="148" t="s">
        <v>115</v>
      </c>
      <c r="J178" s="132">
        <v>12865635</v>
      </c>
      <c r="K178" s="132">
        <v>9933247.370000001</v>
      </c>
      <c r="L178" s="132">
        <v>4773581.9100000011</v>
      </c>
      <c r="M178" s="131" t="s">
        <v>410</v>
      </c>
      <c r="N178" s="148">
        <v>0.23</v>
      </c>
      <c r="O178" s="170">
        <f t="shared" si="31"/>
        <v>2959096.0500000003</v>
      </c>
      <c r="P178" s="170">
        <f t="shared" si="32"/>
        <v>2284646.8951000003</v>
      </c>
      <c r="Q178" s="170">
        <f t="shared" si="30"/>
        <v>1097923.8393000003</v>
      </c>
      <c r="R178" s="228">
        <f t="shared" si="33"/>
        <v>0.37103352535650214</v>
      </c>
      <c r="S178" s="228">
        <f t="shared" si="34"/>
        <v>0.77207595039032273</v>
      </c>
      <c r="T178" s="131" t="s">
        <v>410</v>
      </c>
      <c r="U178" s="131">
        <v>0.09</v>
      </c>
      <c r="V178" s="170">
        <f t="shared" si="27"/>
        <v>1157907.1499999999</v>
      </c>
      <c r="W178" s="170">
        <f t="shared" si="28"/>
        <v>893992.26330000011</v>
      </c>
      <c r="X178" s="170">
        <f t="shared" si="29"/>
        <v>429622.37190000009</v>
      </c>
      <c r="Y178" s="228">
        <f t="shared" si="35"/>
        <v>0.37103352535650214</v>
      </c>
      <c r="Z178" s="228">
        <f t="shared" si="36"/>
        <v>0.77207595039032295</v>
      </c>
      <c r="AA178" s="134"/>
    </row>
    <row r="179" spans="1:27" ht="15.75" customHeight="1">
      <c r="A179" s="450"/>
      <c r="B179" s="442"/>
      <c r="C179" s="442"/>
      <c r="D179" s="148" t="s">
        <v>1849</v>
      </c>
      <c r="E179" s="148" t="s">
        <v>1015</v>
      </c>
      <c r="F179" s="218" t="s">
        <v>2079</v>
      </c>
      <c r="G179" s="148" t="s">
        <v>2082</v>
      </c>
      <c r="H179" s="148" t="s">
        <v>394</v>
      </c>
      <c r="I179" s="148" t="s">
        <v>115</v>
      </c>
      <c r="J179" s="132">
        <v>16800</v>
      </c>
      <c r="K179" s="132">
        <v>16800</v>
      </c>
      <c r="L179" s="132">
        <v>13200</v>
      </c>
      <c r="M179" s="131" t="s">
        <v>410</v>
      </c>
      <c r="N179" s="148">
        <v>0.23</v>
      </c>
      <c r="O179" s="170">
        <f t="shared" si="31"/>
        <v>3864</v>
      </c>
      <c r="P179" s="170">
        <f t="shared" si="32"/>
        <v>3864</v>
      </c>
      <c r="Q179" s="170">
        <f t="shared" si="30"/>
        <v>3036</v>
      </c>
      <c r="R179" s="228">
        <f t="shared" si="33"/>
        <v>0.7857142857142857</v>
      </c>
      <c r="S179" s="228">
        <f t="shared" si="34"/>
        <v>1</v>
      </c>
      <c r="T179" s="131" t="s">
        <v>410</v>
      </c>
      <c r="U179" s="131">
        <v>0.09</v>
      </c>
      <c r="V179" s="170">
        <f t="shared" si="27"/>
        <v>1512</v>
      </c>
      <c r="W179" s="170">
        <f t="shared" si="28"/>
        <v>1512</v>
      </c>
      <c r="X179" s="170">
        <f t="shared" si="29"/>
        <v>1188</v>
      </c>
      <c r="Y179" s="228">
        <f t="shared" si="35"/>
        <v>0.7857142857142857</v>
      </c>
      <c r="Z179" s="228">
        <f t="shared" si="36"/>
        <v>1</v>
      </c>
      <c r="AA179" s="134"/>
    </row>
    <row r="180" spans="1:27" ht="15.75" customHeight="1">
      <c r="A180" s="450"/>
      <c r="B180" s="442"/>
      <c r="C180" s="442"/>
      <c r="D180" s="148" t="s">
        <v>1849</v>
      </c>
      <c r="E180" s="148" t="s">
        <v>1015</v>
      </c>
      <c r="F180" s="218" t="s">
        <v>2083</v>
      </c>
      <c r="G180" s="148" t="s">
        <v>2084</v>
      </c>
      <c r="H180" s="148" t="s">
        <v>394</v>
      </c>
      <c r="I180" s="148" t="s">
        <v>115</v>
      </c>
      <c r="J180" s="132">
        <v>42000</v>
      </c>
      <c r="K180" s="132">
        <v>36000</v>
      </c>
      <c r="L180" s="132">
        <v>36000</v>
      </c>
      <c r="M180" s="131" t="s">
        <v>410</v>
      </c>
      <c r="N180" s="148">
        <v>0.23</v>
      </c>
      <c r="O180" s="170">
        <f t="shared" si="31"/>
        <v>9660</v>
      </c>
      <c r="P180" s="170">
        <f t="shared" si="32"/>
        <v>8280</v>
      </c>
      <c r="Q180" s="170">
        <f t="shared" si="30"/>
        <v>8280</v>
      </c>
      <c r="R180" s="228">
        <f t="shared" si="33"/>
        <v>0.8571428571428571</v>
      </c>
      <c r="S180" s="228">
        <f t="shared" si="34"/>
        <v>0.8571428571428571</v>
      </c>
      <c r="T180" s="131" t="s">
        <v>410</v>
      </c>
      <c r="U180" s="131">
        <v>0.09</v>
      </c>
      <c r="V180" s="170">
        <f t="shared" si="27"/>
        <v>3780</v>
      </c>
      <c r="W180" s="170">
        <f t="shared" si="28"/>
        <v>3240</v>
      </c>
      <c r="X180" s="170">
        <f t="shared" si="29"/>
        <v>3240</v>
      </c>
      <c r="Y180" s="228">
        <f t="shared" si="35"/>
        <v>0.8571428571428571</v>
      </c>
      <c r="Z180" s="228">
        <f t="shared" si="36"/>
        <v>0.8571428571428571</v>
      </c>
      <c r="AA180" s="134"/>
    </row>
    <row r="181" spans="1:27" ht="15.75" customHeight="1">
      <c r="A181" s="450"/>
      <c r="B181" s="442"/>
      <c r="C181" s="442"/>
      <c r="D181" s="148" t="s">
        <v>1849</v>
      </c>
      <c r="E181" s="148" t="s">
        <v>1015</v>
      </c>
      <c r="F181" s="218" t="s">
        <v>2083</v>
      </c>
      <c r="G181" s="148" t="s">
        <v>2085</v>
      </c>
      <c r="H181" s="148" t="s">
        <v>394</v>
      </c>
      <c r="I181" s="148" t="s">
        <v>115</v>
      </c>
      <c r="J181" s="132">
        <v>8717493</v>
      </c>
      <c r="K181" s="132">
        <v>4891859.66</v>
      </c>
      <c r="L181" s="132">
        <v>1083234.8700000001</v>
      </c>
      <c r="M181" s="131" t="s">
        <v>410</v>
      </c>
      <c r="N181" s="148">
        <v>0.23</v>
      </c>
      <c r="O181" s="170">
        <f t="shared" si="31"/>
        <v>2005023.3900000001</v>
      </c>
      <c r="P181" s="170">
        <f t="shared" si="32"/>
        <v>1125127.7218000002</v>
      </c>
      <c r="Q181" s="170">
        <f t="shared" si="30"/>
        <v>249144.02010000002</v>
      </c>
      <c r="R181" s="228">
        <f t="shared" si="33"/>
        <v>0.12425990706273007</v>
      </c>
      <c r="S181" s="228">
        <f t="shared" si="34"/>
        <v>0.56115441216872797</v>
      </c>
      <c r="T181" s="131" t="s">
        <v>410</v>
      </c>
      <c r="U181" s="131">
        <v>0.09</v>
      </c>
      <c r="V181" s="170">
        <f t="shared" si="27"/>
        <v>784574.37</v>
      </c>
      <c r="W181" s="170">
        <f t="shared" si="28"/>
        <v>440267.36940000003</v>
      </c>
      <c r="X181" s="170">
        <f t="shared" si="29"/>
        <v>97491.138300000006</v>
      </c>
      <c r="Y181" s="228">
        <f t="shared" si="35"/>
        <v>0.12425990706273009</v>
      </c>
      <c r="Z181" s="228">
        <f t="shared" si="36"/>
        <v>0.56115441216872786</v>
      </c>
      <c r="AA181" s="134"/>
    </row>
    <row r="182" spans="1:27" ht="15.75" customHeight="1">
      <c r="A182" s="450"/>
      <c r="B182" s="442"/>
      <c r="C182" s="442"/>
      <c r="D182" s="148" t="s">
        <v>1849</v>
      </c>
      <c r="E182" s="148" t="s">
        <v>1015</v>
      </c>
      <c r="F182" s="218" t="s">
        <v>2083</v>
      </c>
      <c r="G182" s="148" t="s">
        <v>2086</v>
      </c>
      <c r="H182" s="148" t="s">
        <v>394</v>
      </c>
      <c r="I182" s="148" t="s">
        <v>115</v>
      </c>
      <c r="J182" s="132">
        <v>8400</v>
      </c>
      <c r="K182" s="132">
        <v>8400</v>
      </c>
      <c r="L182" s="132">
        <v>7000</v>
      </c>
      <c r="M182" s="131" t="s">
        <v>410</v>
      </c>
      <c r="N182" s="148">
        <v>0.23</v>
      </c>
      <c r="O182" s="170">
        <f t="shared" si="31"/>
        <v>1932</v>
      </c>
      <c r="P182" s="170">
        <f t="shared" si="32"/>
        <v>1932</v>
      </c>
      <c r="Q182" s="170">
        <f t="shared" si="30"/>
        <v>1610</v>
      </c>
      <c r="R182" s="228">
        <f t="shared" si="33"/>
        <v>0.83333333333333337</v>
      </c>
      <c r="S182" s="228">
        <f t="shared" si="34"/>
        <v>1</v>
      </c>
      <c r="T182" s="131" t="s">
        <v>410</v>
      </c>
      <c r="U182" s="131">
        <v>0.09</v>
      </c>
      <c r="V182" s="170">
        <f t="shared" si="27"/>
        <v>756</v>
      </c>
      <c r="W182" s="170">
        <f t="shared" si="28"/>
        <v>756</v>
      </c>
      <c r="X182" s="170">
        <f t="shared" si="29"/>
        <v>630</v>
      </c>
      <c r="Y182" s="228">
        <f t="shared" si="35"/>
        <v>0.83333333333333337</v>
      </c>
      <c r="Z182" s="228">
        <f t="shared" si="36"/>
        <v>1</v>
      </c>
      <c r="AA182" s="134"/>
    </row>
    <row r="183" spans="1:27" ht="15.75" customHeight="1">
      <c r="A183" s="450"/>
      <c r="B183" s="442"/>
      <c r="C183" s="442"/>
      <c r="D183" s="148" t="s">
        <v>1849</v>
      </c>
      <c r="E183" s="148" t="s">
        <v>1015</v>
      </c>
      <c r="F183" s="218" t="s">
        <v>2087</v>
      </c>
      <c r="G183" s="148" t="s">
        <v>2088</v>
      </c>
      <c r="H183" s="148" t="s">
        <v>394</v>
      </c>
      <c r="I183" s="148" t="s">
        <v>115</v>
      </c>
      <c r="J183" s="132">
        <v>11810080</v>
      </c>
      <c r="K183" s="132">
        <v>7897316.6400000006</v>
      </c>
      <c r="L183" s="132">
        <v>3935066.1900000004</v>
      </c>
      <c r="M183" s="131" t="s">
        <v>410</v>
      </c>
      <c r="N183" s="148">
        <v>0.23</v>
      </c>
      <c r="O183" s="170">
        <f t="shared" si="31"/>
        <v>2716318.4</v>
      </c>
      <c r="P183" s="170">
        <f t="shared" si="32"/>
        <v>1816382.8272000002</v>
      </c>
      <c r="Q183" s="170">
        <f t="shared" si="30"/>
        <v>905065.22370000009</v>
      </c>
      <c r="R183" s="228">
        <f t="shared" si="33"/>
        <v>0.33319555752374247</v>
      </c>
      <c r="S183" s="228">
        <f t="shared" si="34"/>
        <v>0.66869289962472744</v>
      </c>
      <c r="T183" s="131" t="s">
        <v>416</v>
      </c>
      <c r="U183" s="148">
        <v>0</v>
      </c>
      <c r="V183" s="170">
        <f t="shared" si="27"/>
        <v>0</v>
      </c>
      <c r="W183" s="170">
        <f t="shared" si="28"/>
        <v>0</v>
      </c>
      <c r="X183" s="170">
        <f t="shared" si="29"/>
        <v>0</v>
      </c>
      <c r="Y183" s="228" t="str">
        <f t="shared" si="35"/>
        <v>-</v>
      </c>
      <c r="Z183" s="228" t="str">
        <f t="shared" si="36"/>
        <v>-</v>
      </c>
      <c r="AA183" s="134"/>
    </row>
    <row r="184" spans="1:27" ht="15.75" customHeight="1">
      <c r="A184" s="450"/>
      <c r="B184" s="442"/>
      <c r="C184" s="442"/>
      <c r="D184" s="148" t="s">
        <v>1849</v>
      </c>
      <c r="E184" s="148" t="s">
        <v>1015</v>
      </c>
      <c r="F184" s="218" t="s">
        <v>2087</v>
      </c>
      <c r="G184" s="148" t="s">
        <v>2089</v>
      </c>
      <c r="H184" s="148" t="s">
        <v>394</v>
      </c>
      <c r="I184" s="148" t="s">
        <v>115</v>
      </c>
      <c r="J184" s="132">
        <v>84000</v>
      </c>
      <c r="K184" s="132">
        <v>60000</v>
      </c>
      <c r="L184" s="132">
        <v>30000</v>
      </c>
      <c r="M184" s="131" t="s">
        <v>410</v>
      </c>
      <c r="N184" s="148">
        <v>0.23</v>
      </c>
      <c r="O184" s="170">
        <f t="shared" si="31"/>
        <v>19320</v>
      </c>
      <c r="P184" s="170">
        <f t="shared" si="32"/>
        <v>13800</v>
      </c>
      <c r="Q184" s="170">
        <f t="shared" si="30"/>
        <v>6900</v>
      </c>
      <c r="R184" s="228">
        <f t="shared" si="33"/>
        <v>0.35714285714285715</v>
      </c>
      <c r="S184" s="228">
        <f t="shared" si="34"/>
        <v>0.7142857142857143</v>
      </c>
      <c r="T184" s="131" t="s">
        <v>416</v>
      </c>
      <c r="U184" s="148">
        <v>0</v>
      </c>
      <c r="V184" s="170">
        <f t="shared" si="27"/>
        <v>0</v>
      </c>
      <c r="W184" s="170">
        <f t="shared" si="28"/>
        <v>0</v>
      </c>
      <c r="X184" s="170">
        <f t="shared" si="29"/>
        <v>0</v>
      </c>
      <c r="Y184" s="228" t="str">
        <f t="shared" si="35"/>
        <v>-</v>
      </c>
      <c r="Z184" s="228" t="str">
        <f t="shared" si="36"/>
        <v>-</v>
      </c>
      <c r="AA184" s="134"/>
    </row>
    <row r="185" spans="1:27" ht="15.75" customHeight="1">
      <c r="A185" s="450"/>
      <c r="B185" s="442"/>
      <c r="C185" s="442"/>
      <c r="D185" s="148" t="s">
        <v>1849</v>
      </c>
      <c r="E185" s="148" t="s">
        <v>1015</v>
      </c>
      <c r="F185" s="218" t="s">
        <v>2087</v>
      </c>
      <c r="G185" s="148" t="s">
        <v>2090</v>
      </c>
      <c r="H185" s="148" t="s">
        <v>394</v>
      </c>
      <c r="I185" s="148" t="s">
        <v>115</v>
      </c>
      <c r="J185" s="132">
        <v>16800</v>
      </c>
      <c r="K185" s="132">
        <v>16800</v>
      </c>
      <c r="L185" s="132">
        <v>6000</v>
      </c>
      <c r="M185" s="131" t="s">
        <v>410</v>
      </c>
      <c r="N185" s="148">
        <v>0.23</v>
      </c>
      <c r="O185" s="170">
        <f t="shared" si="31"/>
        <v>3864</v>
      </c>
      <c r="P185" s="170">
        <f t="shared" si="32"/>
        <v>3864</v>
      </c>
      <c r="Q185" s="170">
        <f t="shared" si="30"/>
        <v>1380</v>
      </c>
      <c r="R185" s="228">
        <f t="shared" si="33"/>
        <v>0.35714285714285715</v>
      </c>
      <c r="S185" s="228">
        <f t="shared" si="34"/>
        <v>1</v>
      </c>
      <c r="T185" s="131" t="s">
        <v>416</v>
      </c>
      <c r="U185" s="148">
        <v>0</v>
      </c>
      <c r="V185" s="170">
        <f t="shared" si="27"/>
        <v>0</v>
      </c>
      <c r="W185" s="170">
        <f t="shared" si="28"/>
        <v>0</v>
      </c>
      <c r="X185" s="170">
        <f t="shared" si="29"/>
        <v>0</v>
      </c>
      <c r="Y185" s="228" t="str">
        <f t="shared" si="35"/>
        <v>-</v>
      </c>
      <c r="Z185" s="228" t="str">
        <f t="shared" si="36"/>
        <v>-</v>
      </c>
      <c r="AA185" s="134"/>
    </row>
    <row r="186" spans="1:27" ht="15.75" customHeight="1">
      <c r="A186" s="450"/>
      <c r="B186" s="442"/>
      <c r="C186" s="442"/>
      <c r="D186" s="148" t="s">
        <v>1849</v>
      </c>
      <c r="E186" s="148" t="s">
        <v>1015</v>
      </c>
      <c r="F186" s="218" t="s">
        <v>2091</v>
      </c>
      <c r="G186" s="148" t="s">
        <v>2092</v>
      </c>
      <c r="H186" s="148" t="s">
        <v>394</v>
      </c>
      <c r="I186" s="148" t="s">
        <v>115</v>
      </c>
      <c r="J186" s="132">
        <v>30000</v>
      </c>
      <c r="K186" s="132">
        <v>24000</v>
      </c>
      <c r="L186" s="132">
        <v>24000</v>
      </c>
      <c r="M186" s="131" t="s">
        <v>410</v>
      </c>
      <c r="N186" s="148">
        <v>0.23</v>
      </c>
      <c r="O186" s="170">
        <f t="shared" si="31"/>
        <v>6900</v>
      </c>
      <c r="P186" s="170">
        <f t="shared" si="32"/>
        <v>5520</v>
      </c>
      <c r="Q186" s="170">
        <f t="shared" si="30"/>
        <v>5520</v>
      </c>
      <c r="R186" s="228">
        <f t="shared" si="33"/>
        <v>0.8</v>
      </c>
      <c r="S186" s="228">
        <f t="shared" si="34"/>
        <v>0.8</v>
      </c>
      <c r="T186" s="131" t="s">
        <v>410</v>
      </c>
      <c r="U186" s="131">
        <v>0.09</v>
      </c>
      <c r="V186" s="170">
        <f t="shared" si="27"/>
        <v>2700</v>
      </c>
      <c r="W186" s="170">
        <f t="shared" si="28"/>
        <v>2160</v>
      </c>
      <c r="X186" s="170">
        <f t="shared" si="29"/>
        <v>2160</v>
      </c>
      <c r="Y186" s="228">
        <f t="shared" si="35"/>
        <v>0.8</v>
      </c>
      <c r="Z186" s="228">
        <f t="shared" si="36"/>
        <v>0.8</v>
      </c>
      <c r="AA186" s="134"/>
    </row>
    <row r="187" spans="1:27" ht="15.75" customHeight="1">
      <c r="A187" s="450"/>
      <c r="B187" s="442"/>
      <c r="C187" s="442"/>
      <c r="D187" s="148" t="s">
        <v>1849</v>
      </c>
      <c r="E187" s="148" t="s">
        <v>1015</v>
      </c>
      <c r="F187" s="218" t="s">
        <v>2091</v>
      </c>
      <c r="G187" s="148" t="s">
        <v>2093</v>
      </c>
      <c r="H187" s="148" t="s">
        <v>394</v>
      </c>
      <c r="I187" s="148" t="s">
        <v>115</v>
      </c>
      <c r="J187" s="132">
        <v>4615156</v>
      </c>
      <c r="K187" s="132">
        <v>1443084.12</v>
      </c>
      <c r="L187" s="132">
        <v>329700.58999999997</v>
      </c>
      <c r="M187" s="131" t="s">
        <v>410</v>
      </c>
      <c r="N187" s="148">
        <v>0.23</v>
      </c>
      <c r="O187" s="170">
        <f t="shared" si="31"/>
        <v>1061485.8800000001</v>
      </c>
      <c r="P187" s="170">
        <f t="shared" si="32"/>
        <v>331909.34760000004</v>
      </c>
      <c r="Q187" s="170">
        <f t="shared" si="30"/>
        <v>75831.135699999999</v>
      </c>
      <c r="R187" s="228">
        <f t="shared" si="33"/>
        <v>7.1438666428610423E-2</v>
      </c>
      <c r="S187" s="228">
        <f t="shared" si="34"/>
        <v>0.31268371426664665</v>
      </c>
      <c r="T187" s="131" t="s">
        <v>410</v>
      </c>
      <c r="U187" s="131">
        <v>0.09</v>
      </c>
      <c r="V187" s="170">
        <f t="shared" si="27"/>
        <v>415364.04</v>
      </c>
      <c r="W187" s="170">
        <f t="shared" si="28"/>
        <v>129877.5708</v>
      </c>
      <c r="X187" s="170">
        <f t="shared" si="29"/>
        <v>29673.053099999997</v>
      </c>
      <c r="Y187" s="228">
        <f t="shared" si="35"/>
        <v>7.1438666428610423E-2</v>
      </c>
      <c r="Z187" s="228">
        <f t="shared" si="36"/>
        <v>0.31268371426664671</v>
      </c>
      <c r="AA187" s="134"/>
    </row>
    <row r="188" spans="1:27" ht="15.75" customHeight="1">
      <c r="A188" s="450"/>
      <c r="B188" s="442"/>
      <c r="C188" s="442"/>
      <c r="D188" s="148" t="s">
        <v>1849</v>
      </c>
      <c r="E188" s="148" t="s">
        <v>1015</v>
      </c>
      <c r="F188" s="218" t="s">
        <v>2091</v>
      </c>
      <c r="G188" s="148" t="s">
        <v>2094</v>
      </c>
      <c r="H188" s="148" t="s">
        <v>394</v>
      </c>
      <c r="I188" s="148" t="s">
        <v>115</v>
      </c>
      <c r="J188" s="132">
        <v>6000</v>
      </c>
      <c r="K188" s="132">
        <v>6000</v>
      </c>
      <c r="L188" s="132">
        <v>4800</v>
      </c>
      <c r="M188" s="131" t="s">
        <v>410</v>
      </c>
      <c r="N188" s="148">
        <v>0.23</v>
      </c>
      <c r="O188" s="170">
        <f t="shared" si="31"/>
        <v>1380</v>
      </c>
      <c r="P188" s="170">
        <f t="shared" si="32"/>
        <v>1380</v>
      </c>
      <c r="Q188" s="170">
        <f t="shared" si="30"/>
        <v>1104</v>
      </c>
      <c r="R188" s="228">
        <f t="shared" si="33"/>
        <v>0.8</v>
      </c>
      <c r="S188" s="228">
        <f t="shared" si="34"/>
        <v>1</v>
      </c>
      <c r="T188" s="131" t="s">
        <v>410</v>
      </c>
      <c r="U188" s="131">
        <v>0.09</v>
      </c>
      <c r="V188" s="170">
        <f t="shared" ref="V188:V251" si="37">J188*U188</f>
        <v>540</v>
      </c>
      <c r="W188" s="170">
        <f t="shared" ref="W188:W251" si="38">K188*U188</f>
        <v>540</v>
      </c>
      <c r="X188" s="170">
        <f t="shared" ref="X188:X251" si="39">L188*U188</f>
        <v>432</v>
      </c>
      <c r="Y188" s="228">
        <f t="shared" si="35"/>
        <v>0.8</v>
      </c>
      <c r="Z188" s="228">
        <f t="shared" si="36"/>
        <v>1</v>
      </c>
      <c r="AA188" s="134"/>
    </row>
    <row r="189" spans="1:27" ht="15.75" customHeight="1">
      <c r="A189" s="450"/>
      <c r="B189" s="442"/>
      <c r="C189" s="442"/>
      <c r="D189" s="148" t="s">
        <v>1849</v>
      </c>
      <c r="E189" s="148" t="s">
        <v>1015</v>
      </c>
      <c r="F189" s="218" t="s">
        <v>2095</v>
      </c>
      <c r="G189" s="148" t="s">
        <v>2096</v>
      </c>
      <c r="H189" s="148" t="s">
        <v>394</v>
      </c>
      <c r="I189" s="148" t="s">
        <v>115</v>
      </c>
      <c r="J189" s="132">
        <v>13834307</v>
      </c>
      <c r="K189" s="132">
        <v>10765073.309999999</v>
      </c>
      <c r="L189" s="132">
        <v>2137050.69</v>
      </c>
      <c r="M189" s="131" t="s">
        <v>410</v>
      </c>
      <c r="N189" s="148">
        <v>0.23</v>
      </c>
      <c r="O189" s="170">
        <f t="shared" si="31"/>
        <v>3181890.6100000003</v>
      </c>
      <c r="P189" s="170">
        <f t="shared" si="32"/>
        <v>2475966.8613</v>
      </c>
      <c r="Q189" s="170">
        <f t="shared" si="30"/>
        <v>491521.65870000003</v>
      </c>
      <c r="R189" s="228">
        <f t="shared" si="33"/>
        <v>0.15447471926132619</v>
      </c>
      <c r="S189" s="228">
        <f t="shared" si="34"/>
        <v>0.77814330056431447</v>
      </c>
      <c r="T189" s="131" t="s">
        <v>410</v>
      </c>
      <c r="U189" s="131">
        <v>0.09</v>
      </c>
      <c r="V189" s="170">
        <f t="shared" si="37"/>
        <v>1245087.6299999999</v>
      </c>
      <c r="W189" s="170">
        <f t="shared" si="38"/>
        <v>968856.59789999982</v>
      </c>
      <c r="X189" s="170">
        <f t="shared" si="39"/>
        <v>192334.56209999998</v>
      </c>
      <c r="Y189" s="228">
        <f t="shared" si="35"/>
        <v>0.15447471926132622</v>
      </c>
      <c r="Z189" s="228">
        <f t="shared" si="36"/>
        <v>0.77814330056431447</v>
      </c>
      <c r="AA189" s="134"/>
    </row>
    <row r="190" spans="1:27" ht="15.75" customHeight="1">
      <c r="A190" s="450"/>
      <c r="B190" s="442"/>
      <c r="C190" s="442"/>
      <c r="D190" s="148" t="s">
        <v>1849</v>
      </c>
      <c r="E190" s="148" t="s">
        <v>1015</v>
      </c>
      <c r="F190" s="218" t="s">
        <v>2095</v>
      </c>
      <c r="G190" s="148" t="s">
        <v>2097</v>
      </c>
      <c r="H190" s="148" t="s">
        <v>394</v>
      </c>
      <c r="I190" s="148" t="s">
        <v>115</v>
      </c>
      <c r="J190" s="132">
        <v>371608</v>
      </c>
      <c r="K190" s="132">
        <v>0</v>
      </c>
      <c r="L190" s="132">
        <v>0</v>
      </c>
      <c r="M190" s="140" t="s">
        <v>416</v>
      </c>
      <c r="N190" s="148">
        <v>0</v>
      </c>
      <c r="O190" s="170">
        <f t="shared" si="31"/>
        <v>0</v>
      </c>
      <c r="P190" s="170">
        <f t="shared" si="32"/>
        <v>0</v>
      </c>
      <c r="Q190" s="170">
        <f t="shared" si="30"/>
        <v>0</v>
      </c>
      <c r="R190" s="228" t="str">
        <f t="shared" si="33"/>
        <v>-</v>
      </c>
      <c r="S190" s="228" t="str">
        <f t="shared" si="34"/>
        <v>-</v>
      </c>
      <c r="T190" s="131" t="s">
        <v>416</v>
      </c>
      <c r="U190" s="131">
        <v>0</v>
      </c>
      <c r="V190" s="170">
        <f t="shared" si="37"/>
        <v>0</v>
      </c>
      <c r="W190" s="170">
        <f t="shared" si="38"/>
        <v>0</v>
      </c>
      <c r="X190" s="170">
        <f t="shared" si="39"/>
        <v>0</v>
      </c>
      <c r="Y190" s="228" t="str">
        <f t="shared" si="35"/>
        <v>-</v>
      </c>
      <c r="Z190" s="228" t="str">
        <f t="shared" si="36"/>
        <v>-</v>
      </c>
      <c r="AA190" s="134"/>
    </row>
    <row r="191" spans="1:27" ht="15.75" customHeight="1">
      <c r="A191" s="450"/>
      <c r="B191" s="442"/>
      <c r="C191" s="442"/>
      <c r="D191" s="148" t="s">
        <v>1849</v>
      </c>
      <c r="E191" s="148" t="s">
        <v>1015</v>
      </c>
      <c r="F191" s="218" t="s">
        <v>2095</v>
      </c>
      <c r="G191" s="148" t="s">
        <v>2098</v>
      </c>
      <c r="H191" s="148" t="s">
        <v>394</v>
      </c>
      <c r="I191" s="148" t="s">
        <v>115</v>
      </c>
      <c r="J191" s="132">
        <v>8400</v>
      </c>
      <c r="K191" s="132">
        <v>8400</v>
      </c>
      <c r="L191" s="132">
        <v>0</v>
      </c>
      <c r="M191" s="131" t="s">
        <v>410</v>
      </c>
      <c r="N191" s="148">
        <v>0.23</v>
      </c>
      <c r="O191" s="170">
        <f t="shared" si="31"/>
        <v>1932</v>
      </c>
      <c r="P191" s="170">
        <f t="shared" si="32"/>
        <v>1932</v>
      </c>
      <c r="Q191" s="170">
        <f t="shared" si="30"/>
        <v>0</v>
      </c>
      <c r="R191" s="228">
        <f t="shared" si="33"/>
        <v>0</v>
      </c>
      <c r="S191" s="228">
        <f t="shared" si="34"/>
        <v>1</v>
      </c>
      <c r="T191" s="131" t="s">
        <v>410</v>
      </c>
      <c r="U191" s="131">
        <v>0.09</v>
      </c>
      <c r="V191" s="170">
        <f t="shared" si="37"/>
        <v>756</v>
      </c>
      <c r="W191" s="170">
        <f t="shared" si="38"/>
        <v>756</v>
      </c>
      <c r="X191" s="170">
        <f t="shared" si="39"/>
        <v>0</v>
      </c>
      <c r="Y191" s="228">
        <f t="shared" si="35"/>
        <v>0</v>
      </c>
      <c r="Z191" s="228">
        <f t="shared" si="36"/>
        <v>1</v>
      </c>
      <c r="AA191" s="134"/>
    </row>
    <row r="192" spans="1:27" ht="15.75" customHeight="1">
      <c r="A192" s="450"/>
      <c r="B192" s="442"/>
      <c r="C192" s="442"/>
      <c r="D192" s="148" t="s">
        <v>1849</v>
      </c>
      <c r="E192" s="148" t="s">
        <v>1015</v>
      </c>
      <c r="F192" s="218" t="s">
        <v>2099</v>
      </c>
      <c r="G192" s="148" t="s">
        <v>2100</v>
      </c>
      <c r="H192" s="148" t="s">
        <v>394</v>
      </c>
      <c r="I192" s="148" t="s">
        <v>115</v>
      </c>
      <c r="J192" s="132">
        <v>36000</v>
      </c>
      <c r="K192" s="132">
        <v>36000</v>
      </c>
      <c r="L192" s="132">
        <v>36000</v>
      </c>
      <c r="M192" s="131" t="s">
        <v>410</v>
      </c>
      <c r="N192" s="148">
        <v>0.23</v>
      </c>
      <c r="O192" s="170">
        <f t="shared" si="31"/>
        <v>8280</v>
      </c>
      <c r="P192" s="170">
        <f t="shared" si="32"/>
        <v>8280</v>
      </c>
      <c r="Q192" s="170">
        <f t="shared" si="30"/>
        <v>8280</v>
      </c>
      <c r="R192" s="228">
        <f t="shared" si="33"/>
        <v>1</v>
      </c>
      <c r="S192" s="228">
        <f t="shared" si="34"/>
        <v>1</v>
      </c>
      <c r="T192" s="131" t="s">
        <v>410</v>
      </c>
      <c r="U192" s="131">
        <v>0.09</v>
      </c>
      <c r="V192" s="170">
        <f t="shared" si="37"/>
        <v>3240</v>
      </c>
      <c r="W192" s="170">
        <f t="shared" si="38"/>
        <v>3240</v>
      </c>
      <c r="X192" s="170">
        <f t="shared" si="39"/>
        <v>3240</v>
      </c>
      <c r="Y192" s="228">
        <f t="shared" si="35"/>
        <v>1</v>
      </c>
      <c r="Z192" s="228">
        <f t="shared" si="36"/>
        <v>1</v>
      </c>
      <c r="AA192" s="134"/>
    </row>
    <row r="193" spans="1:27" ht="15.75" customHeight="1">
      <c r="A193" s="450"/>
      <c r="B193" s="442"/>
      <c r="C193" s="442"/>
      <c r="D193" s="148" t="s">
        <v>1849</v>
      </c>
      <c r="E193" s="148" t="s">
        <v>1015</v>
      </c>
      <c r="F193" s="218" t="s">
        <v>2099</v>
      </c>
      <c r="G193" s="148" t="s">
        <v>2101</v>
      </c>
      <c r="H193" s="148" t="s">
        <v>394</v>
      </c>
      <c r="I193" s="148" t="s">
        <v>115</v>
      </c>
      <c r="J193" s="132">
        <v>3438241</v>
      </c>
      <c r="K193" s="132">
        <v>1980000</v>
      </c>
      <c r="L193" s="132">
        <v>1980000</v>
      </c>
      <c r="M193" s="131" t="s">
        <v>410</v>
      </c>
      <c r="N193" s="148">
        <v>0.23</v>
      </c>
      <c r="O193" s="170">
        <f t="shared" si="31"/>
        <v>790795.43</v>
      </c>
      <c r="P193" s="170">
        <f t="shared" si="32"/>
        <v>455400</v>
      </c>
      <c r="Q193" s="170">
        <f t="shared" si="30"/>
        <v>455400</v>
      </c>
      <c r="R193" s="228">
        <f t="shared" si="33"/>
        <v>0.57587586210507058</v>
      </c>
      <c r="S193" s="228">
        <f t="shared" si="34"/>
        <v>0.57587586210507058</v>
      </c>
      <c r="T193" s="131" t="s">
        <v>410</v>
      </c>
      <c r="U193" s="131">
        <v>0.09</v>
      </c>
      <c r="V193" s="170">
        <f t="shared" si="37"/>
        <v>309441.69</v>
      </c>
      <c r="W193" s="170">
        <f t="shared" si="38"/>
        <v>178200</v>
      </c>
      <c r="X193" s="170">
        <f t="shared" si="39"/>
        <v>178200</v>
      </c>
      <c r="Y193" s="228">
        <f t="shared" si="35"/>
        <v>0.57587586210507058</v>
      </c>
      <c r="Z193" s="228">
        <f t="shared" si="36"/>
        <v>0.57587586210507058</v>
      </c>
      <c r="AA193" s="134"/>
    </row>
    <row r="194" spans="1:27" ht="15.75" customHeight="1">
      <c r="A194" s="450"/>
      <c r="B194" s="442"/>
      <c r="C194" s="442"/>
      <c r="D194" s="148" t="s">
        <v>1849</v>
      </c>
      <c r="E194" s="148" t="s">
        <v>1015</v>
      </c>
      <c r="F194" s="218" t="s">
        <v>2099</v>
      </c>
      <c r="G194" s="148" t="s">
        <v>2102</v>
      </c>
      <c r="H194" s="148" t="s">
        <v>394</v>
      </c>
      <c r="I194" s="148" t="s">
        <v>115</v>
      </c>
      <c r="J194" s="132">
        <v>7200</v>
      </c>
      <c r="K194" s="132">
        <v>7200</v>
      </c>
      <c r="L194" s="132">
        <v>6000</v>
      </c>
      <c r="M194" s="131" t="s">
        <v>410</v>
      </c>
      <c r="N194" s="148">
        <v>0.23</v>
      </c>
      <c r="O194" s="170">
        <f t="shared" si="31"/>
        <v>1656</v>
      </c>
      <c r="P194" s="170">
        <f t="shared" si="32"/>
        <v>1656</v>
      </c>
      <c r="Q194" s="170">
        <f t="shared" si="30"/>
        <v>1380</v>
      </c>
      <c r="R194" s="228">
        <f t="shared" si="33"/>
        <v>0.83333333333333337</v>
      </c>
      <c r="S194" s="228">
        <f t="shared" si="34"/>
        <v>1</v>
      </c>
      <c r="T194" s="131" t="s">
        <v>410</v>
      </c>
      <c r="U194" s="131">
        <v>0.09</v>
      </c>
      <c r="V194" s="170">
        <f t="shared" si="37"/>
        <v>648</v>
      </c>
      <c r="W194" s="170">
        <f t="shared" si="38"/>
        <v>648</v>
      </c>
      <c r="X194" s="170">
        <f t="shared" si="39"/>
        <v>540</v>
      </c>
      <c r="Y194" s="228">
        <f t="shared" si="35"/>
        <v>0.83333333333333337</v>
      </c>
      <c r="Z194" s="228">
        <f t="shared" si="36"/>
        <v>1</v>
      </c>
      <c r="AA194" s="134"/>
    </row>
    <row r="195" spans="1:27" ht="15.75" customHeight="1">
      <c r="A195" s="450"/>
      <c r="B195" s="442"/>
      <c r="C195" s="442"/>
      <c r="D195" s="148" t="s">
        <v>1849</v>
      </c>
      <c r="E195" s="148" t="s">
        <v>1015</v>
      </c>
      <c r="F195" s="218" t="s">
        <v>2103</v>
      </c>
      <c r="G195" s="148" t="s">
        <v>2104</v>
      </c>
      <c r="H195" s="148" t="s">
        <v>394</v>
      </c>
      <c r="I195" s="148" t="s">
        <v>115</v>
      </c>
      <c r="J195" s="132">
        <v>500000</v>
      </c>
      <c r="K195" s="132">
        <v>377820</v>
      </c>
      <c r="L195" s="132">
        <v>137180</v>
      </c>
      <c r="M195" s="131" t="s">
        <v>410</v>
      </c>
      <c r="N195" s="148">
        <v>0.23</v>
      </c>
      <c r="O195" s="170">
        <f t="shared" si="31"/>
        <v>115000</v>
      </c>
      <c r="P195" s="170">
        <f t="shared" si="32"/>
        <v>86898.6</v>
      </c>
      <c r="Q195" s="170">
        <f t="shared" si="30"/>
        <v>31551.4</v>
      </c>
      <c r="R195" s="228">
        <f t="shared" si="33"/>
        <v>0.27435999999999999</v>
      </c>
      <c r="S195" s="228">
        <f t="shared" si="34"/>
        <v>0.75564000000000009</v>
      </c>
      <c r="T195" s="131" t="s">
        <v>416</v>
      </c>
      <c r="U195" s="148">
        <v>0</v>
      </c>
      <c r="V195" s="170">
        <f t="shared" si="37"/>
        <v>0</v>
      </c>
      <c r="W195" s="170">
        <f t="shared" si="38"/>
        <v>0</v>
      </c>
      <c r="X195" s="170">
        <f t="shared" si="39"/>
        <v>0</v>
      </c>
      <c r="Y195" s="228" t="str">
        <f t="shared" si="35"/>
        <v>-</v>
      </c>
      <c r="Z195" s="228" t="str">
        <f t="shared" si="36"/>
        <v>-</v>
      </c>
      <c r="AA195" s="134"/>
    </row>
    <row r="196" spans="1:27" ht="15.75" customHeight="1">
      <c r="A196" s="450"/>
      <c r="B196" s="442"/>
      <c r="C196" s="442"/>
      <c r="D196" s="148" t="s">
        <v>1849</v>
      </c>
      <c r="E196" s="148" t="s">
        <v>1015</v>
      </c>
      <c r="F196" s="218" t="s">
        <v>2103</v>
      </c>
      <c r="G196" s="148" t="s">
        <v>2105</v>
      </c>
      <c r="H196" s="148" t="s">
        <v>394</v>
      </c>
      <c r="I196" s="148" t="s">
        <v>115</v>
      </c>
      <c r="J196" s="132">
        <v>30000000</v>
      </c>
      <c r="K196" s="132">
        <v>29903901.09</v>
      </c>
      <c r="L196" s="132">
        <v>26289817.859999999</v>
      </c>
      <c r="M196" s="131" t="s">
        <v>410</v>
      </c>
      <c r="N196" s="148">
        <v>0.23</v>
      </c>
      <c r="O196" s="170">
        <f t="shared" si="31"/>
        <v>6900000</v>
      </c>
      <c r="P196" s="170">
        <f t="shared" si="32"/>
        <v>6877897.2507000007</v>
      </c>
      <c r="Q196" s="170">
        <f t="shared" si="30"/>
        <v>6046658.1078000003</v>
      </c>
      <c r="R196" s="228">
        <f t="shared" si="33"/>
        <v>0.876327262</v>
      </c>
      <c r="S196" s="228">
        <f t="shared" si="34"/>
        <v>0.99679670300000012</v>
      </c>
      <c r="T196" s="131" t="s">
        <v>416</v>
      </c>
      <c r="U196" s="148">
        <v>0</v>
      </c>
      <c r="V196" s="170">
        <f t="shared" si="37"/>
        <v>0</v>
      </c>
      <c r="W196" s="170">
        <f t="shared" si="38"/>
        <v>0</v>
      </c>
      <c r="X196" s="170">
        <f t="shared" si="39"/>
        <v>0</v>
      </c>
      <c r="Y196" s="228" t="str">
        <f t="shared" si="35"/>
        <v>-</v>
      </c>
      <c r="Z196" s="228" t="str">
        <f t="shared" si="36"/>
        <v>-</v>
      </c>
      <c r="AA196" s="134"/>
    </row>
    <row r="197" spans="1:27" ht="15.75" customHeight="1">
      <c r="A197" s="450"/>
      <c r="B197" s="442"/>
      <c r="C197" s="442"/>
      <c r="D197" s="148" t="s">
        <v>1849</v>
      </c>
      <c r="E197" s="148" t="s">
        <v>1015</v>
      </c>
      <c r="F197" s="218" t="s">
        <v>2103</v>
      </c>
      <c r="G197" s="148" t="s">
        <v>2106</v>
      </c>
      <c r="H197" s="148" t="s">
        <v>394</v>
      </c>
      <c r="I197" s="148" t="s">
        <v>115</v>
      </c>
      <c r="J197" s="132">
        <v>70000</v>
      </c>
      <c r="K197" s="132">
        <v>70000</v>
      </c>
      <c r="L197" s="132">
        <v>24956</v>
      </c>
      <c r="M197" s="131" t="s">
        <v>410</v>
      </c>
      <c r="N197" s="148">
        <v>0.23</v>
      </c>
      <c r="O197" s="170">
        <f t="shared" si="31"/>
        <v>16100</v>
      </c>
      <c r="P197" s="170">
        <f t="shared" si="32"/>
        <v>16100</v>
      </c>
      <c r="Q197" s="170">
        <f t="shared" si="30"/>
        <v>5739.88</v>
      </c>
      <c r="R197" s="228">
        <f t="shared" si="33"/>
        <v>0.35651428571428573</v>
      </c>
      <c r="S197" s="228">
        <f t="shared" si="34"/>
        <v>1</v>
      </c>
      <c r="T197" s="131" t="s">
        <v>416</v>
      </c>
      <c r="U197" s="148">
        <v>0</v>
      </c>
      <c r="V197" s="170">
        <f t="shared" si="37"/>
        <v>0</v>
      </c>
      <c r="W197" s="170">
        <f t="shared" si="38"/>
        <v>0</v>
      </c>
      <c r="X197" s="170">
        <f t="shared" si="39"/>
        <v>0</v>
      </c>
      <c r="Y197" s="228" t="str">
        <f t="shared" si="35"/>
        <v>-</v>
      </c>
      <c r="Z197" s="228" t="str">
        <f t="shared" si="36"/>
        <v>-</v>
      </c>
      <c r="AA197" s="134"/>
    </row>
    <row r="198" spans="1:27" ht="15.75" customHeight="1">
      <c r="A198" s="450"/>
      <c r="B198" s="442"/>
      <c r="C198" s="442"/>
      <c r="D198" s="148" t="s">
        <v>1849</v>
      </c>
      <c r="E198" s="148" t="s">
        <v>1015</v>
      </c>
      <c r="F198" s="218" t="s">
        <v>2107</v>
      </c>
      <c r="G198" s="148" t="s">
        <v>2108</v>
      </c>
      <c r="H198" s="148" t="s">
        <v>394</v>
      </c>
      <c r="I198" s="148" t="s">
        <v>115</v>
      </c>
      <c r="J198" s="132">
        <v>300000</v>
      </c>
      <c r="K198" s="132">
        <v>248900</v>
      </c>
      <c r="L198" s="132">
        <v>64400</v>
      </c>
      <c r="M198" s="131" t="s">
        <v>410</v>
      </c>
      <c r="N198" s="148">
        <v>0.23</v>
      </c>
      <c r="O198" s="170">
        <f t="shared" si="31"/>
        <v>69000</v>
      </c>
      <c r="P198" s="170">
        <f t="shared" si="32"/>
        <v>57247</v>
      </c>
      <c r="Q198" s="170">
        <f t="shared" si="30"/>
        <v>14812</v>
      </c>
      <c r="R198" s="228">
        <f t="shared" si="33"/>
        <v>0.21466666666666667</v>
      </c>
      <c r="S198" s="228">
        <f t="shared" si="34"/>
        <v>0.82966666666666666</v>
      </c>
      <c r="T198" s="131" t="s">
        <v>410</v>
      </c>
      <c r="U198" s="131">
        <v>0.09</v>
      </c>
      <c r="V198" s="170">
        <f t="shared" si="37"/>
        <v>27000</v>
      </c>
      <c r="W198" s="170">
        <f t="shared" si="38"/>
        <v>22401</v>
      </c>
      <c r="X198" s="170">
        <f t="shared" si="39"/>
        <v>5796</v>
      </c>
      <c r="Y198" s="228">
        <f t="shared" si="35"/>
        <v>0.21466666666666667</v>
      </c>
      <c r="Z198" s="228">
        <f t="shared" si="36"/>
        <v>0.82966666666666666</v>
      </c>
      <c r="AA198" s="134"/>
    </row>
    <row r="199" spans="1:27" ht="15.75" customHeight="1">
      <c r="A199" s="450"/>
      <c r="B199" s="442"/>
      <c r="C199" s="442"/>
      <c r="D199" s="148" t="s">
        <v>1849</v>
      </c>
      <c r="E199" s="148" t="s">
        <v>1015</v>
      </c>
      <c r="F199" s="218" t="s">
        <v>2107</v>
      </c>
      <c r="G199" s="148" t="s">
        <v>2109</v>
      </c>
      <c r="H199" s="148" t="s">
        <v>394</v>
      </c>
      <c r="I199" s="148" t="s">
        <v>115</v>
      </c>
      <c r="J199" s="132">
        <v>5000000</v>
      </c>
      <c r="K199" s="132">
        <v>4940284</v>
      </c>
      <c r="L199" s="132">
        <v>3545384</v>
      </c>
      <c r="M199" s="131" t="s">
        <v>410</v>
      </c>
      <c r="N199" s="148">
        <v>0.23</v>
      </c>
      <c r="O199" s="170">
        <f t="shared" si="31"/>
        <v>1150000</v>
      </c>
      <c r="P199" s="170">
        <f t="shared" si="32"/>
        <v>1136265.32</v>
      </c>
      <c r="Q199" s="170">
        <f t="shared" si="30"/>
        <v>815438.32000000007</v>
      </c>
      <c r="R199" s="228">
        <f t="shared" si="33"/>
        <v>0.70907680000000006</v>
      </c>
      <c r="S199" s="228">
        <f t="shared" si="34"/>
        <v>0.98805680000000007</v>
      </c>
      <c r="T199" s="131" t="s">
        <v>410</v>
      </c>
      <c r="U199" s="131">
        <v>0.09</v>
      </c>
      <c r="V199" s="170">
        <f t="shared" si="37"/>
        <v>450000</v>
      </c>
      <c r="W199" s="170">
        <f t="shared" si="38"/>
        <v>444625.56</v>
      </c>
      <c r="X199" s="170">
        <f t="shared" si="39"/>
        <v>319084.56</v>
      </c>
      <c r="Y199" s="228">
        <f t="shared" si="35"/>
        <v>0.70907679999999995</v>
      </c>
      <c r="Z199" s="228">
        <f t="shared" si="36"/>
        <v>0.98805679999999996</v>
      </c>
      <c r="AA199" s="134"/>
    </row>
    <row r="200" spans="1:27" ht="15.75" customHeight="1">
      <c r="A200" s="450"/>
      <c r="B200" s="442"/>
      <c r="C200" s="442"/>
      <c r="D200" s="148" t="s">
        <v>1849</v>
      </c>
      <c r="E200" s="148" t="s">
        <v>1015</v>
      </c>
      <c r="F200" s="218" t="s">
        <v>2107</v>
      </c>
      <c r="G200" s="148" t="s">
        <v>2110</v>
      </c>
      <c r="H200" s="148" t="s">
        <v>394</v>
      </c>
      <c r="I200" s="148" t="s">
        <v>115</v>
      </c>
      <c r="J200" s="132">
        <v>60000</v>
      </c>
      <c r="K200" s="132">
        <v>60000</v>
      </c>
      <c r="L200" s="132">
        <v>12720</v>
      </c>
      <c r="M200" s="131" t="s">
        <v>410</v>
      </c>
      <c r="N200" s="148">
        <v>0.23</v>
      </c>
      <c r="O200" s="170">
        <f t="shared" si="31"/>
        <v>13800</v>
      </c>
      <c r="P200" s="170">
        <f t="shared" si="32"/>
        <v>13800</v>
      </c>
      <c r="Q200" s="170">
        <f t="shared" si="30"/>
        <v>2925.6</v>
      </c>
      <c r="R200" s="228">
        <f t="shared" si="33"/>
        <v>0.21199999999999999</v>
      </c>
      <c r="S200" s="228">
        <f t="shared" si="34"/>
        <v>1</v>
      </c>
      <c r="T200" s="131" t="s">
        <v>410</v>
      </c>
      <c r="U200" s="131">
        <v>0.09</v>
      </c>
      <c r="V200" s="170">
        <f t="shared" si="37"/>
        <v>5400</v>
      </c>
      <c r="W200" s="170">
        <f t="shared" si="38"/>
        <v>5400</v>
      </c>
      <c r="X200" s="170">
        <f t="shared" si="39"/>
        <v>1144.8</v>
      </c>
      <c r="Y200" s="228">
        <f t="shared" si="35"/>
        <v>0.21199999999999999</v>
      </c>
      <c r="Z200" s="228">
        <f t="shared" si="36"/>
        <v>1</v>
      </c>
      <c r="AA200" s="134"/>
    </row>
    <row r="201" spans="1:27" ht="15.75" customHeight="1">
      <c r="A201" s="450"/>
      <c r="B201" s="442"/>
      <c r="C201" s="442"/>
      <c r="D201" s="148" t="s">
        <v>1849</v>
      </c>
      <c r="E201" s="148" t="s">
        <v>1015</v>
      </c>
      <c r="F201" s="218" t="s">
        <v>2107</v>
      </c>
      <c r="G201" s="148" t="s">
        <v>2111</v>
      </c>
      <c r="H201" s="148" t="s">
        <v>394</v>
      </c>
      <c r="I201" s="148" t="s">
        <v>115</v>
      </c>
      <c r="J201" s="132">
        <v>0</v>
      </c>
      <c r="K201" s="132">
        <v>1400</v>
      </c>
      <c r="L201" s="132">
        <v>1400</v>
      </c>
      <c r="M201" s="131" t="s">
        <v>410</v>
      </c>
      <c r="N201" s="148">
        <v>0.23</v>
      </c>
      <c r="O201" s="170">
        <f t="shared" si="31"/>
        <v>0</v>
      </c>
      <c r="P201" s="170">
        <f t="shared" si="32"/>
        <v>322</v>
      </c>
      <c r="Q201" s="170">
        <f t="shared" si="30"/>
        <v>322</v>
      </c>
      <c r="R201" s="228" t="str">
        <f t="shared" si="33"/>
        <v>-</v>
      </c>
      <c r="S201" s="228" t="str">
        <f t="shared" si="34"/>
        <v>-</v>
      </c>
      <c r="T201" s="131" t="s">
        <v>410</v>
      </c>
      <c r="U201" s="131">
        <v>0.09</v>
      </c>
      <c r="V201" s="170">
        <f t="shared" si="37"/>
        <v>0</v>
      </c>
      <c r="W201" s="170">
        <f t="shared" si="38"/>
        <v>126</v>
      </c>
      <c r="X201" s="170">
        <f t="shared" si="39"/>
        <v>126</v>
      </c>
      <c r="Y201" s="228" t="str">
        <f t="shared" si="35"/>
        <v>-</v>
      </c>
      <c r="Z201" s="228" t="str">
        <f t="shared" si="36"/>
        <v>-</v>
      </c>
      <c r="AA201" s="134"/>
    </row>
    <row r="202" spans="1:27" ht="15.75" customHeight="1">
      <c r="A202" s="450"/>
      <c r="B202" s="442"/>
      <c r="C202" s="442"/>
      <c r="D202" s="148" t="s">
        <v>1849</v>
      </c>
      <c r="E202" s="148" t="s">
        <v>1015</v>
      </c>
      <c r="F202" s="218" t="s">
        <v>2112</v>
      </c>
      <c r="G202" s="148" t="s">
        <v>2113</v>
      </c>
      <c r="H202" s="148" t="s">
        <v>394</v>
      </c>
      <c r="I202" s="148" t="s">
        <v>115</v>
      </c>
      <c r="J202" s="132">
        <v>350000</v>
      </c>
      <c r="K202" s="132">
        <v>339383</v>
      </c>
      <c r="L202" s="132">
        <v>297253</v>
      </c>
      <c r="M202" s="131" t="s">
        <v>410</v>
      </c>
      <c r="N202" s="148">
        <v>0.23</v>
      </c>
      <c r="O202" s="170">
        <f t="shared" si="31"/>
        <v>80500</v>
      </c>
      <c r="P202" s="170">
        <f t="shared" si="32"/>
        <v>78058.09</v>
      </c>
      <c r="Q202" s="170">
        <f t="shared" si="30"/>
        <v>68368.19</v>
      </c>
      <c r="R202" s="228">
        <f t="shared" si="33"/>
        <v>0.84929428571428578</v>
      </c>
      <c r="S202" s="228">
        <f t="shared" si="34"/>
        <v>0.96966571428571424</v>
      </c>
      <c r="T202" s="131" t="s">
        <v>410</v>
      </c>
      <c r="U202" s="131">
        <v>0.09</v>
      </c>
      <c r="V202" s="170">
        <f t="shared" si="37"/>
        <v>31500</v>
      </c>
      <c r="W202" s="170">
        <f t="shared" si="38"/>
        <v>30544.469999999998</v>
      </c>
      <c r="X202" s="170">
        <f t="shared" si="39"/>
        <v>26752.77</v>
      </c>
      <c r="Y202" s="228">
        <f t="shared" si="35"/>
        <v>0.84929428571428578</v>
      </c>
      <c r="Z202" s="228">
        <f t="shared" si="36"/>
        <v>0.96966571428571424</v>
      </c>
      <c r="AA202" s="134"/>
    </row>
    <row r="203" spans="1:27" ht="15.75" customHeight="1">
      <c r="A203" s="450"/>
      <c r="B203" s="442"/>
      <c r="C203" s="442"/>
      <c r="D203" s="148" t="s">
        <v>1849</v>
      </c>
      <c r="E203" s="148" t="s">
        <v>1015</v>
      </c>
      <c r="F203" s="218" t="s">
        <v>2112</v>
      </c>
      <c r="G203" s="148" t="s">
        <v>2114</v>
      </c>
      <c r="H203" s="148" t="s">
        <v>394</v>
      </c>
      <c r="I203" s="148" t="s">
        <v>115</v>
      </c>
      <c r="J203" s="132">
        <v>4750560</v>
      </c>
      <c r="K203" s="132">
        <v>4713770</v>
      </c>
      <c r="L203" s="132">
        <v>3691250</v>
      </c>
      <c r="M203" s="131" t="s">
        <v>410</v>
      </c>
      <c r="N203" s="148">
        <v>0.23</v>
      </c>
      <c r="O203" s="170">
        <f t="shared" si="31"/>
        <v>1092628.8</v>
      </c>
      <c r="P203" s="170">
        <f t="shared" si="32"/>
        <v>1084167.1000000001</v>
      </c>
      <c r="Q203" s="170">
        <f t="shared" si="30"/>
        <v>848987.5</v>
      </c>
      <c r="R203" s="228">
        <f t="shared" si="33"/>
        <v>0.77701365733724026</v>
      </c>
      <c r="S203" s="228">
        <f t="shared" si="34"/>
        <v>0.99225564986022707</v>
      </c>
      <c r="T203" s="131" t="s">
        <v>410</v>
      </c>
      <c r="U203" s="131">
        <v>0.09</v>
      </c>
      <c r="V203" s="170">
        <f t="shared" si="37"/>
        <v>427550.39999999997</v>
      </c>
      <c r="W203" s="170">
        <f t="shared" si="38"/>
        <v>424239.3</v>
      </c>
      <c r="X203" s="170">
        <f t="shared" si="39"/>
        <v>332212.5</v>
      </c>
      <c r="Y203" s="228">
        <f t="shared" si="35"/>
        <v>0.77701365733724026</v>
      </c>
      <c r="Z203" s="228">
        <f t="shared" si="36"/>
        <v>0.99225564986022707</v>
      </c>
      <c r="AA203" s="134"/>
    </row>
    <row r="204" spans="1:27" ht="15.75" customHeight="1">
      <c r="A204" s="450"/>
      <c r="B204" s="442"/>
      <c r="C204" s="442"/>
      <c r="D204" s="148" t="s">
        <v>1849</v>
      </c>
      <c r="E204" s="148" t="s">
        <v>1015</v>
      </c>
      <c r="F204" s="218" t="s">
        <v>2112</v>
      </c>
      <c r="G204" s="148" t="s">
        <v>2115</v>
      </c>
      <c r="H204" s="148" t="s">
        <v>394</v>
      </c>
      <c r="I204" s="148" t="s">
        <v>115</v>
      </c>
      <c r="J204" s="132">
        <v>70000</v>
      </c>
      <c r="K204" s="132">
        <v>70000</v>
      </c>
      <c r="L204" s="132">
        <v>59450</v>
      </c>
      <c r="M204" s="131" t="s">
        <v>410</v>
      </c>
      <c r="N204" s="148">
        <v>0.23</v>
      </c>
      <c r="O204" s="170">
        <f t="shared" si="31"/>
        <v>16100</v>
      </c>
      <c r="P204" s="170">
        <f t="shared" si="32"/>
        <v>16100</v>
      </c>
      <c r="Q204" s="170">
        <f t="shared" si="30"/>
        <v>13673.5</v>
      </c>
      <c r="R204" s="228">
        <f t="shared" si="33"/>
        <v>0.84928571428571431</v>
      </c>
      <c r="S204" s="228">
        <f t="shared" si="34"/>
        <v>1</v>
      </c>
      <c r="T204" s="131" t="s">
        <v>410</v>
      </c>
      <c r="U204" s="131">
        <v>0.09</v>
      </c>
      <c r="V204" s="170">
        <f t="shared" si="37"/>
        <v>6300</v>
      </c>
      <c r="W204" s="170">
        <f t="shared" si="38"/>
        <v>6300</v>
      </c>
      <c r="X204" s="170">
        <f t="shared" si="39"/>
        <v>5350.5</v>
      </c>
      <c r="Y204" s="228">
        <f t="shared" si="35"/>
        <v>0.84928571428571431</v>
      </c>
      <c r="Z204" s="228">
        <f t="shared" si="36"/>
        <v>1</v>
      </c>
      <c r="AA204" s="134"/>
    </row>
    <row r="205" spans="1:27" ht="15.75" customHeight="1">
      <c r="A205" s="450"/>
      <c r="B205" s="442"/>
      <c r="C205" s="442"/>
      <c r="D205" s="148" t="s">
        <v>1849</v>
      </c>
      <c r="E205" s="148" t="s">
        <v>1015</v>
      </c>
      <c r="F205" s="218" t="s">
        <v>2116</v>
      </c>
      <c r="G205" s="148" t="s">
        <v>2117</v>
      </c>
      <c r="H205" s="148" t="s">
        <v>394</v>
      </c>
      <c r="I205" s="148" t="s">
        <v>115</v>
      </c>
      <c r="J205" s="132">
        <v>1000000</v>
      </c>
      <c r="K205" s="132">
        <v>687435.02</v>
      </c>
      <c r="L205" s="132">
        <v>254095.02000000002</v>
      </c>
      <c r="M205" s="131" t="s">
        <v>410</v>
      </c>
      <c r="N205" s="148">
        <v>0.23</v>
      </c>
      <c r="O205" s="170">
        <f t="shared" si="31"/>
        <v>230000</v>
      </c>
      <c r="P205" s="170">
        <f t="shared" si="32"/>
        <v>158110.0546</v>
      </c>
      <c r="Q205" s="170">
        <f t="shared" si="30"/>
        <v>58441.854600000006</v>
      </c>
      <c r="R205" s="228">
        <f t="shared" si="33"/>
        <v>0.25409502</v>
      </c>
      <c r="S205" s="228">
        <f t="shared" si="34"/>
        <v>0.68743502000000001</v>
      </c>
      <c r="T205" s="131" t="s">
        <v>410</v>
      </c>
      <c r="U205" s="131">
        <v>0.09</v>
      </c>
      <c r="V205" s="170">
        <f t="shared" si="37"/>
        <v>90000</v>
      </c>
      <c r="W205" s="170">
        <f t="shared" si="38"/>
        <v>61869.1518</v>
      </c>
      <c r="X205" s="170">
        <f t="shared" si="39"/>
        <v>22868.551800000001</v>
      </c>
      <c r="Y205" s="228">
        <f t="shared" si="35"/>
        <v>0.25409502</v>
      </c>
      <c r="Z205" s="228">
        <f t="shared" si="36"/>
        <v>0.68743502000000001</v>
      </c>
      <c r="AA205" s="134"/>
    </row>
    <row r="206" spans="1:27" ht="15.75" customHeight="1">
      <c r="A206" s="450"/>
      <c r="B206" s="442"/>
      <c r="C206" s="442"/>
      <c r="D206" s="148" t="s">
        <v>1849</v>
      </c>
      <c r="E206" s="148" t="s">
        <v>1015</v>
      </c>
      <c r="F206" s="218" t="s">
        <v>2116</v>
      </c>
      <c r="G206" s="148" t="s">
        <v>2118</v>
      </c>
      <c r="H206" s="148" t="s">
        <v>394</v>
      </c>
      <c r="I206" s="148" t="s">
        <v>115</v>
      </c>
      <c r="J206" s="132">
        <v>1000000</v>
      </c>
      <c r="K206" s="132">
        <v>2353645.52</v>
      </c>
      <c r="L206" s="132">
        <v>1691445.52</v>
      </c>
      <c r="M206" s="131" t="s">
        <v>410</v>
      </c>
      <c r="N206" s="148">
        <v>0.23</v>
      </c>
      <c r="O206" s="170">
        <f t="shared" si="31"/>
        <v>230000</v>
      </c>
      <c r="P206" s="170">
        <f t="shared" si="32"/>
        <v>541338.46960000007</v>
      </c>
      <c r="Q206" s="170">
        <f t="shared" si="30"/>
        <v>389032.46960000001</v>
      </c>
      <c r="R206" s="228">
        <f t="shared" si="33"/>
        <v>1.69144552</v>
      </c>
      <c r="S206" s="228">
        <f t="shared" si="34"/>
        <v>2.3536455200000002</v>
      </c>
      <c r="T206" s="131" t="s">
        <v>410</v>
      </c>
      <c r="U206" s="131">
        <v>0.09</v>
      </c>
      <c r="V206" s="170">
        <f t="shared" si="37"/>
        <v>90000</v>
      </c>
      <c r="W206" s="170">
        <f t="shared" si="38"/>
        <v>211828.0968</v>
      </c>
      <c r="X206" s="170">
        <f t="shared" si="39"/>
        <v>152230.0968</v>
      </c>
      <c r="Y206" s="228">
        <f t="shared" si="35"/>
        <v>1.69144552</v>
      </c>
      <c r="Z206" s="228">
        <f t="shared" si="36"/>
        <v>2.3536455200000002</v>
      </c>
      <c r="AA206" s="134"/>
    </row>
    <row r="207" spans="1:27" ht="15.75" customHeight="1">
      <c r="A207" s="450"/>
      <c r="B207" s="442"/>
      <c r="C207" s="442"/>
      <c r="D207" s="148" t="s">
        <v>1849</v>
      </c>
      <c r="E207" s="148" t="s">
        <v>1015</v>
      </c>
      <c r="F207" s="218" t="s">
        <v>2116</v>
      </c>
      <c r="G207" s="148" t="s">
        <v>2119</v>
      </c>
      <c r="H207" s="148" t="s">
        <v>394</v>
      </c>
      <c r="I207" s="148" t="s">
        <v>115</v>
      </c>
      <c r="J207" s="132">
        <v>200000</v>
      </c>
      <c r="K207" s="132">
        <v>200000</v>
      </c>
      <c r="L207" s="132">
        <v>50562</v>
      </c>
      <c r="M207" s="131" t="s">
        <v>410</v>
      </c>
      <c r="N207" s="148">
        <v>0.23</v>
      </c>
      <c r="O207" s="170">
        <f t="shared" si="31"/>
        <v>46000</v>
      </c>
      <c r="P207" s="170">
        <f t="shared" si="32"/>
        <v>46000</v>
      </c>
      <c r="Q207" s="170">
        <f t="shared" si="30"/>
        <v>11629.26</v>
      </c>
      <c r="R207" s="228">
        <f t="shared" si="33"/>
        <v>0.25280999999999998</v>
      </c>
      <c r="S207" s="228">
        <f t="shared" si="34"/>
        <v>1</v>
      </c>
      <c r="T207" s="131" t="s">
        <v>410</v>
      </c>
      <c r="U207" s="131">
        <v>0.09</v>
      </c>
      <c r="V207" s="170">
        <f t="shared" si="37"/>
        <v>18000</v>
      </c>
      <c r="W207" s="170">
        <f t="shared" si="38"/>
        <v>18000</v>
      </c>
      <c r="X207" s="170">
        <f t="shared" si="39"/>
        <v>4550.58</v>
      </c>
      <c r="Y207" s="228">
        <f t="shared" si="35"/>
        <v>0.25280999999999998</v>
      </c>
      <c r="Z207" s="228">
        <f t="shared" si="36"/>
        <v>1</v>
      </c>
      <c r="AA207" s="134"/>
    </row>
    <row r="208" spans="1:27" ht="15.75" customHeight="1">
      <c r="A208" s="450"/>
      <c r="B208" s="442"/>
      <c r="C208" s="442"/>
      <c r="D208" s="148" t="s">
        <v>1849</v>
      </c>
      <c r="E208" s="148" t="s">
        <v>1015</v>
      </c>
      <c r="F208" s="218" t="s">
        <v>2116</v>
      </c>
      <c r="G208" s="148" t="s">
        <v>2120</v>
      </c>
      <c r="H208" s="148" t="s">
        <v>394</v>
      </c>
      <c r="I208" s="148" t="s">
        <v>115</v>
      </c>
      <c r="J208" s="132">
        <v>0</v>
      </c>
      <c r="K208" s="132">
        <v>11500</v>
      </c>
      <c r="L208" s="132">
        <v>11500</v>
      </c>
      <c r="M208" s="131" t="s">
        <v>410</v>
      </c>
      <c r="N208" s="148">
        <v>0.23</v>
      </c>
      <c r="O208" s="170">
        <f t="shared" si="31"/>
        <v>0</v>
      </c>
      <c r="P208" s="170">
        <f t="shared" si="32"/>
        <v>2645</v>
      </c>
      <c r="Q208" s="170">
        <f t="shared" si="30"/>
        <v>2645</v>
      </c>
      <c r="R208" s="228" t="str">
        <f t="shared" si="33"/>
        <v>-</v>
      </c>
      <c r="S208" s="228" t="str">
        <f t="shared" si="34"/>
        <v>-</v>
      </c>
      <c r="T208" s="131" t="s">
        <v>410</v>
      </c>
      <c r="U208" s="131">
        <v>0.09</v>
      </c>
      <c r="V208" s="170">
        <f t="shared" si="37"/>
        <v>0</v>
      </c>
      <c r="W208" s="170">
        <f t="shared" si="38"/>
        <v>1035</v>
      </c>
      <c r="X208" s="170">
        <f t="shared" si="39"/>
        <v>1035</v>
      </c>
      <c r="Y208" s="228" t="str">
        <f t="shared" si="35"/>
        <v>-</v>
      </c>
      <c r="Z208" s="228" t="str">
        <f t="shared" si="36"/>
        <v>-</v>
      </c>
      <c r="AA208" s="134"/>
    </row>
    <row r="209" spans="1:27" ht="15.75" customHeight="1">
      <c r="A209" s="450"/>
      <c r="B209" s="442"/>
      <c r="C209" s="442"/>
      <c r="D209" s="148" t="s">
        <v>1849</v>
      </c>
      <c r="E209" s="148" t="s">
        <v>1015</v>
      </c>
      <c r="F209" s="218" t="s">
        <v>2121</v>
      </c>
      <c r="G209" s="148" t="s">
        <v>2122</v>
      </c>
      <c r="H209" s="148" t="s">
        <v>394</v>
      </c>
      <c r="I209" s="148" t="s">
        <v>115</v>
      </c>
      <c r="J209" s="132">
        <v>800000</v>
      </c>
      <c r="K209" s="132">
        <v>675100</v>
      </c>
      <c r="L209" s="132">
        <v>670300</v>
      </c>
      <c r="M209" s="131" t="s">
        <v>410</v>
      </c>
      <c r="N209" s="148">
        <v>0.23</v>
      </c>
      <c r="O209" s="170">
        <f t="shared" si="31"/>
        <v>184000</v>
      </c>
      <c r="P209" s="170">
        <f t="shared" si="32"/>
        <v>155273</v>
      </c>
      <c r="Q209" s="170">
        <f t="shared" si="30"/>
        <v>154169</v>
      </c>
      <c r="R209" s="228">
        <f t="shared" si="33"/>
        <v>0.83787500000000004</v>
      </c>
      <c r="S209" s="228">
        <f t="shared" si="34"/>
        <v>0.84387500000000004</v>
      </c>
      <c r="T209" s="131" t="s">
        <v>410</v>
      </c>
      <c r="U209" s="131">
        <v>0.09</v>
      </c>
      <c r="V209" s="170">
        <f t="shared" si="37"/>
        <v>72000</v>
      </c>
      <c r="W209" s="170">
        <f t="shared" si="38"/>
        <v>60759</v>
      </c>
      <c r="X209" s="170">
        <f t="shared" si="39"/>
        <v>60327</v>
      </c>
      <c r="Y209" s="228">
        <f t="shared" si="35"/>
        <v>0.83787500000000004</v>
      </c>
      <c r="Z209" s="228">
        <f t="shared" si="36"/>
        <v>0.84387500000000004</v>
      </c>
      <c r="AA209" s="134"/>
    </row>
    <row r="210" spans="1:27" ht="15.75" customHeight="1">
      <c r="A210" s="450"/>
      <c r="B210" s="442"/>
      <c r="C210" s="442"/>
      <c r="D210" s="148" t="s">
        <v>1849</v>
      </c>
      <c r="E210" s="148" t="s">
        <v>1015</v>
      </c>
      <c r="F210" s="218" t="s">
        <v>2121</v>
      </c>
      <c r="G210" s="148" t="s">
        <v>2123</v>
      </c>
      <c r="H210" s="148" t="s">
        <v>394</v>
      </c>
      <c r="I210" s="148" t="s">
        <v>115</v>
      </c>
      <c r="J210" s="132">
        <v>2993955</v>
      </c>
      <c r="K210" s="132">
        <v>1003000</v>
      </c>
      <c r="L210" s="132">
        <v>1003000</v>
      </c>
      <c r="M210" s="131" t="s">
        <v>410</v>
      </c>
      <c r="N210" s="148">
        <v>0.23</v>
      </c>
      <c r="O210" s="170">
        <f t="shared" si="31"/>
        <v>688609.65</v>
      </c>
      <c r="P210" s="170">
        <f t="shared" si="32"/>
        <v>230690</v>
      </c>
      <c r="Q210" s="170">
        <f t="shared" si="30"/>
        <v>230690</v>
      </c>
      <c r="R210" s="228">
        <f t="shared" si="33"/>
        <v>0.3350083752093802</v>
      </c>
      <c r="S210" s="228">
        <f t="shared" si="34"/>
        <v>0.3350083752093802</v>
      </c>
      <c r="T210" s="131" t="s">
        <v>410</v>
      </c>
      <c r="U210" s="131">
        <v>0.09</v>
      </c>
      <c r="V210" s="170">
        <f t="shared" si="37"/>
        <v>269455.95</v>
      </c>
      <c r="W210" s="170">
        <f t="shared" si="38"/>
        <v>90270</v>
      </c>
      <c r="X210" s="170">
        <f t="shared" si="39"/>
        <v>90270</v>
      </c>
      <c r="Y210" s="228">
        <f t="shared" si="35"/>
        <v>0.3350083752093802</v>
      </c>
      <c r="Z210" s="228">
        <f t="shared" si="36"/>
        <v>0.3350083752093802</v>
      </c>
      <c r="AA210" s="134"/>
    </row>
    <row r="211" spans="1:27" ht="15.75" customHeight="1">
      <c r="A211" s="450"/>
      <c r="B211" s="442"/>
      <c r="C211" s="442"/>
      <c r="D211" s="148" t="s">
        <v>1849</v>
      </c>
      <c r="E211" s="148" t="s">
        <v>1015</v>
      </c>
      <c r="F211" s="218" t="s">
        <v>2121</v>
      </c>
      <c r="G211" s="148" t="s">
        <v>2124</v>
      </c>
      <c r="H211" s="148" t="s">
        <v>394</v>
      </c>
      <c r="I211" s="148" t="s">
        <v>115</v>
      </c>
      <c r="J211" s="132">
        <v>160000</v>
      </c>
      <c r="K211" s="132">
        <v>160000</v>
      </c>
      <c r="L211" s="132">
        <v>134560</v>
      </c>
      <c r="M211" s="131" t="s">
        <v>410</v>
      </c>
      <c r="N211" s="148">
        <v>0.23</v>
      </c>
      <c r="O211" s="170">
        <f t="shared" si="31"/>
        <v>36800</v>
      </c>
      <c r="P211" s="170">
        <f t="shared" si="32"/>
        <v>36800</v>
      </c>
      <c r="Q211" s="170">
        <f t="shared" si="30"/>
        <v>30948.800000000003</v>
      </c>
      <c r="R211" s="228">
        <f t="shared" si="33"/>
        <v>0.84100000000000008</v>
      </c>
      <c r="S211" s="228">
        <f t="shared" si="34"/>
        <v>1</v>
      </c>
      <c r="T211" s="131" t="s">
        <v>410</v>
      </c>
      <c r="U211" s="131">
        <v>0.09</v>
      </c>
      <c r="V211" s="170">
        <f t="shared" si="37"/>
        <v>14400</v>
      </c>
      <c r="W211" s="170">
        <f t="shared" si="38"/>
        <v>14400</v>
      </c>
      <c r="X211" s="170">
        <f t="shared" si="39"/>
        <v>12110.4</v>
      </c>
      <c r="Y211" s="228">
        <f t="shared" si="35"/>
        <v>0.84099999999999997</v>
      </c>
      <c r="Z211" s="228">
        <f t="shared" si="36"/>
        <v>1</v>
      </c>
      <c r="AA211" s="134"/>
    </row>
    <row r="212" spans="1:27" ht="15.75" customHeight="1">
      <c r="A212" s="450"/>
      <c r="B212" s="442"/>
      <c r="C212" s="442"/>
      <c r="D212" s="148" t="s">
        <v>1849</v>
      </c>
      <c r="E212" s="148" t="s">
        <v>1015</v>
      </c>
      <c r="F212" s="218" t="s">
        <v>2121</v>
      </c>
      <c r="G212" s="148" t="s">
        <v>2125</v>
      </c>
      <c r="H212" s="148" t="s">
        <v>394</v>
      </c>
      <c r="I212" s="148" t="s">
        <v>115</v>
      </c>
      <c r="J212" s="132">
        <v>0</v>
      </c>
      <c r="K212" s="132">
        <v>2500</v>
      </c>
      <c r="L212" s="132">
        <v>2500</v>
      </c>
      <c r="M212" s="131" t="s">
        <v>410</v>
      </c>
      <c r="N212" s="148">
        <v>0.23</v>
      </c>
      <c r="O212" s="170">
        <f t="shared" si="31"/>
        <v>0</v>
      </c>
      <c r="P212" s="170">
        <f t="shared" si="32"/>
        <v>575</v>
      </c>
      <c r="Q212" s="170">
        <f t="shared" si="30"/>
        <v>575</v>
      </c>
      <c r="R212" s="228" t="str">
        <f t="shared" si="33"/>
        <v>-</v>
      </c>
      <c r="S212" s="228" t="str">
        <f t="shared" si="34"/>
        <v>-</v>
      </c>
      <c r="T212" s="131" t="s">
        <v>410</v>
      </c>
      <c r="U212" s="131">
        <v>0.09</v>
      </c>
      <c r="V212" s="170">
        <f t="shared" si="37"/>
        <v>0</v>
      </c>
      <c r="W212" s="170">
        <f t="shared" si="38"/>
        <v>225</v>
      </c>
      <c r="X212" s="170">
        <f t="shared" si="39"/>
        <v>225</v>
      </c>
      <c r="Y212" s="228" t="str">
        <f t="shared" si="35"/>
        <v>-</v>
      </c>
      <c r="Z212" s="228" t="str">
        <f t="shared" si="36"/>
        <v>-</v>
      </c>
      <c r="AA212" s="134"/>
    </row>
    <row r="213" spans="1:27" ht="15.75" customHeight="1">
      <c r="A213" s="450"/>
      <c r="B213" s="442"/>
      <c r="C213" s="442"/>
      <c r="D213" s="148" t="s">
        <v>1849</v>
      </c>
      <c r="E213" s="148" t="s">
        <v>1015</v>
      </c>
      <c r="F213" s="218" t="s">
        <v>2126</v>
      </c>
      <c r="G213" s="148" t="s">
        <v>2127</v>
      </c>
      <c r="H213" s="148" t="s">
        <v>394</v>
      </c>
      <c r="I213" s="148" t="s">
        <v>115</v>
      </c>
      <c r="J213" s="132">
        <v>1000</v>
      </c>
      <c r="K213" s="132">
        <v>22093237</v>
      </c>
      <c r="L213" s="132">
        <v>11873637</v>
      </c>
      <c r="M213" s="131" t="s">
        <v>410</v>
      </c>
      <c r="N213" s="148">
        <v>0.23</v>
      </c>
      <c r="O213" s="170">
        <f t="shared" si="31"/>
        <v>230</v>
      </c>
      <c r="P213" s="170">
        <f t="shared" si="32"/>
        <v>5081444.51</v>
      </c>
      <c r="Q213" s="170">
        <f t="shared" si="30"/>
        <v>2730936.5100000002</v>
      </c>
      <c r="R213" s="228">
        <f t="shared" si="33"/>
        <v>11873.637000000001</v>
      </c>
      <c r="S213" s="228">
        <f t="shared" si="34"/>
        <v>22093.236999999997</v>
      </c>
      <c r="T213" s="131" t="s">
        <v>410</v>
      </c>
      <c r="U213" s="131">
        <v>0.09</v>
      </c>
      <c r="V213" s="170">
        <f t="shared" si="37"/>
        <v>90</v>
      </c>
      <c r="W213" s="170">
        <f t="shared" si="38"/>
        <v>1988391.3299999998</v>
      </c>
      <c r="X213" s="170">
        <f t="shared" si="39"/>
        <v>1068627.33</v>
      </c>
      <c r="Y213" s="228">
        <f t="shared" si="35"/>
        <v>11873.637000000001</v>
      </c>
      <c r="Z213" s="228">
        <f t="shared" si="36"/>
        <v>22093.236999999997</v>
      </c>
      <c r="AA213" s="134"/>
    </row>
    <row r="214" spans="1:27" ht="15.75" customHeight="1">
      <c r="A214" s="450"/>
      <c r="B214" s="442"/>
      <c r="C214" s="442"/>
      <c r="D214" s="148" t="s">
        <v>1849</v>
      </c>
      <c r="E214" s="148" t="s">
        <v>1015</v>
      </c>
      <c r="F214" s="218" t="s">
        <v>2126</v>
      </c>
      <c r="G214" s="148" t="s">
        <v>2128</v>
      </c>
      <c r="H214" s="148" t="s">
        <v>394</v>
      </c>
      <c r="I214" s="148" t="s">
        <v>115</v>
      </c>
      <c r="J214" s="132">
        <v>0</v>
      </c>
      <c r="K214" s="132">
        <v>125000</v>
      </c>
      <c r="L214" s="132">
        <v>125000</v>
      </c>
      <c r="M214" s="131" t="s">
        <v>410</v>
      </c>
      <c r="N214" s="148">
        <v>0.23</v>
      </c>
      <c r="O214" s="170">
        <f t="shared" si="31"/>
        <v>0</v>
      </c>
      <c r="P214" s="170">
        <f t="shared" si="32"/>
        <v>28750</v>
      </c>
      <c r="Q214" s="170">
        <f t="shared" ref="Q214:Q256" si="40">L214*N214</f>
        <v>28750</v>
      </c>
      <c r="R214" s="228" t="str">
        <f t="shared" si="33"/>
        <v>-</v>
      </c>
      <c r="S214" s="228" t="str">
        <f t="shared" si="34"/>
        <v>-</v>
      </c>
      <c r="T214" s="131" t="s">
        <v>410</v>
      </c>
      <c r="U214" s="131">
        <v>0.09</v>
      </c>
      <c r="V214" s="170">
        <f t="shared" si="37"/>
        <v>0</v>
      </c>
      <c r="W214" s="170">
        <f t="shared" si="38"/>
        <v>11250</v>
      </c>
      <c r="X214" s="170">
        <f t="shared" si="39"/>
        <v>11250</v>
      </c>
      <c r="Y214" s="228" t="str">
        <f t="shared" si="35"/>
        <v>-</v>
      </c>
      <c r="Z214" s="228" t="str">
        <f t="shared" si="36"/>
        <v>-</v>
      </c>
      <c r="AA214" s="134"/>
    </row>
    <row r="215" spans="1:27" ht="15.75" customHeight="1">
      <c r="A215" s="450"/>
      <c r="B215" s="442"/>
      <c r="C215" s="442"/>
      <c r="D215" s="148" t="s">
        <v>1849</v>
      </c>
      <c r="E215" s="148" t="s">
        <v>1015</v>
      </c>
      <c r="F215" s="218" t="s">
        <v>2129</v>
      </c>
      <c r="G215" s="148" t="s">
        <v>2130</v>
      </c>
      <c r="H215" s="148" t="s">
        <v>394</v>
      </c>
      <c r="I215" s="148" t="s">
        <v>115</v>
      </c>
      <c r="J215" s="132">
        <v>474027</v>
      </c>
      <c r="K215" s="132">
        <v>7219022</v>
      </c>
      <c r="L215" s="132">
        <v>3455322</v>
      </c>
      <c r="M215" s="131" t="s">
        <v>410</v>
      </c>
      <c r="N215" s="148">
        <v>0.23</v>
      </c>
      <c r="O215" s="170">
        <f t="shared" ref="O215:O258" si="41">J215*N215</f>
        <v>109026.21</v>
      </c>
      <c r="P215" s="170">
        <f t="shared" ref="P215:P257" si="42">K215*N215</f>
        <v>1660375.06</v>
      </c>
      <c r="Q215" s="170">
        <f t="shared" si="40"/>
        <v>794724.06</v>
      </c>
      <c r="R215" s="228">
        <f t="shared" ref="R215:R257" si="43">IFERROR(Q215/O215, "-")</f>
        <v>7.2892936478301866</v>
      </c>
      <c r="S215" s="228">
        <f t="shared" ref="S215:S257" si="44">IFERROR(P215/O215, "-")</f>
        <v>15.229136736936924</v>
      </c>
      <c r="T215" s="131" t="s">
        <v>410</v>
      </c>
      <c r="U215" s="131">
        <v>0.09</v>
      </c>
      <c r="V215" s="170">
        <f t="shared" si="37"/>
        <v>42662.43</v>
      </c>
      <c r="W215" s="170">
        <f t="shared" si="38"/>
        <v>649711.98</v>
      </c>
      <c r="X215" s="170">
        <f t="shared" si="39"/>
        <v>310978.98</v>
      </c>
      <c r="Y215" s="228">
        <f t="shared" ref="Y215:Y257" si="45">IFERROR(X215/V215, "-")</f>
        <v>7.2892936478301866</v>
      </c>
      <c r="Z215" s="228">
        <f t="shared" ref="Z215:Z258" si="46">IFERROR(W215/V215, "-")</f>
        <v>15.229136736936924</v>
      </c>
      <c r="AA215" s="134"/>
    </row>
    <row r="216" spans="1:27" ht="15.75" customHeight="1">
      <c r="A216" s="450"/>
      <c r="B216" s="442"/>
      <c r="C216" s="442"/>
      <c r="D216" s="148" t="s">
        <v>1849</v>
      </c>
      <c r="E216" s="148" t="s">
        <v>1015</v>
      </c>
      <c r="F216" s="218" t="s">
        <v>2131</v>
      </c>
      <c r="G216" s="148" t="s">
        <v>2132</v>
      </c>
      <c r="H216" s="148" t="s">
        <v>394</v>
      </c>
      <c r="I216" s="148" t="s">
        <v>115</v>
      </c>
      <c r="J216" s="132">
        <v>3889556</v>
      </c>
      <c r="K216" s="132">
        <v>564496.77</v>
      </c>
      <c r="L216" s="132">
        <v>0</v>
      </c>
      <c r="M216" s="131" t="s">
        <v>410</v>
      </c>
      <c r="N216" s="148">
        <v>0.23</v>
      </c>
      <c r="O216" s="170">
        <f t="shared" si="41"/>
        <v>894597.88</v>
      </c>
      <c r="P216" s="170">
        <f t="shared" si="42"/>
        <v>129834.25710000002</v>
      </c>
      <c r="Q216" s="170">
        <f t="shared" si="40"/>
        <v>0</v>
      </c>
      <c r="R216" s="228">
        <f t="shared" si="43"/>
        <v>0</v>
      </c>
      <c r="S216" s="228">
        <f t="shared" si="44"/>
        <v>0.14513141602794769</v>
      </c>
      <c r="T216" s="131" t="s">
        <v>410</v>
      </c>
      <c r="U216" s="131">
        <v>0.09</v>
      </c>
      <c r="V216" s="170">
        <f t="shared" si="37"/>
        <v>350060.04</v>
      </c>
      <c r="W216" s="170">
        <f t="shared" si="38"/>
        <v>50804.709300000002</v>
      </c>
      <c r="X216" s="170">
        <f t="shared" si="39"/>
        <v>0</v>
      </c>
      <c r="Y216" s="228">
        <f t="shared" si="45"/>
        <v>0</v>
      </c>
      <c r="Z216" s="228">
        <f t="shared" si="46"/>
        <v>0.14513141602794769</v>
      </c>
      <c r="AA216" s="134"/>
    </row>
    <row r="217" spans="1:27" ht="15.75" customHeight="1">
      <c r="A217" s="450"/>
      <c r="B217" s="442"/>
      <c r="C217" s="442"/>
      <c r="D217" s="148" t="s">
        <v>1849</v>
      </c>
      <c r="E217" s="148" t="s">
        <v>1015</v>
      </c>
      <c r="F217" s="218" t="s">
        <v>2131</v>
      </c>
      <c r="G217" s="148" t="s">
        <v>2133</v>
      </c>
      <c r="H217" s="148" t="s">
        <v>394</v>
      </c>
      <c r="I217" s="148" t="s">
        <v>115</v>
      </c>
      <c r="J217" s="132">
        <v>260000</v>
      </c>
      <c r="K217" s="132">
        <v>203688.4</v>
      </c>
      <c r="L217" s="132">
        <v>179688.4</v>
      </c>
      <c r="M217" s="131" t="s">
        <v>410</v>
      </c>
      <c r="N217" s="148">
        <v>0.23</v>
      </c>
      <c r="O217" s="170">
        <f t="shared" si="41"/>
        <v>59800</v>
      </c>
      <c r="P217" s="170">
        <f t="shared" si="42"/>
        <v>46848.332000000002</v>
      </c>
      <c r="Q217" s="170">
        <f t="shared" si="40"/>
        <v>41328.332000000002</v>
      </c>
      <c r="R217" s="228">
        <f t="shared" si="43"/>
        <v>0.69110923076923081</v>
      </c>
      <c r="S217" s="228">
        <f t="shared" si="44"/>
        <v>0.78341692307692312</v>
      </c>
      <c r="T217" s="131" t="s">
        <v>410</v>
      </c>
      <c r="U217" s="131">
        <v>0.09</v>
      </c>
      <c r="V217" s="170">
        <f t="shared" si="37"/>
        <v>23400</v>
      </c>
      <c r="W217" s="170">
        <f t="shared" si="38"/>
        <v>18331.955999999998</v>
      </c>
      <c r="X217" s="170">
        <f t="shared" si="39"/>
        <v>16171.955999999998</v>
      </c>
      <c r="Y217" s="228">
        <f t="shared" si="45"/>
        <v>0.6911092307692307</v>
      </c>
      <c r="Z217" s="228">
        <f t="shared" si="46"/>
        <v>0.78341692307692301</v>
      </c>
      <c r="AA217" s="134"/>
    </row>
    <row r="218" spans="1:27" ht="15.75" customHeight="1">
      <c r="A218" s="450"/>
      <c r="B218" s="442"/>
      <c r="C218" s="442"/>
      <c r="D218" s="148" t="s">
        <v>1849</v>
      </c>
      <c r="E218" s="148" t="s">
        <v>1015</v>
      </c>
      <c r="F218" s="218" t="s">
        <v>2131</v>
      </c>
      <c r="G218" s="148" t="s">
        <v>2134</v>
      </c>
      <c r="H218" s="148" t="s">
        <v>394</v>
      </c>
      <c r="I218" s="148" t="s">
        <v>115</v>
      </c>
      <c r="J218" s="132">
        <v>6000</v>
      </c>
      <c r="K218" s="132">
        <v>6000</v>
      </c>
      <c r="L218" s="132">
        <v>0</v>
      </c>
      <c r="M218" s="131" t="s">
        <v>410</v>
      </c>
      <c r="N218" s="148">
        <v>0.23</v>
      </c>
      <c r="O218" s="170">
        <f t="shared" si="41"/>
        <v>1380</v>
      </c>
      <c r="P218" s="170">
        <f t="shared" si="42"/>
        <v>1380</v>
      </c>
      <c r="Q218" s="170">
        <f t="shared" si="40"/>
        <v>0</v>
      </c>
      <c r="R218" s="228">
        <f t="shared" si="43"/>
        <v>0</v>
      </c>
      <c r="S218" s="228">
        <f t="shared" si="44"/>
        <v>1</v>
      </c>
      <c r="T218" s="131" t="s">
        <v>410</v>
      </c>
      <c r="U218" s="131">
        <v>0.09</v>
      </c>
      <c r="V218" s="170">
        <f t="shared" si="37"/>
        <v>540</v>
      </c>
      <c r="W218" s="170">
        <f t="shared" si="38"/>
        <v>540</v>
      </c>
      <c r="X218" s="170">
        <f t="shared" si="39"/>
        <v>0</v>
      </c>
      <c r="Y218" s="228">
        <f t="shared" si="45"/>
        <v>0</v>
      </c>
      <c r="Z218" s="228">
        <f t="shared" si="46"/>
        <v>1</v>
      </c>
      <c r="AA218" s="134"/>
    </row>
    <row r="219" spans="1:27" ht="15.75" customHeight="1">
      <c r="A219" s="450"/>
      <c r="B219" s="442"/>
      <c r="C219" s="442"/>
      <c r="D219" s="148" t="s">
        <v>1849</v>
      </c>
      <c r="E219" s="148" t="s">
        <v>1015</v>
      </c>
      <c r="F219" s="218" t="s">
        <v>2135</v>
      </c>
      <c r="G219" s="148" t="s">
        <v>2136</v>
      </c>
      <c r="H219" s="148" t="s">
        <v>394</v>
      </c>
      <c r="I219" s="148" t="s">
        <v>115</v>
      </c>
      <c r="J219" s="132">
        <v>11325000</v>
      </c>
      <c r="K219" s="132">
        <v>0</v>
      </c>
      <c r="L219" s="132">
        <v>0</v>
      </c>
      <c r="M219" s="140" t="s">
        <v>416</v>
      </c>
      <c r="N219" s="148">
        <v>0</v>
      </c>
      <c r="O219" s="170">
        <f t="shared" si="41"/>
        <v>0</v>
      </c>
      <c r="P219" s="170">
        <f t="shared" si="42"/>
        <v>0</v>
      </c>
      <c r="Q219" s="170">
        <f t="shared" si="40"/>
        <v>0</v>
      </c>
      <c r="R219" s="228" t="str">
        <f t="shared" si="43"/>
        <v>-</v>
      </c>
      <c r="S219" s="228" t="str">
        <f t="shared" si="44"/>
        <v>-</v>
      </c>
      <c r="T219" s="131" t="s">
        <v>416</v>
      </c>
      <c r="U219" s="131">
        <v>0</v>
      </c>
      <c r="V219" s="170">
        <f t="shared" si="37"/>
        <v>0</v>
      </c>
      <c r="W219" s="170">
        <f t="shared" si="38"/>
        <v>0</v>
      </c>
      <c r="X219" s="170">
        <f t="shared" si="39"/>
        <v>0</v>
      </c>
      <c r="Y219" s="228" t="str">
        <f t="shared" si="45"/>
        <v>-</v>
      </c>
      <c r="Z219" s="228" t="str">
        <f t="shared" si="46"/>
        <v>-</v>
      </c>
      <c r="AA219" s="134"/>
    </row>
    <row r="220" spans="1:27" ht="15.75" customHeight="1">
      <c r="A220" s="450"/>
      <c r="B220" s="442"/>
      <c r="C220" s="442"/>
      <c r="D220" s="148" t="s">
        <v>1849</v>
      </c>
      <c r="E220" s="148" t="s">
        <v>1015</v>
      </c>
      <c r="F220" s="218" t="s">
        <v>2137</v>
      </c>
      <c r="G220" s="148" t="s">
        <v>2138</v>
      </c>
      <c r="H220" s="148" t="s">
        <v>394</v>
      </c>
      <c r="I220" s="148" t="s">
        <v>89</v>
      </c>
      <c r="J220" s="132">
        <v>50000</v>
      </c>
      <c r="K220" s="132">
        <v>21569.4</v>
      </c>
      <c r="L220" s="132">
        <v>15569.4</v>
      </c>
      <c r="M220" s="131" t="s">
        <v>410</v>
      </c>
      <c r="N220" s="148">
        <v>0.85</v>
      </c>
      <c r="O220" s="170">
        <f t="shared" si="41"/>
        <v>42500</v>
      </c>
      <c r="P220" s="170">
        <f t="shared" si="42"/>
        <v>18333.990000000002</v>
      </c>
      <c r="Q220" s="170">
        <f t="shared" si="40"/>
        <v>13233.99</v>
      </c>
      <c r="R220" s="228">
        <f t="shared" si="43"/>
        <v>0.311388</v>
      </c>
      <c r="S220" s="228">
        <f t="shared" si="44"/>
        <v>0.43138800000000005</v>
      </c>
      <c r="T220" s="131" t="s">
        <v>416</v>
      </c>
      <c r="U220" s="148">
        <v>0</v>
      </c>
      <c r="V220" s="170">
        <f t="shared" si="37"/>
        <v>0</v>
      </c>
      <c r="W220" s="170">
        <f t="shared" si="38"/>
        <v>0</v>
      </c>
      <c r="X220" s="170">
        <f t="shared" si="39"/>
        <v>0</v>
      </c>
      <c r="Y220" s="228" t="str">
        <f t="shared" si="45"/>
        <v>-</v>
      </c>
      <c r="Z220" s="228" t="str">
        <f t="shared" si="46"/>
        <v>-</v>
      </c>
      <c r="AA220" s="134"/>
    </row>
    <row r="221" spans="1:27" ht="15.75" customHeight="1">
      <c r="A221" s="450"/>
      <c r="B221" s="442"/>
      <c r="C221" s="442"/>
      <c r="D221" s="148" t="s">
        <v>1849</v>
      </c>
      <c r="E221" s="148" t="s">
        <v>1015</v>
      </c>
      <c r="F221" s="218" t="s">
        <v>2137</v>
      </c>
      <c r="G221" s="148" t="s">
        <v>2139</v>
      </c>
      <c r="H221" s="148" t="s">
        <v>394</v>
      </c>
      <c r="I221" s="148" t="s">
        <v>89</v>
      </c>
      <c r="J221" s="132">
        <v>11600000</v>
      </c>
      <c r="K221" s="132">
        <v>10243923.27</v>
      </c>
      <c r="L221" s="132">
        <v>9360447.1900000013</v>
      </c>
      <c r="M221" s="131" t="s">
        <v>410</v>
      </c>
      <c r="N221" s="148">
        <v>0.85</v>
      </c>
      <c r="O221" s="170">
        <f t="shared" si="41"/>
        <v>9860000</v>
      </c>
      <c r="P221" s="170">
        <f t="shared" si="42"/>
        <v>8707334.7795000002</v>
      </c>
      <c r="Q221" s="170">
        <f t="shared" si="40"/>
        <v>7956380.1115000006</v>
      </c>
      <c r="R221" s="228">
        <f t="shared" si="43"/>
        <v>0.80693510258620693</v>
      </c>
      <c r="S221" s="228">
        <f t="shared" si="44"/>
        <v>0.88309683362068969</v>
      </c>
      <c r="T221" s="131" t="s">
        <v>416</v>
      </c>
      <c r="U221" s="148">
        <v>0</v>
      </c>
      <c r="V221" s="170">
        <f t="shared" si="37"/>
        <v>0</v>
      </c>
      <c r="W221" s="170">
        <f t="shared" si="38"/>
        <v>0</v>
      </c>
      <c r="X221" s="170">
        <f t="shared" si="39"/>
        <v>0</v>
      </c>
      <c r="Y221" s="228" t="str">
        <f t="shared" si="45"/>
        <v>-</v>
      </c>
      <c r="Z221" s="228" t="str">
        <f t="shared" si="46"/>
        <v>-</v>
      </c>
      <c r="AA221" s="134"/>
    </row>
    <row r="222" spans="1:27" ht="15.75" customHeight="1">
      <c r="A222" s="450"/>
      <c r="B222" s="442"/>
      <c r="C222" s="442"/>
      <c r="D222" s="148" t="s">
        <v>1849</v>
      </c>
      <c r="E222" s="148" t="s">
        <v>1015</v>
      </c>
      <c r="F222" s="218" t="s">
        <v>2137</v>
      </c>
      <c r="G222" s="148" t="s">
        <v>2140</v>
      </c>
      <c r="H222" s="148" t="s">
        <v>394</v>
      </c>
      <c r="I222" s="148" t="s">
        <v>89</v>
      </c>
      <c r="J222" s="132">
        <v>380000</v>
      </c>
      <c r="K222" s="132">
        <v>148950</v>
      </c>
      <c r="L222" s="132">
        <v>148950</v>
      </c>
      <c r="M222" s="131" t="s">
        <v>410</v>
      </c>
      <c r="N222" s="148">
        <v>0.85</v>
      </c>
      <c r="O222" s="170">
        <f t="shared" si="41"/>
        <v>323000</v>
      </c>
      <c r="P222" s="170">
        <f t="shared" si="42"/>
        <v>126607.5</v>
      </c>
      <c r="Q222" s="170">
        <f t="shared" si="40"/>
        <v>126607.5</v>
      </c>
      <c r="R222" s="228">
        <f t="shared" si="43"/>
        <v>0.39197368421052631</v>
      </c>
      <c r="S222" s="228">
        <f t="shared" si="44"/>
        <v>0.39197368421052631</v>
      </c>
      <c r="T222" s="131" t="s">
        <v>416</v>
      </c>
      <c r="U222" s="148">
        <v>0</v>
      </c>
      <c r="V222" s="170">
        <f t="shared" si="37"/>
        <v>0</v>
      </c>
      <c r="W222" s="170">
        <f t="shared" si="38"/>
        <v>0</v>
      </c>
      <c r="X222" s="170">
        <f t="shared" si="39"/>
        <v>0</v>
      </c>
      <c r="Y222" s="228" t="str">
        <f t="shared" si="45"/>
        <v>-</v>
      </c>
      <c r="Z222" s="228" t="str">
        <f t="shared" si="46"/>
        <v>-</v>
      </c>
      <c r="AA222" s="134"/>
    </row>
    <row r="223" spans="1:27" ht="15.75" customHeight="1">
      <c r="A223" s="450"/>
      <c r="B223" s="442"/>
      <c r="C223" s="442"/>
      <c r="D223" s="148" t="s">
        <v>1849</v>
      </c>
      <c r="E223" s="148" t="s">
        <v>1015</v>
      </c>
      <c r="F223" s="218" t="s">
        <v>2137</v>
      </c>
      <c r="G223" s="148" t="s">
        <v>2141</v>
      </c>
      <c r="H223" s="148" t="s">
        <v>394</v>
      </c>
      <c r="I223" s="148" t="s">
        <v>89</v>
      </c>
      <c r="J223" s="132">
        <v>300000</v>
      </c>
      <c r="K223" s="132">
        <v>0</v>
      </c>
      <c r="L223" s="132">
        <v>0</v>
      </c>
      <c r="M223" s="140" t="s">
        <v>416</v>
      </c>
      <c r="N223" s="148">
        <v>0</v>
      </c>
      <c r="O223" s="170">
        <f t="shared" si="41"/>
        <v>0</v>
      </c>
      <c r="P223" s="170">
        <f t="shared" si="42"/>
        <v>0</v>
      </c>
      <c r="Q223" s="170">
        <f t="shared" si="40"/>
        <v>0</v>
      </c>
      <c r="R223" s="228" t="str">
        <f t="shared" si="43"/>
        <v>-</v>
      </c>
      <c r="S223" s="228" t="str">
        <f t="shared" si="44"/>
        <v>-</v>
      </c>
      <c r="T223" s="131" t="s">
        <v>416</v>
      </c>
      <c r="U223" s="148">
        <v>0</v>
      </c>
      <c r="V223" s="170">
        <f t="shared" si="37"/>
        <v>0</v>
      </c>
      <c r="W223" s="170">
        <f t="shared" si="38"/>
        <v>0</v>
      </c>
      <c r="X223" s="170">
        <f t="shared" si="39"/>
        <v>0</v>
      </c>
      <c r="Y223" s="228" t="str">
        <f t="shared" si="45"/>
        <v>-</v>
      </c>
      <c r="Z223" s="228" t="str">
        <f t="shared" si="46"/>
        <v>-</v>
      </c>
      <c r="AA223" s="134"/>
    </row>
    <row r="224" spans="1:27" ht="15.75" customHeight="1">
      <c r="A224" s="450"/>
      <c r="B224" s="442"/>
      <c r="C224" s="442"/>
      <c r="D224" s="148" t="s">
        <v>1849</v>
      </c>
      <c r="E224" s="148" t="s">
        <v>1015</v>
      </c>
      <c r="F224" s="218" t="s">
        <v>2137</v>
      </c>
      <c r="G224" s="148" t="s">
        <v>2142</v>
      </c>
      <c r="H224" s="148" t="s">
        <v>394</v>
      </c>
      <c r="I224" s="148" t="s">
        <v>89</v>
      </c>
      <c r="J224" s="132">
        <v>2108800</v>
      </c>
      <c r="K224" s="132">
        <v>1748173</v>
      </c>
      <c r="L224" s="132">
        <v>1661325.91</v>
      </c>
      <c r="M224" s="131" t="s">
        <v>410</v>
      </c>
      <c r="N224" s="148">
        <v>0.85</v>
      </c>
      <c r="O224" s="170">
        <f t="shared" si="41"/>
        <v>1792480</v>
      </c>
      <c r="P224" s="170">
        <f t="shared" si="42"/>
        <v>1485947.05</v>
      </c>
      <c r="Q224" s="170">
        <f t="shared" si="40"/>
        <v>1412127.0234999999</v>
      </c>
      <c r="R224" s="228">
        <f t="shared" si="43"/>
        <v>0.78780629267830038</v>
      </c>
      <c r="S224" s="228">
        <f t="shared" si="44"/>
        <v>0.82898947268588774</v>
      </c>
      <c r="T224" s="131" t="s">
        <v>416</v>
      </c>
      <c r="U224" s="148">
        <v>0</v>
      </c>
      <c r="V224" s="170">
        <f t="shared" si="37"/>
        <v>0</v>
      </c>
      <c r="W224" s="170">
        <f t="shared" si="38"/>
        <v>0</v>
      </c>
      <c r="X224" s="170">
        <f t="shared" si="39"/>
        <v>0</v>
      </c>
      <c r="Y224" s="228" t="str">
        <f t="shared" si="45"/>
        <v>-</v>
      </c>
      <c r="Z224" s="228" t="str">
        <f t="shared" si="46"/>
        <v>-</v>
      </c>
      <c r="AA224" s="134"/>
    </row>
    <row r="225" spans="1:27" ht="15.75" customHeight="1">
      <c r="A225" s="450"/>
      <c r="B225" s="442"/>
      <c r="C225" s="442"/>
      <c r="D225" s="148" t="s">
        <v>1849</v>
      </c>
      <c r="E225" s="148" t="s">
        <v>1015</v>
      </c>
      <c r="F225" s="218" t="s">
        <v>2143</v>
      </c>
      <c r="G225" s="148" t="s">
        <v>2144</v>
      </c>
      <c r="H225" s="148" t="s">
        <v>394</v>
      </c>
      <c r="I225" s="148" t="s">
        <v>89</v>
      </c>
      <c r="J225" s="132">
        <v>15000000</v>
      </c>
      <c r="K225" s="132">
        <v>13993935.719999999</v>
      </c>
      <c r="L225" s="132">
        <v>13993935.719999999</v>
      </c>
      <c r="M225" s="131" t="s">
        <v>410</v>
      </c>
      <c r="N225" s="148">
        <v>0.23</v>
      </c>
      <c r="O225" s="170">
        <f t="shared" si="41"/>
        <v>3450000</v>
      </c>
      <c r="P225" s="170">
        <f t="shared" si="42"/>
        <v>3218605.2155999998</v>
      </c>
      <c r="Q225" s="170">
        <f t="shared" si="40"/>
        <v>3218605.2155999998</v>
      </c>
      <c r="R225" s="228">
        <f t="shared" si="43"/>
        <v>0.93292904799999998</v>
      </c>
      <c r="S225" s="228">
        <f t="shared" si="44"/>
        <v>0.93292904799999998</v>
      </c>
      <c r="T225" s="131" t="s">
        <v>410</v>
      </c>
      <c r="U225" s="131">
        <v>0.09</v>
      </c>
      <c r="V225" s="170">
        <f t="shared" si="37"/>
        <v>1350000</v>
      </c>
      <c r="W225" s="170">
        <f t="shared" si="38"/>
        <v>1259454.2148</v>
      </c>
      <c r="X225" s="170">
        <f t="shared" si="39"/>
        <v>1259454.2148</v>
      </c>
      <c r="Y225" s="228">
        <f t="shared" si="45"/>
        <v>0.93292904799999998</v>
      </c>
      <c r="Z225" s="228">
        <f t="shared" si="46"/>
        <v>0.93292904799999998</v>
      </c>
      <c r="AA225" s="134"/>
    </row>
    <row r="226" spans="1:27" ht="15.75" customHeight="1">
      <c r="A226" s="450"/>
      <c r="B226" s="442"/>
      <c r="C226" s="442"/>
      <c r="D226" s="148" t="s">
        <v>1849</v>
      </c>
      <c r="E226" s="148" t="s">
        <v>1015</v>
      </c>
      <c r="F226" s="218" t="s">
        <v>2145</v>
      </c>
      <c r="G226" s="148" t="s">
        <v>2146</v>
      </c>
      <c r="H226" s="148" t="s">
        <v>394</v>
      </c>
      <c r="I226" s="148" t="s">
        <v>89</v>
      </c>
      <c r="J226" s="132">
        <v>81800000</v>
      </c>
      <c r="K226" s="132">
        <v>73169202.640000001</v>
      </c>
      <c r="L226" s="132">
        <v>73169202.640000001</v>
      </c>
      <c r="M226" s="131" t="s">
        <v>410</v>
      </c>
      <c r="N226" s="148">
        <v>0.23</v>
      </c>
      <c r="O226" s="170">
        <f t="shared" si="41"/>
        <v>18814000</v>
      </c>
      <c r="P226" s="170">
        <f t="shared" si="42"/>
        <v>16828916.6072</v>
      </c>
      <c r="Q226" s="170">
        <f t="shared" si="40"/>
        <v>16828916.6072</v>
      </c>
      <c r="R226" s="228">
        <f t="shared" si="43"/>
        <v>0.89448902982885092</v>
      </c>
      <c r="S226" s="228">
        <f t="shared" si="44"/>
        <v>0.89448902982885092</v>
      </c>
      <c r="T226" s="131" t="s">
        <v>410</v>
      </c>
      <c r="U226" s="131">
        <v>0.09</v>
      </c>
      <c r="V226" s="170">
        <f t="shared" si="37"/>
        <v>7362000</v>
      </c>
      <c r="W226" s="170">
        <f t="shared" si="38"/>
        <v>6585228.2375999996</v>
      </c>
      <c r="X226" s="170">
        <f t="shared" si="39"/>
        <v>6585228.2375999996</v>
      </c>
      <c r="Y226" s="228">
        <f t="shared" si="45"/>
        <v>0.89448902982885081</v>
      </c>
      <c r="Z226" s="228">
        <f t="shared" si="46"/>
        <v>0.89448902982885081</v>
      </c>
      <c r="AA226" s="134"/>
    </row>
    <row r="227" spans="1:27" ht="15.75" customHeight="1">
      <c r="A227" s="450"/>
      <c r="B227" s="442"/>
      <c r="C227" s="442"/>
      <c r="D227" s="148" t="s">
        <v>1849</v>
      </c>
      <c r="E227" s="148" t="s">
        <v>1015</v>
      </c>
      <c r="F227" s="218" t="s">
        <v>2147</v>
      </c>
      <c r="G227" s="148" t="s">
        <v>2148</v>
      </c>
      <c r="H227" s="148" t="s">
        <v>394</v>
      </c>
      <c r="I227" s="148" t="s">
        <v>89</v>
      </c>
      <c r="J227" s="132">
        <v>9669580</v>
      </c>
      <c r="K227" s="132">
        <v>9067328.3499999996</v>
      </c>
      <c r="L227" s="132">
        <v>8288890.3299999991</v>
      </c>
      <c r="M227" s="131" t="s">
        <v>410</v>
      </c>
      <c r="N227" s="148">
        <v>0.23</v>
      </c>
      <c r="O227" s="170">
        <f t="shared" si="41"/>
        <v>2224003.4</v>
      </c>
      <c r="P227" s="170">
        <f t="shared" si="42"/>
        <v>2085485.5205000001</v>
      </c>
      <c r="Q227" s="170">
        <f t="shared" si="40"/>
        <v>1906444.7758999998</v>
      </c>
      <c r="R227" s="228">
        <f t="shared" si="43"/>
        <v>0.8572130671652749</v>
      </c>
      <c r="S227" s="228">
        <f t="shared" si="44"/>
        <v>0.93771687601736586</v>
      </c>
      <c r="T227" s="131" t="s">
        <v>410</v>
      </c>
      <c r="U227" s="131">
        <v>0.09</v>
      </c>
      <c r="V227" s="170">
        <f t="shared" si="37"/>
        <v>870262.2</v>
      </c>
      <c r="W227" s="170">
        <f t="shared" si="38"/>
        <v>816059.55149999994</v>
      </c>
      <c r="X227" s="170">
        <f t="shared" si="39"/>
        <v>746000.12969999993</v>
      </c>
      <c r="Y227" s="228">
        <f t="shared" si="45"/>
        <v>0.85721306716527501</v>
      </c>
      <c r="Z227" s="228">
        <f t="shared" si="46"/>
        <v>0.93771687601736575</v>
      </c>
      <c r="AA227" s="134"/>
    </row>
    <row r="228" spans="1:27" ht="15.75" customHeight="1">
      <c r="A228" s="450"/>
      <c r="B228" s="442"/>
      <c r="C228" s="442"/>
      <c r="D228" s="148" t="s">
        <v>1849</v>
      </c>
      <c r="E228" s="148" t="s">
        <v>1015</v>
      </c>
      <c r="F228" s="218" t="s">
        <v>2149</v>
      </c>
      <c r="G228" s="148" t="s">
        <v>2150</v>
      </c>
      <c r="H228" s="148" t="s">
        <v>394</v>
      </c>
      <c r="I228" s="148" t="s">
        <v>1770</v>
      </c>
      <c r="J228" s="132">
        <v>0</v>
      </c>
      <c r="K228" s="132">
        <v>37000</v>
      </c>
      <c r="L228" s="132">
        <v>16532</v>
      </c>
      <c r="M228" s="131" t="s">
        <v>410</v>
      </c>
      <c r="N228" s="148">
        <v>0.23</v>
      </c>
      <c r="O228" s="170">
        <f t="shared" si="41"/>
        <v>0</v>
      </c>
      <c r="P228" s="170">
        <f t="shared" si="42"/>
        <v>8510</v>
      </c>
      <c r="Q228" s="170">
        <f t="shared" si="40"/>
        <v>3802.36</v>
      </c>
      <c r="R228" s="228" t="str">
        <f t="shared" si="43"/>
        <v>-</v>
      </c>
      <c r="S228" s="228" t="str">
        <f t="shared" si="44"/>
        <v>-</v>
      </c>
      <c r="T228" s="131" t="s">
        <v>416</v>
      </c>
      <c r="U228" s="148">
        <v>0</v>
      </c>
      <c r="V228" s="170">
        <f t="shared" si="37"/>
        <v>0</v>
      </c>
      <c r="W228" s="170">
        <f t="shared" si="38"/>
        <v>0</v>
      </c>
      <c r="X228" s="170">
        <f t="shared" si="39"/>
        <v>0</v>
      </c>
      <c r="Y228" s="228" t="str">
        <f t="shared" si="45"/>
        <v>-</v>
      </c>
      <c r="Z228" s="228" t="str">
        <f t="shared" si="46"/>
        <v>-</v>
      </c>
      <c r="AA228" s="134"/>
    </row>
    <row r="229" spans="1:27" ht="15.75" customHeight="1">
      <c r="A229" s="450"/>
      <c r="B229" s="442"/>
      <c r="C229" s="442"/>
      <c r="D229" s="148" t="s">
        <v>1849</v>
      </c>
      <c r="E229" s="148" t="s">
        <v>1015</v>
      </c>
      <c r="F229" s="218" t="s">
        <v>2149</v>
      </c>
      <c r="G229" s="148" t="s">
        <v>2151</v>
      </c>
      <c r="H229" s="148" t="s">
        <v>394</v>
      </c>
      <c r="I229" s="148" t="s">
        <v>1770</v>
      </c>
      <c r="J229" s="132">
        <v>0</v>
      </c>
      <c r="K229" s="132">
        <v>0</v>
      </c>
      <c r="L229" s="132">
        <v>0</v>
      </c>
      <c r="M229" s="140" t="s">
        <v>416</v>
      </c>
      <c r="N229" s="148">
        <v>0</v>
      </c>
      <c r="O229" s="170">
        <f t="shared" si="41"/>
        <v>0</v>
      </c>
      <c r="P229" s="170">
        <f t="shared" si="42"/>
        <v>0</v>
      </c>
      <c r="Q229" s="170">
        <f t="shared" si="40"/>
        <v>0</v>
      </c>
      <c r="R229" s="228" t="str">
        <f t="shared" si="43"/>
        <v>-</v>
      </c>
      <c r="S229" s="228" t="str">
        <f t="shared" si="44"/>
        <v>-</v>
      </c>
      <c r="T229" s="131" t="s">
        <v>416</v>
      </c>
      <c r="U229" s="148">
        <v>0</v>
      </c>
      <c r="V229" s="170">
        <f t="shared" si="37"/>
        <v>0</v>
      </c>
      <c r="W229" s="170">
        <f t="shared" si="38"/>
        <v>0</v>
      </c>
      <c r="X229" s="170">
        <f t="shared" si="39"/>
        <v>0</v>
      </c>
      <c r="Y229" s="228" t="str">
        <f t="shared" si="45"/>
        <v>-</v>
      </c>
      <c r="Z229" s="228" t="str">
        <f t="shared" si="46"/>
        <v>-</v>
      </c>
      <c r="AA229" s="134"/>
    </row>
    <row r="230" spans="1:27" ht="15.75" customHeight="1">
      <c r="A230" s="450"/>
      <c r="B230" s="442"/>
      <c r="C230" s="442"/>
      <c r="D230" s="148" t="s">
        <v>1849</v>
      </c>
      <c r="E230" s="148" t="s">
        <v>1015</v>
      </c>
      <c r="F230" s="218" t="s">
        <v>2149</v>
      </c>
      <c r="G230" s="148" t="s">
        <v>2152</v>
      </c>
      <c r="H230" s="148" t="s">
        <v>394</v>
      </c>
      <c r="I230" s="148" t="s">
        <v>1770</v>
      </c>
      <c r="J230" s="132">
        <v>0</v>
      </c>
      <c r="K230" s="132">
        <v>269911.53999999998</v>
      </c>
      <c r="L230" s="132">
        <v>185942.06</v>
      </c>
      <c r="M230" s="131" t="s">
        <v>410</v>
      </c>
      <c r="N230" s="148">
        <v>0.23</v>
      </c>
      <c r="O230" s="170">
        <f t="shared" si="41"/>
        <v>0</v>
      </c>
      <c r="P230" s="170">
        <f t="shared" si="42"/>
        <v>62079.654199999997</v>
      </c>
      <c r="Q230" s="170">
        <f t="shared" si="40"/>
        <v>42766.673800000004</v>
      </c>
      <c r="R230" s="228" t="str">
        <f t="shared" si="43"/>
        <v>-</v>
      </c>
      <c r="S230" s="228" t="str">
        <f t="shared" si="44"/>
        <v>-</v>
      </c>
      <c r="T230" s="131" t="s">
        <v>416</v>
      </c>
      <c r="U230" s="148">
        <v>0</v>
      </c>
      <c r="V230" s="170">
        <f t="shared" si="37"/>
        <v>0</v>
      </c>
      <c r="W230" s="170">
        <f t="shared" si="38"/>
        <v>0</v>
      </c>
      <c r="X230" s="170">
        <f t="shared" si="39"/>
        <v>0</v>
      </c>
      <c r="Y230" s="228" t="str">
        <f t="shared" si="45"/>
        <v>-</v>
      </c>
      <c r="Z230" s="228" t="str">
        <f t="shared" si="46"/>
        <v>-</v>
      </c>
      <c r="AA230" s="134"/>
    </row>
    <row r="231" spans="1:27" ht="15.75" customHeight="1">
      <c r="A231" s="450"/>
      <c r="B231" s="442"/>
      <c r="C231" s="442"/>
      <c r="D231" s="148" t="s">
        <v>1849</v>
      </c>
      <c r="E231" s="148" t="s">
        <v>1015</v>
      </c>
      <c r="F231" s="218" t="s">
        <v>2149</v>
      </c>
      <c r="G231" s="148" t="s">
        <v>2153</v>
      </c>
      <c r="H231" s="148" t="s">
        <v>394</v>
      </c>
      <c r="I231" s="148" t="s">
        <v>1770</v>
      </c>
      <c r="J231" s="132">
        <v>1000</v>
      </c>
      <c r="K231" s="132">
        <v>197747.74</v>
      </c>
      <c r="L231" s="132">
        <v>150147.74</v>
      </c>
      <c r="M231" s="131" t="s">
        <v>410</v>
      </c>
      <c r="N231" s="148">
        <v>0.23</v>
      </c>
      <c r="O231" s="170">
        <f t="shared" si="41"/>
        <v>230</v>
      </c>
      <c r="P231" s="170">
        <f t="shared" si="42"/>
        <v>45481.980199999998</v>
      </c>
      <c r="Q231" s="170">
        <f t="shared" si="40"/>
        <v>34533.980199999998</v>
      </c>
      <c r="R231" s="228">
        <f t="shared" si="43"/>
        <v>150.14774</v>
      </c>
      <c r="S231" s="228">
        <f t="shared" si="44"/>
        <v>197.74773999999999</v>
      </c>
      <c r="T231" s="131" t="s">
        <v>416</v>
      </c>
      <c r="U231" s="148">
        <v>0</v>
      </c>
      <c r="V231" s="170">
        <f t="shared" si="37"/>
        <v>0</v>
      </c>
      <c r="W231" s="170">
        <f t="shared" si="38"/>
        <v>0</v>
      </c>
      <c r="X231" s="170">
        <f t="shared" si="39"/>
        <v>0</v>
      </c>
      <c r="Y231" s="228" t="str">
        <f t="shared" si="45"/>
        <v>-</v>
      </c>
      <c r="Z231" s="228" t="str">
        <f t="shared" si="46"/>
        <v>-</v>
      </c>
      <c r="AA231" s="134"/>
    </row>
    <row r="232" spans="1:27" ht="15.75" customHeight="1">
      <c r="A232" s="450"/>
      <c r="B232" s="442"/>
      <c r="C232" s="442"/>
      <c r="D232" s="148" t="s">
        <v>1849</v>
      </c>
      <c r="E232" s="148" t="s">
        <v>1015</v>
      </c>
      <c r="F232" s="218" t="s">
        <v>2149</v>
      </c>
      <c r="G232" s="148" t="s">
        <v>2154</v>
      </c>
      <c r="H232" s="148" t="s">
        <v>394</v>
      </c>
      <c r="I232" s="148" t="s">
        <v>1770</v>
      </c>
      <c r="J232" s="132">
        <v>15999000</v>
      </c>
      <c r="K232" s="132">
        <v>9315662.9500000011</v>
      </c>
      <c r="L232" s="132">
        <v>8295546.2100000009</v>
      </c>
      <c r="M232" s="131" t="s">
        <v>410</v>
      </c>
      <c r="N232" s="148">
        <v>0.23</v>
      </c>
      <c r="O232" s="170">
        <f t="shared" si="41"/>
        <v>3679770</v>
      </c>
      <c r="P232" s="170">
        <f t="shared" si="42"/>
        <v>2142602.4785000002</v>
      </c>
      <c r="Q232" s="170">
        <f t="shared" si="40"/>
        <v>1907975.6283000002</v>
      </c>
      <c r="R232" s="228">
        <f t="shared" si="43"/>
        <v>0.51850404462778932</v>
      </c>
      <c r="S232" s="228">
        <f t="shared" si="44"/>
        <v>0.58226532595787239</v>
      </c>
      <c r="T232" s="131" t="s">
        <v>416</v>
      </c>
      <c r="U232" s="148">
        <v>0</v>
      </c>
      <c r="V232" s="170">
        <f t="shared" si="37"/>
        <v>0</v>
      </c>
      <c r="W232" s="170">
        <f t="shared" si="38"/>
        <v>0</v>
      </c>
      <c r="X232" s="170">
        <f t="shared" si="39"/>
        <v>0</v>
      </c>
      <c r="Y232" s="228" t="str">
        <f t="shared" si="45"/>
        <v>-</v>
      </c>
      <c r="Z232" s="228" t="str">
        <f t="shared" si="46"/>
        <v>-</v>
      </c>
      <c r="AA232" s="134"/>
    </row>
    <row r="233" spans="1:27" ht="15.75" customHeight="1">
      <c r="A233" s="450"/>
      <c r="B233" s="442"/>
      <c r="C233" s="442"/>
      <c r="D233" s="148" t="s">
        <v>1849</v>
      </c>
      <c r="E233" s="148" t="s">
        <v>1015</v>
      </c>
      <c r="F233" s="218" t="s">
        <v>2149</v>
      </c>
      <c r="G233" s="148" t="s">
        <v>2155</v>
      </c>
      <c r="H233" s="148" t="s">
        <v>394</v>
      </c>
      <c r="I233" s="148" t="s">
        <v>1770</v>
      </c>
      <c r="J233" s="132">
        <v>0</v>
      </c>
      <c r="K233" s="132">
        <v>127355.15</v>
      </c>
      <c r="L233" s="132">
        <v>115146.76000000001</v>
      </c>
      <c r="M233" s="131" t="s">
        <v>410</v>
      </c>
      <c r="N233" s="148">
        <v>0.23</v>
      </c>
      <c r="O233" s="170">
        <f t="shared" si="41"/>
        <v>0</v>
      </c>
      <c r="P233" s="170">
        <f t="shared" si="42"/>
        <v>29291.684499999999</v>
      </c>
      <c r="Q233" s="170">
        <f t="shared" si="40"/>
        <v>26483.754800000002</v>
      </c>
      <c r="R233" s="228" t="str">
        <f t="shared" si="43"/>
        <v>-</v>
      </c>
      <c r="S233" s="228" t="str">
        <f t="shared" si="44"/>
        <v>-</v>
      </c>
      <c r="T233" s="131" t="s">
        <v>416</v>
      </c>
      <c r="U233" s="148">
        <v>0</v>
      </c>
      <c r="V233" s="170">
        <f t="shared" si="37"/>
        <v>0</v>
      </c>
      <c r="W233" s="170">
        <f t="shared" si="38"/>
        <v>0</v>
      </c>
      <c r="X233" s="170">
        <f t="shared" si="39"/>
        <v>0</v>
      </c>
      <c r="Y233" s="228" t="str">
        <f t="shared" si="45"/>
        <v>-</v>
      </c>
      <c r="Z233" s="228" t="str">
        <f t="shared" si="46"/>
        <v>-</v>
      </c>
      <c r="AA233" s="134"/>
    </row>
    <row r="234" spans="1:27" ht="15.75" customHeight="1">
      <c r="A234" s="450"/>
      <c r="B234" s="442"/>
      <c r="C234" s="442"/>
      <c r="D234" s="148" t="s">
        <v>1849</v>
      </c>
      <c r="E234" s="148" t="s">
        <v>1015</v>
      </c>
      <c r="F234" s="218" t="s">
        <v>2149</v>
      </c>
      <c r="G234" s="148" t="s">
        <v>2156</v>
      </c>
      <c r="H234" s="148" t="s">
        <v>394</v>
      </c>
      <c r="I234" s="148" t="s">
        <v>1770</v>
      </c>
      <c r="J234" s="132">
        <v>0</v>
      </c>
      <c r="K234" s="132">
        <v>61206.45</v>
      </c>
      <c r="L234" s="132">
        <v>38333.19</v>
      </c>
      <c r="M234" s="131" t="s">
        <v>410</v>
      </c>
      <c r="N234" s="148">
        <v>0.23</v>
      </c>
      <c r="O234" s="170">
        <f t="shared" si="41"/>
        <v>0</v>
      </c>
      <c r="P234" s="170">
        <f t="shared" si="42"/>
        <v>14077.4835</v>
      </c>
      <c r="Q234" s="170">
        <f t="shared" si="40"/>
        <v>8816.6337000000003</v>
      </c>
      <c r="R234" s="228" t="str">
        <f t="shared" si="43"/>
        <v>-</v>
      </c>
      <c r="S234" s="228" t="str">
        <f t="shared" si="44"/>
        <v>-</v>
      </c>
      <c r="T234" s="131" t="s">
        <v>416</v>
      </c>
      <c r="U234" s="148">
        <v>0</v>
      </c>
      <c r="V234" s="170">
        <f t="shared" si="37"/>
        <v>0</v>
      </c>
      <c r="W234" s="170">
        <f t="shared" si="38"/>
        <v>0</v>
      </c>
      <c r="X234" s="170">
        <f t="shared" si="39"/>
        <v>0</v>
      </c>
      <c r="Y234" s="228" t="str">
        <f t="shared" si="45"/>
        <v>-</v>
      </c>
      <c r="Z234" s="228" t="str">
        <f t="shared" si="46"/>
        <v>-</v>
      </c>
      <c r="AA234" s="134"/>
    </row>
    <row r="235" spans="1:27" ht="15.75" customHeight="1">
      <c r="A235" s="450"/>
      <c r="B235" s="442"/>
      <c r="C235" s="442"/>
      <c r="D235" s="148" t="s">
        <v>1849</v>
      </c>
      <c r="E235" s="148" t="s">
        <v>1015</v>
      </c>
      <c r="F235" s="218" t="s">
        <v>2149</v>
      </c>
      <c r="G235" s="148" t="s">
        <v>2157</v>
      </c>
      <c r="H235" s="148" t="s">
        <v>394</v>
      </c>
      <c r="I235" s="148" t="s">
        <v>1770</v>
      </c>
      <c r="J235" s="132">
        <v>0</v>
      </c>
      <c r="K235" s="132">
        <v>13709.5</v>
      </c>
      <c r="L235" s="132">
        <v>13709.5</v>
      </c>
      <c r="M235" s="131" t="s">
        <v>410</v>
      </c>
      <c r="N235" s="148">
        <v>0.23</v>
      </c>
      <c r="O235" s="170">
        <f t="shared" si="41"/>
        <v>0</v>
      </c>
      <c r="P235" s="170">
        <f t="shared" si="42"/>
        <v>3153.1849999999999</v>
      </c>
      <c r="Q235" s="170">
        <f t="shared" si="40"/>
        <v>3153.1849999999999</v>
      </c>
      <c r="R235" s="228" t="str">
        <f t="shared" si="43"/>
        <v>-</v>
      </c>
      <c r="S235" s="228" t="str">
        <f t="shared" si="44"/>
        <v>-</v>
      </c>
      <c r="T235" s="131" t="s">
        <v>416</v>
      </c>
      <c r="U235" s="148">
        <v>0</v>
      </c>
      <c r="V235" s="170">
        <f t="shared" si="37"/>
        <v>0</v>
      </c>
      <c r="W235" s="170">
        <f t="shared" si="38"/>
        <v>0</v>
      </c>
      <c r="X235" s="170">
        <f t="shared" si="39"/>
        <v>0</v>
      </c>
      <c r="Y235" s="228" t="str">
        <f t="shared" si="45"/>
        <v>-</v>
      </c>
      <c r="Z235" s="228" t="str">
        <f t="shared" si="46"/>
        <v>-</v>
      </c>
      <c r="AA235" s="134"/>
    </row>
    <row r="236" spans="1:27" ht="15.75" customHeight="1">
      <c r="A236" s="450"/>
      <c r="B236" s="442"/>
      <c r="C236" s="442"/>
      <c r="D236" s="148" t="s">
        <v>1849</v>
      </c>
      <c r="E236" s="148" t="s">
        <v>1015</v>
      </c>
      <c r="F236" s="218" t="s">
        <v>2149</v>
      </c>
      <c r="G236" s="148" t="s">
        <v>2158</v>
      </c>
      <c r="H236" s="148" t="s">
        <v>394</v>
      </c>
      <c r="I236" s="148" t="s">
        <v>115</v>
      </c>
      <c r="J236" s="132">
        <v>1000</v>
      </c>
      <c r="K236" s="132">
        <v>0</v>
      </c>
      <c r="L236" s="132">
        <v>0</v>
      </c>
      <c r="M236" s="140" t="s">
        <v>416</v>
      </c>
      <c r="N236" s="148">
        <v>0</v>
      </c>
      <c r="O236" s="170">
        <f t="shared" si="41"/>
        <v>0</v>
      </c>
      <c r="P236" s="170">
        <f t="shared" si="42"/>
        <v>0</v>
      </c>
      <c r="Q236" s="170">
        <f t="shared" si="40"/>
        <v>0</v>
      </c>
      <c r="R236" s="228" t="str">
        <f t="shared" si="43"/>
        <v>-</v>
      </c>
      <c r="S236" s="228" t="str">
        <f t="shared" si="44"/>
        <v>-</v>
      </c>
      <c r="T236" s="131" t="s">
        <v>416</v>
      </c>
      <c r="U236" s="148">
        <v>0</v>
      </c>
      <c r="V236" s="170">
        <f t="shared" si="37"/>
        <v>0</v>
      </c>
      <c r="W236" s="170">
        <f t="shared" si="38"/>
        <v>0</v>
      </c>
      <c r="X236" s="170">
        <f t="shared" si="39"/>
        <v>0</v>
      </c>
      <c r="Y236" s="228" t="str">
        <f t="shared" si="45"/>
        <v>-</v>
      </c>
      <c r="Z236" s="228" t="str">
        <f t="shared" si="46"/>
        <v>-</v>
      </c>
      <c r="AA236" s="134"/>
    </row>
    <row r="237" spans="1:27" ht="15.75" customHeight="1">
      <c r="A237" s="450"/>
      <c r="B237" s="442"/>
      <c r="C237" s="442"/>
      <c r="D237" s="148" t="s">
        <v>1849</v>
      </c>
      <c r="E237" s="148" t="s">
        <v>1015</v>
      </c>
      <c r="F237" s="218" t="s">
        <v>2149</v>
      </c>
      <c r="G237" s="148" t="s">
        <v>2159</v>
      </c>
      <c r="H237" s="148" t="s">
        <v>394</v>
      </c>
      <c r="I237" s="148" t="s">
        <v>115</v>
      </c>
      <c r="J237" s="132">
        <v>17174996</v>
      </c>
      <c r="K237" s="132">
        <v>17467418.5</v>
      </c>
      <c r="L237" s="132">
        <v>17467418.5</v>
      </c>
      <c r="M237" s="131" t="s">
        <v>410</v>
      </c>
      <c r="N237" s="148">
        <v>0.23</v>
      </c>
      <c r="O237" s="170">
        <f t="shared" si="41"/>
        <v>3950249.08</v>
      </c>
      <c r="P237" s="170">
        <f t="shared" si="42"/>
        <v>4017506.2550000004</v>
      </c>
      <c r="Q237" s="170">
        <f t="shared" si="40"/>
        <v>4017506.2550000004</v>
      </c>
      <c r="R237" s="228">
        <f t="shared" si="43"/>
        <v>1.0170260592782672</v>
      </c>
      <c r="S237" s="228">
        <f t="shared" si="44"/>
        <v>1.0170260592782672</v>
      </c>
      <c r="T237" s="131" t="s">
        <v>416</v>
      </c>
      <c r="U237" s="148">
        <v>0</v>
      </c>
      <c r="V237" s="170">
        <f t="shared" si="37"/>
        <v>0</v>
      </c>
      <c r="W237" s="170">
        <f t="shared" si="38"/>
        <v>0</v>
      </c>
      <c r="X237" s="170">
        <f t="shared" si="39"/>
        <v>0</v>
      </c>
      <c r="Y237" s="228" t="str">
        <f t="shared" si="45"/>
        <v>-</v>
      </c>
      <c r="Z237" s="228" t="str">
        <f t="shared" si="46"/>
        <v>-</v>
      </c>
      <c r="AA237" s="134"/>
    </row>
    <row r="238" spans="1:27" ht="15.75" customHeight="1">
      <c r="A238" s="450"/>
      <c r="B238" s="442"/>
      <c r="C238" s="442"/>
      <c r="D238" s="148" t="s">
        <v>1849</v>
      </c>
      <c r="E238" s="148" t="s">
        <v>1015</v>
      </c>
      <c r="F238" s="218" t="s">
        <v>2160</v>
      </c>
      <c r="G238" s="148" t="s">
        <v>2161</v>
      </c>
      <c r="H238" s="148" t="s">
        <v>394</v>
      </c>
      <c r="I238" s="148" t="s">
        <v>2162</v>
      </c>
      <c r="J238" s="132">
        <v>600000</v>
      </c>
      <c r="K238" s="132">
        <v>0</v>
      </c>
      <c r="L238" s="132">
        <v>0</v>
      </c>
      <c r="M238" s="140" t="s">
        <v>416</v>
      </c>
      <c r="N238" s="148">
        <v>0</v>
      </c>
      <c r="O238" s="170">
        <f t="shared" si="41"/>
        <v>0</v>
      </c>
      <c r="P238" s="170">
        <f t="shared" si="42"/>
        <v>0</v>
      </c>
      <c r="Q238" s="170">
        <f t="shared" si="40"/>
        <v>0</v>
      </c>
      <c r="R238" s="228" t="str">
        <f t="shared" si="43"/>
        <v>-</v>
      </c>
      <c r="S238" s="228" t="str">
        <f t="shared" si="44"/>
        <v>-</v>
      </c>
      <c r="T238" s="131" t="s">
        <v>416</v>
      </c>
      <c r="U238" s="131">
        <v>0</v>
      </c>
      <c r="V238" s="170">
        <f t="shared" si="37"/>
        <v>0</v>
      </c>
      <c r="W238" s="170">
        <f t="shared" si="38"/>
        <v>0</v>
      </c>
      <c r="X238" s="170">
        <f t="shared" si="39"/>
        <v>0</v>
      </c>
      <c r="Y238" s="228" t="str">
        <f t="shared" si="45"/>
        <v>-</v>
      </c>
      <c r="Z238" s="228" t="str">
        <f t="shared" si="46"/>
        <v>-</v>
      </c>
      <c r="AA238" s="134"/>
    </row>
    <row r="239" spans="1:27" ht="15.75" customHeight="1">
      <c r="A239" s="450"/>
      <c r="B239" s="442"/>
      <c r="C239" s="442"/>
      <c r="D239" s="148" t="s">
        <v>1849</v>
      </c>
      <c r="E239" s="148" t="s">
        <v>1015</v>
      </c>
      <c r="F239" s="218" t="s">
        <v>2160</v>
      </c>
      <c r="G239" s="148" t="s">
        <v>2163</v>
      </c>
      <c r="H239" s="148" t="s">
        <v>394</v>
      </c>
      <c r="I239" s="148" t="s">
        <v>2162</v>
      </c>
      <c r="J239" s="132">
        <v>200000</v>
      </c>
      <c r="K239" s="132">
        <v>0</v>
      </c>
      <c r="L239" s="132">
        <v>0</v>
      </c>
      <c r="M239" s="140" t="s">
        <v>416</v>
      </c>
      <c r="N239" s="148">
        <v>0</v>
      </c>
      <c r="O239" s="170">
        <f t="shared" si="41"/>
        <v>0</v>
      </c>
      <c r="P239" s="170">
        <f t="shared" si="42"/>
        <v>0</v>
      </c>
      <c r="Q239" s="170">
        <f t="shared" si="40"/>
        <v>0</v>
      </c>
      <c r="R239" s="228" t="str">
        <f t="shared" si="43"/>
        <v>-</v>
      </c>
      <c r="S239" s="228" t="str">
        <f t="shared" si="44"/>
        <v>-</v>
      </c>
      <c r="T239" s="131" t="s">
        <v>416</v>
      </c>
      <c r="U239" s="131">
        <v>0</v>
      </c>
      <c r="V239" s="170">
        <f t="shared" si="37"/>
        <v>0</v>
      </c>
      <c r="W239" s="170">
        <f t="shared" si="38"/>
        <v>0</v>
      </c>
      <c r="X239" s="170">
        <f t="shared" si="39"/>
        <v>0</v>
      </c>
      <c r="Y239" s="228" t="str">
        <f t="shared" si="45"/>
        <v>-</v>
      </c>
      <c r="Z239" s="228" t="str">
        <f t="shared" si="46"/>
        <v>-</v>
      </c>
      <c r="AA239" s="134"/>
    </row>
    <row r="240" spans="1:27" ht="15.75" customHeight="1">
      <c r="A240" s="450"/>
      <c r="B240" s="442"/>
      <c r="C240" s="442"/>
      <c r="D240" s="148" t="s">
        <v>1849</v>
      </c>
      <c r="E240" s="148" t="s">
        <v>1015</v>
      </c>
      <c r="F240" s="218" t="s">
        <v>2164</v>
      </c>
      <c r="G240" s="148" t="s">
        <v>2165</v>
      </c>
      <c r="H240" s="148" t="s">
        <v>394</v>
      </c>
      <c r="I240" s="148" t="s">
        <v>115</v>
      </c>
      <c r="J240" s="132">
        <v>8000</v>
      </c>
      <c r="K240" s="132">
        <v>0</v>
      </c>
      <c r="L240" s="132">
        <v>0</v>
      </c>
      <c r="M240" s="140" t="s">
        <v>416</v>
      </c>
      <c r="N240" s="148">
        <v>0</v>
      </c>
      <c r="O240" s="170">
        <f t="shared" si="41"/>
        <v>0</v>
      </c>
      <c r="P240" s="170">
        <f t="shared" si="42"/>
        <v>0</v>
      </c>
      <c r="Q240" s="170">
        <f t="shared" si="40"/>
        <v>0</v>
      </c>
      <c r="R240" s="228" t="str">
        <f t="shared" si="43"/>
        <v>-</v>
      </c>
      <c r="S240" s="228" t="str">
        <f t="shared" si="44"/>
        <v>-</v>
      </c>
      <c r="T240" s="131" t="s">
        <v>416</v>
      </c>
      <c r="U240" s="131">
        <v>0</v>
      </c>
      <c r="V240" s="170">
        <f t="shared" si="37"/>
        <v>0</v>
      </c>
      <c r="W240" s="170">
        <f t="shared" si="38"/>
        <v>0</v>
      </c>
      <c r="X240" s="170">
        <f t="shared" si="39"/>
        <v>0</v>
      </c>
      <c r="Y240" s="228" t="str">
        <f t="shared" si="45"/>
        <v>-</v>
      </c>
      <c r="Z240" s="228" t="str">
        <f t="shared" si="46"/>
        <v>-</v>
      </c>
      <c r="AA240" s="134"/>
    </row>
    <row r="241" spans="1:27" ht="15.75" customHeight="1">
      <c r="A241" s="450"/>
      <c r="B241" s="442"/>
      <c r="C241" s="442"/>
      <c r="D241" s="148" t="s">
        <v>1849</v>
      </c>
      <c r="E241" s="148" t="s">
        <v>1015</v>
      </c>
      <c r="F241" s="218" t="s">
        <v>2164</v>
      </c>
      <c r="G241" s="148" t="s">
        <v>2166</v>
      </c>
      <c r="H241" s="148" t="s">
        <v>394</v>
      </c>
      <c r="I241" s="148" t="s">
        <v>115</v>
      </c>
      <c r="J241" s="132">
        <v>684003</v>
      </c>
      <c r="K241" s="132">
        <v>80725.070000000007</v>
      </c>
      <c r="L241" s="132">
        <v>1725.07</v>
      </c>
      <c r="M241" s="131" t="s">
        <v>410</v>
      </c>
      <c r="N241" s="148">
        <v>0.23</v>
      </c>
      <c r="O241" s="170">
        <f t="shared" si="41"/>
        <v>157320.69</v>
      </c>
      <c r="P241" s="170">
        <f t="shared" si="42"/>
        <v>18566.766100000001</v>
      </c>
      <c r="Q241" s="170">
        <f t="shared" si="40"/>
        <v>396.76609999999999</v>
      </c>
      <c r="R241" s="228">
        <f t="shared" si="43"/>
        <v>2.5220211022466276E-3</v>
      </c>
      <c r="S241" s="228">
        <f t="shared" si="44"/>
        <v>0.1180185905617373</v>
      </c>
      <c r="T241" s="131" t="s">
        <v>410</v>
      </c>
      <c r="U241" s="131">
        <v>0.09</v>
      </c>
      <c r="V241" s="170">
        <f t="shared" si="37"/>
        <v>61560.27</v>
      </c>
      <c r="W241" s="170">
        <f t="shared" si="38"/>
        <v>7265.2563</v>
      </c>
      <c r="X241" s="170">
        <f t="shared" si="39"/>
        <v>155.25629999999998</v>
      </c>
      <c r="Y241" s="228">
        <f t="shared" si="45"/>
        <v>2.5220211022466276E-3</v>
      </c>
      <c r="Z241" s="228">
        <f t="shared" si="46"/>
        <v>0.1180185905617373</v>
      </c>
      <c r="AA241" s="134"/>
    </row>
    <row r="242" spans="1:27" ht="15.75" customHeight="1">
      <c r="A242" s="450"/>
      <c r="B242" s="442"/>
      <c r="C242" s="442"/>
      <c r="D242" s="148" t="s">
        <v>1849</v>
      </c>
      <c r="E242" s="148" t="s">
        <v>1015</v>
      </c>
      <c r="F242" s="218" t="s">
        <v>2164</v>
      </c>
      <c r="G242" s="148" t="s">
        <v>2167</v>
      </c>
      <c r="H242" s="148" t="s">
        <v>394</v>
      </c>
      <c r="I242" s="148" t="s">
        <v>115</v>
      </c>
      <c r="J242" s="132">
        <v>1700</v>
      </c>
      <c r="K242" s="132">
        <v>0</v>
      </c>
      <c r="L242" s="132">
        <v>0</v>
      </c>
      <c r="M242" s="140" t="s">
        <v>416</v>
      </c>
      <c r="N242" s="148">
        <v>0</v>
      </c>
      <c r="O242" s="170">
        <f t="shared" si="41"/>
        <v>0</v>
      </c>
      <c r="P242" s="170">
        <f t="shared" si="42"/>
        <v>0</v>
      </c>
      <c r="Q242" s="170">
        <f t="shared" si="40"/>
        <v>0</v>
      </c>
      <c r="R242" s="228" t="str">
        <f t="shared" si="43"/>
        <v>-</v>
      </c>
      <c r="S242" s="228" t="str">
        <f t="shared" si="44"/>
        <v>-</v>
      </c>
      <c r="T242" s="131" t="s">
        <v>416</v>
      </c>
      <c r="U242" s="131">
        <v>0</v>
      </c>
      <c r="V242" s="170">
        <f t="shared" si="37"/>
        <v>0</v>
      </c>
      <c r="W242" s="170">
        <f t="shared" si="38"/>
        <v>0</v>
      </c>
      <c r="X242" s="170">
        <f t="shared" si="39"/>
        <v>0</v>
      </c>
      <c r="Y242" s="228" t="str">
        <f t="shared" si="45"/>
        <v>-</v>
      </c>
      <c r="Z242" s="228" t="str">
        <f t="shared" si="46"/>
        <v>-</v>
      </c>
      <c r="AA242" s="134"/>
    </row>
    <row r="243" spans="1:27" ht="15.75" customHeight="1">
      <c r="A243" s="450"/>
      <c r="B243" s="442"/>
      <c r="C243" s="442"/>
      <c r="D243" s="148" t="s">
        <v>1849</v>
      </c>
      <c r="E243" s="148" t="s">
        <v>1015</v>
      </c>
      <c r="F243" s="218" t="s">
        <v>2164</v>
      </c>
      <c r="G243" s="148" t="s">
        <v>2168</v>
      </c>
      <c r="H243" s="148" t="s">
        <v>394</v>
      </c>
      <c r="I243" s="148" t="s">
        <v>115</v>
      </c>
      <c r="J243" s="132">
        <v>550000</v>
      </c>
      <c r="K243" s="132">
        <v>406759.49</v>
      </c>
      <c r="L243" s="132">
        <v>368767.59999999992</v>
      </c>
      <c r="M243" s="131" t="s">
        <v>410</v>
      </c>
      <c r="N243" s="148">
        <v>0.23</v>
      </c>
      <c r="O243" s="170">
        <f t="shared" si="41"/>
        <v>126500</v>
      </c>
      <c r="P243" s="170">
        <f t="shared" si="42"/>
        <v>93554.682700000005</v>
      </c>
      <c r="Q243" s="170">
        <f t="shared" si="40"/>
        <v>84816.547999999981</v>
      </c>
      <c r="R243" s="228">
        <f t="shared" si="43"/>
        <v>0.67048654545454534</v>
      </c>
      <c r="S243" s="228">
        <f t="shared" si="44"/>
        <v>0.73956270909090915</v>
      </c>
      <c r="T243" s="131" t="s">
        <v>410</v>
      </c>
      <c r="U243" s="131">
        <v>0.09</v>
      </c>
      <c r="V243" s="170">
        <f t="shared" si="37"/>
        <v>49500</v>
      </c>
      <c r="W243" s="170">
        <f t="shared" si="38"/>
        <v>36608.354099999997</v>
      </c>
      <c r="X243" s="170">
        <f t="shared" si="39"/>
        <v>33189.083999999988</v>
      </c>
      <c r="Y243" s="228">
        <f t="shared" si="45"/>
        <v>0.67048654545454522</v>
      </c>
      <c r="Z243" s="228">
        <f t="shared" si="46"/>
        <v>0.73956270909090904</v>
      </c>
      <c r="AA243" s="134"/>
    </row>
    <row r="244" spans="1:27" ht="15.75" customHeight="1">
      <c r="A244" s="450"/>
      <c r="B244" s="442"/>
      <c r="C244" s="442"/>
      <c r="D244" s="148" t="s">
        <v>1849</v>
      </c>
      <c r="E244" s="148" t="s">
        <v>1015</v>
      </c>
      <c r="F244" s="218" t="s">
        <v>2164</v>
      </c>
      <c r="G244" s="148" t="s">
        <v>2169</v>
      </c>
      <c r="H244" s="148" t="s">
        <v>394</v>
      </c>
      <c r="I244" s="148" t="s">
        <v>115</v>
      </c>
      <c r="J244" s="132">
        <v>23725346</v>
      </c>
      <c r="K244" s="132">
        <v>4953413.0200000005</v>
      </c>
      <c r="L244" s="132">
        <v>4260284.7699999996</v>
      </c>
      <c r="M244" s="131" t="s">
        <v>410</v>
      </c>
      <c r="N244" s="148">
        <v>0.23</v>
      </c>
      <c r="O244" s="170">
        <f t="shared" si="41"/>
        <v>5456829.5800000001</v>
      </c>
      <c r="P244" s="170">
        <f t="shared" si="42"/>
        <v>1139284.9946000001</v>
      </c>
      <c r="Q244" s="170">
        <f t="shared" si="40"/>
        <v>979865.49709999992</v>
      </c>
      <c r="R244" s="228">
        <f t="shared" si="43"/>
        <v>0.17956681306144068</v>
      </c>
      <c r="S244" s="228">
        <f t="shared" si="44"/>
        <v>0.208781487106658</v>
      </c>
      <c r="T244" s="131" t="s">
        <v>410</v>
      </c>
      <c r="U244" s="131">
        <v>0.09</v>
      </c>
      <c r="V244" s="170">
        <f t="shared" si="37"/>
        <v>2135281.14</v>
      </c>
      <c r="W244" s="170">
        <f t="shared" si="38"/>
        <v>445807.17180000001</v>
      </c>
      <c r="X244" s="170">
        <f t="shared" si="39"/>
        <v>383425.62929999997</v>
      </c>
      <c r="Y244" s="228">
        <f t="shared" si="45"/>
        <v>0.17956681306144068</v>
      </c>
      <c r="Z244" s="228">
        <f t="shared" si="46"/>
        <v>0.208781487106658</v>
      </c>
      <c r="AA244" s="134"/>
    </row>
    <row r="245" spans="1:27" ht="15.75" customHeight="1">
      <c r="A245" s="450"/>
      <c r="B245" s="442"/>
      <c r="C245" s="442"/>
      <c r="D245" s="148" t="s">
        <v>1849</v>
      </c>
      <c r="E245" s="148" t="s">
        <v>1015</v>
      </c>
      <c r="F245" s="218" t="s">
        <v>2164</v>
      </c>
      <c r="G245" s="148" t="s">
        <v>2170</v>
      </c>
      <c r="H245" s="148" t="s">
        <v>394</v>
      </c>
      <c r="I245" s="148" t="s">
        <v>115</v>
      </c>
      <c r="J245" s="132">
        <v>13000</v>
      </c>
      <c r="K245" s="132">
        <v>13000</v>
      </c>
      <c r="L245" s="132">
        <v>10462.120000000001</v>
      </c>
      <c r="M245" s="131" t="s">
        <v>410</v>
      </c>
      <c r="N245" s="148">
        <v>0.23</v>
      </c>
      <c r="O245" s="170">
        <f t="shared" si="41"/>
        <v>2990</v>
      </c>
      <c r="P245" s="170">
        <f t="shared" si="42"/>
        <v>2990</v>
      </c>
      <c r="Q245" s="170">
        <f t="shared" si="40"/>
        <v>2406.2876000000001</v>
      </c>
      <c r="R245" s="228">
        <f t="shared" si="43"/>
        <v>0.80477846153846155</v>
      </c>
      <c r="S245" s="228">
        <f t="shared" si="44"/>
        <v>1</v>
      </c>
      <c r="T245" s="131" t="s">
        <v>410</v>
      </c>
      <c r="U245" s="131">
        <v>0.09</v>
      </c>
      <c r="V245" s="170">
        <f t="shared" si="37"/>
        <v>1170</v>
      </c>
      <c r="W245" s="170">
        <f t="shared" si="38"/>
        <v>1170</v>
      </c>
      <c r="X245" s="170">
        <f t="shared" si="39"/>
        <v>941.59080000000006</v>
      </c>
      <c r="Y245" s="228">
        <f t="shared" si="45"/>
        <v>0.80477846153846155</v>
      </c>
      <c r="Z245" s="228">
        <f t="shared" si="46"/>
        <v>1</v>
      </c>
      <c r="AA245" s="134"/>
    </row>
    <row r="246" spans="1:27" ht="15.75" customHeight="1">
      <c r="A246" s="450"/>
      <c r="B246" s="442"/>
      <c r="C246" s="442"/>
      <c r="D246" s="148" t="s">
        <v>1849</v>
      </c>
      <c r="E246" s="148" t="s">
        <v>1015</v>
      </c>
      <c r="F246" s="218" t="s">
        <v>2164</v>
      </c>
      <c r="G246" s="148" t="s">
        <v>2171</v>
      </c>
      <c r="H246" s="148" t="s">
        <v>394</v>
      </c>
      <c r="I246" s="148" t="s">
        <v>115</v>
      </c>
      <c r="J246" s="132">
        <v>0</v>
      </c>
      <c r="K246" s="132">
        <v>13268.35</v>
      </c>
      <c r="L246" s="132">
        <v>13268.35</v>
      </c>
      <c r="M246" s="131" t="s">
        <v>410</v>
      </c>
      <c r="N246" s="148">
        <v>0.23</v>
      </c>
      <c r="O246" s="170">
        <f t="shared" si="41"/>
        <v>0</v>
      </c>
      <c r="P246" s="170">
        <f t="shared" si="42"/>
        <v>3051.7205000000004</v>
      </c>
      <c r="Q246" s="170">
        <f t="shared" si="40"/>
        <v>3051.7205000000004</v>
      </c>
      <c r="R246" s="228" t="str">
        <f t="shared" si="43"/>
        <v>-</v>
      </c>
      <c r="S246" s="228" t="str">
        <f t="shared" si="44"/>
        <v>-</v>
      </c>
      <c r="T246" s="131" t="s">
        <v>410</v>
      </c>
      <c r="U246" s="131">
        <v>0.09</v>
      </c>
      <c r="V246" s="170">
        <f t="shared" si="37"/>
        <v>0</v>
      </c>
      <c r="W246" s="170">
        <f t="shared" si="38"/>
        <v>1194.1514999999999</v>
      </c>
      <c r="X246" s="170">
        <f t="shared" si="39"/>
        <v>1194.1514999999999</v>
      </c>
      <c r="Y246" s="228" t="str">
        <f t="shared" si="45"/>
        <v>-</v>
      </c>
      <c r="Z246" s="228" t="str">
        <f t="shared" si="46"/>
        <v>-</v>
      </c>
      <c r="AA246" s="134"/>
    </row>
    <row r="247" spans="1:27" ht="15.75" customHeight="1">
      <c r="A247" s="450"/>
      <c r="B247" s="442"/>
      <c r="C247" s="442"/>
      <c r="D247" s="148" t="s">
        <v>1849</v>
      </c>
      <c r="E247" s="148" t="s">
        <v>1015</v>
      </c>
      <c r="F247" s="218" t="s">
        <v>2164</v>
      </c>
      <c r="G247" s="148" t="s">
        <v>2172</v>
      </c>
      <c r="H247" s="148" t="s">
        <v>394</v>
      </c>
      <c r="I247" s="148" t="s">
        <v>115</v>
      </c>
      <c r="J247" s="132">
        <v>0</v>
      </c>
      <c r="K247" s="132">
        <v>102703.29</v>
      </c>
      <c r="L247" s="132">
        <v>102703.29</v>
      </c>
      <c r="M247" s="131" t="s">
        <v>410</v>
      </c>
      <c r="N247" s="148">
        <v>0.23</v>
      </c>
      <c r="O247" s="170">
        <f t="shared" si="41"/>
        <v>0</v>
      </c>
      <c r="P247" s="170">
        <f t="shared" si="42"/>
        <v>23621.756699999998</v>
      </c>
      <c r="Q247" s="170">
        <f t="shared" si="40"/>
        <v>23621.756699999998</v>
      </c>
      <c r="R247" s="228" t="str">
        <f t="shared" si="43"/>
        <v>-</v>
      </c>
      <c r="S247" s="228" t="str">
        <f t="shared" si="44"/>
        <v>-</v>
      </c>
      <c r="T247" s="131" t="s">
        <v>410</v>
      </c>
      <c r="U247" s="131">
        <v>0.09</v>
      </c>
      <c r="V247" s="170">
        <f t="shared" si="37"/>
        <v>0</v>
      </c>
      <c r="W247" s="170">
        <f t="shared" si="38"/>
        <v>9243.2960999999996</v>
      </c>
      <c r="X247" s="170">
        <f t="shared" si="39"/>
        <v>9243.2960999999996</v>
      </c>
      <c r="Y247" s="228" t="str">
        <f t="shared" si="45"/>
        <v>-</v>
      </c>
      <c r="Z247" s="228" t="str">
        <f t="shared" si="46"/>
        <v>-</v>
      </c>
      <c r="AA247" s="134"/>
    </row>
    <row r="248" spans="1:27" ht="15.75" customHeight="1">
      <c r="A248" s="450"/>
      <c r="B248" s="442"/>
      <c r="C248" s="442"/>
      <c r="D248" s="148" t="s">
        <v>1849</v>
      </c>
      <c r="E248" s="148" t="s">
        <v>1015</v>
      </c>
      <c r="F248" s="218" t="s">
        <v>2164</v>
      </c>
      <c r="G248" s="148" t="s">
        <v>2173</v>
      </c>
      <c r="H248" s="148" t="s">
        <v>394</v>
      </c>
      <c r="I248" s="148" t="s">
        <v>115</v>
      </c>
      <c r="J248" s="132">
        <v>521254</v>
      </c>
      <c r="K248" s="132">
        <v>37569.919999999998</v>
      </c>
      <c r="L248" s="132">
        <v>37569.919999999998</v>
      </c>
      <c r="M248" s="131" t="s">
        <v>410</v>
      </c>
      <c r="N248" s="148">
        <v>0.23</v>
      </c>
      <c r="O248" s="170">
        <f t="shared" si="41"/>
        <v>119888.42</v>
      </c>
      <c r="P248" s="170">
        <f t="shared" si="42"/>
        <v>8641.0815999999995</v>
      </c>
      <c r="Q248" s="170">
        <f t="shared" si="40"/>
        <v>8641.0815999999995</v>
      </c>
      <c r="R248" s="228">
        <f t="shared" si="43"/>
        <v>7.2076032030449641E-2</v>
      </c>
      <c r="S248" s="228">
        <f t="shared" si="44"/>
        <v>7.2076032030449641E-2</v>
      </c>
      <c r="T248" s="131" t="s">
        <v>410</v>
      </c>
      <c r="U248" s="131">
        <v>0.09</v>
      </c>
      <c r="V248" s="170">
        <f t="shared" si="37"/>
        <v>46912.86</v>
      </c>
      <c r="W248" s="170">
        <f t="shared" si="38"/>
        <v>3381.2927999999997</v>
      </c>
      <c r="X248" s="170">
        <f t="shared" si="39"/>
        <v>3381.2927999999997</v>
      </c>
      <c r="Y248" s="228">
        <f t="shared" si="45"/>
        <v>7.2076032030449641E-2</v>
      </c>
      <c r="Z248" s="228">
        <f t="shared" si="46"/>
        <v>7.2076032030449641E-2</v>
      </c>
      <c r="AA248" s="134"/>
    </row>
    <row r="249" spans="1:27" ht="15.75" customHeight="1">
      <c r="A249" s="450"/>
      <c r="B249" s="442"/>
      <c r="C249" s="442"/>
      <c r="D249" s="148" t="s">
        <v>1849</v>
      </c>
      <c r="E249" s="148" t="s">
        <v>1015</v>
      </c>
      <c r="F249" s="218" t="s">
        <v>2164</v>
      </c>
      <c r="G249" s="148" t="s">
        <v>2174</v>
      </c>
      <c r="H249" s="148" t="s">
        <v>394</v>
      </c>
      <c r="I249" s="148" t="s">
        <v>115</v>
      </c>
      <c r="J249" s="132">
        <v>100000</v>
      </c>
      <c r="K249" s="132">
        <v>0</v>
      </c>
      <c r="L249" s="132">
        <v>0</v>
      </c>
      <c r="M249" s="140" t="s">
        <v>416</v>
      </c>
      <c r="N249" s="148">
        <v>0</v>
      </c>
      <c r="O249" s="170">
        <f t="shared" si="41"/>
        <v>0</v>
      </c>
      <c r="P249" s="170">
        <f t="shared" si="42"/>
        <v>0</v>
      </c>
      <c r="Q249" s="170">
        <f t="shared" si="40"/>
        <v>0</v>
      </c>
      <c r="R249" s="228" t="str">
        <f t="shared" si="43"/>
        <v>-</v>
      </c>
      <c r="S249" s="228" t="str">
        <f t="shared" si="44"/>
        <v>-</v>
      </c>
      <c r="T249" s="131" t="s">
        <v>416</v>
      </c>
      <c r="U249" s="131">
        <v>0</v>
      </c>
      <c r="V249" s="170">
        <f t="shared" si="37"/>
        <v>0</v>
      </c>
      <c r="W249" s="170">
        <f t="shared" si="38"/>
        <v>0</v>
      </c>
      <c r="X249" s="170">
        <f t="shared" si="39"/>
        <v>0</v>
      </c>
      <c r="Y249" s="228" t="str">
        <f t="shared" si="45"/>
        <v>-</v>
      </c>
      <c r="Z249" s="228" t="str">
        <f t="shared" si="46"/>
        <v>-</v>
      </c>
      <c r="AA249" s="134"/>
    </row>
    <row r="250" spans="1:27" ht="15.75" customHeight="1">
      <c r="A250" s="450"/>
      <c r="B250" s="442"/>
      <c r="C250" s="442"/>
      <c r="D250" s="148" t="s">
        <v>2175</v>
      </c>
      <c r="E250" s="148" t="s">
        <v>2176</v>
      </c>
      <c r="F250" s="218" t="s">
        <v>2177</v>
      </c>
      <c r="G250" s="148" t="s">
        <v>2178</v>
      </c>
      <c r="H250" s="148" t="s">
        <v>394</v>
      </c>
      <c r="I250" s="148" t="s">
        <v>2179</v>
      </c>
      <c r="J250" s="132">
        <v>1993500</v>
      </c>
      <c r="K250" s="132">
        <v>0</v>
      </c>
      <c r="L250" s="132">
        <v>0</v>
      </c>
      <c r="M250" s="140" t="s">
        <v>416</v>
      </c>
      <c r="N250" s="148">
        <v>0</v>
      </c>
      <c r="O250" s="170">
        <f t="shared" si="41"/>
        <v>0</v>
      </c>
      <c r="P250" s="170">
        <f t="shared" si="42"/>
        <v>0</v>
      </c>
      <c r="Q250" s="170">
        <f t="shared" si="40"/>
        <v>0</v>
      </c>
      <c r="R250" s="228" t="str">
        <f t="shared" si="43"/>
        <v>-</v>
      </c>
      <c r="S250" s="228" t="str">
        <f t="shared" si="44"/>
        <v>-</v>
      </c>
      <c r="T250" s="131" t="s">
        <v>416</v>
      </c>
      <c r="U250" s="148">
        <v>0</v>
      </c>
      <c r="V250" s="170">
        <f t="shared" si="37"/>
        <v>0</v>
      </c>
      <c r="W250" s="170">
        <f t="shared" si="38"/>
        <v>0</v>
      </c>
      <c r="X250" s="170">
        <f t="shared" si="39"/>
        <v>0</v>
      </c>
      <c r="Y250" s="228" t="str">
        <f t="shared" si="45"/>
        <v>-</v>
      </c>
      <c r="Z250" s="228" t="str">
        <f t="shared" si="46"/>
        <v>-</v>
      </c>
      <c r="AA250" s="134"/>
    </row>
    <row r="251" spans="1:27" ht="15.75" customHeight="1">
      <c r="A251" s="450"/>
      <c r="B251" s="442"/>
      <c r="C251" s="442"/>
      <c r="D251" s="148" t="s">
        <v>2175</v>
      </c>
      <c r="E251" s="148" t="s">
        <v>2176</v>
      </c>
      <c r="F251" s="218" t="s">
        <v>2177</v>
      </c>
      <c r="G251" s="148" t="s">
        <v>2180</v>
      </c>
      <c r="H251" s="148" t="s">
        <v>394</v>
      </c>
      <c r="I251" s="148" t="s">
        <v>2179</v>
      </c>
      <c r="J251" s="132">
        <v>3000000</v>
      </c>
      <c r="K251" s="132">
        <v>0</v>
      </c>
      <c r="L251" s="132">
        <v>0</v>
      </c>
      <c r="M251" s="140" t="s">
        <v>416</v>
      </c>
      <c r="N251" s="148">
        <v>0</v>
      </c>
      <c r="O251" s="170">
        <f t="shared" si="41"/>
        <v>0</v>
      </c>
      <c r="P251" s="170">
        <f t="shared" si="42"/>
        <v>0</v>
      </c>
      <c r="Q251" s="170">
        <f t="shared" si="40"/>
        <v>0</v>
      </c>
      <c r="R251" s="228" t="str">
        <f t="shared" si="43"/>
        <v>-</v>
      </c>
      <c r="S251" s="228" t="str">
        <f t="shared" si="44"/>
        <v>-</v>
      </c>
      <c r="T251" s="131" t="s">
        <v>416</v>
      </c>
      <c r="U251" s="148">
        <v>0</v>
      </c>
      <c r="V251" s="170">
        <f t="shared" si="37"/>
        <v>0</v>
      </c>
      <c r="W251" s="170">
        <f t="shared" si="38"/>
        <v>0</v>
      </c>
      <c r="X251" s="170">
        <f t="shared" si="39"/>
        <v>0</v>
      </c>
      <c r="Y251" s="228" t="str">
        <f t="shared" si="45"/>
        <v>-</v>
      </c>
      <c r="Z251" s="228" t="str">
        <f t="shared" si="46"/>
        <v>-</v>
      </c>
      <c r="AA251" s="134"/>
    </row>
    <row r="252" spans="1:27" ht="15.75" customHeight="1">
      <c r="A252" s="450"/>
      <c r="B252" s="442"/>
      <c r="C252" s="442"/>
      <c r="D252" s="148" t="s">
        <v>2175</v>
      </c>
      <c r="E252" s="148" t="s">
        <v>2176</v>
      </c>
      <c r="F252" s="218" t="s">
        <v>2181</v>
      </c>
      <c r="G252" s="148" t="s">
        <v>2182</v>
      </c>
      <c r="H252" s="148" t="s">
        <v>394</v>
      </c>
      <c r="I252" s="148" t="s">
        <v>2179</v>
      </c>
      <c r="J252" s="132">
        <v>0</v>
      </c>
      <c r="K252" s="132">
        <v>0</v>
      </c>
      <c r="L252" s="132">
        <v>0</v>
      </c>
      <c r="M252" s="140" t="s">
        <v>416</v>
      </c>
      <c r="N252" s="148">
        <v>0</v>
      </c>
      <c r="O252" s="170">
        <f t="shared" si="41"/>
        <v>0</v>
      </c>
      <c r="P252" s="170">
        <f t="shared" si="42"/>
        <v>0</v>
      </c>
      <c r="Q252" s="170">
        <f t="shared" si="40"/>
        <v>0</v>
      </c>
      <c r="R252" s="228" t="str">
        <f t="shared" si="43"/>
        <v>-</v>
      </c>
      <c r="S252" s="228" t="str">
        <f t="shared" si="44"/>
        <v>-</v>
      </c>
      <c r="T252" s="131" t="s">
        <v>416</v>
      </c>
      <c r="U252" s="148">
        <v>0</v>
      </c>
      <c r="V252" s="170">
        <f t="shared" ref="V252:V258" si="47">J252*U252</f>
        <v>0</v>
      </c>
      <c r="W252" s="170">
        <f t="shared" ref="W252:W256" si="48">K252*U252</f>
        <v>0</v>
      </c>
      <c r="X252" s="170">
        <f t="shared" ref="X252:X258" si="49">L252*U252</f>
        <v>0</v>
      </c>
      <c r="Y252" s="228" t="str">
        <f t="shared" si="45"/>
        <v>-</v>
      </c>
      <c r="Z252" s="228" t="str">
        <f t="shared" si="46"/>
        <v>-</v>
      </c>
      <c r="AA252" s="134"/>
    </row>
    <row r="253" spans="1:27" ht="15.75" customHeight="1">
      <c r="A253" s="450"/>
      <c r="B253" s="442"/>
      <c r="C253" s="442"/>
      <c r="D253" s="148" t="s">
        <v>2175</v>
      </c>
      <c r="E253" s="148" t="s">
        <v>2176</v>
      </c>
      <c r="F253" s="218" t="s">
        <v>2181</v>
      </c>
      <c r="G253" s="148" t="s">
        <v>2183</v>
      </c>
      <c r="H253" s="148" t="s">
        <v>394</v>
      </c>
      <c r="I253" s="148" t="s">
        <v>2179</v>
      </c>
      <c r="J253" s="132">
        <v>38001000</v>
      </c>
      <c r="K253" s="132">
        <v>166696848.72999999</v>
      </c>
      <c r="L253" s="132">
        <v>163057498.21000001</v>
      </c>
      <c r="M253" s="131" t="s">
        <v>416</v>
      </c>
      <c r="N253" s="148">
        <v>0</v>
      </c>
      <c r="O253" s="170">
        <f t="shared" si="41"/>
        <v>0</v>
      </c>
      <c r="P253" s="170">
        <f t="shared" si="42"/>
        <v>0</v>
      </c>
      <c r="Q253" s="170">
        <f t="shared" si="40"/>
        <v>0</v>
      </c>
      <c r="R253" s="228" t="str">
        <f t="shared" si="43"/>
        <v>-</v>
      </c>
      <c r="S253" s="228" t="str">
        <f t="shared" si="44"/>
        <v>-</v>
      </c>
      <c r="T253" s="131" t="s">
        <v>416</v>
      </c>
      <c r="U253" s="148">
        <v>0</v>
      </c>
      <c r="V253" s="170">
        <f t="shared" si="47"/>
        <v>0</v>
      </c>
      <c r="W253" s="170">
        <f t="shared" si="48"/>
        <v>0</v>
      </c>
      <c r="X253" s="170">
        <f t="shared" si="49"/>
        <v>0</v>
      </c>
      <c r="Y253" s="228" t="str">
        <f t="shared" si="45"/>
        <v>-</v>
      </c>
      <c r="Z253" s="228" t="str">
        <f t="shared" si="46"/>
        <v>-</v>
      </c>
      <c r="AA253" s="134"/>
    </row>
    <row r="254" spans="1:27" ht="15.75" customHeight="1">
      <c r="A254" s="450"/>
      <c r="B254" s="442"/>
      <c r="C254" s="442"/>
      <c r="D254" s="148" t="s">
        <v>2175</v>
      </c>
      <c r="E254" s="148" t="s">
        <v>2176</v>
      </c>
      <c r="F254" s="218" t="s">
        <v>2181</v>
      </c>
      <c r="G254" s="148" t="s">
        <v>2184</v>
      </c>
      <c r="H254" s="148" t="s">
        <v>394</v>
      </c>
      <c r="I254" s="148" t="s">
        <v>2179</v>
      </c>
      <c r="J254" s="132">
        <v>84974356</v>
      </c>
      <c r="K254" s="132">
        <v>60613365.449999988</v>
      </c>
      <c r="L254" s="132">
        <v>32789021.68</v>
      </c>
      <c r="M254" s="131" t="s">
        <v>416</v>
      </c>
      <c r="N254" s="148">
        <v>0</v>
      </c>
      <c r="O254" s="170">
        <f t="shared" si="41"/>
        <v>0</v>
      </c>
      <c r="P254" s="170">
        <f t="shared" si="42"/>
        <v>0</v>
      </c>
      <c r="Q254" s="170">
        <f t="shared" si="40"/>
        <v>0</v>
      </c>
      <c r="R254" s="228" t="str">
        <f t="shared" si="43"/>
        <v>-</v>
      </c>
      <c r="S254" s="228" t="str">
        <f t="shared" si="44"/>
        <v>-</v>
      </c>
      <c r="T254" s="131" t="s">
        <v>416</v>
      </c>
      <c r="U254" s="148">
        <v>0</v>
      </c>
      <c r="V254" s="170">
        <f t="shared" si="47"/>
        <v>0</v>
      </c>
      <c r="W254" s="170">
        <f t="shared" si="48"/>
        <v>0</v>
      </c>
      <c r="X254" s="170">
        <f t="shared" si="49"/>
        <v>0</v>
      </c>
      <c r="Y254" s="228" t="str">
        <f t="shared" si="45"/>
        <v>-</v>
      </c>
      <c r="Z254" s="228" t="str">
        <f t="shared" si="46"/>
        <v>-</v>
      </c>
      <c r="AA254" s="134"/>
    </row>
    <row r="255" spans="1:27" ht="15.75" customHeight="1">
      <c r="A255" s="450"/>
      <c r="B255" s="442"/>
      <c r="C255" s="442"/>
      <c r="D255" s="148" t="s">
        <v>2175</v>
      </c>
      <c r="E255" s="148" t="s">
        <v>2176</v>
      </c>
      <c r="F255" s="218" t="s">
        <v>2185</v>
      </c>
      <c r="G255" s="148" t="s">
        <v>2186</v>
      </c>
      <c r="H255" s="148" t="s">
        <v>394</v>
      </c>
      <c r="I255" s="148" t="s">
        <v>111</v>
      </c>
      <c r="J255" s="132">
        <v>1000</v>
      </c>
      <c r="K255" s="132">
        <v>0</v>
      </c>
      <c r="L255" s="132">
        <v>0</v>
      </c>
      <c r="M255" s="140" t="s">
        <v>416</v>
      </c>
      <c r="N255" s="148">
        <v>0</v>
      </c>
      <c r="O255" s="170">
        <f t="shared" si="41"/>
        <v>0</v>
      </c>
      <c r="P255" s="170">
        <f t="shared" si="42"/>
        <v>0</v>
      </c>
      <c r="Q255" s="170">
        <f t="shared" si="40"/>
        <v>0</v>
      </c>
      <c r="R255" s="228" t="str">
        <f t="shared" si="43"/>
        <v>-</v>
      </c>
      <c r="S255" s="228" t="str">
        <f t="shared" si="44"/>
        <v>-</v>
      </c>
      <c r="T255" s="131" t="s">
        <v>416</v>
      </c>
      <c r="U255" s="148">
        <v>0</v>
      </c>
      <c r="V255" s="170">
        <f t="shared" si="47"/>
        <v>0</v>
      </c>
      <c r="W255" s="170">
        <f t="shared" si="48"/>
        <v>0</v>
      </c>
      <c r="X255" s="170">
        <f t="shared" si="49"/>
        <v>0</v>
      </c>
      <c r="Y255" s="228" t="str">
        <f t="shared" si="45"/>
        <v>-</v>
      </c>
      <c r="Z255" s="228" t="str">
        <f t="shared" si="46"/>
        <v>-</v>
      </c>
      <c r="AA255" s="134"/>
    </row>
    <row r="256" spans="1:27" ht="15.75" customHeight="1">
      <c r="A256" s="450"/>
      <c r="B256" s="442"/>
      <c r="C256" s="442"/>
      <c r="D256" s="148" t="s">
        <v>2175</v>
      </c>
      <c r="E256" s="148" t="s">
        <v>2176</v>
      </c>
      <c r="F256" s="218" t="s">
        <v>2185</v>
      </c>
      <c r="G256" s="148" t="s">
        <v>2187</v>
      </c>
      <c r="H256" s="148" t="s">
        <v>394</v>
      </c>
      <c r="I256" s="148" t="s">
        <v>111</v>
      </c>
      <c r="J256" s="132">
        <v>1000</v>
      </c>
      <c r="K256" s="132">
        <v>0</v>
      </c>
      <c r="L256" s="132">
        <v>0</v>
      </c>
      <c r="M256" s="140" t="s">
        <v>416</v>
      </c>
      <c r="N256" s="148">
        <v>0</v>
      </c>
      <c r="O256" s="170">
        <f t="shared" si="41"/>
        <v>0</v>
      </c>
      <c r="P256" s="170">
        <f t="shared" si="42"/>
        <v>0</v>
      </c>
      <c r="Q256" s="170">
        <f t="shared" si="40"/>
        <v>0</v>
      </c>
      <c r="R256" s="228" t="str">
        <f t="shared" si="43"/>
        <v>-</v>
      </c>
      <c r="S256" s="228" t="str">
        <f t="shared" si="44"/>
        <v>-</v>
      </c>
      <c r="T256" s="131" t="s">
        <v>416</v>
      </c>
      <c r="U256" s="148">
        <v>0</v>
      </c>
      <c r="V256" s="170">
        <f t="shared" si="47"/>
        <v>0</v>
      </c>
      <c r="W256" s="170">
        <f t="shared" si="48"/>
        <v>0</v>
      </c>
      <c r="X256" s="170">
        <f t="shared" si="49"/>
        <v>0</v>
      </c>
      <c r="Y256" s="228" t="str">
        <f t="shared" si="45"/>
        <v>-</v>
      </c>
      <c r="Z256" s="228" t="str">
        <f t="shared" si="46"/>
        <v>-</v>
      </c>
      <c r="AA256" s="134"/>
    </row>
    <row r="257" spans="1:27" ht="15.75" customHeight="1">
      <c r="A257" s="450"/>
      <c r="B257" s="442"/>
      <c r="C257" s="442"/>
      <c r="D257" s="148" t="s">
        <v>2175</v>
      </c>
      <c r="E257" s="148" t="s">
        <v>2176</v>
      </c>
      <c r="F257" s="218" t="s">
        <v>2185</v>
      </c>
      <c r="G257" s="148" t="s">
        <v>2188</v>
      </c>
      <c r="H257" s="148" t="s">
        <v>394</v>
      </c>
      <c r="I257" s="148" t="s">
        <v>111</v>
      </c>
      <c r="J257" s="132">
        <v>1000</v>
      </c>
      <c r="K257" s="132">
        <v>0</v>
      </c>
      <c r="L257" s="132">
        <v>0</v>
      </c>
      <c r="M257" s="140" t="s">
        <v>416</v>
      </c>
      <c r="N257" s="148">
        <v>0</v>
      </c>
      <c r="O257" s="170">
        <f t="shared" si="41"/>
        <v>0</v>
      </c>
      <c r="P257" s="170">
        <f t="shared" si="42"/>
        <v>0</v>
      </c>
      <c r="Q257" s="170">
        <f>L257*N257</f>
        <v>0</v>
      </c>
      <c r="R257" s="228" t="str">
        <f t="shared" si="43"/>
        <v>-</v>
      </c>
      <c r="S257" s="245" t="str">
        <f t="shared" si="44"/>
        <v>-</v>
      </c>
      <c r="T257" s="131" t="s">
        <v>416</v>
      </c>
      <c r="U257" s="148">
        <v>0</v>
      </c>
      <c r="V257" s="170">
        <f t="shared" si="47"/>
        <v>0</v>
      </c>
      <c r="W257" s="170">
        <f t="shared" ref="W255:W258" si="50">K257*U257</f>
        <v>0</v>
      </c>
      <c r="X257" s="170">
        <f t="shared" si="49"/>
        <v>0</v>
      </c>
      <c r="Y257" s="228" t="str">
        <f t="shared" si="45"/>
        <v>-</v>
      </c>
      <c r="Z257" s="228" t="str">
        <f t="shared" si="46"/>
        <v>-</v>
      </c>
      <c r="AA257" s="134"/>
    </row>
    <row r="258" spans="1:27" ht="15.75" customHeight="1">
      <c r="A258" s="451"/>
      <c r="B258" s="448"/>
      <c r="C258" s="448"/>
      <c r="D258" s="148" t="s">
        <v>2175</v>
      </c>
      <c r="E258" s="148" t="s">
        <v>2176</v>
      </c>
      <c r="F258" s="218" t="s">
        <v>2185</v>
      </c>
      <c r="G258" s="148" t="s">
        <v>2189</v>
      </c>
      <c r="H258" s="148" t="s">
        <v>394</v>
      </c>
      <c r="I258" s="148" t="s">
        <v>111</v>
      </c>
      <c r="J258" s="132">
        <v>0</v>
      </c>
      <c r="K258" s="132">
        <v>302394.36</v>
      </c>
      <c r="L258" s="132">
        <v>149037.35999999999</v>
      </c>
      <c r="M258" s="131" t="s">
        <v>410</v>
      </c>
      <c r="N258" s="148">
        <v>0.23</v>
      </c>
      <c r="O258" s="170">
        <f t="shared" si="41"/>
        <v>0</v>
      </c>
      <c r="P258" s="170">
        <f>K258*N258</f>
        <v>69550.702799999999</v>
      </c>
      <c r="Q258" s="223">
        <f>L258*N258</f>
        <v>34278.592799999999</v>
      </c>
      <c r="R258" s="228" t="str">
        <f>IFERROR(Q258/O258, "-")</f>
        <v>-</v>
      </c>
      <c r="S258" s="244" t="str">
        <f>IFERROR(P258/O258, "-")</f>
        <v>-</v>
      </c>
      <c r="T258" s="190" t="s">
        <v>410</v>
      </c>
      <c r="U258" s="148">
        <v>0.09</v>
      </c>
      <c r="V258" s="170">
        <f t="shared" si="47"/>
        <v>0</v>
      </c>
      <c r="W258" s="170">
        <f t="shared" si="50"/>
        <v>27215.492399999999</v>
      </c>
      <c r="X258" s="223">
        <f t="shared" si="49"/>
        <v>13413.362399999998</v>
      </c>
      <c r="Y258" s="228" t="str">
        <f>IFERROR(X258/V258, "-")</f>
        <v>-</v>
      </c>
      <c r="Z258" s="244" t="str">
        <f t="shared" si="46"/>
        <v>-</v>
      </c>
      <c r="AA258" s="134"/>
    </row>
    <row r="259" spans="1:27" s="139" customFormat="1" ht="15.75" customHeight="1">
      <c r="A259" s="283"/>
      <c r="B259" s="284"/>
      <c r="C259" s="283" t="s">
        <v>398</v>
      </c>
      <c r="D259" s="283"/>
      <c r="E259" s="284"/>
      <c r="F259" s="284"/>
      <c r="G259" s="284"/>
      <c r="H259" s="284"/>
      <c r="I259" s="284"/>
      <c r="J259" s="285">
        <f>SUM(J2:J258)</f>
        <v>678767792</v>
      </c>
      <c r="K259" s="285">
        <f>SUM(K2:K258)</f>
        <v>671336324.74999988</v>
      </c>
      <c r="L259" s="285">
        <f>SUM(L2:L258)</f>
        <v>538317100.13999999</v>
      </c>
      <c r="M259" s="285"/>
      <c r="N259" s="285"/>
      <c r="O259" s="285">
        <f>SUM(O2:O258)</f>
        <v>133038798.60999998</v>
      </c>
      <c r="P259" s="285">
        <f>SUM(P2:P258)</f>
        <v>118116837.84789997</v>
      </c>
      <c r="Q259" s="285">
        <f>SUM(Q2:Q258)</f>
        <v>92334796.318599999</v>
      </c>
      <c r="R259" s="287">
        <f t="shared" ref="R259" si="51">IFERROR(Q259/O259, "-")</f>
        <v>0.69404412309282215</v>
      </c>
      <c r="S259" s="287">
        <f>IFERROR(P259/O259, "-")</f>
        <v>0.88783752621035483</v>
      </c>
      <c r="T259" s="288"/>
      <c r="U259" s="289" t="str">
        <f>IFERROR(VLOOKUP(F259,[1]BD_16!$F$2:$U$1000,16,0),"")</f>
        <v/>
      </c>
      <c r="V259" s="285">
        <f>SUM(V2:V258)</f>
        <v>39749442.910000004</v>
      </c>
      <c r="W259" s="285">
        <f>SUM(W2:W258)</f>
        <v>35799521.724199995</v>
      </c>
      <c r="X259" s="285">
        <f>SUM(X2:X258)</f>
        <v>26907933.9934</v>
      </c>
      <c r="Y259" s="287">
        <f t="shared" ref="Y259" si="52">IFERROR(X259/V259, "-")</f>
        <v>0.6769386442553289</v>
      </c>
      <c r="Z259" s="287">
        <f>IFERROR(W259/V259, "-")</f>
        <v>0.90062952090313941</v>
      </c>
      <c r="AA259" s="138"/>
    </row>
    <row r="260" spans="1:27" ht="15.75" customHeight="1">
      <c r="N260" s="150" t="str">
        <f>IFERROR(VLOOKUP(F260,[1]BD_13!$F$2:$N$1000,9,0),"")</f>
        <v/>
      </c>
      <c r="U260" s="150" t="str">
        <f>IFERROR(VLOOKUP(F260,[1]BD_13!$F$2:$U$1000,16,0),"")</f>
        <v/>
      </c>
    </row>
    <row r="261" spans="1:27" ht="15.75" customHeight="1">
      <c r="N261" s="150" t="str">
        <f>IFERROR(VLOOKUP(F261,[1]BD_13!$F$2:$N$1000,9,0),"")</f>
        <v/>
      </c>
      <c r="U261" s="150" t="str">
        <f>IFERROR(VLOOKUP(F261,[1]BD_13!$F$2:$U$1000,16,0),"")</f>
        <v/>
      </c>
    </row>
    <row r="262" spans="1:27" ht="15.75" customHeight="1">
      <c r="N262" s="150" t="str">
        <f>IFERROR(VLOOKUP(F262,[1]BD_13!$F$2:$N$1000,9,0),"")</f>
        <v/>
      </c>
      <c r="U262" s="150" t="str">
        <f>IFERROR(VLOOKUP(F262,[1]BD_13!$F$2:$U$1000,16,0),"")</f>
        <v/>
      </c>
    </row>
    <row r="263" spans="1:27" ht="15.75" customHeight="1">
      <c r="N263" s="150" t="str">
        <f>IFERROR(VLOOKUP(F263,[1]BD_13!$F$2:$N$1000,9,0),"")</f>
        <v/>
      </c>
      <c r="U263" s="150" t="str">
        <f>IFERROR(VLOOKUP(F263,[1]BD_13!$F$2:$U$1000,16,0),"")</f>
        <v/>
      </c>
    </row>
    <row r="264" spans="1:27" ht="15.75" customHeight="1">
      <c r="N264" s="150" t="str">
        <f>IFERROR(VLOOKUP(F264,[1]BD_13!$F$2:$N$1000,9,0),"")</f>
        <v/>
      </c>
      <c r="U264" s="150" t="str">
        <f>IFERROR(VLOOKUP(F264,[1]BD_13!$F$2:$U$1000,16,0),"")</f>
        <v/>
      </c>
    </row>
    <row r="265" spans="1:27" ht="15.75" customHeight="1">
      <c r="N265" s="150" t="str">
        <f>IFERROR(VLOOKUP(F265,[1]BD_13!$F$2:$N$1000,9,0),"")</f>
        <v/>
      </c>
      <c r="U265" s="150" t="str">
        <f>IFERROR(VLOOKUP(F265,[1]BD_13!$F$2:$U$1000,16,0),"")</f>
        <v/>
      </c>
    </row>
    <row r="266" spans="1:27" ht="15.75" customHeight="1">
      <c r="N266" s="150" t="str">
        <f>IFERROR(VLOOKUP(F266,[1]BD_13!$F$2:$N$1000,9,0),"")</f>
        <v/>
      </c>
      <c r="U266" s="150" t="str">
        <f>IFERROR(VLOOKUP(F266,[1]BD_13!$F$2:$U$1000,16,0),"")</f>
        <v/>
      </c>
    </row>
    <row r="267" spans="1:27" ht="15.75" customHeight="1">
      <c r="N267" s="150" t="str">
        <f>IFERROR(VLOOKUP(F267,[1]BD_13!$F$2:$N$1000,9,0),"")</f>
        <v/>
      </c>
      <c r="U267" s="150" t="str">
        <f>IFERROR(VLOOKUP(F267,[1]BD_13!$F$2:$U$1000,16,0),"")</f>
        <v/>
      </c>
    </row>
    <row r="268" spans="1:27" ht="15.75" customHeight="1">
      <c r="N268" s="150" t="str">
        <f>IFERROR(VLOOKUP(F268,[1]BD_13!$F$2:$N$1000,9,0),"")</f>
        <v/>
      </c>
      <c r="U268" s="150" t="str">
        <f>IFERROR(VLOOKUP(F268,[1]BD_13!$F$2:$U$1000,16,0),"")</f>
        <v/>
      </c>
    </row>
    <row r="269" spans="1:27" ht="15.75" customHeight="1">
      <c r="N269" s="150" t="str">
        <f>IFERROR(VLOOKUP(F269,[1]BD_13!$F$2:$N$1000,9,0),"")</f>
        <v/>
      </c>
      <c r="U269" s="150" t="str">
        <f>IFERROR(VLOOKUP(F269,[1]BD_13!$F$2:$U$1000,16,0),"")</f>
        <v/>
      </c>
    </row>
    <row r="270" spans="1:27" ht="15.75" customHeight="1">
      <c r="N270" s="150" t="str">
        <f>IFERROR(VLOOKUP(F270,[1]BD_13!$F$2:$N$1000,9,0),"")</f>
        <v/>
      </c>
      <c r="U270" s="150" t="str">
        <f>IFERROR(VLOOKUP(F270,[1]BD_13!$F$2:$U$1000,16,0),"")</f>
        <v/>
      </c>
    </row>
    <row r="271" spans="1:27" ht="15.75" customHeight="1">
      <c r="N271" s="150" t="str">
        <f>IFERROR(VLOOKUP(F271,[1]BD_13!$F$2:$N$1000,9,0),"")</f>
        <v/>
      </c>
      <c r="U271" s="150" t="str">
        <f>IFERROR(VLOOKUP(F271,[1]BD_13!$F$2:$U$1000,16,0),"")</f>
        <v/>
      </c>
    </row>
    <row r="272" spans="1:27" ht="15.75" customHeight="1">
      <c r="N272" s="150" t="str">
        <f>IFERROR(VLOOKUP(F272,[1]BD_13!$F$2:$N$1000,9,0),"")</f>
        <v/>
      </c>
      <c r="U272" s="150" t="str">
        <f>IFERROR(VLOOKUP(F272,[1]BD_13!$F$2:$U$1000,16,0),"")</f>
        <v/>
      </c>
    </row>
    <row r="273" spans="14:21" ht="15.75" customHeight="1">
      <c r="N273" s="150" t="str">
        <f>IFERROR(VLOOKUP(F273,[1]BD_13!$F$2:$N$1000,9,0),"")</f>
        <v/>
      </c>
      <c r="U273" s="150" t="str">
        <f>IFERROR(VLOOKUP(F273,[1]BD_13!$F$2:$U$1000,16,0),"")</f>
        <v/>
      </c>
    </row>
    <row r="274" spans="14:21" ht="15.75" customHeight="1">
      <c r="N274" s="150" t="str">
        <f>IFERROR(VLOOKUP(F274,[1]BD_13!$F$2:$N$1000,9,0),"")</f>
        <v/>
      </c>
      <c r="U274" s="150" t="str">
        <f>IFERROR(VLOOKUP(F274,[1]BD_13!$F$2:$U$1000,16,0),"")</f>
        <v/>
      </c>
    </row>
    <row r="275" spans="14:21" ht="15.75" customHeight="1">
      <c r="N275" s="150" t="str">
        <f>IFERROR(VLOOKUP(F275,[1]BD_13!$F$2:$N$1000,9,0),"")</f>
        <v/>
      </c>
      <c r="U275" s="150" t="str">
        <f>IFERROR(VLOOKUP(F275,[1]BD_13!$F$2:$U$1000,16,0),"")</f>
        <v/>
      </c>
    </row>
    <row r="276" spans="14:21" ht="15.75" customHeight="1">
      <c r="N276" s="150" t="str">
        <f>IFERROR(VLOOKUP(F276,[1]BD_13!$F$2:$N$1000,9,0),"")</f>
        <v/>
      </c>
      <c r="U276" s="150" t="str">
        <f>IFERROR(VLOOKUP(F276,[1]BD_13!$F$2:$U$1000,16,0),"")</f>
        <v/>
      </c>
    </row>
    <row r="277" spans="14:21" ht="15.75" customHeight="1">
      <c r="N277" s="150" t="str">
        <f>IFERROR(VLOOKUP(F277,[1]BD_13!$F$2:$N$1000,9,0),"")</f>
        <v/>
      </c>
      <c r="U277" s="150" t="str">
        <f>IFERROR(VLOOKUP(F277,[1]BD_13!$F$2:$U$1000,16,0),"")</f>
        <v/>
      </c>
    </row>
    <row r="278" spans="14:21" ht="15.75" customHeight="1">
      <c r="N278" s="150" t="str">
        <f>IFERROR(VLOOKUP(F278,[1]BD_13!$F$2:$N$1000,9,0),"")</f>
        <v/>
      </c>
      <c r="U278" s="150" t="str">
        <f>IFERROR(VLOOKUP(F278,[1]BD_13!$F$2:$U$1000,16,0),"")</f>
        <v/>
      </c>
    </row>
    <row r="279" spans="14:21" ht="15.75" customHeight="1">
      <c r="N279" s="150" t="str">
        <f>IFERROR(VLOOKUP(F279,[1]BD_13!$F$2:$N$1000,9,0),"")</f>
        <v/>
      </c>
      <c r="U279" s="150" t="str">
        <f>IFERROR(VLOOKUP(F279,[1]BD_13!$F$2:$U$1000,16,0),"")</f>
        <v/>
      </c>
    </row>
    <row r="280" spans="14:21" ht="15.75" customHeight="1">
      <c r="N280" s="150" t="str">
        <f>IFERROR(VLOOKUP(F280,[1]BD_13!$F$2:$N$1000,9,0),"")</f>
        <v/>
      </c>
      <c r="U280" s="150" t="str">
        <f>IFERROR(VLOOKUP(F280,[1]BD_13!$F$2:$U$1000,16,0),"")</f>
        <v/>
      </c>
    </row>
    <row r="281" spans="14:21" ht="15.75" customHeight="1">
      <c r="N281" s="150" t="str">
        <f>IFERROR(VLOOKUP(F281,[1]BD_13!$F$2:$N$1000,9,0),"")</f>
        <v/>
      </c>
      <c r="U281" s="150" t="str">
        <f>IFERROR(VLOOKUP(F281,[1]BD_13!$F$2:$U$1000,16,0),"")</f>
        <v/>
      </c>
    </row>
    <row r="282" spans="14:21" ht="15.75" customHeight="1">
      <c r="N282" s="150" t="str">
        <f>IFERROR(VLOOKUP(F282,[1]BD_13!$F$2:$N$1000,9,0),"")</f>
        <v/>
      </c>
      <c r="U282" s="150" t="str">
        <f>IFERROR(VLOOKUP(F282,[1]BD_13!$F$2:$U$1000,16,0),"")</f>
        <v/>
      </c>
    </row>
    <row r="283" spans="14:21" ht="15.75" customHeight="1">
      <c r="N283" s="150" t="str">
        <f>IFERROR(VLOOKUP(F283,[1]BD_13!$F$2:$N$1000,9,0),"")</f>
        <v/>
      </c>
      <c r="U283" s="150" t="str">
        <f>IFERROR(VLOOKUP(F283,[1]BD_13!$F$2:$U$1000,16,0),"")</f>
        <v/>
      </c>
    </row>
    <row r="284" spans="14:21" ht="15.75" customHeight="1">
      <c r="N284" s="150" t="str">
        <f>IFERROR(VLOOKUP(F284,[1]BD_13!$F$2:$N$1000,9,0),"")</f>
        <v/>
      </c>
      <c r="U284" s="150" t="str">
        <f>IFERROR(VLOOKUP(F284,[1]BD_13!$F$2:$U$1000,16,0),"")</f>
        <v/>
      </c>
    </row>
    <row r="285" spans="14:21" ht="15.75" customHeight="1">
      <c r="N285" s="150" t="str">
        <f>IFERROR(VLOOKUP(F285,[1]BD_13!$F$2:$N$1000,9,0),"")</f>
        <v/>
      </c>
      <c r="U285" s="150" t="str">
        <f>IFERROR(VLOOKUP(F285,[1]BD_13!$F$2:$U$1000,16,0),"")</f>
        <v/>
      </c>
    </row>
    <row r="286" spans="14:21" ht="15.75" customHeight="1">
      <c r="N286" s="150" t="str">
        <f>IFERROR(VLOOKUP(F286,[1]BD_13!$F$2:$N$1000,9,0),"")</f>
        <v/>
      </c>
      <c r="U286" s="150" t="str">
        <f>IFERROR(VLOOKUP(F286,[1]BD_13!$F$2:$U$1000,16,0),"")</f>
        <v/>
      </c>
    </row>
    <row r="287" spans="14:21" ht="15.75" customHeight="1">
      <c r="N287" s="150" t="str">
        <f>IFERROR(VLOOKUP(F287,[1]BD_13!$F$2:$N$1000,9,0),"")</f>
        <v/>
      </c>
      <c r="U287" s="150" t="str">
        <f>IFERROR(VLOOKUP(F287,[1]BD_13!$F$2:$U$1000,16,0),"")</f>
        <v/>
      </c>
    </row>
    <row r="288" spans="14:21" ht="15.75" customHeight="1">
      <c r="N288" s="150" t="str">
        <f>IFERROR(VLOOKUP(F288,[1]BD_13!$F$2:$N$1000,9,0),"")</f>
        <v/>
      </c>
      <c r="U288" s="150" t="str">
        <f>IFERROR(VLOOKUP(F288,[1]BD_13!$F$2:$U$1000,16,0),"")</f>
        <v/>
      </c>
    </row>
    <row r="289" spans="14:21" ht="15.75" customHeight="1">
      <c r="N289" s="150" t="str">
        <f>IFERROR(VLOOKUP(F289,[1]BD_13!$F$2:$N$1000,9,0),"")</f>
        <v/>
      </c>
      <c r="U289" s="150" t="str">
        <f>IFERROR(VLOOKUP(F289,[1]BD_13!$F$2:$U$1000,16,0),"")</f>
        <v/>
      </c>
    </row>
    <row r="290" spans="14:21" ht="15.75" customHeight="1">
      <c r="N290" s="150" t="str">
        <f>IFERROR(VLOOKUP(F290,[1]BD_13!$F$2:$N$1000,9,0),"")</f>
        <v/>
      </c>
      <c r="U290" s="150" t="str">
        <f>IFERROR(VLOOKUP(F290,[1]BD_13!$F$2:$U$1000,16,0),"")</f>
        <v/>
      </c>
    </row>
    <row r="291" spans="14:21" ht="15.75" customHeight="1">
      <c r="N291" s="150" t="str">
        <f>IFERROR(VLOOKUP(F291,[1]BD_13!$F$2:$N$1000,9,0),"")</f>
        <v/>
      </c>
      <c r="U291" s="150" t="str">
        <f>IFERROR(VLOOKUP(F291,[1]BD_13!$F$2:$U$1000,16,0),"")</f>
        <v/>
      </c>
    </row>
    <row r="292" spans="14:21" ht="15.75" customHeight="1">
      <c r="N292" s="150" t="str">
        <f>IFERROR(VLOOKUP(F292,[1]BD_13!$F$2:$N$1000,9,0),"")</f>
        <v/>
      </c>
      <c r="U292" s="150" t="str">
        <f>IFERROR(VLOOKUP(F292,[1]BD_13!$F$2:$U$1000,16,0),"")</f>
        <v/>
      </c>
    </row>
    <row r="293" spans="14:21" ht="15.75" customHeight="1">
      <c r="N293" s="150" t="str">
        <f>IFERROR(VLOOKUP(F293,[1]BD_13!$F$2:$N$1000,9,0),"")</f>
        <v/>
      </c>
      <c r="U293" s="150" t="str">
        <f>IFERROR(VLOOKUP(F293,[1]BD_13!$F$2:$U$1000,16,0),"")</f>
        <v/>
      </c>
    </row>
    <row r="294" spans="14:21" ht="15.75" customHeight="1">
      <c r="N294" s="150" t="str">
        <f>IFERROR(VLOOKUP(F294,[1]BD_13!$F$2:$N$1000,9,0),"")</f>
        <v/>
      </c>
      <c r="U294" s="150" t="str">
        <f>IFERROR(VLOOKUP(F294,[1]BD_13!$F$2:$U$1000,16,0),"")</f>
        <v/>
      </c>
    </row>
    <row r="295" spans="14:21" ht="15.75" customHeight="1">
      <c r="N295" s="150" t="str">
        <f>IFERROR(VLOOKUP(F295,[1]BD_13!$F$2:$N$1000,9,0),"")</f>
        <v/>
      </c>
      <c r="U295" s="150" t="str">
        <f>IFERROR(VLOOKUP(F295,[1]BD_13!$F$2:$U$1000,16,0),"")</f>
        <v/>
      </c>
    </row>
    <row r="296" spans="14:21" ht="15.75" customHeight="1">
      <c r="N296" s="150" t="str">
        <f>IFERROR(VLOOKUP(F296,[1]BD_13!$F$2:$N$1000,9,0),"")</f>
        <v/>
      </c>
      <c r="U296" s="150" t="str">
        <f>IFERROR(VLOOKUP(F296,[1]BD_13!$F$2:$U$1000,16,0),"")</f>
        <v/>
      </c>
    </row>
    <row r="297" spans="14:21" ht="15.75" customHeight="1">
      <c r="N297" s="150" t="str">
        <f>IFERROR(VLOOKUP(F297,[1]BD_13!$F$2:$N$1000,9,0),"")</f>
        <v/>
      </c>
      <c r="U297" s="150" t="str">
        <f>IFERROR(VLOOKUP(F297,[1]BD_13!$F$2:$U$1000,16,0),"")</f>
        <v/>
      </c>
    </row>
    <row r="298" spans="14:21" ht="15.75" customHeight="1">
      <c r="N298" s="150" t="str">
        <f>IFERROR(VLOOKUP(F298,[1]BD_13!$F$2:$N$1000,9,0),"")</f>
        <v/>
      </c>
      <c r="U298" s="150" t="str">
        <f>IFERROR(VLOOKUP(F298,[1]BD_13!$F$2:$U$1000,16,0),"")</f>
        <v/>
      </c>
    </row>
    <row r="299" spans="14:21" ht="15.75" customHeight="1">
      <c r="N299" s="150" t="str">
        <f>IFERROR(VLOOKUP(F299,[1]BD_13!$F$2:$N$1000,9,0),"")</f>
        <v/>
      </c>
      <c r="U299" s="150" t="str">
        <f>IFERROR(VLOOKUP(F299,[1]BD_13!$F$2:$U$1000,16,0),"")</f>
        <v/>
      </c>
    </row>
    <row r="300" spans="14:21" ht="15.75" customHeight="1">
      <c r="N300" s="150" t="str">
        <f>IFERROR(VLOOKUP(F300,[1]BD_13!$F$2:$N$1000,9,0),"")</f>
        <v/>
      </c>
      <c r="U300" s="150" t="str">
        <f>IFERROR(VLOOKUP(F300,[1]BD_13!$F$2:$U$1000,16,0),"")</f>
        <v/>
      </c>
    </row>
    <row r="301" spans="14:21" ht="15.75" customHeight="1">
      <c r="N301" s="150" t="str">
        <f>IFERROR(VLOOKUP(F301,[1]BD_13!$F$2:$N$1000,9,0),"")</f>
        <v/>
      </c>
      <c r="U301" s="150" t="str">
        <f>IFERROR(VLOOKUP(F301,[1]BD_13!$F$2:$U$1000,16,0),"")</f>
        <v/>
      </c>
    </row>
    <row r="302" spans="14:21" ht="15.75" customHeight="1">
      <c r="N302" s="150" t="str">
        <f>IFERROR(VLOOKUP(F302,[1]BD_13!$F$2:$N$1000,9,0),"")</f>
        <v/>
      </c>
      <c r="U302" s="150" t="str">
        <f>IFERROR(VLOOKUP(F302,[1]BD_13!$F$2:$U$1000,16,0),"")</f>
        <v/>
      </c>
    </row>
    <row r="303" spans="14:21" ht="15.75" customHeight="1">
      <c r="N303" s="150" t="str">
        <f>IFERROR(VLOOKUP(F303,[1]BD_13!$F$2:$N$1000,9,0),"")</f>
        <v/>
      </c>
      <c r="U303" s="150" t="str">
        <f>IFERROR(VLOOKUP(F303,[1]BD_13!$F$2:$U$1000,16,0),"")</f>
        <v/>
      </c>
    </row>
    <row r="304" spans="14:21" ht="15.75" customHeight="1">
      <c r="N304" s="150" t="str">
        <f>IFERROR(VLOOKUP(F304,[1]BD_13!$F$2:$N$1000,9,0),"")</f>
        <v/>
      </c>
      <c r="U304" s="150" t="str">
        <f>IFERROR(VLOOKUP(F304,[1]BD_13!$F$2:$U$1000,16,0),"")</f>
        <v/>
      </c>
    </row>
    <row r="305" spans="14:21" ht="15.75" customHeight="1">
      <c r="N305" s="150" t="str">
        <f>IFERROR(VLOOKUP(F305,[1]BD_13!$F$2:$N$1000,9,0),"")</f>
        <v/>
      </c>
      <c r="U305" s="150" t="str">
        <f>IFERROR(VLOOKUP(F305,[1]BD_13!$F$2:$U$1000,16,0),"")</f>
        <v/>
      </c>
    </row>
    <row r="306" spans="14:21" ht="15.75" customHeight="1">
      <c r="N306" s="150" t="str">
        <f>IFERROR(VLOOKUP(F306,[1]BD_13!$F$2:$N$1000,9,0),"")</f>
        <v/>
      </c>
      <c r="U306" s="150" t="str">
        <f>IFERROR(VLOOKUP(F306,[1]BD_13!$F$2:$U$1000,16,0),"")</f>
        <v/>
      </c>
    </row>
    <row r="307" spans="14:21" ht="15.75" customHeight="1">
      <c r="N307" s="150" t="str">
        <f>IFERROR(VLOOKUP(F307,[1]BD_13!$F$2:$N$1000,9,0),"")</f>
        <v/>
      </c>
      <c r="U307" s="150" t="str">
        <f>IFERROR(VLOOKUP(F307,[1]BD_13!$F$2:$U$1000,16,0),"")</f>
        <v/>
      </c>
    </row>
    <row r="308" spans="14:21" ht="15.75" customHeight="1">
      <c r="N308" s="150" t="str">
        <f>IFERROR(VLOOKUP(F308,[1]BD_13!$F$2:$N$1000,9,0),"")</f>
        <v/>
      </c>
      <c r="U308" s="150" t="str">
        <f>IFERROR(VLOOKUP(F308,[1]BD_13!$F$2:$U$1000,16,0),"")</f>
        <v/>
      </c>
    </row>
    <row r="309" spans="14:21" ht="15.75" customHeight="1">
      <c r="N309" s="150" t="str">
        <f>IFERROR(VLOOKUP(F309,[1]BD_13!$F$2:$N$1000,9,0),"")</f>
        <v/>
      </c>
      <c r="U309" s="150" t="str">
        <f>IFERROR(VLOOKUP(F309,[1]BD_13!$F$2:$U$1000,16,0),"")</f>
        <v/>
      </c>
    </row>
    <row r="310" spans="14:21" ht="15.75" customHeight="1">
      <c r="N310" s="150" t="str">
        <f>IFERROR(VLOOKUP(F310,[1]BD_13!$F$2:$N$1000,9,0),"")</f>
        <v/>
      </c>
      <c r="U310" s="150" t="str">
        <f>IFERROR(VLOOKUP(F310,[1]BD_13!$F$2:$U$1000,16,0),"")</f>
        <v/>
      </c>
    </row>
    <row r="311" spans="14:21" ht="15.75" customHeight="1">
      <c r="N311" s="150" t="str">
        <f>IFERROR(VLOOKUP(F311,[1]BD_13!$F$2:$N$1000,9,0),"")</f>
        <v/>
      </c>
      <c r="U311" s="150" t="str">
        <f>IFERROR(VLOOKUP(F311,[1]BD_13!$F$2:$U$1000,16,0),"")</f>
        <v/>
      </c>
    </row>
    <row r="312" spans="14:21" ht="15.75" customHeight="1">
      <c r="N312" s="150" t="str">
        <f>IFERROR(VLOOKUP(F312,[1]BD_13!$F$2:$N$1000,9,0),"")</f>
        <v/>
      </c>
      <c r="U312" s="150" t="str">
        <f>IFERROR(VLOOKUP(F312,[1]BD_13!$F$2:$U$1000,16,0),"")</f>
        <v/>
      </c>
    </row>
    <row r="313" spans="14:21" ht="15.75" customHeight="1">
      <c r="N313" s="150" t="str">
        <f>IFERROR(VLOOKUP(F313,[1]BD_13!$F$2:$N$1000,9,0),"")</f>
        <v/>
      </c>
      <c r="U313" s="150" t="str">
        <f>IFERROR(VLOOKUP(F313,[1]BD_13!$F$2:$U$1000,16,0),"")</f>
        <v/>
      </c>
    </row>
    <row r="314" spans="14:21" ht="15.75" customHeight="1">
      <c r="N314" s="150" t="str">
        <f>IFERROR(VLOOKUP(F314,[1]BD_13!$F$2:$N$1000,9,0),"")</f>
        <v/>
      </c>
      <c r="U314" s="150" t="str">
        <f>IFERROR(VLOOKUP(F314,[1]BD_13!$F$2:$U$1000,16,0),"")</f>
        <v/>
      </c>
    </row>
    <row r="315" spans="14:21" ht="15.75" customHeight="1">
      <c r="N315" s="150" t="str">
        <f>IFERROR(VLOOKUP(F315,[1]BD_13!$F$2:$N$1000,9,0),"")</f>
        <v/>
      </c>
      <c r="U315" s="150" t="str">
        <f>IFERROR(VLOOKUP(F315,[1]BD_13!$F$2:$U$1000,16,0),"")</f>
        <v/>
      </c>
    </row>
    <row r="316" spans="14:21" ht="15.75" customHeight="1">
      <c r="N316" s="150" t="str">
        <f>IFERROR(VLOOKUP(F316,[1]BD_13!$F$2:$N$1000,9,0),"")</f>
        <v/>
      </c>
      <c r="U316" s="150" t="str">
        <f>IFERROR(VLOOKUP(F316,[1]BD_13!$F$2:$U$1000,16,0),"")</f>
        <v/>
      </c>
    </row>
    <row r="317" spans="14:21" ht="15.75" customHeight="1">
      <c r="N317" s="150" t="str">
        <f>IFERROR(VLOOKUP(F317,[1]BD_13!$F$2:$N$1000,9,0),"")</f>
        <v/>
      </c>
      <c r="U317" s="150" t="str">
        <f>IFERROR(VLOOKUP(F317,[1]BD_13!$F$2:$U$1000,16,0),"")</f>
        <v/>
      </c>
    </row>
    <row r="318" spans="14:21" ht="15.75" customHeight="1">
      <c r="N318" s="150" t="str">
        <f>IFERROR(VLOOKUP(F318,[1]BD_13!$F$2:$N$1000,9,0),"")</f>
        <v/>
      </c>
      <c r="U318" s="150" t="str">
        <f>IFERROR(VLOOKUP(F318,[1]BD_13!$F$2:$U$1000,16,0),"")</f>
        <v/>
      </c>
    </row>
    <row r="319" spans="14:21" ht="15.75" customHeight="1">
      <c r="N319" s="150" t="str">
        <f>IFERROR(VLOOKUP(F319,[1]BD_13!$F$2:$N$1000,9,0),"")</f>
        <v/>
      </c>
      <c r="U319" s="150" t="str">
        <f>IFERROR(VLOOKUP(F319,[1]BD_13!$F$2:$U$1000,16,0),"")</f>
        <v/>
      </c>
    </row>
    <row r="320" spans="14:21" ht="15.75" customHeight="1">
      <c r="N320" s="150" t="str">
        <f>IFERROR(VLOOKUP(F320,[1]BD_13!$F$2:$N$1000,9,0),"")</f>
        <v/>
      </c>
      <c r="U320" s="150" t="str">
        <f>IFERROR(VLOOKUP(F320,[1]BD_13!$F$2:$U$1000,16,0),"")</f>
        <v/>
      </c>
    </row>
    <row r="321" spans="14:21" ht="15.75" customHeight="1">
      <c r="N321" s="150" t="str">
        <f>IFERROR(VLOOKUP(F321,[1]BD_13!$F$2:$N$1000,9,0),"")</f>
        <v/>
      </c>
      <c r="U321" s="150" t="str">
        <f>IFERROR(VLOOKUP(F321,[1]BD_13!$F$2:$U$1000,16,0),"")</f>
        <v/>
      </c>
    </row>
    <row r="322" spans="14:21" ht="15.75" customHeight="1">
      <c r="N322" s="150" t="str">
        <f>IFERROR(VLOOKUP(F322,[1]BD_13!$F$2:$N$1000,9,0),"")</f>
        <v/>
      </c>
      <c r="U322" s="150" t="str">
        <f>IFERROR(VLOOKUP(F322,[1]BD_13!$F$2:$U$1000,16,0),"")</f>
        <v/>
      </c>
    </row>
    <row r="323" spans="14:21" ht="15.75" customHeight="1">
      <c r="N323" s="150" t="str">
        <f>IFERROR(VLOOKUP(F323,[1]BD_13!$F$2:$N$1000,9,0),"")</f>
        <v/>
      </c>
      <c r="U323" s="150" t="str">
        <f>IFERROR(VLOOKUP(F323,[1]BD_13!$F$2:$U$1000,16,0),"")</f>
        <v/>
      </c>
    </row>
    <row r="324" spans="14:21" ht="15.75" customHeight="1">
      <c r="N324" s="150" t="str">
        <f>IFERROR(VLOOKUP(F324,[1]BD_13!$F$2:$N$1000,9,0),"")</f>
        <v/>
      </c>
      <c r="U324" s="150" t="str">
        <f>IFERROR(VLOOKUP(F324,[1]BD_13!$F$2:$U$1000,16,0),"")</f>
        <v/>
      </c>
    </row>
    <row r="325" spans="14:21" ht="15.75" customHeight="1">
      <c r="N325" s="150" t="str">
        <f>IFERROR(VLOOKUP(F325,[1]BD_13!$F$2:$N$1000,9,0),"")</f>
        <v/>
      </c>
      <c r="U325" s="150" t="str">
        <f>IFERROR(VLOOKUP(F325,[1]BD_13!$F$2:$U$1000,16,0),"")</f>
        <v/>
      </c>
    </row>
    <row r="326" spans="14:21" ht="15.75" customHeight="1">
      <c r="N326" s="150" t="str">
        <f>IFERROR(VLOOKUP(F326,[1]BD_13!$F$2:$N$1000,9,0),"")</f>
        <v/>
      </c>
      <c r="U326" s="150" t="str">
        <f>IFERROR(VLOOKUP(F326,[1]BD_13!$F$2:$U$1000,16,0),"")</f>
        <v/>
      </c>
    </row>
    <row r="327" spans="14:21" ht="15.75" customHeight="1">
      <c r="N327" s="150" t="str">
        <f>IFERROR(VLOOKUP(F327,[1]BD_13!$F$2:$N$1000,9,0),"")</f>
        <v/>
      </c>
      <c r="U327" s="150" t="str">
        <f>IFERROR(VLOOKUP(F327,[1]BD_13!$F$2:$U$1000,16,0),"")</f>
        <v/>
      </c>
    </row>
    <row r="328" spans="14:21" ht="15.75" customHeight="1">
      <c r="N328" s="150" t="str">
        <f>IFERROR(VLOOKUP(F328,[1]BD_13!$F$2:$N$1000,9,0),"")</f>
        <v/>
      </c>
      <c r="U328" s="150" t="str">
        <f>IFERROR(VLOOKUP(F328,[1]BD_13!$F$2:$U$1000,16,0),"")</f>
        <v/>
      </c>
    </row>
    <row r="329" spans="14:21" ht="15.75" customHeight="1">
      <c r="N329" s="150" t="str">
        <f>IFERROR(VLOOKUP(F329,[1]BD_13!$F$2:$N$1000,9,0),"")</f>
        <v/>
      </c>
      <c r="U329" s="150" t="str">
        <f>IFERROR(VLOOKUP(F329,[1]BD_13!$F$2:$U$1000,16,0),"")</f>
        <v/>
      </c>
    </row>
    <row r="330" spans="14:21" ht="15.75" customHeight="1">
      <c r="N330" s="150" t="str">
        <f>IFERROR(VLOOKUP(F330,[1]BD_13!$F$2:$N$1000,9,0),"")</f>
        <v/>
      </c>
      <c r="U330" s="150" t="str">
        <f>IFERROR(VLOOKUP(F330,[1]BD_13!$F$2:$U$1000,16,0),"")</f>
        <v/>
      </c>
    </row>
    <row r="331" spans="14:21" ht="15.75" customHeight="1">
      <c r="N331" s="150" t="str">
        <f>IFERROR(VLOOKUP(F331,[1]BD_13!$F$2:$N$1000,9,0),"")</f>
        <v/>
      </c>
      <c r="U331" s="150" t="str">
        <f>IFERROR(VLOOKUP(F331,[1]BD_13!$F$2:$U$1000,16,0),"")</f>
        <v/>
      </c>
    </row>
    <row r="332" spans="14:21" ht="15.75" customHeight="1">
      <c r="N332" s="150" t="str">
        <f>IFERROR(VLOOKUP(F332,[1]BD_13!$F$2:$N$1000,9,0),"")</f>
        <v/>
      </c>
      <c r="U332" s="150" t="str">
        <f>IFERROR(VLOOKUP(F332,[1]BD_13!$F$2:$U$1000,16,0),"")</f>
        <v/>
      </c>
    </row>
    <row r="333" spans="14:21" ht="15.75" customHeight="1">
      <c r="N333" s="150" t="str">
        <f>IFERROR(VLOOKUP(F333,[1]BD_13!$F$2:$N$1000,9,0),"")</f>
        <v/>
      </c>
      <c r="U333" s="150" t="str">
        <f>IFERROR(VLOOKUP(F333,[1]BD_13!$F$2:$U$1000,16,0),"")</f>
        <v/>
      </c>
    </row>
    <row r="334" spans="14:21" ht="15.75" customHeight="1">
      <c r="N334" s="150" t="str">
        <f>IFERROR(VLOOKUP(F334,[1]BD_13!$F$2:$N$1000,9,0),"")</f>
        <v/>
      </c>
      <c r="U334" s="150" t="str">
        <f>IFERROR(VLOOKUP(F334,[1]BD_13!$F$2:$U$1000,16,0),"")</f>
        <v/>
      </c>
    </row>
    <row r="335" spans="14:21" ht="15.75" customHeight="1">
      <c r="N335" s="150" t="str">
        <f>IFERROR(VLOOKUP(F335,[1]BD_13!$F$2:$N$1000,9,0),"")</f>
        <v/>
      </c>
      <c r="U335" s="150" t="str">
        <f>IFERROR(VLOOKUP(F335,[1]BD_13!$F$2:$U$1000,16,0),"")</f>
        <v/>
      </c>
    </row>
    <row r="336" spans="14:21" ht="15.75" customHeight="1">
      <c r="N336" s="150" t="str">
        <f>IFERROR(VLOOKUP(F336,[1]BD_13!$F$2:$N$1000,9,0),"")</f>
        <v/>
      </c>
      <c r="U336" s="150" t="str">
        <f>IFERROR(VLOOKUP(F336,[1]BD_13!$F$2:$U$1000,16,0),"")</f>
        <v/>
      </c>
    </row>
    <row r="337" spans="14:21" ht="15.75" customHeight="1">
      <c r="N337" s="150" t="str">
        <f>IFERROR(VLOOKUP(F337,[1]BD_13!$F$2:$N$1000,9,0),"")</f>
        <v/>
      </c>
      <c r="U337" s="150" t="str">
        <f>IFERROR(VLOOKUP(F337,[1]BD_13!$F$2:$U$1000,16,0),"")</f>
        <v/>
      </c>
    </row>
    <row r="338" spans="14:21" ht="15.75" customHeight="1">
      <c r="N338" s="150" t="str">
        <f>IFERROR(VLOOKUP(F338,[1]BD_13!$F$2:$N$1000,9,0),"")</f>
        <v/>
      </c>
      <c r="U338" s="150" t="str">
        <f>IFERROR(VLOOKUP(F338,[1]BD_13!$F$2:$U$1000,16,0),"")</f>
        <v/>
      </c>
    </row>
    <row r="339" spans="14:21" ht="15.75" customHeight="1">
      <c r="N339" s="150" t="str">
        <f>IFERROR(VLOOKUP(F339,[1]BD_13!$F$2:$N$1000,9,0),"")</f>
        <v/>
      </c>
      <c r="U339" s="150" t="str">
        <f>IFERROR(VLOOKUP(F339,[1]BD_13!$F$2:$U$1000,16,0),"")</f>
        <v/>
      </c>
    </row>
    <row r="340" spans="14:21" ht="15.75" customHeight="1">
      <c r="N340" s="150" t="str">
        <f>IFERROR(VLOOKUP(F340,[1]BD_13!$F$2:$N$1000,9,0),"")</f>
        <v/>
      </c>
      <c r="U340" s="150" t="str">
        <f>IFERROR(VLOOKUP(F340,[1]BD_13!$F$2:$U$1000,16,0),"")</f>
        <v/>
      </c>
    </row>
    <row r="341" spans="14:21" ht="15.75" customHeight="1">
      <c r="N341" s="150" t="str">
        <f>IFERROR(VLOOKUP(F341,[1]BD_13!$F$2:$N$1000,9,0),"")</f>
        <v/>
      </c>
      <c r="U341" s="150" t="str">
        <f>IFERROR(VLOOKUP(F341,[1]BD_13!$F$2:$U$1000,16,0),"")</f>
        <v/>
      </c>
    </row>
    <row r="342" spans="14:21" ht="15.75" customHeight="1">
      <c r="N342" s="150" t="str">
        <f>IFERROR(VLOOKUP(F342,[1]BD_13!$F$2:$N$1000,9,0),"")</f>
        <v/>
      </c>
      <c r="U342" s="150" t="str">
        <f>IFERROR(VLOOKUP(F342,[1]BD_13!$F$2:$U$1000,16,0),"")</f>
        <v/>
      </c>
    </row>
    <row r="343" spans="14:21" ht="15.75" customHeight="1">
      <c r="N343" s="150" t="str">
        <f>IFERROR(VLOOKUP(F343,[1]BD_13!$F$2:$N$1000,9,0),"")</f>
        <v/>
      </c>
      <c r="U343" s="150" t="str">
        <f>IFERROR(VLOOKUP(F343,[1]BD_13!$F$2:$U$1000,16,0),"")</f>
        <v/>
      </c>
    </row>
    <row r="344" spans="14:21" ht="15.75" customHeight="1">
      <c r="N344" s="150" t="str">
        <f>IFERROR(VLOOKUP(F344,[1]BD_13!$F$2:$N$1000,9,0),"")</f>
        <v/>
      </c>
      <c r="U344" s="150" t="str">
        <f>IFERROR(VLOOKUP(F344,[1]BD_13!$F$2:$U$1000,16,0),"")</f>
        <v/>
      </c>
    </row>
    <row r="345" spans="14:21" ht="15.75" customHeight="1">
      <c r="N345" s="150" t="str">
        <f>IFERROR(VLOOKUP(F345,[1]BD_13!$F$2:$N$1000,9,0),"")</f>
        <v/>
      </c>
      <c r="U345" s="150" t="str">
        <f>IFERROR(VLOOKUP(F345,[1]BD_13!$F$2:$U$1000,16,0),"")</f>
        <v/>
      </c>
    </row>
    <row r="346" spans="14:21" ht="15.75" customHeight="1">
      <c r="N346" s="150" t="str">
        <f>IFERROR(VLOOKUP(F346,[1]BD_13!$F$2:$N$1000,9,0),"")</f>
        <v/>
      </c>
      <c r="U346" s="150" t="str">
        <f>IFERROR(VLOOKUP(F346,[1]BD_13!$F$2:$U$1000,16,0),"")</f>
        <v/>
      </c>
    </row>
    <row r="347" spans="14:21" ht="15.75" customHeight="1">
      <c r="N347" s="150" t="str">
        <f>IFERROR(VLOOKUP(F347,[1]BD_13!$F$2:$N$1000,9,0),"")</f>
        <v/>
      </c>
      <c r="U347" s="150" t="str">
        <f>IFERROR(VLOOKUP(F347,[1]BD_13!$F$2:$U$1000,16,0),"")</f>
        <v/>
      </c>
    </row>
    <row r="348" spans="14:21" ht="15.75" customHeight="1">
      <c r="N348" s="150" t="str">
        <f>IFERROR(VLOOKUP(F348,[1]BD_13!$F$2:$N$1000,9,0),"")</f>
        <v/>
      </c>
      <c r="U348" s="150" t="str">
        <f>IFERROR(VLOOKUP(F348,[1]BD_13!$F$2:$U$1000,16,0),"")</f>
        <v/>
      </c>
    </row>
    <row r="349" spans="14:21" ht="15.75" customHeight="1">
      <c r="N349" s="150" t="str">
        <f>IFERROR(VLOOKUP(F349,[1]BD_13!$F$2:$N$1000,9,0),"")</f>
        <v/>
      </c>
      <c r="U349" s="150" t="str">
        <f>IFERROR(VLOOKUP(F349,[1]BD_13!$F$2:$U$1000,16,0),"")</f>
        <v/>
      </c>
    </row>
    <row r="350" spans="14:21" ht="15.75" customHeight="1">
      <c r="N350" s="150" t="str">
        <f>IFERROR(VLOOKUP(F350,[1]BD_13!$F$2:$N$1000,9,0),"")</f>
        <v/>
      </c>
      <c r="U350" s="150" t="str">
        <f>IFERROR(VLOOKUP(F350,[1]BD_13!$F$2:$U$1000,16,0),"")</f>
        <v/>
      </c>
    </row>
    <row r="351" spans="14:21" ht="15.75" customHeight="1">
      <c r="N351" s="150" t="str">
        <f>IFERROR(VLOOKUP(F351,[1]BD_13!$F$2:$N$1000,9,0),"")</f>
        <v/>
      </c>
      <c r="U351" s="150" t="str">
        <f>IFERROR(VLOOKUP(F351,[1]BD_13!$F$2:$U$1000,16,0),"")</f>
        <v/>
      </c>
    </row>
    <row r="352" spans="14:21" ht="15.75" customHeight="1">
      <c r="N352" s="150" t="str">
        <f>IFERROR(VLOOKUP(F352,[1]BD_13!$F$2:$N$1000,9,0),"")</f>
        <v/>
      </c>
      <c r="U352" s="150" t="str">
        <f>IFERROR(VLOOKUP(F352,[1]BD_13!$F$2:$U$1000,16,0),"")</f>
        <v/>
      </c>
    </row>
    <row r="353" spans="14:21" ht="15.75" customHeight="1">
      <c r="N353" s="150" t="str">
        <f>IFERROR(VLOOKUP(F353,[1]BD_13!$F$2:$N$1000,9,0),"")</f>
        <v/>
      </c>
      <c r="U353" s="150" t="str">
        <f>IFERROR(VLOOKUP(F353,[1]BD_13!$F$2:$U$1000,16,0),"")</f>
        <v/>
      </c>
    </row>
    <row r="354" spans="14:21" ht="15.75" customHeight="1">
      <c r="N354" s="150" t="str">
        <f>IFERROR(VLOOKUP(F354,[1]BD_13!$F$2:$N$1000,9,0),"")</f>
        <v/>
      </c>
      <c r="U354" s="150" t="str">
        <f>IFERROR(VLOOKUP(F354,[1]BD_13!$F$2:$U$1000,16,0),"")</f>
        <v/>
      </c>
    </row>
    <row r="355" spans="14:21" ht="15.75" customHeight="1">
      <c r="N355" s="150" t="str">
        <f>IFERROR(VLOOKUP(F355,[1]BD_13!$F$2:$N$1000,9,0),"")</f>
        <v/>
      </c>
      <c r="U355" s="150" t="str">
        <f>IFERROR(VLOOKUP(F355,[1]BD_13!$F$2:$U$1000,16,0),"")</f>
        <v/>
      </c>
    </row>
    <row r="356" spans="14:21" ht="15.75" customHeight="1">
      <c r="N356" s="150" t="str">
        <f>IFERROR(VLOOKUP(F356,[1]BD_13!$F$2:$N$1000,9,0),"")</f>
        <v/>
      </c>
      <c r="U356" s="150" t="str">
        <f>IFERROR(VLOOKUP(F356,[1]BD_13!$F$2:$U$1000,16,0),"")</f>
        <v/>
      </c>
    </row>
    <row r="357" spans="14:21" ht="15.75" customHeight="1">
      <c r="N357" s="150" t="str">
        <f>IFERROR(VLOOKUP(F357,[1]BD_13!$F$2:$N$1000,9,0),"")</f>
        <v/>
      </c>
      <c r="U357" s="150" t="str">
        <f>IFERROR(VLOOKUP(F357,[1]BD_13!$F$2:$U$1000,16,0),"")</f>
        <v/>
      </c>
    </row>
    <row r="358" spans="14:21" ht="15.75" customHeight="1">
      <c r="N358" s="150" t="str">
        <f>IFERROR(VLOOKUP(F358,[1]BD_13!$F$2:$N$1000,9,0),"")</f>
        <v/>
      </c>
      <c r="U358" s="150" t="str">
        <f>IFERROR(VLOOKUP(F358,[1]BD_13!$F$2:$U$1000,16,0),"")</f>
        <v/>
      </c>
    </row>
    <row r="359" spans="14:21" ht="15.75" customHeight="1">
      <c r="N359" s="150" t="str">
        <f>IFERROR(VLOOKUP(F359,[1]BD_13!$F$2:$N$1000,9,0),"")</f>
        <v/>
      </c>
      <c r="U359" s="150" t="str">
        <f>IFERROR(VLOOKUP(F359,[1]BD_13!$F$2:$U$1000,16,0),"")</f>
        <v/>
      </c>
    </row>
    <row r="360" spans="14:21" ht="15.75" customHeight="1">
      <c r="N360" s="150" t="str">
        <f>IFERROR(VLOOKUP(F360,[1]BD_13!$F$2:$N$1000,9,0),"")</f>
        <v/>
      </c>
      <c r="U360" s="150" t="str">
        <f>IFERROR(VLOOKUP(F360,[1]BD_13!$F$2:$U$1000,16,0),"")</f>
        <v/>
      </c>
    </row>
    <row r="361" spans="14:21" ht="15.75" customHeight="1">
      <c r="N361" s="150" t="str">
        <f>IFERROR(VLOOKUP(F361,[1]BD_13!$F$2:$N$1000,9,0),"")</f>
        <v/>
      </c>
      <c r="U361" s="150" t="str">
        <f>IFERROR(VLOOKUP(F361,[1]BD_13!$F$2:$U$1000,16,0),"")</f>
        <v/>
      </c>
    </row>
    <row r="362" spans="14:21" ht="15.75" customHeight="1">
      <c r="N362" s="150" t="str">
        <f>IFERROR(VLOOKUP(F362,[1]BD_13!$F$2:$N$1000,9,0),"")</f>
        <v/>
      </c>
      <c r="U362" s="150" t="str">
        <f>IFERROR(VLOOKUP(F362,[1]BD_13!$F$2:$U$1000,16,0),"")</f>
        <v/>
      </c>
    </row>
    <row r="363" spans="14:21" ht="15.75" customHeight="1">
      <c r="N363" s="150" t="str">
        <f>IFERROR(VLOOKUP(F363,[1]BD_13!$F$2:$N$1000,9,0),"")</f>
        <v/>
      </c>
      <c r="U363" s="150" t="str">
        <f>IFERROR(VLOOKUP(F363,[1]BD_13!$F$2:$U$1000,16,0),"")</f>
        <v/>
      </c>
    </row>
    <row r="364" spans="14:21" ht="15.75" customHeight="1">
      <c r="N364" s="150" t="str">
        <f>IFERROR(VLOOKUP(F364,[1]BD_13!$F$2:$N$1000,9,0),"")</f>
        <v/>
      </c>
      <c r="U364" s="150" t="str">
        <f>IFERROR(VLOOKUP(F364,[1]BD_13!$F$2:$U$1000,16,0),"")</f>
        <v/>
      </c>
    </row>
    <row r="365" spans="14:21" ht="15.75" customHeight="1">
      <c r="N365" s="150" t="str">
        <f>IFERROR(VLOOKUP(F365,[1]BD_13!$F$2:$N$1000,9,0),"")</f>
        <v/>
      </c>
      <c r="U365" s="150" t="str">
        <f>IFERROR(VLOOKUP(F365,[1]BD_13!$F$2:$U$1000,16,0),"")</f>
        <v/>
      </c>
    </row>
    <row r="366" spans="14:21" ht="15.75" customHeight="1">
      <c r="N366" s="150" t="str">
        <f>IFERROR(VLOOKUP(F366,[1]BD_13!$F$2:$N$1000,9,0),"")</f>
        <v/>
      </c>
      <c r="U366" s="150" t="str">
        <f>IFERROR(VLOOKUP(F366,[1]BD_13!$F$2:$U$1000,16,0),"")</f>
        <v/>
      </c>
    </row>
    <row r="367" spans="14:21" ht="15.75" customHeight="1">
      <c r="N367" s="150" t="str">
        <f>IFERROR(VLOOKUP(F367,[1]BD_13!$F$2:$N$1000,9,0),"")</f>
        <v/>
      </c>
      <c r="U367" s="150" t="str">
        <f>IFERROR(VLOOKUP(F367,[1]BD_13!$F$2:$U$1000,16,0),"")</f>
        <v/>
      </c>
    </row>
    <row r="368" spans="14:21" ht="15.75" customHeight="1">
      <c r="N368" s="150" t="str">
        <f>IFERROR(VLOOKUP(F368,[1]BD_13!$F$2:$N$1000,9,0),"")</f>
        <v/>
      </c>
      <c r="U368" s="150" t="str">
        <f>IFERROR(VLOOKUP(F368,[1]BD_13!$F$2:$U$1000,16,0),"")</f>
        <v/>
      </c>
    </row>
    <row r="369" spans="14:21" ht="15.75" customHeight="1">
      <c r="N369" s="150" t="str">
        <f>IFERROR(VLOOKUP(F369,[1]BD_13!$F$2:$N$1000,9,0),"")</f>
        <v/>
      </c>
      <c r="U369" s="150" t="str">
        <f>IFERROR(VLOOKUP(F369,[1]BD_13!$F$2:$U$1000,16,0),"")</f>
        <v/>
      </c>
    </row>
    <row r="370" spans="14:21" ht="15.75" customHeight="1">
      <c r="N370" s="150" t="str">
        <f>IFERROR(VLOOKUP(F370,[1]BD_13!$F$2:$N$1000,9,0),"")</f>
        <v/>
      </c>
      <c r="U370" s="150" t="str">
        <f>IFERROR(VLOOKUP(F370,[1]BD_13!$F$2:$U$1000,16,0),"")</f>
        <v/>
      </c>
    </row>
    <row r="371" spans="14:21" ht="15.75" customHeight="1">
      <c r="N371" s="150" t="str">
        <f>IFERROR(VLOOKUP(F371,[1]BD_13!$F$2:$N$1000,9,0),"")</f>
        <v/>
      </c>
      <c r="U371" s="150" t="str">
        <f>IFERROR(VLOOKUP(F371,[1]BD_13!$F$2:$U$1000,16,0),"")</f>
        <v/>
      </c>
    </row>
    <row r="372" spans="14:21" ht="15.75" customHeight="1">
      <c r="N372" s="150" t="str">
        <f>IFERROR(VLOOKUP(F372,[1]BD_13!$F$2:$N$1000,9,0),"")</f>
        <v/>
      </c>
      <c r="U372" s="150" t="str">
        <f>IFERROR(VLOOKUP(F372,[1]BD_13!$F$2:$U$1000,16,0),"")</f>
        <v/>
      </c>
    </row>
    <row r="373" spans="14:21" ht="15.75" customHeight="1">
      <c r="N373" s="150" t="str">
        <f>IFERROR(VLOOKUP(F373,[1]BD_13!$F$2:$N$1000,9,0),"")</f>
        <v/>
      </c>
      <c r="U373" s="150" t="str">
        <f>IFERROR(VLOOKUP(F373,[1]BD_13!$F$2:$U$1000,16,0),"")</f>
        <v/>
      </c>
    </row>
    <row r="374" spans="14:21" ht="15.75" customHeight="1">
      <c r="N374" s="150" t="str">
        <f>IFERROR(VLOOKUP(F374,[1]BD_13!$F$2:$N$1000,9,0),"")</f>
        <v/>
      </c>
      <c r="U374" s="150" t="str">
        <f>IFERROR(VLOOKUP(F374,[1]BD_13!$F$2:$U$1000,16,0),"")</f>
        <v/>
      </c>
    </row>
    <row r="375" spans="14:21" ht="15.75" customHeight="1">
      <c r="N375" s="150" t="str">
        <f>IFERROR(VLOOKUP(F375,[1]BD_13!$F$2:$N$1000,9,0),"")</f>
        <v/>
      </c>
      <c r="U375" s="150" t="str">
        <f>IFERROR(VLOOKUP(F375,[1]BD_13!$F$2:$U$1000,16,0),"")</f>
        <v/>
      </c>
    </row>
    <row r="376" spans="14:21" ht="15.75" customHeight="1">
      <c r="N376" s="150" t="str">
        <f>IFERROR(VLOOKUP(F376,[1]BD_13!$F$2:$N$1000,9,0),"")</f>
        <v/>
      </c>
      <c r="U376" s="150" t="str">
        <f>IFERROR(VLOOKUP(F376,[1]BD_13!$F$2:$U$1000,16,0),"")</f>
        <v/>
      </c>
    </row>
    <row r="377" spans="14:21" ht="15.75" customHeight="1">
      <c r="N377" s="150" t="str">
        <f>IFERROR(VLOOKUP(F377,[1]BD_13!$F$2:$N$1000,9,0),"")</f>
        <v/>
      </c>
      <c r="U377" s="150" t="str">
        <f>IFERROR(VLOOKUP(F377,[1]BD_13!$F$2:$U$1000,16,0),"")</f>
        <v/>
      </c>
    </row>
    <row r="378" spans="14:21" ht="15.75" customHeight="1">
      <c r="N378" s="150" t="str">
        <f>IFERROR(VLOOKUP(F378,[1]BD_13!$F$2:$N$1000,9,0),"")</f>
        <v/>
      </c>
      <c r="U378" s="150" t="str">
        <f>IFERROR(VLOOKUP(F378,[1]BD_13!$F$2:$U$1000,16,0),"")</f>
        <v/>
      </c>
    </row>
    <row r="379" spans="14:21" ht="15.75" customHeight="1">
      <c r="N379" s="150" t="str">
        <f>IFERROR(VLOOKUP(F379,[1]BD_13!$F$2:$N$1000,9,0),"")</f>
        <v/>
      </c>
      <c r="U379" s="150" t="str">
        <f>IFERROR(VLOOKUP(F379,[1]BD_13!$F$2:$U$1000,16,0),"")</f>
        <v/>
      </c>
    </row>
    <row r="380" spans="14:21" ht="15.75" customHeight="1">
      <c r="N380" s="150" t="str">
        <f>IFERROR(VLOOKUP(F380,[1]BD_13!$F$2:$N$1000,9,0),"")</f>
        <v/>
      </c>
      <c r="U380" s="150" t="str">
        <f>IFERROR(VLOOKUP(F380,[1]BD_13!$F$2:$U$1000,16,0),"")</f>
        <v/>
      </c>
    </row>
    <row r="381" spans="14:21" ht="15.75" customHeight="1">
      <c r="N381" s="150" t="str">
        <f>IFERROR(VLOOKUP(F381,[1]BD_13!$F$2:$N$1000,9,0),"")</f>
        <v/>
      </c>
      <c r="U381" s="150" t="str">
        <f>IFERROR(VLOOKUP(F381,[1]BD_13!$F$2:$U$1000,16,0),"")</f>
        <v/>
      </c>
    </row>
    <row r="382" spans="14:21" ht="15.75" customHeight="1">
      <c r="N382" s="150" t="str">
        <f>IFERROR(VLOOKUP(F382,[1]BD_13!$F$2:$N$1000,9,0),"")</f>
        <v/>
      </c>
      <c r="U382" s="150" t="str">
        <f>IFERROR(VLOOKUP(F382,[1]BD_13!$F$2:$U$1000,16,0),"")</f>
        <v/>
      </c>
    </row>
    <row r="383" spans="14:21" ht="15.75" customHeight="1">
      <c r="N383" s="150" t="str">
        <f>IFERROR(VLOOKUP(F383,[1]BD_13!$F$2:$N$1000,9,0),"")</f>
        <v/>
      </c>
      <c r="U383" s="150" t="str">
        <f>IFERROR(VLOOKUP(F383,[1]BD_13!$F$2:$U$1000,16,0),"")</f>
        <v/>
      </c>
    </row>
    <row r="384" spans="14:21" ht="15.75" customHeight="1">
      <c r="N384" s="150" t="str">
        <f>IFERROR(VLOOKUP(F384,[1]BD_13!$F$2:$N$1000,9,0),"")</f>
        <v/>
      </c>
      <c r="U384" s="150" t="str">
        <f>IFERROR(VLOOKUP(F384,[1]BD_13!$F$2:$U$1000,16,0),"")</f>
        <v/>
      </c>
    </row>
    <row r="385" spans="14:21" ht="15.75" customHeight="1">
      <c r="N385" s="150" t="str">
        <f>IFERROR(VLOOKUP(F385,[1]BD_13!$F$2:$N$1000,9,0),"")</f>
        <v/>
      </c>
      <c r="U385" s="150" t="str">
        <f>IFERROR(VLOOKUP(F385,[1]BD_13!$F$2:$U$1000,16,0),"")</f>
        <v/>
      </c>
    </row>
    <row r="386" spans="14:21" ht="15.75" customHeight="1">
      <c r="N386" s="150" t="str">
        <f>IFERROR(VLOOKUP(F386,[1]BD_13!$F$2:$N$1000,9,0),"")</f>
        <v/>
      </c>
      <c r="U386" s="150" t="str">
        <f>IFERROR(VLOOKUP(F386,[1]BD_13!$F$2:$U$1000,16,0),"")</f>
        <v/>
      </c>
    </row>
    <row r="387" spans="14:21" ht="15.75" customHeight="1">
      <c r="N387" s="150" t="str">
        <f>IFERROR(VLOOKUP(F387,[1]BD_13!$F$2:$N$1000,9,0),"")</f>
        <v/>
      </c>
      <c r="U387" s="150" t="str">
        <f>IFERROR(VLOOKUP(F387,[1]BD_13!$F$2:$U$1000,16,0),"")</f>
        <v/>
      </c>
    </row>
    <row r="388" spans="14:21" ht="15.75" customHeight="1">
      <c r="N388" s="150" t="str">
        <f>IFERROR(VLOOKUP(F388,[1]BD_13!$F$2:$N$1000,9,0),"")</f>
        <v/>
      </c>
      <c r="U388" s="150" t="str">
        <f>IFERROR(VLOOKUP(F388,[1]BD_13!$F$2:$U$1000,16,0),"")</f>
        <v/>
      </c>
    </row>
    <row r="389" spans="14:21" ht="15.75" customHeight="1">
      <c r="N389" s="150" t="str">
        <f>IFERROR(VLOOKUP(F389,[1]BD_13!$F$2:$N$1000,9,0),"")</f>
        <v/>
      </c>
      <c r="U389" s="150" t="str">
        <f>IFERROR(VLOOKUP(F389,[1]BD_13!$F$2:$U$1000,16,0),"")</f>
        <v/>
      </c>
    </row>
    <row r="390" spans="14:21" ht="15.75" customHeight="1">
      <c r="N390" s="150" t="str">
        <f>IFERROR(VLOOKUP(F390,[1]BD_13!$F$2:$N$1000,9,0),"")</f>
        <v/>
      </c>
      <c r="U390" s="150" t="str">
        <f>IFERROR(VLOOKUP(F390,[1]BD_13!$F$2:$U$1000,16,0),"")</f>
        <v/>
      </c>
    </row>
    <row r="391" spans="14:21" ht="15.75" customHeight="1">
      <c r="N391" s="150" t="str">
        <f>IFERROR(VLOOKUP(F391,[1]BD_13!$F$2:$N$1000,9,0),"")</f>
        <v/>
      </c>
      <c r="U391" s="150" t="str">
        <f>IFERROR(VLOOKUP(F391,[1]BD_13!$F$2:$U$1000,16,0),"")</f>
        <v/>
      </c>
    </row>
    <row r="392" spans="14:21" ht="15.75" customHeight="1">
      <c r="N392" s="150" t="str">
        <f>IFERROR(VLOOKUP(F392,[1]BD_13!$F$2:$N$1000,9,0),"")</f>
        <v/>
      </c>
      <c r="U392" s="150" t="str">
        <f>IFERROR(VLOOKUP(F392,[1]BD_13!$F$2:$U$1000,16,0),"")</f>
        <v/>
      </c>
    </row>
    <row r="393" spans="14:21" ht="15.75" customHeight="1">
      <c r="N393" s="150" t="str">
        <f>IFERROR(VLOOKUP(F393,[1]BD_13!$F$2:$N$1000,9,0),"")</f>
        <v/>
      </c>
      <c r="U393" s="150" t="str">
        <f>IFERROR(VLOOKUP(F393,[1]BD_13!$F$2:$U$1000,16,0),"")</f>
        <v/>
      </c>
    </row>
    <row r="394" spans="14:21" ht="15.75" customHeight="1">
      <c r="N394" s="150" t="str">
        <f>IFERROR(VLOOKUP(F394,[1]BD_13!$F$2:$N$1000,9,0),"")</f>
        <v/>
      </c>
      <c r="U394" s="150" t="str">
        <f>IFERROR(VLOOKUP(F394,[1]BD_13!$F$2:$U$1000,16,0),"")</f>
        <v/>
      </c>
    </row>
    <row r="395" spans="14:21" ht="15.75" customHeight="1">
      <c r="N395" s="150" t="str">
        <f>IFERROR(VLOOKUP(F395,[1]BD_13!$F$2:$N$1000,9,0),"")</f>
        <v/>
      </c>
      <c r="U395" s="150" t="str">
        <f>IFERROR(VLOOKUP(F395,[1]BD_13!$F$2:$U$1000,16,0),"")</f>
        <v/>
      </c>
    </row>
    <row r="396" spans="14:21" ht="15.75" customHeight="1">
      <c r="N396" s="150" t="str">
        <f>IFERROR(VLOOKUP(F396,[1]BD_13!$F$2:$N$1000,9,0),"")</f>
        <v/>
      </c>
      <c r="U396" s="150" t="str">
        <f>IFERROR(VLOOKUP(F396,[1]BD_13!$F$2:$U$1000,16,0),"")</f>
        <v/>
      </c>
    </row>
    <row r="397" spans="14:21" ht="15.75" customHeight="1">
      <c r="N397" s="150" t="str">
        <f>IFERROR(VLOOKUP(F397,[1]BD_13!$F$2:$N$1000,9,0),"")</f>
        <v/>
      </c>
      <c r="U397" s="150" t="str">
        <f>IFERROR(VLOOKUP(F397,[1]BD_13!$F$2:$U$1000,16,0),"")</f>
        <v/>
      </c>
    </row>
    <row r="398" spans="14:21" ht="15.75" customHeight="1">
      <c r="N398" s="150" t="str">
        <f>IFERROR(VLOOKUP(F398,[1]BD_13!$F$2:$N$1000,9,0),"")</f>
        <v/>
      </c>
      <c r="U398" s="150" t="str">
        <f>IFERROR(VLOOKUP(F398,[1]BD_13!$F$2:$U$1000,16,0),"")</f>
        <v/>
      </c>
    </row>
    <row r="399" spans="14:21" ht="15.75" customHeight="1">
      <c r="N399" s="150" t="str">
        <f>IFERROR(VLOOKUP(F399,[1]BD_13!$F$2:$N$1000,9,0),"")</f>
        <v/>
      </c>
      <c r="U399" s="150" t="str">
        <f>IFERROR(VLOOKUP(F399,[1]BD_13!$F$2:$U$1000,16,0),"")</f>
        <v/>
      </c>
    </row>
    <row r="400" spans="14:21" ht="15.75" customHeight="1">
      <c r="N400" s="150" t="str">
        <f>IFERROR(VLOOKUP(F400,[1]BD_13!$F$2:$N$1000,9,0),"")</f>
        <v/>
      </c>
      <c r="U400" s="150" t="str">
        <f>IFERROR(VLOOKUP(F400,[1]BD_13!$F$2:$U$1000,16,0),"")</f>
        <v/>
      </c>
    </row>
    <row r="401" spans="14:21" ht="15.75" customHeight="1">
      <c r="N401" s="150" t="str">
        <f>IFERROR(VLOOKUP(F401,[1]BD_13!$F$2:$N$1000,9,0),"")</f>
        <v/>
      </c>
      <c r="U401" s="150" t="str">
        <f>IFERROR(VLOOKUP(F401,[1]BD_13!$F$2:$U$1000,16,0),"")</f>
        <v/>
      </c>
    </row>
    <row r="402" spans="14:21" ht="15.75" customHeight="1">
      <c r="N402" s="150" t="str">
        <f>IFERROR(VLOOKUP(F402,[1]BD_13!$F$2:$N$1000,9,0),"")</f>
        <v/>
      </c>
      <c r="U402" s="150" t="str">
        <f>IFERROR(VLOOKUP(F402,[1]BD_13!$F$2:$U$1000,16,0),"")</f>
        <v/>
      </c>
    </row>
    <row r="403" spans="14:21" ht="15.75" customHeight="1">
      <c r="N403" s="150" t="str">
        <f>IFERROR(VLOOKUP(F403,[1]BD_13!$F$2:$N$1000,9,0),"")</f>
        <v/>
      </c>
      <c r="U403" s="150" t="str">
        <f>IFERROR(VLOOKUP(F403,[1]BD_13!$F$2:$U$1000,16,0),"")</f>
        <v/>
      </c>
    </row>
    <row r="404" spans="14:21" ht="15.75" customHeight="1">
      <c r="N404" s="150" t="str">
        <f>IFERROR(VLOOKUP(F404,[1]BD_13!$F$2:$N$1000,9,0),"")</f>
        <v/>
      </c>
      <c r="U404" s="150" t="str">
        <f>IFERROR(VLOOKUP(F404,[1]BD_13!$F$2:$U$1000,16,0),"")</f>
        <v/>
      </c>
    </row>
    <row r="405" spans="14:21" ht="15.75" customHeight="1">
      <c r="N405" s="150" t="str">
        <f>IFERROR(VLOOKUP(F405,[1]BD_13!$F$2:$N$1000,9,0),"")</f>
        <v/>
      </c>
      <c r="U405" s="150" t="str">
        <f>IFERROR(VLOOKUP(F405,[1]BD_13!$F$2:$U$1000,16,0),"")</f>
        <v/>
      </c>
    </row>
    <row r="406" spans="14:21" ht="15.75" customHeight="1">
      <c r="N406" s="150" t="str">
        <f>IFERROR(VLOOKUP(F406,[1]BD_13!$F$2:$N$1000,9,0),"")</f>
        <v/>
      </c>
      <c r="U406" s="150" t="str">
        <f>IFERROR(VLOOKUP(F406,[1]BD_13!$F$2:$U$1000,16,0),"")</f>
        <v/>
      </c>
    </row>
    <row r="407" spans="14:21" ht="15.75" customHeight="1">
      <c r="N407" s="150" t="str">
        <f>IFERROR(VLOOKUP(F407,[1]BD_13!$F$2:$N$1000,9,0),"")</f>
        <v/>
      </c>
      <c r="U407" s="150" t="str">
        <f>IFERROR(VLOOKUP(F407,[1]BD_13!$F$2:$U$1000,16,0),"")</f>
        <v/>
      </c>
    </row>
    <row r="408" spans="14:21" ht="15.75" customHeight="1">
      <c r="N408" s="150" t="str">
        <f>IFERROR(VLOOKUP(F408,[1]BD_13!$F$2:$N$1000,9,0),"")</f>
        <v/>
      </c>
      <c r="U408" s="150" t="str">
        <f>IFERROR(VLOOKUP(F408,[1]BD_13!$F$2:$U$1000,16,0),"")</f>
        <v/>
      </c>
    </row>
    <row r="409" spans="14:21" ht="15.75" customHeight="1">
      <c r="N409" s="150" t="str">
        <f>IFERROR(VLOOKUP(F409,[1]BD_13!$F$2:$N$1000,9,0),"")</f>
        <v/>
      </c>
      <c r="U409" s="150" t="str">
        <f>IFERROR(VLOOKUP(F409,[1]BD_13!$F$2:$U$1000,16,0),"")</f>
        <v/>
      </c>
    </row>
    <row r="410" spans="14:21" ht="15.75" customHeight="1">
      <c r="N410" s="150" t="str">
        <f>IFERROR(VLOOKUP(F410,[1]BD_13!$F$2:$N$1000,9,0),"")</f>
        <v/>
      </c>
      <c r="U410" s="150" t="str">
        <f>IFERROR(VLOOKUP(F410,[1]BD_13!$F$2:$U$1000,16,0),"")</f>
        <v/>
      </c>
    </row>
    <row r="411" spans="14:21" ht="15.75" customHeight="1">
      <c r="N411" s="150" t="str">
        <f>IFERROR(VLOOKUP(F411,[1]BD_13!$F$2:$N$1000,9,0),"")</f>
        <v/>
      </c>
      <c r="U411" s="150" t="str">
        <f>IFERROR(VLOOKUP(F411,[1]BD_13!$F$2:$U$1000,16,0),"")</f>
        <v/>
      </c>
    </row>
    <row r="412" spans="14:21" ht="15.75" customHeight="1">
      <c r="N412" s="150" t="str">
        <f>IFERROR(VLOOKUP(F412,[1]BD_13!$F$2:$N$1000,9,0),"")</f>
        <v/>
      </c>
      <c r="U412" s="150" t="str">
        <f>IFERROR(VLOOKUP(F412,[1]BD_13!$F$2:$U$1000,16,0),"")</f>
        <v/>
      </c>
    </row>
    <row r="413" spans="14:21" ht="15.75" customHeight="1">
      <c r="N413" s="150" t="str">
        <f>IFERROR(VLOOKUP(F413,[1]BD_13!$F$2:$N$1000,9,0),"")</f>
        <v/>
      </c>
      <c r="U413" s="150" t="str">
        <f>IFERROR(VLOOKUP(F413,[1]BD_13!$F$2:$U$1000,16,0),"")</f>
        <v/>
      </c>
    </row>
    <row r="414" spans="14:21" ht="15.75" customHeight="1">
      <c r="N414" s="150" t="str">
        <f>IFERROR(VLOOKUP(F414,[1]BD_13!$F$2:$N$1000,9,0),"")</f>
        <v/>
      </c>
      <c r="U414" s="150" t="str">
        <f>IFERROR(VLOOKUP(F414,[1]BD_13!$F$2:$U$1000,16,0),"")</f>
        <v/>
      </c>
    </row>
    <row r="415" spans="14:21" ht="15.75" customHeight="1">
      <c r="N415" s="150" t="str">
        <f>IFERROR(VLOOKUP(F415,[1]BD_13!$F$2:$N$1000,9,0),"")</f>
        <v/>
      </c>
      <c r="U415" s="150" t="str">
        <f>IFERROR(VLOOKUP(F415,[1]BD_13!$F$2:$U$1000,16,0),"")</f>
        <v/>
      </c>
    </row>
    <row r="416" spans="14:21" ht="15.75" customHeight="1">
      <c r="N416" s="150" t="str">
        <f>IFERROR(VLOOKUP(F416,[1]BD_13!$F$2:$N$1000,9,0),"")</f>
        <v/>
      </c>
      <c r="U416" s="150" t="str">
        <f>IFERROR(VLOOKUP(F416,[1]BD_13!$F$2:$U$1000,16,0),"")</f>
        <v/>
      </c>
    </row>
    <row r="417" spans="14:21" ht="15.75" customHeight="1">
      <c r="N417" s="150" t="str">
        <f>IFERROR(VLOOKUP(F417,[1]BD_13!$F$2:$N$1000,9,0),"")</f>
        <v/>
      </c>
      <c r="U417" s="150" t="str">
        <f>IFERROR(VLOOKUP(F417,[1]BD_13!$F$2:$U$1000,16,0),"")</f>
        <v/>
      </c>
    </row>
    <row r="418" spans="14:21" ht="15.75" customHeight="1">
      <c r="N418" s="150" t="str">
        <f>IFERROR(VLOOKUP(F418,[1]BD_13!$F$2:$N$1000,9,0),"")</f>
        <v/>
      </c>
      <c r="U418" s="150" t="str">
        <f>IFERROR(VLOOKUP(F418,[1]BD_13!$F$2:$U$1000,16,0),"")</f>
        <v/>
      </c>
    </row>
    <row r="419" spans="14:21" ht="15.75" customHeight="1">
      <c r="N419" s="150" t="str">
        <f>IFERROR(VLOOKUP(F419,[1]BD_13!$F$2:$N$1000,9,0),"")</f>
        <v/>
      </c>
      <c r="U419" s="150" t="str">
        <f>IFERROR(VLOOKUP(F419,[1]BD_13!$F$2:$U$1000,16,0),"")</f>
        <v/>
      </c>
    </row>
    <row r="420" spans="14:21" ht="15.75" customHeight="1">
      <c r="N420" s="150" t="str">
        <f>IFERROR(VLOOKUP(F420,[1]BD_13!$F$2:$N$1000,9,0),"")</f>
        <v/>
      </c>
      <c r="U420" s="150" t="str">
        <f>IFERROR(VLOOKUP(F420,[1]BD_13!$F$2:$U$1000,16,0),"")</f>
        <v/>
      </c>
    </row>
    <row r="421" spans="14:21" ht="15.75" customHeight="1">
      <c r="N421" s="150" t="str">
        <f>IFERROR(VLOOKUP(F421,[1]BD_13!$F$2:$N$1000,9,0),"")</f>
        <v/>
      </c>
      <c r="U421" s="150" t="str">
        <f>IFERROR(VLOOKUP(F421,[1]BD_13!$F$2:$U$1000,16,0),"")</f>
        <v/>
      </c>
    </row>
    <row r="422" spans="14:21" ht="15.75" customHeight="1">
      <c r="N422" s="150" t="str">
        <f>IFERROR(VLOOKUP(F422,[1]BD_13!$F$2:$N$1000,9,0),"")</f>
        <v/>
      </c>
      <c r="U422" s="150" t="str">
        <f>IFERROR(VLOOKUP(F422,[1]BD_13!$F$2:$U$1000,16,0),"")</f>
        <v/>
      </c>
    </row>
    <row r="423" spans="14:21" ht="15.75" customHeight="1">
      <c r="N423" s="150" t="str">
        <f>IFERROR(VLOOKUP(F423,[1]BD_13!$F$2:$N$1000,9,0),"")</f>
        <v/>
      </c>
      <c r="U423" s="150" t="str">
        <f>IFERROR(VLOOKUP(F423,[1]BD_13!$F$2:$U$1000,16,0),"")</f>
        <v/>
      </c>
    </row>
    <row r="424" spans="14:21" ht="15.75" customHeight="1">
      <c r="N424" s="150" t="str">
        <f>IFERROR(VLOOKUP(F424,[1]BD_13!$F$2:$N$1000,9,0),"")</f>
        <v/>
      </c>
      <c r="U424" s="150" t="str">
        <f>IFERROR(VLOOKUP(F424,[1]BD_13!$F$2:$U$1000,16,0),"")</f>
        <v/>
      </c>
    </row>
    <row r="425" spans="14:21" ht="15.75" customHeight="1">
      <c r="N425" s="150" t="str">
        <f>IFERROR(VLOOKUP(F425,[1]BD_13!$F$2:$N$1000,9,0),"")</f>
        <v/>
      </c>
      <c r="U425" s="150" t="str">
        <f>IFERROR(VLOOKUP(F425,[1]BD_13!$F$2:$U$1000,16,0),"")</f>
        <v/>
      </c>
    </row>
    <row r="426" spans="14:21" ht="15.75" customHeight="1">
      <c r="N426" s="150" t="str">
        <f>IFERROR(VLOOKUP(F426,[1]BD_13!$F$2:$N$1000,9,0),"")</f>
        <v/>
      </c>
      <c r="U426" s="150" t="str">
        <f>IFERROR(VLOOKUP(F426,[1]BD_13!$F$2:$U$1000,16,0),"")</f>
        <v/>
      </c>
    </row>
    <row r="427" spans="14:21" ht="15.75" customHeight="1">
      <c r="N427" s="150" t="str">
        <f>IFERROR(VLOOKUP(F427,[1]BD_13!$F$2:$N$1000,9,0),"")</f>
        <v/>
      </c>
      <c r="U427" s="150" t="str">
        <f>IFERROR(VLOOKUP(F427,[1]BD_13!$F$2:$U$1000,16,0),"")</f>
        <v/>
      </c>
    </row>
    <row r="428" spans="14:21" ht="15.75" customHeight="1">
      <c r="N428" s="150" t="str">
        <f>IFERROR(VLOOKUP(F428,[1]BD_13!$F$2:$N$1000,9,0),"")</f>
        <v/>
      </c>
      <c r="U428" s="150" t="str">
        <f>IFERROR(VLOOKUP(F428,[1]BD_13!$F$2:$U$1000,16,0),"")</f>
        <v/>
      </c>
    </row>
    <row r="429" spans="14:21" ht="15.75" customHeight="1">
      <c r="N429" s="150" t="str">
        <f>IFERROR(VLOOKUP(F429,[1]BD_13!$F$2:$N$1000,9,0),"")</f>
        <v/>
      </c>
      <c r="U429" s="150" t="str">
        <f>IFERROR(VLOOKUP(F429,[1]BD_13!$F$2:$U$1000,16,0),"")</f>
        <v/>
      </c>
    </row>
    <row r="430" spans="14:21" ht="15.75" customHeight="1">
      <c r="N430" s="150" t="str">
        <f>IFERROR(VLOOKUP(F430,[1]BD_13!$F$2:$N$1000,9,0),"")</f>
        <v/>
      </c>
      <c r="U430" s="150" t="str">
        <f>IFERROR(VLOOKUP(F430,[1]BD_13!$F$2:$U$1000,16,0),"")</f>
        <v/>
      </c>
    </row>
    <row r="431" spans="14:21" ht="15.75" customHeight="1">
      <c r="N431" s="150" t="str">
        <f>IFERROR(VLOOKUP(F431,[1]BD_13!$F$2:$N$1000,9,0),"")</f>
        <v/>
      </c>
      <c r="U431" s="150" t="str">
        <f>IFERROR(VLOOKUP(F431,[1]BD_13!$F$2:$U$1000,16,0),"")</f>
        <v/>
      </c>
    </row>
    <row r="432" spans="14:21" ht="15.75" customHeight="1">
      <c r="N432" s="150" t="str">
        <f>IFERROR(VLOOKUP(F432,[1]BD_13!$F$2:$N$1000,9,0),"")</f>
        <v/>
      </c>
      <c r="U432" s="150" t="str">
        <f>IFERROR(VLOOKUP(F432,[1]BD_13!$F$2:$U$1000,16,0),"")</f>
        <v/>
      </c>
    </row>
    <row r="433" spans="14:21" ht="15.75" customHeight="1">
      <c r="N433" s="150" t="str">
        <f>IFERROR(VLOOKUP(F433,[1]BD_13!$F$2:$N$1000,9,0),"")</f>
        <v/>
      </c>
      <c r="U433" s="150" t="str">
        <f>IFERROR(VLOOKUP(F433,[1]BD_13!$F$2:$U$1000,16,0),"")</f>
        <v/>
      </c>
    </row>
    <row r="434" spans="14:21" ht="15.75" customHeight="1">
      <c r="N434" s="150" t="str">
        <f>IFERROR(VLOOKUP(F434,[1]BD_13!$F$2:$N$1000,9,0),"")</f>
        <v/>
      </c>
      <c r="U434" s="150" t="str">
        <f>IFERROR(VLOOKUP(F434,[1]BD_13!$F$2:$U$1000,16,0),"")</f>
        <v/>
      </c>
    </row>
    <row r="435" spans="14:21" ht="15.75" customHeight="1">
      <c r="N435" s="150" t="str">
        <f>IFERROR(VLOOKUP(F435,[1]BD_13!$F$2:$N$1000,9,0),"")</f>
        <v/>
      </c>
      <c r="U435" s="150" t="str">
        <f>IFERROR(VLOOKUP(F435,[1]BD_13!$F$2:$U$1000,16,0),"")</f>
        <v/>
      </c>
    </row>
    <row r="436" spans="14:21" ht="15.75" customHeight="1">
      <c r="N436" s="150" t="str">
        <f>IFERROR(VLOOKUP(F436,[1]BD_13!$F$2:$N$1000,9,0),"")</f>
        <v/>
      </c>
      <c r="U436" s="150" t="str">
        <f>IFERROR(VLOOKUP(F436,[1]BD_13!$F$2:$U$1000,16,0),"")</f>
        <v/>
      </c>
    </row>
    <row r="437" spans="14:21" ht="15.75" customHeight="1">
      <c r="N437" s="150" t="str">
        <f>IFERROR(VLOOKUP(F437,[1]BD_13!$F$2:$N$1000,9,0),"")</f>
        <v/>
      </c>
      <c r="U437" s="150" t="str">
        <f>IFERROR(VLOOKUP(F437,[1]BD_13!$F$2:$U$1000,16,0),"")</f>
        <v/>
      </c>
    </row>
    <row r="438" spans="14:21" ht="15.75" customHeight="1">
      <c r="N438" s="150" t="str">
        <f>IFERROR(VLOOKUP(F438,[1]BD_13!$F$2:$N$1000,9,0),"")</f>
        <v/>
      </c>
      <c r="U438" s="150" t="str">
        <f>IFERROR(VLOOKUP(F438,[1]BD_13!$F$2:$U$1000,16,0),"")</f>
        <v/>
      </c>
    </row>
    <row r="439" spans="14:21" ht="15.75" customHeight="1">
      <c r="N439" s="150" t="str">
        <f>IFERROR(VLOOKUP(F439,[1]BD_13!$F$2:$N$1000,9,0),"")</f>
        <v/>
      </c>
      <c r="U439" s="150" t="str">
        <f>IFERROR(VLOOKUP(F439,[1]BD_13!$F$2:$U$1000,16,0),"")</f>
        <v/>
      </c>
    </row>
    <row r="440" spans="14:21" ht="15.75" customHeight="1">
      <c r="N440" s="150" t="str">
        <f>IFERROR(VLOOKUP(F440,[1]BD_13!$F$2:$N$1000,9,0),"")</f>
        <v/>
      </c>
      <c r="U440" s="150" t="str">
        <f>IFERROR(VLOOKUP(F440,[1]BD_13!$F$2:$U$1000,16,0),"")</f>
        <v/>
      </c>
    </row>
    <row r="441" spans="14:21" ht="15.75" customHeight="1">
      <c r="N441" s="150" t="str">
        <f>IFERROR(VLOOKUP(F441,[1]BD_13!$F$2:$N$1000,9,0),"")</f>
        <v/>
      </c>
      <c r="U441" s="150" t="str">
        <f>IFERROR(VLOOKUP(F441,[1]BD_13!$F$2:$U$1000,16,0),"")</f>
        <v/>
      </c>
    </row>
    <row r="442" spans="14:21" ht="15.75" customHeight="1">
      <c r="N442" s="150" t="str">
        <f>IFERROR(VLOOKUP(F442,[1]BD_13!$F$2:$N$1000,9,0),"")</f>
        <v/>
      </c>
      <c r="U442" s="150" t="str">
        <f>IFERROR(VLOOKUP(F442,[1]BD_13!$F$2:$U$1000,16,0),"")</f>
        <v/>
      </c>
    </row>
    <row r="443" spans="14:21" ht="15.75" customHeight="1">
      <c r="N443" s="150" t="str">
        <f>IFERROR(VLOOKUP(F443,[1]BD_13!$F$2:$N$1000,9,0),"")</f>
        <v/>
      </c>
      <c r="U443" s="150" t="str">
        <f>IFERROR(VLOOKUP(F443,[1]BD_13!$F$2:$U$1000,16,0),"")</f>
        <v/>
      </c>
    </row>
    <row r="444" spans="14:21" ht="15.75" customHeight="1">
      <c r="N444" s="150" t="str">
        <f>IFERROR(VLOOKUP(F444,[1]BD_13!$F$2:$N$1000,9,0),"")</f>
        <v/>
      </c>
      <c r="U444" s="150" t="str">
        <f>IFERROR(VLOOKUP(F444,[1]BD_13!$F$2:$U$1000,16,0),"")</f>
        <v/>
      </c>
    </row>
    <row r="445" spans="14:21" ht="15.75" customHeight="1">
      <c r="N445" s="150" t="str">
        <f>IFERROR(VLOOKUP(F445,[1]BD_13!$F$2:$N$1000,9,0),"")</f>
        <v/>
      </c>
      <c r="U445" s="150" t="str">
        <f>IFERROR(VLOOKUP(F445,[1]BD_13!$F$2:$U$1000,16,0),"")</f>
        <v/>
      </c>
    </row>
    <row r="446" spans="14:21" ht="15.75" customHeight="1">
      <c r="N446" s="150" t="str">
        <f>IFERROR(VLOOKUP(F446,[1]BD_13!$F$2:$N$1000,9,0),"")</f>
        <v/>
      </c>
      <c r="U446" s="150" t="str">
        <f>IFERROR(VLOOKUP(F446,[1]BD_13!$F$2:$U$1000,16,0),"")</f>
        <v/>
      </c>
    </row>
    <row r="447" spans="14:21" ht="15.75" customHeight="1">
      <c r="N447" s="150" t="str">
        <f>IFERROR(VLOOKUP(F447,[1]BD_13!$F$2:$N$1000,9,0),"")</f>
        <v/>
      </c>
      <c r="U447" s="150" t="str">
        <f>IFERROR(VLOOKUP(F447,[1]BD_13!$F$2:$U$1000,16,0),"")</f>
        <v/>
      </c>
    </row>
    <row r="448" spans="14:21" ht="15.75" customHeight="1">
      <c r="N448" s="150" t="str">
        <f>IFERROR(VLOOKUP(F448,[1]BD_13!$F$2:$N$1000,9,0),"")</f>
        <v/>
      </c>
      <c r="U448" s="150" t="str">
        <f>IFERROR(VLOOKUP(F448,[1]BD_13!$F$2:$U$1000,16,0),"")</f>
        <v/>
      </c>
    </row>
    <row r="449" spans="1:21" ht="15.75" customHeight="1">
      <c r="N449" s="150" t="str">
        <f>IFERROR(VLOOKUP(F449,[1]BD_13!$F$2:$N$1000,9,0),"")</f>
        <v/>
      </c>
      <c r="U449" s="150" t="str">
        <f>IFERROR(VLOOKUP(F449,[1]BD_13!$F$2:$U$1000,16,0),"")</f>
        <v/>
      </c>
    </row>
    <row r="450" spans="1:21" ht="15.75" customHeight="1">
      <c r="N450" s="150" t="str">
        <f>IFERROR(VLOOKUP(F450,[1]BD_13!$F$2:$N$1000,9,0),"")</f>
        <v/>
      </c>
      <c r="U450" s="150" t="str">
        <f>IFERROR(VLOOKUP(F450,[1]BD_13!$F$2:$U$1000,16,0),"")</f>
        <v/>
      </c>
    </row>
    <row r="451" spans="1:21" ht="15.75" customHeight="1">
      <c r="N451" s="150" t="str">
        <f>IFERROR(VLOOKUP(F451,[1]BD_13!$F$2:$N$1000,9,0),"")</f>
        <v/>
      </c>
      <c r="U451" s="150" t="str">
        <f>IFERROR(VLOOKUP(F451,[1]BD_13!$F$2:$U$1000,16,0),"")</f>
        <v/>
      </c>
    </row>
    <row r="452" spans="1:21" ht="15.75" customHeight="1">
      <c r="N452" s="150" t="str">
        <f>IFERROR(VLOOKUP(F452,[1]BD_13!$F$2:$N$1000,9,0),"")</f>
        <v/>
      </c>
      <c r="U452" s="150" t="str">
        <f>IFERROR(VLOOKUP(F452,[1]BD_13!$F$2:$U$1000,16,0),"")</f>
        <v/>
      </c>
    </row>
    <row r="453" spans="1:21" ht="15.75" customHeight="1">
      <c r="N453" s="150" t="str">
        <f>IFERROR(VLOOKUP(F453,[1]BD_13!$F$2:$N$1000,9,0),"")</f>
        <v/>
      </c>
      <c r="U453" s="150" t="str">
        <f>IFERROR(VLOOKUP(F453,[1]BD_13!$F$2:$U$1000,16,0),"")</f>
        <v/>
      </c>
    </row>
    <row r="454" spans="1:21" ht="15.75" customHeight="1">
      <c r="N454" s="150" t="str">
        <f>IFERROR(VLOOKUP(F454,[1]BD_13!$F$2:$N$1000,9,0),"")</f>
        <v/>
      </c>
      <c r="U454" s="150" t="str">
        <f>IFERROR(VLOOKUP(F454,[1]BD_13!$F$2:$U$1000,16,0),"")</f>
        <v/>
      </c>
    </row>
    <row r="455" spans="1:21" ht="15.75" customHeight="1">
      <c r="N455" s="150" t="str">
        <f>IFERROR(VLOOKUP(F455,[1]BD_13!$F$2:$N$1000,9,0),"")</f>
        <v/>
      </c>
      <c r="U455" s="150" t="str">
        <f>IFERROR(VLOOKUP(F455,[1]BD_13!$F$2:$U$1000,16,0),"")</f>
        <v/>
      </c>
    </row>
    <row r="456" spans="1:21" ht="15.75" customHeight="1">
      <c r="N456" s="150" t="str">
        <f>IFERROR(VLOOKUP(F456,[1]BD_13!$F$2:$N$1000,9,0),"")</f>
        <v/>
      </c>
      <c r="U456" s="150" t="str">
        <f>IFERROR(VLOOKUP(F456,[1]BD_13!$F$2:$U$1000,16,0),"")</f>
        <v/>
      </c>
    </row>
    <row r="457" spans="1:21" ht="15.75" customHeight="1">
      <c r="N457" s="150" t="str">
        <f>IFERROR(VLOOKUP(F457,[1]BD_13!$F$2:$N$1000,9,0),"")</f>
        <v/>
      </c>
      <c r="U457" s="150" t="str">
        <f>IFERROR(VLOOKUP(F457,[1]BD_13!$F$2:$U$1000,16,0),"")</f>
        <v/>
      </c>
    </row>
    <row r="458" spans="1:21" ht="15.75" customHeight="1">
      <c r="N458" s="150" t="str">
        <f>IFERROR(VLOOKUP(F458,[1]BD_13!$F$2:$N$1000,9,0),"")</f>
        <v/>
      </c>
      <c r="U458" s="150" t="str">
        <f>IFERROR(VLOOKUP(F458,[1]BD_13!$F$2:$U$1000,16,0),"")</f>
        <v/>
      </c>
    </row>
    <row r="459" spans="1:21" ht="15.75" customHeight="1">
      <c r="N459" s="150" t="str">
        <f>IFERROR(VLOOKUP(F459,[1]BD_13!$F$2:$N$1000,9,0),"")</f>
        <v/>
      </c>
      <c r="U459" s="150" t="str">
        <f>IFERROR(VLOOKUP(F459,[1]BD_13!$F$2:$U$1000,16,0),"")</f>
        <v/>
      </c>
    </row>
    <row r="460" spans="1:21" ht="15.75" customHeight="1">
      <c r="A460" s="1"/>
      <c r="B460" s="1"/>
      <c r="C460" s="1"/>
      <c r="N460" s="150" t="str">
        <f>IFERROR(VLOOKUP(F460,[1]BD_13!$F$2:$N$1000,9,0),"")</f>
        <v/>
      </c>
      <c r="U460" s="150" t="str">
        <f>IFERROR(VLOOKUP(F460,[1]BD_13!$F$2:$U$1000,16,0),"")</f>
        <v/>
      </c>
    </row>
    <row r="461" spans="1:21" ht="15.75" customHeight="1">
      <c r="A461" s="1"/>
      <c r="B461" s="1"/>
      <c r="C461" s="1"/>
      <c r="N461" s="150" t="str">
        <f>IFERROR(VLOOKUP(F461,[1]BD_13!$F$2:$N$1000,9,0),"")</f>
        <v/>
      </c>
      <c r="U461" s="150" t="str">
        <f>IFERROR(VLOOKUP(F461,[1]BD_13!$F$2:$U$1000,16,0),"")</f>
        <v/>
      </c>
    </row>
    <row r="462" spans="1:21" ht="15.75" customHeight="1">
      <c r="A462" s="1"/>
      <c r="B462" s="1"/>
      <c r="C462" s="1"/>
      <c r="N462" s="150" t="str">
        <f>IFERROR(VLOOKUP(F462,[1]BD_13!$F$2:$N$1000,9,0),"")</f>
        <v/>
      </c>
      <c r="U462" s="150" t="str">
        <f>IFERROR(VLOOKUP(F462,[1]BD_13!$F$2:$U$1000,16,0),"")</f>
        <v/>
      </c>
    </row>
    <row r="463" spans="1:21" ht="15.75" customHeight="1">
      <c r="A463" s="1"/>
      <c r="B463" s="1"/>
      <c r="C463" s="1"/>
      <c r="N463" s="150" t="str">
        <f>IFERROR(VLOOKUP(F463,[1]BD_13!$F$2:$N$1000,9,0),"")</f>
        <v/>
      </c>
      <c r="U463" s="150" t="str">
        <f>IFERROR(VLOOKUP(F463,[1]BD_13!$F$2:$U$1000,16,0),"")</f>
        <v/>
      </c>
    </row>
    <row r="464" spans="1:21" ht="15.75" customHeight="1">
      <c r="A464" s="1"/>
      <c r="B464" s="1"/>
      <c r="C464" s="1"/>
      <c r="N464" s="150" t="str">
        <f>IFERROR(VLOOKUP(F464,[1]BD_13!$F$2:$N$1000,9,0),"")</f>
        <v/>
      </c>
      <c r="U464" s="150" t="str">
        <f>IFERROR(VLOOKUP(F464,[1]BD_13!$F$2:$U$1000,16,0),"")</f>
        <v/>
      </c>
    </row>
    <row r="465" spans="1:21" ht="15.75" customHeight="1">
      <c r="A465" s="1"/>
      <c r="B465" s="1"/>
      <c r="C465" s="1"/>
      <c r="N465" s="150" t="str">
        <f>IFERROR(VLOOKUP(F465,[1]BD_13!$F$2:$N$1000,9,0),"")</f>
        <v/>
      </c>
      <c r="U465" s="150" t="str">
        <f>IFERROR(VLOOKUP(F465,[1]BD_13!$F$2:$U$1000,16,0),"")</f>
        <v/>
      </c>
    </row>
    <row r="466" spans="1:21" ht="15.75" customHeight="1">
      <c r="A466" s="1"/>
      <c r="B466" s="1"/>
      <c r="C466" s="1"/>
      <c r="N466" s="150" t="str">
        <f>IFERROR(VLOOKUP(F466,[1]BD_13!$F$2:$N$1000,9,0),"")</f>
        <v/>
      </c>
      <c r="U466" s="150" t="str">
        <f>IFERROR(VLOOKUP(F466,[1]BD_13!$F$2:$U$1000,16,0),"")</f>
        <v/>
      </c>
    </row>
    <row r="467" spans="1:21" ht="15.75" customHeight="1">
      <c r="A467" s="1"/>
      <c r="B467" s="1"/>
      <c r="C467" s="1"/>
      <c r="N467" s="150" t="str">
        <f>IFERROR(VLOOKUP(F467,[1]BD_13!$F$2:$N$1000,9,0),"")</f>
        <v/>
      </c>
      <c r="U467" s="150" t="str">
        <f>IFERROR(VLOOKUP(F467,[1]BD_13!$F$2:$U$1000,16,0),"")</f>
        <v/>
      </c>
    </row>
    <row r="468" spans="1:21" ht="15.75" customHeight="1">
      <c r="A468" s="1"/>
      <c r="B468" s="1"/>
      <c r="C468" s="1"/>
      <c r="N468" s="150" t="str">
        <f>IFERROR(VLOOKUP(F468,[1]BD_13!$F$2:$N$1000,9,0),"")</f>
        <v/>
      </c>
      <c r="U468" s="150" t="str">
        <f>IFERROR(VLOOKUP(F468,[1]BD_13!$F$2:$U$1000,16,0),"")</f>
        <v/>
      </c>
    </row>
    <row r="469" spans="1:21" ht="15.75" customHeight="1">
      <c r="A469" s="1"/>
      <c r="B469" s="1"/>
      <c r="C469" s="1"/>
      <c r="N469" s="150" t="str">
        <f>IFERROR(VLOOKUP(F469,[1]BD_13!$F$2:$N$1000,9,0),"")</f>
        <v/>
      </c>
      <c r="U469" s="150" t="str">
        <f>IFERROR(VLOOKUP(F469,[1]BD_13!$F$2:$U$1000,16,0),"")</f>
        <v/>
      </c>
    </row>
    <row r="470" spans="1:21" ht="15.75" customHeight="1">
      <c r="A470" s="1"/>
      <c r="B470" s="1"/>
      <c r="C470" s="1"/>
      <c r="N470" s="150" t="str">
        <f>IFERROR(VLOOKUP(F470,[1]BD_13!$F$2:$N$1000,9,0),"")</f>
        <v/>
      </c>
      <c r="U470" s="150" t="str">
        <f>IFERROR(VLOOKUP(F470,[1]BD_13!$F$2:$U$1000,16,0),"")</f>
        <v/>
      </c>
    </row>
    <row r="471" spans="1:21" ht="15.75" customHeight="1">
      <c r="A471" s="1"/>
      <c r="B471" s="1"/>
      <c r="C471" s="1"/>
      <c r="N471" s="150" t="str">
        <f>IFERROR(VLOOKUP(F471,[1]BD_13!$F$2:$N$1000,9,0),"")</f>
        <v/>
      </c>
      <c r="U471" s="150" t="str">
        <f>IFERROR(VLOOKUP(F471,[1]BD_13!$F$2:$U$1000,16,0),"")</f>
        <v/>
      </c>
    </row>
    <row r="472" spans="1:21" ht="15.75" customHeight="1">
      <c r="A472" s="1"/>
      <c r="B472" s="1"/>
      <c r="C472" s="1"/>
      <c r="N472" s="150" t="str">
        <f>IFERROR(VLOOKUP(F472,[1]BD_13!$F$2:$N$1000,9,0),"")</f>
        <v/>
      </c>
      <c r="U472" s="150" t="str">
        <f>IFERROR(VLOOKUP(F472,[1]BD_13!$F$2:$U$1000,16,0),"")</f>
        <v/>
      </c>
    </row>
    <row r="473" spans="1:21" ht="15.75" customHeight="1">
      <c r="A473" s="1"/>
      <c r="B473" s="1"/>
      <c r="C473" s="1"/>
      <c r="N473" s="150" t="str">
        <f>IFERROR(VLOOKUP(F473,[1]BD_13!$F$2:$N$1000,9,0),"")</f>
        <v/>
      </c>
      <c r="U473" s="150" t="str">
        <f>IFERROR(VLOOKUP(F473,[1]BD_13!$F$2:$U$1000,16,0),"")</f>
        <v/>
      </c>
    </row>
    <row r="474" spans="1:21" ht="15.75" customHeight="1">
      <c r="A474" s="1"/>
      <c r="B474" s="1"/>
      <c r="C474" s="1"/>
      <c r="N474" s="150" t="str">
        <f>IFERROR(VLOOKUP(F474,[1]BD_13!$F$2:$N$1000,9,0),"")</f>
        <v/>
      </c>
      <c r="U474" s="150" t="str">
        <f>IFERROR(VLOOKUP(F474,[1]BD_13!$F$2:$U$1000,16,0),"")</f>
        <v/>
      </c>
    </row>
    <row r="475" spans="1:21" ht="15.75" customHeight="1">
      <c r="A475" s="1"/>
      <c r="B475" s="1"/>
      <c r="C475" s="1"/>
      <c r="N475" s="150" t="str">
        <f>IFERROR(VLOOKUP(F475,[1]BD_13!$F$2:$N$1000,9,0),"")</f>
        <v/>
      </c>
      <c r="U475" s="150" t="str">
        <f>IFERROR(VLOOKUP(F475,[1]BD_13!$F$2:$U$1000,16,0),"")</f>
        <v/>
      </c>
    </row>
    <row r="476" spans="1:21" ht="15.75" customHeight="1">
      <c r="A476" s="1"/>
      <c r="B476" s="1"/>
      <c r="C476" s="1"/>
      <c r="N476" s="150" t="str">
        <f>IFERROR(VLOOKUP(F476,[1]BD_13!$F$2:$N$1000,9,0),"")</f>
        <v/>
      </c>
      <c r="U476" s="150" t="str">
        <f>IFERROR(VLOOKUP(F476,[1]BD_13!$F$2:$U$1000,16,0),"")</f>
        <v/>
      </c>
    </row>
    <row r="477" spans="1:21" ht="15.75" customHeight="1">
      <c r="A477" s="1"/>
      <c r="B477" s="1"/>
      <c r="C477" s="1"/>
      <c r="N477" s="150" t="str">
        <f>IFERROR(VLOOKUP(F477,[1]BD_13!$F$2:$N$1000,9,0),"")</f>
        <v/>
      </c>
      <c r="U477" s="150" t="str">
        <f>IFERROR(VLOOKUP(F477,[1]BD_13!$F$2:$U$1000,16,0),"")</f>
        <v/>
      </c>
    </row>
    <row r="478" spans="1:21" ht="15.75" customHeight="1">
      <c r="A478" s="1"/>
      <c r="B478" s="1"/>
      <c r="C478" s="1"/>
      <c r="N478" s="150" t="str">
        <f>IFERROR(VLOOKUP(F478,[1]BD_13!$F$2:$N$1000,9,0),"")</f>
        <v/>
      </c>
      <c r="U478" s="150" t="str">
        <f>IFERROR(VLOOKUP(F478,[1]BD_13!$F$2:$U$1000,16,0),"")</f>
        <v/>
      </c>
    </row>
    <row r="479" spans="1:21" ht="15.75" customHeight="1">
      <c r="A479" s="1"/>
      <c r="B479" s="1"/>
      <c r="C479" s="1"/>
      <c r="N479" s="150" t="str">
        <f>IFERROR(VLOOKUP(F479,[1]BD_13!$F$2:$N$1000,9,0),"")</f>
        <v/>
      </c>
      <c r="U479" s="150" t="str">
        <f>IFERROR(VLOOKUP(F479,[1]BD_13!$F$2:$U$1000,16,0),"")</f>
        <v/>
      </c>
    </row>
    <row r="480" spans="1:21" ht="15.75" customHeight="1">
      <c r="A480" s="1"/>
      <c r="B480" s="1"/>
      <c r="C480" s="1"/>
      <c r="N480" s="150" t="str">
        <f>IFERROR(VLOOKUP(F480,[1]BD_13!$F$2:$N$1000,9,0),"")</f>
        <v/>
      </c>
      <c r="U480" s="150" t="str">
        <f>IFERROR(VLOOKUP(F480,[1]BD_13!$F$2:$U$1000,16,0),"")</f>
        <v/>
      </c>
    </row>
    <row r="481" spans="1:21" ht="15.75" customHeight="1">
      <c r="A481" s="1"/>
      <c r="B481" s="1"/>
      <c r="C481" s="1"/>
      <c r="N481" s="150" t="str">
        <f>IFERROR(VLOOKUP(F481,[1]BD_13!$F$2:$N$1000,9,0),"")</f>
        <v/>
      </c>
      <c r="U481" s="150" t="str">
        <f>IFERROR(VLOOKUP(F481,[1]BD_13!$F$2:$U$1000,16,0),"")</f>
        <v/>
      </c>
    </row>
    <row r="482" spans="1:21" ht="15.75" customHeight="1">
      <c r="A482" s="1"/>
      <c r="B482" s="1"/>
      <c r="C482" s="1"/>
      <c r="N482" s="150" t="str">
        <f>IFERROR(VLOOKUP(F482,[1]BD_13!$F$2:$N$1000,9,0),"")</f>
        <v/>
      </c>
      <c r="U482" s="150" t="str">
        <f>IFERROR(VLOOKUP(F482,[1]BD_13!$F$2:$U$1000,16,0),"")</f>
        <v/>
      </c>
    </row>
    <row r="483" spans="1:21" ht="15.75" customHeight="1">
      <c r="A483" s="1"/>
      <c r="B483" s="1"/>
      <c r="C483" s="1"/>
      <c r="N483" s="150" t="str">
        <f>IFERROR(VLOOKUP(F483,[1]BD_13!$F$2:$N$1000,9,0),"")</f>
        <v/>
      </c>
      <c r="U483" s="150" t="str">
        <f>IFERROR(VLOOKUP(F483,[1]BD_13!$F$2:$U$1000,16,0),"")</f>
        <v/>
      </c>
    </row>
    <row r="484" spans="1:21" ht="15.75" customHeight="1">
      <c r="A484" s="1"/>
      <c r="B484" s="1"/>
      <c r="C484" s="1"/>
      <c r="N484" s="150" t="str">
        <f>IFERROR(VLOOKUP(F484,[1]BD_13!$F$2:$N$1000,9,0),"")</f>
        <v/>
      </c>
      <c r="U484" s="150" t="str">
        <f>IFERROR(VLOOKUP(F484,[1]BD_13!$F$2:$U$1000,16,0),"")</f>
        <v/>
      </c>
    </row>
    <row r="485" spans="1:21" ht="15.75" customHeight="1">
      <c r="A485" s="1"/>
      <c r="B485" s="1"/>
      <c r="C485" s="1"/>
      <c r="N485" s="150" t="str">
        <f>IFERROR(VLOOKUP(F485,[1]BD_13!$F$2:$N$1000,9,0),"")</f>
        <v/>
      </c>
      <c r="U485" s="150" t="str">
        <f>IFERROR(VLOOKUP(F485,[1]BD_13!$F$2:$U$1000,16,0),"")</f>
        <v/>
      </c>
    </row>
    <row r="486" spans="1:21" ht="15.75" customHeight="1">
      <c r="A486" s="1"/>
      <c r="B486" s="1"/>
      <c r="C486" s="1"/>
      <c r="N486" s="150" t="str">
        <f>IFERROR(VLOOKUP(F486,[1]BD_13!$F$2:$N$1000,9,0),"")</f>
        <v/>
      </c>
      <c r="U486" s="150" t="str">
        <f>IFERROR(VLOOKUP(F486,[1]BD_13!$F$2:$U$1000,16,0),"")</f>
        <v/>
      </c>
    </row>
    <row r="487" spans="1:21" ht="15.75" customHeight="1">
      <c r="A487" s="1"/>
      <c r="B487" s="1"/>
      <c r="C487" s="1"/>
      <c r="N487" s="150" t="str">
        <f>IFERROR(VLOOKUP(F487,[1]BD_13!$F$2:$N$1000,9,0),"")</f>
        <v/>
      </c>
      <c r="U487" s="150" t="str">
        <f>IFERROR(VLOOKUP(F487,[1]BD_13!$F$2:$U$1000,16,0),"")</f>
        <v/>
      </c>
    </row>
    <row r="488" spans="1:21" ht="15.75" customHeight="1">
      <c r="A488" s="1"/>
      <c r="B488" s="1"/>
      <c r="C488" s="1"/>
      <c r="N488" s="150" t="str">
        <f>IFERROR(VLOOKUP(F488,[1]BD_13!$F$2:$N$1000,9,0),"")</f>
        <v/>
      </c>
      <c r="U488" s="150" t="str">
        <f>IFERROR(VLOOKUP(F488,[1]BD_13!$F$2:$U$1000,16,0),"")</f>
        <v/>
      </c>
    </row>
    <row r="489" spans="1:21" ht="15.75" customHeight="1">
      <c r="A489" s="1"/>
      <c r="B489" s="1"/>
      <c r="C489" s="1"/>
      <c r="N489" s="150" t="str">
        <f>IFERROR(VLOOKUP(F489,[1]BD_13!$F$2:$N$1000,9,0),"")</f>
        <v/>
      </c>
      <c r="U489" s="150" t="str">
        <f>IFERROR(VLOOKUP(F489,[1]BD_13!$F$2:$U$1000,16,0),"")</f>
        <v/>
      </c>
    </row>
    <row r="490" spans="1:21" ht="15.75" customHeight="1">
      <c r="A490" s="1"/>
      <c r="B490" s="1"/>
      <c r="C490" s="1"/>
      <c r="N490" s="150" t="str">
        <f>IFERROR(VLOOKUP(F490,[1]BD_13!$F$2:$N$1000,9,0),"")</f>
        <v/>
      </c>
      <c r="U490" s="150" t="str">
        <f>IFERROR(VLOOKUP(F490,[1]BD_13!$F$2:$U$1000,16,0),"")</f>
        <v/>
      </c>
    </row>
    <row r="491" spans="1:21" ht="15.75" customHeight="1">
      <c r="A491" s="1"/>
      <c r="B491" s="1"/>
      <c r="C491" s="1"/>
      <c r="N491" s="150" t="str">
        <f>IFERROR(VLOOKUP(F491,[1]BD_13!$F$2:$N$1000,9,0),"")</f>
        <v/>
      </c>
      <c r="U491" s="150" t="str">
        <f>IFERROR(VLOOKUP(F491,[1]BD_13!$F$2:$U$1000,16,0),"")</f>
        <v/>
      </c>
    </row>
    <row r="492" spans="1:21" ht="15.75" customHeight="1">
      <c r="A492" s="1"/>
      <c r="B492" s="1"/>
      <c r="C492" s="1"/>
      <c r="N492" s="150" t="str">
        <f>IFERROR(VLOOKUP(F492,[1]BD_13!$F$2:$N$1000,9,0),"")</f>
        <v/>
      </c>
      <c r="U492" s="150" t="str">
        <f>IFERROR(VLOOKUP(F492,[1]BD_13!$F$2:$U$1000,16,0),"")</f>
        <v/>
      </c>
    </row>
    <row r="493" spans="1:21" ht="15.75" customHeight="1">
      <c r="A493" s="1"/>
      <c r="B493" s="1"/>
      <c r="C493" s="1"/>
      <c r="N493" s="150" t="str">
        <f>IFERROR(VLOOKUP(F493,[1]BD_13!$F$2:$N$1000,9,0),"")</f>
        <v/>
      </c>
      <c r="U493" s="150" t="str">
        <f>IFERROR(VLOOKUP(F493,[1]BD_13!$F$2:$U$1000,16,0),"")</f>
        <v/>
      </c>
    </row>
    <row r="494" spans="1:21" ht="15.75" customHeight="1">
      <c r="A494" s="1"/>
      <c r="B494" s="1"/>
      <c r="C494" s="1"/>
      <c r="N494" s="150" t="str">
        <f>IFERROR(VLOOKUP(F494,[1]BD_13!$F$2:$N$1000,9,0),"")</f>
        <v/>
      </c>
      <c r="U494" s="150" t="str">
        <f>IFERROR(VLOOKUP(F494,[1]BD_13!$F$2:$U$1000,16,0),"")</f>
        <v/>
      </c>
    </row>
    <row r="495" spans="1:21" ht="15.75" customHeight="1">
      <c r="A495" s="1"/>
      <c r="B495" s="1"/>
      <c r="C495" s="1"/>
      <c r="N495" s="150" t="str">
        <f>IFERROR(VLOOKUP(F495,[1]BD_13!$F$2:$N$1000,9,0),"")</f>
        <v/>
      </c>
      <c r="U495" s="150" t="str">
        <f>IFERROR(VLOOKUP(F495,[1]BD_13!$F$2:$U$1000,16,0),"")</f>
        <v/>
      </c>
    </row>
    <row r="496" spans="1:21" ht="15.75" customHeight="1">
      <c r="A496" s="1"/>
      <c r="B496" s="1"/>
      <c r="C496" s="1"/>
      <c r="N496" s="150" t="str">
        <f>IFERROR(VLOOKUP(F496,[1]BD_13!$F$2:$N$1000,9,0),"")</f>
        <v/>
      </c>
      <c r="U496" s="150" t="str">
        <f>IFERROR(VLOOKUP(F496,[1]BD_13!$F$2:$U$1000,16,0),"")</f>
        <v/>
      </c>
    </row>
    <row r="497" spans="1:21" ht="15.75" customHeight="1">
      <c r="A497" s="1"/>
      <c r="B497" s="1"/>
      <c r="C497" s="1"/>
      <c r="N497" s="150" t="str">
        <f>IFERROR(VLOOKUP(F497,[1]BD_13!$F$2:$N$1000,9,0),"")</f>
        <v/>
      </c>
      <c r="U497" s="150" t="str">
        <f>IFERROR(VLOOKUP(F497,[1]BD_13!$F$2:$U$1000,16,0),"")</f>
        <v/>
      </c>
    </row>
    <row r="498" spans="1:21" ht="15.75" customHeight="1">
      <c r="A498" s="1"/>
      <c r="B498" s="1"/>
      <c r="C498" s="1"/>
      <c r="N498" s="150" t="str">
        <f>IFERROR(VLOOKUP(F498,[1]BD_13!$F$2:$N$1000,9,0),"")</f>
        <v/>
      </c>
      <c r="U498" s="150" t="str">
        <f>IFERROR(VLOOKUP(F498,[1]BD_13!$F$2:$U$1000,16,0),"")</f>
        <v/>
      </c>
    </row>
    <row r="499" spans="1:21" ht="15.75" customHeight="1">
      <c r="A499" s="1"/>
      <c r="B499" s="1"/>
      <c r="C499" s="1"/>
      <c r="N499" s="150" t="str">
        <f>IFERROR(VLOOKUP(F499,[1]BD_13!$F$2:$N$1000,9,0),"")</f>
        <v/>
      </c>
      <c r="U499" s="150" t="str">
        <f>IFERROR(VLOOKUP(F499,[1]BD_13!$F$2:$U$1000,16,0),"")</f>
        <v/>
      </c>
    </row>
    <row r="500" spans="1:21" ht="15.75" customHeight="1">
      <c r="A500" s="1"/>
      <c r="B500" s="1"/>
      <c r="C500" s="1"/>
      <c r="N500" s="150" t="str">
        <f>IFERROR(VLOOKUP(F500,[1]BD_13!$F$2:$N$1000,9,0),"")</f>
        <v/>
      </c>
      <c r="U500" s="150" t="str">
        <f>IFERROR(VLOOKUP(F500,[1]BD_13!$F$2:$U$1000,16,0),"")</f>
        <v/>
      </c>
    </row>
    <row r="501" spans="1:21" ht="15.75" customHeight="1">
      <c r="A501" s="1"/>
      <c r="B501" s="1"/>
      <c r="C501" s="1"/>
      <c r="N501" s="150" t="str">
        <f>IFERROR(VLOOKUP(F501,[1]BD_13!$F$2:$N$1000,9,0),"")</f>
        <v/>
      </c>
      <c r="U501" s="150" t="str">
        <f>IFERROR(VLOOKUP(F501,[1]BD_13!$F$2:$U$1000,16,0),"")</f>
        <v/>
      </c>
    </row>
    <row r="502" spans="1:21" ht="15.75" customHeight="1">
      <c r="A502" s="1"/>
      <c r="B502" s="1"/>
      <c r="C502" s="1"/>
      <c r="N502" s="150" t="str">
        <f>IFERROR(VLOOKUP(F502,[1]BD_13!$F$2:$N$1000,9,0),"")</f>
        <v/>
      </c>
      <c r="U502" s="150" t="str">
        <f>IFERROR(VLOOKUP(F502,[1]BD_13!$F$2:$U$1000,16,0),"")</f>
        <v/>
      </c>
    </row>
    <row r="503" spans="1:21" ht="15.75" customHeight="1">
      <c r="A503" s="1"/>
      <c r="B503" s="1"/>
      <c r="C503" s="1"/>
      <c r="N503" s="150" t="str">
        <f>IFERROR(VLOOKUP(F503,[1]BD_13!$F$2:$N$1000,9,0),"")</f>
        <v/>
      </c>
      <c r="U503" s="150" t="str">
        <f>IFERROR(VLOOKUP(F503,[1]BD_13!$F$2:$U$1000,16,0),"")</f>
        <v/>
      </c>
    </row>
    <row r="504" spans="1:21" ht="15.75" customHeight="1">
      <c r="A504" s="1"/>
      <c r="B504" s="1"/>
      <c r="C504" s="1"/>
      <c r="N504" s="150" t="str">
        <f>IFERROR(VLOOKUP(F504,[1]BD_13!$F$2:$N$1000,9,0),"")</f>
        <v/>
      </c>
      <c r="U504" s="150" t="str">
        <f>IFERROR(VLOOKUP(F504,[1]BD_13!$F$2:$U$1000,16,0),"")</f>
        <v/>
      </c>
    </row>
    <row r="505" spans="1:21" ht="15.75" customHeight="1">
      <c r="A505" s="1"/>
      <c r="B505" s="1"/>
      <c r="C505" s="1"/>
      <c r="N505" s="150" t="str">
        <f>IFERROR(VLOOKUP(F505,[1]BD_13!$F$2:$N$1000,9,0),"")</f>
        <v/>
      </c>
      <c r="U505" s="150" t="str">
        <f>IFERROR(VLOOKUP(F505,[1]BD_13!$F$2:$U$1000,16,0),"")</f>
        <v/>
      </c>
    </row>
    <row r="506" spans="1:21" ht="15.75" customHeight="1">
      <c r="A506" s="1"/>
      <c r="B506" s="1"/>
      <c r="C506" s="1"/>
      <c r="N506" s="150" t="str">
        <f>IFERROR(VLOOKUP(F506,[1]BD_13!$F$2:$N$1000,9,0),"")</f>
        <v/>
      </c>
      <c r="U506" s="150" t="str">
        <f>IFERROR(VLOOKUP(F506,[1]BD_13!$F$2:$U$1000,16,0),"")</f>
        <v/>
      </c>
    </row>
    <row r="507" spans="1:21" ht="15.75" customHeight="1">
      <c r="A507" s="1"/>
      <c r="B507" s="1"/>
      <c r="C507" s="1"/>
      <c r="N507" s="150" t="str">
        <f>IFERROR(VLOOKUP(F507,[1]BD_13!$F$2:$N$1000,9,0),"")</f>
        <v/>
      </c>
      <c r="U507" s="150" t="str">
        <f>IFERROR(VLOOKUP(F507,[1]BD_13!$F$2:$U$1000,16,0),"")</f>
        <v/>
      </c>
    </row>
    <row r="508" spans="1:21" ht="15.75" customHeight="1">
      <c r="A508" s="1"/>
      <c r="B508" s="1"/>
      <c r="C508" s="1"/>
      <c r="N508" s="150" t="str">
        <f>IFERROR(VLOOKUP(F508,[1]BD_13!$F$2:$N$1000,9,0),"")</f>
        <v/>
      </c>
      <c r="U508" s="150" t="str">
        <f>IFERROR(VLOOKUP(F508,[1]BD_13!$F$2:$U$1000,16,0),"")</f>
        <v/>
      </c>
    </row>
    <row r="509" spans="1:21" ht="15.75" customHeight="1">
      <c r="A509" s="1"/>
      <c r="B509" s="1"/>
      <c r="C509" s="1"/>
      <c r="N509" s="150" t="str">
        <f>IFERROR(VLOOKUP(F509,[1]BD_13!$F$2:$N$1000,9,0),"")</f>
        <v/>
      </c>
      <c r="U509" s="150" t="str">
        <f>IFERROR(VLOOKUP(F509,[1]BD_13!$F$2:$U$1000,16,0),"")</f>
        <v/>
      </c>
    </row>
    <row r="510" spans="1:21" ht="15.75" customHeight="1">
      <c r="A510" s="1"/>
      <c r="B510" s="1"/>
      <c r="C510" s="1"/>
      <c r="N510" s="150" t="str">
        <f>IFERROR(VLOOKUP(F510,[1]BD_13!$F$2:$N$1000,9,0),"")</f>
        <v/>
      </c>
      <c r="U510" s="150" t="str">
        <f>IFERROR(VLOOKUP(F510,[1]BD_13!$F$2:$U$1000,16,0),"")</f>
        <v/>
      </c>
    </row>
    <row r="511" spans="1:21" ht="15.75" customHeight="1">
      <c r="A511" s="1"/>
      <c r="B511" s="1"/>
      <c r="C511" s="1"/>
      <c r="N511" s="150" t="str">
        <f>IFERROR(VLOOKUP(F511,[1]BD_13!$F$2:$N$1000,9,0),"")</f>
        <v/>
      </c>
      <c r="U511" s="150" t="str">
        <f>IFERROR(VLOOKUP(F511,[1]BD_13!$F$2:$U$1000,16,0),"")</f>
        <v/>
      </c>
    </row>
    <row r="512" spans="1:21" ht="15.75" customHeight="1">
      <c r="A512" s="1"/>
      <c r="B512" s="1"/>
      <c r="C512" s="1"/>
      <c r="N512" s="150" t="str">
        <f>IFERROR(VLOOKUP(F512,[1]BD_13!$F$2:$N$1000,9,0),"")</f>
        <v/>
      </c>
      <c r="U512" s="150" t="str">
        <f>IFERROR(VLOOKUP(F512,[1]BD_13!$F$2:$U$1000,16,0),"")</f>
        <v/>
      </c>
    </row>
    <row r="513" spans="1:21" ht="15.75" customHeight="1">
      <c r="A513" s="1"/>
      <c r="B513" s="1"/>
      <c r="C513" s="1"/>
      <c r="N513" s="150" t="str">
        <f>IFERROR(VLOOKUP(F513,[1]BD_13!$F$2:$N$1000,9,0),"")</f>
        <v/>
      </c>
      <c r="U513" s="150" t="str">
        <f>IFERROR(VLOOKUP(F513,[1]BD_13!$F$2:$U$1000,16,0),"")</f>
        <v/>
      </c>
    </row>
    <row r="514" spans="1:21" ht="15.75" customHeight="1">
      <c r="A514" s="1"/>
      <c r="B514" s="1"/>
      <c r="C514" s="1"/>
      <c r="N514" s="150" t="str">
        <f>IFERROR(VLOOKUP(F514,[1]BD_13!$F$2:$N$1000,9,0),"")</f>
        <v/>
      </c>
      <c r="U514" s="150" t="str">
        <f>IFERROR(VLOOKUP(F514,[1]BD_13!$F$2:$U$1000,16,0),"")</f>
        <v/>
      </c>
    </row>
    <row r="515" spans="1:21" ht="15.75" customHeight="1">
      <c r="A515" s="1"/>
      <c r="B515" s="1"/>
      <c r="C515" s="1"/>
      <c r="N515" s="150" t="str">
        <f>IFERROR(VLOOKUP(F515,[1]BD_13!$F$2:$N$1000,9,0),"")</f>
        <v/>
      </c>
      <c r="U515" s="150" t="str">
        <f>IFERROR(VLOOKUP(F515,[1]BD_13!$F$2:$U$1000,16,0),"")</f>
        <v/>
      </c>
    </row>
    <row r="516" spans="1:21" ht="15.75" customHeight="1">
      <c r="A516" s="1"/>
      <c r="B516" s="1"/>
      <c r="C516" s="1"/>
      <c r="N516" s="150" t="str">
        <f>IFERROR(VLOOKUP(F516,[1]BD_13!$F$2:$N$1000,9,0),"")</f>
        <v/>
      </c>
      <c r="U516" s="150" t="str">
        <f>IFERROR(VLOOKUP(F516,[1]BD_13!$F$2:$U$1000,16,0),"")</f>
        <v/>
      </c>
    </row>
    <row r="517" spans="1:21" ht="15.75" customHeight="1">
      <c r="A517" s="1"/>
      <c r="B517" s="1"/>
      <c r="C517" s="1"/>
      <c r="N517" s="150" t="str">
        <f>IFERROR(VLOOKUP(F517,[1]BD_13!$F$2:$N$1000,9,0),"")</f>
        <v/>
      </c>
      <c r="U517" s="150" t="str">
        <f>IFERROR(VLOOKUP(F517,[1]BD_13!$F$2:$U$1000,16,0),"")</f>
        <v/>
      </c>
    </row>
    <row r="518" spans="1:21" ht="15.75" customHeight="1">
      <c r="A518" s="1"/>
      <c r="B518" s="1"/>
      <c r="C518" s="1"/>
      <c r="N518" s="150" t="str">
        <f>IFERROR(VLOOKUP(F518,[1]BD_13!$F$2:$N$1000,9,0),"")</f>
        <v/>
      </c>
      <c r="U518" s="150" t="str">
        <f>IFERROR(VLOOKUP(F518,[1]BD_13!$F$2:$U$1000,16,0),"")</f>
        <v/>
      </c>
    </row>
    <row r="519" spans="1:21" ht="15.75" customHeight="1">
      <c r="A519" s="1"/>
      <c r="B519" s="1"/>
      <c r="C519" s="1"/>
      <c r="N519" s="150" t="str">
        <f>IFERROR(VLOOKUP(F519,[1]BD_13!$F$2:$N$1000,9,0),"")</f>
        <v/>
      </c>
      <c r="U519" s="150" t="str">
        <f>IFERROR(VLOOKUP(F519,[1]BD_13!$F$2:$U$1000,16,0),"")</f>
        <v/>
      </c>
    </row>
    <row r="520" spans="1:21" ht="15.75" customHeight="1">
      <c r="A520" s="1"/>
      <c r="B520" s="1"/>
      <c r="C520" s="1"/>
      <c r="N520" s="150" t="str">
        <f>IFERROR(VLOOKUP(F520,[1]BD_13!$F$2:$N$1000,9,0),"")</f>
        <v/>
      </c>
      <c r="U520" s="150" t="str">
        <f>IFERROR(VLOOKUP(F520,[1]BD_13!$F$2:$U$1000,16,0),"")</f>
        <v/>
      </c>
    </row>
    <row r="521" spans="1:21" ht="15.75" customHeight="1">
      <c r="A521" s="1"/>
      <c r="B521" s="1"/>
      <c r="C521" s="1"/>
      <c r="N521" s="150" t="str">
        <f>IFERROR(VLOOKUP(F521,[1]BD_13!$F$2:$N$1000,9,0),"")</f>
        <v/>
      </c>
      <c r="U521" s="150" t="str">
        <f>IFERROR(VLOOKUP(F521,[1]BD_13!$F$2:$U$1000,16,0),"")</f>
        <v/>
      </c>
    </row>
    <row r="522" spans="1:21" ht="15.75" customHeight="1">
      <c r="A522" s="1"/>
      <c r="B522" s="1"/>
      <c r="C522" s="1"/>
      <c r="N522" s="150" t="str">
        <f>IFERROR(VLOOKUP(F522,[1]BD_13!$F$2:$N$1000,9,0),"")</f>
        <v/>
      </c>
      <c r="U522" s="150" t="str">
        <f>IFERROR(VLOOKUP(F522,[1]BD_13!$F$2:$U$1000,16,0),"")</f>
        <v/>
      </c>
    </row>
    <row r="523" spans="1:21" ht="15.75" customHeight="1">
      <c r="A523" s="1"/>
      <c r="B523" s="1"/>
      <c r="C523" s="1"/>
      <c r="N523" s="150" t="str">
        <f>IFERROR(VLOOKUP(F523,[1]BD_13!$F$2:$N$1000,9,0),"")</f>
        <v/>
      </c>
      <c r="U523" s="150" t="str">
        <f>IFERROR(VLOOKUP(F523,[1]BD_13!$F$2:$U$1000,16,0),"")</f>
        <v/>
      </c>
    </row>
    <row r="524" spans="1:21" ht="15.75" customHeight="1">
      <c r="A524" s="1"/>
      <c r="B524" s="1"/>
      <c r="C524" s="1"/>
      <c r="N524" s="150" t="str">
        <f>IFERROR(VLOOKUP(F524,[1]BD_13!$F$2:$N$1000,9,0),"")</f>
        <v/>
      </c>
      <c r="U524" s="150" t="str">
        <f>IFERROR(VLOOKUP(F524,[1]BD_13!$F$2:$U$1000,16,0),"")</f>
        <v/>
      </c>
    </row>
    <row r="525" spans="1:21" ht="15.75" customHeight="1">
      <c r="A525" s="1"/>
      <c r="B525" s="1"/>
      <c r="C525" s="1"/>
      <c r="N525" s="150" t="str">
        <f>IFERROR(VLOOKUP(F525,[1]BD_13!$F$2:$N$1000,9,0),"")</f>
        <v/>
      </c>
      <c r="U525" s="150" t="str">
        <f>IFERROR(VLOOKUP(F525,[1]BD_13!$F$2:$U$1000,16,0),"")</f>
        <v/>
      </c>
    </row>
    <row r="526" spans="1:21" ht="15.75" customHeight="1">
      <c r="A526" s="1"/>
      <c r="B526" s="1"/>
      <c r="C526" s="1"/>
      <c r="N526" s="150" t="str">
        <f>IFERROR(VLOOKUP(F526,[1]BD_13!$F$2:$N$1000,9,0),"")</f>
        <v/>
      </c>
      <c r="U526" s="150" t="str">
        <f>IFERROR(VLOOKUP(F526,[1]BD_13!$F$2:$U$1000,16,0),"")</f>
        <v/>
      </c>
    </row>
    <row r="527" spans="1:21" ht="15.75" customHeight="1">
      <c r="A527" s="1"/>
      <c r="B527" s="1"/>
      <c r="C527" s="1"/>
      <c r="N527" s="150" t="str">
        <f>IFERROR(VLOOKUP(F527,[1]BD_13!$F$2:$N$1000,9,0),"")</f>
        <v/>
      </c>
      <c r="U527" s="150" t="str">
        <f>IFERROR(VLOOKUP(F527,[1]BD_13!$F$2:$U$1000,16,0),"")</f>
        <v/>
      </c>
    </row>
    <row r="528" spans="1:21" ht="15.75" customHeight="1">
      <c r="A528" s="1"/>
      <c r="B528" s="1"/>
      <c r="C528" s="1"/>
      <c r="N528" s="150" t="str">
        <f>IFERROR(VLOOKUP(F528,[1]BD_13!$F$2:$N$1000,9,0),"")</f>
        <v/>
      </c>
      <c r="U528" s="150" t="str">
        <f>IFERROR(VLOOKUP(F528,[1]BD_13!$F$2:$U$1000,16,0),"")</f>
        <v/>
      </c>
    </row>
    <row r="529" spans="1:21" ht="15.75" customHeight="1">
      <c r="A529" s="1"/>
      <c r="B529" s="1"/>
      <c r="C529" s="1"/>
      <c r="N529" s="150" t="str">
        <f>IFERROR(VLOOKUP(F529,[1]BD_13!$F$2:$N$1000,9,0),"")</f>
        <v/>
      </c>
      <c r="U529" s="150" t="str">
        <f>IFERROR(VLOOKUP(F529,[1]BD_13!$F$2:$U$1000,16,0),"")</f>
        <v/>
      </c>
    </row>
    <row r="530" spans="1:21" ht="15.75" customHeight="1">
      <c r="A530" s="1"/>
      <c r="B530" s="1"/>
      <c r="C530" s="1"/>
      <c r="N530" s="150" t="str">
        <f>IFERROR(VLOOKUP(F530,[1]BD_13!$F$2:$N$1000,9,0),"")</f>
        <v/>
      </c>
      <c r="U530" s="150" t="str">
        <f>IFERROR(VLOOKUP(F530,[1]BD_13!$F$2:$U$1000,16,0),"")</f>
        <v/>
      </c>
    </row>
    <row r="531" spans="1:21" ht="15.75" customHeight="1">
      <c r="A531" s="1"/>
      <c r="B531" s="1"/>
      <c r="C531" s="1"/>
      <c r="N531" s="150" t="str">
        <f>IFERROR(VLOOKUP(F531,[1]BD_13!$F$2:$N$1000,9,0),"")</f>
        <v/>
      </c>
      <c r="U531" s="150" t="str">
        <f>IFERROR(VLOOKUP(F531,[1]BD_13!$F$2:$U$1000,16,0),"")</f>
        <v/>
      </c>
    </row>
    <row r="532" spans="1:21" ht="15.75" customHeight="1">
      <c r="A532" s="1"/>
      <c r="B532" s="1"/>
      <c r="C532" s="1"/>
      <c r="N532" s="150" t="str">
        <f>IFERROR(VLOOKUP(F532,[1]BD_13!$F$2:$N$1000,9,0),"")</f>
        <v/>
      </c>
      <c r="U532" s="150" t="str">
        <f>IFERROR(VLOOKUP(F532,[1]BD_13!$F$2:$U$1000,16,0),"")</f>
        <v/>
      </c>
    </row>
    <row r="533" spans="1:21" ht="15.75" customHeight="1">
      <c r="A533" s="1"/>
      <c r="B533" s="1"/>
      <c r="C533" s="1"/>
      <c r="N533" s="150" t="str">
        <f>IFERROR(VLOOKUP(F533,[1]BD_13!$F$2:$N$1000,9,0),"")</f>
        <v/>
      </c>
      <c r="U533" s="150" t="str">
        <f>IFERROR(VLOOKUP(F533,[1]BD_13!$F$2:$U$1000,16,0),"")</f>
        <v/>
      </c>
    </row>
    <row r="534" spans="1:21" ht="15.75" customHeight="1">
      <c r="A534" s="1"/>
      <c r="B534" s="1"/>
      <c r="C534" s="1"/>
      <c r="N534" s="150" t="str">
        <f>IFERROR(VLOOKUP(F534,[1]BD_13!$F$2:$N$1000,9,0),"")</f>
        <v/>
      </c>
      <c r="U534" s="150" t="str">
        <f>IFERROR(VLOOKUP(F534,[1]BD_13!$F$2:$U$1000,16,0),"")</f>
        <v/>
      </c>
    </row>
    <row r="535" spans="1:21" ht="15.75" customHeight="1">
      <c r="A535" s="1"/>
      <c r="B535" s="1"/>
      <c r="C535" s="1"/>
      <c r="N535" s="150" t="str">
        <f>IFERROR(VLOOKUP(F535,[1]BD_13!$F$2:$N$1000,9,0),"")</f>
        <v/>
      </c>
      <c r="U535" s="150" t="str">
        <f>IFERROR(VLOOKUP(F535,[1]BD_13!$F$2:$U$1000,16,0),"")</f>
        <v/>
      </c>
    </row>
    <row r="536" spans="1:21" ht="15.75" customHeight="1">
      <c r="A536" s="1"/>
      <c r="B536" s="1"/>
      <c r="C536" s="1"/>
      <c r="N536" s="150" t="str">
        <f>IFERROR(VLOOKUP(F536,[1]BD_13!$F$2:$N$1000,9,0),"")</f>
        <v/>
      </c>
      <c r="U536" s="150" t="str">
        <f>IFERROR(VLOOKUP(F536,[1]BD_13!$F$2:$U$1000,16,0),"")</f>
        <v/>
      </c>
    </row>
    <row r="537" spans="1:21" ht="15.75" customHeight="1">
      <c r="A537" s="1"/>
      <c r="B537" s="1"/>
      <c r="C537" s="1"/>
      <c r="N537" s="150" t="str">
        <f>IFERROR(VLOOKUP(F537,[1]BD_13!$F$2:$N$1000,9,0),"")</f>
        <v/>
      </c>
      <c r="U537" s="150" t="str">
        <f>IFERROR(VLOOKUP(F537,[1]BD_13!$F$2:$U$1000,16,0),"")</f>
        <v/>
      </c>
    </row>
    <row r="538" spans="1:21" ht="15.75" customHeight="1">
      <c r="A538" s="1"/>
      <c r="B538" s="1"/>
      <c r="C538" s="1"/>
      <c r="N538" s="150" t="str">
        <f>IFERROR(VLOOKUP(F538,[1]BD_13!$F$2:$N$1000,9,0),"")</f>
        <v/>
      </c>
      <c r="U538" s="150" t="str">
        <f>IFERROR(VLOOKUP(F538,[1]BD_13!$F$2:$U$1000,16,0),"")</f>
        <v/>
      </c>
    </row>
    <row r="539" spans="1:21" ht="15.75" customHeight="1">
      <c r="A539" s="1"/>
      <c r="B539" s="1"/>
      <c r="C539" s="1"/>
      <c r="N539" s="150" t="str">
        <f>IFERROR(VLOOKUP(F539,[1]BD_13!$F$2:$N$1000,9,0),"")</f>
        <v/>
      </c>
      <c r="U539" s="150" t="str">
        <f>IFERROR(VLOOKUP(F539,[1]BD_13!$F$2:$U$1000,16,0),"")</f>
        <v/>
      </c>
    </row>
    <row r="540" spans="1:21" ht="15.75" customHeight="1">
      <c r="A540" s="1"/>
      <c r="B540" s="1"/>
      <c r="C540" s="1"/>
      <c r="N540" s="150" t="str">
        <f>IFERROR(VLOOKUP(F540,[1]BD_13!$F$2:$N$1000,9,0),"")</f>
        <v/>
      </c>
      <c r="U540" s="150" t="str">
        <f>IFERROR(VLOOKUP(F540,[1]BD_13!$F$2:$U$1000,16,0),"")</f>
        <v/>
      </c>
    </row>
    <row r="541" spans="1:21" ht="15.75" customHeight="1">
      <c r="A541" s="1"/>
      <c r="B541" s="1"/>
      <c r="C541" s="1"/>
      <c r="N541" s="150" t="str">
        <f>IFERROR(VLOOKUP(F541,[1]BD_13!$F$2:$N$1000,9,0),"")</f>
        <v/>
      </c>
      <c r="U541" s="150" t="str">
        <f>IFERROR(VLOOKUP(F541,[1]BD_13!$F$2:$U$1000,16,0),"")</f>
        <v/>
      </c>
    </row>
    <row r="542" spans="1:21" ht="15.75" customHeight="1">
      <c r="A542" s="1"/>
      <c r="B542" s="1"/>
      <c r="C542" s="1"/>
      <c r="N542" s="150" t="str">
        <f>IFERROR(VLOOKUP(F542,[1]BD_13!$F$2:$N$1000,9,0),"")</f>
        <v/>
      </c>
      <c r="U542" s="150" t="str">
        <f>IFERROR(VLOOKUP(F542,[1]BD_13!$F$2:$U$1000,16,0),"")</f>
        <v/>
      </c>
    </row>
    <row r="543" spans="1:21" ht="15.75" customHeight="1">
      <c r="A543" s="1"/>
      <c r="B543" s="1"/>
      <c r="C543" s="1"/>
      <c r="N543" s="150" t="str">
        <f>IFERROR(VLOOKUP(F543,[1]BD_13!$F$2:$N$1000,9,0),"")</f>
        <v/>
      </c>
      <c r="U543" s="150" t="str">
        <f>IFERROR(VLOOKUP(F543,[1]BD_13!$F$2:$U$1000,16,0),"")</f>
        <v/>
      </c>
    </row>
    <row r="544" spans="1:21" ht="15.75" customHeight="1">
      <c r="A544" s="1"/>
      <c r="B544" s="1"/>
      <c r="C544" s="1"/>
      <c r="N544" s="150" t="str">
        <f>IFERROR(VLOOKUP(F544,[1]BD_13!$F$2:$N$1000,9,0),"")</f>
        <v/>
      </c>
      <c r="U544" s="150" t="str">
        <f>IFERROR(VLOOKUP(F544,[1]BD_13!$F$2:$U$1000,16,0),"")</f>
        <v/>
      </c>
    </row>
    <row r="545" spans="1:21" ht="15.75" customHeight="1">
      <c r="A545" s="1"/>
      <c r="B545" s="1"/>
      <c r="C545" s="1"/>
      <c r="N545" s="150" t="str">
        <f>IFERROR(VLOOKUP(F545,[1]BD_13!$F$2:$N$1000,9,0),"")</f>
        <v/>
      </c>
      <c r="U545" s="150" t="str">
        <f>IFERROR(VLOOKUP(F545,[1]BD_13!$F$2:$U$1000,16,0),"")</f>
        <v/>
      </c>
    </row>
    <row r="546" spans="1:21" ht="15.75" customHeight="1">
      <c r="A546" s="1"/>
      <c r="B546" s="1"/>
      <c r="C546" s="1"/>
      <c r="N546" s="150" t="str">
        <f>IFERROR(VLOOKUP(F546,[1]BD_13!$F$2:$N$1000,9,0),"")</f>
        <v/>
      </c>
      <c r="U546" s="150" t="str">
        <f>IFERROR(VLOOKUP(F546,[1]BD_13!$F$2:$U$1000,16,0),"")</f>
        <v/>
      </c>
    </row>
    <row r="547" spans="1:21" ht="15.75" customHeight="1">
      <c r="A547" s="1"/>
      <c r="B547" s="1"/>
      <c r="C547" s="1"/>
      <c r="N547" s="150" t="str">
        <f>IFERROR(VLOOKUP(F547,[1]BD_13!$F$2:$N$1000,9,0),"")</f>
        <v/>
      </c>
      <c r="U547" s="150" t="str">
        <f>IFERROR(VLOOKUP(F547,[1]BD_13!$F$2:$U$1000,16,0),"")</f>
        <v/>
      </c>
    </row>
    <row r="548" spans="1:21" ht="15.75" customHeight="1">
      <c r="A548" s="1"/>
      <c r="B548" s="1"/>
      <c r="C548" s="1"/>
      <c r="N548" s="150" t="str">
        <f>IFERROR(VLOOKUP(F548,[1]BD_13!$F$2:$N$1000,9,0),"")</f>
        <v/>
      </c>
      <c r="U548" s="150" t="str">
        <f>IFERROR(VLOOKUP(F548,[1]BD_13!$F$2:$U$1000,16,0),"")</f>
        <v/>
      </c>
    </row>
    <row r="549" spans="1:21" ht="15.75" customHeight="1">
      <c r="A549" s="1"/>
      <c r="B549" s="1"/>
      <c r="C549" s="1"/>
      <c r="N549" s="150" t="str">
        <f>IFERROR(VLOOKUP(F549,[1]BD_13!$F$2:$N$1000,9,0),"")</f>
        <v/>
      </c>
      <c r="U549" s="150" t="str">
        <f>IFERROR(VLOOKUP(F549,[1]BD_13!$F$2:$U$1000,16,0),"")</f>
        <v/>
      </c>
    </row>
    <row r="550" spans="1:21" ht="15.75" customHeight="1">
      <c r="A550" s="1"/>
      <c r="B550" s="1"/>
      <c r="C550" s="1"/>
      <c r="N550" s="150" t="str">
        <f>IFERROR(VLOOKUP(F550,[1]BD_13!$F$2:$N$1000,9,0),"")</f>
        <v/>
      </c>
      <c r="U550" s="150" t="str">
        <f>IFERROR(VLOOKUP(F550,[1]BD_13!$F$2:$U$1000,16,0),"")</f>
        <v/>
      </c>
    </row>
    <row r="551" spans="1:21" ht="15.75" customHeight="1">
      <c r="A551" s="1"/>
      <c r="B551" s="1"/>
      <c r="C551" s="1"/>
      <c r="N551" s="150" t="str">
        <f>IFERROR(VLOOKUP(F551,[1]BD_13!$F$2:$N$1000,9,0),"")</f>
        <v/>
      </c>
      <c r="U551" s="150" t="str">
        <f>IFERROR(VLOOKUP(F551,[1]BD_13!$F$2:$U$1000,16,0),"")</f>
        <v/>
      </c>
    </row>
    <row r="552" spans="1:21" ht="15.75" customHeight="1">
      <c r="A552" s="1"/>
      <c r="B552" s="1"/>
      <c r="C552" s="1"/>
      <c r="N552" s="150" t="str">
        <f>IFERROR(VLOOKUP(F552,[1]BD_13!$F$2:$N$1000,9,0),"")</f>
        <v/>
      </c>
      <c r="U552" s="150" t="str">
        <f>IFERROR(VLOOKUP(F552,[1]BD_13!$F$2:$U$1000,16,0),"")</f>
        <v/>
      </c>
    </row>
    <row r="553" spans="1:21" ht="15.75" customHeight="1">
      <c r="A553" s="1"/>
      <c r="B553" s="1"/>
      <c r="C553" s="1"/>
      <c r="N553" s="150" t="str">
        <f>IFERROR(VLOOKUP(F553,[1]BD_13!$F$2:$N$1000,9,0),"")</f>
        <v/>
      </c>
      <c r="U553" s="150" t="str">
        <f>IFERROR(VLOOKUP(F553,[1]BD_13!$F$2:$U$1000,16,0),"")</f>
        <v/>
      </c>
    </row>
    <row r="554" spans="1:21" ht="15.75" customHeight="1">
      <c r="A554" s="1"/>
      <c r="B554" s="1"/>
      <c r="C554" s="1"/>
      <c r="N554" s="150" t="str">
        <f>IFERROR(VLOOKUP(F554,[1]BD_13!$F$2:$N$1000,9,0),"")</f>
        <v/>
      </c>
      <c r="U554" s="150" t="str">
        <f>IFERROR(VLOOKUP(F554,[1]BD_13!$F$2:$U$1000,16,0),"")</f>
        <v/>
      </c>
    </row>
    <row r="555" spans="1:21" ht="15.75" customHeight="1">
      <c r="A555" s="1"/>
      <c r="B555" s="1"/>
      <c r="C555" s="1"/>
      <c r="N555" s="150" t="str">
        <f>IFERROR(VLOOKUP(F555,[1]BD_13!$F$2:$N$1000,9,0),"")</f>
        <v/>
      </c>
      <c r="U555" s="150" t="str">
        <f>IFERROR(VLOOKUP(F555,[1]BD_13!$F$2:$U$1000,16,0),"")</f>
        <v/>
      </c>
    </row>
    <row r="556" spans="1:21" ht="15.75" customHeight="1">
      <c r="A556" s="1"/>
      <c r="B556" s="1"/>
      <c r="C556" s="1"/>
      <c r="N556" s="150" t="str">
        <f>IFERROR(VLOOKUP(F556,[1]BD_13!$F$2:$N$1000,9,0),"")</f>
        <v/>
      </c>
      <c r="U556" s="150" t="str">
        <f>IFERROR(VLOOKUP(F556,[1]BD_13!$F$2:$U$1000,16,0),"")</f>
        <v/>
      </c>
    </row>
    <row r="557" spans="1:21" ht="15.75" customHeight="1">
      <c r="A557" s="1"/>
      <c r="B557" s="1"/>
      <c r="C557" s="1"/>
      <c r="N557" s="150" t="str">
        <f>IFERROR(VLOOKUP(F557,[1]BD_13!$F$2:$N$1000,9,0),"")</f>
        <v/>
      </c>
      <c r="U557" s="150" t="str">
        <f>IFERROR(VLOOKUP(F557,[1]BD_13!$F$2:$U$1000,16,0),"")</f>
        <v/>
      </c>
    </row>
    <row r="558" spans="1:21" ht="15.75" customHeight="1">
      <c r="A558" s="1"/>
      <c r="B558" s="1"/>
      <c r="C558" s="1"/>
      <c r="N558" s="150" t="str">
        <f>IFERROR(VLOOKUP(F558,[1]BD_13!$F$2:$N$1000,9,0),"")</f>
        <v/>
      </c>
      <c r="U558" s="150" t="str">
        <f>IFERROR(VLOOKUP(F558,[1]BD_13!$F$2:$U$1000,16,0),"")</f>
        <v/>
      </c>
    </row>
    <row r="559" spans="1:21" ht="15.75" customHeight="1">
      <c r="A559" s="1"/>
      <c r="B559" s="1"/>
      <c r="C559" s="1"/>
      <c r="N559" s="150" t="str">
        <f>IFERROR(VLOOKUP(F559,[1]BD_13!$F$2:$N$1000,9,0),"")</f>
        <v/>
      </c>
      <c r="U559" s="150" t="str">
        <f>IFERROR(VLOOKUP(F559,[1]BD_13!$F$2:$U$1000,16,0),"")</f>
        <v/>
      </c>
    </row>
    <row r="560" spans="1:21" ht="15.75" customHeight="1">
      <c r="A560" s="1"/>
      <c r="B560" s="1"/>
      <c r="C560" s="1"/>
      <c r="N560" s="150" t="str">
        <f>IFERROR(VLOOKUP(F560,[1]BD_13!$F$2:$N$1000,9,0),"")</f>
        <v/>
      </c>
      <c r="U560" s="150" t="str">
        <f>IFERROR(VLOOKUP(F560,[1]BD_13!$F$2:$U$1000,16,0),"")</f>
        <v/>
      </c>
    </row>
    <row r="561" spans="1:21" ht="15.75" customHeight="1">
      <c r="A561" s="1"/>
      <c r="B561" s="1"/>
      <c r="C561" s="1"/>
      <c r="N561" s="150" t="str">
        <f>IFERROR(VLOOKUP(F561,[1]BD_13!$F$2:$N$1000,9,0),"")</f>
        <v/>
      </c>
      <c r="U561" s="150" t="str">
        <f>IFERROR(VLOOKUP(F561,[1]BD_13!$F$2:$U$1000,16,0),"")</f>
        <v/>
      </c>
    </row>
    <row r="562" spans="1:21" ht="15.75" customHeight="1">
      <c r="A562" s="1"/>
      <c r="B562" s="1"/>
      <c r="C562" s="1"/>
      <c r="N562" s="150" t="str">
        <f>IFERROR(VLOOKUP(F562,[1]BD_13!$F$2:$N$1000,9,0),"")</f>
        <v/>
      </c>
      <c r="U562" s="150" t="str">
        <f>IFERROR(VLOOKUP(F562,[1]BD_13!$F$2:$U$1000,16,0),"")</f>
        <v/>
      </c>
    </row>
    <row r="563" spans="1:21" ht="15.75" customHeight="1">
      <c r="A563" s="1"/>
      <c r="B563" s="1"/>
      <c r="C563" s="1"/>
      <c r="N563" s="150" t="str">
        <f>IFERROR(VLOOKUP(F563,[1]BD_13!$F$2:$N$1000,9,0),"")</f>
        <v/>
      </c>
      <c r="U563" s="150" t="str">
        <f>IFERROR(VLOOKUP(F563,[1]BD_13!$F$2:$U$1000,16,0),"")</f>
        <v/>
      </c>
    </row>
    <row r="564" spans="1:21" ht="15.75" customHeight="1">
      <c r="A564" s="1"/>
      <c r="B564" s="1"/>
      <c r="C564" s="1"/>
      <c r="N564" s="150" t="str">
        <f>IFERROR(VLOOKUP(F564,[1]BD_13!$F$2:$N$1000,9,0),"")</f>
        <v/>
      </c>
      <c r="U564" s="150" t="str">
        <f>IFERROR(VLOOKUP(F564,[1]BD_13!$F$2:$U$1000,16,0),"")</f>
        <v/>
      </c>
    </row>
    <row r="565" spans="1:21" ht="15.75" customHeight="1">
      <c r="A565" s="1"/>
      <c r="B565" s="1"/>
      <c r="C565" s="1"/>
      <c r="N565" s="150" t="str">
        <f>IFERROR(VLOOKUP(F565,[1]BD_13!$F$2:$N$1000,9,0),"")</f>
        <v/>
      </c>
      <c r="U565" s="150" t="str">
        <f>IFERROR(VLOOKUP(F565,[1]BD_13!$F$2:$U$1000,16,0),"")</f>
        <v/>
      </c>
    </row>
    <row r="566" spans="1:21" ht="15.75" customHeight="1">
      <c r="A566" s="1"/>
      <c r="B566" s="1"/>
      <c r="C566" s="1"/>
      <c r="N566" s="150" t="str">
        <f>IFERROR(VLOOKUP(F566,[1]BD_13!$F$2:$N$1000,9,0),"")</f>
        <v/>
      </c>
      <c r="U566" s="150" t="str">
        <f>IFERROR(VLOOKUP(F566,[1]BD_13!$F$2:$U$1000,16,0),"")</f>
        <v/>
      </c>
    </row>
    <row r="567" spans="1:21" ht="15.75" customHeight="1">
      <c r="A567" s="1"/>
      <c r="B567" s="1"/>
      <c r="C567" s="1"/>
      <c r="N567" s="150" t="str">
        <f>IFERROR(VLOOKUP(F567,[1]BD_13!$F$2:$N$1000,9,0),"")</f>
        <v/>
      </c>
      <c r="U567" s="150" t="str">
        <f>IFERROR(VLOOKUP(F567,[1]BD_13!$F$2:$U$1000,16,0),"")</f>
        <v/>
      </c>
    </row>
    <row r="568" spans="1:21" ht="15.75" customHeight="1">
      <c r="A568" s="1"/>
      <c r="B568" s="1"/>
      <c r="C568" s="1"/>
      <c r="N568" s="150" t="str">
        <f>IFERROR(VLOOKUP(F568,[1]BD_13!$F$2:$N$1000,9,0),"")</f>
        <v/>
      </c>
      <c r="U568" s="150" t="str">
        <f>IFERROR(VLOOKUP(F568,[1]BD_13!$F$2:$U$1000,16,0),"")</f>
        <v/>
      </c>
    </row>
    <row r="569" spans="1:21" ht="15.75" customHeight="1">
      <c r="A569" s="1"/>
      <c r="B569" s="1"/>
      <c r="C569" s="1"/>
      <c r="N569" s="150" t="str">
        <f>IFERROR(VLOOKUP(F569,[1]BD_13!$F$2:$N$1000,9,0),"")</f>
        <v/>
      </c>
      <c r="U569" s="150" t="str">
        <f>IFERROR(VLOOKUP(F569,[1]BD_13!$F$2:$U$1000,16,0),"")</f>
        <v/>
      </c>
    </row>
    <row r="570" spans="1:21" ht="15.75" customHeight="1">
      <c r="A570" s="1"/>
      <c r="B570" s="1"/>
      <c r="C570" s="1"/>
      <c r="N570" s="150" t="str">
        <f>IFERROR(VLOOKUP(F570,[1]BD_13!$F$2:$N$1000,9,0),"")</f>
        <v/>
      </c>
      <c r="U570" s="150" t="str">
        <f>IFERROR(VLOOKUP(F570,[1]BD_13!$F$2:$U$1000,16,0),"")</f>
        <v/>
      </c>
    </row>
    <row r="571" spans="1:21" ht="15.75" customHeight="1">
      <c r="A571" s="1"/>
      <c r="B571" s="1"/>
      <c r="C571" s="1"/>
      <c r="N571" s="150" t="str">
        <f>IFERROR(VLOOKUP(F571,[1]BD_13!$F$2:$N$1000,9,0),"")</f>
        <v/>
      </c>
      <c r="U571" s="150" t="str">
        <f>IFERROR(VLOOKUP(F571,[1]BD_13!$F$2:$U$1000,16,0),"")</f>
        <v/>
      </c>
    </row>
    <row r="572" spans="1:21" ht="15.75" customHeight="1">
      <c r="A572" s="1"/>
      <c r="B572" s="1"/>
      <c r="C572" s="1"/>
      <c r="N572" s="150" t="str">
        <f>IFERROR(VLOOKUP(F572,[1]BD_13!$F$2:$N$1000,9,0),"")</f>
        <v/>
      </c>
      <c r="U572" s="150" t="str">
        <f>IFERROR(VLOOKUP(F572,[1]BD_13!$F$2:$U$1000,16,0),"")</f>
        <v/>
      </c>
    </row>
    <row r="573" spans="1:21" ht="15.75" customHeight="1">
      <c r="A573" s="1"/>
      <c r="B573" s="1"/>
      <c r="C573" s="1"/>
      <c r="N573" s="150" t="str">
        <f>IFERROR(VLOOKUP(F573,[1]BD_13!$F$2:$N$1000,9,0),"")</f>
        <v/>
      </c>
      <c r="U573" s="150" t="str">
        <f>IFERROR(VLOOKUP(F573,[1]BD_13!$F$2:$U$1000,16,0),"")</f>
        <v/>
      </c>
    </row>
    <row r="574" spans="1:21" ht="15.75" customHeight="1">
      <c r="A574" s="1"/>
      <c r="B574" s="1"/>
      <c r="C574" s="1"/>
      <c r="N574" s="150" t="str">
        <f>IFERROR(VLOOKUP(F574,[1]BD_13!$F$2:$N$1000,9,0),"")</f>
        <v/>
      </c>
      <c r="U574" s="150" t="str">
        <f>IFERROR(VLOOKUP(F574,[1]BD_13!$F$2:$U$1000,16,0),"")</f>
        <v/>
      </c>
    </row>
    <row r="575" spans="1:21" ht="15.75" customHeight="1">
      <c r="A575" s="1"/>
      <c r="B575" s="1"/>
      <c r="C575" s="1"/>
      <c r="N575" s="150" t="str">
        <f>IFERROR(VLOOKUP(F575,[1]BD_13!$F$2:$N$1000,9,0),"")</f>
        <v/>
      </c>
      <c r="U575" s="150" t="str">
        <f>IFERROR(VLOOKUP(F575,[1]BD_13!$F$2:$U$1000,16,0),"")</f>
        <v/>
      </c>
    </row>
    <row r="576" spans="1:21" ht="15.75" customHeight="1">
      <c r="A576" s="1"/>
      <c r="B576" s="1"/>
      <c r="C576" s="1"/>
      <c r="N576" s="150" t="str">
        <f>IFERROR(VLOOKUP(F576,[1]BD_13!$F$2:$N$1000,9,0),"")</f>
        <v/>
      </c>
      <c r="U576" s="150" t="str">
        <f>IFERROR(VLOOKUP(F576,[1]BD_13!$F$2:$U$1000,16,0),"")</f>
        <v/>
      </c>
    </row>
    <row r="577" spans="1:21" ht="15.75" customHeight="1">
      <c r="A577" s="1"/>
      <c r="B577" s="1"/>
      <c r="C577" s="1"/>
      <c r="N577" s="150" t="str">
        <f>IFERROR(VLOOKUP(F577,[1]BD_13!$F$2:$N$1000,9,0),"")</f>
        <v/>
      </c>
      <c r="U577" s="150" t="str">
        <f>IFERROR(VLOOKUP(F577,[1]BD_13!$F$2:$U$1000,16,0),"")</f>
        <v/>
      </c>
    </row>
    <row r="578" spans="1:21" ht="15.75" customHeight="1">
      <c r="A578" s="1"/>
      <c r="B578" s="1"/>
      <c r="C578" s="1"/>
      <c r="N578" s="150" t="str">
        <f>IFERROR(VLOOKUP(F578,[1]BD_13!$F$2:$N$1000,9,0),"")</f>
        <v/>
      </c>
      <c r="U578" s="150" t="str">
        <f>IFERROR(VLOOKUP(F578,[1]BD_13!$F$2:$U$1000,16,0),"")</f>
        <v/>
      </c>
    </row>
    <row r="579" spans="1:21" ht="15.75" customHeight="1">
      <c r="A579" s="1"/>
      <c r="B579" s="1"/>
      <c r="C579" s="1"/>
      <c r="N579" s="150" t="str">
        <f>IFERROR(VLOOKUP(F579,[1]BD_13!$F$2:$N$1000,9,0),"")</f>
        <v/>
      </c>
      <c r="U579" s="150" t="str">
        <f>IFERROR(VLOOKUP(F579,[1]BD_13!$F$2:$U$1000,16,0),"")</f>
        <v/>
      </c>
    </row>
    <row r="580" spans="1:21" ht="15.75" customHeight="1">
      <c r="A580" s="1"/>
      <c r="B580" s="1"/>
      <c r="C580" s="1"/>
      <c r="N580" s="150" t="str">
        <f>IFERROR(VLOOKUP(F580,[1]BD_13!$F$2:$N$1000,9,0),"")</f>
        <v/>
      </c>
      <c r="U580" s="150" t="str">
        <f>IFERROR(VLOOKUP(F580,[1]BD_13!$F$2:$U$1000,16,0),"")</f>
        <v/>
      </c>
    </row>
    <row r="581" spans="1:21" ht="15.75" customHeight="1">
      <c r="A581" s="1"/>
      <c r="B581" s="1"/>
      <c r="C581" s="1"/>
      <c r="N581" s="150" t="str">
        <f>IFERROR(VLOOKUP(F581,[1]BD_13!$F$2:$N$1000,9,0),"")</f>
        <v/>
      </c>
      <c r="U581" s="150" t="str">
        <f>IFERROR(VLOOKUP(F581,[1]BD_13!$F$2:$U$1000,16,0),"")</f>
        <v/>
      </c>
    </row>
    <row r="582" spans="1:21" ht="15.75" customHeight="1">
      <c r="A582" s="1"/>
      <c r="B582" s="1"/>
      <c r="C582" s="1"/>
      <c r="N582" s="150" t="str">
        <f>IFERROR(VLOOKUP(F582,[1]BD_13!$F$2:$N$1000,9,0),"")</f>
        <v/>
      </c>
      <c r="U582" s="150" t="str">
        <f>IFERROR(VLOOKUP(F582,[1]BD_13!$F$2:$U$1000,16,0),"")</f>
        <v/>
      </c>
    </row>
    <row r="583" spans="1:21" ht="15.75" customHeight="1">
      <c r="A583" s="1"/>
      <c r="B583" s="1"/>
      <c r="C583" s="1"/>
      <c r="N583" s="150" t="str">
        <f>IFERROR(VLOOKUP(F583,[1]BD_13!$F$2:$N$1000,9,0),"")</f>
        <v/>
      </c>
      <c r="U583" s="150" t="str">
        <f>IFERROR(VLOOKUP(F583,[1]BD_13!$F$2:$U$1000,16,0),"")</f>
        <v/>
      </c>
    </row>
    <row r="584" spans="1:21" ht="15.75" customHeight="1">
      <c r="A584" s="1"/>
      <c r="B584" s="1"/>
      <c r="C584" s="1"/>
      <c r="N584" s="150" t="str">
        <f>IFERROR(VLOOKUP(F584,[1]BD_13!$F$2:$N$1000,9,0),"")</f>
        <v/>
      </c>
      <c r="U584" s="150" t="str">
        <f>IFERROR(VLOOKUP(F584,[1]BD_13!$F$2:$U$1000,16,0),"")</f>
        <v/>
      </c>
    </row>
    <row r="585" spans="1:21" ht="15.75" customHeight="1">
      <c r="A585" s="1"/>
      <c r="B585" s="1"/>
      <c r="C585" s="1"/>
      <c r="N585" s="150" t="str">
        <f>IFERROR(VLOOKUP(F585,[1]BD_13!$F$2:$N$1000,9,0),"")</f>
        <v/>
      </c>
      <c r="U585" s="150" t="str">
        <f>IFERROR(VLOOKUP(F585,[1]BD_13!$F$2:$U$1000,16,0),"")</f>
        <v/>
      </c>
    </row>
    <row r="586" spans="1:21" ht="15.75" customHeight="1">
      <c r="A586" s="1"/>
      <c r="B586" s="1"/>
      <c r="C586" s="1"/>
      <c r="N586" s="150" t="str">
        <f>IFERROR(VLOOKUP(F586,[1]BD_13!$F$2:$N$1000,9,0),"")</f>
        <v/>
      </c>
      <c r="U586" s="150" t="str">
        <f>IFERROR(VLOOKUP(F586,[1]BD_13!$F$2:$U$1000,16,0),"")</f>
        <v/>
      </c>
    </row>
    <row r="587" spans="1:21" ht="15.75" customHeight="1">
      <c r="A587" s="1"/>
      <c r="B587" s="1"/>
      <c r="C587" s="1"/>
      <c r="N587" s="150" t="str">
        <f>IFERROR(VLOOKUP(F587,[1]BD_13!$F$2:$N$1000,9,0),"")</f>
        <v/>
      </c>
      <c r="U587" s="150" t="str">
        <f>IFERROR(VLOOKUP(F587,[1]BD_13!$F$2:$U$1000,16,0),"")</f>
        <v/>
      </c>
    </row>
    <row r="588" spans="1:21" ht="15.75" customHeight="1">
      <c r="A588" s="1"/>
      <c r="B588" s="1"/>
      <c r="C588" s="1"/>
      <c r="N588" s="150" t="str">
        <f>IFERROR(VLOOKUP(F588,[1]BD_13!$F$2:$N$1000,9,0),"")</f>
        <v/>
      </c>
      <c r="U588" s="150" t="str">
        <f>IFERROR(VLOOKUP(F588,[1]BD_13!$F$2:$U$1000,16,0),"")</f>
        <v/>
      </c>
    </row>
    <row r="589" spans="1:21" ht="15.75" customHeight="1">
      <c r="A589" s="1"/>
      <c r="B589" s="1"/>
      <c r="C589" s="1"/>
      <c r="N589" s="150" t="str">
        <f>IFERROR(VLOOKUP(F589,[1]BD_13!$F$2:$N$1000,9,0),"")</f>
        <v/>
      </c>
      <c r="U589" s="150" t="str">
        <f>IFERROR(VLOOKUP(F589,[1]BD_13!$F$2:$U$1000,16,0),"")</f>
        <v/>
      </c>
    </row>
    <row r="590" spans="1:21" ht="15.75" customHeight="1">
      <c r="A590" s="1"/>
      <c r="B590" s="1"/>
      <c r="C590" s="1"/>
      <c r="N590" s="150" t="str">
        <f>IFERROR(VLOOKUP(F590,[1]BD_13!$F$2:$N$1000,9,0),"")</f>
        <v/>
      </c>
      <c r="U590" s="150" t="str">
        <f>IFERROR(VLOOKUP(F590,[1]BD_13!$F$2:$U$1000,16,0),"")</f>
        <v/>
      </c>
    </row>
    <row r="591" spans="1:21" ht="15.75" customHeight="1">
      <c r="A591" s="1"/>
      <c r="B591" s="1"/>
      <c r="C591" s="1"/>
      <c r="N591" s="150" t="str">
        <f>IFERROR(VLOOKUP(F591,[1]BD_13!$F$2:$N$1000,9,0),"")</f>
        <v/>
      </c>
      <c r="U591" s="150" t="str">
        <f>IFERROR(VLOOKUP(F591,[1]BD_13!$F$2:$U$1000,16,0),"")</f>
        <v/>
      </c>
    </row>
    <row r="592" spans="1:21" ht="15.75" customHeight="1">
      <c r="A592" s="1"/>
      <c r="B592" s="1"/>
      <c r="C592" s="1"/>
      <c r="N592" s="150" t="str">
        <f>IFERROR(VLOOKUP(F592,[1]BD_13!$F$2:$N$1000,9,0),"")</f>
        <v/>
      </c>
      <c r="U592" s="150" t="str">
        <f>IFERROR(VLOOKUP(F592,[1]BD_13!$F$2:$U$1000,16,0),"")</f>
        <v/>
      </c>
    </row>
    <row r="593" spans="1:21" ht="15.75" customHeight="1">
      <c r="A593" s="1"/>
      <c r="B593" s="1"/>
      <c r="C593" s="1"/>
      <c r="N593" s="150" t="str">
        <f>IFERROR(VLOOKUP(F593,[1]BD_13!$F$2:$N$1000,9,0),"")</f>
        <v/>
      </c>
      <c r="U593" s="150" t="str">
        <f>IFERROR(VLOOKUP(F593,[1]BD_13!$F$2:$U$1000,16,0),"")</f>
        <v/>
      </c>
    </row>
    <row r="594" spans="1:21" ht="15.75" customHeight="1">
      <c r="A594" s="1"/>
      <c r="B594" s="1"/>
      <c r="C594" s="1"/>
      <c r="N594" s="150" t="str">
        <f>IFERROR(VLOOKUP(F594,[1]BD_13!$F$2:$N$1000,9,0),"")</f>
        <v/>
      </c>
      <c r="U594" s="150" t="str">
        <f>IFERROR(VLOOKUP(F594,[1]BD_13!$F$2:$U$1000,16,0),"")</f>
        <v/>
      </c>
    </row>
    <row r="595" spans="1:21" ht="15.75" customHeight="1">
      <c r="A595" s="1"/>
      <c r="B595" s="1"/>
      <c r="C595" s="1"/>
      <c r="N595" s="150" t="str">
        <f>IFERROR(VLOOKUP(F595,[1]BD_13!$F$2:$N$1000,9,0),"")</f>
        <v/>
      </c>
      <c r="U595" s="150" t="str">
        <f>IFERROR(VLOOKUP(F595,[1]BD_13!$F$2:$U$1000,16,0),"")</f>
        <v/>
      </c>
    </row>
    <row r="596" spans="1:21" ht="15.75" customHeight="1">
      <c r="A596" s="1"/>
      <c r="B596" s="1"/>
      <c r="C596" s="1"/>
      <c r="N596" s="150" t="str">
        <f>IFERROR(VLOOKUP(F596,[1]BD_13!$F$2:$N$1000,9,0),"")</f>
        <v/>
      </c>
      <c r="U596" s="150" t="str">
        <f>IFERROR(VLOOKUP(F596,[1]BD_13!$F$2:$U$1000,16,0),"")</f>
        <v/>
      </c>
    </row>
    <row r="597" spans="1:21" ht="15.75" customHeight="1">
      <c r="A597" s="1"/>
      <c r="B597" s="1"/>
      <c r="C597" s="1"/>
      <c r="N597" s="150" t="str">
        <f>IFERROR(VLOOKUP(F597,[1]BD_13!$F$2:$N$1000,9,0),"")</f>
        <v/>
      </c>
      <c r="U597" s="150" t="str">
        <f>IFERROR(VLOOKUP(F597,[1]BD_13!$F$2:$U$1000,16,0),"")</f>
        <v/>
      </c>
    </row>
    <row r="598" spans="1:21" ht="15.75" customHeight="1">
      <c r="A598" s="1"/>
      <c r="B598" s="1"/>
      <c r="C598" s="1"/>
      <c r="N598" s="150" t="str">
        <f>IFERROR(VLOOKUP(F598,[1]BD_13!$F$2:$N$1000,9,0),"")</f>
        <v/>
      </c>
      <c r="U598" s="150" t="str">
        <f>IFERROR(VLOOKUP(F598,[1]BD_13!$F$2:$U$1000,16,0),"")</f>
        <v/>
      </c>
    </row>
    <row r="599" spans="1:21" ht="15.75" customHeight="1">
      <c r="A599" s="1"/>
      <c r="B599" s="1"/>
      <c r="C599" s="1"/>
      <c r="N599" s="150" t="str">
        <f>IFERROR(VLOOKUP(F599,[1]BD_13!$F$2:$N$1000,9,0),"")</f>
        <v/>
      </c>
      <c r="U599" s="150" t="str">
        <f>IFERROR(VLOOKUP(F599,[1]BD_13!$F$2:$U$1000,16,0),"")</f>
        <v/>
      </c>
    </row>
    <row r="600" spans="1:21" ht="15.75" customHeight="1">
      <c r="A600" s="1"/>
      <c r="B600" s="1"/>
      <c r="C600" s="1"/>
      <c r="N600" s="150" t="str">
        <f>IFERROR(VLOOKUP(F600,[1]BD_13!$F$2:$N$1000,9,0),"")</f>
        <v/>
      </c>
      <c r="U600" s="150" t="str">
        <f>IFERROR(VLOOKUP(F600,[1]BD_13!$F$2:$U$1000,16,0),"")</f>
        <v/>
      </c>
    </row>
    <row r="601" spans="1:21" ht="15.75" customHeight="1">
      <c r="A601" s="1"/>
      <c r="B601" s="1"/>
      <c r="C601" s="1"/>
      <c r="N601" s="150" t="str">
        <f>IFERROR(VLOOKUP(F601,[1]BD_13!$F$2:$N$1000,9,0),"")</f>
        <v/>
      </c>
      <c r="U601" s="150" t="str">
        <f>IFERROR(VLOOKUP(F601,[1]BD_13!$F$2:$U$1000,16,0),"")</f>
        <v/>
      </c>
    </row>
    <row r="602" spans="1:21" ht="15.75" customHeight="1">
      <c r="A602" s="1"/>
      <c r="B602" s="1"/>
      <c r="C602" s="1"/>
      <c r="N602" s="150" t="str">
        <f>IFERROR(VLOOKUP(F602,[1]BD_13!$F$2:$N$1000,9,0),"")</f>
        <v/>
      </c>
      <c r="U602" s="150" t="str">
        <f>IFERROR(VLOOKUP(F602,[1]BD_13!$F$2:$U$1000,16,0),"")</f>
        <v/>
      </c>
    </row>
    <row r="603" spans="1:21" ht="15.75" customHeight="1">
      <c r="A603" s="1"/>
      <c r="B603" s="1"/>
      <c r="C603" s="1"/>
      <c r="N603" s="150" t="str">
        <f>IFERROR(VLOOKUP(F603,[1]BD_13!$F$2:$N$1000,9,0),"")</f>
        <v/>
      </c>
      <c r="U603" s="150" t="str">
        <f>IFERROR(VLOOKUP(F603,[1]BD_13!$F$2:$U$1000,16,0),"")</f>
        <v/>
      </c>
    </row>
    <row r="604" spans="1:21" ht="15.75" customHeight="1">
      <c r="A604" s="1"/>
      <c r="B604" s="1"/>
      <c r="C604" s="1"/>
      <c r="N604" s="150" t="str">
        <f>IFERROR(VLOOKUP(F604,[1]BD_13!$F$2:$N$1000,9,0),"")</f>
        <v/>
      </c>
      <c r="U604" s="150" t="str">
        <f>IFERROR(VLOOKUP(F604,[1]BD_13!$F$2:$U$1000,16,0),"")</f>
        <v/>
      </c>
    </row>
    <row r="605" spans="1:21" ht="15.75" customHeight="1">
      <c r="A605" s="1"/>
      <c r="B605" s="1"/>
      <c r="C605" s="1"/>
      <c r="N605" s="150" t="str">
        <f>IFERROR(VLOOKUP(F605,[1]BD_13!$F$2:$N$1000,9,0),"")</f>
        <v/>
      </c>
      <c r="U605" s="150" t="str">
        <f>IFERROR(VLOOKUP(F605,[1]BD_13!$F$2:$U$1000,16,0),"")</f>
        <v/>
      </c>
    </row>
    <row r="606" spans="1:21" ht="15.75" customHeight="1">
      <c r="A606" s="1"/>
      <c r="B606" s="1"/>
      <c r="C606" s="1"/>
      <c r="N606" s="150" t="str">
        <f>IFERROR(VLOOKUP(F606,[1]BD_13!$F$2:$N$1000,9,0),"")</f>
        <v/>
      </c>
      <c r="U606" s="150" t="str">
        <f>IFERROR(VLOOKUP(F606,[1]BD_13!$F$2:$U$1000,16,0),"")</f>
        <v/>
      </c>
    </row>
    <row r="607" spans="1:21" ht="15.75" customHeight="1">
      <c r="A607" s="1"/>
      <c r="B607" s="1"/>
      <c r="C607" s="1"/>
      <c r="N607" s="150" t="str">
        <f>IFERROR(VLOOKUP(F607,[1]BD_13!$F$2:$N$1000,9,0),"")</f>
        <v/>
      </c>
      <c r="U607" s="150" t="str">
        <f>IFERROR(VLOOKUP(F607,[1]BD_13!$F$2:$U$1000,16,0),"")</f>
        <v/>
      </c>
    </row>
    <row r="608" spans="1:21" ht="15.75" customHeight="1">
      <c r="A608" s="1"/>
      <c r="B608" s="1"/>
      <c r="C608" s="1"/>
      <c r="N608" s="150" t="str">
        <f>IFERROR(VLOOKUP(F608,[1]BD_13!$F$2:$N$1000,9,0),"")</f>
        <v/>
      </c>
      <c r="U608" s="150" t="str">
        <f>IFERROR(VLOOKUP(F608,[1]BD_13!$F$2:$U$1000,16,0),"")</f>
        <v/>
      </c>
    </row>
    <row r="609" spans="1:21" ht="15.75" customHeight="1">
      <c r="A609" s="1"/>
      <c r="B609" s="1"/>
      <c r="C609" s="1"/>
      <c r="N609" s="150" t="str">
        <f>IFERROR(VLOOKUP(F609,[1]BD_13!$F$2:$N$1000,9,0),"")</f>
        <v/>
      </c>
      <c r="U609" s="150" t="str">
        <f>IFERROR(VLOOKUP(F609,[1]BD_13!$F$2:$U$1000,16,0),"")</f>
        <v/>
      </c>
    </row>
    <row r="610" spans="1:21" ht="15.75" customHeight="1">
      <c r="A610" s="1"/>
      <c r="B610" s="1"/>
      <c r="C610" s="1"/>
      <c r="N610" s="150" t="str">
        <f>IFERROR(VLOOKUP(F610,[1]BD_13!$F$2:$N$1000,9,0),"")</f>
        <v/>
      </c>
      <c r="U610" s="150" t="str">
        <f>IFERROR(VLOOKUP(F610,[1]BD_13!$F$2:$U$1000,16,0),"")</f>
        <v/>
      </c>
    </row>
    <row r="611" spans="1:21" ht="15.75" customHeight="1">
      <c r="A611" s="1"/>
      <c r="B611" s="1"/>
      <c r="C611" s="1"/>
      <c r="N611" s="150" t="str">
        <f>IFERROR(VLOOKUP(F611,[1]BD_13!$F$2:$N$1000,9,0),"")</f>
        <v/>
      </c>
      <c r="U611" s="150" t="str">
        <f>IFERROR(VLOOKUP(F611,[1]BD_13!$F$2:$U$1000,16,0),"")</f>
        <v/>
      </c>
    </row>
    <row r="612" spans="1:21" ht="15.75" customHeight="1">
      <c r="A612" s="1"/>
      <c r="B612" s="1"/>
      <c r="C612" s="1"/>
      <c r="N612" s="150" t="str">
        <f>IFERROR(VLOOKUP(F612,[1]BD_13!$F$2:$N$1000,9,0),"")</f>
        <v/>
      </c>
      <c r="U612" s="150" t="str">
        <f>IFERROR(VLOOKUP(F612,[1]BD_13!$F$2:$U$1000,16,0),"")</f>
        <v/>
      </c>
    </row>
    <row r="613" spans="1:21" ht="15.75" customHeight="1">
      <c r="A613" s="1"/>
      <c r="B613" s="1"/>
      <c r="C613" s="1"/>
      <c r="N613" s="150" t="str">
        <f>IFERROR(VLOOKUP(F613,[1]BD_13!$F$2:$N$1000,9,0),"")</f>
        <v/>
      </c>
      <c r="U613" s="150" t="str">
        <f>IFERROR(VLOOKUP(F613,[1]BD_13!$F$2:$U$1000,16,0),"")</f>
        <v/>
      </c>
    </row>
    <row r="614" spans="1:21" ht="15.75" customHeight="1">
      <c r="A614" s="1"/>
      <c r="B614" s="1"/>
      <c r="C614" s="1"/>
      <c r="N614" s="150" t="str">
        <f>IFERROR(VLOOKUP(F614,[1]BD_13!$F$2:$N$1000,9,0),"")</f>
        <v/>
      </c>
      <c r="U614" s="150" t="str">
        <f>IFERROR(VLOOKUP(F614,[1]BD_13!$F$2:$U$1000,16,0),"")</f>
        <v/>
      </c>
    </row>
    <row r="615" spans="1:21" ht="15.75" customHeight="1">
      <c r="A615" s="1"/>
      <c r="B615" s="1"/>
      <c r="C615" s="1"/>
      <c r="N615" s="150" t="str">
        <f>IFERROR(VLOOKUP(F615,[1]BD_13!$F$2:$N$1000,9,0),"")</f>
        <v/>
      </c>
      <c r="U615" s="150" t="str">
        <f>IFERROR(VLOOKUP(F615,[1]BD_13!$F$2:$U$1000,16,0),"")</f>
        <v/>
      </c>
    </row>
    <row r="616" spans="1:21" ht="15.75" customHeight="1">
      <c r="A616" s="1"/>
      <c r="B616" s="1"/>
      <c r="C616" s="1"/>
      <c r="N616" s="150" t="str">
        <f>IFERROR(VLOOKUP(F616,[1]BD_13!$F$2:$N$1000,9,0),"")</f>
        <v/>
      </c>
      <c r="U616" s="150" t="str">
        <f>IFERROR(VLOOKUP(F616,[1]BD_13!$F$2:$U$1000,16,0),"")</f>
        <v/>
      </c>
    </row>
    <row r="617" spans="1:21" ht="15.75" customHeight="1">
      <c r="A617" s="1"/>
      <c r="B617" s="1"/>
      <c r="C617" s="1"/>
      <c r="N617" s="150" t="str">
        <f>IFERROR(VLOOKUP(F617,[1]BD_13!$F$2:$N$1000,9,0),"")</f>
        <v/>
      </c>
      <c r="U617" s="150" t="str">
        <f>IFERROR(VLOOKUP(F617,[1]BD_13!$F$2:$U$1000,16,0),"")</f>
        <v/>
      </c>
    </row>
    <row r="618" spans="1:21" ht="15.75" customHeight="1">
      <c r="A618" s="1"/>
      <c r="B618" s="1"/>
      <c r="C618" s="1"/>
      <c r="N618" s="150" t="str">
        <f>IFERROR(VLOOKUP(F618,[1]BD_13!$F$2:$N$1000,9,0),"")</f>
        <v/>
      </c>
      <c r="U618" s="150" t="str">
        <f>IFERROR(VLOOKUP(F618,[1]BD_13!$F$2:$U$1000,16,0),"")</f>
        <v/>
      </c>
    </row>
    <row r="619" spans="1:21" ht="15.75" customHeight="1">
      <c r="A619" s="1"/>
      <c r="B619" s="1"/>
      <c r="C619" s="1"/>
      <c r="N619" s="150" t="str">
        <f>IFERROR(VLOOKUP(F619,[1]BD_13!$F$2:$N$1000,9,0),"")</f>
        <v/>
      </c>
      <c r="U619" s="150" t="str">
        <f>IFERROR(VLOOKUP(F619,[1]BD_13!$F$2:$U$1000,16,0),"")</f>
        <v/>
      </c>
    </row>
    <row r="620" spans="1:21" ht="15.75" customHeight="1">
      <c r="A620" s="1"/>
      <c r="B620" s="1"/>
      <c r="C620" s="1"/>
      <c r="N620" s="150" t="str">
        <f>IFERROR(VLOOKUP(F620,[1]BD_13!$F$2:$N$1000,9,0),"")</f>
        <v/>
      </c>
      <c r="U620" s="150" t="str">
        <f>IFERROR(VLOOKUP(F620,[1]BD_13!$F$2:$U$1000,16,0),"")</f>
        <v/>
      </c>
    </row>
    <row r="621" spans="1:21" ht="15.75" customHeight="1">
      <c r="A621" s="1"/>
      <c r="B621" s="1"/>
      <c r="C621" s="1"/>
      <c r="N621" s="150" t="str">
        <f>IFERROR(VLOOKUP(F621,[1]BD_13!$F$2:$N$1000,9,0),"")</f>
        <v/>
      </c>
      <c r="U621" s="150" t="str">
        <f>IFERROR(VLOOKUP(F621,[1]BD_13!$F$2:$U$1000,16,0),"")</f>
        <v/>
      </c>
    </row>
    <row r="622" spans="1:21" ht="15.75" customHeight="1">
      <c r="A622" s="1"/>
      <c r="B622" s="1"/>
      <c r="C622" s="1"/>
      <c r="N622" s="150" t="str">
        <f>IFERROR(VLOOKUP(F622,[1]BD_13!$F$2:$N$1000,9,0),"")</f>
        <v/>
      </c>
      <c r="U622" s="150" t="str">
        <f>IFERROR(VLOOKUP(F622,[1]BD_13!$F$2:$U$1000,16,0),"")</f>
        <v/>
      </c>
    </row>
    <row r="623" spans="1:21" ht="15.75" customHeight="1">
      <c r="A623" s="1"/>
      <c r="B623" s="1"/>
      <c r="C623" s="1"/>
      <c r="N623" s="150" t="str">
        <f>IFERROR(VLOOKUP(F623,[1]BD_13!$F$2:$N$1000,9,0),"")</f>
        <v/>
      </c>
      <c r="U623" s="150" t="str">
        <f>IFERROR(VLOOKUP(F623,[1]BD_13!$F$2:$U$1000,16,0),"")</f>
        <v/>
      </c>
    </row>
    <row r="624" spans="1:21" ht="15.75" customHeight="1">
      <c r="A624" s="1"/>
      <c r="B624" s="1"/>
      <c r="C624" s="1"/>
      <c r="N624" s="150" t="str">
        <f>IFERROR(VLOOKUP(F624,[1]BD_13!$F$2:$N$1000,9,0),"")</f>
        <v/>
      </c>
      <c r="U624" s="150" t="str">
        <f>IFERROR(VLOOKUP(F624,[1]BD_13!$F$2:$U$1000,16,0),"")</f>
        <v/>
      </c>
    </row>
    <row r="625" spans="1:21" ht="15.75" customHeight="1">
      <c r="A625" s="1"/>
      <c r="B625" s="1"/>
      <c r="C625" s="1"/>
      <c r="N625" s="150" t="str">
        <f>IFERROR(VLOOKUP(F625,[1]BD_13!$F$2:$N$1000,9,0),"")</f>
        <v/>
      </c>
      <c r="U625" s="150" t="str">
        <f>IFERROR(VLOOKUP(F625,[1]BD_13!$F$2:$U$1000,16,0),"")</f>
        <v/>
      </c>
    </row>
    <row r="626" spans="1:21" ht="15.75" customHeight="1">
      <c r="A626" s="1"/>
      <c r="B626" s="1"/>
      <c r="C626" s="1"/>
      <c r="N626" s="150" t="str">
        <f>IFERROR(VLOOKUP(F626,[1]BD_13!$F$2:$N$1000,9,0),"")</f>
        <v/>
      </c>
      <c r="U626" s="150" t="str">
        <f>IFERROR(VLOOKUP(F626,[1]BD_13!$F$2:$U$1000,16,0),"")</f>
        <v/>
      </c>
    </row>
    <row r="627" spans="1:21" ht="15.75" customHeight="1">
      <c r="A627" s="1"/>
      <c r="B627" s="1"/>
      <c r="C627" s="1"/>
      <c r="N627" s="150" t="str">
        <f>IFERROR(VLOOKUP(F627,[1]BD_13!$F$2:$N$1000,9,0),"")</f>
        <v/>
      </c>
      <c r="U627" s="150" t="str">
        <f>IFERROR(VLOOKUP(F627,[1]BD_13!$F$2:$U$1000,16,0),"")</f>
        <v/>
      </c>
    </row>
    <row r="628" spans="1:21" ht="15.75" customHeight="1">
      <c r="A628" s="1"/>
      <c r="B628" s="1"/>
      <c r="C628" s="1"/>
      <c r="N628" s="150" t="str">
        <f>IFERROR(VLOOKUP(F628,[1]BD_13!$F$2:$N$1000,9,0),"")</f>
        <v/>
      </c>
      <c r="U628" s="150" t="str">
        <f>IFERROR(VLOOKUP(F628,[1]BD_13!$F$2:$U$1000,16,0),"")</f>
        <v/>
      </c>
    </row>
    <row r="629" spans="1:21" ht="15.75" customHeight="1">
      <c r="A629" s="1"/>
      <c r="B629" s="1"/>
      <c r="C629" s="1"/>
      <c r="N629" s="150" t="str">
        <f>IFERROR(VLOOKUP(F629,[1]BD_13!$F$2:$N$1000,9,0),"")</f>
        <v/>
      </c>
      <c r="U629" s="150" t="str">
        <f>IFERROR(VLOOKUP(F629,[1]BD_13!$F$2:$U$1000,16,0),"")</f>
        <v/>
      </c>
    </row>
    <row r="630" spans="1:21" ht="15.75" customHeight="1">
      <c r="A630" s="1"/>
      <c r="B630" s="1"/>
      <c r="C630" s="1"/>
      <c r="N630" s="150" t="str">
        <f>IFERROR(VLOOKUP(F630,[1]BD_13!$F$2:$N$1000,9,0),"")</f>
        <v/>
      </c>
      <c r="U630" s="150" t="str">
        <f>IFERROR(VLOOKUP(F630,[1]BD_13!$F$2:$U$1000,16,0),"")</f>
        <v/>
      </c>
    </row>
    <row r="631" spans="1:21" ht="15.75" customHeight="1">
      <c r="A631" s="1"/>
      <c r="B631" s="1"/>
      <c r="C631" s="1"/>
      <c r="N631" s="150" t="str">
        <f>IFERROR(VLOOKUP(F631,[1]BD_13!$F$2:$N$1000,9,0),"")</f>
        <v/>
      </c>
      <c r="U631" s="150" t="str">
        <f>IFERROR(VLOOKUP(F631,[1]BD_13!$F$2:$U$1000,16,0),"")</f>
        <v/>
      </c>
    </row>
    <row r="632" spans="1:21" ht="15.75" customHeight="1">
      <c r="A632" s="1"/>
      <c r="B632" s="1"/>
      <c r="C632" s="1"/>
      <c r="N632" s="150" t="str">
        <f>IFERROR(VLOOKUP(F632,[1]BD_13!$F$2:$N$1000,9,0),"")</f>
        <v/>
      </c>
      <c r="U632" s="150" t="str">
        <f>IFERROR(VLOOKUP(F632,[1]BD_13!$F$2:$U$1000,16,0),"")</f>
        <v/>
      </c>
    </row>
    <row r="633" spans="1:21" ht="15.75" customHeight="1">
      <c r="A633" s="1"/>
      <c r="B633" s="1"/>
      <c r="C633" s="1"/>
      <c r="N633" s="150" t="str">
        <f>IFERROR(VLOOKUP(F633,[1]BD_13!$F$2:$N$1000,9,0),"")</f>
        <v/>
      </c>
      <c r="U633" s="150" t="str">
        <f>IFERROR(VLOOKUP(F633,[1]BD_13!$F$2:$U$1000,16,0),"")</f>
        <v/>
      </c>
    </row>
    <row r="634" spans="1:21" ht="15.75" customHeight="1">
      <c r="A634" s="1"/>
      <c r="B634" s="1"/>
      <c r="C634" s="1"/>
      <c r="N634" s="150" t="str">
        <f>IFERROR(VLOOKUP(F634,[1]BD_13!$F$2:$N$1000,9,0),"")</f>
        <v/>
      </c>
      <c r="U634" s="150" t="str">
        <f>IFERROR(VLOOKUP(F634,[1]BD_13!$F$2:$U$1000,16,0),"")</f>
        <v/>
      </c>
    </row>
    <row r="635" spans="1:21" ht="15.75" customHeight="1">
      <c r="A635" s="1"/>
      <c r="B635" s="1"/>
      <c r="C635" s="1"/>
      <c r="N635" s="150" t="str">
        <f>IFERROR(VLOOKUP(F635,[1]BD_13!$F$2:$N$1000,9,0),"")</f>
        <v/>
      </c>
      <c r="U635" s="150" t="str">
        <f>IFERROR(VLOOKUP(F635,[1]BD_13!$F$2:$U$1000,16,0),"")</f>
        <v/>
      </c>
    </row>
    <row r="636" spans="1:21" ht="15.75" customHeight="1">
      <c r="A636" s="1"/>
      <c r="B636" s="1"/>
      <c r="C636" s="1"/>
      <c r="N636" s="150" t="str">
        <f>IFERROR(VLOOKUP(F636,[1]BD_13!$F$2:$N$1000,9,0),"")</f>
        <v/>
      </c>
      <c r="U636" s="150" t="str">
        <f>IFERROR(VLOOKUP(F636,[1]BD_13!$F$2:$U$1000,16,0),"")</f>
        <v/>
      </c>
    </row>
    <row r="637" spans="1:21" ht="15.75" customHeight="1">
      <c r="A637" s="1"/>
      <c r="B637" s="1"/>
      <c r="C637" s="1"/>
      <c r="N637" s="150" t="str">
        <f>IFERROR(VLOOKUP(F637,[1]BD_13!$F$2:$N$1000,9,0),"")</f>
        <v/>
      </c>
      <c r="U637" s="150" t="str">
        <f>IFERROR(VLOOKUP(F637,[1]BD_13!$F$2:$U$1000,16,0),"")</f>
        <v/>
      </c>
    </row>
    <row r="638" spans="1:21" ht="15.75" customHeight="1">
      <c r="A638" s="1"/>
      <c r="B638" s="1"/>
      <c r="C638" s="1"/>
      <c r="N638" s="150" t="str">
        <f>IFERROR(VLOOKUP(F638,[1]BD_13!$F$2:$N$1000,9,0),"")</f>
        <v/>
      </c>
      <c r="U638" s="150" t="str">
        <f>IFERROR(VLOOKUP(F638,[1]BD_13!$F$2:$U$1000,16,0),"")</f>
        <v/>
      </c>
    </row>
    <row r="639" spans="1:21" ht="15.75" customHeight="1">
      <c r="A639" s="1"/>
      <c r="B639" s="1"/>
      <c r="C639" s="1"/>
      <c r="N639" s="150" t="str">
        <f>IFERROR(VLOOKUP(F639,[1]BD_13!$F$2:$N$1000,9,0),"")</f>
        <v/>
      </c>
      <c r="U639" s="150" t="str">
        <f>IFERROR(VLOOKUP(F639,[1]BD_13!$F$2:$U$1000,16,0),"")</f>
        <v/>
      </c>
    </row>
    <row r="640" spans="1:21" ht="15.75" customHeight="1">
      <c r="A640" s="1"/>
      <c r="B640" s="1"/>
      <c r="C640" s="1"/>
      <c r="N640" s="150" t="str">
        <f>IFERROR(VLOOKUP(F640,[1]BD_13!$F$2:$N$1000,9,0),"")</f>
        <v/>
      </c>
      <c r="U640" s="150" t="str">
        <f>IFERROR(VLOOKUP(F640,[1]BD_13!$F$2:$U$1000,16,0),"")</f>
        <v/>
      </c>
    </row>
    <row r="641" spans="1:21" ht="15.75" customHeight="1">
      <c r="A641" s="1"/>
      <c r="B641" s="1"/>
      <c r="C641" s="1"/>
      <c r="N641" s="150" t="str">
        <f>IFERROR(VLOOKUP(F641,[1]BD_13!$F$2:$N$1000,9,0),"")</f>
        <v/>
      </c>
      <c r="U641" s="150" t="str">
        <f>IFERROR(VLOOKUP(F641,[1]BD_13!$F$2:$U$1000,16,0),"")</f>
        <v/>
      </c>
    </row>
    <row r="642" spans="1:21" ht="15.75" customHeight="1">
      <c r="A642" s="1"/>
      <c r="B642" s="1"/>
      <c r="C642" s="1"/>
      <c r="N642" s="150" t="str">
        <f>IFERROR(VLOOKUP(F642,[1]BD_13!$F$2:$N$1000,9,0),"")</f>
        <v/>
      </c>
      <c r="U642" s="150" t="str">
        <f>IFERROR(VLOOKUP(F642,[1]BD_13!$F$2:$U$1000,16,0),"")</f>
        <v/>
      </c>
    </row>
    <row r="643" spans="1:21" ht="15.75" customHeight="1">
      <c r="A643" s="1"/>
      <c r="B643" s="1"/>
      <c r="C643" s="1"/>
      <c r="N643" s="150" t="str">
        <f>IFERROR(VLOOKUP(F643,[1]BD_13!$F$2:$N$1000,9,0),"")</f>
        <v/>
      </c>
      <c r="U643" s="150" t="str">
        <f>IFERROR(VLOOKUP(F643,[1]BD_13!$F$2:$U$1000,16,0),"")</f>
        <v/>
      </c>
    </row>
    <row r="644" spans="1:21" ht="15.75" customHeight="1">
      <c r="A644" s="1"/>
      <c r="B644" s="1"/>
      <c r="C644" s="1"/>
      <c r="N644" s="150" t="str">
        <f>IFERROR(VLOOKUP(F644,[1]BD_13!$F$2:$N$1000,9,0),"")</f>
        <v/>
      </c>
      <c r="U644" s="150" t="str">
        <f>IFERROR(VLOOKUP(F644,[1]BD_13!$F$2:$U$1000,16,0),"")</f>
        <v/>
      </c>
    </row>
    <row r="645" spans="1:21" ht="15.75" customHeight="1">
      <c r="A645" s="1"/>
      <c r="B645" s="1"/>
      <c r="C645" s="1"/>
      <c r="N645" s="150" t="str">
        <f>IFERROR(VLOOKUP(F645,[1]BD_13!$F$2:$N$1000,9,0),"")</f>
        <v/>
      </c>
      <c r="U645" s="150" t="str">
        <f>IFERROR(VLOOKUP(F645,[1]BD_13!$F$2:$U$1000,16,0),"")</f>
        <v/>
      </c>
    </row>
    <row r="646" spans="1:21" ht="15.75" customHeight="1">
      <c r="A646" s="1"/>
      <c r="B646" s="1"/>
      <c r="C646" s="1"/>
      <c r="N646" s="150" t="str">
        <f>IFERROR(VLOOKUP(F646,[1]BD_13!$F$2:$N$1000,9,0),"")</f>
        <v/>
      </c>
      <c r="U646" s="150" t="str">
        <f>IFERROR(VLOOKUP(F646,[1]BD_13!$F$2:$U$1000,16,0),"")</f>
        <v/>
      </c>
    </row>
    <row r="647" spans="1:21" ht="15.75" customHeight="1">
      <c r="A647" s="1"/>
      <c r="B647" s="1"/>
      <c r="C647" s="1"/>
      <c r="N647" s="150" t="str">
        <f>IFERROR(VLOOKUP(F647,[1]BD_13!$F$2:$N$1000,9,0),"")</f>
        <v/>
      </c>
      <c r="U647" s="150" t="str">
        <f>IFERROR(VLOOKUP(F647,[1]BD_13!$F$2:$U$1000,16,0),"")</f>
        <v/>
      </c>
    </row>
    <row r="648" spans="1:21" ht="15.75" customHeight="1">
      <c r="A648" s="1"/>
      <c r="B648" s="1"/>
      <c r="C648" s="1"/>
      <c r="N648" s="150" t="str">
        <f>IFERROR(VLOOKUP(F648,[1]BD_13!$F$2:$N$1000,9,0),"")</f>
        <v/>
      </c>
      <c r="U648" s="150" t="str">
        <f>IFERROR(VLOOKUP(F648,[1]BD_13!$F$2:$U$1000,16,0),"")</f>
        <v/>
      </c>
    </row>
    <row r="649" spans="1:21" ht="15.75" customHeight="1">
      <c r="A649" s="1"/>
      <c r="B649" s="1"/>
      <c r="C649" s="1"/>
      <c r="N649" s="150" t="str">
        <f>IFERROR(VLOOKUP(F649,[1]BD_13!$F$2:$N$1000,9,0),"")</f>
        <v/>
      </c>
      <c r="U649" s="150" t="str">
        <f>IFERROR(VLOOKUP(F649,[1]BD_13!$F$2:$U$1000,16,0),"")</f>
        <v/>
      </c>
    </row>
    <row r="650" spans="1:21" ht="15.75" customHeight="1">
      <c r="A650" s="1"/>
      <c r="B650" s="1"/>
      <c r="C650" s="1"/>
      <c r="N650" s="150" t="str">
        <f>IFERROR(VLOOKUP(F650,[1]BD_13!$F$2:$N$1000,9,0),"")</f>
        <v/>
      </c>
      <c r="U650" s="150" t="str">
        <f>IFERROR(VLOOKUP(F650,[1]BD_13!$F$2:$U$1000,16,0),"")</f>
        <v/>
      </c>
    </row>
    <row r="651" spans="1:21" ht="15.75" customHeight="1">
      <c r="A651" s="1"/>
      <c r="B651" s="1"/>
      <c r="C651" s="1"/>
      <c r="N651" s="150" t="str">
        <f>IFERROR(VLOOKUP(F651,[1]BD_13!$F$2:$N$1000,9,0),"")</f>
        <v/>
      </c>
      <c r="U651" s="150" t="str">
        <f>IFERROR(VLOOKUP(F651,[1]BD_13!$F$2:$U$1000,16,0),"")</f>
        <v/>
      </c>
    </row>
    <row r="652" spans="1:21" ht="15.75" customHeight="1">
      <c r="A652" s="1"/>
      <c r="B652" s="1"/>
      <c r="C652" s="1"/>
      <c r="N652" s="150" t="str">
        <f>IFERROR(VLOOKUP(F652,[1]BD_13!$F$2:$N$1000,9,0),"")</f>
        <v/>
      </c>
      <c r="U652" s="150" t="str">
        <f>IFERROR(VLOOKUP(F652,[1]BD_13!$F$2:$U$1000,16,0),"")</f>
        <v/>
      </c>
    </row>
    <row r="653" spans="1:21" ht="15.75" customHeight="1">
      <c r="A653" s="1"/>
      <c r="B653" s="1"/>
      <c r="C653" s="1"/>
      <c r="N653" s="150" t="str">
        <f>IFERROR(VLOOKUP(F653,[1]BD_13!$F$2:$N$1000,9,0),"")</f>
        <v/>
      </c>
      <c r="U653" s="150" t="str">
        <f>IFERROR(VLOOKUP(F653,[1]BD_13!$F$2:$U$1000,16,0),"")</f>
        <v/>
      </c>
    </row>
    <row r="654" spans="1:21" ht="15.75" customHeight="1">
      <c r="A654" s="1"/>
      <c r="B654" s="1"/>
      <c r="C654" s="1"/>
      <c r="N654" s="150" t="str">
        <f>IFERROR(VLOOKUP(F654,[1]BD_13!$F$2:$N$1000,9,0),"")</f>
        <v/>
      </c>
      <c r="U654" s="150" t="str">
        <f>IFERROR(VLOOKUP(F654,[1]BD_13!$F$2:$U$1000,16,0),"")</f>
        <v/>
      </c>
    </row>
    <row r="655" spans="1:21" ht="15.75" customHeight="1">
      <c r="A655" s="1"/>
      <c r="B655" s="1"/>
      <c r="C655" s="1"/>
      <c r="N655" s="150" t="str">
        <f>IFERROR(VLOOKUP(F655,[1]BD_13!$F$2:$N$1000,9,0),"")</f>
        <v/>
      </c>
      <c r="U655" s="150" t="str">
        <f>IFERROR(VLOOKUP(F655,[1]BD_13!$F$2:$U$1000,16,0),"")</f>
        <v/>
      </c>
    </row>
    <row r="656" spans="1:21" ht="15.75" customHeight="1">
      <c r="A656" s="1"/>
      <c r="B656" s="1"/>
      <c r="C656" s="1"/>
      <c r="N656" s="150" t="str">
        <f>IFERROR(VLOOKUP(F656,[1]BD_13!$F$2:$N$1000,9,0),"")</f>
        <v/>
      </c>
      <c r="U656" s="150" t="str">
        <f>IFERROR(VLOOKUP(F656,[1]BD_13!$F$2:$U$1000,16,0),"")</f>
        <v/>
      </c>
    </row>
    <row r="657" spans="1:21" ht="15.75" customHeight="1">
      <c r="A657" s="1"/>
      <c r="B657" s="1"/>
      <c r="C657" s="1"/>
      <c r="N657" s="150" t="str">
        <f>IFERROR(VLOOKUP(F657,[1]BD_13!$F$2:$N$1000,9,0),"")</f>
        <v/>
      </c>
      <c r="U657" s="150" t="str">
        <f>IFERROR(VLOOKUP(F657,[1]BD_13!$F$2:$U$1000,16,0),"")</f>
        <v/>
      </c>
    </row>
    <row r="658" spans="1:21" ht="15.75" customHeight="1">
      <c r="A658" s="1"/>
      <c r="B658" s="1"/>
      <c r="C658" s="1"/>
      <c r="N658" s="150" t="str">
        <f>IFERROR(VLOOKUP(F658,[1]BD_13!$F$2:$N$1000,9,0),"")</f>
        <v/>
      </c>
      <c r="U658" s="150" t="str">
        <f>IFERROR(VLOOKUP(F658,[1]BD_13!$F$2:$U$1000,16,0),"")</f>
        <v/>
      </c>
    </row>
    <row r="659" spans="1:21" ht="15.75" customHeight="1">
      <c r="A659" s="1"/>
      <c r="B659" s="1"/>
      <c r="C659" s="1"/>
      <c r="N659" s="150" t="str">
        <f>IFERROR(VLOOKUP(F659,[1]BD_13!$F$2:$N$1000,9,0),"")</f>
        <v/>
      </c>
      <c r="U659" s="150" t="str">
        <f>IFERROR(VLOOKUP(F659,[1]BD_13!$F$2:$U$1000,16,0),"")</f>
        <v/>
      </c>
    </row>
    <row r="660" spans="1:21" ht="15.75" customHeight="1">
      <c r="A660" s="1"/>
      <c r="B660" s="1"/>
      <c r="C660" s="1"/>
      <c r="N660" s="150" t="str">
        <f>IFERROR(VLOOKUP(F660,[1]BD_13!$F$2:$N$1000,9,0),"")</f>
        <v/>
      </c>
      <c r="U660" s="150" t="str">
        <f>IFERROR(VLOOKUP(F660,[1]BD_13!$F$2:$U$1000,16,0),"")</f>
        <v/>
      </c>
    </row>
    <row r="661" spans="1:21" ht="15.75" customHeight="1">
      <c r="A661" s="1"/>
      <c r="B661" s="1"/>
      <c r="C661" s="1"/>
      <c r="N661" s="150" t="str">
        <f>IFERROR(VLOOKUP(F661,[1]BD_13!$F$2:$N$1000,9,0),"")</f>
        <v/>
      </c>
      <c r="U661" s="150" t="str">
        <f>IFERROR(VLOOKUP(F661,[1]BD_13!$F$2:$U$1000,16,0),"")</f>
        <v/>
      </c>
    </row>
    <row r="662" spans="1:21" ht="15.75" customHeight="1">
      <c r="A662" s="1"/>
      <c r="B662" s="1"/>
      <c r="C662" s="1"/>
      <c r="N662" s="150" t="str">
        <f>IFERROR(VLOOKUP(F662,[1]BD_13!$F$2:$N$1000,9,0),"")</f>
        <v/>
      </c>
      <c r="U662" s="150" t="str">
        <f>IFERROR(VLOOKUP(F662,[1]BD_13!$F$2:$U$1000,16,0),"")</f>
        <v/>
      </c>
    </row>
    <row r="663" spans="1:21" ht="15.75" customHeight="1">
      <c r="A663" s="1"/>
      <c r="B663" s="1"/>
      <c r="C663" s="1"/>
      <c r="N663" s="150" t="str">
        <f>IFERROR(VLOOKUP(F663,[1]BD_13!$F$2:$N$1000,9,0),"")</f>
        <v/>
      </c>
      <c r="U663" s="150" t="str">
        <f>IFERROR(VLOOKUP(F663,[1]BD_13!$F$2:$U$1000,16,0),"")</f>
        <v/>
      </c>
    </row>
    <row r="664" spans="1:21" ht="15.75" customHeight="1">
      <c r="A664" s="1"/>
      <c r="B664" s="1"/>
      <c r="C664" s="1"/>
      <c r="N664" s="150" t="str">
        <f>IFERROR(VLOOKUP(F664,[1]BD_13!$F$2:$N$1000,9,0),"")</f>
        <v/>
      </c>
      <c r="U664" s="150" t="str">
        <f>IFERROR(VLOOKUP(F664,[1]BD_13!$F$2:$U$1000,16,0),"")</f>
        <v/>
      </c>
    </row>
    <row r="665" spans="1:21" ht="15.75" customHeight="1">
      <c r="A665" s="1"/>
      <c r="B665" s="1"/>
      <c r="C665" s="1"/>
      <c r="N665" s="150" t="str">
        <f>IFERROR(VLOOKUP(F665,[1]BD_13!$F$2:$N$1000,9,0),"")</f>
        <v/>
      </c>
      <c r="U665" s="150" t="str">
        <f>IFERROR(VLOOKUP(F665,[1]BD_13!$F$2:$U$1000,16,0),"")</f>
        <v/>
      </c>
    </row>
    <row r="666" spans="1:21" ht="15.75" customHeight="1">
      <c r="A666" s="1"/>
      <c r="B666" s="1"/>
      <c r="C666" s="1"/>
      <c r="N666" s="150" t="str">
        <f>IFERROR(VLOOKUP(F666,[1]BD_13!$F$2:$N$1000,9,0),"")</f>
        <v/>
      </c>
      <c r="U666" s="150" t="str">
        <f>IFERROR(VLOOKUP(F666,[1]BD_13!$F$2:$U$1000,16,0),"")</f>
        <v/>
      </c>
    </row>
    <row r="667" spans="1:21" ht="15.75" customHeight="1">
      <c r="A667" s="1"/>
      <c r="B667" s="1"/>
      <c r="C667" s="1"/>
      <c r="N667" s="150" t="str">
        <f>IFERROR(VLOOKUP(F667,[1]BD_13!$F$2:$N$1000,9,0),"")</f>
        <v/>
      </c>
      <c r="U667" s="150" t="str">
        <f>IFERROR(VLOOKUP(F667,[1]BD_13!$F$2:$U$1000,16,0),"")</f>
        <v/>
      </c>
    </row>
    <row r="668" spans="1:21" ht="15.75" customHeight="1">
      <c r="A668" s="1"/>
      <c r="B668" s="1"/>
      <c r="C668" s="1"/>
      <c r="N668" s="150" t="str">
        <f>IFERROR(VLOOKUP(F668,[1]BD_13!$F$2:$N$1000,9,0),"")</f>
        <v/>
      </c>
      <c r="U668" s="150" t="str">
        <f>IFERROR(VLOOKUP(F668,[1]BD_13!$F$2:$U$1000,16,0),"")</f>
        <v/>
      </c>
    </row>
    <row r="669" spans="1:21" ht="15.75" customHeight="1">
      <c r="A669" s="1"/>
      <c r="B669" s="1"/>
      <c r="C669" s="1"/>
      <c r="N669" s="150" t="str">
        <f>IFERROR(VLOOKUP(F669,[1]BD_13!$F$2:$N$1000,9,0),"")</f>
        <v/>
      </c>
      <c r="U669" s="150" t="str">
        <f>IFERROR(VLOOKUP(F669,[1]BD_13!$F$2:$U$1000,16,0),"")</f>
        <v/>
      </c>
    </row>
    <row r="670" spans="1:21" ht="15.75" customHeight="1">
      <c r="A670" s="1"/>
      <c r="B670" s="1"/>
      <c r="C670" s="1"/>
      <c r="N670" s="150" t="str">
        <f>IFERROR(VLOOKUP(F670,[1]BD_13!$F$2:$N$1000,9,0),"")</f>
        <v/>
      </c>
      <c r="U670" s="150" t="str">
        <f>IFERROR(VLOOKUP(F670,[1]BD_13!$F$2:$U$1000,16,0),"")</f>
        <v/>
      </c>
    </row>
    <row r="671" spans="1:21" ht="15.75" customHeight="1">
      <c r="A671" s="1"/>
      <c r="B671" s="1"/>
      <c r="C671" s="1"/>
      <c r="N671" s="150" t="str">
        <f>IFERROR(VLOOKUP(F671,[1]BD_13!$F$2:$N$1000,9,0),"")</f>
        <v/>
      </c>
      <c r="U671" s="150" t="str">
        <f>IFERROR(VLOOKUP(F671,[1]BD_13!$F$2:$U$1000,16,0),"")</f>
        <v/>
      </c>
    </row>
    <row r="672" spans="1:21" ht="15.75" customHeight="1">
      <c r="A672" s="1"/>
      <c r="B672" s="1"/>
      <c r="C672" s="1"/>
      <c r="N672" s="150" t="str">
        <f>IFERROR(VLOOKUP(F672,[1]BD_13!$F$2:$N$1000,9,0),"")</f>
        <v/>
      </c>
      <c r="U672" s="150" t="str">
        <f>IFERROR(VLOOKUP(F672,[1]BD_13!$F$2:$U$1000,16,0),"")</f>
        <v/>
      </c>
    </row>
    <row r="673" spans="1:21" ht="15.75" customHeight="1">
      <c r="A673" s="1"/>
      <c r="B673" s="1"/>
      <c r="C673" s="1"/>
      <c r="N673" s="150" t="str">
        <f>IFERROR(VLOOKUP(F673,[1]BD_13!$F$2:$N$1000,9,0),"")</f>
        <v/>
      </c>
      <c r="U673" s="150" t="str">
        <f>IFERROR(VLOOKUP(F673,[1]BD_13!$F$2:$U$1000,16,0),"")</f>
        <v/>
      </c>
    </row>
    <row r="674" spans="1:21" ht="15.75" customHeight="1">
      <c r="A674" s="1"/>
      <c r="B674" s="1"/>
      <c r="C674" s="1"/>
      <c r="N674" s="150" t="str">
        <f>IFERROR(VLOOKUP(F674,[1]BD_13!$F$2:$N$1000,9,0),"")</f>
        <v/>
      </c>
      <c r="U674" s="150" t="str">
        <f>IFERROR(VLOOKUP(F674,[1]BD_13!$F$2:$U$1000,16,0),"")</f>
        <v/>
      </c>
    </row>
    <row r="675" spans="1:21" ht="15.75" customHeight="1">
      <c r="A675" s="1"/>
      <c r="B675" s="1"/>
      <c r="C675" s="1"/>
      <c r="N675" s="150" t="str">
        <f>IFERROR(VLOOKUP(F675,[1]BD_13!$F$2:$N$1000,9,0),"")</f>
        <v/>
      </c>
      <c r="U675" s="150" t="str">
        <f>IFERROR(VLOOKUP(F675,[1]BD_13!$F$2:$U$1000,16,0),"")</f>
        <v/>
      </c>
    </row>
    <row r="676" spans="1:21" ht="15.75" customHeight="1">
      <c r="A676" s="1"/>
      <c r="B676" s="1"/>
      <c r="C676" s="1"/>
      <c r="N676" s="150" t="str">
        <f>IFERROR(VLOOKUP(F676,[1]BD_13!$F$2:$N$1000,9,0),"")</f>
        <v/>
      </c>
      <c r="U676" s="150" t="str">
        <f>IFERROR(VLOOKUP(F676,[1]BD_13!$F$2:$U$1000,16,0),"")</f>
        <v/>
      </c>
    </row>
    <row r="677" spans="1:21" ht="15.75" customHeight="1">
      <c r="A677" s="1"/>
      <c r="B677" s="1"/>
      <c r="C677" s="1"/>
      <c r="N677" s="150" t="str">
        <f>IFERROR(VLOOKUP(F677,[1]BD_13!$F$2:$N$1000,9,0),"")</f>
        <v/>
      </c>
      <c r="U677" s="150" t="str">
        <f>IFERROR(VLOOKUP(F677,[1]BD_13!$F$2:$U$1000,16,0),"")</f>
        <v/>
      </c>
    </row>
    <row r="678" spans="1:21" ht="15.75" customHeight="1">
      <c r="A678" s="1"/>
      <c r="B678" s="1"/>
      <c r="C678" s="1"/>
      <c r="N678" s="150" t="str">
        <f>IFERROR(VLOOKUP(F678,[1]BD_13!$F$2:$N$1000,9,0),"")</f>
        <v/>
      </c>
      <c r="U678" s="150" t="str">
        <f>IFERROR(VLOOKUP(F678,[1]BD_13!$F$2:$U$1000,16,0),"")</f>
        <v/>
      </c>
    </row>
    <row r="679" spans="1:21" ht="15.75" customHeight="1">
      <c r="A679" s="1"/>
      <c r="B679" s="1"/>
      <c r="C679" s="1"/>
      <c r="N679" s="150" t="str">
        <f>IFERROR(VLOOKUP(F679,[1]BD_13!$F$2:$N$1000,9,0),"")</f>
        <v/>
      </c>
      <c r="U679" s="150" t="str">
        <f>IFERROR(VLOOKUP(F679,[1]BD_13!$F$2:$U$1000,16,0),"")</f>
        <v/>
      </c>
    </row>
    <row r="680" spans="1:21" ht="15.75" customHeight="1">
      <c r="A680" s="1"/>
      <c r="B680" s="1"/>
      <c r="C680" s="1"/>
      <c r="N680" s="150" t="str">
        <f>IFERROR(VLOOKUP(F680,[1]BD_13!$F$2:$N$1000,9,0),"")</f>
        <v/>
      </c>
      <c r="U680" s="150" t="str">
        <f>IFERROR(VLOOKUP(F680,[1]BD_13!$F$2:$U$1000,16,0),"")</f>
        <v/>
      </c>
    </row>
    <row r="681" spans="1:21" ht="15.75" customHeight="1">
      <c r="A681" s="1"/>
      <c r="B681" s="1"/>
      <c r="C681" s="1"/>
      <c r="N681" s="150" t="str">
        <f>IFERROR(VLOOKUP(F681,[1]BD_13!$F$2:$N$1000,9,0),"")</f>
        <v/>
      </c>
      <c r="U681" s="150" t="str">
        <f>IFERROR(VLOOKUP(F681,[1]BD_13!$F$2:$U$1000,16,0),"")</f>
        <v/>
      </c>
    </row>
    <row r="682" spans="1:21" ht="15.75" customHeight="1">
      <c r="A682" s="1"/>
      <c r="B682" s="1"/>
      <c r="C682" s="1"/>
      <c r="N682" s="150" t="str">
        <f>IFERROR(VLOOKUP(F682,[1]BD_13!$F$2:$N$1000,9,0),"")</f>
        <v/>
      </c>
      <c r="U682" s="150" t="str">
        <f>IFERROR(VLOOKUP(F682,[1]BD_13!$F$2:$U$1000,16,0),"")</f>
        <v/>
      </c>
    </row>
    <row r="683" spans="1:21" ht="15.75" customHeight="1">
      <c r="A683" s="1"/>
      <c r="B683" s="1"/>
      <c r="C683" s="1"/>
      <c r="N683" s="150" t="str">
        <f>IFERROR(VLOOKUP(F683,[1]BD_13!$F$2:$N$1000,9,0),"")</f>
        <v/>
      </c>
      <c r="U683" s="150" t="str">
        <f>IFERROR(VLOOKUP(F683,[1]BD_13!$F$2:$U$1000,16,0),"")</f>
        <v/>
      </c>
    </row>
    <row r="684" spans="1:21" ht="15.75" customHeight="1">
      <c r="A684" s="1"/>
      <c r="B684" s="1"/>
      <c r="C684" s="1"/>
      <c r="N684" s="150" t="str">
        <f>IFERROR(VLOOKUP(F684,[1]BD_13!$F$2:$N$1000,9,0),"")</f>
        <v/>
      </c>
      <c r="U684" s="150" t="str">
        <f>IFERROR(VLOOKUP(F684,[1]BD_13!$F$2:$U$1000,16,0),"")</f>
        <v/>
      </c>
    </row>
    <row r="685" spans="1:21" ht="15.75" customHeight="1">
      <c r="A685" s="1"/>
      <c r="B685" s="1"/>
      <c r="C685" s="1"/>
      <c r="N685" s="150" t="str">
        <f>IFERROR(VLOOKUP(F685,[1]BD_13!$F$2:$N$1000,9,0),"")</f>
        <v/>
      </c>
      <c r="U685" s="150" t="str">
        <f>IFERROR(VLOOKUP(F685,[1]BD_13!$F$2:$U$1000,16,0),"")</f>
        <v/>
      </c>
    </row>
    <row r="686" spans="1:21" ht="15.75" customHeight="1">
      <c r="A686" s="1"/>
      <c r="B686" s="1"/>
      <c r="C686" s="1"/>
      <c r="N686" s="150" t="str">
        <f>IFERROR(VLOOKUP(F686,[1]BD_13!$F$2:$N$1000,9,0),"")</f>
        <v/>
      </c>
      <c r="U686" s="150" t="str">
        <f>IFERROR(VLOOKUP(F686,[1]BD_13!$F$2:$U$1000,16,0),"")</f>
        <v/>
      </c>
    </row>
    <row r="687" spans="1:21" ht="15.75" customHeight="1">
      <c r="A687" s="1"/>
      <c r="B687" s="1"/>
      <c r="C687" s="1"/>
      <c r="N687" s="150" t="str">
        <f>IFERROR(VLOOKUP(F687,[1]BD_13!$F$2:$N$1000,9,0),"")</f>
        <v/>
      </c>
      <c r="U687" s="150" t="str">
        <f>IFERROR(VLOOKUP(F687,[1]BD_13!$F$2:$U$1000,16,0),"")</f>
        <v/>
      </c>
    </row>
    <row r="688" spans="1:21" ht="15.75" customHeight="1">
      <c r="A688" s="1"/>
      <c r="B688" s="1"/>
      <c r="C688" s="1"/>
      <c r="N688" s="150" t="str">
        <f>IFERROR(VLOOKUP(F688,[1]BD_13!$F$2:$N$1000,9,0),"")</f>
        <v/>
      </c>
      <c r="U688" s="150" t="str">
        <f>IFERROR(VLOOKUP(F688,[1]BD_13!$F$2:$U$1000,16,0),"")</f>
        <v/>
      </c>
    </row>
    <row r="689" spans="1:21" ht="15.75" customHeight="1">
      <c r="A689" s="1"/>
      <c r="B689" s="1"/>
      <c r="C689" s="1"/>
      <c r="N689" s="150" t="str">
        <f>IFERROR(VLOOKUP(F689,[1]BD_13!$F$2:$N$1000,9,0),"")</f>
        <v/>
      </c>
      <c r="U689" s="150" t="str">
        <f>IFERROR(VLOOKUP(F689,[1]BD_13!$F$2:$U$1000,16,0),"")</f>
        <v/>
      </c>
    </row>
    <row r="690" spans="1:21" ht="15.75" customHeight="1">
      <c r="A690" s="1"/>
      <c r="B690" s="1"/>
      <c r="C690" s="1"/>
      <c r="N690" s="150" t="str">
        <f>IFERROR(VLOOKUP(F690,[1]BD_13!$F$2:$N$1000,9,0),"")</f>
        <v/>
      </c>
      <c r="U690" s="150" t="str">
        <f>IFERROR(VLOOKUP(F690,[1]BD_13!$F$2:$U$1000,16,0),"")</f>
        <v/>
      </c>
    </row>
    <row r="691" spans="1:21" ht="15.75" customHeight="1">
      <c r="A691" s="1"/>
      <c r="B691" s="1"/>
      <c r="C691" s="1"/>
      <c r="N691" s="150" t="str">
        <f>IFERROR(VLOOKUP(F691,[1]BD_13!$F$2:$N$1000,9,0),"")</f>
        <v/>
      </c>
      <c r="U691" s="150" t="str">
        <f>IFERROR(VLOOKUP(F691,[1]BD_13!$F$2:$U$1000,16,0),"")</f>
        <v/>
      </c>
    </row>
    <row r="692" spans="1:21" ht="15.75" customHeight="1">
      <c r="A692" s="1"/>
      <c r="B692" s="1"/>
      <c r="C692" s="1"/>
      <c r="N692" s="150" t="str">
        <f>IFERROR(VLOOKUP(F692,[1]BD_13!$F$2:$N$1000,9,0),"")</f>
        <v/>
      </c>
      <c r="U692" s="150" t="str">
        <f>IFERROR(VLOOKUP(F692,[1]BD_13!$F$2:$U$1000,16,0),"")</f>
        <v/>
      </c>
    </row>
    <row r="693" spans="1:21" ht="15.75" customHeight="1">
      <c r="A693" s="1"/>
      <c r="B693" s="1"/>
      <c r="C693" s="1"/>
      <c r="N693" s="150" t="str">
        <f>IFERROR(VLOOKUP(F693,[1]BD_13!$F$2:$N$1000,9,0),"")</f>
        <v/>
      </c>
      <c r="U693" s="150" t="str">
        <f>IFERROR(VLOOKUP(F693,[1]BD_13!$F$2:$U$1000,16,0),"")</f>
        <v/>
      </c>
    </row>
    <row r="694" spans="1:21" ht="15.75" customHeight="1">
      <c r="A694" s="1"/>
      <c r="B694" s="1"/>
      <c r="C694" s="1"/>
      <c r="N694" s="150" t="str">
        <f>IFERROR(VLOOKUP(F694,[1]BD_13!$F$2:$N$1000,9,0),"")</f>
        <v/>
      </c>
      <c r="U694" s="150" t="str">
        <f>IFERROR(VLOOKUP(F694,[1]BD_13!$F$2:$U$1000,16,0),"")</f>
        <v/>
      </c>
    </row>
    <row r="695" spans="1:21" ht="15.75" customHeight="1">
      <c r="A695" s="1"/>
      <c r="B695" s="1"/>
      <c r="C695" s="1"/>
      <c r="N695" s="150" t="str">
        <f>IFERROR(VLOOKUP(F695,[1]BD_13!$F$2:$N$1000,9,0),"")</f>
        <v/>
      </c>
      <c r="U695" s="150" t="str">
        <f>IFERROR(VLOOKUP(F695,[1]BD_13!$F$2:$U$1000,16,0),"")</f>
        <v/>
      </c>
    </row>
    <row r="696" spans="1:21" ht="15.75" customHeight="1">
      <c r="A696" s="1"/>
      <c r="B696" s="1"/>
      <c r="C696" s="1"/>
      <c r="N696" s="150" t="str">
        <f>IFERROR(VLOOKUP(F696,[1]BD_13!$F$2:$N$1000,9,0),"")</f>
        <v/>
      </c>
      <c r="U696" s="150" t="str">
        <f>IFERROR(VLOOKUP(F696,[1]BD_13!$F$2:$U$1000,16,0),"")</f>
        <v/>
      </c>
    </row>
    <row r="697" spans="1:21" ht="15.75" customHeight="1">
      <c r="A697" s="1"/>
      <c r="B697" s="1"/>
      <c r="C697" s="1"/>
      <c r="N697" s="150" t="str">
        <f>IFERROR(VLOOKUP(F697,[1]BD_13!$F$2:$N$1000,9,0),"")</f>
        <v/>
      </c>
      <c r="U697" s="150" t="str">
        <f>IFERROR(VLOOKUP(F697,[1]BD_13!$F$2:$U$1000,16,0),"")</f>
        <v/>
      </c>
    </row>
    <row r="698" spans="1:21" ht="15.75" customHeight="1">
      <c r="A698" s="1"/>
      <c r="B698" s="1"/>
      <c r="C698" s="1"/>
      <c r="N698" s="150" t="str">
        <f>IFERROR(VLOOKUP(F698,[1]BD_13!$F$2:$N$1000,9,0),"")</f>
        <v/>
      </c>
      <c r="U698" s="150" t="str">
        <f>IFERROR(VLOOKUP(F698,[1]BD_13!$F$2:$U$1000,16,0),"")</f>
        <v/>
      </c>
    </row>
    <row r="699" spans="1:21" ht="15.75" customHeight="1">
      <c r="A699" s="1"/>
      <c r="B699" s="1"/>
      <c r="C699" s="1"/>
      <c r="N699" s="150" t="str">
        <f>IFERROR(VLOOKUP(F699,[1]BD_13!$F$2:$N$1000,9,0),"")</f>
        <v/>
      </c>
      <c r="U699" s="150" t="str">
        <f>IFERROR(VLOOKUP(F699,[1]BD_13!$F$2:$U$1000,16,0),"")</f>
        <v/>
      </c>
    </row>
    <row r="700" spans="1:21" ht="15.75" customHeight="1">
      <c r="A700" s="1"/>
      <c r="B700" s="1"/>
      <c r="C700" s="1"/>
      <c r="N700" s="150" t="str">
        <f>IFERROR(VLOOKUP(F700,[1]BD_13!$F$2:$N$1000,9,0),"")</f>
        <v/>
      </c>
      <c r="U700" s="150" t="str">
        <f>IFERROR(VLOOKUP(F700,[1]BD_13!$F$2:$U$1000,16,0),"")</f>
        <v/>
      </c>
    </row>
    <row r="701" spans="1:21" ht="15.75" customHeight="1">
      <c r="A701" s="1"/>
      <c r="B701" s="1"/>
      <c r="C701" s="1"/>
      <c r="N701" s="150" t="str">
        <f>IFERROR(VLOOKUP(F701,[1]BD_13!$F$2:$N$1000,9,0),"")</f>
        <v/>
      </c>
      <c r="U701" s="150" t="str">
        <f>IFERROR(VLOOKUP(F701,[1]BD_13!$F$2:$U$1000,16,0),"")</f>
        <v/>
      </c>
    </row>
    <row r="702" spans="1:21" ht="15.75" customHeight="1">
      <c r="A702" s="1"/>
      <c r="B702" s="1"/>
      <c r="C702" s="1"/>
      <c r="N702" s="150" t="str">
        <f>IFERROR(VLOOKUP(F702,[1]BD_13!$F$2:$N$1000,9,0),"")</f>
        <v/>
      </c>
      <c r="U702" s="150" t="str">
        <f>IFERROR(VLOOKUP(F702,[1]BD_13!$F$2:$U$1000,16,0),"")</f>
        <v/>
      </c>
    </row>
    <row r="703" spans="1:21" ht="15.75" customHeight="1">
      <c r="A703" s="1"/>
      <c r="B703" s="1"/>
      <c r="C703" s="1"/>
      <c r="N703" s="150" t="str">
        <f>IFERROR(VLOOKUP(F703,[1]BD_13!$F$2:$N$1000,9,0),"")</f>
        <v/>
      </c>
      <c r="U703" s="150" t="str">
        <f>IFERROR(VLOOKUP(F703,[1]BD_13!$F$2:$U$1000,16,0),"")</f>
        <v/>
      </c>
    </row>
    <row r="704" spans="1:21" ht="15.75" customHeight="1">
      <c r="A704" s="1"/>
      <c r="B704" s="1"/>
      <c r="C704" s="1"/>
      <c r="N704" s="150" t="str">
        <f>IFERROR(VLOOKUP(F704,[1]BD_13!$F$2:$N$1000,9,0),"")</f>
        <v/>
      </c>
      <c r="U704" s="150" t="str">
        <f>IFERROR(VLOOKUP(F704,[1]BD_13!$F$2:$U$1000,16,0),"")</f>
        <v/>
      </c>
    </row>
    <row r="705" spans="1:21" ht="15.75" customHeight="1">
      <c r="A705" s="1"/>
      <c r="B705" s="1"/>
      <c r="C705" s="1"/>
      <c r="N705" s="150" t="str">
        <f>IFERROR(VLOOKUP(F705,[1]BD_13!$F$2:$N$1000,9,0),"")</f>
        <v/>
      </c>
      <c r="U705" s="150" t="str">
        <f>IFERROR(VLOOKUP(F705,[1]BD_13!$F$2:$U$1000,16,0),"")</f>
        <v/>
      </c>
    </row>
    <row r="706" spans="1:21" ht="15.75" customHeight="1">
      <c r="A706" s="1"/>
      <c r="B706" s="1"/>
      <c r="C706" s="1"/>
      <c r="N706" s="150" t="str">
        <f>IFERROR(VLOOKUP(F706,[1]BD_13!$F$2:$N$1000,9,0),"")</f>
        <v/>
      </c>
      <c r="U706" s="150" t="str">
        <f>IFERROR(VLOOKUP(F706,[1]BD_13!$F$2:$U$1000,16,0),"")</f>
        <v/>
      </c>
    </row>
    <row r="707" spans="1:21" ht="15.75" customHeight="1">
      <c r="A707" s="1"/>
      <c r="B707" s="1"/>
      <c r="C707" s="1"/>
      <c r="N707" s="150" t="str">
        <f>IFERROR(VLOOKUP(F707,[1]BD_13!$F$2:$N$1000,9,0),"")</f>
        <v/>
      </c>
      <c r="U707" s="150" t="str">
        <f>IFERROR(VLOOKUP(F707,[1]BD_13!$F$2:$U$1000,16,0),"")</f>
        <v/>
      </c>
    </row>
    <row r="708" spans="1:21" ht="15.75" customHeight="1">
      <c r="A708" s="1"/>
      <c r="B708" s="1"/>
      <c r="C708" s="1"/>
      <c r="N708" s="150" t="str">
        <f>IFERROR(VLOOKUP(F708,[1]BD_13!$F$2:$N$1000,9,0),"")</f>
        <v/>
      </c>
      <c r="U708" s="150" t="str">
        <f>IFERROR(VLOOKUP(F708,[1]BD_13!$F$2:$U$1000,16,0),"")</f>
        <v/>
      </c>
    </row>
    <row r="709" spans="1:21" ht="15.75" customHeight="1">
      <c r="A709" s="1"/>
      <c r="B709" s="1"/>
      <c r="C709" s="1"/>
      <c r="N709" s="150" t="str">
        <f>IFERROR(VLOOKUP(F709,[1]BD_13!$F$2:$N$1000,9,0),"")</f>
        <v/>
      </c>
      <c r="U709" s="150" t="str">
        <f>IFERROR(VLOOKUP(F709,[1]BD_13!$F$2:$U$1000,16,0),"")</f>
        <v/>
      </c>
    </row>
    <row r="710" spans="1:21" ht="15.75" customHeight="1">
      <c r="A710" s="1"/>
      <c r="B710" s="1"/>
      <c r="C710" s="1"/>
      <c r="N710" s="150" t="str">
        <f>IFERROR(VLOOKUP(F710,[1]BD_13!$F$2:$N$1000,9,0),"")</f>
        <v/>
      </c>
      <c r="U710" s="150" t="str">
        <f>IFERROR(VLOOKUP(F710,[1]BD_13!$F$2:$U$1000,16,0),"")</f>
        <v/>
      </c>
    </row>
    <row r="711" spans="1:21" ht="15.75" customHeight="1">
      <c r="A711" s="1"/>
      <c r="B711" s="1"/>
      <c r="C711" s="1"/>
      <c r="N711" s="150" t="str">
        <f>IFERROR(VLOOKUP(F711,[1]BD_13!$F$2:$N$1000,9,0),"")</f>
        <v/>
      </c>
      <c r="U711" s="150" t="str">
        <f>IFERROR(VLOOKUP(F711,[1]BD_13!$F$2:$U$1000,16,0),"")</f>
        <v/>
      </c>
    </row>
    <row r="712" spans="1:21" ht="15.75" customHeight="1">
      <c r="A712" s="1"/>
      <c r="B712" s="1"/>
      <c r="C712" s="1"/>
      <c r="N712" s="150" t="str">
        <f>IFERROR(VLOOKUP(F712,[1]BD_13!$F$2:$N$1000,9,0),"")</f>
        <v/>
      </c>
      <c r="U712" s="150" t="str">
        <f>IFERROR(VLOOKUP(F712,[1]BD_13!$F$2:$U$1000,16,0),"")</f>
        <v/>
      </c>
    </row>
    <row r="713" spans="1:21" ht="15.75" customHeight="1">
      <c r="A713" s="1"/>
      <c r="B713" s="1"/>
      <c r="C713" s="1"/>
      <c r="N713" s="150" t="str">
        <f>IFERROR(VLOOKUP(F713,[1]BD_13!$F$2:$N$1000,9,0),"")</f>
        <v/>
      </c>
      <c r="U713" s="150" t="str">
        <f>IFERROR(VLOOKUP(F713,[1]BD_13!$F$2:$U$1000,16,0),"")</f>
        <v/>
      </c>
    </row>
    <row r="714" spans="1:21" ht="15.75" customHeight="1">
      <c r="A714" s="1"/>
      <c r="B714" s="1"/>
      <c r="C714" s="1"/>
      <c r="N714" s="150" t="str">
        <f>IFERROR(VLOOKUP(F714,[1]BD_13!$F$2:$N$1000,9,0),"")</f>
        <v/>
      </c>
      <c r="U714" s="150" t="str">
        <f>IFERROR(VLOOKUP(F714,[1]BD_13!$F$2:$U$1000,16,0),"")</f>
        <v/>
      </c>
    </row>
    <row r="715" spans="1:21" ht="15.75" customHeight="1">
      <c r="A715" s="1"/>
      <c r="B715" s="1"/>
      <c r="C715" s="1"/>
      <c r="N715" s="150" t="str">
        <f>IFERROR(VLOOKUP(F715,[1]BD_13!$F$2:$N$1000,9,0),"")</f>
        <v/>
      </c>
      <c r="U715" s="150" t="str">
        <f>IFERROR(VLOOKUP(F715,[1]BD_13!$F$2:$U$1000,16,0),"")</f>
        <v/>
      </c>
    </row>
    <row r="716" spans="1:21" ht="15.75" customHeight="1">
      <c r="A716" s="1"/>
      <c r="B716" s="1"/>
      <c r="C716" s="1"/>
      <c r="N716" s="150" t="str">
        <f>IFERROR(VLOOKUP(F716,[1]BD_13!$F$2:$N$1000,9,0),"")</f>
        <v/>
      </c>
      <c r="U716" s="150" t="str">
        <f>IFERROR(VLOOKUP(F716,[1]BD_13!$F$2:$U$1000,16,0),"")</f>
        <v/>
      </c>
    </row>
    <row r="717" spans="1:21" ht="15.75" customHeight="1">
      <c r="A717" s="1"/>
      <c r="B717" s="1"/>
      <c r="C717" s="1"/>
      <c r="N717" s="150" t="str">
        <f>IFERROR(VLOOKUP(F717,[1]BD_13!$F$2:$N$1000,9,0),"")</f>
        <v/>
      </c>
      <c r="U717" s="150" t="str">
        <f>IFERROR(VLOOKUP(F717,[1]BD_13!$F$2:$U$1000,16,0),"")</f>
        <v/>
      </c>
    </row>
    <row r="718" spans="1:21" ht="15.75" customHeight="1">
      <c r="A718" s="1"/>
      <c r="B718" s="1"/>
      <c r="C718" s="1"/>
      <c r="N718" s="150" t="str">
        <f>IFERROR(VLOOKUP(F718,[1]BD_13!$F$2:$N$1000,9,0),"")</f>
        <v/>
      </c>
      <c r="U718" s="150" t="str">
        <f>IFERROR(VLOOKUP(F718,[1]BD_13!$F$2:$U$1000,16,0),"")</f>
        <v/>
      </c>
    </row>
    <row r="719" spans="1:21" ht="15.75" customHeight="1">
      <c r="A719" s="1"/>
      <c r="B719" s="1"/>
      <c r="C719" s="1"/>
      <c r="N719" s="150" t="str">
        <f>IFERROR(VLOOKUP(F719,[1]BD_13!$F$2:$N$1000,9,0),"")</f>
        <v/>
      </c>
      <c r="U719" s="150" t="str">
        <f>IFERROR(VLOOKUP(F719,[1]BD_13!$F$2:$U$1000,16,0),"")</f>
        <v/>
      </c>
    </row>
    <row r="720" spans="1:21" ht="15.75" customHeight="1">
      <c r="A720" s="1"/>
      <c r="B720" s="1"/>
      <c r="C720" s="1"/>
      <c r="N720" s="150" t="str">
        <f>IFERROR(VLOOKUP(F720,[1]BD_13!$F$2:$N$1000,9,0),"")</f>
        <v/>
      </c>
      <c r="U720" s="150" t="str">
        <f>IFERROR(VLOOKUP(F720,[1]BD_13!$F$2:$U$1000,16,0),"")</f>
        <v/>
      </c>
    </row>
    <row r="721" spans="1:21" ht="15.75" customHeight="1">
      <c r="A721" s="1"/>
      <c r="B721" s="1"/>
      <c r="C721" s="1"/>
      <c r="N721" s="150" t="str">
        <f>IFERROR(VLOOKUP(F721,[1]BD_13!$F$2:$N$1000,9,0),"")</f>
        <v/>
      </c>
      <c r="U721" s="150" t="str">
        <f>IFERROR(VLOOKUP(F721,[1]BD_13!$F$2:$U$1000,16,0),"")</f>
        <v/>
      </c>
    </row>
    <row r="722" spans="1:21" ht="15.75" customHeight="1">
      <c r="A722" s="1"/>
      <c r="B722" s="1"/>
      <c r="C722" s="1"/>
      <c r="N722" s="150" t="str">
        <f>IFERROR(VLOOKUP(F722,[1]BD_13!$F$2:$N$1000,9,0),"")</f>
        <v/>
      </c>
      <c r="U722" s="150" t="str">
        <f>IFERROR(VLOOKUP(F722,[1]BD_13!$F$2:$U$1000,16,0),"")</f>
        <v/>
      </c>
    </row>
    <row r="723" spans="1:21" ht="15.75" customHeight="1">
      <c r="A723" s="1"/>
      <c r="B723" s="1"/>
      <c r="C723" s="1"/>
      <c r="N723" s="150" t="str">
        <f>IFERROR(VLOOKUP(F723,[1]BD_13!$F$2:$N$1000,9,0),"")</f>
        <v/>
      </c>
      <c r="U723" s="150" t="str">
        <f>IFERROR(VLOOKUP(F723,[1]BD_13!$F$2:$U$1000,16,0),"")</f>
        <v/>
      </c>
    </row>
    <row r="724" spans="1:21" ht="15.75" customHeight="1">
      <c r="A724" s="1"/>
      <c r="B724" s="1"/>
      <c r="C724" s="1"/>
      <c r="N724" s="150" t="str">
        <f>IFERROR(VLOOKUP(F724,[1]BD_13!$F$2:$N$1000,9,0),"")</f>
        <v/>
      </c>
      <c r="U724" s="150" t="str">
        <f>IFERROR(VLOOKUP(F724,[1]BD_13!$F$2:$U$1000,16,0),"")</f>
        <v/>
      </c>
    </row>
    <row r="725" spans="1:21" ht="15.75" customHeight="1">
      <c r="A725" s="1"/>
      <c r="B725" s="1"/>
      <c r="C725" s="1"/>
      <c r="N725" s="150" t="str">
        <f>IFERROR(VLOOKUP(F725,[1]BD_13!$F$2:$N$1000,9,0),"")</f>
        <v/>
      </c>
      <c r="U725" s="150" t="str">
        <f>IFERROR(VLOOKUP(F725,[1]BD_13!$F$2:$U$1000,16,0),"")</f>
        <v/>
      </c>
    </row>
    <row r="726" spans="1:21" ht="15.75" customHeight="1">
      <c r="A726" s="1"/>
      <c r="B726" s="1"/>
      <c r="C726" s="1"/>
      <c r="N726" s="150" t="str">
        <f>IFERROR(VLOOKUP(F726,[1]BD_13!$F$2:$N$1000,9,0),"")</f>
        <v/>
      </c>
      <c r="U726" s="150" t="str">
        <f>IFERROR(VLOOKUP(F726,[1]BD_13!$F$2:$U$1000,16,0),"")</f>
        <v/>
      </c>
    </row>
    <row r="727" spans="1:21" ht="15.75" customHeight="1">
      <c r="A727" s="1"/>
      <c r="B727" s="1"/>
      <c r="C727" s="1"/>
      <c r="N727" s="150" t="str">
        <f>IFERROR(VLOOKUP(F727,[1]BD_13!$F$2:$N$1000,9,0),"")</f>
        <v/>
      </c>
      <c r="U727" s="150" t="str">
        <f>IFERROR(VLOOKUP(F727,[1]BD_13!$F$2:$U$1000,16,0),"")</f>
        <v/>
      </c>
    </row>
    <row r="728" spans="1:21" ht="15.75" customHeight="1">
      <c r="A728" s="1"/>
      <c r="B728" s="1"/>
      <c r="C728" s="1"/>
      <c r="N728" s="150" t="str">
        <f>IFERROR(VLOOKUP(F728,[1]BD_13!$F$2:$N$1000,9,0),"")</f>
        <v/>
      </c>
      <c r="U728" s="150" t="str">
        <f>IFERROR(VLOOKUP(F728,[1]BD_13!$F$2:$U$1000,16,0),"")</f>
        <v/>
      </c>
    </row>
    <row r="729" spans="1:21" ht="15.75" customHeight="1">
      <c r="A729" s="1"/>
      <c r="B729" s="1"/>
      <c r="C729" s="1"/>
      <c r="N729" s="150" t="str">
        <f>IFERROR(VLOOKUP(F729,[1]BD_13!$F$2:$N$1000,9,0),"")</f>
        <v/>
      </c>
      <c r="U729" s="150" t="str">
        <f>IFERROR(VLOOKUP(F729,[1]BD_13!$F$2:$U$1000,16,0),"")</f>
        <v/>
      </c>
    </row>
    <row r="730" spans="1:21" ht="15.75" customHeight="1">
      <c r="A730" s="1"/>
      <c r="B730" s="1"/>
      <c r="C730" s="1"/>
      <c r="N730" s="150" t="str">
        <f>IFERROR(VLOOKUP(F730,[1]BD_13!$F$2:$N$1000,9,0),"")</f>
        <v/>
      </c>
      <c r="U730" s="150" t="str">
        <f>IFERROR(VLOOKUP(F730,[1]BD_13!$F$2:$U$1000,16,0),"")</f>
        <v/>
      </c>
    </row>
    <row r="731" spans="1:21" ht="15.75" customHeight="1">
      <c r="A731" s="1"/>
      <c r="B731" s="1"/>
      <c r="C731" s="1"/>
      <c r="N731" s="150" t="str">
        <f>IFERROR(VLOOKUP(F731,[1]BD_13!$F$2:$N$1000,9,0),"")</f>
        <v/>
      </c>
      <c r="U731" s="150" t="str">
        <f>IFERROR(VLOOKUP(F731,[1]BD_13!$F$2:$U$1000,16,0),"")</f>
        <v/>
      </c>
    </row>
    <row r="732" spans="1:21" ht="15.75" customHeight="1">
      <c r="A732" s="1"/>
      <c r="B732" s="1"/>
      <c r="C732" s="1"/>
      <c r="N732" s="150" t="str">
        <f>IFERROR(VLOOKUP(F732,[1]BD_13!$F$2:$N$1000,9,0),"")</f>
        <v/>
      </c>
      <c r="U732" s="150" t="str">
        <f>IFERROR(VLOOKUP(F732,[1]BD_13!$F$2:$U$1000,16,0),"")</f>
        <v/>
      </c>
    </row>
    <row r="733" spans="1:21" ht="15.75" customHeight="1">
      <c r="A733" s="1"/>
      <c r="B733" s="1"/>
      <c r="C733" s="1"/>
      <c r="N733" s="150" t="str">
        <f>IFERROR(VLOOKUP(F733,[1]BD_13!$F$2:$N$1000,9,0),"")</f>
        <v/>
      </c>
      <c r="U733" s="150" t="str">
        <f>IFERROR(VLOOKUP(F733,[1]BD_13!$F$2:$U$1000,16,0),"")</f>
        <v/>
      </c>
    </row>
    <row r="734" spans="1:21" ht="15.75" customHeight="1">
      <c r="A734" s="1"/>
      <c r="B734" s="1"/>
      <c r="C734" s="1"/>
      <c r="N734" s="150" t="str">
        <f>IFERROR(VLOOKUP(F734,[1]BD_13!$F$2:$N$1000,9,0),"")</f>
        <v/>
      </c>
      <c r="U734" s="150" t="str">
        <f>IFERROR(VLOOKUP(F734,[1]BD_13!$F$2:$U$1000,16,0),"")</f>
        <v/>
      </c>
    </row>
    <row r="735" spans="1:21" ht="15.75" customHeight="1">
      <c r="A735" s="1"/>
      <c r="B735" s="1"/>
      <c r="C735" s="1"/>
      <c r="N735" s="150" t="str">
        <f>IFERROR(VLOOKUP(F735,[1]BD_13!$F$2:$N$1000,9,0),"")</f>
        <v/>
      </c>
      <c r="U735" s="150" t="str">
        <f>IFERROR(VLOOKUP(F735,[1]BD_13!$F$2:$U$1000,16,0),"")</f>
        <v/>
      </c>
    </row>
    <row r="736" spans="1:21" ht="15.75" customHeight="1">
      <c r="A736" s="1"/>
      <c r="B736" s="1"/>
      <c r="C736" s="1"/>
      <c r="N736" s="150" t="str">
        <f>IFERROR(VLOOKUP(F736,[1]BD_13!$F$2:$N$1000,9,0),"")</f>
        <v/>
      </c>
      <c r="U736" s="150" t="str">
        <f>IFERROR(VLOOKUP(F736,[1]BD_13!$F$2:$U$1000,16,0),"")</f>
        <v/>
      </c>
    </row>
    <row r="737" spans="1:21" ht="15.75" customHeight="1">
      <c r="A737" s="1"/>
      <c r="B737" s="1"/>
      <c r="C737" s="1"/>
      <c r="N737" s="150" t="str">
        <f>IFERROR(VLOOKUP(F737,[1]BD_13!$F$2:$N$1000,9,0),"")</f>
        <v/>
      </c>
      <c r="U737" s="150" t="str">
        <f>IFERROR(VLOOKUP(F737,[1]BD_13!$F$2:$U$1000,16,0),"")</f>
        <v/>
      </c>
    </row>
    <row r="738" spans="1:21" ht="15.75" customHeight="1">
      <c r="A738" s="1"/>
      <c r="B738" s="1"/>
      <c r="C738" s="1"/>
      <c r="N738" s="150" t="str">
        <f>IFERROR(VLOOKUP(F738,[1]BD_13!$F$2:$N$1000,9,0),"")</f>
        <v/>
      </c>
      <c r="U738" s="150" t="str">
        <f>IFERROR(VLOOKUP(F738,[1]BD_13!$F$2:$U$1000,16,0),"")</f>
        <v/>
      </c>
    </row>
    <row r="739" spans="1:21" ht="15.75" customHeight="1">
      <c r="A739" s="1"/>
      <c r="B739" s="1"/>
      <c r="C739" s="1"/>
      <c r="N739" s="150" t="str">
        <f>IFERROR(VLOOKUP(F739,[1]BD_13!$F$2:$N$1000,9,0),"")</f>
        <v/>
      </c>
      <c r="U739" s="150" t="str">
        <f>IFERROR(VLOOKUP(F739,[1]BD_13!$F$2:$U$1000,16,0),"")</f>
        <v/>
      </c>
    </row>
    <row r="740" spans="1:21" ht="15.75" customHeight="1">
      <c r="A740" s="1"/>
      <c r="B740" s="1"/>
      <c r="C740" s="1"/>
      <c r="N740" s="150" t="str">
        <f>IFERROR(VLOOKUP(F740,[1]BD_13!$F$2:$N$1000,9,0),"")</f>
        <v/>
      </c>
      <c r="U740" s="150" t="str">
        <f>IFERROR(VLOOKUP(F740,[1]BD_13!$F$2:$U$1000,16,0),"")</f>
        <v/>
      </c>
    </row>
    <row r="741" spans="1:21" ht="15.75" customHeight="1">
      <c r="A741" s="1"/>
      <c r="B741" s="1"/>
      <c r="C741" s="1"/>
      <c r="N741" s="150" t="str">
        <f>IFERROR(VLOOKUP(F741,[1]BD_13!$F$2:$N$1000,9,0),"")</f>
        <v/>
      </c>
      <c r="U741" s="150" t="str">
        <f>IFERROR(VLOOKUP(F741,[1]BD_13!$F$2:$U$1000,16,0),"")</f>
        <v/>
      </c>
    </row>
    <row r="742" spans="1:21" ht="15.75" customHeight="1">
      <c r="A742" s="1"/>
      <c r="B742" s="1"/>
      <c r="C742" s="1"/>
      <c r="N742" s="150" t="str">
        <f>IFERROR(VLOOKUP(F742,[1]BD_13!$F$2:$N$1000,9,0),"")</f>
        <v/>
      </c>
      <c r="U742" s="150" t="str">
        <f>IFERROR(VLOOKUP(F742,[1]BD_13!$F$2:$U$1000,16,0),"")</f>
        <v/>
      </c>
    </row>
    <row r="743" spans="1:21" ht="15.75" customHeight="1">
      <c r="A743" s="1"/>
      <c r="B743" s="1"/>
      <c r="C743" s="1"/>
      <c r="N743" s="150" t="str">
        <f>IFERROR(VLOOKUP(F743,[1]BD_13!$F$2:$N$1000,9,0),"")</f>
        <v/>
      </c>
      <c r="U743" s="150" t="str">
        <f>IFERROR(VLOOKUP(F743,[1]BD_13!$F$2:$U$1000,16,0),"")</f>
        <v/>
      </c>
    </row>
    <row r="744" spans="1:21" ht="15.75" customHeight="1">
      <c r="A744" s="1"/>
      <c r="B744" s="1"/>
      <c r="C744" s="1"/>
      <c r="N744" s="150" t="str">
        <f>IFERROR(VLOOKUP(F744,[1]BD_13!$F$2:$N$1000,9,0),"")</f>
        <v/>
      </c>
      <c r="U744" s="150" t="str">
        <f>IFERROR(VLOOKUP(F744,[1]BD_13!$F$2:$U$1000,16,0),"")</f>
        <v/>
      </c>
    </row>
    <row r="745" spans="1:21" ht="15.75" customHeight="1">
      <c r="A745" s="1"/>
      <c r="B745" s="1"/>
      <c r="C745" s="1"/>
      <c r="N745" s="150" t="str">
        <f>IFERROR(VLOOKUP(F745,[1]BD_13!$F$2:$N$1000,9,0),"")</f>
        <v/>
      </c>
      <c r="U745" s="150" t="str">
        <f>IFERROR(VLOOKUP(F745,[1]BD_13!$F$2:$U$1000,16,0),"")</f>
        <v/>
      </c>
    </row>
    <row r="746" spans="1:21" ht="15.75" customHeight="1">
      <c r="A746" s="1"/>
      <c r="B746" s="1"/>
      <c r="C746" s="1"/>
      <c r="N746" s="150" t="str">
        <f>IFERROR(VLOOKUP(F746,[1]BD_13!$F$2:$N$1000,9,0),"")</f>
        <v/>
      </c>
      <c r="U746" s="150" t="str">
        <f>IFERROR(VLOOKUP(F746,[1]BD_13!$F$2:$U$1000,16,0),"")</f>
        <v/>
      </c>
    </row>
    <row r="747" spans="1:21" ht="15.75" customHeight="1">
      <c r="A747" s="1"/>
      <c r="B747" s="1"/>
      <c r="C747" s="1"/>
      <c r="N747" s="150" t="str">
        <f>IFERROR(VLOOKUP(F747,[1]BD_13!$F$2:$N$1000,9,0),"")</f>
        <v/>
      </c>
      <c r="U747" s="150" t="str">
        <f>IFERROR(VLOOKUP(F747,[1]BD_13!$F$2:$U$1000,16,0),"")</f>
        <v/>
      </c>
    </row>
    <row r="748" spans="1:21" ht="15.75" customHeight="1">
      <c r="A748" s="1"/>
      <c r="B748" s="1"/>
      <c r="C748" s="1"/>
      <c r="N748" s="150" t="str">
        <f>IFERROR(VLOOKUP(F748,[1]BD_13!$F$2:$N$1000,9,0),"")</f>
        <v/>
      </c>
      <c r="U748" s="150" t="str">
        <f>IFERROR(VLOOKUP(F748,[1]BD_13!$F$2:$U$1000,16,0),"")</f>
        <v/>
      </c>
    </row>
    <row r="749" spans="1:21" ht="15.75" customHeight="1">
      <c r="A749" s="1"/>
      <c r="B749" s="1"/>
      <c r="C749" s="1"/>
      <c r="N749" s="150" t="str">
        <f>IFERROR(VLOOKUP(F749,[1]BD_13!$F$2:$N$1000,9,0),"")</f>
        <v/>
      </c>
      <c r="U749" s="150" t="str">
        <f>IFERROR(VLOOKUP(F749,[1]BD_13!$F$2:$U$1000,16,0),"")</f>
        <v/>
      </c>
    </row>
    <row r="750" spans="1:21" ht="15.75" customHeight="1">
      <c r="A750" s="1"/>
      <c r="B750" s="1"/>
      <c r="C750" s="1"/>
      <c r="N750" s="150" t="str">
        <f>IFERROR(VLOOKUP(F750,[1]BD_13!$F$2:$N$1000,9,0),"")</f>
        <v/>
      </c>
      <c r="U750" s="150" t="str">
        <f>IFERROR(VLOOKUP(F750,[1]BD_13!$F$2:$U$1000,16,0),"")</f>
        <v/>
      </c>
    </row>
    <row r="751" spans="1:21" ht="15.75" customHeight="1">
      <c r="A751" s="1"/>
      <c r="B751" s="1"/>
      <c r="C751" s="1"/>
      <c r="N751" s="150" t="str">
        <f>IFERROR(VLOOKUP(F751,[1]BD_13!$F$2:$N$1000,9,0),"")</f>
        <v/>
      </c>
      <c r="U751" s="150" t="str">
        <f>IFERROR(VLOOKUP(F751,[1]BD_13!$F$2:$U$1000,16,0),"")</f>
        <v/>
      </c>
    </row>
    <row r="752" spans="1:21" ht="15.75" customHeight="1">
      <c r="A752" s="1"/>
      <c r="B752" s="1"/>
      <c r="C752" s="1"/>
      <c r="N752" s="150" t="str">
        <f>IFERROR(VLOOKUP(F752,[1]BD_13!$F$2:$N$1000,9,0),"")</f>
        <v/>
      </c>
      <c r="U752" s="150" t="str">
        <f>IFERROR(VLOOKUP(F752,[1]BD_13!$F$2:$U$1000,16,0),"")</f>
        <v/>
      </c>
    </row>
    <row r="753" spans="1:21" ht="15.75" customHeight="1">
      <c r="A753" s="1"/>
      <c r="B753" s="1"/>
      <c r="C753" s="1"/>
      <c r="N753" s="150" t="str">
        <f>IFERROR(VLOOKUP(F753,[1]BD_13!$F$2:$N$1000,9,0),"")</f>
        <v/>
      </c>
      <c r="U753" s="150" t="str">
        <f>IFERROR(VLOOKUP(F753,[1]BD_13!$F$2:$U$1000,16,0),"")</f>
        <v/>
      </c>
    </row>
    <row r="754" spans="1:21" ht="15.75" customHeight="1">
      <c r="A754" s="1"/>
      <c r="B754" s="1"/>
      <c r="C754" s="1"/>
      <c r="N754" s="150" t="str">
        <f>IFERROR(VLOOKUP(F754,[1]BD_13!$F$2:$N$1000,9,0),"")</f>
        <v/>
      </c>
      <c r="U754" s="150" t="str">
        <f>IFERROR(VLOOKUP(F754,[1]BD_13!$F$2:$U$1000,16,0),"")</f>
        <v/>
      </c>
    </row>
    <row r="755" spans="1:21" ht="15.75" customHeight="1">
      <c r="A755" s="1"/>
      <c r="B755" s="1"/>
      <c r="C755" s="1"/>
      <c r="N755" s="150" t="str">
        <f>IFERROR(VLOOKUP(F755,[1]BD_13!$F$2:$N$1000,9,0),"")</f>
        <v/>
      </c>
      <c r="U755" s="150" t="str">
        <f>IFERROR(VLOOKUP(F755,[1]BD_13!$F$2:$U$1000,16,0),"")</f>
        <v/>
      </c>
    </row>
    <row r="756" spans="1:21" ht="15.75" customHeight="1">
      <c r="A756" s="1"/>
      <c r="B756" s="1"/>
      <c r="C756" s="1"/>
      <c r="N756" s="150" t="str">
        <f>IFERROR(VLOOKUP(F756,[1]BD_13!$F$2:$N$1000,9,0),"")</f>
        <v/>
      </c>
      <c r="U756" s="150" t="str">
        <f>IFERROR(VLOOKUP(F756,[1]BD_13!$F$2:$U$1000,16,0),"")</f>
        <v/>
      </c>
    </row>
    <row r="757" spans="1:21" ht="15.75" customHeight="1">
      <c r="A757" s="1"/>
      <c r="B757" s="1"/>
      <c r="C757" s="1"/>
      <c r="N757" s="150" t="str">
        <f>IFERROR(VLOOKUP(F757,[1]BD_13!$F$2:$N$1000,9,0),"")</f>
        <v/>
      </c>
      <c r="U757" s="150" t="str">
        <f>IFERROR(VLOOKUP(F757,[1]BD_13!$F$2:$U$1000,16,0),"")</f>
        <v/>
      </c>
    </row>
    <row r="758" spans="1:21" ht="15.75" customHeight="1">
      <c r="A758" s="1"/>
      <c r="B758" s="1"/>
      <c r="C758" s="1"/>
      <c r="N758" s="150" t="str">
        <f>IFERROR(VLOOKUP(F758,[1]BD_13!$F$2:$N$1000,9,0),"")</f>
        <v/>
      </c>
      <c r="U758" s="150" t="str">
        <f>IFERROR(VLOOKUP(F758,[1]BD_13!$F$2:$U$1000,16,0),"")</f>
        <v/>
      </c>
    </row>
    <row r="759" spans="1:21" ht="15.75" customHeight="1">
      <c r="A759" s="1"/>
      <c r="B759" s="1"/>
      <c r="C759" s="1"/>
      <c r="N759" s="150" t="str">
        <f>IFERROR(VLOOKUP(F759,[1]BD_13!$F$2:$N$1000,9,0),"")</f>
        <v/>
      </c>
      <c r="U759" s="150" t="str">
        <f>IFERROR(VLOOKUP(F759,[1]BD_13!$F$2:$U$1000,16,0),"")</f>
        <v/>
      </c>
    </row>
    <row r="760" spans="1:21" ht="15.75" customHeight="1">
      <c r="A760" s="1"/>
      <c r="B760" s="1"/>
      <c r="C760" s="1"/>
      <c r="N760" s="150" t="str">
        <f>IFERROR(VLOOKUP(F760,[1]BD_13!$F$2:$N$1000,9,0),"")</f>
        <v/>
      </c>
      <c r="U760" s="150" t="str">
        <f>IFERROR(VLOOKUP(F760,[1]BD_13!$F$2:$U$1000,16,0),"")</f>
        <v/>
      </c>
    </row>
    <row r="761" spans="1:21" ht="15.75" customHeight="1">
      <c r="A761" s="1"/>
      <c r="B761" s="1"/>
      <c r="C761" s="1"/>
      <c r="N761" s="150" t="str">
        <f>IFERROR(VLOOKUP(F761,[1]BD_13!$F$2:$N$1000,9,0),"")</f>
        <v/>
      </c>
      <c r="U761" s="150" t="str">
        <f>IFERROR(VLOOKUP(F761,[1]BD_13!$F$2:$U$1000,16,0),"")</f>
        <v/>
      </c>
    </row>
    <row r="762" spans="1:21" ht="15.75" customHeight="1">
      <c r="A762" s="1"/>
      <c r="B762" s="1"/>
      <c r="C762" s="1"/>
      <c r="N762" s="150" t="str">
        <f>IFERROR(VLOOKUP(F762,[1]BD_13!$F$2:$N$1000,9,0),"")</f>
        <v/>
      </c>
      <c r="U762" s="150" t="str">
        <f>IFERROR(VLOOKUP(F762,[1]BD_13!$F$2:$U$1000,16,0),"")</f>
        <v/>
      </c>
    </row>
    <row r="763" spans="1:21" ht="15.75" customHeight="1">
      <c r="A763" s="1"/>
      <c r="B763" s="1"/>
      <c r="C763" s="1"/>
      <c r="N763" s="150" t="str">
        <f>IFERROR(VLOOKUP(F763,[1]BD_13!$F$2:$N$1000,9,0),"")</f>
        <v/>
      </c>
      <c r="U763" s="150" t="str">
        <f>IFERROR(VLOOKUP(F763,[1]BD_13!$F$2:$U$1000,16,0),"")</f>
        <v/>
      </c>
    </row>
    <row r="764" spans="1:21" ht="15.75" customHeight="1">
      <c r="A764" s="1"/>
      <c r="B764" s="1"/>
      <c r="C764" s="1"/>
      <c r="N764" s="150" t="str">
        <f>IFERROR(VLOOKUP(F764,[1]BD_13!$F$2:$N$1000,9,0),"")</f>
        <v/>
      </c>
      <c r="U764" s="150" t="str">
        <f>IFERROR(VLOOKUP(F764,[1]BD_13!$F$2:$U$1000,16,0),"")</f>
        <v/>
      </c>
    </row>
    <row r="765" spans="1:21" ht="15.75" customHeight="1">
      <c r="A765" s="1"/>
      <c r="B765" s="1"/>
      <c r="C765" s="1"/>
      <c r="N765" s="150" t="str">
        <f>IFERROR(VLOOKUP(F765,[1]BD_13!$F$2:$N$1000,9,0),"")</f>
        <v/>
      </c>
      <c r="U765" s="150" t="str">
        <f>IFERROR(VLOOKUP(F765,[1]BD_13!$F$2:$U$1000,16,0),"")</f>
        <v/>
      </c>
    </row>
    <row r="766" spans="1:21" ht="15.75" customHeight="1">
      <c r="A766" s="1"/>
      <c r="B766" s="1"/>
      <c r="C766" s="1"/>
      <c r="N766" s="150" t="str">
        <f>IFERROR(VLOOKUP(F766,[1]BD_13!$F$2:$N$1000,9,0),"")</f>
        <v/>
      </c>
      <c r="U766" s="150" t="str">
        <f>IFERROR(VLOOKUP(F766,[1]BD_13!$F$2:$U$1000,16,0),"")</f>
        <v/>
      </c>
    </row>
    <row r="767" spans="1:21" ht="15.75" customHeight="1">
      <c r="A767" s="1"/>
      <c r="B767" s="1"/>
      <c r="C767" s="1"/>
      <c r="N767" s="150" t="str">
        <f>IFERROR(VLOOKUP(F767,[1]BD_13!$F$2:$N$1000,9,0),"")</f>
        <v/>
      </c>
      <c r="U767" s="150" t="str">
        <f>IFERROR(VLOOKUP(F767,[1]BD_13!$F$2:$U$1000,16,0),"")</f>
        <v/>
      </c>
    </row>
    <row r="768" spans="1:21" ht="15.75" customHeight="1">
      <c r="A768" s="1"/>
      <c r="B768" s="1"/>
      <c r="C768" s="1"/>
      <c r="N768" s="150" t="str">
        <f>IFERROR(VLOOKUP(F768,[1]BD_13!$F$2:$N$1000,9,0),"")</f>
        <v/>
      </c>
      <c r="U768" s="150" t="str">
        <f>IFERROR(VLOOKUP(F768,[1]BD_13!$F$2:$U$1000,16,0),"")</f>
        <v/>
      </c>
    </row>
    <row r="769" spans="1:21" ht="15.75" customHeight="1">
      <c r="A769" s="1"/>
      <c r="B769" s="1"/>
      <c r="C769" s="1"/>
      <c r="N769" s="150" t="str">
        <f>IFERROR(VLOOKUP(F769,[1]BD_13!$F$2:$N$1000,9,0),"")</f>
        <v/>
      </c>
      <c r="U769" s="150" t="str">
        <f>IFERROR(VLOOKUP(F769,[1]BD_13!$F$2:$U$1000,16,0),"")</f>
        <v/>
      </c>
    </row>
    <row r="770" spans="1:21" ht="15.75" customHeight="1">
      <c r="A770" s="1"/>
      <c r="B770" s="1"/>
      <c r="C770" s="1"/>
      <c r="N770" s="150" t="str">
        <f>IFERROR(VLOOKUP(F770,[1]BD_13!$F$2:$N$1000,9,0),"")</f>
        <v/>
      </c>
      <c r="U770" s="150" t="str">
        <f>IFERROR(VLOOKUP(F770,[1]BD_13!$F$2:$U$1000,16,0),"")</f>
        <v/>
      </c>
    </row>
    <row r="771" spans="1:21" ht="15.75" customHeight="1">
      <c r="A771" s="1"/>
      <c r="B771" s="1"/>
      <c r="C771" s="1"/>
      <c r="N771" s="150" t="str">
        <f>IFERROR(VLOOKUP(F771,[1]BD_13!$F$2:$N$1000,9,0),"")</f>
        <v/>
      </c>
      <c r="U771" s="150" t="str">
        <f>IFERROR(VLOOKUP(F771,[1]BD_13!$F$2:$U$1000,16,0),"")</f>
        <v/>
      </c>
    </row>
    <row r="772" spans="1:21" ht="15.75" customHeight="1">
      <c r="A772" s="1"/>
      <c r="B772" s="1"/>
      <c r="C772" s="1"/>
      <c r="N772" s="150" t="str">
        <f>IFERROR(VLOOKUP(F772,[1]BD_13!$F$2:$N$1000,9,0),"")</f>
        <v/>
      </c>
      <c r="U772" s="150" t="str">
        <f>IFERROR(VLOOKUP(F772,[1]BD_13!$F$2:$U$1000,16,0),"")</f>
        <v/>
      </c>
    </row>
    <row r="773" spans="1:21" ht="15.75" customHeight="1">
      <c r="A773" s="1"/>
      <c r="B773" s="1"/>
      <c r="C773" s="1"/>
      <c r="N773" s="150" t="str">
        <f>IFERROR(VLOOKUP(F773,[1]BD_13!$F$2:$N$1000,9,0),"")</f>
        <v/>
      </c>
      <c r="U773" s="150" t="str">
        <f>IFERROR(VLOOKUP(F773,[1]BD_13!$F$2:$U$1000,16,0),"")</f>
        <v/>
      </c>
    </row>
    <row r="774" spans="1:21" ht="15.75" customHeight="1">
      <c r="A774" s="1"/>
      <c r="B774" s="1"/>
      <c r="C774" s="1"/>
      <c r="N774" s="150" t="str">
        <f>IFERROR(VLOOKUP(F774,[1]BD_13!$F$2:$N$1000,9,0),"")</f>
        <v/>
      </c>
      <c r="U774" s="150" t="str">
        <f>IFERROR(VLOOKUP(F774,[1]BD_13!$F$2:$U$1000,16,0),"")</f>
        <v/>
      </c>
    </row>
    <row r="775" spans="1:21" ht="15.75" customHeight="1">
      <c r="A775" s="1"/>
      <c r="B775" s="1"/>
      <c r="C775" s="1"/>
      <c r="N775" s="150" t="str">
        <f>IFERROR(VLOOKUP(F775,[1]BD_13!$F$2:$N$1000,9,0),"")</f>
        <v/>
      </c>
      <c r="U775" s="150" t="str">
        <f>IFERROR(VLOOKUP(F775,[1]BD_13!$F$2:$U$1000,16,0),"")</f>
        <v/>
      </c>
    </row>
    <row r="776" spans="1:21" ht="15.75" customHeight="1">
      <c r="A776" s="1"/>
      <c r="B776" s="1"/>
      <c r="C776" s="1"/>
      <c r="N776" s="150" t="str">
        <f>IFERROR(VLOOKUP(F776,[1]BD_13!$F$2:$N$1000,9,0),"")</f>
        <v/>
      </c>
      <c r="U776" s="150" t="str">
        <f>IFERROR(VLOOKUP(F776,[1]BD_13!$F$2:$U$1000,16,0),"")</f>
        <v/>
      </c>
    </row>
    <row r="777" spans="1:21" ht="15.75" customHeight="1">
      <c r="A777" s="1"/>
      <c r="B777" s="1"/>
      <c r="C777" s="1"/>
      <c r="N777" s="150" t="str">
        <f>IFERROR(VLOOKUP(F777,[1]BD_13!$F$2:$N$1000,9,0),"")</f>
        <v/>
      </c>
      <c r="U777" s="150" t="str">
        <f>IFERROR(VLOOKUP(F777,[1]BD_13!$F$2:$U$1000,16,0),"")</f>
        <v/>
      </c>
    </row>
    <row r="778" spans="1:21" ht="15.75" customHeight="1">
      <c r="A778" s="1"/>
      <c r="B778" s="1"/>
      <c r="C778" s="1"/>
      <c r="N778" s="150" t="str">
        <f>IFERROR(VLOOKUP(F778,[1]BD_13!$F$2:$N$1000,9,0),"")</f>
        <v/>
      </c>
      <c r="U778" s="150" t="str">
        <f>IFERROR(VLOOKUP(F778,[1]BD_13!$F$2:$U$1000,16,0),"")</f>
        <v/>
      </c>
    </row>
    <row r="779" spans="1:21" ht="15.75" customHeight="1">
      <c r="A779" s="1"/>
      <c r="B779" s="1"/>
      <c r="C779" s="1"/>
      <c r="N779" s="150" t="str">
        <f>IFERROR(VLOOKUP(F779,[1]BD_13!$F$2:$N$1000,9,0),"")</f>
        <v/>
      </c>
      <c r="U779" s="150" t="str">
        <f>IFERROR(VLOOKUP(F779,[1]BD_13!$F$2:$U$1000,16,0),"")</f>
        <v/>
      </c>
    </row>
    <row r="780" spans="1:21" ht="15.75" customHeight="1">
      <c r="A780" s="1"/>
      <c r="B780" s="1"/>
      <c r="C780" s="1"/>
      <c r="N780" s="150" t="str">
        <f>IFERROR(VLOOKUP(F780,[1]BD_13!$F$2:$N$1000,9,0),"")</f>
        <v/>
      </c>
      <c r="U780" s="150" t="str">
        <f>IFERROR(VLOOKUP(F780,[1]BD_13!$F$2:$U$1000,16,0),"")</f>
        <v/>
      </c>
    </row>
    <row r="781" spans="1:21" ht="15.75" customHeight="1">
      <c r="A781" s="1"/>
      <c r="B781" s="1"/>
      <c r="C781" s="1"/>
      <c r="N781" s="150" t="str">
        <f>IFERROR(VLOOKUP(F781,[1]BD_13!$F$2:$N$1000,9,0),"")</f>
        <v/>
      </c>
      <c r="U781" s="150" t="str">
        <f>IFERROR(VLOOKUP(F781,[1]BD_13!$F$2:$U$1000,16,0),"")</f>
        <v/>
      </c>
    </row>
    <row r="782" spans="1:21" ht="15.75" customHeight="1">
      <c r="A782" s="1"/>
      <c r="B782" s="1"/>
      <c r="C782" s="1"/>
      <c r="N782" s="150" t="str">
        <f>IFERROR(VLOOKUP(F782,[1]BD_13!$F$2:$N$1000,9,0),"")</f>
        <v/>
      </c>
      <c r="U782" s="150" t="str">
        <f>IFERROR(VLOOKUP(F782,[1]BD_13!$F$2:$U$1000,16,0),"")</f>
        <v/>
      </c>
    </row>
    <row r="783" spans="1:21" ht="15.75" customHeight="1">
      <c r="A783" s="1"/>
      <c r="B783" s="1"/>
      <c r="C783" s="1"/>
      <c r="N783" s="150" t="str">
        <f>IFERROR(VLOOKUP(F783,[1]BD_13!$F$2:$N$1000,9,0),"")</f>
        <v/>
      </c>
      <c r="U783" s="150" t="str">
        <f>IFERROR(VLOOKUP(F783,[1]BD_13!$F$2:$U$1000,16,0),"")</f>
        <v/>
      </c>
    </row>
    <row r="784" spans="1:21" ht="15.75" customHeight="1">
      <c r="A784" s="1"/>
      <c r="B784" s="1"/>
      <c r="C784" s="1"/>
      <c r="N784" s="150" t="str">
        <f>IFERROR(VLOOKUP(F784,[1]BD_13!$F$2:$N$1000,9,0),"")</f>
        <v/>
      </c>
      <c r="U784" s="150" t="str">
        <f>IFERROR(VLOOKUP(F784,[1]BD_13!$F$2:$U$1000,16,0),"")</f>
        <v/>
      </c>
    </row>
    <row r="785" spans="1:21" ht="15.75" customHeight="1">
      <c r="A785" s="1"/>
      <c r="B785" s="1"/>
      <c r="C785" s="1"/>
      <c r="N785" s="150" t="str">
        <f>IFERROR(VLOOKUP(F785,[1]BD_13!$F$2:$N$1000,9,0),"")</f>
        <v/>
      </c>
      <c r="U785" s="150" t="str">
        <f>IFERROR(VLOOKUP(F785,[1]BD_13!$F$2:$U$1000,16,0),"")</f>
        <v/>
      </c>
    </row>
    <row r="786" spans="1:21" ht="15.75" customHeight="1">
      <c r="A786" s="1"/>
      <c r="B786" s="1"/>
      <c r="C786" s="1"/>
      <c r="N786" s="150" t="str">
        <f>IFERROR(VLOOKUP(F786,[1]BD_13!$F$2:$N$1000,9,0),"")</f>
        <v/>
      </c>
      <c r="U786" s="150" t="str">
        <f>IFERROR(VLOOKUP(F786,[1]BD_13!$F$2:$U$1000,16,0),"")</f>
        <v/>
      </c>
    </row>
    <row r="787" spans="1:21" ht="15.75" customHeight="1">
      <c r="A787" s="1"/>
      <c r="B787" s="1"/>
      <c r="C787" s="1"/>
      <c r="N787" s="150" t="str">
        <f>IFERROR(VLOOKUP(F787,[1]BD_13!$F$2:$N$1000,9,0),"")</f>
        <v/>
      </c>
      <c r="U787" s="150" t="str">
        <f>IFERROR(VLOOKUP(F787,[1]BD_13!$F$2:$U$1000,16,0),"")</f>
        <v/>
      </c>
    </row>
    <row r="788" spans="1:21" ht="15.75" customHeight="1">
      <c r="A788" s="1"/>
      <c r="B788" s="1"/>
      <c r="C788" s="1"/>
      <c r="N788" s="150" t="str">
        <f>IFERROR(VLOOKUP(F788,[1]BD_13!$F$2:$N$1000,9,0),"")</f>
        <v/>
      </c>
      <c r="U788" s="150" t="str">
        <f>IFERROR(VLOOKUP(F788,[1]BD_13!$F$2:$U$1000,16,0),"")</f>
        <v/>
      </c>
    </row>
    <row r="789" spans="1:21" ht="15.75" customHeight="1">
      <c r="A789" s="1"/>
      <c r="B789" s="1"/>
      <c r="C789" s="1"/>
      <c r="N789" s="150" t="str">
        <f>IFERROR(VLOOKUP(F789,[1]BD_13!$F$2:$N$1000,9,0),"")</f>
        <v/>
      </c>
      <c r="U789" s="150" t="str">
        <f>IFERROR(VLOOKUP(F789,[1]BD_13!$F$2:$U$1000,16,0),"")</f>
        <v/>
      </c>
    </row>
    <row r="790" spans="1:21" ht="15.75" customHeight="1">
      <c r="A790" s="1"/>
      <c r="B790" s="1"/>
      <c r="C790" s="1"/>
      <c r="N790" s="150" t="str">
        <f>IFERROR(VLOOKUP(F790,[1]BD_13!$F$2:$N$1000,9,0),"")</f>
        <v/>
      </c>
      <c r="U790" s="150" t="str">
        <f>IFERROR(VLOOKUP(F790,[1]BD_13!$F$2:$U$1000,16,0),"")</f>
        <v/>
      </c>
    </row>
    <row r="791" spans="1:21" ht="15.75" customHeight="1">
      <c r="A791" s="1"/>
      <c r="B791" s="1"/>
      <c r="C791" s="1"/>
      <c r="N791" s="150" t="str">
        <f>IFERROR(VLOOKUP(F791,[1]BD_13!$F$2:$N$1000,9,0),"")</f>
        <v/>
      </c>
      <c r="U791" s="150" t="str">
        <f>IFERROR(VLOOKUP(F791,[1]BD_13!$F$2:$U$1000,16,0),"")</f>
        <v/>
      </c>
    </row>
    <row r="792" spans="1:21" ht="15.75" customHeight="1">
      <c r="A792" s="1"/>
      <c r="B792" s="1"/>
      <c r="C792" s="1"/>
      <c r="N792" s="150" t="str">
        <f>IFERROR(VLOOKUP(F792,[1]BD_13!$F$2:$N$1000,9,0),"")</f>
        <v/>
      </c>
      <c r="U792" s="150" t="str">
        <f>IFERROR(VLOOKUP(F792,[1]BD_13!$F$2:$U$1000,16,0),"")</f>
        <v/>
      </c>
    </row>
    <row r="793" spans="1:21" ht="15.75" customHeight="1">
      <c r="A793" s="1"/>
      <c r="B793" s="1"/>
      <c r="C793" s="1"/>
      <c r="N793" s="150" t="str">
        <f>IFERROR(VLOOKUP(F793,[1]BD_13!$F$2:$N$1000,9,0),"")</f>
        <v/>
      </c>
      <c r="U793" s="150" t="str">
        <f>IFERROR(VLOOKUP(F793,[1]BD_13!$F$2:$U$1000,16,0),"")</f>
        <v/>
      </c>
    </row>
    <row r="794" spans="1:21" ht="15.75" customHeight="1">
      <c r="A794" s="1"/>
      <c r="B794" s="1"/>
      <c r="C794" s="1"/>
      <c r="N794" s="150" t="str">
        <f>IFERROR(VLOOKUP(F794,[1]BD_13!$F$2:$N$1000,9,0),"")</f>
        <v/>
      </c>
      <c r="U794" s="150" t="str">
        <f>IFERROR(VLOOKUP(F794,[1]BD_13!$F$2:$U$1000,16,0),"")</f>
        <v/>
      </c>
    </row>
    <row r="795" spans="1:21" ht="15.75" customHeight="1">
      <c r="A795" s="1"/>
      <c r="B795" s="1"/>
      <c r="C795" s="1"/>
      <c r="N795" s="150" t="str">
        <f>IFERROR(VLOOKUP(F795,[1]BD_13!$F$2:$N$1000,9,0),"")</f>
        <v/>
      </c>
      <c r="U795" s="150" t="str">
        <f>IFERROR(VLOOKUP(F795,[1]BD_13!$F$2:$U$1000,16,0),"")</f>
        <v/>
      </c>
    </row>
    <row r="796" spans="1:21" ht="15.75" customHeight="1">
      <c r="A796" s="1"/>
      <c r="B796" s="1"/>
      <c r="C796" s="1"/>
      <c r="N796" s="150" t="str">
        <f>IFERROR(VLOOKUP(F796,[1]BD_13!$F$2:$N$1000,9,0),"")</f>
        <v/>
      </c>
      <c r="U796" s="150" t="str">
        <f>IFERROR(VLOOKUP(F796,[1]BD_13!$F$2:$U$1000,16,0),"")</f>
        <v/>
      </c>
    </row>
    <row r="797" spans="1:21" ht="15.75" customHeight="1">
      <c r="A797" s="1"/>
      <c r="B797" s="1"/>
      <c r="C797" s="1"/>
      <c r="N797" s="150" t="str">
        <f>IFERROR(VLOOKUP(F797,[1]BD_13!$F$2:$N$1000,9,0),"")</f>
        <v/>
      </c>
      <c r="U797" s="150" t="str">
        <f>IFERROR(VLOOKUP(F797,[1]BD_13!$F$2:$U$1000,16,0),"")</f>
        <v/>
      </c>
    </row>
    <row r="798" spans="1:21" ht="15.75" customHeight="1">
      <c r="A798" s="1"/>
      <c r="B798" s="1"/>
      <c r="C798" s="1"/>
      <c r="N798" s="150" t="str">
        <f>IFERROR(VLOOKUP(F798,[1]BD_13!$F$2:$N$1000,9,0),"")</f>
        <v/>
      </c>
      <c r="U798" s="150" t="str">
        <f>IFERROR(VLOOKUP(F798,[1]BD_13!$F$2:$U$1000,16,0),"")</f>
        <v/>
      </c>
    </row>
    <row r="799" spans="1:21" ht="15.75" customHeight="1">
      <c r="A799" s="1"/>
      <c r="B799" s="1"/>
      <c r="C799" s="1"/>
      <c r="N799" s="150" t="str">
        <f>IFERROR(VLOOKUP(F799,[1]BD_13!$F$2:$N$1000,9,0),"")</f>
        <v/>
      </c>
      <c r="U799" s="150" t="str">
        <f>IFERROR(VLOOKUP(F799,[1]BD_13!$F$2:$U$1000,16,0),"")</f>
        <v/>
      </c>
    </row>
    <row r="800" spans="1:21" ht="15.75" customHeight="1">
      <c r="A800" s="1"/>
      <c r="B800" s="1"/>
      <c r="C800" s="1"/>
      <c r="N800" s="150" t="str">
        <f>IFERROR(VLOOKUP(F800,[1]BD_13!$F$2:$N$1000,9,0),"")</f>
        <v/>
      </c>
      <c r="U800" s="150" t="str">
        <f>IFERROR(VLOOKUP(F800,[1]BD_13!$F$2:$U$1000,16,0),"")</f>
        <v/>
      </c>
    </row>
    <row r="801" spans="1:21" ht="15.75" customHeight="1">
      <c r="A801" s="1"/>
      <c r="B801" s="1"/>
      <c r="C801" s="1"/>
      <c r="N801" s="150" t="str">
        <f>IFERROR(VLOOKUP(F801,[1]BD_13!$F$2:$N$1000,9,0),"")</f>
        <v/>
      </c>
      <c r="U801" s="150" t="str">
        <f>IFERROR(VLOOKUP(F801,[1]BD_13!$F$2:$U$1000,16,0),"")</f>
        <v/>
      </c>
    </row>
    <row r="802" spans="1:21" ht="15.75" customHeight="1">
      <c r="A802" s="1"/>
      <c r="B802" s="1"/>
      <c r="C802" s="1"/>
      <c r="N802" s="150" t="str">
        <f>IFERROR(VLOOKUP(F802,[1]BD_13!$F$2:$N$1000,9,0),"")</f>
        <v/>
      </c>
      <c r="U802" s="150" t="str">
        <f>IFERROR(VLOOKUP(F802,[1]BD_13!$F$2:$U$1000,16,0),"")</f>
        <v/>
      </c>
    </row>
    <row r="803" spans="1:21" ht="15.75" customHeight="1">
      <c r="A803" s="1"/>
      <c r="B803" s="1"/>
      <c r="C803" s="1"/>
      <c r="N803" s="150" t="str">
        <f>IFERROR(VLOOKUP(F803,[1]BD_13!$F$2:$N$1000,9,0),"")</f>
        <v/>
      </c>
      <c r="U803" s="150" t="str">
        <f>IFERROR(VLOOKUP(F803,[1]BD_13!$F$2:$U$1000,16,0),"")</f>
        <v/>
      </c>
    </row>
    <row r="804" spans="1:21" ht="15.75" customHeight="1">
      <c r="A804" s="1"/>
      <c r="B804" s="1"/>
      <c r="C804" s="1"/>
      <c r="N804" s="150" t="str">
        <f>IFERROR(VLOOKUP(F804,[1]BD_13!$F$2:$N$1000,9,0),"")</f>
        <v/>
      </c>
      <c r="U804" s="150" t="str">
        <f>IFERROR(VLOOKUP(F804,[1]BD_13!$F$2:$U$1000,16,0),"")</f>
        <v/>
      </c>
    </row>
    <row r="805" spans="1:21" ht="15.75" customHeight="1">
      <c r="A805" s="1"/>
      <c r="B805" s="1"/>
      <c r="C805" s="1"/>
      <c r="N805" s="150" t="str">
        <f>IFERROR(VLOOKUP(F805,[1]BD_13!$F$2:$N$1000,9,0),"")</f>
        <v/>
      </c>
      <c r="U805" s="150" t="str">
        <f>IFERROR(VLOOKUP(F805,[1]BD_13!$F$2:$U$1000,16,0),"")</f>
        <v/>
      </c>
    </row>
    <row r="806" spans="1:21" ht="15.75" customHeight="1">
      <c r="A806" s="1"/>
      <c r="B806" s="1"/>
      <c r="C806" s="1"/>
      <c r="N806" s="150" t="str">
        <f>IFERROR(VLOOKUP(F806,[1]BD_13!$F$2:$N$1000,9,0),"")</f>
        <v/>
      </c>
      <c r="U806" s="150" t="str">
        <f>IFERROR(VLOOKUP(F806,[1]BD_13!$F$2:$U$1000,16,0),"")</f>
        <v/>
      </c>
    </row>
    <row r="807" spans="1:21" ht="15.75" customHeight="1">
      <c r="A807" s="1"/>
      <c r="B807" s="1"/>
      <c r="C807" s="1"/>
      <c r="N807" s="150" t="str">
        <f>IFERROR(VLOOKUP(F807,[1]BD_13!$F$2:$N$1000,9,0),"")</f>
        <v/>
      </c>
      <c r="U807" s="150" t="str">
        <f>IFERROR(VLOOKUP(F807,[1]BD_13!$F$2:$U$1000,16,0),"")</f>
        <v/>
      </c>
    </row>
    <row r="808" spans="1:21" ht="15.75" customHeight="1">
      <c r="A808" s="1"/>
      <c r="B808" s="1"/>
      <c r="C808" s="1"/>
      <c r="N808" s="150" t="str">
        <f>IFERROR(VLOOKUP(F808,[1]BD_13!$F$2:$N$1000,9,0),"")</f>
        <v/>
      </c>
      <c r="U808" s="150" t="str">
        <f>IFERROR(VLOOKUP(F808,[1]BD_13!$F$2:$U$1000,16,0),"")</f>
        <v/>
      </c>
    </row>
    <row r="809" spans="1:21" ht="15.75" customHeight="1">
      <c r="A809" s="1"/>
      <c r="B809" s="1"/>
      <c r="C809" s="1"/>
      <c r="N809" s="150" t="str">
        <f>IFERROR(VLOOKUP(F809,[1]BD_13!$F$2:$N$1000,9,0),"")</f>
        <v/>
      </c>
      <c r="U809" s="150" t="str">
        <f>IFERROR(VLOOKUP(F809,[1]BD_13!$F$2:$U$1000,16,0),"")</f>
        <v/>
      </c>
    </row>
    <row r="810" spans="1:21" ht="15.75" customHeight="1">
      <c r="A810" s="1"/>
      <c r="B810" s="1"/>
      <c r="C810" s="1"/>
      <c r="N810" s="150" t="str">
        <f>IFERROR(VLOOKUP(F810,[1]BD_13!$F$2:$N$1000,9,0),"")</f>
        <v/>
      </c>
      <c r="U810" s="150" t="str">
        <f>IFERROR(VLOOKUP(F810,[1]BD_13!$F$2:$U$1000,16,0),"")</f>
        <v/>
      </c>
    </row>
    <row r="811" spans="1:21" ht="15.75" customHeight="1">
      <c r="A811" s="1"/>
      <c r="B811" s="1"/>
      <c r="C811" s="1"/>
      <c r="N811" s="150" t="str">
        <f>IFERROR(VLOOKUP(F811,[1]BD_13!$F$2:$N$1000,9,0),"")</f>
        <v/>
      </c>
      <c r="U811" s="150" t="str">
        <f>IFERROR(VLOOKUP(F811,[1]BD_13!$F$2:$U$1000,16,0),"")</f>
        <v/>
      </c>
    </row>
    <row r="812" spans="1:21" ht="15.75" customHeight="1">
      <c r="A812" s="1"/>
      <c r="B812" s="1"/>
      <c r="C812" s="1"/>
      <c r="N812" s="150" t="str">
        <f>IFERROR(VLOOKUP(F812,[1]BD_13!$F$2:$N$1000,9,0),"")</f>
        <v/>
      </c>
      <c r="U812" s="150" t="str">
        <f>IFERROR(VLOOKUP(F812,[1]BD_13!$F$2:$U$1000,16,0),"")</f>
        <v/>
      </c>
    </row>
    <row r="813" spans="1:21" ht="15.75" customHeight="1">
      <c r="A813" s="1"/>
      <c r="B813" s="1"/>
      <c r="C813" s="1"/>
      <c r="N813" s="150" t="str">
        <f>IFERROR(VLOOKUP(F813,[1]BD_13!$F$2:$N$1000,9,0),"")</f>
        <v/>
      </c>
      <c r="U813" s="150" t="str">
        <f>IFERROR(VLOOKUP(F813,[1]BD_13!$F$2:$U$1000,16,0),"")</f>
        <v/>
      </c>
    </row>
    <row r="814" spans="1:21" ht="15.75" customHeight="1">
      <c r="A814" s="1"/>
      <c r="B814" s="1"/>
      <c r="C814" s="1"/>
      <c r="N814" s="150" t="str">
        <f>IFERROR(VLOOKUP(F814,[1]BD_13!$F$2:$N$1000,9,0),"")</f>
        <v/>
      </c>
      <c r="U814" s="150" t="str">
        <f>IFERROR(VLOOKUP(F814,[1]BD_13!$F$2:$U$1000,16,0),"")</f>
        <v/>
      </c>
    </row>
    <row r="815" spans="1:21" ht="15.75" customHeight="1">
      <c r="A815" s="1"/>
      <c r="B815" s="1"/>
      <c r="C815" s="1"/>
      <c r="N815" s="150" t="str">
        <f>IFERROR(VLOOKUP(F815,[1]BD_13!$F$2:$N$1000,9,0),"")</f>
        <v/>
      </c>
      <c r="U815" s="150" t="str">
        <f>IFERROR(VLOOKUP(F815,[1]BD_13!$F$2:$U$1000,16,0),"")</f>
        <v/>
      </c>
    </row>
    <row r="816" spans="1:21" ht="15.75" customHeight="1">
      <c r="A816" s="1"/>
      <c r="B816" s="1"/>
      <c r="C816" s="1"/>
      <c r="N816" s="150" t="str">
        <f>IFERROR(VLOOKUP(F816,[1]BD_13!$F$2:$N$1000,9,0),"")</f>
        <v/>
      </c>
      <c r="U816" s="150" t="str">
        <f>IFERROR(VLOOKUP(F816,[1]BD_13!$F$2:$U$1000,16,0),"")</f>
        <v/>
      </c>
    </row>
    <row r="817" spans="1:21" ht="15.75" customHeight="1">
      <c r="A817" s="1"/>
      <c r="B817" s="1"/>
      <c r="C817" s="1"/>
      <c r="N817" s="150" t="str">
        <f>IFERROR(VLOOKUP(F817,[1]BD_13!$F$2:$N$1000,9,0),"")</f>
        <v/>
      </c>
      <c r="U817" s="150" t="str">
        <f>IFERROR(VLOOKUP(F817,[1]BD_13!$F$2:$U$1000,16,0),"")</f>
        <v/>
      </c>
    </row>
    <row r="818" spans="1:21" ht="15.75" customHeight="1">
      <c r="A818" s="1"/>
      <c r="B818" s="1"/>
      <c r="C818" s="1"/>
      <c r="N818" s="150" t="str">
        <f>IFERROR(VLOOKUP(F818,[1]BD_13!$F$2:$N$1000,9,0),"")</f>
        <v/>
      </c>
      <c r="U818" s="150" t="str">
        <f>IFERROR(VLOOKUP(F818,[1]BD_13!$F$2:$U$1000,16,0),"")</f>
        <v/>
      </c>
    </row>
    <row r="819" spans="1:21" ht="15.75" customHeight="1">
      <c r="A819" s="1"/>
      <c r="B819" s="1"/>
      <c r="C819" s="1"/>
      <c r="N819" s="150" t="str">
        <f>IFERROR(VLOOKUP(F819,[1]BD_13!$F$2:$N$1000,9,0),"")</f>
        <v/>
      </c>
      <c r="U819" s="150" t="str">
        <f>IFERROR(VLOOKUP(F819,[1]BD_13!$F$2:$U$1000,16,0),"")</f>
        <v/>
      </c>
    </row>
    <row r="820" spans="1:21" ht="15.75" customHeight="1">
      <c r="A820" s="1"/>
      <c r="B820" s="1"/>
      <c r="C820" s="1"/>
      <c r="N820" s="150" t="str">
        <f>IFERROR(VLOOKUP(F820,[1]BD_13!$F$2:$N$1000,9,0),"")</f>
        <v/>
      </c>
      <c r="U820" s="150" t="str">
        <f>IFERROR(VLOOKUP(F820,[1]BD_13!$F$2:$U$1000,16,0),"")</f>
        <v/>
      </c>
    </row>
    <row r="821" spans="1:21" ht="15.75" customHeight="1">
      <c r="A821" s="1"/>
      <c r="B821" s="1"/>
      <c r="C821" s="1"/>
      <c r="N821" s="150" t="str">
        <f>IFERROR(VLOOKUP(F821,[1]BD_13!$F$2:$N$1000,9,0),"")</f>
        <v/>
      </c>
      <c r="U821" s="150" t="str">
        <f>IFERROR(VLOOKUP(F821,[1]BD_13!$F$2:$U$1000,16,0),"")</f>
        <v/>
      </c>
    </row>
    <row r="822" spans="1:21" ht="15.75" customHeight="1">
      <c r="A822" s="1"/>
      <c r="B822" s="1"/>
      <c r="C822" s="1"/>
      <c r="N822" s="150" t="str">
        <f>IFERROR(VLOOKUP(F822,[1]BD_13!$F$2:$N$1000,9,0),"")</f>
        <v/>
      </c>
      <c r="U822" s="150" t="str">
        <f>IFERROR(VLOOKUP(F822,[1]BD_13!$F$2:$U$1000,16,0),"")</f>
        <v/>
      </c>
    </row>
    <row r="823" spans="1:21" ht="15.75" customHeight="1">
      <c r="A823" s="1"/>
      <c r="B823" s="1"/>
      <c r="C823" s="1"/>
      <c r="N823" s="150" t="str">
        <f>IFERROR(VLOOKUP(F823,[1]BD_13!$F$2:$N$1000,9,0),"")</f>
        <v/>
      </c>
      <c r="U823" s="150" t="str">
        <f>IFERROR(VLOOKUP(F823,[1]BD_13!$F$2:$U$1000,16,0),"")</f>
        <v/>
      </c>
    </row>
    <row r="824" spans="1:21" ht="15.75" customHeight="1">
      <c r="A824" s="1"/>
      <c r="B824" s="1"/>
      <c r="C824" s="1"/>
      <c r="N824" s="150" t="str">
        <f>IFERROR(VLOOKUP(F824,[1]BD_13!$F$2:$N$1000,9,0),"")</f>
        <v/>
      </c>
      <c r="U824" s="150" t="str">
        <f>IFERROR(VLOOKUP(F824,[1]BD_13!$F$2:$U$1000,16,0),"")</f>
        <v/>
      </c>
    </row>
    <row r="825" spans="1:21" ht="15.75" customHeight="1">
      <c r="A825" s="1"/>
      <c r="B825" s="1"/>
      <c r="C825" s="1"/>
      <c r="N825" s="150" t="str">
        <f>IFERROR(VLOOKUP(F825,[1]BD_13!$F$2:$N$1000,9,0),"")</f>
        <v/>
      </c>
      <c r="U825" s="150" t="str">
        <f>IFERROR(VLOOKUP(F825,[1]BD_13!$F$2:$U$1000,16,0),"")</f>
        <v/>
      </c>
    </row>
    <row r="826" spans="1:21" ht="15.75" customHeight="1">
      <c r="A826" s="1"/>
      <c r="B826" s="1"/>
      <c r="C826" s="1"/>
      <c r="N826" s="150" t="str">
        <f>IFERROR(VLOOKUP(F826,[1]BD_13!$F$2:$N$1000,9,0),"")</f>
        <v/>
      </c>
      <c r="U826" s="150" t="str">
        <f>IFERROR(VLOOKUP(F826,[1]BD_13!$F$2:$U$1000,16,0),"")</f>
        <v/>
      </c>
    </row>
    <row r="827" spans="1:21" ht="15.75" customHeight="1">
      <c r="A827" s="1"/>
      <c r="B827" s="1"/>
      <c r="C827" s="1"/>
      <c r="N827" s="150" t="str">
        <f>IFERROR(VLOOKUP(F827,[1]BD_13!$F$2:$N$1000,9,0),"")</f>
        <v/>
      </c>
      <c r="U827" s="150" t="str">
        <f>IFERROR(VLOOKUP(F827,[1]BD_13!$F$2:$U$1000,16,0),"")</f>
        <v/>
      </c>
    </row>
    <row r="828" spans="1:21" ht="15.75" customHeight="1">
      <c r="A828" s="1"/>
      <c r="B828" s="1"/>
      <c r="C828" s="1"/>
      <c r="N828" s="150" t="str">
        <f>IFERROR(VLOOKUP(F828,[1]BD_13!$F$2:$N$1000,9,0),"")</f>
        <v/>
      </c>
      <c r="U828" s="150" t="str">
        <f>IFERROR(VLOOKUP(F828,[1]BD_13!$F$2:$U$1000,16,0),"")</f>
        <v/>
      </c>
    </row>
    <row r="829" spans="1:21" ht="15.75" customHeight="1">
      <c r="A829" s="1"/>
      <c r="B829" s="1"/>
      <c r="C829" s="1"/>
      <c r="N829" s="150" t="str">
        <f>IFERROR(VLOOKUP(F829,[1]BD_13!$F$2:$N$1000,9,0),"")</f>
        <v/>
      </c>
      <c r="U829" s="150" t="str">
        <f>IFERROR(VLOOKUP(F829,[1]BD_13!$F$2:$U$1000,16,0),"")</f>
        <v/>
      </c>
    </row>
    <row r="830" spans="1:21" ht="15.75" customHeight="1">
      <c r="A830" s="1"/>
      <c r="B830" s="1"/>
      <c r="C830" s="1"/>
      <c r="N830" s="150" t="str">
        <f>IFERROR(VLOOKUP(F830,[1]BD_13!$F$2:$N$1000,9,0),"")</f>
        <v/>
      </c>
      <c r="U830" s="150" t="str">
        <f>IFERROR(VLOOKUP(F830,[1]BD_13!$F$2:$U$1000,16,0),"")</f>
        <v/>
      </c>
    </row>
    <row r="831" spans="1:21" ht="15.75" customHeight="1">
      <c r="A831" s="1"/>
      <c r="B831" s="1"/>
      <c r="C831" s="1"/>
      <c r="N831" s="150" t="str">
        <f>IFERROR(VLOOKUP(F831,[1]BD_13!$F$2:$N$1000,9,0),"")</f>
        <v/>
      </c>
      <c r="U831" s="150" t="str">
        <f>IFERROR(VLOOKUP(F831,[1]BD_13!$F$2:$U$1000,16,0),"")</f>
        <v/>
      </c>
    </row>
    <row r="832" spans="1:21" ht="15.75" customHeight="1">
      <c r="A832" s="1"/>
      <c r="B832" s="1"/>
      <c r="C832" s="1"/>
      <c r="N832" s="150" t="str">
        <f>IFERROR(VLOOKUP(F832,[1]BD_13!$F$2:$N$1000,9,0),"")</f>
        <v/>
      </c>
      <c r="U832" s="150" t="str">
        <f>IFERROR(VLOOKUP(F832,[1]BD_13!$F$2:$U$1000,16,0),"")</f>
        <v/>
      </c>
    </row>
    <row r="833" spans="1:21" ht="15.75" customHeight="1">
      <c r="A833" s="1"/>
      <c r="B833" s="1"/>
      <c r="C833" s="1"/>
      <c r="N833" s="150" t="str">
        <f>IFERROR(VLOOKUP(F833,[1]BD_13!$F$2:$N$1000,9,0),"")</f>
        <v/>
      </c>
      <c r="U833" s="150" t="str">
        <f>IFERROR(VLOOKUP(F833,[1]BD_13!$F$2:$U$1000,16,0),"")</f>
        <v/>
      </c>
    </row>
    <row r="834" spans="1:21" ht="15.75" customHeight="1">
      <c r="A834" s="1"/>
      <c r="B834" s="1"/>
      <c r="C834" s="1"/>
      <c r="N834" s="150" t="str">
        <f>IFERROR(VLOOKUP(F834,[1]BD_13!$F$2:$N$1000,9,0),"")</f>
        <v/>
      </c>
      <c r="U834" s="150" t="str">
        <f>IFERROR(VLOOKUP(F834,[1]BD_13!$F$2:$U$1000,16,0),"")</f>
        <v/>
      </c>
    </row>
    <row r="835" spans="1:21" ht="15.75" customHeight="1">
      <c r="A835" s="1"/>
      <c r="B835" s="1"/>
      <c r="C835" s="1"/>
      <c r="N835" s="150" t="str">
        <f>IFERROR(VLOOKUP(F835,[1]BD_13!$F$2:$N$1000,9,0),"")</f>
        <v/>
      </c>
      <c r="U835" s="150" t="str">
        <f>IFERROR(VLOOKUP(F835,[1]BD_13!$F$2:$U$1000,16,0),"")</f>
        <v/>
      </c>
    </row>
    <row r="836" spans="1:21" ht="15.75" customHeight="1">
      <c r="A836" s="1"/>
      <c r="B836" s="1"/>
      <c r="C836" s="1"/>
      <c r="N836" s="150" t="str">
        <f>IFERROR(VLOOKUP(F836,[1]BD_13!$F$2:$N$1000,9,0),"")</f>
        <v/>
      </c>
      <c r="U836" s="150" t="str">
        <f>IFERROR(VLOOKUP(F836,[1]BD_13!$F$2:$U$1000,16,0),"")</f>
        <v/>
      </c>
    </row>
    <row r="837" spans="1:21" ht="15.75" customHeight="1">
      <c r="A837" s="1"/>
      <c r="B837" s="1"/>
      <c r="C837" s="1"/>
      <c r="N837" s="150" t="str">
        <f>IFERROR(VLOOKUP(F837,[1]BD_13!$F$2:$N$1000,9,0),"")</f>
        <v/>
      </c>
      <c r="U837" s="150" t="str">
        <f>IFERROR(VLOOKUP(F837,[1]BD_13!$F$2:$U$1000,16,0),"")</f>
        <v/>
      </c>
    </row>
    <row r="838" spans="1:21" ht="15.75" customHeight="1">
      <c r="A838" s="1"/>
      <c r="B838" s="1"/>
      <c r="C838" s="1"/>
      <c r="N838" s="150" t="str">
        <f>IFERROR(VLOOKUP(F838,[1]BD_13!$F$2:$N$1000,9,0),"")</f>
        <v/>
      </c>
      <c r="U838" s="150" t="str">
        <f>IFERROR(VLOOKUP(F838,[1]BD_13!$F$2:$U$1000,16,0),"")</f>
        <v/>
      </c>
    </row>
    <row r="839" spans="1:21" ht="15.75" customHeight="1">
      <c r="A839" s="1"/>
      <c r="B839" s="1"/>
      <c r="C839" s="1"/>
      <c r="N839" s="150" t="str">
        <f>IFERROR(VLOOKUP(F839,[1]BD_13!$F$2:$N$1000,9,0),"")</f>
        <v/>
      </c>
      <c r="U839" s="150" t="str">
        <f>IFERROR(VLOOKUP(F839,[1]BD_13!$F$2:$U$1000,16,0),"")</f>
        <v/>
      </c>
    </row>
    <row r="840" spans="1:21" ht="15.75" customHeight="1">
      <c r="A840" s="1"/>
      <c r="B840" s="1"/>
      <c r="C840" s="1"/>
      <c r="N840" s="150" t="str">
        <f>IFERROR(VLOOKUP(F840,[1]BD_13!$F$2:$N$1000,9,0),"")</f>
        <v/>
      </c>
      <c r="U840" s="150" t="str">
        <f>IFERROR(VLOOKUP(F840,[1]BD_13!$F$2:$U$1000,16,0),"")</f>
        <v/>
      </c>
    </row>
    <row r="841" spans="1:21" ht="15.75" customHeight="1">
      <c r="A841" s="1"/>
      <c r="B841" s="1"/>
      <c r="C841" s="1"/>
      <c r="N841" s="150" t="str">
        <f>IFERROR(VLOOKUP(F841,[1]BD_13!$F$2:$N$1000,9,0),"")</f>
        <v/>
      </c>
      <c r="U841" s="150" t="str">
        <f>IFERROR(VLOOKUP(F841,[1]BD_13!$F$2:$U$1000,16,0),"")</f>
        <v/>
      </c>
    </row>
    <row r="842" spans="1:21" ht="15.75" customHeight="1">
      <c r="A842" s="1"/>
      <c r="B842" s="1"/>
      <c r="C842" s="1"/>
      <c r="N842" s="150" t="str">
        <f>IFERROR(VLOOKUP(F842,[1]BD_13!$F$2:$N$1000,9,0),"")</f>
        <v/>
      </c>
      <c r="U842" s="150" t="str">
        <f>IFERROR(VLOOKUP(F842,[1]BD_13!$F$2:$U$1000,16,0),"")</f>
        <v/>
      </c>
    </row>
    <row r="843" spans="1:21" ht="15.75" customHeight="1">
      <c r="A843" s="1"/>
      <c r="B843" s="1"/>
      <c r="C843" s="1"/>
      <c r="N843" s="150" t="str">
        <f>IFERROR(VLOOKUP(F843,[1]BD_13!$F$2:$N$1000,9,0),"")</f>
        <v/>
      </c>
      <c r="U843" s="150" t="str">
        <f>IFERROR(VLOOKUP(F843,[1]BD_13!$F$2:$U$1000,16,0),"")</f>
        <v/>
      </c>
    </row>
    <row r="844" spans="1:21" ht="15.75" customHeight="1">
      <c r="A844" s="1"/>
      <c r="B844" s="1"/>
      <c r="C844" s="1"/>
      <c r="N844" s="150" t="str">
        <f>IFERROR(VLOOKUP(F844,[1]BD_13!$F$2:$N$1000,9,0),"")</f>
        <v/>
      </c>
      <c r="U844" s="150" t="str">
        <f>IFERROR(VLOOKUP(F844,[1]BD_13!$F$2:$U$1000,16,0),"")</f>
        <v/>
      </c>
    </row>
    <row r="845" spans="1:21" ht="15.75" customHeight="1">
      <c r="A845" s="1"/>
      <c r="B845" s="1"/>
      <c r="C845" s="1"/>
      <c r="N845" s="150" t="str">
        <f>IFERROR(VLOOKUP(F845,[1]BD_13!$F$2:$N$1000,9,0),"")</f>
        <v/>
      </c>
      <c r="U845" s="150" t="str">
        <f>IFERROR(VLOOKUP(F845,[1]BD_13!$F$2:$U$1000,16,0),"")</f>
        <v/>
      </c>
    </row>
    <row r="846" spans="1:21" ht="15.75" customHeight="1">
      <c r="A846" s="1"/>
      <c r="B846" s="1"/>
      <c r="C846" s="1"/>
      <c r="N846" s="150" t="str">
        <f>IFERROR(VLOOKUP(F846,[1]BD_13!$F$2:$N$1000,9,0),"")</f>
        <v/>
      </c>
      <c r="U846" s="150" t="str">
        <f>IFERROR(VLOOKUP(F846,[1]BD_13!$F$2:$U$1000,16,0),"")</f>
        <v/>
      </c>
    </row>
    <row r="847" spans="1:21" ht="15.75" customHeight="1">
      <c r="A847" s="1"/>
      <c r="B847" s="1"/>
      <c r="C847" s="1"/>
      <c r="N847" s="150" t="str">
        <f>IFERROR(VLOOKUP(F847,[1]BD_13!$F$2:$N$1000,9,0),"")</f>
        <v/>
      </c>
      <c r="U847" s="150" t="str">
        <f>IFERROR(VLOOKUP(F847,[1]BD_13!$F$2:$U$1000,16,0),"")</f>
        <v/>
      </c>
    </row>
    <row r="848" spans="1:21" ht="15.75" customHeight="1">
      <c r="A848" s="1"/>
      <c r="B848" s="1"/>
      <c r="C848" s="1"/>
      <c r="N848" s="150" t="str">
        <f>IFERROR(VLOOKUP(F848,[1]BD_13!$F$2:$N$1000,9,0),"")</f>
        <v/>
      </c>
      <c r="U848" s="150" t="str">
        <f>IFERROR(VLOOKUP(F848,[1]BD_13!$F$2:$U$1000,16,0),"")</f>
        <v/>
      </c>
    </row>
    <row r="849" spans="1:21" ht="15.75" customHeight="1">
      <c r="A849" s="1"/>
      <c r="B849" s="1"/>
      <c r="C849" s="1"/>
      <c r="N849" s="150" t="str">
        <f>IFERROR(VLOOKUP(F849,[1]BD_13!$F$2:$N$1000,9,0),"")</f>
        <v/>
      </c>
      <c r="U849" s="150" t="str">
        <f>IFERROR(VLOOKUP(F849,[1]BD_13!$F$2:$U$1000,16,0),"")</f>
        <v/>
      </c>
    </row>
    <row r="850" spans="1:21" ht="15.75" customHeight="1">
      <c r="A850" s="1"/>
      <c r="B850" s="1"/>
      <c r="C850" s="1"/>
      <c r="N850" s="150" t="str">
        <f>IFERROR(VLOOKUP(F850,[1]BD_13!$F$2:$N$1000,9,0),"")</f>
        <v/>
      </c>
      <c r="U850" s="150" t="str">
        <f>IFERROR(VLOOKUP(F850,[1]BD_13!$F$2:$U$1000,16,0),"")</f>
        <v/>
      </c>
    </row>
    <row r="851" spans="1:21" ht="15.75" customHeight="1">
      <c r="A851" s="1"/>
      <c r="B851" s="1"/>
      <c r="C851" s="1"/>
      <c r="N851" s="150" t="str">
        <f>IFERROR(VLOOKUP(F851,[1]BD_13!$F$2:$N$1000,9,0),"")</f>
        <v/>
      </c>
      <c r="U851" s="150" t="str">
        <f>IFERROR(VLOOKUP(F851,[1]BD_13!$F$2:$U$1000,16,0),"")</f>
        <v/>
      </c>
    </row>
    <row r="852" spans="1:21" ht="15.75" customHeight="1">
      <c r="A852" s="1"/>
      <c r="B852" s="1"/>
      <c r="C852" s="1"/>
      <c r="N852" s="150" t="str">
        <f>IFERROR(VLOOKUP(F852,[1]BD_13!$F$2:$N$1000,9,0),"")</f>
        <v/>
      </c>
      <c r="U852" s="150" t="str">
        <f>IFERROR(VLOOKUP(F852,[1]BD_13!$F$2:$U$1000,16,0),"")</f>
        <v/>
      </c>
    </row>
    <row r="853" spans="1:21" ht="15.75" customHeight="1">
      <c r="A853" s="1"/>
      <c r="B853" s="1"/>
      <c r="C853" s="1"/>
      <c r="N853" s="150" t="str">
        <f>IFERROR(VLOOKUP(F853,[1]BD_13!$F$2:$N$1000,9,0),"")</f>
        <v/>
      </c>
      <c r="U853" s="150" t="str">
        <f>IFERROR(VLOOKUP(F853,[1]BD_13!$F$2:$U$1000,16,0),"")</f>
        <v/>
      </c>
    </row>
    <row r="854" spans="1:21" ht="15.75" customHeight="1">
      <c r="A854" s="1"/>
      <c r="B854" s="1"/>
      <c r="C854" s="1"/>
      <c r="N854" s="150" t="str">
        <f>IFERROR(VLOOKUP(F854,[1]BD_13!$F$2:$N$1000,9,0),"")</f>
        <v/>
      </c>
      <c r="U854" s="150" t="str">
        <f>IFERROR(VLOOKUP(F854,[1]BD_13!$F$2:$U$1000,16,0),"")</f>
        <v/>
      </c>
    </row>
    <row r="855" spans="1:21" ht="15.75" customHeight="1">
      <c r="A855" s="1"/>
      <c r="B855" s="1"/>
      <c r="C855" s="1"/>
      <c r="N855" s="150" t="str">
        <f>IFERROR(VLOOKUP(F855,[1]BD_13!$F$2:$N$1000,9,0),"")</f>
        <v/>
      </c>
      <c r="U855" s="150" t="str">
        <f>IFERROR(VLOOKUP(F855,[1]BD_13!$F$2:$U$1000,16,0),"")</f>
        <v/>
      </c>
    </row>
    <row r="856" spans="1:21" ht="15.75" customHeight="1">
      <c r="A856" s="1"/>
      <c r="B856" s="1"/>
      <c r="C856" s="1"/>
      <c r="N856" s="150" t="str">
        <f>IFERROR(VLOOKUP(F856,[1]BD_13!$F$2:$N$1000,9,0),"")</f>
        <v/>
      </c>
      <c r="U856" s="150" t="str">
        <f>IFERROR(VLOOKUP(F856,[1]BD_13!$F$2:$U$1000,16,0),"")</f>
        <v/>
      </c>
    </row>
    <row r="857" spans="1:21" ht="15.75" customHeight="1">
      <c r="A857" s="1"/>
      <c r="B857" s="1"/>
      <c r="C857" s="1"/>
      <c r="N857" s="150" t="str">
        <f>IFERROR(VLOOKUP(F857,[1]BD_13!$F$2:$N$1000,9,0),"")</f>
        <v/>
      </c>
      <c r="U857" s="150" t="str">
        <f>IFERROR(VLOOKUP(F857,[1]BD_13!$F$2:$U$1000,16,0),"")</f>
        <v/>
      </c>
    </row>
    <row r="858" spans="1:21" ht="15.75" customHeight="1">
      <c r="A858" s="1"/>
      <c r="B858" s="1"/>
      <c r="C858" s="1"/>
      <c r="N858" s="150" t="str">
        <f>IFERROR(VLOOKUP(F858,[1]BD_13!$F$2:$N$1000,9,0),"")</f>
        <v/>
      </c>
      <c r="U858" s="150" t="str">
        <f>IFERROR(VLOOKUP(F858,[1]BD_13!$F$2:$U$1000,16,0),"")</f>
        <v/>
      </c>
    </row>
    <row r="859" spans="1:21" ht="15.75" customHeight="1">
      <c r="A859" s="1"/>
      <c r="B859" s="1"/>
      <c r="C859" s="1"/>
      <c r="N859" s="150" t="str">
        <f>IFERROR(VLOOKUP(F859,[1]BD_13!$F$2:$N$1000,9,0),"")</f>
        <v/>
      </c>
      <c r="U859" s="150" t="str">
        <f>IFERROR(VLOOKUP(F859,[1]BD_13!$F$2:$U$1000,16,0),"")</f>
        <v/>
      </c>
    </row>
    <row r="860" spans="1:21" ht="15.75" customHeight="1">
      <c r="A860" s="1"/>
      <c r="B860" s="1"/>
      <c r="C860" s="1"/>
      <c r="N860" s="150" t="str">
        <f>IFERROR(VLOOKUP(F860,[1]BD_13!$F$2:$N$1000,9,0),"")</f>
        <v/>
      </c>
      <c r="U860" s="150" t="str">
        <f>IFERROR(VLOOKUP(F860,[1]BD_13!$F$2:$U$1000,16,0),"")</f>
        <v/>
      </c>
    </row>
    <row r="861" spans="1:21" ht="15.75" customHeight="1">
      <c r="A861" s="1"/>
      <c r="B861" s="1"/>
      <c r="C861" s="1"/>
      <c r="N861" s="150" t="str">
        <f>IFERROR(VLOOKUP(F861,[1]BD_13!$F$2:$N$1000,9,0),"")</f>
        <v/>
      </c>
      <c r="U861" s="150" t="str">
        <f>IFERROR(VLOOKUP(F861,[1]BD_13!$F$2:$U$1000,16,0),"")</f>
        <v/>
      </c>
    </row>
    <row r="862" spans="1:21" ht="15.75" customHeight="1">
      <c r="A862" s="1"/>
      <c r="B862" s="1"/>
      <c r="C862" s="1"/>
      <c r="N862" s="150" t="str">
        <f>IFERROR(VLOOKUP(F862,[1]BD_13!$F$2:$N$1000,9,0),"")</f>
        <v/>
      </c>
      <c r="U862" s="150" t="str">
        <f>IFERROR(VLOOKUP(F862,[1]BD_13!$F$2:$U$1000,16,0),"")</f>
        <v/>
      </c>
    </row>
    <row r="863" spans="1:21" ht="15.75" customHeight="1">
      <c r="A863" s="1"/>
      <c r="B863" s="1"/>
      <c r="C863" s="1"/>
      <c r="N863" s="150" t="str">
        <f>IFERROR(VLOOKUP(F863,[1]BD_13!$F$2:$N$1000,9,0),"")</f>
        <v/>
      </c>
      <c r="U863" s="150" t="str">
        <f>IFERROR(VLOOKUP(F863,[1]BD_13!$F$2:$U$1000,16,0),"")</f>
        <v/>
      </c>
    </row>
    <row r="864" spans="1:21" ht="15.75" customHeight="1">
      <c r="A864" s="1"/>
      <c r="B864" s="1"/>
      <c r="C864" s="1"/>
    </row>
    <row r="865" spans="1:3" ht="15.75" customHeight="1">
      <c r="A865" s="1"/>
      <c r="B865" s="1"/>
      <c r="C865" s="1"/>
    </row>
    <row r="866" spans="1:3" ht="15.75" customHeight="1">
      <c r="A866" s="1"/>
      <c r="B866" s="1"/>
      <c r="C866" s="1"/>
    </row>
    <row r="867" spans="1:3" ht="15.75" customHeight="1">
      <c r="A867" s="1"/>
      <c r="B867" s="1"/>
      <c r="C867" s="1"/>
    </row>
    <row r="868" spans="1:3" ht="15.75" customHeight="1">
      <c r="A868" s="1"/>
      <c r="B868" s="1"/>
      <c r="C868" s="1"/>
    </row>
    <row r="869" spans="1:3" ht="15.75" customHeight="1">
      <c r="A869" s="1"/>
      <c r="B869" s="1"/>
      <c r="C869" s="1"/>
    </row>
    <row r="870" spans="1:3" ht="15.75" customHeight="1">
      <c r="A870" s="1"/>
      <c r="B870" s="1"/>
      <c r="C870" s="1"/>
    </row>
    <row r="871" spans="1:3" ht="15.75" customHeight="1">
      <c r="A871" s="1"/>
      <c r="B871" s="1"/>
      <c r="C871" s="1"/>
    </row>
    <row r="872" spans="1:3" ht="15.75" customHeight="1">
      <c r="A872" s="1"/>
      <c r="B872" s="1"/>
      <c r="C872" s="1"/>
    </row>
    <row r="873" spans="1:3" ht="15.75" customHeight="1">
      <c r="A873" s="1"/>
      <c r="B873" s="1"/>
      <c r="C873" s="1"/>
    </row>
    <row r="874" spans="1:3" ht="15.75" customHeight="1">
      <c r="A874" s="1"/>
      <c r="B874" s="1"/>
      <c r="C874" s="1"/>
    </row>
    <row r="875" spans="1:3" ht="15.75" customHeight="1">
      <c r="A875" s="1"/>
      <c r="B875" s="1"/>
      <c r="C875" s="1"/>
    </row>
    <row r="876" spans="1:3" ht="15.75" customHeight="1">
      <c r="A876" s="1"/>
      <c r="B876" s="1"/>
      <c r="C876" s="1"/>
    </row>
    <row r="877" spans="1:3" ht="15.75" customHeight="1">
      <c r="A877" s="1"/>
      <c r="B877" s="1"/>
      <c r="C877" s="1"/>
    </row>
    <row r="878" spans="1:3" ht="15.75" customHeight="1">
      <c r="A878" s="1"/>
      <c r="B878" s="1"/>
      <c r="C878" s="1"/>
    </row>
    <row r="879" spans="1:3" ht="15.75" customHeight="1">
      <c r="A879" s="1"/>
      <c r="B879" s="1"/>
      <c r="C879" s="1"/>
    </row>
    <row r="880" spans="1:3" ht="15.75" customHeight="1">
      <c r="A880" s="1"/>
      <c r="B880" s="1"/>
      <c r="C880" s="1"/>
    </row>
    <row r="881" spans="1:3" ht="15.75" customHeight="1">
      <c r="A881" s="1"/>
      <c r="B881" s="1"/>
      <c r="C881" s="1"/>
    </row>
    <row r="882" spans="1:3" ht="15.75" customHeight="1">
      <c r="A882" s="1"/>
      <c r="B882" s="1"/>
      <c r="C882" s="1"/>
    </row>
    <row r="883" spans="1:3" ht="15.75" customHeight="1">
      <c r="A883" s="1"/>
      <c r="B883" s="1"/>
      <c r="C883" s="1"/>
    </row>
    <row r="884" spans="1:3" ht="15.75" customHeight="1">
      <c r="A884" s="1"/>
      <c r="B884" s="1"/>
      <c r="C884" s="1"/>
    </row>
    <row r="885" spans="1:3" ht="15.75" customHeight="1">
      <c r="A885" s="1"/>
      <c r="B885" s="1"/>
      <c r="C885" s="1"/>
    </row>
    <row r="886" spans="1:3" ht="15.75" customHeight="1">
      <c r="A886" s="1"/>
      <c r="B886" s="1"/>
      <c r="C886" s="1"/>
    </row>
    <row r="887" spans="1:3" ht="15.75" customHeight="1">
      <c r="A887" s="1"/>
      <c r="B887" s="1"/>
      <c r="C887" s="1"/>
    </row>
    <row r="888" spans="1:3" ht="15.75" customHeight="1">
      <c r="A888" s="1"/>
      <c r="B888" s="1"/>
      <c r="C888" s="1"/>
    </row>
    <row r="889" spans="1:3" ht="15.75" customHeight="1">
      <c r="A889" s="1"/>
      <c r="B889" s="1"/>
      <c r="C889" s="1"/>
    </row>
    <row r="890" spans="1:3" ht="15.75" customHeight="1">
      <c r="A890" s="1"/>
      <c r="B890" s="1"/>
      <c r="C890" s="1"/>
    </row>
    <row r="891" spans="1:3" ht="15.75" customHeight="1">
      <c r="A891" s="1"/>
      <c r="B891" s="1"/>
      <c r="C891" s="1"/>
    </row>
    <row r="892" spans="1:3" ht="15.75" customHeight="1">
      <c r="A892" s="1"/>
      <c r="B892" s="1"/>
      <c r="C892" s="1"/>
    </row>
    <row r="893" spans="1:3" ht="15.75" customHeight="1">
      <c r="A893" s="1"/>
      <c r="B893" s="1"/>
      <c r="C893" s="1"/>
    </row>
    <row r="894" spans="1:3" ht="15.75" customHeight="1">
      <c r="A894" s="1"/>
      <c r="B894" s="1"/>
      <c r="C894" s="1"/>
    </row>
    <row r="895" spans="1:3" ht="15.75" customHeight="1">
      <c r="A895" s="1"/>
      <c r="B895" s="1"/>
      <c r="C895" s="1"/>
    </row>
    <row r="896" spans="1:3" ht="15.75" customHeight="1">
      <c r="A896" s="1"/>
      <c r="B896" s="1"/>
      <c r="C896" s="1"/>
    </row>
    <row r="897" spans="1:3" ht="15.75" customHeight="1">
      <c r="A897" s="1"/>
      <c r="B897" s="1"/>
      <c r="C897" s="1"/>
    </row>
    <row r="898" spans="1:3" ht="15.75" customHeight="1">
      <c r="A898" s="1"/>
      <c r="B898" s="1"/>
      <c r="C898" s="1"/>
    </row>
    <row r="899" spans="1:3" ht="15.75" customHeight="1">
      <c r="A899" s="1"/>
      <c r="B899" s="1"/>
      <c r="C899" s="1"/>
    </row>
    <row r="900" spans="1:3" ht="15.75" customHeight="1">
      <c r="A900" s="1"/>
      <c r="B900" s="1"/>
      <c r="C900" s="1"/>
    </row>
    <row r="901" spans="1:3" ht="15.75" customHeight="1">
      <c r="A901" s="1"/>
      <c r="B901" s="1"/>
      <c r="C901" s="1"/>
    </row>
    <row r="902" spans="1:3" ht="15.75" customHeight="1">
      <c r="A902" s="1"/>
      <c r="B902" s="1"/>
      <c r="C902" s="1"/>
    </row>
    <row r="903" spans="1:3" ht="15.75" customHeight="1">
      <c r="A903" s="1"/>
      <c r="B903" s="1"/>
      <c r="C903" s="1"/>
    </row>
    <row r="904" spans="1:3" ht="15.75" customHeight="1">
      <c r="A904" s="1"/>
      <c r="B904" s="1"/>
      <c r="C904" s="1"/>
    </row>
    <row r="905" spans="1:3" ht="15.75" customHeight="1">
      <c r="A905" s="1"/>
      <c r="B905" s="1"/>
      <c r="C905" s="1"/>
    </row>
    <row r="906" spans="1:3" ht="15.75" customHeight="1">
      <c r="A906" s="1"/>
      <c r="B906" s="1"/>
      <c r="C906" s="1"/>
    </row>
    <row r="907" spans="1:3" ht="15.75" customHeight="1">
      <c r="A907" s="1"/>
      <c r="B907" s="1"/>
      <c r="C907" s="1"/>
    </row>
    <row r="908" spans="1:3" ht="15.75" customHeight="1">
      <c r="A908" s="1"/>
      <c r="B908" s="1"/>
      <c r="C908" s="1"/>
    </row>
    <row r="909" spans="1:3" ht="15.75" customHeight="1">
      <c r="A909" s="1"/>
      <c r="B909" s="1"/>
      <c r="C909" s="1"/>
    </row>
    <row r="910" spans="1:3" ht="15.75" customHeight="1">
      <c r="A910" s="1"/>
      <c r="B910" s="1"/>
      <c r="C910" s="1"/>
    </row>
    <row r="911" spans="1:3" ht="15.75" customHeight="1">
      <c r="A911" s="1"/>
      <c r="B911" s="1"/>
      <c r="C911" s="1"/>
    </row>
    <row r="912" spans="1:3" ht="15.75" customHeight="1">
      <c r="A912" s="1"/>
      <c r="B912" s="1"/>
      <c r="C912" s="1"/>
    </row>
    <row r="913" spans="1:3" ht="15.75" customHeight="1">
      <c r="A913" s="1"/>
      <c r="B913" s="1"/>
      <c r="C913" s="1"/>
    </row>
    <row r="914" spans="1:3" ht="15.75" customHeight="1">
      <c r="A914" s="1"/>
      <c r="B914" s="1"/>
      <c r="C914" s="1"/>
    </row>
    <row r="915" spans="1:3" ht="15.75" customHeight="1">
      <c r="A915" s="1"/>
      <c r="B915" s="1"/>
      <c r="C915" s="1"/>
    </row>
    <row r="916" spans="1:3" ht="15.75" customHeight="1">
      <c r="A916" s="1"/>
      <c r="B916" s="1"/>
      <c r="C916" s="1"/>
    </row>
    <row r="917" spans="1:3" ht="15.75" customHeight="1">
      <c r="A917" s="1"/>
      <c r="B917" s="1"/>
      <c r="C917" s="1"/>
    </row>
    <row r="918" spans="1:3" ht="15.75" customHeight="1">
      <c r="A918" s="1"/>
      <c r="B918" s="1"/>
      <c r="C918" s="1"/>
    </row>
    <row r="919" spans="1:3" ht="15.75" customHeight="1">
      <c r="A919" s="1"/>
      <c r="B919" s="1"/>
      <c r="C919" s="1"/>
    </row>
    <row r="920" spans="1:3" ht="15.75" customHeight="1">
      <c r="A920" s="1"/>
      <c r="B920" s="1"/>
      <c r="C920" s="1"/>
    </row>
    <row r="921" spans="1:3" ht="15.75" customHeight="1">
      <c r="A921" s="1"/>
      <c r="B921" s="1"/>
      <c r="C921" s="1"/>
    </row>
    <row r="922" spans="1:3" ht="15.75" customHeight="1">
      <c r="A922" s="1"/>
      <c r="B922" s="1"/>
      <c r="C922" s="1"/>
    </row>
    <row r="923" spans="1:3" ht="15.75" customHeight="1">
      <c r="A923" s="1"/>
      <c r="B923" s="1"/>
      <c r="C923" s="1"/>
    </row>
    <row r="924" spans="1:3" ht="15.75" customHeight="1">
      <c r="A924" s="1"/>
      <c r="B924" s="1"/>
      <c r="C924" s="1"/>
    </row>
    <row r="925" spans="1:3" ht="15.75" customHeight="1">
      <c r="A925" s="1"/>
      <c r="B925" s="1"/>
      <c r="C925" s="1"/>
    </row>
    <row r="926" spans="1:3" ht="15.75" customHeight="1">
      <c r="A926" s="1"/>
      <c r="B926" s="1"/>
      <c r="C926" s="1"/>
    </row>
    <row r="927" spans="1:3" ht="15.75" customHeight="1">
      <c r="A927" s="1"/>
      <c r="B927" s="1"/>
      <c r="C927" s="1"/>
    </row>
    <row r="928" spans="1:3" ht="15.75" customHeight="1">
      <c r="A928" s="1"/>
      <c r="B928" s="1"/>
      <c r="C928" s="1"/>
    </row>
    <row r="929" spans="1:3" ht="15.75" customHeight="1">
      <c r="A929" s="1"/>
      <c r="B929" s="1"/>
      <c r="C929" s="1"/>
    </row>
    <row r="930" spans="1:3" ht="15.75" customHeight="1">
      <c r="A930" s="1"/>
      <c r="B930" s="1"/>
      <c r="C930" s="1"/>
    </row>
    <row r="931" spans="1:3" ht="15.75" customHeight="1">
      <c r="A931" s="1"/>
      <c r="B931" s="1"/>
      <c r="C931" s="1"/>
    </row>
    <row r="932" spans="1:3" ht="15.75" customHeight="1">
      <c r="A932" s="1"/>
      <c r="B932" s="1"/>
      <c r="C932" s="1"/>
    </row>
    <row r="933" spans="1:3" ht="15.75" customHeight="1">
      <c r="A933" s="1"/>
      <c r="B933" s="1"/>
      <c r="C933" s="1"/>
    </row>
    <row r="934" spans="1:3" ht="15.75" customHeight="1">
      <c r="A934" s="1"/>
      <c r="B934" s="1"/>
      <c r="C934" s="1"/>
    </row>
    <row r="935" spans="1:3" ht="15.75" customHeight="1">
      <c r="A935" s="1"/>
      <c r="B935" s="1"/>
      <c r="C935" s="1"/>
    </row>
    <row r="936" spans="1:3" ht="15.75" customHeight="1">
      <c r="A936" s="1"/>
      <c r="B936" s="1"/>
      <c r="C936" s="1"/>
    </row>
    <row r="937" spans="1:3" ht="15.75" customHeight="1">
      <c r="A937" s="1"/>
      <c r="B937" s="1"/>
      <c r="C937" s="1"/>
    </row>
    <row r="938" spans="1:3" ht="15.75" customHeight="1">
      <c r="A938" s="1"/>
      <c r="B938" s="1"/>
      <c r="C938" s="1"/>
    </row>
    <row r="939" spans="1:3" ht="15.75" customHeight="1">
      <c r="A939" s="1"/>
      <c r="B939" s="1"/>
      <c r="C939" s="1"/>
    </row>
    <row r="940" spans="1:3" ht="15.75" customHeight="1">
      <c r="A940" s="1"/>
      <c r="B940" s="1"/>
      <c r="C940" s="1"/>
    </row>
    <row r="941" spans="1:3" ht="15.75" customHeight="1">
      <c r="A941" s="1"/>
      <c r="B941" s="1"/>
      <c r="C941" s="1"/>
    </row>
    <row r="942" spans="1:3" ht="15.75" customHeight="1">
      <c r="A942" s="1"/>
      <c r="B942" s="1"/>
      <c r="C942" s="1"/>
    </row>
    <row r="943" spans="1:3" ht="15.75" customHeight="1">
      <c r="A943" s="1"/>
      <c r="B943" s="1"/>
      <c r="C943" s="1"/>
    </row>
    <row r="944" spans="1:3" ht="15.75" customHeight="1">
      <c r="A944" s="1"/>
      <c r="B944" s="1"/>
      <c r="C944" s="1"/>
    </row>
  </sheetData>
  <autoFilter ref="A1:Z863" xr:uid="{00000000-0009-0000-0000-000004000000}"/>
  <mergeCells count="3">
    <mergeCell ref="C2:C258"/>
    <mergeCell ref="B2:B258"/>
    <mergeCell ref="A2:A258"/>
  </mergeCells>
  <conditionalFormatting sqref="H260:H1048576 H2:H258">
    <cfRule type="cellIs" dxfId="22" priority="14" operator="equal">
      <formula>"Emenda"</formula>
    </cfRule>
  </conditionalFormatting>
  <conditionalFormatting sqref="N260:N1048576 N2:N258">
    <cfRule type="colorScale" priority="9">
      <colorScale>
        <cfvo type="min"/>
        <cfvo type="max"/>
        <color rgb="FFFFEF9C"/>
        <color rgb="FF63BE7B"/>
      </colorScale>
    </cfRule>
  </conditionalFormatting>
  <conditionalFormatting sqref="U260:U1048576 U2:U258">
    <cfRule type="colorScale" priority="8">
      <colorScale>
        <cfvo type="min"/>
        <cfvo type="max"/>
        <color rgb="FFFFEF9C"/>
        <color rgb="FF63BE7B"/>
      </colorScale>
    </cfRule>
  </conditionalFormatting>
  <conditionalFormatting sqref="H259">
    <cfRule type="cellIs" dxfId="21" priority="7" operator="equal">
      <formula>"Emenda"</formula>
    </cfRule>
  </conditionalFormatting>
  <conditionalFormatting sqref="U259">
    <cfRule type="colorScale" priority="5">
      <colorScale>
        <cfvo type="min"/>
        <cfvo type="max"/>
        <color rgb="FFFFEF9C"/>
        <color rgb="FF63BE7B"/>
      </colorScale>
    </cfRule>
  </conditionalFormatting>
  <conditionalFormatting sqref="H1">
    <cfRule type="cellIs" dxfId="20" priority="4" operator="equal">
      <formula>"Emenda"</formula>
    </cfRule>
  </conditionalFormatting>
  <conditionalFormatting sqref="H1">
    <cfRule type="cellIs" dxfId="19" priority="3" operator="equal">
      <formula>"Emenda"</formula>
    </cfRule>
  </conditionalFormatting>
  <conditionalFormatting sqref="N1">
    <cfRule type="colorScale" priority="2">
      <colorScale>
        <cfvo type="min"/>
        <cfvo type="max"/>
        <color rgb="FFFFEF9C"/>
        <color rgb="FF63BE7B"/>
      </colorScale>
    </cfRule>
  </conditionalFormatting>
  <conditionalFormatting sqref="U1">
    <cfRule type="colorScale" priority="1">
      <colorScale>
        <cfvo type="min"/>
        <cfvo type="max"/>
        <color rgb="FFFFEF9C"/>
        <color rgb="FF63BE7B"/>
      </colorScale>
    </cfRule>
  </conditionalFormatting>
  <dataValidations count="26">
    <dataValidation allowBlank="1" showInputMessage="1" showErrorMessage="1" promptTitle="ODS | Objetivos de Desenvolvimento Sustentável:" prompt="Os Objetivos de Desenvolvimento Sustentável (ODS) são um apelo global à ação para acabar com a pobreza, proteger o meio ambiente e o clima e garantir que as pessoas, em todos os lugares, possam desfrutar de paz e de prosperidade." sqref="B1" xr:uid="{0CD8256D-2424-4B6A-B7EB-29FB09D1FD3C}"/>
    <dataValidation allowBlank="1" showInputMessage="1" showErrorMessage="1" promptTitle="Orçamento OCA | (a) " prompt="Valor da ação aprovado na LOA multiplicado pelo Índice OCA. Valor referente ao orçamento dotado para o público-alvo Criança e Adolescente de 0 a 18 anos. É o valor da ação aprovado na LOA multiplicado pelo Índice OCA. _x000a__x000a_ (a) = Orçamento (LOA) x Índice OCA" sqref="O1" xr:uid="{19FC9EED-FF07-428C-A485-B9805FCFF66A}"/>
    <dataValidation allowBlank="1" showInputMessage="1" showErrorMessage="1" promptTitle="Orçamento OPI | (a) " prompt="Valor da ação aprovado na LOA multiplicado pelo Índice OPI. Valor referente ao orçamento dotado para o público-alvo Criança e Adolescente de 0 a 18 anos. É o valor da ação aprovado na LOA multiplicado pelo Índice OPI. _x000a__x000a_ (a) = Orçamento (LOA) x Índice OPI" sqref="V1" xr:uid="{02C5F75A-2B76-452C-9C9E-1E0F0BF2C0BE}"/>
    <dataValidation allowBlank="1" showInputMessage="1" showErrorMessage="1" promptTitle="Empenhado OCA | (b) " prompt="Valor empenhado para a ação durante o ano multiplicado pelo Índice OCA. Valor empenhado para o público-alvo Criança e Adolescente de 0 a 18 anos. É o valor empenhado multiplicado pelo Índice OCA. _x000a_(b) = Empenhado x Índice OCA " sqref="P1" xr:uid="{3ED938C6-1A89-4B08-A1C2-6BB81EF57BEC}"/>
    <dataValidation allowBlank="1" showInputMessage="1" showErrorMessage="1" promptTitle="Empenhado_OPI | (b) " prompt="Valor empenhado para a ação durante o ano multiplicado pelo Índice OPI. Valor empenhado para o público-alvo Criança de 0 a 6 anos. É o valor empenhado multiplicado pelo Índice OPI. _x000a__x000a_(b) = Empenhado x Índice OPI " sqref="W1" xr:uid="{C9341F28-A98D-4A1D-8CA5-163E16E18687}"/>
    <dataValidation allowBlank="1" showInputMessage="1" showErrorMessage="1" promptTitle="Liquidado_OCA | (c) " prompt="Valor liquidado para a ação durante o ano multiplicado pelo Índice OCA. Valor liquidado para o público-alvo Criança e Adolescente de 0 a 18 anos. É o valor liquidado multiplicado pelo Índice OCA. _x000a__x000a_(c) = Liquidado x Índice OCA " sqref="Q1" xr:uid="{D5D346A4-7E24-4423-AF39-BC4A2FE44971}"/>
    <dataValidation allowBlank="1" showInputMessage="1" showErrorMessage="1" promptTitle="Liquidado_OPI | (c) " prompt="Valor liquidado para a ação durante o ano multiplicado pelo Índice OPI. Valor liquidado para o público-alvo criança de 0 a 6 anos. É o valor liquidado multiplicado pelo Índice OPI. _x000a__x000a_(c) = Liquidado x Índice OPI " sqref="X1" xr:uid="{3BB2DBDF-476C-4946-9824-208A3B141390}"/>
    <dataValidation allowBlank="1" showInputMessage="1" showErrorMessage="1" promptTitle="Percentual de Execução - Empenho " prompt="(b)/(a). Percentual de execução orçamentária da ação, baseado no valor anual empenhado proporcional sobre o valor proporcionalmente orçado para ela na LOA. Fórmula de cálculo: Valor Empenhado (OPI) dividido pela dotação orçamentária inicial." sqref="Z1" xr:uid="{A9167976-FF6B-4C0D-9EF2-8F72887A337E}"/>
    <dataValidation allowBlank="1" showInputMessage="1" showErrorMessage="1" promptTitle="Percentual de Execução - Empenho" prompt=" (b)/(a).  Percentual de execução orçamentária da ação, baseado no valor anual empenhado proporcional sobre o valor proporcionalmente orçado para ela na LOA. Fórmula de cálculo: Valor Empenhado (OCA) dividido pela dotação orçamentária inicial." sqref="S1" xr:uid="{18DC9B23-FE7B-46BA-85BA-82BEC4947E33}"/>
    <dataValidation allowBlank="1" showInputMessage="1" showErrorMessage="1" promptTitle="Percentual de Execução - Liquidação" prompt="(c)/(a). Percentual de execução orçamentária da ação, baseado no valor anual liquidado proporcional sobre o valor proporcionalmente orçado para ela na LOA._x000a_Fórmula de cálculo: Valor Liquidado (OPI) dividido pela dotação orçamentária inicial." sqref="Y1" xr:uid="{0669A868-E0A1-40DA-9EDD-9305ECACBE83}"/>
    <dataValidation allowBlank="1" showInputMessage="1" showErrorMessage="1" promptTitle="Percentual de Execução - Liquidação" prompt="(c)/(a). Traz o percentual de execução orçamentária da ação, baseado no valor anual liquidado proporcional sobre o valor proporcionalmente orçado para ela na LOA. Fórmula de cálculo: Valor Liquidado (OCA) dividido pela dotação orçamentária inicial." sqref="R1" xr:uid="{8D6ED12F-CEDD-43F1-B4C7-36A07B508448}"/>
    <dataValidation allowBlank="1" showInputMessage="1" showErrorMessage="1" promptTitle="Índice OCA " prompt="Número que espelha a exclusividade ou não da ação. _x000a__x000a_EX | Valor: 1,0 _x000a__x000a_NEX |Valor: Variavel  _x000a__x000a_NINC | Valor: 0,0 " sqref="N1" xr:uid="{9A0F9B3F-0AB6-4A56-83D2-77987E89024F}"/>
    <dataValidation allowBlank="1" showInputMessage="1" showErrorMessage="1" promptTitle="Índice OPI " prompt="Número que espelha a exclusividade  ou não da ação. _x000a__x000a_EX | Valor: 1,0 _x000a__x000a_NEX |Valor: Variavel  _x000a__x000a_NINC | Valor: 0,0 " sqref="U1" xr:uid="{FA1B3A76-033D-42E5-807D-6A61AA53A1E1}"/>
    <dataValidation allowBlank="1" showInputMessage="1" showErrorMessage="1" promptTitle="Tipo OPI " prompt="Classificação da ação:  EX | Ação Exclusiva; _x000a__x000a_NEX  |Ação Não Exclusiva; _x000a__x000a_NINC | Ações Não Incluídas  " sqref="T1" xr:uid="{9CCF3A99-A491-429A-9202-F62DB33FE9CD}"/>
    <dataValidation allowBlank="1" showInputMessage="1" showErrorMessage="1" promptTitle="Tipo OCA: " prompt="Classificação da ação:  _x000a__x000a_EX | Ação Exclusiva; _x000a__x000a_NEX |Ação Não Exclusiva; _x000a__x000a_NINC | Ações Não Incluídas " sqref="M1" xr:uid="{0A265CE3-7B36-4E58-AFD7-8E6CDCC00702}"/>
    <dataValidation allowBlank="1" showInputMessage="1" showErrorMessage="1" promptTitle="Liquidado: " prompt="Liquidação: Um dos estágios da despesa. É a verificação do implemento de condição, ou seja, verificação objetiva do cumprimento contratual. " sqref="L1" xr:uid="{D4EB3DC9-4062-434E-9A88-0803F8ECACEB}"/>
    <dataValidation allowBlank="1" showInputMessage="1" showErrorMessage="1" promptTitle="Empenhado: " prompt="Empenho da Despesa: Um dos estágios da despesa. [...] Funciona como garantia ao credor do ente público de que existe o crédito necessário para a liquidação de um compromisso assumido." sqref="K1" xr:uid="{87D960FE-80C8-4E19-AA94-30E6FE48301F}"/>
    <dataValidation allowBlank="1" showInputMessage="1" showErrorMessage="1" promptTitle="Orçamento (LOA): " prompt="Dotação orçamentária: É o valor monetário autorizado, consignado na lei do orçamento (LOA), para atender uma determinada programação orçamentária. Também pode ser entendida como dotação inicial.  " sqref="J1" xr:uid="{525E58D5-9815-4CF0-922E-7B28BE170398}"/>
    <dataValidation allowBlank="1" showInputMessage="1" showErrorMessage="1" promptTitle="Órgão: " prompt="Unidade/s que pode orçar e/ou participa da ação. " sqref="I1" xr:uid="{1BAAB0C8-E94F-4127-A54C-3163116113B1}"/>
    <dataValidation allowBlank="1" showInputMessage="1" showErrorMessage="1" promptTitle="Iniciativa: " prompt="Classifica a ação segundo seu proponente: Executivo ou Emenda (Legislativo). " sqref="H1" xr:uid="{A7CFFB2B-24BC-481B-992A-038AE2D4CD00}"/>
    <dataValidation allowBlank="1" showInputMessage="1" showErrorMessage="1" promptTitle="Código: " prompt="Conjunto de dígitos utilizados para individualizar órgãos, instituições, classificações, fontes de recursos etc. " sqref="G1" xr:uid="{DF707FEC-28BD-4963-8C80-8573BE03F83C}"/>
    <dataValidation allowBlank="1" showInputMessage="1" showErrorMessage="1" promptTitle="Ação:" prompt="Atividade, um instrumento de programação para alcançar o objetivo de um programa, envolvendo um conjunto de operações que se realizam de modo contínuo e permanente, das quais resulta um produto necessário à manutenção da ação de governo." sqref="F1" xr:uid="{A5F27821-FC2C-4788-BA36-9DB49168B846}"/>
    <dataValidation allowBlank="1" showInputMessage="1" showErrorMessage="1" promptTitle="Programa: " prompt="Instrumento de organização da ação governamental visando à concretização dos objetivos pretendidos, sendo mensurado por indicadores estabelecidos no plano plurianual. " sqref="E1" xr:uid="{DA9914D7-EC35-40F4-B477-49BFED2E4C2A}"/>
    <dataValidation allowBlank="1" showInputMessage="1" showErrorMessage="1" promptTitle="Subfunção: " prompt="Representa uma partição da função, visando a agregar determinado subconjunto de despesa do setor público. " sqref="D1" xr:uid="{08357C50-7FB1-4043-A4B3-87DCDC81AD13}"/>
    <dataValidation allowBlank="1" showInputMessage="1" showErrorMessage="1" promptTitle="Função: " prompt="Maior nível de agregação das diversas áreas de despesa que competem ao setor público. " sqref="C1" xr:uid="{83B6F73B-FA53-4B1A-9920-BE02C9769BFC}"/>
    <dataValidation allowBlank="1" showInputMessage="1" showErrorMessage="1" promptTitle="Eixo:" prompt="Definido pela Metodologia._x000a_1.Proteção em Situação de Risco; _x000a_2.Promoção de Vidas Saudáveis; _x000a_3.Educação de Qualidade; _x000a_4.Transversal. " sqref="A1" xr:uid="{65D9370A-A510-4C65-831F-F99FAFE0A343}"/>
  </dataValidations>
  <pageMargins left="0.511811024" right="0.511811024" top="0.78740157499999996" bottom="0.78740157499999996" header="0" footer="0"/>
  <pageSetup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3164d3d-638d-49e0-93a0-3347e3254483">
      <Terms xmlns="http://schemas.microsoft.com/office/infopath/2007/PartnerControls"/>
    </lcf76f155ced4ddcb4097134ff3c332f>
    <TaxCatchAll xmlns="ef419ada-fa27-4428-b915-7af51d34bad7" xsi:nil="true"/>
    <_Flow_SignoffStatus xmlns="d3164d3d-638d-49e0-93a0-3347e3254483" xsi:nil="true"/>
    <SharedWithUsers xmlns="ef419ada-fa27-4428-b915-7af51d34bad7">
      <UserInfo>
        <DisplayName>Nara Lis Pimentel</DisplayName>
        <AccountId>15</AccountId>
        <AccountType/>
      </UserInfo>
      <UserInfo>
        <DisplayName>Elizete Regina Nicolini</DisplayName>
        <AccountId>16</AccountId>
        <AccountType/>
      </UserInfo>
      <UserInfo>
        <DisplayName>Isabela Grilo Pessoni</DisplayName>
        <AccountId>128</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5D59F16779832419B5B5FA88B61B359" ma:contentTypeVersion="15" ma:contentTypeDescription="Create a new document." ma:contentTypeScope="" ma:versionID="5c5c6ea81d5ebff6cf079cd0689f96cc">
  <xsd:schema xmlns:xsd="http://www.w3.org/2001/XMLSchema" xmlns:xs="http://www.w3.org/2001/XMLSchema" xmlns:p="http://schemas.microsoft.com/office/2006/metadata/properties" xmlns:ns2="d3164d3d-638d-49e0-93a0-3347e3254483" xmlns:ns3="ef419ada-fa27-4428-b915-7af51d34bad7" targetNamespace="http://schemas.microsoft.com/office/2006/metadata/properties" ma:root="true" ma:fieldsID="290f5bd6d1b7d3a3f3ed1b6e1f06fe6e" ns2:_="" ns3:_="">
    <xsd:import namespace="d3164d3d-638d-49e0-93a0-3347e3254483"/>
    <xsd:import namespace="ef419ada-fa27-4428-b915-7af51d34bad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164d3d-638d-49e0-93a0-3347e325448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cc2251a4-284b-4299-a75e-b536127868a7"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dexed="true" ma:internalName="MediaServiceLocation" ma:readOnly="true">
      <xsd:simpleType>
        <xsd:restriction base="dms:Text"/>
      </xsd:simpleType>
    </xsd:element>
    <xsd:element name="_Flow_SignoffStatus" ma:index="22" nillable="true" ma:displayName="Sign-off status" ma:internalName="Sign_x002d_off_x0020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f419ada-fa27-4428-b915-7af51d34bad7"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6fb2ca3-d271-4556-872e-6ffbbc95e905}" ma:internalName="TaxCatchAll" ma:showField="CatchAllData" ma:web="ef419ada-fa27-4428-b915-7af51d34bad7">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6632DE1-C14E-4B51-B289-D592F37ABFEE}"/>
</file>

<file path=customXml/itemProps2.xml><?xml version="1.0" encoding="utf-8"?>
<ds:datastoreItem xmlns:ds="http://schemas.openxmlformats.org/officeDocument/2006/customXml" ds:itemID="{23000B88-1961-46C0-8D37-1A66C6B71071}"/>
</file>

<file path=customXml/itemProps3.xml><?xml version="1.0" encoding="utf-8"?>
<ds:datastoreItem xmlns:ds="http://schemas.openxmlformats.org/officeDocument/2006/customXml" ds:itemID="{5B570C8E-0F7B-4A71-8848-70F44C26239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Plinio Augusto Hatsumura</dc:creator>
  <cp:keywords/>
  <dc:description/>
  <cp:lastModifiedBy/>
  <cp:revision/>
  <dcterms:created xsi:type="dcterms:W3CDTF">2017-03-27T18:41:40Z</dcterms:created>
  <dcterms:modified xsi:type="dcterms:W3CDTF">2023-03-01T20:43:38Z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0x01010085D59F16779832419B5B5FA88B61B359</vt:lpwstr>
  </property>
  <property fmtid="{D5CDD505-2E9C-101B-9397-08002B2CF9AE}" pid="4" name="_SourceUrl">
    <vt:lpwstr/>
  </property>
  <property fmtid="{D5CDD505-2E9C-101B-9397-08002B2CF9AE}" pid="5" name="_SharedFileIndex">
    <vt:lpwstr/>
  </property>
  <property fmtid="{D5CDD505-2E9C-101B-9397-08002B2CF9AE}" pid="6" name="ComplianceAssetId">
    <vt:lpwstr/>
  </property>
  <property fmtid="{D5CDD505-2E9C-101B-9397-08002B2CF9AE}" pid="7" name="_ExtendedDescription">
    <vt:lpwstr/>
  </property>
  <property fmtid="{D5CDD505-2E9C-101B-9397-08002B2CF9AE}" pid="8" name="_activity">
    <vt:lpwstr>{"FileActivityType":"9","FileActivityTimeStamp":"2022-12-16T15:13:44.043Z","FileActivityUsersOnPage":[{"DisplayName":"Elizete Regina Nicolini","Id":"enicolini@prefeitura.sp.gov.br"},{"DisplayName":"Nara Lis Pimentel","Id":"naralis@prefeitura.sp.gov.br"}],"FileActivityNavigationId":null}</vt:lpwstr>
  </property>
  <property fmtid="{D5CDD505-2E9C-101B-9397-08002B2CF9AE}" pid="9" name="TriggerFlowInfo">
    <vt:lpwstr/>
  </property>
</Properties>
</file>